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asLeMouël\Documents\MonPetitProno\"/>
    </mc:Choice>
  </mc:AlternateContent>
  <xr:revisionPtr revIDLastSave="0" documentId="13_ncr:1_{848E19FA-E759-4419-8CAF-2E15F4C1D05F}" xr6:coauthVersionLast="47" xr6:coauthVersionMax="47" xr10:uidLastSave="{00000000-0000-0000-0000-000000000000}"/>
  <bookViews>
    <workbookView xWindow="-9720" yWindow="-21710" windowWidth="38620" windowHeight="21100" activeTab="5" xr2:uid="{F892908B-4331-4D1F-9B37-8654A390978A}"/>
  </bookViews>
  <sheets>
    <sheet name="Database" sheetId="1" r:id="rId1"/>
    <sheet name="Location" sheetId="2" r:id="rId2"/>
    <sheet name="Phase_de_groupes" sheetId="3" r:id="rId3"/>
    <sheet name="Feuil2" sheetId="10" r:id="rId4"/>
    <sheet name="Feuil3" sheetId="11" r:id="rId5"/>
    <sheet name="Pronostics" sheetId="4" r:id="rId6"/>
    <sheet name="Setup_Team" sheetId="5" r:id="rId7"/>
    <sheet name="Setup_Player" sheetId="6" r:id="rId8"/>
    <sheet name="Setup_MPP" sheetId="7" r:id="rId9"/>
    <sheet name="Setup_ScoreExactBonus" sheetId="8" r:id="rId10"/>
  </sheets>
  <definedNames>
    <definedName name="_xlnm._FilterDatabase" localSheetId="0" hidden="1">Database!$A$1:$Y$105</definedName>
    <definedName name="_xlnm._FilterDatabase" localSheetId="1" hidden="1">Location!$B$1:$J$105</definedName>
    <definedName name="_xlnm._FilterDatabase" localSheetId="2" hidden="1">Phase_de_groupes!$A$3:$K$51</definedName>
    <definedName name="_xlnm._FilterDatabase" localSheetId="5" hidden="1">Pronostics!$A$1:$AG$2890</definedName>
    <definedName name="_xlnm._FilterDatabase" localSheetId="8" hidden="1">Setup_MPP!$A$1:$M$25</definedName>
    <definedName name="_xlnm._FilterDatabase" localSheetId="7" hidden="1">Setup_Player!$A$1:$F$22</definedName>
    <definedName name="_xlnm._FilterDatabase" localSheetId="6" hidden="1">Setup_Team!$A$1:$D$49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1" i="1" l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90" i="1"/>
  <c r="H96" i="1"/>
  <c r="H97" i="1"/>
  <c r="H98" i="1"/>
  <c r="H99" i="1"/>
  <c r="H100" i="1"/>
  <c r="H101" i="1"/>
  <c r="H102" i="1"/>
  <c r="H103" i="1"/>
  <c r="H104" i="1"/>
  <c r="H105" i="1"/>
  <c r="H90" i="1"/>
  <c r="H91" i="1"/>
  <c r="H92" i="1"/>
  <c r="H93" i="1"/>
  <c r="H94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AA79" i="1"/>
  <c r="W77" i="1" a="1"/>
  <c r="W77" i="1"/>
  <c r="W78" i="1" a="1"/>
  <c r="W78" i="1" s="1"/>
  <c r="W79" i="1" a="1"/>
  <c r="W79" i="1" s="1"/>
  <c r="W80" i="1" a="1"/>
  <c r="W80" i="1" s="1"/>
  <c r="W81" i="1" a="1"/>
  <c r="W81" i="1" s="1"/>
  <c r="W82" i="1" a="1"/>
  <c r="W82" i="1" s="1"/>
  <c r="W83" i="1" a="1"/>
  <c r="W83" i="1"/>
  <c r="W84" i="1" a="1"/>
  <c r="W84" i="1" s="1"/>
  <c r="W85" i="1" a="1"/>
  <c r="W85" i="1" s="1"/>
  <c r="W86" i="1" a="1"/>
  <c r="W86" i="1" s="1"/>
  <c r="W87" i="1" a="1"/>
  <c r="W87" i="1" s="1"/>
  <c r="W88" i="1" a="1"/>
  <c r="W88" i="1" s="1"/>
  <c r="W89" i="1" a="1"/>
  <c r="W89" i="1"/>
  <c r="W90" i="1" a="1"/>
  <c r="W90" i="1" s="1"/>
  <c r="W91" i="1" a="1"/>
  <c r="W91" i="1" s="1"/>
  <c r="W92" i="1" a="1"/>
  <c r="W92" i="1" s="1"/>
  <c r="W93" i="1" a="1"/>
  <c r="W93" i="1" s="1"/>
  <c r="W94" i="1" a="1"/>
  <c r="W94" i="1" s="1"/>
  <c r="W95" i="1" a="1"/>
  <c r="W95" i="1"/>
  <c r="W96" i="1" a="1"/>
  <c r="W96" i="1" s="1"/>
  <c r="W97" i="1" a="1"/>
  <c r="W97" i="1" s="1"/>
  <c r="W98" i="1" a="1"/>
  <c r="W98" i="1" s="1"/>
  <c r="W99" i="1" a="1"/>
  <c r="W99" i="1" s="1"/>
  <c r="W100" i="1" a="1"/>
  <c r="W100" i="1" s="1"/>
  <c r="W101" i="1" a="1"/>
  <c r="W101" i="1" s="1"/>
  <c r="W102" i="1" a="1"/>
  <c r="W102" i="1" s="1"/>
  <c r="W103" i="1" a="1"/>
  <c r="W103" i="1" s="1"/>
  <c r="W104" i="1" a="1"/>
  <c r="W104" i="1" s="1"/>
  <c r="W105" i="1" a="1"/>
  <c r="W105" i="1" s="1"/>
  <c r="W2" i="1" a="1"/>
  <c r="W2" i="1" s="1"/>
  <c r="W3" i="1" a="1"/>
  <c r="W3" i="1" s="1"/>
  <c r="W4" i="1" a="1"/>
  <c r="W4" i="1" s="1"/>
  <c r="W5" i="1" a="1"/>
  <c r="W5" i="1"/>
  <c r="W6" i="1" a="1"/>
  <c r="W6" i="1" s="1"/>
  <c r="W7" i="1" a="1"/>
  <c r="W7" i="1" s="1"/>
  <c r="W8" i="1" a="1"/>
  <c r="W8" i="1" s="1"/>
  <c r="W9" i="1" a="1"/>
  <c r="W9" i="1" s="1"/>
  <c r="W10" i="1" a="1"/>
  <c r="W10" i="1" s="1"/>
  <c r="W11" i="1" a="1"/>
  <c r="W11" i="1"/>
  <c r="W12" i="1" a="1"/>
  <c r="W12" i="1" s="1"/>
  <c r="W13" i="1" a="1"/>
  <c r="W13" i="1" s="1"/>
  <c r="W14" i="1" a="1"/>
  <c r="W14" i="1" s="1"/>
  <c r="W15" i="1" a="1"/>
  <c r="W15" i="1" s="1"/>
  <c r="W16" i="1" a="1"/>
  <c r="W16" i="1" s="1"/>
  <c r="W17" i="1" a="1"/>
  <c r="W17" i="1"/>
  <c r="W18" i="1" a="1"/>
  <c r="W18" i="1" s="1"/>
  <c r="W19" i="1" a="1"/>
  <c r="W19" i="1" s="1"/>
  <c r="W20" i="1" a="1"/>
  <c r="W20" i="1" s="1"/>
  <c r="W21" i="1" a="1"/>
  <c r="W21" i="1" s="1"/>
  <c r="W22" i="1" a="1"/>
  <c r="W22" i="1" s="1"/>
  <c r="W23" i="1" a="1"/>
  <c r="W23" i="1"/>
  <c r="W24" i="1" a="1"/>
  <c r="W24" i="1" s="1"/>
  <c r="W25" i="1" a="1"/>
  <c r="W25" i="1" s="1"/>
  <c r="W26" i="1" a="1"/>
  <c r="W26" i="1" s="1"/>
  <c r="W27" i="1" a="1"/>
  <c r="W27" i="1" s="1"/>
  <c r="W28" i="1" a="1"/>
  <c r="W28" i="1" s="1"/>
  <c r="W29" i="1" a="1"/>
  <c r="W29" i="1"/>
  <c r="W30" i="1" a="1"/>
  <c r="W30" i="1" s="1"/>
  <c r="W31" i="1" a="1"/>
  <c r="W31" i="1" s="1"/>
  <c r="W32" i="1" a="1"/>
  <c r="W32" i="1" s="1"/>
  <c r="W33" i="1" a="1"/>
  <c r="W33" i="1" s="1"/>
  <c r="W34" i="1" a="1"/>
  <c r="W34" i="1" s="1"/>
  <c r="W35" i="1" a="1"/>
  <c r="W35" i="1"/>
  <c r="W36" i="1" a="1"/>
  <c r="W36" i="1" s="1"/>
  <c r="W37" i="1" a="1"/>
  <c r="W37" i="1" s="1"/>
  <c r="W38" i="1" a="1"/>
  <c r="W38" i="1" s="1"/>
  <c r="W39" i="1" a="1"/>
  <c r="W39" i="1" s="1"/>
  <c r="W40" i="1" a="1"/>
  <c r="W40" i="1" s="1"/>
  <c r="W41" i="1" a="1"/>
  <c r="W41" i="1"/>
  <c r="W42" i="1" a="1"/>
  <c r="W42" i="1" s="1"/>
  <c r="W43" i="1" a="1"/>
  <c r="W43" i="1" s="1"/>
  <c r="W44" i="1" a="1"/>
  <c r="W44" i="1" s="1"/>
  <c r="W45" i="1" a="1"/>
  <c r="W45" i="1" s="1"/>
  <c r="W46" i="1" a="1"/>
  <c r="W46" i="1" s="1"/>
  <c r="W47" i="1" a="1"/>
  <c r="W47" i="1"/>
  <c r="W48" i="1" a="1"/>
  <c r="W48" i="1" s="1"/>
  <c r="W49" i="1" a="1"/>
  <c r="W49" i="1" s="1"/>
  <c r="W50" i="1" a="1"/>
  <c r="W50" i="1" s="1"/>
  <c r="W51" i="1" a="1"/>
  <c r="W51" i="1" s="1"/>
  <c r="W52" i="1" a="1"/>
  <c r="W52" i="1" s="1"/>
  <c r="W53" i="1" a="1"/>
  <c r="W53" i="1"/>
  <c r="W54" i="1" a="1"/>
  <c r="W54" i="1" s="1"/>
  <c r="W55" i="1" a="1"/>
  <c r="W55" i="1" s="1"/>
  <c r="W56" i="1" a="1"/>
  <c r="W56" i="1" s="1"/>
  <c r="W57" i="1" a="1"/>
  <c r="W57" i="1" s="1"/>
  <c r="W58" i="1" a="1"/>
  <c r="W58" i="1" s="1"/>
  <c r="W59" i="1" a="1"/>
  <c r="W59" i="1"/>
  <c r="W60" i="1" a="1"/>
  <c r="W60" i="1" s="1"/>
  <c r="W61" i="1" a="1"/>
  <c r="W61" i="1" s="1"/>
  <c r="W62" i="1" a="1"/>
  <c r="W62" i="1" s="1"/>
  <c r="W63" i="1" a="1"/>
  <c r="W63" i="1" s="1"/>
  <c r="W64" i="1" a="1"/>
  <c r="W64" i="1" s="1"/>
  <c r="W65" i="1" a="1"/>
  <c r="W65" i="1"/>
  <c r="W66" i="1" a="1"/>
  <c r="W66" i="1" s="1"/>
  <c r="W67" i="1" a="1"/>
  <c r="W67" i="1" s="1"/>
  <c r="W68" i="1" a="1"/>
  <c r="W68" i="1" s="1"/>
  <c r="W69" i="1" a="1"/>
  <c r="W69" i="1" s="1"/>
  <c r="W70" i="1" a="1"/>
  <c r="W70" i="1" s="1"/>
  <c r="W71" i="1" a="1"/>
  <c r="W71" i="1"/>
  <c r="W72" i="1" a="1"/>
  <c r="W72" i="1" s="1"/>
  <c r="W73" i="1" a="1"/>
  <c r="W73" i="1" s="1"/>
  <c r="W74" i="1" a="1"/>
  <c r="W74" i="1" s="1"/>
  <c r="W75" i="1" a="1"/>
  <c r="W75" i="1" s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7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2" i="1"/>
  <c r="T3" i="1"/>
  <c r="U3" i="1"/>
  <c r="T4" i="1"/>
  <c r="U4" i="1"/>
  <c r="T5" i="1"/>
  <c r="U5" i="1"/>
  <c r="T6" i="1"/>
  <c r="U6" i="1"/>
  <c r="T7" i="1"/>
  <c r="Z7" i="1" s="1"/>
  <c r="U7" i="1"/>
  <c r="T8" i="1"/>
  <c r="Z8" i="1" s="1"/>
  <c r="U8" i="1"/>
  <c r="T9" i="1"/>
  <c r="U9" i="1"/>
  <c r="T10" i="1"/>
  <c r="U10" i="1"/>
  <c r="T11" i="1"/>
  <c r="U11" i="1"/>
  <c r="T12" i="1"/>
  <c r="U12" i="1"/>
  <c r="T13" i="1"/>
  <c r="Z13" i="1" s="1"/>
  <c r="U13" i="1"/>
  <c r="T14" i="1"/>
  <c r="U14" i="1"/>
  <c r="T15" i="1"/>
  <c r="U15" i="1"/>
  <c r="T16" i="1"/>
  <c r="U16" i="1"/>
  <c r="T17" i="1"/>
  <c r="U17" i="1"/>
  <c r="T18" i="1"/>
  <c r="U18" i="1"/>
  <c r="T19" i="1"/>
  <c r="Z19" i="1" s="1"/>
  <c r="U19" i="1"/>
  <c r="T20" i="1"/>
  <c r="Z20" i="1" s="1"/>
  <c r="U20" i="1"/>
  <c r="T21" i="1"/>
  <c r="U21" i="1"/>
  <c r="T22" i="1"/>
  <c r="U22" i="1"/>
  <c r="T23" i="1"/>
  <c r="U23" i="1"/>
  <c r="T24" i="1"/>
  <c r="U24" i="1"/>
  <c r="T25" i="1"/>
  <c r="U25" i="1"/>
  <c r="T26" i="1"/>
  <c r="Z26" i="1" s="1"/>
  <c r="U26" i="1"/>
  <c r="T27" i="1"/>
  <c r="U27" i="1"/>
  <c r="T28" i="1"/>
  <c r="U28" i="1"/>
  <c r="T29" i="1"/>
  <c r="U29" i="1"/>
  <c r="T30" i="1"/>
  <c r="U30" i="1"/>
  <c r="T31" i="1"/>
  <c r="Y31" i="1" s="1"/>
  <c r="U31" i="1"/>
  <c r="T32" i="1"/>
  <c r="Z32" i="1" s="1"/>
  <c r="U32" i="1"/>
  <c r="T33" i="1"/>
  <c r="U33" i="1"/>
  <c r="T34" i="1"/>
  <c r="U34" i="1"/>
  <c r="T35" i="1"/>
  <c r="U35" i="1"/>
  <c r="T36" i="1"/>
  <c r="U36" i="1"/>
  <c r="T37" i="1"/>
  <c r="U37" i="1"/>
  <c r="T38" i="1"/>
  <c r="U38" i="1"/>
  <c r="T39" i="1"/>
  <c r="U39" i="1"/>
  <c r="T40" i="1"/>
  <c r="U40" i="1"/>
  <c r="T41" i="1"/>
  <c r="U41" i="1"/>
  <c r="T42" i="1"/>
  <c r="U42" i="1"/>
  <c r="T43" i="1"/>
  <c r="Z43" i="1" s="1"/>
  <c r="U43" i="1"/>
  <c r="T44" i="1"/>
  <c r="U44" i="1"/>
  <c r="T45" i="1"/>
  <c r="U45" i="1"/>
  <c r="T46" i="1"/>
  <c r="U46" i="1"/>
  <c r="T47" i="1"/>
  <c r="U47" i="1"/>
  <c r="T48" i="1"/>
  <c r="U48" i="1"/>
  <c r="T49" i="1"/>
  <c r="Z49" i="1" s="1"/>
  <c r="U49" i="1"/>
  <c r="T50" i="1"/>
  <c r="Z50" i="1" s="1"/>
  <c r="U50" i="1"/>
  <c r="T51" i="1"/>
  <c r="U51" i="1"/>
  <c r="T52" i="1"/>
  <c r="U52" i="1"/>
  <c r="T53" i="1"/>
  <c r="U53" i="1"/>
  <c r="T54" i="1"/>
  <c r="U54" i="1"/>
  <c r="T55" i="1"/>
  <c r="Z55" i="1" s="1"/>
  <c r="U55" i="1"/>
  <c r="T56" i="1"/>
  <c r="Z56" i="1" s="1"/>
  <c r="U56" i="1"/>
  <c r="T57" i="1"/>
  <c r="U57" i="1"/>
  <c r="T58" i="1"/>
  <c r="U58" i="1"/>
  <c r="T59" i="1"/>
  <c r="U59" i="1"/>
  <c r="T60" i="1"/>
  <c r="U60" i="1"/>
  <c r="T61" i="1"/>
  <c r="U61" i="1"/>
  <c r="T62" i="1"/>
  <c r="Z62" i="1" s="1"/>
  <c r="U62" i="1"/>
  <c r="T63" i="1"/>
  <c r="U63" i="1"/>
  <c r="T64" i="1"/>
  <c r="U64" i="1"/>
  <c r="T65" i="1"/>
  <c r="U65" i="1"/>
  <c r="T66" i="1"/>
  <c r="U66" i="1"/>
  <c r="T67" i="1"/>
  <c r="Z67" i="1" s="1"/>
  <c r="U67" i="1"/>
  <c r="T68" i="1"/>
  <c r="Z68" i="1" s="1"/>
  <c r="U68" i="1"/>
  <c r="T69" i="1"/>
  <c r="U69" i="1"/>
  <c r="T70" i="1"/>
  <c r="U70" i="1"/>
  <c r="T71" i="1"/>
  <c r="U71" i="1"/>
  <c r="T72" i="1"/>
  <c r="U72" i="1"/>
  <c r="T73" i="1"/>
  <c r="Z73" i="1" s="1"/>
  <c r="U73" i="1"/>
  <c r="T74" i="1"/>
  <c r="U74" i="1"/>
  <c r="T75" i="1"/>
  <c r="Z75" i="1" s="1"/>
  <c r="U75" i="1"/>
  <c r="T76" i="1"/>
  <c r="U76" i="1"/>
  <c r="Z76" i="1" s="1"/>
  <c r="T77" i="1"/>
  <c r="U77" i="1"/>
  <c r="T78" i="1"/>
  <c r="U78" i="1"/>
  <c r="T79" i="1"/>
  <c r="U79" i="1"/>
  <c r="T80" i="1"/>
  <c r="U80" i="1"/>
  <c r="T81" i="1"/>
  <c r="U81" i="1"/>
  <c r="T82" i="1"/>
  <c r="U82" i="1"/>
  <c r="T83" i="1"/>
  <c r="U83" i="1"/>
  <c r="T84" i="1"/>
  <c r="U84" i="1"/>
  <c r="T85" i="1"/>
  <c r="U85" i="1"/>
  <c r="T86" i="1"/>
  <c r="U86" i="1"/>
  <c r="T87" i="1"/>
  <c r="U87" i="1"/>
  <c r="T88" i="1"/>
  <c r="U88" i="1"/>
  <c r="T89" i="1"/>
  <c r="U89" i="1"/>
  <c r="T90" i="1"/>
  <c r="U90" i="1"/>
  <c r="T91" i="1"/>
  <c r="U91" i="1"/>
  <c r="T92" i="1"/>
  <c r="U92" i="1"/>
  <c r="T93" i="1"/>
  <c r="U93" i="1"/>
  <c r="T94" i="1"/>
  <c r="U94" i="1"/>
  <c r="T95" i="1"/>
  <c r="U95" i="1"/>
  <c r="T96" i="1"/>
  <c r="U96" i="1"/>
  <c r="T97" i="1"/>
  <c r="U97" i="1"/>
  <c r="T98" i="1"/>
  <c r="U98" i="1"/>
  <c r="T99" i="1"/>
  <c r="U99" i="1"/>
  <c r="T100" i="1"/>
  <c r="U100" i="1"/>
  <c r="T101" i="1"/>
  <c r="U101" i="1"/>
  <c r="T102" i="1"/>
  <c r="U102" i="1"/>
  <c r="T103" i="1"/>
  <c r="U103" i="1"/>
  <c r="T104" i="1"/>
  <c r="U104" i="1"/>
  <c r="T105" i="1"/>
  <c r="U105" i="1"/>
  <c r="T2" i="1"/>
  <c r="U2" i="1"/>
  <c r="F2" i="5"/>
  <c r="R2862" i="4"/>
  <c r="AA240" i="4"/>
  <c r="D3" i="4"/>
  <c r="E3" i="4"/>
  <c r="F3" i="4"/>
  <c r="G3" i="4"/>
  <c r="D4" i="4"/>
  <c r="E4" i="4"/>
  <c r="F4" i="4"/>
  <c r="G4" i="4"/>
  <c r="D5" i="4"/>
  <c r="E5" i="4"/>
  <c r="F5" i="4"/>
  <c r="G5" i="4"/>
  <c r="D6" i="4"/>
  <c r="E6" i="4"/>
  <c r="F6" i="4"/>
  <c r="G6" i="4"/>
  <c r="D7" i="4"/>
  <c r="E7" i="4"/>
  <c r="F7" i="4"/>
  <c r="G7" i="4"/>
  <c r="D8" i="4"/>
  <c r="E8" i="4"/>
  <c r="F8" i="4"/>
  <c r="G8" i="4"/>
  <c r="D9" i="4"/>
  <c r="E9" i="4"/>
  <c r="F9" i="4"/>
  <c r="G9" i="4"/>
  <c r="D10" i="4"/>
  <c r="E10" i="4"/>
  <c r="F10" i="4"/>
  <c r="G10" i="4"/>
  <c r="D11" i="4"/>
  <c r="E11" i="4"/>
  <c r="F11" i="4"/>
  <c r="G11" i="4"/>
  <c r="D12" i="4"/>
  <c r="E12" i="4"/>
  <c r="F12" i="4"/>
  <c r="G12" i="4"/>
  <c r="D13" i="4"/>
  <c r="E13" i="4"/>
  <c r="F13" i="4"/>
  <c r="G13" i="4"/>
  <c r="D14" i="4"/>
  <c r="E14" i="4"/>
  <c r="F14" i="4"/>
  <c r="G14" i="4"/>
  <c r="D15" i="4"/>
  <c r="E15" i="4"/>
  <c r="F15" i="4"/>
  <c r="G15" i="4"/>
  <c r="D16" i="4"/>
  <c r="E16" i="4"/>
  <c r="F16" i="4"/>
  <c r="G16" i="4"/>
  <c r="D17" i="4"/>
  <c r="E17" i="4"/>
  <c r="F17" i="4"/>
  <c r="G17" i="4"/>
  <c r="D18" i="4"/>
  <c r="E18" i="4"/>
  <c r="F18" i="4"/>
  <c r="G18" i="4"/>
  <c r="D19" i="4"/>
  <c r="E19" i="4"/>
  <c r="F19" i="4"/>
  <c r="G19" i="4"/>
  <c r="D20" i="4"/>
  <c r="E20" i="4"/>
  <c r="F20" i="4"/>
  <c r="G20" i="4"/>
  <c r="D21" i="4"/>
  <c r="E21" i="4"/>
  <c r="F21" i="4"/>
  <c r="G21" i="4"/>
  <c r="D22" i="4"/>
  <c r="E22" i="4"/>
  <c r="F22" i="4"/>
  <c r="G22" i="4"/>
  <c r="D23" i="4"/>
  <c r="E23" i="4"/>
  <c r="F23" i="4"/>
  <c r="G23" i="4"/>
  <c r="D24" i="4"/>
  <c r="E24" i="4"/>
  <c r="F24" i="4"/>
  <c r="G24" i="4"/>
  <c r="D25" i="4"/>
  <c r="E25" i="4"/>
  <c r="F25" i="4"/>
  <c r="G25" i="4"/>
  <c r="D26" i="4"/>
  <c r="E26" i="4"/>
  <c r="F26" i="4"/>
  <c r="G26" i="4"/>
  <c r="D27" i="4"/>
  <c r="E27" i="4"/>
  <c r="F27" i="4"/>
  <c r="G27" i="4"/>
  <c r="D28" i="4"/>
  <c r="E28" i="4"/>
  <c r="F28" i="4"/>
  <c r="G28" i="4"/>
  <c r="D29" i="4"/>
  <c r="E29" i="4"/>
  <c r="F29" i="4"/>
  <c r="G29" i="4"/>
  <c r="D30" i="4"/>
  <c r="E30" i="4"/>
  <c r="F30" i="4"/>
  <c r="G30" i="4"/>
  <c r="D31" i="4"/>
  <c r="E31" i="4"/>
  <c r="F31" i="4"/>
  <c r="G31" i="4"/>
  <c r="D32" i="4"/>
  <c r="E32" i="4"/>
  <c r="F32" i="4"/>
  <c r="G32" i="4"/>
  <c r="D33" i="4"/>
  <c r="E33" i="4"/>
  <c r="F33" i="4"/>
  <c r="G33" i="4"/>
  <c r="D34" i="4"/>
  <c r="E34" i="4"/>
  <c r="F34" i="4"/>
  <c r="G34" i="4"/>
  <c r="D35" i="4"/>
  <c r="E35" i="4"/>
  <c r="F35" i="4"/>
  <c r="G35" i="4"/>
  <c r="D36" i="4"/>
  <c r="E36" i="4"/>
  <c r="F36" i="4"/>
  <c r="G36" i="4"/>
  <c r="D37" i="4"/>
  <c r="E37" i="4"/>
  <c r="F37" i="4"/>
  <c r="G37" i="4"/>
  <c r="D38" i="4"/>
  <c r="E38" i="4"/>
  <c r="F38" i="4"/>
  <c r="G38" i="4"/>
  <c r="D39" i="4"/>
  <c r="E39" i="4"/>
  <c r="F39" i="4"/>
  <c r="G39" i="4"/>
  <c r="D40" i="4"/>
  <c r="E40" i="4"/>
  <c r="F40" i="4"/>
  <c r="G40" i="4"/>
  <c r="D41" i="4"/>
  <c r="E41" i="4"/>
  <c r="F41" i="4"/>
  <c r="G41" i="4"/>
  <c r="D42" i="4"/>
  <c r="E42" i="4"/>
  <c r="F42" i="4"/>
  <c r="G42" i="4"/>
  <c r="D43" i="4"/>
  <c r="E43" i="4"/>
  <c r="F43" i="4"/>
  <c r="G43" i="4"/>
  <c r="D44" i="4"/>
  <c r="E44" i="4"/>
  <c r="F44" i="4"/>
  <c r="G44" i="4"/>
  <c r="D45" i="4"/>
  <c r="E45" i="4"/>
  <c r="F45" i="4"/>
  <c r="G45" i="4"/>
  <c r="D46" i="4"/>
  <c r="E46" i="4"/>
  <c r="F46" i="4"/>
  <c r="G46" i="4"/>
  <c r="D47" i="4"/>
  <c r="E47" i="4"/>
  <c r="F47" i="4"/>
  <c r="G47" i="4"/>
  <c r="D48" i="4"/>
  <c r="E48" i="4"/>
  <c r="F48" i="4"/>
  <c r="G48" i="4"/>
  <c r="D49" i="4"/>
  <c r="E49" i="4"/>
  <c r="F49" i="4"/>
  <c r="G49" i="4"/>
  <c r="D50" i="4"/>
  <c r="E50" i="4"/>
  <c r="F50" i="4"/>
  <c r="G50" i="4"/>
  <c r="D51" i="4"/>
  <c r="E51" i="4"/>
  <c r="F51" i="4"/>
  <c r="G51" i="4"/>
  <c r="D52" i="4"/>
  <c r="E52" i="4"/>
  <c r="F52" i="4"/>
  <c r="G52" i="4"/>
  <c r="D53" i="4"/>
  <c r="E53" i="4"/>
  <c r="F53" i="4"/>
  <c r="G53" i="4"/>
  <c r="D54" i="4"/>
  <c r="E54" i="4"/>
  <c r="F54" i="4"/>
  <c r="G54" i="4"/>
  <c r="D55" i="4"/>
  <c r="E55" i="4"/>
  <c r="F55" i="4"/>
  <c r="G55" i="4"/>
  <c r="D56" i="4"/>
  <c r="E56" i="4"/>
  <c r="F56" i="4"/>
  <c r="G56" i="4"/>
  <c r="D57" i="4"/>
  <c r="E57" i="4"/>
  <c r="F57" i="4"/>
  <c r="G57" i="4"/>
  <c r="D58" i="4"/>
  <c r="E58" i="4"/>
  <c r="F58" i="4"/>
  <c r="G58" i="4"/>
  <c r="D59" i="4"/>
  <c r="E59" i="4"/>
  <c r="F59" i="4"/>
  <c r="G59" i="4"/>
  <c r="D60" i="4"/>
  <c r="E60" i="4"/>
  <c r="F60" i="4"/>
  <c r="G60" i="4"/>
  <c r="D61" i="4"/>
  <c r="E61" i="4"/>
  <c r="F61" i="4"/>
  <c r="G61" i="4"/>
  <c r="D62" i="4"/>
  <c r="E62" i="4"/>
  <c r="F62" i="4"/>
  <c r="G62" i="4"/>
  <c r="D63" i="4"/>
  <c r="E63" i="4"/>
  <c r="F63" i="4"/>
  <c r="G63" i="4"/>
  <c r="D64" i="4"/>
  <c r="E64" i="4"/>
  <c r="F64" i="4"/>
  <c r="G64" i="4"/>
  <c r="D65" i="4"/>
  <c r="E65" i="4"/>
  <c r="F65" i="4"/>
  <c r="G65" i="4"/>
  <c r="D66" i="4"/>
  <c r="E66" i="4"/>
  <c r="F66" i="4"/>
  <c r="G66" i="4"/>
  <c r="D67" i="4"/>
  <c r="E67" i="4"/>
  <c r="F67" i="4"/>
  <c r="G67" i="4"/>
  <c r="D68" i="4"/>
  <c r="E68" i="4"/>
  <c r="F68" i="4"/>
  <c r="G68" i="4"/>
  <c r="D69" i="4"/>
  <c r="E69" i="4"/>
  <c r="F69" i="4"/>
  <c r="G69" i="4"/>
  <c r="D70" i="4"/>
  <c r="E70" i="4"/>
  <c r="F70" i="4"/>
  <c r="G70" i="4"/>
  <c r="D71" i="4"/>
  <c r="E71" i="4"/>
  <c r="F71" i="4"/>
  <c r="G71" i="4"/>
  <c r="D72" i="4"/>
  <c r="E72" i="4"/>
  <c r="F72" i="4"/>
  <c r="G72" i="4"/>
  <c r="D73" i="4"/>
  <c r="E73" i="4"/>
  <c r="F73" i="4"/>
  <c r="G73" i="4"/>
  <c r="D74" i="4"/>
  <c r="E74" i="4"/>
  <c r="F74" i="4"/>
  <c r="G74" i="4"/>
  <c r="D75" i="4"/>
  <c r="E75" i="4"/>
  <c r="F75" i="4"/>
  <c r="G75" i="4"/>
  <c r="D76" i="4"/>
  <c r="E76" i="4"/>
  <c r="F76" i="4"/>
  <c r="G76" i="4"/>
  <c r="D77" i="4"/>
  <c r="E77" i="4"/>
  <c r="F77" i="4"/>
  <c r="G77" i="4"/>
  <c r="D78" i="4"/>
  <c r="E78" i="4"/>
  <c r="F78" i="4"/>
  <c r="G78" i="4"/>
  <c r="D79" i="4"/>
  <c r="E79" i="4"/>
  <c r="F79" i="4"/>
  <c r="G79" i="4"/>
  <c r="D80" i="4"/>
  <c r="E80" i="4"/>
  <c r="F80" i="4"/>
  <c r="G80" i="4"/>
  <c r="D81" i="4"/>
  <c r="E81" i="4"/>
  <c r="F81" i="4"/>
  <c r="G81" i="4"/>
  <c r="D82" i="4"/>
  <c r="E82" i="4"/>
  <c r="F82" i="4"/>
  <c r="G82" i="4"/>
  <c r="D83" i="4"/>
  <c r="E83" i="4"/>
  <c r="F83" i="4"/>
  <c r="G83" i="4"/>
  <c r="D84" i="4"/>
  <c r="E84" i="4"/>
  <c r="F84" i="4"/>
  <c r="G84" i="4"/>
  <c r="D85" i="4"/>
  <c r="E85" i="4"/>
  <c r="F85" i="4"/>
  <c r="G85" i="4"/>
  <c r="D86" i="4"/>
  <c r="E86" i="4"/>
  <c r="F86" i="4"/>
  <c r="G86" i="4"/>
  <c r="D87" i="4"/>
  <c r="E87" i="4"/>
  <c r="F87" i="4"/>
  <c r="G87" i="4"/>
  <c r="D88" i="4"/>
  <c r="E88" i="4"/>
  <c r="F88" i="4"/>
  <c r="G88" i="4"/>
  <c r="D89" i="4"/>
  <c r="E89" i="4"/>
  <c r="F89" i="4"/>
  <c r="G89" i="4"/>
  <c r="D90" i="4"/>
  <c r="E90" i="4"/>
  <c r="F90" i="4"/>
  <c r="G90" i="4"/>
  <c r="D91" i="4"/>
  <c r="E91" i="4"/>
  <c r="F91" i="4"/>
  <c r="G91" i="4"/>
  <c r="D92" i="4"/>
  <c r="E92" i="4"/>
  <c r="F92" i="4"/>
  <c r="G92" i="4"/>
  <c r="D93" i="4"/>
  <c r="E93" i="4"/>
  <c r="F93" i="4"/>
  <c r="G93" i="4"/>
  <c r="D94" i="4"/>
  <c r="E94" i="4"/>
  <c r="F94" i="4"/>
  <c r="G94" i="4"/>
  <c r="D95" i="4"/>
  <c r="E95" i="4"/>
  <c r="F95" i="4"/>
  <c r="G95" i="4"/>
  <c r="D96" i="4"/>
  <c r="E96" i="4"/>
  <c r="F96" i="4"/>
  <c r="G96" i="4"/>
  <c r="D97" i="4"/>
  <c r="E97" i="4"/>
  <c r="F97" i="4"/>
  <c r="G97" i="4"/>
  <c r="D98" i="4"/>
  <c r="E98" i="4"/>
  <c r="F98" i="4"/>
  <c r="G98" i="4"/>
  <c r="D99" i="4"/>
  <c r="E99" i="4"/>
  <c r="F99" i="4"/>
  <c r="G99" i="4"/>
  <c r="D100" i="4"/>
  <c r="E100" i="4"/>
  <c r="F100" i="4"/>
  <c r="G100" i="4"/>
  <c r="D101" i="4"/>
  <c r="E101" i="4"/>
  <c r="F101" i="4"/>
  <c r="G101" i="4"/>
  <c r="D102" i="4"/>
  <c r="E102" i="4"/>
  <c r="F102" i="4"/>
  <c r="G102" i="4"/>
  <c r="D103" i="4"/>
  <c r="E103" i="4"/>
  <c r="F103" i="4"/>
  <c r="G103" i="4"/>
  <c r="D104" i="4"/>
  <c r="E104" i="4"/>
  <c r="F104" i="4"/>
  <c r="G104" i="4"/>
  <c r="D105" i="4"/>
  <c r="E105" i="4"/>
  <c r="F105" i="4"/>
  <c r="G105" i="4"/>
  <c r="D106" i="4"/>
  <c r="E106" i="4"/>
  <c r="F106" i="4"/>
  <c r="G106" i="4"/>
  <c r="D107" i="4"/>
  <c r="E107" i="4"/>
  <c r="F107" i="4"/>
  <c r="G107" i="4"/>
  <c r="D108" i="4"/>
  <c r="E108" i="4"/>
  <c r="F108" i="4"/>
  <c r="G108" i="4"/>
  <c r="D109" i="4"/>
  <c r="E109" i="4"/>
  <c r="F109" i="4"/>
  <c r="G109" i="4"/>
  <c r="D110" i="4"/>
  <c r="E110" i="4"/>
  <c r="F110" i="4"/>
  <c r="G110" i="4"/>
  <c r="D111" i="4"/>
  <c r="E111" i="4"/>
  <c r="F111" i="4"/>
  <c r="G111" i="4"/>
  <c r="D112" i="4"/>
  <c r="E112" i="4"/>
  <c r="F112" i="4"/>
  <c r="G112" i="4"/>
  <c r="D113" i="4"/>
  <c r="E113" i="4"/>
  <c r="F113" i="4"/>
  <c r="G113" i="4"/>
  <c r="D114" i="4"/>
  <c r="E114" i="4"/>
  <c r="F114" i="4"/>
  <c r="G114" i="4"/>
  <c r="D115" i="4"/>
  <c r="E115" i="4"/>
  <c r="F115" i="4"/>
  <c r="G115" i="4"/>
  <c r="D116" i="4"/>
  <c r="E116" i="4"/>
  <c r="F116" i="4"/>
  <c r="G116" i="4"/>
  <c r="D117" i="4"/>
  <c r="E117" i="4"/>
  <c r="F117" i="4"/>
  <c r="G117" i="4"/>
  <c r="D118" i="4"/>
  <c r="E118" i="4"/>
  <c r="F118" i="4"/>
  <c r="G118" i="4"/>
  <c r="D119" i="4"/>
  <c r="E119" i="4"/>
  <c r="F119" i="4"/>
  <c r="G119" i="4"/>
  <c r="D120" i="4"/>
  <c r="E120" i="4"/>
  <c r="F120" i="4"/>
  <c r="G120" i="4"/>
  <c r="D121" i="4"/>
  <c r="E121" i="4"/>
  <c r="F121" i="4"/>
  <c r="G121" i="4"/>
  <c r="D122" i="4"/>
  <c r="E122" i="4"/>
  <c r="F122" i="4"/>
  <c r="G122" i="4"/>
  <c r="D123" i="4"/>
  <c r="E123" i="4"/>
  <c r="F123" i="4"/>
  <c r="G123" i="4"/>
  <c r="D124" i="4"/>
  <c r="E124" i="4"/>
  <c r="F124" i="4"/>
  <c r="G124" i="4"/>
  <c r="D125" i="4"/>
  <c r="E125" i="4"/>
  <c r="F125" i="4"/>
  <c r="G125" i="4"/>
  <c r="D126" i="4"/>
  <c r="E126" i="4"/>
  <c r="F126" i="4"/>
  <c r="G126" i="4"/>
  <c r="D127" i="4"/>
  <c r="E127" i="4"/>
  <c r="F127" i="4"/>
  <c r="G127" i="4"/>
  <c r="D128" i="4"/>
  <c r="E128" i="4"/>
  <c r="F128" i="4"/>
  <c r="G128" i="4"/>
  <c r="D129" i="4"/>
  <c r="E129" i="4"/>
  <c r="F129" i="4"/>
  <c r="G129" i="4"/>
  <c r="D130" i="4"/>
  <c r="E130" i="4"/>
  <c r="F130" i="4"/>
  <c r="G130" i="4"/>
  <c r="D131" i="4"/>
  <c r="E131" i="4"/>
  <c r="F131" i="4"/>
  <c r="G131" i="4"/>
  <c r="D132" i="4"/>
  <c r="E132" i="4"/>
  <c r="F132" i="4"/>
  <c r="G132" i="4"/>
  <c r="D133" i="4"/>
  <c r="E133" i="4"/>
  <c r="F133" i="4"/>
  <c r="G133" i="4"/>
  <c r="D134" i="4"/>
  <c r="E134" i="4"/>
  <c r="F134" i="4"/>
  <c r="G134" i="4"/>
  <c r="D135" i="4"/>
  <c r="E135" i="4"/>
  <c r="F135" i="4"/>
  <c r="G135" i="4"/>
  <c r="D136" i="4"/>
  <c r="E136" i="4"/>
  <c r="F136" i="4"/>
  <c r="G136" i="4"/>
  <c r="D137" i="4"/>
  <c r="E137" i="4"/>
  <c r="F137" i="4"/>
  <c r="G137" i="4"/>
  <c r="D138" i="4"/>
  <c r="E138" i="4"/>
  <c r="F138" i="4"/>
  <c r="G138" i="4"/>
  <c r="D139" i="4"/>
  <c r="E139" i="4"/>
  <c r="F139" i="4"/>
  <c r="G139" i="4"/>
  <c r="D140" i="4"/>
  <c r="E140" i="4"/>
  <c r="F140" i="4"/>
  <c r="G140" i="4"/>
  <c r="D141" i="4"/>
  <c r="E141" i="4"/>
  <c r="F141" i="4"/>
  <c r="G141" i="4"/>
  <c r="D142" i="4"/>
  <c r="E142" i="4"/>
  <c r="F142" i="4"/>
  <c r="G142" i="4"/>
  <c r="D143" i="4"/>
  <c r="E143" i="4"/>
  <c r="F143" i="4"/>
  <c r="G143" i="4"/>
  <c r="D144" i="4"/>
  <c r="E144" i="4"/>
  <c r="F144" i="4"/>
  <c r="G144" i="4"/>
  <c r="D145" i="4"/>
  <c r="E145" i="4"/>
  <c r="F145" i="4"/>
  <c r="G145" i="4"/>
  <c r="D146" i="4"/>
  <c r="E146" i="4"/>
  <c r="F146" i="4"/>
  <c r="G146" i="4"/>
  <c r="D147" i="4"/>
  <c r="E147" i="4"/>
  <c r="F147" i="4"/>
  <c r="G147" i="4"/>
  <c r="D148" i="4"/>
  <c r="E148" i="4"/>
  <c r="F148" i="4"/>
  <c r="G148" i="4"/>
  <c r="D149" i="4"/>
  <c r="E149" i="4"/>
  <c r="F149" i="4"/>
  <c r="G149" i="4"/>
  <c r="D150" i="4"/>
  <c r="E150" i="4"/>
  <c r="F150" i="4"/>
  <c r="G150" i="4"/>
  <c r="D151" i="4"/>
  <c r="E151" i="4"/>
  <c r="F151" i="4"/>
  <c r="G151" i="4"/>
  <c r="D152" i="4"/>
  <c r="E152" i="4"/>
  <c r="F152" i="4"/>
  <c r="G152" i="4"/>
  <c r="D153" i="4"/>
  <c r="E153" i="4"/>
  <c r="F153" i="4"/>
  <c r="G153" i="4"/>
  <c r="D154" i="4"/>
  <c r="E154" i="4"/>
  <c r="F154" i="4"/>
  <c r="G154" i="4"/>
  <c r="D155" i="4"/>
  <c r="E155" i="4"/>
  <c r="F155" i="4"/>
  <c r="G155" i="4"/>
  <c r="D156" i="4"/>
  <c r="E156" i="4"/>
  <c r="F156" i="4"/>
  <c r="G156" i="4"/>
  <c r="D157" i="4"/>
  <c r="E157" i="4"/>
  <c r="F157" i="4"/>
  <c r="G157" i="4"/>
  <c r="D158" i="4"/>
  <c r="E158" i="4"/>
  <c r="F158" i="4"/>
  <c r="G158" i="4"/>
  <c r="D159" i="4"/>
  <c r="E159" i="4"/>
  <c r="F159" i="4"/>
  <c r="G159" i="4"/>
  <c r="D160" i="4"/>
  <c r="E160" i="4"/>
  <c r="F160" i="4"/>
  <c r="G160" i="4"/>
  <c r="D161" i="4"/>
  <c r="E161" i="4"/>
  <c r="F161" i="4"/>
  <c r="G161" i="4"/>
  <c r="D162" i="4"/>
  <c r="E162" i="4"/>
  <c r="F162" i="4"/>
  <c r="G162" i="4"/>
  <c r="D163" i="4"/>
  <c r="E163" i="4"/>
  <c r="F163" i="4"/>
  <c r="G163" i="4"/>
  <c r="D164" i="4"/>
  <c r="E164" i="4"/>
  <c r="F164" i="4"/>
  <c r="G164" i="4"/>
  <c r="D165" i="4"/>
  <c r="E165" i="4"/>
  <c r="F165" i="4"/>
  <c r="G165" i="4"/>
  <c r="D166" i="4"/>
  <c r="E166" i="4"/>
  <c r="F166" i="4"/>
  <c r="G166" i="4"/>
  <c r="D167" i="4"/>
  <c r="E167" i="4"/>
  <c r="F167" i="4"/>
  <c r="G167" i="4"/>
  <c r="D168" i="4"/>
  <c r="E168" i="4"/>
  <c r="F168" i="4"/>
  <c r="G168" i="4"/>
  <c r="D169" i="4"/>
  <c r="E169" i="4"/>
  <c r="F169" i="4"/>
  <c r="G169" i="4"/>
  <c r="D170" i="4"/>
  <c r="E170" i="4"/>
  <c r="F170" i="4"/>
  <c r="G170" i="4"/>
  <c r="D171" i="4"/>
  <c r="E171" i="4"/>
  <c r="F171" i="4"/>
  <c r="G171" i="4"/>
  <c r="D172" i="4"/>
  <c r="E172" i="4"/>
  <c r="F172" i="4"/>
  <c r="G172" i="4"/>
  <c r="D173" i="4"/>
  <c r="E173" i="4"/>
  <c r="F173" i="4"/>
  <c r="G173" i="4"/>
  <c r="D174" i="4"/>
  <c r="E174" i="4"/>
  <c r="F174" i="4"/>
  <c r="G174" i="4"/>
  <c r="D175" i="4"/>
  <c r="E175" i="4"/>
  <c r="F175" i="4"/>
  <c r="G175" i="4"/>
  <c r="D176" i="4"/>
  <c r="E176" i="4"/>
  <c r="F176" i="4"/>
  <c r="G176" i="4"/>
  <c r="D177" i="4"/>
  <c r="E177" i="4"/>
  <c r="F177" i="4"/>
  <c r="G177" i="4"/>
  <c r="D178" i="4"/>
  <c r="E178" i="4"/>
  <c r="F178" i="4"/>
  <c r="G178" i="4"/>
  <c r="D179" i="4"/>
  <c r="E179" i="4"/>
  <c r="F179" i="4"/>
  <c r="G179" i="4"/>
  <c r="D180" i="4"/>
  <c r="E180" i="4"/>
  <c r="F180" i="4"/>
  <c r="G180" i="4"/>
  <c r="D181" i="4"/>
  <c r="E181" i="4"/>
  <c r="F181" i="4"/>
  <c r="G181" i="4"/>
  <c r="D182" i="4"/>
  <c r="E182" i="4"/>
  <c r="F182" i="4"/>
  <c r="G182" i="4"/>
  <c r="D183" i="4"/>
  <c r="E183" i="4"/>
  <c r="F183" i="4"/>
  <c r="G183" i="4"/>
  <c r="D184" i="4"/>
  <c r="E184" i="4"/>
  <c r="F184" i="4"/>
  <c r="G184" i="4"/>
  <c r="D185" i="4"/>
  <c r="E185" i="4"/>
  <c r="F185" i="4"/>
  <c r="G185" i="4"/>
  <c r="D186" i="4"/>
  <c r="E186" i="4"/>
  <c r="F186" i="4"/>
  <c r="G186" i="4"/>
  <c r="D187" i="4"/>
  <c r="E187" i="4"/>
  <c r="F187" i="4"/>
  <c r="G187" i="4"/>
  <c r="D188" i="4"/>
  <c r="E188" i="4"/>
  <c r="F188" i="4"/>
  <c r="G188" i="4"/>
  <c r="D189" i="4"/>
  <c r="E189" i="4"/>
  <c r="F189" i="4"/>
  <c r="G189" i="4"/>
  <c r="D190" i="4"/>
  <c r="E190" i="4"/>
  <c r="F190" i="4"/>
  <c r="G190" i="4"/>
  <c r="D191" i="4"/>
  <c r="E191" i="4"/>
  <c r="F191" i="4"/>
  <c r="G191" i="4"/>
  <c r="D192" i="4"/>
  <c r="E192" i="4"/>
  <c r="F192" i="4"/>
  <c r="G192" i="4"/>
  <c r="D193" i="4"/>
  <c r="E193" i="4"/>
  <c r="F193" i="4"/>
  <c r="G193" i="4"/>
  <c r="D194" i="4"/>
  <c r="E194" i="4"/>
  <c r="F194" i="4"/>
  <c r="G194" i="4"/>
  <c r="D195" i="4"/>
  <c r="E195" i="4"/>
  <c r="F195" i="4"/>
  <c r="G195" i="4"/>
  <c r="D196" i="4"/>
  <c r="E196" i="4"/>
  <c r="F196" i="4"/>
  <c r="G196" i="4"/>
  <c r="D197" i="4"/>
  <c r="E197" i="4"/>
  <c r="F197" i="4"/>
  <c r="G197" i="4"/>
  <c r="D198" i="4"/>
  <c r="E198" i="4"/>
  <c r="F198" i="4"/>
  <c r="G198" i="4"/>
  <c r="D199" i="4"/>
  <c r="E199" i="4"/>
  <c r="F199" i="4"/>
  <c r="G199" i="4"/>
  <c r="D200" i="4"/>
  <c r="E200" i="4"/>
  <c r="F200" i="4"/>
  <c r="G200" i="4"/>
  <c r="D201" i="4"/>
  <c r="E201" i="4"/>
  <c r="F201" i="4"/>
  <c r="G201" i="4"/>
  <c r="D202" i="4"/>
  <c r="E202" i="4"/>
  <c r="F202" i="4"/>
  <c r="G202" i="4"/>
  <c r="D203" i="4"/>
  <c r="E203" i="4"/>
  <c r="F203" i="4"/>
  <c r="G203" i="4"/>
  <c r="D204" i="4"/>
  <c r="E204" i="4"/>
  <c r="F204" i="4"/>
  <c r="G204" i="4"/>
  <c r="D205" i="4"/>
  <c r="E205" i="4"/>
  <c r="F205" i="4"/>
  <c r="G205" i="4"/>
  <c r="D206" i="4"/>
  <c r="E206" i="4"/>
  <c r="F206" i="4"/>
  <c r="G206" i="4"/>
  <c r="D207" i="4"/>
  <c r="E207" i="4"/>
  <c r="F207" i="4"/>
  <c r="G207" i="4"/>
  <c r="D208" i="4"/>
  <c r="E208" i="4"/>
  <c r="F208" i="4"/>
  <c r="G208" i="4"/>
  <c r="D209" i="4"/>
  <c r="E209" i="4"/>
  <c r="F209" i="4"/>
  <c r="G209" i="4"/>
  <c r="D210" i="4"/>
  <c r="E210" i="4"/>
  <c r="F210" i="4"/>
  <c r="G210" i="4"/>
  <c r="D211" i="4"/>
  <c r="E211" i="4"/>
  <c r="F211" i="4"/>
  <c r="G211" i="4"/>
  <c r="D212" i="4"/>
  <c r="E212" i="4"/>
  <c r="F212" i="4"/>
  <c r="G212" i="4"/>
  <c r="D213" i="4"/>
  <c r="E213" i="4"/>
  <c r="F213" i="4"/>
  <c r="G213" i="4"/>
  <c r="D214" i="4"/>
  <c r="E214" i="4"/>
  <c r="F214" i="4"/>
  <c r="G214" i="4"/>
  <c r="D215" i="4"/>
  <c r="E215" i="4"/>
  <c r="F215" i="4"/>
  <c r="G215" i="4"/>
  <c r="D216" i="4"/>
  <c r="E216" i="4"/>
  <c r="F216" i="4"/>
  <c r="G216" i="4"/>
  <c r="D217" i="4"/>
  <c r="E217" i="4"/>
  <c r="F217" i="4"/>
  <c r="G217" i="4"/>
  <c r="D218" i="4"/>
  <c r="E218" i="4"/>
  <c r="F218" i="4"/>
  <c r="G218" i="4"/>
  <c r="D219" i="4"/>
  <c r="E219" i="4"/>
  <c r="F219" i="4"/>
  <c r="G219" i="4"/>
  <c r="D220" i="4"/>
  <c r="E220" i="4"/>
  <c r="F220" i="4"/>
  <c r="G220" i="4"/>
  <c r="D221" i="4"/>
  <c r="E221" i="4"/>
  <c r="F221" i="4"/>
  <c r="G221" i="4"/>
  <c r="D222" i="4"/>
  <c r="E222" i="4"/>
  <c r="F222" i="4"/>
  <c r="G222" i="4"/>
  <c r="D223" i="4"/>
  <c r="E223" i="4"/>
  <c r="F223" i="4"/>
  <c r="G223" i="4"/>
  <c r="D224" i="4"/>
  <c r="E224" i="4"/>
  <c r="F224" i="4"/>
  <c r="G224" i="4"/>
  <c r="D225" i="4"/>
  <c r="E225" i="4"/>
  <c r="F225" i="4"/>
  <c r="G225" i="4"/>
  <c r="D226" i="4"/>
  <c r="E226" i="4"/>
  <c r="F226" i="4"/>
  <c r="G226" i="4"/>
  <c r="D227" i="4"/>
  <c r="E227" i="4"/>
  <c r="F227" i="4"/>
  <c r="G227" i="4"/>
  <c r="D228" i="4"/>
  <c r="E228" i="4"/>
  <c r="F228" i="4"/>
  <c r="G228" i="4"/>
  <c r="D229" i="4"/>
  <c r="E229" i="4"/>
  <c r="F229" i="4"/>
  <c r="G229" i="4"/>
  <c r="D230" i="4"/>
  <c r="E230" i="4"/>
  <c r="F230" i="4"/>
  <c r="G230" i="4"/>
  <c r="D231" i="4"/>
  <c r="E231" i="4"/>
  <c r="F231" i="4"/>
  <c r="G231" i="4"/>
  <c r="D232" i="4"/>
  <c r="E232" i="4"/>
  <c r="F232" i="4"/>
  <c r="G232" i="4"/>
  <c r="D233" i="4"/>
  <c r="E233" i="4"/>
  <c r="F233" i="4"/>
  <c r="G233" i="4"/>
  <c r="D234" i="4"/>
  <c r="E234" i="4"/>
  <c r="F234" i="4"/>
  <c r="G234" i="4"/>
  <c r="D235" i="4"/>
  <c r="E235" i="4"/>
  <c r="F235" i="4"/>
  <c r="G235" i="4"/>
  <c r="D236" i="4"/>
  <c r="E236" i="4"/>
  <c r="F236" i="4"/>
  <c r="G236" i="4"/>
  <c r="D237" i="4"/>
  <c r="E237" i="4"/>
  <c r="F237" i="4"/>
  <c r="G237" i="4"/>
  <c r="D238" i="4"/>
  <c r="E238" i="4"/>
  <c r="F238" i="4"/>
  <c r="G238" i="4"/>
  <c r="D239" i="4"/>
  <c r="E239" i="4"/>
  <c r="F239" i="4"/>
  <c r="G239" i="4"/>
  <c r="D240" i="4"/>
  <c r="E240" i="4"/>
  <c r="F240" i="4"/>
  <c r="G240" i="4"/>
  <c r="D241" i="4"/>
  <c r="E241" i="4"/>
  <c r="F241" i="4"/>
  <c r="G241" i="4"/>
  <c r="D242" i="4"/>
  <c r="E242" i="4"/>
  <c r="F242" i="4"/>
  <c r="G242" i="4"/>
  <c r="D243" i="4"/>
  <c r="E243" i="4"/>
  <c r="F243" i="4"/>
  <c r="G243" i="4"/>
  <c r="D244" i="4"/>
  <c r="E244" i="4"/>
  <c r="F244" i="4"/>
  <c r="G244" i="4"/>
  <c r="D245" i="4"/>
  <c r="E245" i="4"/>
  <c r="F245" i="4"/>
  <c r="G245" i="4"/>
  <c r="D246" i="4"/>
  <c r="E246" i="4"/>
  <c r="F246" i="4"/>
  <c r="G246" i="4"/>
  <c r="D247" i="4"/>
  <c r="E247" i="4"/>
  <c r="F247" i="4"/>
  <c r="G247" i="4"/>
  <c r="D248" i="4"/>
  <c r="E248" i="4"/>
  <c r="F248" i="4"/>
  <c r="G248" i="4"/>
  <c r="D249" i="4"/>
  <c r="E249" i="4"/>
  <c r="F249" i="4"/>
  <c r="G249" i="4"/>
  <c r="D250" i="4"/>
  <c r="E250" i="4"/>
  <c r="F250" i="4"/>
  <c r="G250" i="4"/>
  <c r="D251" i="4"/>
  <c r="E251" i="4"/>
  <c r="F251" i="4"/>
  <c r="G251" i="4"/>
  <c r="D252" i="4"/>
  <c r="E252" i="4"/>
  <c r="F252" i="4"/>
  <c r="G252" i="4"/>
  <c r="D253" i="4"/>
  <c r="E253" i="4"/>
  <c r="F253" i="4"/>
  <c r="G253" i="4"/>
  <c r="D254" i="4"/>
  <c r="E254" i="4"/>
  <c r="F254" i="4"/>
  <c r="G254" i="4"/>
  <c r="D255" i="4"/>
  <c r="E255" i="4"/>
  <c r="F255" i="4"/>
  <c r="G255" i="4"/>
  <c r="D256" i="4"/>
  <c r="E256" i="4"/>
  <c r="F256" i="4"/>
  <c r="G256" i="4"/>
  <c r="D257" i="4"/>
  <c r="E257" i="4"/>
  <c r="F257" i="4"/>
  <c r="G257" i="4"/>
  <c r="D258" i="4"/>
  <c r="E258" i="4"/>
  <c r="F258" i="4"/>
  <c r="G258" i="4"/>
  <c r="D259" i="4"/>
  <c r="E259" i="4"/>
  <c r="F259" i="4"/>
  <c r="G259" i="4"/>
  <c r="D260" i="4"/>
  <c r="E260" i="4"/>
  <c r="F260" i="4"/>
  <c r="G260" i="4"/>
  <c r="D261" i="4"/>
  <c r="E261" i="4"/>
  <c r="F261" i="4"/>
  <c r="G261" i="4"/>
  <c r="D262" i="4"/>
  <c r="E262" i="4"/>
  <c r="F262" i="4"/>
  <c r="G262" i="4"/>
  <c r="D263" i="4"/>
  <c r="E263" i="4"/>
  <c r="F263" i="4"/>
  <c r="G263" i="4"/>
  <c r="D264" i="4"/>
  <c r="E264" i="4"/>
  <c r="F264" i="4"/>
  <c r="G264" i="4"/>
  <c r="D265" i="4"/>
  <c r="E265" i="4"/>
  <c r="F265" i="4"/>
  <c r="G265" i="4"/>
  <c r="D266" i="4"/>
  <c r="E266" i="4"/>
  <c r="F266" i="4"/>
  <c r="G266" i="4"/>
  <c r="D267" i="4"/>
  <c r="E267" i="4"/>
  <c r="F267" i="4"/>
  <c r="G267" i="4"/>
  <c r="D268" i="4"/>
  <c r="E268" i="4"/>
  <c r="F268" i="4"/>
  <c r="G268" i="4"/>
  <c r="D269" i="4"/>
  <c r="E269" i="4"/>
  <c r="F269" i="4"/>
  <c r="G269" i="4"/>
  <c r="D270" i="4"/>
  <c r="E270" i="4"/>
  <c r="F270" i="4"/>
  <c r="G270" i="4"/>
  <c r="D271" i="4"/>
  <c r="E271" i="4"/>
  <c r="F271" i="4"/>
  <c r="G271" i="4"/>
  <c r="D272" i="4"/>
  <c r="E272" i="4"/>
  <c r="F272" i="4"/>
  <c r="G272" i="4"/>
  <c r="D273" i="4"/>
  <c r="E273" i="4"/>
  <c r="F273" i="4"/>
  <c r="G273" i="4"/>
  <c r="D274" i="4"/>
  <c r="E274" i="4"/>
  <c r="F274" i="4"/>
  <c r="G274" i="4"/>
  <c r="D275" i="4"/>
  <c r="E275" i="4"/>
  <c r="F275" i="4"/>
  <c r="G275" i="4"/>
  <c r="D276" i="4"/>
  <c r="E276" i="4"/>
  <c r="F276" i="4"/>
  <c r="G276" i="4"/>
  <c r="D277" i="4"/>
  <c r="E277" i="4"/>
  <c r="F277" i="4"/>
  <c r="G277" i="4"/>
  <c r="D278" i="4"/>
  <c r="E278" i="4"/>
  <c r="F278" i="4"/>
  <c r="G278" i="4"/>
  <c r="D279" i="4"/>
  <c r="E279" i="4"/>
  <c r="F279" i="4"/>
  <c r="G279" i="4"/>
  <c r="D280" i="4"/>
  <c r="E280" i="4"/>
  <c r="F280" i="4"/>
  <c r="G280" i="4"/>
  <c r="D281" i="4"/>
  <c r="E281" i="4"/>
  <c r="F281" i="4"/>
  <c r="G281" i="4"/>
  <c r="D282" i="4"/>
  <c r="E282" i="4"/>
  <c r="F282" i="4"/>
  <c r="G282" i="4"/>
  <c r="D283" i="4"/>
  <c r="E283" i="4"/>
  <c r="F283" i="4"/>
  <c r="G283" i="4"/>
  <c r="D284" i="4"/>
  <c r="E284" i="4"/>
  <c r="F284" i="4"/>
  <c r="G284" i="4"/>
  <c r="D285" i="4"/>
  <c r="E285" i="4"/>
  <c r="F285" i="4"/>
  <c r="G285" i="4"/>
  <c r="D286" i="4"/>
  <c r="E286" i="4"/>
  <c r="F286" i="4"/>
  <c r="G286" i="4"/>
  <c r="D287" i="4"/>
  <c r="E287" i="4"/>
  <c r="F287" i="4"/>
  <c r="G287" i="4"/>
  <c r="D288" i="4"/>
  <c r="E288" i="4"/>
  <c r="F288" i="4"/>
  <c r="G288" i="4"/>
  <c r="D289" i="4"/>
  <c r="E289" i="4"/>
  <c r="F289" i="4"/>
  <c r="G289" i="4"/>
  <c r="D290" i="4"/>
  <c r="E290" i="4"/>
  <c r="F290" i="4"/>
  <c r="G290" i="4"/>
  <c r="D291" i="4"/>
  <c r="E291" i="4"/>
  <c r="F291" i="4"/>
  <c r="G291" i="4"/>
  <c r="D292" i="4"/>
  <c r="E292" i="4"/>
  <c r="F292" i="4"/>
  <c r="G292" i="4"/>
  <c r="D293" i="4"/>
  <c r="E293" i="4"/>
  <c r="F293" i="4"/>
  <c r="G293" i="4"/>
  <c r="D294" i="4"/>
  <c r="E294" i="4"/>
  <c r="F294" i="4"/>
  <c r="G294" i="4"/>
  <c r="D295" i="4"/>
  <c r="E295" i="4"/>
  <c r="F295" i="4"/>
  <c r="G295" i="4"/>
  <c r="D296" i="4"/>
  <c r="E296" i="4"/>
  <c r="F296" i="4"/>
  <c r="G296" i="4"/>
  <c r="D297" i="4"/>
  <c r="E297" i="4"/>
  <c r="F297" i="4"/>
  <c r="G297" i="4"/>
  <c r="D298" i="4"/>
  <c r="E298" i="4"/>
  <c r="F298" i="4"/>
  <c r="G298" i="4"/>
  <c r="D299" i="4"/>
  <c r="E299" i="4"/>
  <c r="F299" i="4"/>
  <c r="G299" i="4"/>
  <c r="D300" i="4"/>
  <c r="E300" i="4"/>
  <c r="F300" i="4"/>
  <c r="G300" i="4"/>
  <c r="D301" i="4"/>
  <c r="E301" i="4"/>
  <c r="F301" i="4"/>
  <c r="G301" i="4"/>
  <c r="D302" i="4"/>
  <c r="E302" i="4"/>
  <c r="F302" i="4"/>
  <c r="G302" i="4"/>
  <c r="D303" i="4"/>
  <c r="E303" i="4"/>
  <c r="F303" i="4"/>
  <c r="G303" i="4"/>
  <c r="D304" i="4"/>
  <c r="E304" i="4"/>
  <c r="F304" i="4"/>
  <c r="G304" i="4"/>
  <c r="D305" i="4"/>
  <c r="E305" i="4"/>
  <c r="F305" i="4"/>
  <c r="G305" i="4"/>
  <c r="D306" i="4"/>
  <c r="E306" i="4"/>
  <c r="F306" i="4"/>
  <c r="G306" i="4"/>
  <c r="D307" i="4"/>
  <c r="E307" i="4"/>
  <c r="F307" i="4"/>
  <c r="G307" i="4"/>
  <c r="D308" i="4"/>
  <c r="E308" i="4"/>
  <c r="F308" i="4"/>
  <c r="G308" i="4"/>
  <c r="D309" i="4"/>
  <c r="E309" i="4"/>
  <c r="F309" i="4"/>
  <c r="G309" i="4"/>
  <c r="D310" i="4"/>
  <c r="E310" i="4"/>
  <c r="F310" i="4"/>
  <c r="G310" i="4"/>
  <c r="D311" i="4"/>
  <c r="E311" i="4"/>
  <c r="F311" i="4"/>
  <c r="G311" i="4"/>
  <c r="D312" i="4"/>
  <c r="E312" i="4"/>
  <c r="F312" i="4"/>
  <c r="G312" i="4"/>
  <c r="D313" i="4"/>
  <c r="E313" i="4"/>
  <c r="F313" i="4"/>
  <c r="G313" i="4"/>
  <c r="D314" i="4"/>
  <c r="E314" i="4"/>
  <c r="F314" i="4"/>
  <c r="G314" i="4"/>
  <c r="D315" i="4"/>
  <c r="E315" i="4"/>
  <c r="F315" i="4"/>
  <c r="G315" i="4"/>
  <c r="D316" i="4"/>
  <c r="E316" i="4"/>
  <c r="F316" i="4"/>
  <c r="G316" i="4"/>
  <c r="D317" i="4"/>
  <c r="E317" i="4"/>
  <c r="F317" i="4"/>
  <c r="G317" i="4"/>
  <c r="D318" i="4"/>
  <c r="E318" i="4"/>
  <c r="F318" i="4"/>
  <c r="G318" i="4"/>
  <c r="D319" i="4"/>
  <c r="E319" i="4"/>
  <c r="F319" i="4"/>
  <c r="G319" i="4"/>
  <c r="D320" i="4"/>
  <c r="E320" i="4"/>
  <c r="F320" i="4"/>
  <c r="G320" i="4"/>
  <c r="D321" i="4"/>
  <c r="E321" i="4"/>
  <c r="F321" i="4"/>
  <c r="G321" i="4"/>
  <c r="D322" i="4"/>
  <c r="E322" i="4"/>
  <c r="F322" i="4"/>
  <c r="G322" i="4"/>
  <c r="D323" i="4"/>
  <c r="E323" i="4"/>
  <c r="F323" i="4"/>
  <c r="G323" i="4"/>
  <c r="D324" i="4"/>
  <c r="E324" i="4"/>
  <c r="F324" i="4"/>
  <c r="G324" i="4"/>
  <c r="D325" i="4"/>
  <c r="E325" i="4"/>
  <c r="F325" i="4"/>
  <c r="G325" i="4"/>
  <c r="D326" i="4"/>
  <c r="E326" i="4"/>
  <c r="F326" i="4"/>
  <c r="G326" i="4"/>
  <c r="D327" i="4"/>
  <c r="E327" i="4"/>
  <c r="F327" i="4"/>
  <c r="G327" i="4"/>
  <c r="D328" i="4"/>
  <c r="E328" i="4"/>
  <c r="F328" i="4"/>
  <c r="G328" i="4"/>
  <c r="D329" i="4"/>
  <c r="E329" i="4"/>
  <c r="F329" i="4"/>
  <c r="G329" i="4"/>
  <c r="D330" i="4"/>
  <c r="E330" i="4"/>
  <c r="F330" i="4"/>
  <c r="G330" i="4"/>
  <c r="D331" i="4"/>
  <c r="E331" i="4"/>
  <c r="F331" i="4"/>
  <c r="G331" i="4"/>
  <c r="D332" i="4"/>
  <c r="E332" i="4"/>
  <c r="F332" i="4"/>
  <c r="G332" i="4"/>
  <c r="D333" i="4"/>
  <c r="E333" i="4"/>
  <c r="F333" i="4"/>
  <c r="G333" i="4"/>
  <c r="D334" i="4"/>
  <c r="E334" i="4"/>
  <c r="F334" i="4"/>
  <c r="G334" i="4"/>
  <c r="D335" i="4"/>
  <c r="E335" i="4"/>
  <c r="F335" i="4"/>
  <c r="G335" i="4"/>
  <c r="D336" i="4"/>
  <c r="E336" i="4"/>
  <c r="F336" i="4"/>
  <c r="G336" i="4"/>
  <c r="D337" i="4"/>
  <c r="E337" i="4"/>
  <c r="F337" i="4"/>
  <c r="G337" i="4"/>
  <c r="D338" i="4"/>
  <c r="E338" i="4"/>
  <c r="F338" i="4"/>
  <c r="G338" i="4"/>
  <c r="D339" i="4"/>
  <c r="E339" i="4"/>
  <c r="F339" i="4"/>
  <c r="G339" i="4"/>
  <c r="D340" i="4"/>
  <c r="E340" i="4"/>
  <c r="F340" i="4"/>
  <c r="G340" i="4"/>
  <c r="D341" i="4"/>
  <c r="E341" i="4"/>
  <c r="F341" i="4"/>
  <c r="G341" i="4"/>
  <c r="D342" i="4"/>
  <c r="E342" i="4"/>
  <c r="F342" i="4"/>
  <c r="G342" i="4"/>
  <c r="D343" i="4"/>
  <c r="E343" i="4"/>
  <c r="F343" i="4"/>
  <c r="G343" i="4"/>
  <c r="D344" i="4"/>
  <c r="E344" i="4"/>
  <c r="F344" i="4"/>
  <c r="G344" i="4"/>
  <c r="D345" i="4"/>
  <c r="E345" i="4"/>
  <c r="F345" i="4"/>
  <c r="G345" i="4"/>
  <c r="D346" i="4"/>
  <c r="E346" i="4"/>
  <c r="F346" i="4"/>
  <c r="G346" i="4"/>
  <c r="D347" i="4"/>
  <c r="E347" i="4"/>
  <c r="F347" i="4"/>
  <c r="G347" i="4"/>
  <c r="D348" i="4"/>
  <c r="E348" i="4"/>
  <c r="F348" i="4"/>
  <c r="G348" i="4"/>
  <c r="D349" i="4"/>
  <c r="E349" i="4"/>
  <c r="F349" i="4"/>
  <c r="G349" i="4"/>
  <c r="D350" i="4"/>
  <c r="E350" i="4"/>
  <c r="F350" i="4"/>
  <c r="G350" i="4"/>
  <c r="D351" i="4"/>
  <c r="E351" i="4"/>
  <c r="F351" i="4"/>
  <c r="G351" i="4"/>
  <c r="D352" i="4"/>
  <c r="E352" i="4"/>
  <c r="F352" i="4"/>
  <c r="G352" i="4"/>
  <c r="D353" i="4"/>
  <c r="E353" i="4"/>
  <c r="F353" i="4"/>
  <c r="G353" i="4"/>
  <c r="D354" i="4"/>
  <c r="E354" i="4"/>
  <c r="F354" i="4"/>
  <c r="G354" i="4"/>
  <c r="D355" i="4"/>
  <c r="E355" i="4"/>
  <c r="F355" i="4"/>
  <c r="G355" i="4"/>
  <c r="D356" i="4"/>
  <c r="E356" i="4"/>
  <c r="F356" i="4"/>
  <c r="G356" i="4"/>
  <c r="D357" i="4"/>
  <c r="E357" i="4"/>
  <c r="F357" i="4"/>
  <c r="G357" i="4"/>
  <c r="D358" i="4"/>
  <c r="E358" i="4"/>
  <c r="F358" i="4"/>
  <c r="G358" i="4"/>
  <c r="D359" i="4"/>
  <c r="E359" i="4"/>
  <c r="F359" i="4"/>
  <c r="G359" i="4"/>
  <c r="D360" i="4"/>
  <c r="E360" i="4"/>
  <c r="F360" i="4"/>
  <c r="G360" i="4"/>
  <c r="D361" i="4"/>
  <c r="E361" i="4"/>
  <c r="F361" i="4"/>
  <c r="G361" i="4"/>
  <c r="D362" i="4"/>
  <c r="E362" i="4"/>
  <c r="F362" i="4"/>
  <c r="G362" i="4"/>
  <c r="D363" i="4"/>
  <c r="E363" i="4"/>
  <c r="F363" i="4"/>
  <c r="G363" i="4"/>
  <c r="D364" i="4"/>
  <c r="E364" i="4"/>
  <c r="F364" i="4"/>
  <c r="G364" i="4"/>
  <c r="D365" i="4"/>
  <c r="E365" i="4"/>
  <c r="F365" i="4"/>
  <c r="G365" i="4"/>
  <c r="D366" i="4"/>
  <c r="E366" i="4"/>
  <c r="F366" i="4"/>
  <c r="G366" i="4"/>
  <c r="D367" i="4"/>
  <c r="E367" i="4"/>
  <c r="F367" i="4"/>
  <c r="G367" i="4"/>
  <c r="D368" i="4"/>
  <c r="E368" i="4"/>
  <c r="F368" i="4"/>
  <c r="G368" i="4"/>
  <c r="D369" i="4"/>
  <c r="E369" i="4"/>
  <c r="F369" i="4"/>
  <c r="G369" i="4"/>
  <c r="D370" i="4"/>
  <c r="E370" i="4"/>
  <c r="F370" i="4"/>
  <c r="G370" i="4"/>
  <c r="D371" i="4"/>
  <c r="E371" i="4"/>
  <c r="F371" i="4"/>
  <c r="G371" i="4"/>
  <c r="D372" i="4"/>
  <c r="E372" i="4"/>
  <c r="F372" i="4"/>
  <c r="G372" i="4"/>
  <c r="D373" i="4"/>
  <c r="E373" i="4"/>
  <c r="F373" i="4"/>
  <c r="G373" i="4"/>
  <c r="D374" i="4"/>
  <c r="E374" i="4"/>
  <c r="F374" i="4"/>
  <c r="G374" i="4"/>
  <c r="D375" i="4"/>
  <c r="E375" i="4"/>
  <c r="F375" i="4"/>
  <c r="G375" i="4"/>
  <c r="D376" i="4"/>
  <c r="E376" i="4"/>
  <c r="F376" i="4"/>
  <c r="G376" i="4"/>
  <c r="D377" i="4"/>
  <c r="E377" i="4"/>
  <c r="F377" i="4"/>
  <c r="G377" i="4"/>
  <c r="D378" i="4"/>
  <c r="E378" i="4"/>
  <c r="F378" i="4"/>
  <c r="G378" i="4"/>
  <c r="D379" i="4"/>
  <c r="E379" i="4"/>
  <c r="F379" i="4"/>
  <c r="G379" i="4"/>
  <c r="D380" i="4"/>
  <c r="E380" i="4"/>
  <c r="F380" i="4"/>
  <c r="G380" i="4"/>
  <c r="D381" i="4"/>
  <c r="E381" i="4"/>
  <c r="F381" i="4"/>
  <c r="G381" i="4"/>
  <c r="D382" i="4"/>
  <c r="E382" i="4"/>
  <c r="F382" i="4"/>
  <c r="G382" i="4"/>
  <c r="D383" i="4"/>
  <c r="E383" i="4"/>
  <c r="F383" i="4"/>
  <c r="G383" i="4"/>
  <c r="D384" i="4"/>
  <c r="E384" i="4"/>
  <c r="F384" i="4"/>
  <c r="G384" i="4"/>
  <c r="D385" i="4"/>
  <c r="E385" i="4"/>
  <c r="F385" i="4"/>
  <c r="G385" i="4"/>
  <c r="D386" i="4"/>
  <c r="E386" i="4"/>
  <c r="F386" i="4"/>
  <c r="G386" i="4"/>
  <c r="D387" i="4"/>
  <c r="E387" i="4"/>
  <c r="F387" i="4"/>
  <c r="G387" i="4"/>
  <c r="D388" i="4"/>
  <c r="E388" i="4"/>
  <c r="F388" i="4"/>
  <c r="G388" i="4"/>
  <c r="D389" i="4"/>
  <c r="E389" i="4"/>
  <c r="F389" i="4"/>
  <c r="G389" i="4"/>
  <c r="D390" i="4"/>
  <c r="E390" i="4"/>
  <c r="F390" i="4"/>
  <c r="G390" i="4"/>
  <c r="D391" i="4"/>
  <c r="E391" i="4"/>
  <c r="F391" i="4"/>
  <c r="G391" i="4"/>
  <c r="D392" i="4"/>
  <c r="E392" i="4"/>
  <c r="F392" i="4"/>
  <c r="G392" i="4"/>
  <c r="D393" i="4"/>
  <c r="E393" i="4"/>
  <c r="F393" i="4"/>
  <c r="G393" i="4"/>
  <c r="D394" i="4"/>
  <c r="E394" i="4"/>
  <c r="F394" i="4"/>
  <c r="G394" i="4"/>
  <c r="D395" i="4"/>
  <c r="E395" i="4"/>
  <c r="F395" i="4"/>
  <c r="G395" i="4"/>
  <c r="D396" i="4"/>
  <c r="E396" i="4"/>
  <c r="F396" i="4"/>
  <c r="G396" i="4"/>
  <c r="D397" i="4"/>
  <c r="E397" i="4"/>
  <c r="F397" i="4"/>
  <c r="G397" i="4"/>
  <c r="D398" i="4"/>
  <c r="E398" i="4"/>
  <c r="F398" i="4"/>
  <c r="G398" i="4"/>
  <c r="D399" i="4"/>
  <c r="E399" i="4"/>
  <c r="F399" i="4"/>
  <c r="G399" i="4"/>
  <c r="D400" i="4"/>
  <c r="E400" i="4"/>
  <c r="F400" i="4"/>
  <c r="G400" i="4"/>
  <c r="D401" i="4"/>
  <c r="E401" i="4"/>
  <c r="F401" i="4"/>
  <c r="G401" i="4"/>
  <c r="D402" i="4"/>
  <c r="E402" i="4"/>
  <c r="F402" i="4"/>
  <c r="G402" i="4"/>
  <c r="D403" i="4"/>
  <c r="E403" i="4"/>
  <c r="F403" i="4"/>
  <c r="G403" i="4"/>
  <c r="D404" i="4"/>
  <c r="E404" i="4"/>
  <c r="F404" i="4"/>
  <c r="G404" i="4"/>
  <c r="D405" i="4"/>
  <c r="E405" i="4"/>
  <c r="F405" i="4"/>
  <c r="G405" i="4"/>
  <c r="D406" i="4"/>
  <c r="E406" i="4"/>
  <c r="F406" i="4"/>
  <c r="G406" i="4"/>
  <c r="D407" i="4"/>
  <c r="E407" i="4"/>
  <c r="F407" i="4"/>
  <c r="G407" i="4"/>
  <c r="D408" i="4"/>
  <c r="E408" i="4"/>
  <c r="F408" i="4"/>
  <c r="G408" i="4"/>
  <c r="D409" i="4"/>
  <c r="E409" i="4"/>
  <c r="F409" i="4"/>
  <c r="G409" i="4"/>
  <c r="D410" i="4"/>
  <c r="E410" i="4"/>
  <c r="F410" i="4"/>
  <c r="G410" i="4"/>
  <c r="D411" i="4"/>
  <c r="E411" i="4"/>
  <c r="F411" i="4"/>
  <c r="G411" i="4"/>
  <c r="D412" i="4"/>
  <c r="E412" i="4"/>
  <c r="F412" i="4"/>
  <c r="G412" i="4"/>
  <c r="D413" i="4"/>
  <c r="E413" i="4"/>
  <c r="F413" i="4"/>
  <c r="G413" i="4"/>
  <c r="D414" i="4"/>
  <c r="E414" i="4"/>
  <c r="F414" i="4"/>
  <c r="G414" i="4"/>
  <c r="D415" i="4"/>
  <c r="E415" i="4"/>
  <c r="F415" i="4"/>
  <c r="G415" i="4"/>
  <c r="D416" i="4"/>
  <c r="E416" i="4"/>
  <c r="F416" i="4"/>
  <c r="G416" i="4"/>
  <c r="D417" i="4"/>
  <c r="E417" i="4"/>
  <c r="F417" i="4"/>
  <c r="G417" i="4"/>
  <c r="D418" i="4"/>
  <c r="E418" i="4"/>
  <c r="F418" i="4"/>
  <c r="G418" i="4"/>
  <c r="D419" i="4"/>
  <c r="E419" i="4"/>
  <c r="F419" i="4"/>
  <c r="G419" i="4"/>
  <c r="D420" i="4"/>
  <c r="E420" i="4"/>
  <c r="F420" i="4"/>
  <c r="G420" i="4"/>
  <c r="D421" i="4"/>
  <c r="E421" i="4"/>
  <c r="F421" i="4"/>
  <c r="G421" i="4"/>
  <c r="D422" i="4"/>
  <c r="E422" i="4"/>
  <c r="F422" i="4"/>
  <c r="G422" i="4"/>
  <c r="D423" i="4"/>
  <c r="E423" i="4"/>
  <c r="F423" i="4"/>
  <c r="G423" i="4"/>
  <c r="D424" i="4"/>
  <c r="E424" i="4"/>
  <c r="F424" i="4"/>
  <c r="G424" i="4"/>
  <c r="D425" i="4"/>
  <c r="E425" i="4"/>
  <c r="F425" i="4"/>
  <c r="G425" i="4"/>
  <c r="D426" i="4"/>
  <c r="E426" i="4"/>
  <c r="F426" i="4"/>
  <c r="G426" i="4"/>
  <c r="D427" i="4"/>
  <c r="E427" i="4"/>
  <c r="F427" i="4"/>
  <c r="G427" i="4"/>
  <c r="D428" i="4"/>
  <c r="E428" i="4"/>
  <c r="F428" i="4"/>
  <c r="G428" i="4"/>
  <c r="D429" i="4"/>
  <c r="E429" i="4"/>
  <c r="F429" i="4"/>
  <c r="G429" i="4"/>
  <c r="D430" i="4"/>
  <c r="E430" i="4"/>
  <c r="F430" i="4"/>
  <c r="G430" i="4"/>
  <c r="D431" i="4"/>
  <c r="E431" i="4"/>
  <c r="F431" i="4"/>
  <c r="G431" i="4"/>
  <c r="D432" i="4"/>
  <c r="E432" i="4"/>
  <c r="F432" i="4"/>
  <c r="G432" i="4"/>
  <c r="D433" i="4"/>
  <c r="E433" i="4"/>
  <c r="F433" i="4"/>
  <c r="G433" i="4"/>
  <c r="D434" i="4"/>
  <c r="E434" i="4"/>
  <c r="F434" i="4"/>
  <c r="G434" i="4"/>
  <c r="D435" i="4"/>
  <c r="E435" i="4"/>
  <c r="F435" i="4"/>
  <c r="G435" i="4"/>
  <c r="D436" i="4"/>
  <c r="E436" i="4"/>
  <c r="F436" i="4"/>
  <c r="G436" i="4"/>
  <c r="D437" i="4"/>
  <c r="E437" i="4"/>
  <c r="F437" i="4"/>
  <c r="G437" i="4"/>
  <c r="D438" i="4"/>
  <c r="E438" i="4"/>
  <c r="F438" i="4"/>
  <c r="G438" i="4"/>
  <c r="D439" i="4"/>
  <c r="E439" i="4"/>
  <c r="F439" i="4"/>
  <c r="G439" i="4"/>
  <c r="D440" i="4"/>
  <c r="E440" i="4"/>
  <c r="F440" i="4"/>
  <c r="G440" i="4"/>
  <c r="D441" i="4"/>
  <c r="E441" i="4"/>
  <c r="F441" i="4"/>
  <c r="G441" i="4"/>
  <c r="D442" i="4"/>
  <c r="E442" i="4"/>
  <c r="F442" i="4"/>
  <c r="G442" i="4"/>
  <c r="D443" i="4"/>
  <c r="E443" i="4"/>
  <c r="F443" i="4"/>
  <c r="G443" i="4"/>
  <c r="D444" i="4"/>
  <c r="E444" i="4"/>
  <c r="F444" i="4"/>
  <c r="G444" i="4"/>
  <c r="D445" i="4"/>
  <c r="E445" i="4"/>
  <c r="F445" i="4"/>
  <c r="G445" i="4"/>
  <c r="D446" i="4"/>
  <c r="E446" i="4"/>
  <c r="F446" i="4"/>
  <c r="G446" i="4"/>
  <c r="D447" i="4"/>
  <c r="E447" i="4"/>
  <c r="F447" i="4"/>
  <c r="G447" i="4"/>
  <c r="D448" i="4"/>
  <c r="E448" i="4"/>
  <c r="F448" i="4"/>
  <c r="G448" i="4"/>
  <c r="D449" i="4"/>
  <c r="E449" i="4"/>
  <c r="F449" i="4"/>
  <c r="G449" i="4"/>
  <c r="D450" i="4"/>
  <c r="E450" i="4"/>
  <c r="F450" i="4"/>
  <c r="G450" i="4"/>
  <c r="D451" i="4"/>
  <c r="E451" i="4"/>
  <c r="F451" i="4"/>
  <c r="G451" i="4"/>
  <c r="D452" i="4"/>
  <c r="E452" i="4"/>
  <c r="F452" i="4"/>
  <c r="G452" i="4"/>
  <c r="D453" i="4"/>
  <c r="E453" i="4"/>
  <c r="F453" i="4"/>
  <c r="G453" i="4"/>
  <c r="D454" i="4"/>
  <c r="E454" i="4"/>
  <c r="F454" i="4"/>
  <c r="G454" i="4"/>
  <c r="D455" i="4"/>
  <c r="E455" i="4"/>
  <c r="F455" i="4"/>
  <c r="G455" i="4"/>
  <c r="D456" i="4"/>
  <c r="E456" i="4"/>
  <c r="F456" i="4"/>
  <c r="G456" i="4"/>
  <c r="D457" i="4"/>
  <c r="E457" i="4"/>
  <c r="F457" i="4"/>
  <c r="G457" i="4"/>
  <c r="D458" i="4"/>
  <c r="E458" i="4"/>
  <c r="F458" i="4"/>
  <c r="G458" i="4"/>
  <c r="D459" i="4"/>
  <c r="E459" i="4"/>
  <c r="F459" i="4"/>
  <c r="G459" i="4"/>
  <c r="D460" i="4"/>
  <c r="E460" i="4"/>
  <c r="F460" i="4"/>
  <c r="G460" i="4"/>
  <c r="D461" i="4"/>
  <c r="E461" i="4"/>
  <c r="F461" i="4"/>
  <c r="G461" i="4"/>
  <c r="D462" i="4"/>
  <c r="E462" i="4"/>
  <c r="F462" i="4"/>
  <c r="G462" i="4"/>
  <c r="D463" i="4"/>
  <c r="E463" i="4"/>
  <c r="F463" i="4"/>
  <c r="G463" i="4"/>
  <c r="D464" i="4"/>
  <c r="E464" i="4"/>
  <c r="F464" i="4"/>
  <c r="G464" i="4"/>
  <c r="D465" i="4"/>
  <c r="E465" i="4"/>
  <c r="F465" i="4"/>
  <c r="G465" i="4"/>
  <c r="D466" i="4"/>
  <c r="E466" i="4"/>
  <c r="F466" i="4"/>
  <c r="G466" i="4"/>
  <c r="D467" i="4"/>
  <c r="E467" i="4"/>
  <c r="F467" i="4"/>
  <c r="G467" i="4"/>
  <c r="D468" i="4"/>
  <c r="E468" i="4"/>
  <c r="F468" i="4"/>
  <c r="G468" i="4"/>
  <c r="D469" i="4"/>
  <c r="E469" i="4"/>
  <c r="F469" i="4"/>
  <c r="G469" i="4"/>
  <c r="D470" i="4"/>
  <c r="E470" i="4"/>
  <c r="F470" i="4"/>
  <c r="G470" i="4"/>
  <c r="D471" i="4"/>
  <c r="E471" i="4"/>
  <c r="F471" i="4"/>
  <c r="G471" i="4"/>
  <c r="D472" i="4"/>
  <c r="E472" i="4"/>
  <c r="F472" i="4"/>
  <c r="G472" i="4"/>
  <c r="D473" i="4"/>
  <c r="E473" i="4"/>
  <c r="F473" i="4"/>
  <c r="G473" i="4"/>
  <c r="D474" i="4"/>
  <c r="E474" i="4"/>
  <c r="F474" i="4"/>
  <c r="G474" i="4"/>
  <c r="D475" i="4"/>
  <c r="E475" i="4"/>
  <c r="F475" i="4"/>
  <c r="G475" i="4"/>
  <c r="D476" i="4"/>
  <c r="E476" i="4"/>
  <c r="F476" i="4"/>
  <c r="G476" i="4"/>
  <c r="D477" i="4"/>
  <c r="E477" i="4"/>
  <c r="F477" i="4"/>
  <c r="G477" i="4"/>
  <c r="D478" i="4"/>
  <c r="E478" i="4"/>
  <c r="F478" i="4"/>
  <c r="G478" i="4"/>
  <c r="D479" i="4"/>
  <c r="E479" i="4"/>
  <c r="F479" i="4"/>
  <c r="G479" i="4"/>
  <c r="D480" i="4"/>
  <c r="E480" i="4"/>
  <c r="F480" i="4"/>
  <c r="G480" i="4"/>
  <c r="D481" i="4"/>
  <c r="E481" i="4"/>
  <c r="F481" i="4"/>
  <c r="G481" i="4"/>
  <c r="D482" i="4"/>
  <c r="E482" i="4"/>
  <c r="F482" i="4"/>
  <c r="G482" i="4"/>
  <c r="D483" i="4"/>
  <c r="E483" i="4"/>
  <c r="F483" i="4"/>
  <c r="G483" i="4"/>
  <c r="D484" i="4"/>
  <c r="E484" i="4"/>
  <c r="F484" i="4"/>
  <c r="G484" i="4"/>
  <c r="D485" i="4"/>
  <c r="E485" i="4"/>
  <c r="F485" i="4"/>
  <c r="G485" i="4"/>
  <c r="D486" i="4"/>
  <c r="E486" i="4"/>
  <c r="F486" i="4"/>
  <c r="G486" i="4"/>
  <c r="D487" i="4"/>
  <c r="E487" i="4"/>
  <c r="F487" i="4"/>
  <c r="G487" i="4"/>
  <c r="D488" i="4"/>
  <c r="E488" i="4"/>
  <c r="F488" i="4"/>
  <c r="G488" i="4"/>
  <c r="D489" i="4"/>
  <c r="E489" i="4"/>
  <c r="F489" i="4"/>
  <c r="G489" i="4"/>
  <c r="D490" i="4"/>
  <c r="E490" i="4"/>
  <c r="F490" i="4"/>
  <c r="G490" i="4"/>
  <c r="D491" i="4"/>
  <c r="E491" i="4"/>
  <c r="F491" i="4"/>
  <c r="G491" i="4"/>
  <c r="D492" i="4"/>
  <c r="E492" i="4"/>
  <c r="F492" i="4"/>
  <c r="G492" i="4"/>
  <c r="D493" i="4"/>
  <c r="E493" i="4"/>
  <c r="F493" i="4"/>
  <c r="G493" i="4"/>
  <c r="D494" i="4"/>
  <c r="E494" i="4"/>
  <c r="F494" i="4"/>
  <c r="G494" i="4"/>
  <c r="D495" i="4"/>
  <c r="E495" i="4"/>
  <c r="F495" i="4"/>
  <c r="G495" i="4"/>
  <c r="D496" i="4"/>
  <c r="E496" i="4"/>
  <c r="F496" i="4"/>
  <c r="G496" i="4"/>
  <c r="D497" i="4"/>
  <c r="E497" i="4"/>
  <c r="F497" i="4"/>
  <c r="G497" i="4"/>
  <c r="D498" i="4"/>
  <c r="E498" i="4"/>
  <c r="F498" i="4"/>
  <c r="G498" i="4"/>
  <c r="D499" i="4"/>
  <c r="E499" i="4"/>
  <c r="F499" i="4"/>
  <c r="G499" i="4"/>
  <c r="D500" i="4"/>
  <c r="E500" i="4"/>
  <c r="F500" i="4"/>
  <c r="G500" i="4"/>
  <c r="D501" i="4"/>
  <c r="E501" i="4"/>
  <c r="F501" i="4"/>
  <c r="G501" i="4"/>
  <c r="D502" i="4"/>
  <c r="E502" i="4"/>
  <c r="F502" i="4"/>
  <c r="G502" i="4"/>
  <c r="D503" i="4"/>
  <c r="E503" i="4"/>
  <c r="F503" i="4"/>
  <c r="G503" i="4"/>
  <c r="D504" i="4"/>
  <c r="E504" i="4"/>
  <c r="F504" i="4"/>
  <c r="G504" i="4"/>
  <c r="D505" i="4"/>
  <c r="E505" i="4"/>
  <c r="F505" i="4"/>
  <c r="G505" i="4"/>
  <c r="D506" i="4"/>
  <c r="E506" i="4"/>
  <c r="F506" i="4"/>
  <c r="G506" i="4"/>
  <c r="D507" i="4"/>
  <c r="E507" i="4"/>
  <c r="F507" i="4"/>
  <c r="G507" i="4"/>
  <c r="D508" i="4"/>
  <c r="E508" i="4"/>
  <c r="F508" i="4"/>
  <c r="G508" i="4"/>
  <c r="D509" i="4"/>
  <c r="E509" i="4"/>
  <c r="F509" i="4"/>
  <c r="G509" i="4"/>
  <c r="D510" i="4"/>
  <c r="E510" i="4"/>
  <c r="F510" i="4"/>
  <c r="G510" i="4"/>
  <c r="D511" i="4"/>
  <c r="E511" i="4"/>
  <c r="F511" i="4"/>
  <c r="G511" i="4"/>
  <c r="D512" i="4"/>
  <c r="E512" i="4"/>
  <c r="F512" i="4"/>
  <c r="G512" i="4"/>
  <c r="D513" i="4"/>
  <c r="E513" i="4"/>
  <c r="F513" i="4"/>
  <c r="G513" i="4"/>
  <c r="D514" i="4"/>
  <c r="E514" i="4"/>
  <c r="F514" i="4"/>
  <c r="G514" i="4"/>
  <c r="D515" i="4"/>
  <c r="E515" i="4"/>
  <c r="F515" i="4"/>
  <c r="G515" i="4"/>
  <c r="D516" i="4"/>
  <c r="E516" i="4"/>
  <c r="F516" i="4"/>
  <c r="G516" i="4"/>
  <c r="D517" i="4"/>
  <c r="E517" i="4"/>
  <c r="F517" i="4"/>
  <c r="G517" i="4"/>
  <c r="D518" i="4"/>
  <c r="E518" i="4"/>
  <c r="F518" i="4"/>
  <c r="G518" i="4"/>
  <c r="D519" i="4"/>
  <c r="E519" i="4"/>
  <c r="F519" i="4"/>
  <c r="G519" i="4"/>
  <c r="D520" i="4"/>
  <c r="E520" i="4"/>
  <c r="F520" i="4"/>
  <c r="G520" i="4"/>
  <c r="D521" i="4"/>
  <c r="E521" i="4"/>
  <c r="F521" i="4"/>
  <c r="G521" i="4"/>
  <c r="D522" i="4"/>
  <c r="E522" i="4"/>
  <c r="F522" i="4"/>
  <c r="G522" i="4"/>
  <c r="D523" i="4"/>
  <c r="E523" i="4"/>
  <c r="F523" i="4"/>
  <c r="G523" i="4"/>
  <c r="D524" i="4"/>
  <c r="E524" i="4"/>
  <c r="F524" i="4"/>
  <c r="G524" i="4"/>
  <c r="D525" i="4"/>
  <c r="E525" i="4"/>
  <c r="F525" i="4"/>
  <c r="G525" i="4"/>
  <c r="D526" i="4"/>
  <c r="E526" i="4"/>
  <c r="F526" i="4"/>
  <c r="G526" i="4"/>
  <c r="D527" i="4"/>
  <c r="E527" i="4"/>
  <c r="F527" i="4"/>
  <c r="G527" i="4"/>
  <c r="D528" i="4"/>
  <c r="E528" i="4"/>
  <c r="F528" i="4"/>
  <c r="G528" i="4"/>
  <c r="D529" i="4"/>
  <c r="E529" i="4"/>
  <c r="F529" i="4"/>
  <c r="G529" i="4"/>
  <c r="D530" i="4"/>
  <c r="E530" i="4"/>
  <c r="F530" i="4"/>
  <c r="G530" i="4"/>
  <c r="D531" i="4"/>
  <c r="E531" i="4"/>
  <c r="F531" i="4"/>
  <c r="G531" i="4"/>
  <c r="D532" i="4"/>
  <c r="E532" i="4"/>
  <c r="F532" i="4"/>
  <c r="G532" i="4"/>
  <c r="D533" i="4"/>
  <c r="E533" i="4"/>
  <c r="F533" i="4"/>
  <c r="G533" i="4"/>
  <c r="D534" i="4"/>
  <c r="E534" i="4"/>
  <c r="F534" i="4"/>
  <c r="G534" i="4"/>
  <c r="D535" i="4"/>
  <c r="E535" i="4"/>
  <c r="F535" i="4"/>
  <c r="G535" i="4"/>
  <c r="D536" i="4"/>
  <c r="E536" i="4"/>
  <c r="F536" i="4"/>
  <c r="G536" i="4"/>
  <c r="D537" i="4"/>
  <c r="E537" i="4"/>
  <c r="F537" i="4"/>
  <c r="G537" i="4"/>
  <c r="D538" i="4"/>
  <c r="E538" i="4"/>
  <c r="F538" i="4"/>
  <c r="G538" i="4"/>
  <c r="D539" i="4"/>
  <c r="E539" i="4"/>
  <c r="F539" i="4"/>
  <c r="G539" i="4"/>
  <c r="D540" i="4"/>
  <c r="E540" i="4"/>
  <c r="F540" i="4"/>
  <c r="G540" i="4"/>
  <c r="D541" i="4"/>
  <c r="E541" i="4"/>
  <c r="F541" i="4"/>
  <c r="G541" i="4"/>
  <c r="D542" i="4"/>
  <c r="E542" i="4"/>
  <c r="F542" i="4"/>
  <c r="G542" i="4"/>
  <c r="D543" i="4"/>
  <c r="E543" i="4"/>
  <c r="F543" i="4"/>
  <c r="G543" i="4"/>
  <c r="D544" i="4"/>
  <c r="E544" i="4"/>
  <c r="F544" i="4"/>
  <c r="G544" i="4"/>
  <c r="D545" i="4"/>
  <c r="E545" i="4"/>
  <c r="F545" i="4"/>
  <c r="G545" i="4"/>
  <c r="D546" i="4"/>
  <c r="E546" i="4"/>
  <c r="F546" i="4"/>
  <c r="G546" i="4"/>
  <c r="D547" i="4"/>
  <c r="E547" i="4"/>
  <c r="F547" i="4"/>
  <c r="G547" i="4"/>
  <c r="D548" i="4"/>
  <c r="E548" i="4"/>
  <c r="F548" i="4"/>
  <c r="G548" i="4"/>
  <c r="D549" i="4"/>
  <c r="E549" i="4"/>
  <c r="F549" i="4"/>
  <c r="G549" i="4"/>
  <c r="D550" i="4"/>
  <c r="E550" i="4"/>
  <c r="F550" i="4"/>
  <c r="G550" i="4"/>
  <c r="D551" i="4"/>
  <c r="E551" i="4"/>
  <c r="F551" i="4"/>
  <c r="G551" i="4"/>
  <c r="D552" i="4"/>
  <c r="E552" i="4"/>
  <c r="F552" i="4"/>
  <c r="G552" i="4"/>
  <c r="D553" i="4"/>
  <c r="E553" i="4"/>
  <c r="F553" i="4"/>
  <c r="G553" i="4"/>
  <c r="D554" i="4"/>
  <c r="E554" i="4"/>
  <c r="F554" i="4"/>
  <c r="G554" i="4"/>
  <c r="D555" i="4"/>
  <c r="E555" i="4"/>
  <c r="F555" i="4"/>
  <c r="G555" i="4"/>
  <c r="D556" i="4"/>
  <c r="E556" i="4"/>
  <c r="F556" i="4"/>
  <c r="G556" i="4"/>
  <c r="D557" i="4"/>
  <c r="E557" i="4"/>
  <c r="F557" i="4"/>
  <c r="G557" i="4"/>
  <c r="D558" i="4"/>
  <c r="E558" i="4"/>
  <c r="F558" i="4"/>
  <c r="G558" i="4"/>
  <c r="D559" i="4"/>
  <c r="E559" i="4"/>
  <c r="F559" i="4"/>
  <c r="G559" i="4"/>
  <c r="D560" i="4"/>
  <c r="E560" i="4"/>
  <c r="F560" i="4"/>
  <c r="G560" i="4"/>
  <c r="D561" i="4"/>
  <c r="E561" i="4"/>
  <c r="F561" i="4"/>
  <c r="G561" i="4"/>
  <c r="D562" i="4"/>
  <c r="E562" i="4"/>
  <c r="F562" i="4"/>
  <c r="G562" i="4"/>
  <c r="D563" i="4"/>
  <c r="E563" i="4"/>
  <c r="F563" i="4"/>
  <c r="G563" i="4"/>
  <c r="D564" i="4"/>
  <c r="E564" i="4"/>
  <c r="F564" i="4"/>
  <c r="G564" i="4"/>
  <c r="D565" i="4"/>
  <c r="E565" i="4"/>
  <c r="F565" i="4"/>
  <c r="G565" i="4"/>
  <c r="D566" i="4"/>
  <c r="E566" i="4"/>
  <c r="F566" i="4"/>
  <c r="G566" i="4"/>
  <c r="D567" i="4"/>
  <c r="E567" i="4"/>
  <c r="F567" i="4"/>
  <c r="G567" i="4"/>
  <c r="D568" i="4"/>
  <c r="E568" i="4"/>
  <c r="F568" i="4"/>
  <c r="G568" i="4"/>
  <c r="D569" i="4"/>
  <c r="E569" i="4"/>
  <c r="F569" i="4"/>
  <c r="G569" i="4"/>
  <c r="D570" i="4"/>
  <c r="E570" i="4"/>
  <c r="F570" i="4"/>
  <c r="G570" i="4"/>
  <c r="D571" i="4"/>
  <c r="E571" i="4"/>
  <c r="F571" i="4"/>
  <c r="G571" i="4"/>
  <c r="D572" i="4"/>
  <c r="E572" i="4"/>
  <c r="F572" i="4"/>
  <c r="G572" i="4"/>
  <c r="D573" i="4"/>
  <c r="E573" i="4"/>
  <c r="F573" i="4"/>
  <c r="G573" i="4"/>
  <c r="D574" i="4"/>
  <c r="E574" i="4"/>
  <c r="F574" i="4"/>
  <c r="G574" i="4"/>
  <c r="D575" i="4"/>
  <c r="E575" i="4"/>
  <c r="F575" i="4"/>
  <c r="G575" i="4"/>
  <c r="D576" i="4"/>
  <c r="E576" i="4"/>
  <c r="F576" i="4"/>
  <c r="G576" i="4"/>
  <c r="D577" i="4"/>
  <c r="E577" i="4"/>
  <c r="F577" i="4"/>
  <c r="G577" i="4"/>
  <c r="D578" i="4"/>
  <c r="E578" i="4"/>
  <c r="F578" i="4"/>
  <c r="G578" i="4"/>
  <c r="D579" i="4"/>
  <c r="E579" i="4"/>
  <c r="F579" i="4"/>
  <c r="G579" i="4"/>
  <c r="D580" i="4"/>
  <c r="E580" i="4"/>
  <c r="F580" i="4"/>
  <c r="G580" i="4"/>
  <c r="D581" i="4"/>
  <c r="E581" i="4"/>
  <c r="F581" i="4"/>
  <c r="G581" i="4"/>
  <c r="D582" i="4"/>
  <c r="E582" i="4"/>
  <c r="F582" i="4"/>
  <c r="G582" i="4"/>
  <c r="D583" i="4"/>
  <c r="E583" i="4"/>
  <c r="F583" i="4"/>
  <c r="G583" i="4"/>
  <c r="D584" i="4"/>
  <c r="E584" i="4"/>
  <c r="F584" i="4"/>
  <c r="G584" i="4"/>
  <c r="D585" i="4"/>
  <c r="E585" i="4"/>
  <c r="F585" i="4"/>
  <c r="G585" i="4"/>
  <c r="D586" i="4"/>
  <c r="E586" i="4"/>
  <c r="F586" i="4"/>
  <c r="G586" i="4"/>
  <c r="D587" i="4"/>
  <c r="E587" i="4"/>
  <c r="F587" i="4"/>
  <c r="G587" i="4"/>
  <c r="D588" i="4"/>
  <c r="E588" i="4"/>
  <c r="F588" i="4"/>
  <c r="G588" i="4"/>
  <c r="D589" i="4"/>
  <c r="E589" i="4"/>
  <c r="F589" i="4"/>
  <c r="G589" i="4"/>
  <c r="D590" i="4"/>
  <c r="E590" i="4"/>
  <c r="F590" i="4"/>
  <c r="G590" i="4"/>
  <c r="D591" i="4"/>
  <c r="E591" i="4"/>
  <c r="F591" i="4"/>
  <c r="G591" i="4"/>
  <c r="D592" i="4"/>
  <c r="E592" i="4"/>
  <c r="F592" i="4"/>
  <c r="G592" i="4"/>
  <c r="D593" i="4"/>
  <c r="E593" i="4"/>
  <c r="F593" i="4"/>
  <c r="G593" i="4"/>
  <c r="D594" i="4"/>
  <c r="E594" i="4"/>
  <c r="F594" i="4"/>
  <c r="G594" i="4"/>
  <c r="D595" i="4"/>
  <c r="E595" i="4"/>
  <c r="F595" i="4"/>
  <c r="G595" i="4"/>
  <c r="D596" i="4"/>
  <c r="E596" i="4"/>
  <c r="F596" i="4"/>
  <c r="G596" i="4"/>
  <c r="D597" i="4"/>
  <c r="E597" i="4"/>
  <c r="F597" i="4"/>
  <c r="G597" i="4"/>
  <c r="D598" i="4"/>
  <c r="E598" i="4"/>
  <c r="F598" i="4"/>
  <c r="G598" i="4"/>
  <c r="D599" i="4"/>
  <c r="E599" i="4"/>
  <c r="F599" i="4"/>
  <c r="G599" i="4"/>
  <c r="D600" i="4"/>
  <c r="E600" i="4"/>
  <c r="F600" i="4"/>
  <c r="G600" i="4"/>
  <c r="D601" i="4"/>
  <c r="E601" i="4"/>
  <c r="F601" i="4"/>
  <c r="G601" i="4"/>
  <c r="D602" i="4"/>
  <c r="E602" i="4"/>
  <c r="F602" i="4"/>
  <c r="G602" i="4"/>
  <c r="D603" i="4"/>
  <c r="E603" i="4"/>
  <c r="F603" i="4"/>
  <c r="G603" i="4"/>
  <c r="D604" i="4"/>
  <c r="E604" i="4"/>
  <c r="F604" i="4"/>
  <c r="G604" i="4"/>
  <c r="D605" i="4"/>
  <c r="E605" i="4"/>
  <c r="F605" i="4"/>
  <c r="G605" i="4"/>
  <c r="D606" i="4"/>
  <c r="E606" i="4"/>
  <c r="F606" i="4"/>
  <c r="G606" i="4"/>
  <c r="D607" i="4"/>
  <c r="E607" i="4"/>
  <c r="F607" i="4"/>
  <c r="G607" i="4"/>
  <c r="D608" i="4"/>
  <c r="E608" i="4"/>
  <c r="F608" i="4"/>
  <c r="G608" i="4"/>
  <c r="D609" i="4"/>
  <c r="E609" i="4"/>
  <c r="F609" i="4"/>
  <c r="G609" i="4"/>
  <c r="D610" i="4"/>
  <c r="E610" i="4"/>
  <c r="F610" i="4"/>
  <c r="G610" i="4"/>
  <c r="D611" i="4"/>
  <c r="E611" i="4"/>
  <c r="F611" i="4"/>
  <c r="G611" i="4"/>
  <c r="D612" i="4"/>
  <c r="E612" i="4"/>
  <c r="F612" i="4"/>
  <c r="G612" i="4"/>
  <c r="D613" i="4"/>
  <c r="E613" i="4"/>
  <c r="F613" i="4"/>
  <c r="G613" i="4"/>
  <c r="D614" i="4"/>
  <c r="E614" i="4"/>
  <c r="F614" i="4"/>
  <c r="G614" i="4"/>
  <c r="D615" i="4"/>
  <c r="E615" i="4"/>
  <c r="F615" i="4"/>
  <c r="G615" i="4"/>
  <c r="D616" i="4"/>
  <c r="E616" i="4"/>
  <c r="F616" i="4"/>
  <c r="G616" i="4"/>
  <c r="D617" i="4"/>
  <c r="E617" i="4"/>
  <c r="F617" i="4"/>
  <c r="G617" i="4"/>
  <c r="D618" i="4"/>
  <c r="E618" i="4"/>
  <c r="F618" i="4"/>
  <c r="G618" i="4"/>
  <c r="D619" i="4"/>
  <c r="E619" i="4"/>
  <c r="F619" i="4"/>
  <c r="G619" i="4"/>
  <c r="D620" i="4"/>
  <c r="E620" i="4"/>
  <c r="F620" i="4"/>
  <c r="G620" i="4"/>
  <c r="D621" i="4"/>
  <c r="E621" i="4"/>
  <c r="F621" i="4"/>
  <c r="G621" i="4"/>
  <c r="D622" i="4"/>
  <c r="E622" i="4"/>
  <c r="F622" i="4"/>
  <c r="G622" i="4"/>
  <c r="D623" i="4"/>
  <c r="E623" i="4"/>
  <c r="F623" i="4"/>
  <c r="G623" i="4"/>
  <c r="D624" i="4"/>
  <c r="E624" i="4"/>
  <c r="F624" i="4"/>
  <c r="G624" i="4"/>
  <c r="D625" i="4"/>
  <c r="E625" i="4"/>
  <c r="F625" i="4"/>
  <c r="G625" i="4"/>
  <c r="D626" i="4"/>
  <c r="E626" i="4"/>
  <c r="F626" i="4"/>
  <c r="G626" i="4"/>
  <c r="D627" i="4"/>
  <c r="E627" i="4"/>
  <c r="F627" i="4"/>
  <c r="G627" i="4"/>
  <c r="D628" i="4"/>
  <c r="E628" i="4"/>
  <c r="F628" i="4"/>
  <c r="G628" i="4"/>
  <c r="D629" i="4"/>
  <c r="E629" i="4"/>
  <c r="F629" i="4"/>
  <c r="G629" i="4"/>
  <c r="D630" i="4"/>
  <c r="E630" i="4"/>
  <c r="F630" i="4"/>
  <c r="G630" i="4"/>
  <c r="D631" i="4"/>
  <c r="E631" i="4"/>
  <c r="F631" i="4"/>
  <c r="G631" i="4"/>
  <c r="D632" i="4"/>
  <c r="E632" i="4"/>
  <c r="F632" i="4"/>
  <c r="G632" i="4"/>
  <c r="D633" i="4"/>
  <c r="E633" i="4"/>
  <c r="F633" i="4"/>
  <c r="G633" i="4"/>
  <c r="D634" i="4"/>
  <c r="E634" i="4"/>
  <c r="F634" i="4"/>
  <c r="G634" i="4"/>
  <c r="D635" i="4"/>
  <c r="E635" i="4"/>
  <c r="F635" i="4"/>
  <c r="G635" i="4"/>
  <c r="D636" i="4"/>
  <c r="E636" i="4"/>
  <c r="F636" i="4"/>
  <c r="G636" i="4"/>
  <c r="D637" i="4"/>
  <c r="E637" i="4"/>
  <c r="F637" i="4"/>
  <c r="G637" i="4"/>
  <c r="D638" i="4"/>
  <c r="E638" i="4"/>
  <c r="F638" i="4"/>
  <c r="G638" i="4"/>
  <c r="D639" i="4"/>
  <c r="E639" i="4"/>
  <c r="F639" i="4"/>
  <c r="G639" i="4"/>
  <c r="D640" i="4"/>
  <c r="E640" i="4"/>
  <c r="F640" i="4"/>
  <c r="G640" i="4"/>
  <c r="D641" i="4"/>
  <c r="E641" i="4"/>
  <c r="F641" i="4"/>
  <c r="G641" i="4"/>
  <c r="D642" i="4"/>
  <c r="E642" i="4"/>
  <c r="F642" i="4"/>
  <c r="G642" i="4"/>
  <c r="D643" i="4"/>
  <c r="E643" i="4"/>
  <c r="F643" i="4"/>
  <c r="G643" i="4"/>
  <c r="D644" i="4"/>
  <c r="E644" i="4"/>
  <c r="F644" i="4"/>
  <c r="G644" i="4"/>
  <c r="D645" i="4"/>
  <c r="E645" i="4"/>
  <c r="F645" i="4"/>
  <c r="G645" i="4"/>
  <c r="D646" i="4"/>
  <c r="E646" i="4"/>
  <c r="F646" i="4"/>
  <c r="G646" i="4"/>
  <c r="D647" i="4"/>
  <c r="E647" i="4"/>
  <c r="F647" i="4"/>
  <c r="G647" i="4"/>
  <c r="D648" i="4"/>
  <c r="E648" i="4"/>
  <c r="F648" i="4"/>
  <c r="G648" i="4"/>
  <c r="D649" i="4"/>
  <c r="E649" i="4"/>
  <c r="F649" i="4"/>
  <c r="G649" i="4"/>
  <c r="D650" i="4"/>
  <c r="E650" i="4"/>
  <c r="F650" i="4"/>
  <c r="G650" i="4"/>
  <c r="D651" i="4"/>
  <c r="E651" i="4"/>
  <c r="F651" i="4"/>
  <c r="G651" i="4"/>
  <c r="D652" i="4"/>
  <c r="E652" i="4"/>
  <c r="F652" i="4"/>
  <c r="G652" i="4"/>
  <c r="D653" i="4"/>
  <c r="E653" i="4"/>
  <c r="F653" i="4"/>
  <c r="G653" i="4"/>
  <c r="D654" i="4"/>
  <c r="E654" i="4"/>
  <c r="F654" i="4"/>
  <c r="G654" i="4"/>
  <c r="D655" i="4"/>
  <c r="E655" i="4"/>
  <c r="F655" i="4"/>
  <c r="G655" i="4"/>
  <c r="D656" i="4"/>
  <c r="E656" i="4"/>
  <c r="F656" i="4"/>
  <c r="G656" i="4"/>
  <c r="D657" i="4"/>
  <c r="E657" i="4"/>
  <c r="F657" i="4"/>
  <c r="G657" i="4"/>
  <c r="D658" i="4"/>
  <c r="E658" i="4"/>
  <c r="F658" i="4"/>
  <c r="G658" i="4"/>
  <c r="D659" i="4"/>
  <c r="E659" i="4"/>
  <c r="F659" i="4"/>
  <c r="G659" i="4"/>
  <c r="D660" i="4"/>
  <c r="E660" i="4"/>
  <c r="F660" i="4"/>
  <c r="G660" i="4"/>
  <c r="D661" i="4"/>
  <c r="E661" i="4"/>
  <c r="F661" i="4"/>
  <c r="G661" i="4"/>
  <c r="D662" i="4"/>
  <c r="E662" i="4"/>
  <c r="F662" i="4"/>
  <c r="G662" i="4"/>
  <c r="D663" i="4"/>
  <c r="E663" i="4"/>
  <c r="F663" i="4"/>
  <c r="G663" i="4"/>
  <c r="D664" i="4"/>
  <c r="E664" i="4"/>
  <c r="F664" i="4"/>
  <c r="G664" i="4"/>
  <c r="D665" i="4"/>
  <c r="E665" i="4"/>
  <c r="F665" i="4"/>
  <c r="G665" i="4"/>
  <c r="D666" i="4"/>
  <c r="E666" i="4"/>
  <c r="F666" i="4"/>
  <c r="G666" i="4"/>
  <c r="D667" i="4"/>
  <c r="E667" i="4"/>
  <c r="F667" i="4"/>
  <c r="G667" i="4"/>
  <c r="D668" i="4"/>
  <c r="E668" i="4"/>
  <c r="F668" i="4"/>
  <c r="G668" i="4"/>
  <c r="D669" i="4"/>
  <c r="E669" i="4"/>
  <c r="F669" i="4"/>
  <c r="G669" i="4"/>
  <c r="D670" i="4"/>
  <c r="E670" i="4"/>
  <c r="F670" i="4"/>
  <c r="G670" i="4"/>
  <c r="D671" i="4"/>
  <c r="E671" i="4"/>
  <c r="F671" i="4"/>
  <c r="G671" i="4"/>
  <c r="D672" i="4"/>
  <c r="E672" i="4"/>
  <c r="F672" i="4"/>
  <c r="G672" i="4"/>
  <c r="D673" i="4"/>
  <c r="E673" i="4"/>
  <c r="F673" i="4"/>
  <c r="G673" i="4"/>
  <c r="D674" i="4"/>
  <c r="E674" i="4"/>
  <c r="F674" i="4"/>
  <c r="G674" i="4"/>
  <c r="D675" i="4"/>
  <c r="E675" i="4"/>
  <c r="F675" i="4"/>
  <c r="G675" i="4"/>
  <c r="D676" i="4"/>
  <c r="E676" i="4"/>
  <c r="F676" i="4"/>
  <c r="G676" i="4"/>
  <c r="D677" i="4"/>
  <c r="E677" i="4"/>
  <c r="F677" i="4"/>
  <c r="G677" i="4"/>
  <c r="D678" i="4"/>
  <c r="E678" i="4"/>
  <c r="F678" i="4"/>
  <c r="G678" i="4"/>
  <c r="D679" i="4"/>
  <c r="E679" i="4"/>
  <c r="F679" i="4"/>
  <c r="G679" i="4"/>
  <c r="D680" i="4"/>
  <c r="E680" i="4"/>
  <c r="F680" i="4"/>
  <c r="G680" i="4"/>
  <c r="D681" i="4"/>
  <c r="E681" i="4"/>
  <c r="F681" i="4"/>
  <c r="G681" i="4"/>
  <c r="D682" i="4"/>
  <c r="E682" i="4"/>
  <c r="F682" i="4"/>
  <c r="G682" i="4"/>
  <c r="D683" i="4"/>
  <c r="E683" i="4"/>
  <c r="F683" i="4"/>
  <c r="G683" i="4"/>
  <c r="D684" i="4"/>
  <c r="E684" i="4"/>
  <c r="F684" i="4"/>
  <c r="G684" i="4"/>
  <c r="D685" i="4"/>
  <c r="E685" i="4"/>
  <c r="F685" i="4"/>
  <c r="G685" i="4"/>
  <c r="D686" i="4"/>
  <c r="E686" i="4"/>
  <c r="F686" i="4"/>
  <c r="G686" i="4"/>
  <c r="D687" i="4"/>
  <c r="E687" i="4"/>
  <c r="F687" i="4"/>
  <c r="G687" i="4"/>
  <c r="D688" i="4"/>
  <c r="E688" i="4"/>
  <c r="F688" i="4"/>
  <c r="G688" i="4"/>
  <c r="D689" i="4"/>
  <c r="E689" i="4"/>
  <c r="F689" i="4"/>
  <c r="G689" i="4"/>
  <c r="D690" i="4"/>
  <c r="E690" i="4"/>
  <c r="F690" i="4"/>
  <c r="G690" i="4"/>
  <c r="D691" i="4"/>
  <c r="E691" i="4"/>
  <c r="F691" i="4"/>
  <c r="G691" i="4"/>
  <c r="D692" i="4"/>
  <c r="E692" i="4"/>
  <c r="F692" i="4"/>
  <c r="G692" i="4"/>
  <c r="D693" i="4"/>
  <c r="E693" i="4"/>
  <c r="F693" i="4"/>
  <c r="G693" i="4"/>
  <c r="D694" i="4"/>
  <c r="E694" i="4"/>
  <c r="F694" i="4"/>
  <c r="G694" i="4"/>
  <c r="D695" i="4"/>
  <c r="E695" i="4"/>
  <c r="F695" i="4"/>
  <c r="G695" i="4"/>
  <c r="D696" i="4"/>
  <c r="E696" i="4"/>
  <c r="F696" i="4"/>
  <c r="G696" i="4"/>
  <c r="D697" i="4"/>
  <c r="E697" i="4"/>
  <c r="F697" i="4"/>
  <c r="G697" i="4"/>
  <c r="D698" i="4"/>
  <c r="E698" i="4"/>
  <c r="F698" i="4"/>
  <c r="G698" i="4"/>
  <c r="D699" i="4"/>
  <c r="E699" i="4"/>
  <c r="F699" i="4"/>
  <c r="G699" i="4"/>
  <c r="D700" i="4"/>
  <c r="E700" i="4"/>
  <c r="F700" i="4"/>
  <c r="G700" i="4"/>
  <c r="D701" i="4"/>
  <c r="E701" i="4"/>
  <c r="F701" i="4"/>
  <c r="G701" i="4"/>
  <c r="D702" i="4"/>
  <c r="E702" i="4"/>
  <c r="F702" i="4"/>
  <c r="G702" i="4"/>
  <c r="D703" i="4"/>
  <c r="E703" i="4"/>
  <c r="F703" i="4"/>
  <c r="G703" i="4"/>
  <c r="D704" i="4"/>
  <c r="E704" i="4"/>
  <c r="F704" i="4"/>
  <c r="G704" i="4"/>
  <c r="D705" i="4"/>
  <c r="E705" i="4"/>
  <c r="F705" i="4"/>
  <c r="G705" i="4"/>
  <c r="D706" i="4"/>
  <c r="E706" i="4"/>
  <c r="F706" i="4"/>
  <c r="G706" i="4"/>
  <c r="D707" i="4"/>
  <c r="E707" i="4"/>
  <c r="F707" i="4"/>
  <c r="G707" i="4"/>
  <c r="D708" i="4"/>
  <c r="E708" i="4"/>
  <c r="F708" i="4"/>
  <c r="G708" i="4"/>
  <c r="D709" i="4"/>
  <c r="E709" i="4"/>
  <c r="F709" i="4"/>
  <c r="G709" i="4"/>
  <c r="D710" i="4"/>
  <c r="E710" i="4"/>
  <c r="F710" i="4"/>
  <c r="G710" i="4"/>
  <c r="D711" i="4"/>
  <c r="E711" i="4"/>
  <c r="F711" i="4"/>
  <c r="G711" i="4"/>
  <c r="D712" i="4"/>
  <c r="E712" i="4"/>
  <c r="F712" i="4"/>
  <c r="G712" i="4"/>
  <c r="D713" i="4"/>
  <c r="E713" i="4"/>
  <c r="F713" i="4"/>
  <c r="G713" i="4"/>
  <c r="D714" i="4"/>
  <c r="E714" i="4"/>
  <c r="F714" i="4"/>
  <c r="G714" i="4"/>
  <c r="D715" i="4"/>
  <c r="E715" i="4"/>
  <c r="F715" i="4"/>
  <c r="G715" i="4"/>
  <c r="D716" i="4"/>
  <c r="E716" i="4"/>
  <c r="F716" i="4"/>
  <c r="G716" i="4"/>
  <c r="D717" i="4"/>
  <c r="E717" i="4"/>
  <c r="F717" i="4"/>
  <c r="G717" i="4"/>
  <c r="D718" i="4"/>
  <c r="E718" i="4"/>
  <c r="F718" i="4"/>
  <c r="G718" i="4"/>
  <c r="D719" i="4"/>
  <c r="E719" i="4"/>
  <c r="F719" i="4"/>
  <c r="G719" i="4"/>
  <c r="D720" i="4"/>
  <c r="E720" i="4"/>
  <c r="F720" i="4"/>
  <c r="G720" i="4"/>
  <c r="D721" i="4"/>
  <c r="E721" i="4"/>
  <c r="F721" i="4"/>
  <c r="G721" i="4"/>
  <c r="D722" i="4"/>
  <c r="E722" i="4"/>
  <c r="F722" i="4"/>
  <c r="G722" i="4"/>
  <c r="D723" i="4"/>
  <c r="E723" i="4"/>
  <c r="F723" i="4"/>
  <c r="G723" i="4"/>
  <c r="D724" i="4"/>
  <c r="E724" i="4"/>
  <c r="F724" i="4"/>
  <c r="G724" i="4"/>
  <c r="D725" i="4"/>
  <c r="E725" i="4"/>
  <c r="F725" i="4"/>
  <c r="G725" i="4"/>
  <c r="D726" i="4"/>
  <c r="E726" i="4"/>
  <c r="F726" i="4"/>
  <c r="G726" i="4"/>
  <c r="D727" i="4"/>
  <c r="E727" i="4"/>
  <c r="F727" i="4"/>
  <c r="G727" i="4"/>
  <c r="D728" i="4"/>
  <c r="E728" i="4"/>
  <c r="F728" i="4"/>
  <c r="G728" i="4"/>
  <c r="D729" i="4"/>
  <c r="E729" i="4"/>
  <c r="F729" i="4"/>
  <c r="G729" i="4"/>
  <c r="D730" i="4"/>
  <c r="E730" i="4"/>
  <c r="F730" i="4"/>
  <c r="G730" i="4"/>
  <c r="D731" i="4"/>
  <c r="E731" i="4"/>
  <c r="F731" i="4"/>
  <c r="G731" i="4"/>
  <c r="D732" i="4"/>
  <c r="E732" i="4"/>
  <c r="F732" i="4"/>
  <c r="G732" i="4"/>
  <c r="D733" i="4"/>
  <c r="E733" i="4"/>
  <c r="F733" i="4"/>
  <c r="G733" i="4"/>
  <c r="D734" i="4"/>
  <c r="E734" i="4"/>
  <c r="F734" i="4"/>
  <c r="G734" i="4"/>
  <c r="D735" i="4"/>
  <c r="E735" i="4"/>
  <c r="F735" i="4"/>
  <c r="G735" i="4"/>
  <c r="D736" i="4"/>
  <c r="E736" i="4"/>
  <c r="F736" i="4"/>
  <c r="G736" i="4"/>
  <c r="D737" i="4"/>
  <c r="E737" i="4"/>
  <c r="F737" i="4"/>
  <c r="G737" i="4"/>
  <c r="D738" i="4"/>
  <c r="E738" i="4"/>
  <c r="F738" i="4"/>
  <c r="G738" i="4"/>
  <c r="D739" i="4"/>
  <c r="E739" i="4"/>
  <c r="F739" i="4"/>
  <c r="G739" i="4"/>
  <c r="D740" i="4"/>
  <c r="E740" i="4"/>
  <c r="F740" i="4"/>
  <c r="G740" i="4"/>
  <c r="D741" i="4"/>
  <c r="E741" i="4"/>
  <c r="F741" i="4"/>
  <c r="G741" i="4"/>
  <c r="D742" i="4"/>
  <c r="E742" i="4"/>
  <c r="F742" i="4"/>
  <c r="G742" i="4"/>
  <c r="D743" i="4"/>
  <c r="E743" i="4"/>
  <c r="F743" i="4"/>
  <c r="G743" i="4"/>
  <c r="D744" i="4"/>
  <c r="E744" i="4"/>
  <c r="F744" i="4"/>
  <c r="G744" i="4"/>
  <c r="D745" i="4"/>
  <c r="E745" i="4"/>
  <c r="F745" i="4"/>
  <c r="G745" i="4"/>
  <c r="D746" i="4"/>
  <c r="E746" i="4"/>
  <c r="F746" i="4"/>
  <c r="G746" i="4"/>
  <c r="D747" i="4"/>
  <c r="E747" i="4"/>
  <c r="F747" i="4"/>
  <c r="G747" i="4"/>
  <c r="D748" i="4"/>
  <c r="E748" i="4"/>
  <c r="F748" i="4"/>
  <c r="G748" i="4"/>
  <c r="D749" i="4"/>
  <c r="E749" i="4"/>
  <c r="F749" i="4"/>
  <c r="G749" i="4"/>
  <c r="D750" i="4"/>
  <c r="E750" i="4"/>
  <c r="F750" i="4"/>
  <c r="G750" i="4"/>
  <c r="D751" i="4"/>
  <c r="E751" i="4"/>
  <c r="F751" i="4"/>
  <c r="G751" i="4"/>
  <c r="D752" i="4"/>
  <c r="E752" i="4"/>
  <c r="F752" i="4"/>
  <c r="G752" i="4"/>
  <c r="D753" i="4"/>
  <c r="E753" i="4"/>
  <c r="F753" i="4"/>
  <c r="G753" i="4"/>
  <c r="D754" i="4"/>
  <c r="E754" i="4"/>
  <c r="F754" i="4"/>
  <c r="G754" i="4"/>
  <c r="D755" i="4"/>
  <c r="E755" i="4"/>
  <c r="F755" i="4"/>
  <c r="G755" i="4"/>
  <c r="D756" i="4"/>
  <c r="E756" i="4"/>
  <c r="F756" i="4"/>
  <c r="G756" i="4"/>
  <c r="D757" i="4"/>
  <c r="E757" i="4"/>
  <c r="F757" i="4"/>
  <c r="G757" i="4"/>
  <c r="D758" i="4"/>
  <c r="E758" i="4"/>
  <c r="F758" i="4"/>
  <c r="G758" i="4"/>
  <c r="D759" i="4"/>
  <c r="E759" i="4"/>
  <c r="F759" i="4"/>
  <c r="G759" i="4"/>
  <c r="D760" i="4"/>
  <c r="E760" i="4"/>
  <c r="F760" i="4"/>
  <c r="G760" i="4"/>
  <c r="D761" i="4"/>
  <c r="E761" i="4"/>
  <c r="F761" i="4"/>
  <c r="G761" i="4"/>
  <c r="D762" i="4"/>
  <c r="E762" i="4"/>
  <c r="F762" i="4"/>
  <c r="G762" i="4"/>
  <c r="D763" i="4"/>
  <c r="E763" i="4"/>
  <c r="F763" i="4"/>
  <c r="G763" i="4"/>
  <c r="D764" i="4"/>
  <c r="E764" i="4"/>
  <c r="F764" i="4"/>
  <c r="G764" i="4"/>
  <c r="D765" i="4"/>
  <c r="E765" i="4"/>
  <c r="F765" i="4"/>
  <c r="G765" i="4"/>
  <c r="D766" i="4"/>
  <c r="E766" i="4"/>
  <c r="F766" i="4"/>
  <c r="G766" i="4"/>
  <c r="D767" i="4"/>
  <c r="E767" i="4"/>
  <c r="F767" i="4"/>
  <c r="G767" i="4"/>
  <c r="D768" i="4"/>
  <c r="E768" i="4"/>
  <c r="F768" i="4"/>
  <c r="G768" i="4"/>
  <c r="D769" i="4"/>
  <c r="E769" i="4"/>
  <c r="F769" i="4"/>
  <c r="G769" i="4"/>
  <c r="D770" i="4"/>
  <c r="E770" i="4"/>
  <c r="F770" i="4"/>
  <c r="G770" i="4"/>
  <c r="D771" i="4"/>
  <c r="E771" i="4"/>
  <c r="F771" i="4"/>
  <c r="G771" i="4"/>
  <c r="D772" i="4"/>
  <c r="E772" i="4"/>
  <c r="F772" i="4"/>
  <c r="G772" i="4"/>
  <c r="D773" i="4"/>
  <c r="E773" i="4"/>
  <c r="F773" i="4"/>
  <c r="G773" i="4"/>
  <c r="D774" i="4"/>
  <c r="E774" i="4"/>
  <c r="F774" i="4"/>
  <c r="G774" i="4"/>
  <c r="D775" i="4"/>
  <c r="E775" i="4"/>
  <c r="F775" i="4"/>
  <c r="G775" i="4"/>
  <c r="D776" i="4"/>
  <c r="E776" i="4"/>
  <c r="F776" i="4"/>
  <c r="G776" i="4"/>
  <c r="D777" i="4"/>
  <c r="E777" i="4"/>
  <c r="F777" i="4"/>
  <c r="G777" i="4"/>
  <c r="D778" i="4"/>
  <c r="E778" i="4"/>
  <c r="F778" i="4"/>
  <c r="G778" i="4"/>
  <c r="D779" i="4"/>
  <c r="E779" i="4"/>
  <c r="F779" i="4"/>
  <c r="G779" i="4"/>
  <c r="D780" i="4"/>
  <c r="E780" i="4"/>
  <c r="F780" i="4"/>
  <c r="G780" i="4"/>
  <c r="D781" i="4"/>
  <c r="E781" i="4"/>
  <c r="F781" i="4"/>
  <c r="G781" i="4"/>
  <c r="D782" i="4"/>
  <c r="E782" i="4"/>
  <c r="F782" i="4"/>
  <c r="G782" i="4"/>
  <c r="D783" i="4"/>
  <c r="E783" i="4"/>
  <c r="F783" i="4"/>
  <c r="G783" i="4"/>
  <c r="D784" i="4"/>
  <c r="E784" i="4"/>
  <c r="F784" i="4"/>
  <c r="G784" i="4"/>
  <c r="D785" i="4"/>
  <c r="E785" i="4"/>
  <c r="F785" i="4"/>
  <c r="G785" i="4"/>
  <c r="D786" i="4"/>
  <c r="E786" i="4"/>
  <c r="F786" i="4"/>
  <c r="G786" i="4"/>
  <c r="D787" i="4"/>
  <c r="E787" i="4"/>
  <c r="F787" i="4"/>
  <c r="G787" i="4"/>
  <c r="D788" i="4"/>
  <c r="E788" i="4"/>
  <c r="F788" i="4"/>
  <c r="G788" i="4"/>
  <c r="D789" i="4"/>
  <c r="E789" i="4"/>
  <c r="F789" i="4"/>
  <c r="G789" i="4"/>
  <c r="D790" i="4"/>
  <c r="E790" i="4"/>
  <c r="F790" i="4"/>
  <c r="G790" i="4"/>
  <c r="D791" i="4"/>
  <c r="E791" i="4"/>
  <c r="F791" i="4"/>
  <c r="G791" i="4"/>
  <c r="D792" i="4"/>
  <c r="E792" i="4"/>
  <c r="F792" i="4"/>
  <c r="G792" i="4"/>
  <c r="D793" i="4"/>
  <c r="E793" i="4"/>
  <c r="F793" i="4"/>
  <c r="G793" i="4"/>
  <c r="D794" i="4"/>
  <c r="E794" i="4"/>
  <c r="F794" i="4"/>
  <c r="G794" i="4"/>
  <c r="D795" i="4"/>
  <c r="E795" i="4"/>
  <c r="F795" i="4"/>
  <c r="G795" i="4"/>
  <c r="D796" i="4"/>
  <c r="E796" i="4"/>
  <c r="F796" i="4"/>
  <c r="G796" i="4"/>
  <c r="D797" i="4"/>
  <c r="E797" i="4"/>
  <c r="F797" i="4"/>
  <c r="G797" i="4"/>
  <c r="D798" i="4"/>
  <c r="E798" i="4"/>
  <c r="F798" i="4"/>
  <c r="G798" i="4"/>
  <c r="D799" i="4"/>
  <c r="E799" i="4"/>
  <c r="F799" i="4"/>
  <c r="G799" i="4"/>
  <c r="D800" i="4"/>
  <c r="E800" i="4"/>
  <c r="F800" i="4"/>
  <c r="G800" i="4"/>
  <c r="D801" i="4"/>
  <c r="E801" i="4"/>
  <c r="F801" i="4"/>
  <c r="G801" i="4"/>
  <c r="D802" i="4"/>
  <c r="E802" i="4"/>
  <c r="F802" i="4"/>
  <c r="G802" i="4"/>
  <c r="D803" i="4"/>
  <c r="E803" i="4"/>
  <c r="F803" i="4"/>
  <c r="G803" i="4"/>
  <c r="D804" i="4"/>
  <c r="E804" i="4"/>
  <c r="F804" i="4"/>
  <c r="G804" i="4"/>
  <c r="D805" i="4"/>
  <c r="E805" i="4"/>
  <c r="F805" i="4"/>
  <c r="G805" i="4"/>
  <c r="D806" i="4"/>
  <c r="E806" i="4"/>
  <c r="F806" i="4"/>
  <c r="G806" i="4"/>
  <c r="D807" i="4"/>
  <c r="E807" i="4"/>
  <c r="F807" i="4"/>
  <c r="G807" i="4"/>
  <c r="D808" i="4"/>
  <c r="E808" i="4"/>
  <c r="F808" i="4"/>
  <c r="G808" i="4"/>
  <c r="D809" i="4"/>
  <c r="E809" i="4"/>
  <c r="F809" i="4"/>
  <c r="G809" i="4"/>
  <c r="D810" i="4"/>
  <c r="E810" i="4"/>
  <c r="F810" i="4"/>
  <c r="G810" i="4"/>
  <c r="D811" i="4"/>
  <c r="E811" i="4"/>
  <c r="F811" i="4"/>
  <c r="G811" i="4"/>
  <c r="D812" i="4"/>
  <c r="E812" i="4"/>
  <c r="F812" i="4"/>
  <c r="G812" i="4"/>
  <c r="D813" i="4"/>
  <c r="E813" i="4"/>
  <c r="F813" i="4"/>
  <c r="G813" i="4"/>
  <c r="D814" i="4"/>
  <c r="E814" i="4"/>
  <c r="F814" i="4"/>
  <c r="G814" i="4"/>
  <c r="D815" i="4"/>
  <c r="E815" i="4"/>
  <c r="F815" i="4"/>
  <c r="G815" i="4"/>
  <c r="D816" i="4"/>
  <c r="E816" i="4"/>
  <c r="F816" i="4"/>
  <c r="G816" i="4"/>
  <c r="D817" i="4"/>
  <c r="E817" i="4"/>
  <c r="F817" i="4"/>
  <c r="G817" i="4"/>
  <c r="D818" i="4"/>
  <c r="E818" i="4"/>
  <c r="F818" i="4"/>
  <c r="G818" i="4"/>
  <c r="D819" i="4"/>
  <c r="E819" i="4"/>
  <c r="F819" i="4"/>
  <c r="G819" i="4"/>
  <c r="D820" i="4"/>
  <c r="E820" i="4"/>
  <c r="F820" i="4"/>
  <c r="G820" i="4"/>
  <c r="D821" i="4"/>
  <c r="E821" i="4"/>
  <c r="F821" i="4"/>
  <c r="G821" i="4"/>
  <c r="D822" i="4"/>
  <c r="E822" i="4"/>
  <c r="F822" i="4"/>
  <c r="G822" i="4"/>
  <c r="D823" i="4"/>
  <c r="E823" i="4"/>
  <c r="F823" i="4"/>
  <c r="G823" i="4"/>
  <c r="D824" i="4"/>
  <c r="E824" i="4"/>
  <c r="F824" i="4"/>
  <c r="G824" i="4"/>
  <c r="D825" i="4"/>
  <c r="E825" i="4"/>
  <c r="F825" i="4"/>
  <c r="G825" i="4"/>
  <c r="D826" i="4"/>
  <c r="E826" i="4"/>
  <c r="F826" i="4"/>
  <c r="G826" i="4"/>
  <c r="D827" i="4"/>
  <c r="E827" i="4"/>
  <c r="F827" i="4"/>
  <c r="G827" i="4"/>
  <c r="D828" i="4"/>
  <c r="E828" i="4"/>
  <c r="F828" i="4"/>
  <c r="G828" i="4"/>
  <c r="D829" i="4"/>
  <c r="E829" i="4"/>
  <c r="F829" i="4"/>
  <c r="G829" i="4"/>
  <c r="D830" i="4"/>
  <c r="E830" i="4"/>
  <c r="F830" i="4"/>
  <c r="G830" i="4"/>
  <c r="D831" i="4"/>
  <c r="E831" i="4"/>
  <c r="F831" i="4"/>
  <c r="G831" i="4"/>
  <c r="D832" i="4"/>
  <c r="E832" i="4"/>
  <c r="F832" i="4"/>
  <c r="G832" i="4"/>
  <c r="D833" i="4"/>
  <c r="E833" i="4"/>
  <c r="F833" i="4"/>
  <c r="G833" i="4"/>
  <c r="D834" i="4"/>
  <c r="E834" i="4"/>
  <c r="F834" i="4"/>
  <c r="G834" i="4"/>
  <c r="D835" i="4"/>
  <c r="E835" i="4"/>
  <c r="F835" i="4"/>
  <c r="G835" i="4"/>
  <c r="D836" i="4"/>
  <c r="E836" i="4"/>
  <c r="F836" i="4"/>
  <c r="G836" i="4"/>
  <c r="D837" i="4"/>
  <c r="E837" i="4"/>
  <c r="F837" i="4"/>
  <c r="G837" i="4"/>
  <c r="D838" i="4"/>
  <c r="E838" i="4"/>
  <c r="F838" i="4"/>
  <c r="G838" i="4"/>
  <c r="D839" i="4"/>
  <c r="E839" i="4"/>
  <c r="F839" i="4"/>
  <c r="G839" i="4"/>
  <c r="D840" i="4"/>
  <c r="E840" i="4"/>
  <c r="F840" i="4"/>
  <c r="G840" i="4"/>
  <c r="D841" i="4"/>
  <c r="E841" i="4"/>
  <c r="F841" i="4"/>
  <c r="G841" i="4"/>
  <c r="D842" i="4"/>
  <c r="E842" i="4"/>
  <c r="F842" i="4"/>
  <c r="G842" i="4"/>
  <c r="D843" i="4"/>
  <c r="E843" i="4"/>
  <c r="F843" i="4"/>
  <c r="G843" i="4"/>
  <c r="D844" i="4"/>
  <c r="E844" i="4"/>
  <c r="F844" i="4"/>
  <c r="G844" i="4"/>
  <c r="D845" i="4"/>
  <c r="E845" i="4"/>
  <c r="F845" i="4"/>
  <c r="G845" i="4"/>
  <c r="D846" i="4"/>
  <c r="E846" i="4"/>
  <c r="F846" i="4"/>
  <c r="G846" i="4"/>
  <c r="D847" i="4"/>
  <c r="E847" i="4"/>
  <c r="F847" i="4"/>
  <c r="G847" i="4"/>
  <c r="D848" i="4"/>
  <c r="E848" i="4"/>
  <c r="F848" i="4"/>
  <c r="G848" i="4"/>
  <c r="D849" i="4"/>
  <c r="E849" i="4"/>
  <c r="F849" i="4"/>
  <c r="G849" i="4"/>
  <c r="D850" i="4"/>
  <c r="E850" i="4"/>
  <c r="F850" i="4"/>
  <c r="G850" i="4"/>
  <c r="D851" i="4"/>
  <c r="E851" i="4"/>
  <c r="F851" i="4"/>
  <c r="G851" i="4"/>
  <c r="D852" i="4"/>
  <c r="E852" i="4"/>
  <c r="F852" i="4"/>
  <c r="G852" i="4"/>
  <c r="D853" i="4"/>
  <c r="E853" i="4"/>
  <c r="F853" i="4"/>
  <c r="G853" i="4"/>
  <c r="D854" i="4"/>
  <c r="E854" i="4"/>
  <c r="F854" i="4"/>
  <c r="G854" i="4"/>
  <c r="D855" i="4"/>
  <c r="E855" i="4"/>
  <c r="F855" i="4"/>
  <c r="G855" i="4"/>
  <c r="D856" i="4"/>
  <c r="E856" i="4"/>
  <c r="F856" i="4"/>
  <c r="G856" i="4"/>
  <c r="D857" i="4"/>
  <c r="E857" i="4"/>
  <c r="F857" i="4"/>
  <c r="G857" i="4"/>
  <c r="D858" i="4"/>
  <c r="E858" i="4"/>
  <c r="F858" i="4"/>
  <c r="G858" i="4"/>
  <c r="D859" i="4"/>
  <c r="E859" i="4"/>
  <c r="F859" i="4"/>
  <c r="G859" i="4"/>
  <c r="D860" i="4"/>
  <c r="E860" i="4"/>
  <c r="F860" i="4"/>
  <c r="G860" i="4"/>
  <c r="D861" i="4"/>
  <c r="E861" i="4"/>
  <c r="F861" i="4"/>
  <c r="G861" i="4"/>
  <c r="D862" i="4"/>
  <c r="E862" i="4"/>
  <c r="F862" i="4"/>
  <c r="G862" i="4"/>
  <c r="D863" i="4"/>
  <c r="E863" i="4"/>
  <c r="F863" i="4"/>
  <c r="G863" i="4"/>
  <c r="D864" i="4"/>
  <c r="E864" i="4"/>
  <c r="F864" i="4"/>
  <c r="G864" i="4"/>
  <c r="D865" i="4"/>
  <c r="E865" i="4"/>
  <c r="F865" i="4"/>
  <c r="G865" i="4"/>
  <c r="D866" i="4"/>
  <c r="E866" i="4"/>
  <c r="F866" i="4"/>
  <c r="G866" i="4"/>
  <c r="D867" i="4"/>
  <c r="E867" i="4"/>
  <c r="F867" i="4"/>
  <c r="G867" i="4"/>
  <c r="D868" i="4"/>
  <c r="E868" i="4"/>
  <c r="F868" i="4"/>
  <c r="G868" i="4"/>
  <c r="D869" i="4"/>
  <c r="E869" i="4"/>
  <c r="F869" i="4"/>
  <c r="G869" i="4"/>
  <c r="D870" i="4"/>
  <c r="E870" i="4"/>
  <c r="F870" i="4"/>
  <c r="G870" i="4"/>
  <c r="D871" i="4"/>
  <c r="E871" i="4"/>
  <c r="F871" i="4"/>
  <c r="G871" i="4"/>
  <c r="D872" i="4"/>
  <c r="E872" i="4"/>
  <c r="F872" i="4"/>
  <c r="G872" i="4"/>
  <c r="D873" i="4"/>
  <c r="E873" i="4"/>
  <c r="F873" i="4"/>
  <c r="G873" i="4"/>
  <c r="D874" i="4"/>
  <c r="E874" i="4"/>
  <c r="F874" i="4"/>
  <c r="G874" i="4"/>
  <c r="D875" i="4"/>
  <c r="E875" i="4"/>
  <c r="F875" i="4"/>
  <c r="G875" i="4"/>
  <c r="D876" i="4"/>
  <c r="E876" i="4"/>
  <c r="F876" i="4"/>
  <c r="G876" i="4"/>
  <c r="D877" i="4"/>
  <c r="E877" i="4"/>
  <c r="F877" i="4"/>
  <c r="G877" i="4"/>
  <c r="D878" i="4"/>
  <c r="E878" i="4"/>
  <c r="F878" i="4"/>
  <c r="G878" i="4"/>
  <c r="D879" i="4"/>
  <c r="E879" i="4"/>
  <c r="F879" i="4"/>
  <c r="G879" i="4"/>
  <c r="D880" i="4"/>
  <c r="E880" i="4"/>
  <c r="F880" i="4"/>
  <c r="G880" i="4"/>
  <c r="D881" i="4"/>
  <c r="E881" i="4"/>
  <c r="F881" i="4"/>
  <c r="G881" i="4"/>
  <c r="D882" i="4"/>
  <c r="E882" i="4"/>
  <c r="F882" i="4"/>
  <c r="G882" i="4"/>
  <c r="D883" i="4"/>
  <c r="E883" i="4"/>
  <c r="F883" i="4"/>
  <c r="G883" i="4"/>
  <c r="D884" i="4"/>
  <c r="E884" i="4"/>
  <c r="F884" i="4"/>
  <c r="G884" i="4"/>
  <c r="D885" i="4"/>
  <c r="E885" i="4"/>
  <c r="F885" i="4"/>
  <c r="G885" i="4"/>
  <c r="D886" i="4"/>
  <c r="E886" i="4"/>
  <c r="F886" i="4"/>
  <c r="G886" i="4"/>
  <c r="D887" i="4"/>
  <c r="E887" i="4"/>
  <c r="F887" i="4"/>
  <c r="G887" i="4"/>
  <c r="D888" i="4"/>
  <c r="E888" i="4"/>
  <c r="F888" i="4"/>
  <c r="G888" i="4"/>
  <c r="D889" i="4"/>
  <c r="E889" i="4"/>
  <c r="F889" i="4"/>
  <c r="G889" i="4"/>
  <c r="D890" i="4"/>
  <c r="E890" i="4"/>
  <c r="F890" i="4"/>
  <c r="G890" i="4"/>
  <c r="D891" i="4"/>
  <c r="E891" i="4"/>
  <c r="F891" i="4"/>
  <c r="G891" i="4"/>
  <c r="D892" i="4"/>
  <c r="E892" i="4"/>
  <c r="F892" i="4"/>
  <c r="G892" i="4"/>
  <c r="D893" i="4"/>
  <c r="E893" i="4"/>
  <c r="F893" i="4"/>
  <c r="G893" i="4"/>
  <c r="D894" i="4"/>
  <c r="E894" i="4"/>
  <c r="F894" i="4"/>
  <c r="G894" i="4"/>
  <c r="D895" i="4"/>
  <c r="E895" i="4"/>
  <c r="F895" i="4"/>
  <c r="G895" i="4"/>
  <c r="D896" i="4"/>
  <c r="E896" i="4"/>
  <c r="F896" i="4"/>
  <c r="G896" i="4"/>
  <c r="D897" i="4"/>
  <c r="E897" i="4"/>
  <c r="F897" i="4"/>
  <c r="G897" i="4"/>
  <c r="D898" i="4"/>
  <c r="E898" i="4"/>
  <c r="F898" i="4"/>
  <c r="G898" i="4"/>
  <c r="D899" i="4"/>
  <c r="E899" i="4"/>
  <c r="F899" i="4"/>
  <c r="G899" i="4"/>
  <c r="D900" i="4"/>
  <c r="E900" i="4"/>
  <c r="F900" i="4"/>
  <c r="G900" i="4"/>
  <c r="D901" i="4"/>
  <c r="E901" i="4"/>
  <c r="F901" i="4"/>
  <c r="G901" i="4"/>
  <c r="D902" i="4"/>
  <c r="E902" i="4"/>
  <c r="F902" i="4"/>
  <c r="G902" i="4"/>
  <c r="D903" i="4"/>
  <c r="E903" i="4"/>
  <c r="F903" i="4"/>
  <c r="G903" i="4"/>
  <c r="D904" i="4"/>
  <c r="E904" i="4"/>
  <c r="F904" i="4"/>
  <c r="G904" i="4"/>
  <c r="D905" i="4"/>
  <c r="E905" i="4"/>
  <c r="F905" i="4"/>
  <c r="G905" i="4"/>
  <c r="D906" i="4"/>
  <c r="E906" i="4"/>
  <c r="F906" i="4"/>
  <c r="G906" i="4"/>
  <c r="D907" i="4"/>
  <c r="E907" i="4"/>
  <c r="F907" i="4"/>
  <c r="G907" i="4"/>
  <c r="D908" i="4"/>
  <c r="E908" i="4"/>
  <c r="F908" i="4"/>
  <c r="G908" i="4"/>
  <c r="D909" i="4"/>
  <c r="E909" i="4"/>
  <c r="F909" i="4"/>
  <c r="G909" i="4"/>
  <c r="D910" i="4"/>
  <c r="E910" i="4"/>
  <c r="F910" i="4"/>
  <c r="G910" i="4"/>
  <c r="D911" i="4"/>
  <c r="E911" i="4"/>
  <c r="F911" i="4"/>
  <c r="G911" i="4"/>
  <c r="D912" i="4"/>
  <c r="E912" i="4"/>
  <c r="F912" i="4"/>
  <c r="G912" i="4"/>
  <c r="D913" i="4"/>
  <c r="E913" i="4"/>
  <c r="F913" i="4"/>
  <c r="G913" i="4"/>
  <c r="D914" i="4"/>
  <c r="E914" i="4"/>
  <c r="F914" i="4"/>
  <c r="G914" i="4"/>
  <c r="D915" i="4"/>
  <c r="E915" i="4"/>
  <c r="F915" i="4"/>
  <c r="G915" i="4"/>
  <c r="D916" i="4"/>
  <c r="E916" i="4"/>
  <c r="F916" i="4"/>
  <c r="G916" i="4"/>
  <c r="D917" i="4"/>
  <c r="E917" i="4"/>
  <c r="F917" i="4"/>
  <c r="G917" i="4"/>
  <c r="D918" i="4"/>
  <c r="E918" i="4"/>
  <c r="F918" i="4"/>
  <c r="G918" i="4"/>
  <c r="D919" i="4"/>
  <c r="E919" i="4"/>
  <c r="F919" i="4"/>
  <c r="G919" i="4"/>
  <c r="D920" i="4"/>
  <c r="E920" i="4"/>
  <c r="F920" i="4"/>
  <c r="G920" i="4"/>
  <c r="D921" i="4"/>
  <c r="E921" i="4"/>
  <c r="F921" i="4"/>
  <c r="G921" i="4"/>
  <c r="D922" i="4"/>
  <c r="E922" i="4"/>
  <c r="F922" i="4"/>
  <c r="G922" i="4"/>
  <c r="D923" i="4"/>
  <c r="E923" i="4"/>
  <c r="F923" i="4"/>
  <c r="G923" i="4"/>
  <c r="D924" i="4"/>
  <c r="E924" i="4"/>
  <c r="F924" i="4"/>
  <c r="G924" i="4"/>
  <c r="D925" i="4"/>
  <c r="E925" i="4"/>
  <c r="F925" i="4"/>
  <c r="G925" i="4"/>
  <c r="D926" i="4"/>
  <c r="E926" i="4"/>
  <c r="F926" i="4"/>
  <c r="G926" i="4"/>
  <c r="D927" i="4"/>
  <c r="E927" i="4"/>
  <c r="F927" i="4"/>
  <c r="G927" i="4"/>
  <c r="D928" i="4"/>
  <c r="E928" i="4"/>
  <c r="F928" i="4"/>
  <c r="G928" i="4"/>
  <c r="D929" i="4"/>
  <c r="E929" i="4"/>
  <c r="F929" i="4"/>
  <c r="G929" i="4"/>
  <c r="D930" i="4"/>
  <c r="E930" i="4"/>
  <c r="F930" i="4"/>
  <c r="G930" i="4"/>
  <c r="D931" i="4"/>
  <c r="E931" i="4"/>
  <c r="F931" i="4"/>
  <c r="G931" i="4"/>
  <c r="D932" i="4"/>
  <c r="E932" i="4"/>
  <c r="F932" i="4"/>
  <c r="G932" i="4"/>
  <c r="D933" i="4"/>
  <c r="E933" i="4"/>
  <c r="F933" i="4"/>
  <c r="G933" i="4"/>
  <c r="D934" i="4"/>
  <c r="E934" i="4"/>
  <c r="F934" i="4"/>
  <c r="G934" i="4"/>
  <c r="D935" i="4"/>
  <c r="E935" i="4"/>
  <c r="F935" i="4"/>
  <c r="G935" i="4"/>
  <c r="D936" i="4"/>
  <c r="E936" i="4"/>
  <c r="F936" i="4"/>
  <c r="G936" i="4"/>
  <c r="D937" i="4"/>
  <c r="E937" i="4"/>
  <c r="F937" i="4"/>
  <c r="G937" i="4"/>
  <c r="D938" i="4"/>
  <c r="E938" i="4"/>
  <c r="F938" i="4"/>
  <c r="G938" i="4"/>
  <c r="D939" i="4"/>
  <c r="E939" i="4"/>
  <c r="F939" i="4"/>
  <c r="G939" i="4"/>
  <c r="D940" i="4"/>
  <c r="E940" i="4"/>
  <c r="F940" i="4"/>
  <c r="G940" i="4"/>
  <c r="D941" i="4"/>
  <c r="E941" i="4"/>
  <c r="F941" i="4"/>
  <c r="G941" i="4"/>
  <c r="D942" i="4"/>
  <c r="E942" i="4"/>
  <c r="F942" i="4"/>
  <c r="G942" i="4"/>
  <c r="D943" i="4"/>
  <c r="E943" i="4"/>
  <c r="F943" i="4"/>
  <c r="G943" i="4"/>
  <c r="D944" i="4"/>
  <c r="E944" i="4"/>
  <c r="F944" i="4"/>
  <c r="G944" i="4"/>
  <c r="D945" i="4"/>
  <c r="E945" i="4"/>
  <c r="F945" i="4"/>
  <c r="G945" i="4"/>
  <c r="D946" i="4"/>
  <c r="E946" i="4"/>
  <c r="F946" i="4"/>
  <c r="G946" i="4"/>
  <c r="D947" i="4"/>
  <c r="E947" i="4"/>
  <c r="F947" i="4"/>
  <c r="G947" i="4"/>
  <c r="D948" i="4"/>
  <c r="E948" i="4"/>
  <c r="F948" i="4"/>
  <c r="G948" i="4"/>
  <c r="D949" i="4"/>
  <c r="E949" i="4"/>
  <c r="F949" i="4"/>
  <c r="G949" i="4"/>
  <c r="D950" i="4"/>
  <c r="E950" i="4"/>
  <c r="F950" i="4"/>
  <c r="G950" i="4"/>
  <c r="D951" i="4"/>
  <c r="E951" i="4"/>
  <c r="F951" i="4"/>
  <c r="G951" i="4"/>
  <c r="D952" i="4"/>
  <c r="E952" i="4"/>
  <c r="F952" i="4"/>
  <c r="G952" i="4"/>
  <c r="D953" i="4"/>
  <c r="E953" i="4"/>
  <c r="F953" i="4"/>
  <c r="G953" i="4"/>
  <c r="D954" i="4"/>
  <c r="E954" i="4"/>
  <c r="F954" i="4"/>
  <c r="G954" i="4"/>
  <c r="D955" i="4"/>
  <c r="E955" i="4"/>
  <c r="F955" i="4"/>
  <c r="G955" i="4"/>
  <c r="D956" i="4"/>
  <c r="E956" i="4"/>
  <c r="F956" i="4"/>
  <c r="G956" i="4"/>
  <c r="D957" i="4"/>
  <c r="E957" i="4"/>
  <c r="F957" i="4"/>
  <c r="G957" i="4"/>
  <c r="D958" i="4"/>
  <c r="E958" i="4"/>
  <c r="F958" i="4"/>
  <c r="G958" i="4"/>
  <c r="D959" i="4"/>
  <c r="E959" i="4"/>
  <c r="F959" i="4"/>
  <c r="G959" i="4"/>
  <c r="D960" i="4"/>
  <c r="E960" i="4"/>
  <c r="F960" i="4"/>
  <c r="G960" i="4"/>
  <c r="D961" i="4"/>
  <c r="E961" i="4"/>
  <c r="F961" i="4"/>
  <c r="G961" i="4"/>
  <c r="D962" i="4"/>
  <c r="E962" i="4"/>
  <c r="F962" i="4"/>
  <c r="G962" i="4"/>
  <c r="D963" i="4"/>
  <c r="E963" i="4"/>
  <c r="F963" i="4"/>
  <c r="G963" i="4"/>
  <c r="D964" i="4"/>
  <c r="E964" i="4"/>
  <c r="F964" i="4"/>
  <c r="G964" i="4"/>
  <c r="D965" i="4"/>
  <c r="E965" i="4"/>
  <c r="F965" i="4"/>
  <c r="G965" i="4"/>
  <c r="D966" i="4"/>
  <c r="E966" i="4"/>
  <c r="F966" i="4"/>
  <c r="G966" i="4"/>
  <c r="D967" i="4"/>
  <c r="E967" i="4"/>
  <c r="F967" i="4"/>
  <c r="G967" i="4"/>
  <c r="D968" i="4"/>
  <c r="E968" i="4"/>
  <c r="F968" i="4"/>
  <c r="G968" i="4"/>
  <c r="D969" i="4"/>
  <c r="E969" i="4"/>
  <c r="F969" i="4"/>
  <c r="G969" i="4"/>
  <c r="D970" i="4"/>
  <c r="E970" i="4"/>
  <c r="F970" i="4"/>
  <c r="G970" i="4"/>
  <c r="D971" i="4"/>
  <c r="E971" i="4"/>
  <c r="F971" i="4"/>
  <c r="G971" i="4"/>
  <c r="D972" i="4"/>
  <c r="E972" i="4"/>
  <c r="F972" i="4"/>
  <c r="G972" i="4"/>
  <c r="D973" i="4"/>
  <c r="E973" i="4"/>
  <c r="F973" i="4"/>
  <c r="G973" i="4"/>
  <c r="D974" i="4"/>
  <c r="E974" i="4"/>
  <c r="F974" i="4"/>
  <c r="G974" i="4"/>
  <c r="D975" i="4"/>
  <c r="E975" i="4"/>
  <c r="F975" i="4"/>
  <c r="G975" i="4"/>
  <c r="D976" i="4"/>
  <c r="E976" i="4"/>
  <c r="F976" i="4"/>
  <c r="G976" i="4"/>
  <c r="D977" i="4"/>
  <c r="E977" i="4"/>
  <c r="F977" i="4"/>
  <c r="G977" i="4"/>
  <c r="D978" i="4"/>
  <c r="E978" i="4"/>
  <c r="F978" i="4"/>
  <c r="G978" i="4"/>
  <c r="D979" i="4"/>
  <c r="E979" i="4"/>
  <c r="F979" i="4"/>
  <c r="G979" i="4"/>
  <c r="D980" i="4"/>
  <c r="E980" i="4"/>
  <c r="F980" i="4"/>
  <c r="G980" i="4"/>
  <c r="D981" i="4"/>
  <c r="E981" i="4"/>
  <c r="F981" i="4"/>
  <c r="G981" i="4"/>
  <c r="D982" i="4"/>
  <c r="E982" i="4"/>
  <c r="F982" i="4"/>
  <c r="G982" i="4"/>
  <c r="D983" i="4"/>
  <c r="E983" i="4"/>
  <c r="F983" i="4"/>
  <c r="G983" i="4"/>
  <c r="D984" i="4"/>
  <c r="E984" i="4"/>
  <c r="F984" i="4"/>
  <c r="G984" i="4"/>
  <c r="D985" i="4"/>
  <c r="E985" i="4"/>
  <c r="F985" i="4"/>
  <c r="G985" i="4"/>
  <c r="D986" i="4"/>
  <c r="E986" i="4"/>
  <c r="F986" i="4"/>
  <c r="G986" i="4"/>
  <c r="D987" i="4"/>
  <c r="E987" i="4"/>
  <c r="F987" i="4"/>
  <c r="G987" i="4"/>
  <c r="D988" i="4"/>
  <c r="E988" i="4"/>
  <c r="F988" i="4"/>
  <c r="G988" i="4"/>
  <c r="D989" i="4"/>
  <c r="E989" i="4"/>
  <c r="F989" i="4"/>
  <c r="G989" i="4"/>
  <c r="D990" i="4"/>
  <c r="E990" i="4"/>
  <c r="F990" i="4"/>
  <c r="G990" i="4"/>
  <c r="D991" i="4"/>
  <c r="E991" i="4"/>
  <c r="F991" i="4"/>
  <c r="G991" i="4"/>
  <c r="D992" i="4"/>
  <c r="E992" i="4"/>
  <c r="F992" i="4"/>
  <c r="G992" i="4"/>
  <c r="D993" i="4"/>
  <c r="E993" i="4"/>
  <c r="F993" i="4"/>
  <c r="G993" i="4"/>
  <c r="D994" i="4"/>
  <c r="E994" i="4"/>
  <c r="F994" i="4"/>
  <c r="G994" i="4"/>
  <c r="D995" i="4"/>
  <c r="E995" i="4"/>
  <c r="F995" i="4"/>
  <c r="G995" i="4"/>
  <c r="D996" i="4"/>
  <c r="E996" i="4"/>
  <c r="F996" i="4"/>
  <c r="G996" i="4"/>
  <c r="D997" i="4"/>
  <c r="E997" i="4"/>
  <c r="F997" i="4"/>
  <c r="G997" i="4"/>
  <c r="D998" i="4"/>
  <c r="E998" i="4"/>
  <c r="F998" i="4"/>
  <c r="G998" i="4"/>
  <c r="D999" i="4"/>
  <c r="E999" i="4"/>
  <c r="F999" i="4"/>
  <c r="G999" i="4"/>
  <c r="D1000" i="4"/>
  <c r="E1000" i="4"/>
  <c r="F1000" i="4"/>
  <c r="G1000" i="4"/>
  <c r="D1001" i="4"/>
  <c r="E1001" i="4"/>
  <c r="F1001" i="4"/>
  <c r="G1001" i="4"/>
  <c r="D1002" i="4"/>
  <c r="E1002" i="4"/>
  <c r="F1002" i="4"/>
  <c r="G1002" i="4"/>
  <c r="D1003" i="4"/>
  <c r="E1003" i="4"/>
  <c r="F1003" i="4"/>
  <c r="G1003" i="4"/>
  <c r="D1004" i="4"/>
  <c r="E1004" i="4"/>
  <c r="F1004" i="4"/>
  <c r="G1004" i="4"/>
  <c r="D1005" i="4"/>
  <c r="E1005" i="4"/>
  <c r="F1005" i="4"/>
  <c r="G1005" i="4"/>
  <c r="D1006" i="4"/>
  <c r="E1006" i="4"/>
  <c r="F1006" i="4"/>
  <c r="G1006" i="4"/>
  <c r="D1007" i="4"/>
  <c r="E1007" i="4"/>
  <c r="F1007" i="4"/>
  <c r="G1007" i="4"/>
  <c r="D1008" i="4"/>
  <c r="E1008" i="4"/>
  <c r="F1008" i="4"/>
  <c r="G1008" i="4"/>
  <c r="D1009" i="4"/>
  <c r="E1009" i="4"/>
  <c r="F1009" i="4"/>
  <c r="G1009" i="4"/>
  <c r="D1010" i="4"/>
  <c r="E1010" i="4"/>
  <c r="F1010" i="4"/>
  <c r="G1010" i="4"/>
  <c r="D1011" i="4"/>
  <c r="E1011" i="4"/>
  <c r="F1011" i="4"/>
  <c r="G1011" i="4"/>
  <c r="D1012" i="4"/>
  <c r="E1012" i="4"/>
  <c r="F1012" i="4"/>
  <c r="G1012" i="4"/>
  <c r="D1013" i="4"/>
  <c r="E1013" i="4"/>
  <c r="F1013" i="4"/>
  <c r="G1013" i="4"/>
  <c r="D1014" i="4"/>
  <c r="E1014" i="4"/>
  <c r="F1014" i="4"/>
  <c r="G1014" i="4"/>
  <c r="D1015" i="4"/>
  <c r="E1015" i="4"/>
  <c r="F1015" i="4"/>
  <c r="G1015" i="4"/>
  <c r="D1016" i="4"/>
  <c r="E1016" i="4"/>
  <c r="F1016" i="4"/>
  <c r="G1016" i="4"/>
  <c r="D1017" i="4"/>
  <c r="E1017" i="4"/>
  <c r="F1017" i="4"/>
  <c r="G1017" i="4"/>
  <c r="D1018" i="4"/>
  <c r="E1018" i="4"/>
  <c r="F1018" i="4"/>
  <c r="G1018" i="4"/>
  <c r="D1019" i="4"/>
  <c r="E1019" i="4"/>
  <c r="F1019" i="4"/>
  <c r="G1019" i="4"/>
  <c r="D1020" i="4"/>
  <c r="E1020" i="4"/>
  <c r="F1020" i="4"/>
  <c r="G1020" i="4"/>
  <c r="D1021" i="4"/>
  <c r="E1021" i="4"/>
  <c r="F1021" i="4"/>
  <c r="G1021" i="4"/>
  <c r="D1022" i="4"/>
  <c r="E1022" i="4"/>
  <c r="F1022" i="4"/>
  <c r="G1022" i="4"/>
  <c r="D1023" i="4"/>
  <c r="E1023" i="4"/>
  <c r="F1023" i="4"/>
  <c r="G1023" i="4"/>
  <c r="D1024" i="4"/>
  <c r="E1024" i="4"/>
  <c r="F1024" i="4"/>
  <c r="G1024" i="4"/>
  <c r="D1025" i="4"/>
  <c r="E1025" i="4"/>
  <c r="F1025" i="4"/>
  <c r="G1025" i="4"/>
  <c r="D1026" i="4"/>
  <c r="E1026" i="4"/>
  <c r="F1026" i="4"/>
  <c r="G1026" i="4"/>
  <c r="D1027" i="4"/>
  <c r="E1027" i="4"/>
  <c r="F1027" i="4"/>
  <c r="G1027" i="4"/>
  <c r="D1028" i="4"/>
  <c r="E1028" i="4"/>
  <c r="F1028" i="4"/>
  <c r="G1028" i="4"/>
  <c r="D1029" i="4"/>
  <c r="E1029" i="4"/>
  <c r="F1029" i="4"/>
  <c r="G1029" i="4"/>
  <c r="D1030" i="4"/>
  <c r="E1030" i="4"/>
  <c r="F1030" i="4"/>
  <c r="G1030" i="4"/>
  <c r="D1031" i="4"/>
  <c r="E1031" i="4"/>
  <c r="F1031" i="4"/>
  <c r="G1031" i="4"/>
  <c r="D1032" i="4"/>
  <c r="E1032" i="4"/>
  <c r="F1032" i="4"/>
  <c r="G1032" i="4"/>
  <c r="D1033" i="4"/>
  <c r="E1033" i="4"/>
  <c r="F1033" i="4"/>
  <c r="G1033" i="4"/>
  <c r="D1034" i="4"/>
  <c r="E1034" i="4"/>
  <c r="F1034" i="4"/>
  <c r="G1034" i="4"/>
  <c r="D1035" i="4"/>
  <c r="E1035" i="4"/>
  <c r="F1035" i="4"/>
  <c r="G1035" i="4"/>
  <c r="D1036" i="4"/>
  <c r="E1036" i="4"/>
  <c r="F1036" i="4"/>
  <c r="G1036" i="4"/>
  <c r="D1037" i="4"/>
  <c r="E1037" i="4"/>
  <c r="F1037" i="4"/>
  <c r="G1037" i="4"/>
  <c r="D1038" i="4"/>
  <c r="E1038" i="4"/>
  <c r="F1038" i="4"/>
  <c r="G1038" i="4"/>
  <c r="D1039" i="4"/>
  <c r="E1039" i="4"/>
  <c r="F1039" i="4"/>
  <c r="G1039" i="4"/>
  <c r="D1040" i="4"/>
  <c r="E1040" i="4"/>
  <c r="F1040" i="4"/>
  <c r="G1040" i="4"/>
  <c r="D1041" i="4"/>
  <c r="E1041" i="4"/>
  <c r="F1041" i="4"/>
  <c r="G1041" i="4"/>
  <c r="D1042" i="4"/>
  <c r="E1042" i="4"/>
  <c r="F1042" i="4"/>
  <c r="G1042" i="4"/>
  <c r="D1043" i="4"/>
  <c r="E1043" i="4"/>
  <c r="F1043" i="4"/>
  <c r="G1043" i="4"/>
  <c r="D1044" i="4"/>
  <c r="E1044" i="4"/>
  <c r="F1044" i="4"/>
  <c r="G1044" i="4"/>
  <c r="D1045" i="4"/>
  <c r="E1045" i="4"/>
  <c r="F1045" i="4"/>
  <c r="G1045" i="4"/>
  <c r="D1046" i="4"/>
  <c r="E1046" i="4"/>
  <c r="F1046" i="4"/>
  <c r="G1046" i="4"/>
  <c r="D1047" i="4"/>
  <c r="E1047" i="4"/>
  <c r="F1047" i="4"/>
  <c r="G1047" i="4"/>
  <c r="D1048" i="4"/>
  <c r="E1048" i="4"/>
  <c r="F1048" i="4"/>
  <c r="G1048" i="4"/>
  <c r="D1049" i="4"/>
  <c r="E1049" i="4"/>
  <c r="F1049" i="4"/>
  <c r="G1049" i="4"/>
  <c r="D1050" i="4"/>
  <c r="E1050" i="4"/>
  <c r="F1050" i="4"/>
  <c r="G1050" i="4"/>
  <c r="D1051" i="4"/>
  <c r="E1051" i="4"/>
  <c r="F1051" i="4"/>
  <c r="G1051" i="4"/>
  <c r="D1052" i="4"/>
  <c r="E1052" i="4"/>
  <c r="F1052" i="4"/>
  <c r="G1052" i="4"/>
  <c r="D1053" i="4"/>
  <c r="E1053" i="4"/>
  <c r="F1053" i="4"/>
  <c r="G1053" i="4"/>
  <c r="D1054" i="4"/>
  <c r="E1054" i="4"/>
  <c r="F1054" i="4"/>
  <c r="G1054" i="4"/>
  <c r="D1055" i="4"/>
  <c r="E1055" i="4"/>
  <c r="F1055" i="4"/>
  <c r="G1055" i="4"/>
  <c r="D1056" i="4"/>
  <c r="E1056" i="4"/>
  <c r="F1056" i="4"/>
  <c r="G1056" i="4"/>
  <c r="D1057" i="4"/>
  <c r="E1057" i="4"/>
  <c r="F1057" i="4"/>
  <c r="G1057" i="4"/>
  <c r="D1058" i="4"/>
  <c r="E1058" i="4"/>
  <c r="F1058" i="4"/>
  <c r="G1058" i="4"/>
  <c r="D1059" i="4"/>
  <c r="E1059" i="4"/>
  <c r="F1059" i="4"/>
  <c r="G1059" i="4"/>
  <c r="D1060" i="4"/>
  <c r="E1060" i="4"/>
  <c r="F1060" i="4"/>
  <c r="G1060" i="4"/>
  <c r="D1061" i="4"/>
  <c r="E1061" i="4"/>
  <c r="F1061" i="4"/>
  <c r="G1061" i="4"/>
  <c r="D1062" i="4"/>
  <c r="E1062" i="4"/>
  <c r="F1062" i="4"/>
  <c r="G1062" i="4"/>
  <c r="D1063" i="4"/>
  <c r="E1063" i="4"/>
  <c r="F1063" i="4"/>
  <c r="G1063" i="4"/>
  <c r="D1064" i="4"/>
  <c r="E1064" i="4"/>
  <c r="F1064" i="4"/>
  <c r="G1064" i="4"/>
  <c r="D1065" i="4"/>
  <c r="E1065" i="4"/>
  <c r="F1065" i="4"/>
  <c r="G1065" i="4"/>
  <c r="D1066" i="4"/>
  <c r="E1066" i="4"/>
  <c r="F1066" i="4"/>
  <c r="G1066" i="4"/>
  <c r="D1067" i="4"/>
  <c r="E1067" i="4"/>
  <c r="F1067" i="4"/>
  <c r="G1067" i="4"/>
  <c r="D1068" i="4"/>
  <c r="E1068" i="4"/>
  <c r="F1068" i="4"/>
  <c r="G1068" i="4"/>
  <c r="D1069" i="4"/>
  <c r="E1069" i="4"/>
  <c r="F1069" i="4"/>
  <c r="G1069" i="4"/>
  <c r="D1070" i="4"/>
  <c r="E1070" i="4"/>
  <c r="F1070" i="4"/>
  <c r="G1070" i="4"/>
  <c r="D1071" i="4"/>
  <c r="E1071" i="4"/>
  <c r="F1071" i="4"/>
  <c r="G1071" i="4"/>
  <c r="D1072" i="4"/>
  <c r="E1072" i="4"/>
  <c r="F1072" i="4"/>
  <c r="G1072" i="4"/>
  <c r="D1073" i="4"/>
  <c r="E1073" i="4"/>
  <c r="F1073" i="4"/>
  <c r="G1073" i="4"/>
  <c r="D1074" i="4"/>
  <c r="E1074" i="4"/>
  <c r="F1074" i="4"/>
  <c r="G1074" i="4"/>
  <c r="D1075" i="4"/>
  <c r="E1075" i="4"/>
  <c r="F1075" i="4"/>
  <c r="G1075" i="4"/>
  <c r="D1076" i="4"/>
  <c r="E1076" i="4"/>
  <c r="F1076" i="4"/>
  <c r="G1076" i="4"/>
  <c r="D1077" i="4"/>
  <c r="E1077" i="4"/>
  <c r="F1077" i="4"/>
  <c r="G1077" i="4"/>
  <c r="D1078" i="4"/>
  <c r="E1078" i="4"/>
  <c r="F1078" i="4"/>
  <c r="G1078" i="4"/>
  <c r="D1079" i="4"/>
  <c r="E1079" i="4"/>
  <c r="F1079" i="4"/>
  <c r="G1079" i="4"/>
  <c r="D1080" i="4"/>
  <c r="E1080" i="4"/>
  <c r="F1080" i="4"/>
  <c r="G1080" i="4"/>
  <c r="D1081" i="4"/>
  <c r="E1081" i="4"/>
  <c r="F1081" i="4"/>
  <c r="G1081" i="4"/>
  <c r="D1082" i="4"/>
  <c r="E1082" i="4"/>
  <c r="F1082" i="4"/>
  <c r="G1082" i="4"/>
  <c r="D1083" i="4"/>
  <c r="E1083" i="4"/>
  <c r="F1083" i="4"/>
  <c r="G1083" i="4"/>
  <c r="D1084" i="4"/>
  <c r="E1084" i="4"/>
  <c r="F1084" i="4"/>
  <c r="G1084" i="4"/>
  <c r="D1085" i="4"/>
  <c r="E1085" i="4"/>
  <c r="F1085" i="4"/>
  <c r="G1085" i="4"/>
  <c r="D1086" i="4"/>
  <c r="E1086" i="4"/>
  <c r="F1086" i="4"/>
  <c r="G1086" i="4"/>
  <c r="D1087" i="4"/>
  <c r="E1087" i="4"/>
  <c r="F1087" i="4"/>
  <c r="G1087" i="4"/>
  <c r="D1088" i="4"/>
  <c r="E1088" i="4"/>
  <c r="F1088" i="4"/>
  <c r="G1088" i="4"/>
  <c r="D1089" i="4"/>
  <c r="E1089" i="4"/>
  <c r="F1089" i="4"/>
  <c r="G1089" i="4"/>
  <c r="D1090" i="4"/>
  <c r="E1090" i="4"/>
  <c r="F1090" i="4"/>
  <c r="G1090" i="4"/>
  <c r="D1091" i="4"/>
  <c r="E1091" i="4"/>
  <c r="F1091" i="4"/>
  <c r="G1091" i="4"/>
  <c r="D1092" i="4"/>
  <c r="E1092" i="4"/>
  <c r="F1092" i="4"/>
  <c r="G1092" i="4"/>
  <c r="D1093" i="4"/>
  <c r="E1093" i="4"/>
  <c r="F1093" i="4"/>
  <c r="G1093" i="4"/>
  <c r="D1094" i="4"/>
  <c r="E1094" i="4"/>
  <c r="F1094" i="4"/>
  <c r="G1094" i="4"/>
  <c r="D1095" i="4"/>
  <c r="E1095" i="4"/>
  <c r="F1095" i="4"/>
  <c r="G1095" i="4"/>
  <c r="D1096" i="4"/>
  <c r="E1096" i="4"/>
  <c r="F1096" i="4"/>
  <c r="G1096" i="4"/>
  <c r="D1097" i="4"/>
  <c r="E1097" i="4"/>
  <c r="F1097" i="4"/>
  <c r="G1097" i="4"/>
  <c r="D1098" i="4"/>
  <c r="E1098" i="4"/>
  <c r="F1098" i="4"/>
  <c r="G1098" i="4"/>
  <c r="D1099" i="4"/>
  <c r="E1099" i="4"/>
  <c r="F1099" i="4"/>
  <c r="G1099" i="4"/>
  <c r="D1100" i="4"/>
  <c r="E1100" i="4"/>
  <c r="F1100" i="4"/>
  <c r="G1100" i="4"/>
  <c r="D1101" i="4"/>
  <c r="E1101" i="4"/>
  <c r="F1101" i="4"/>
  <c r="G1101" i="4"/>
  <c r="D1102" i="4"/>
  <c r="E1102" i="4"/>
  <c r="F1102" i="4"/>
  <c r="G1102" i="4"/>
  <c r="D1103" i="4"/>
  <c r="E1103" i="4"/>
  <c r="F1103" i="4"/>
  <c r="G1103" i="4"/>
  <c r="D1104" i="4"/>
  <c r="E1104" i="4"/>
  <c r="F1104" i="4"/>
  <c r="G1104" i="4"/>
  <c r="D1105" i="4"/>
  <c r="E1105" i="4"/>
  <c r="F1105" i="4"/>
  <c r="G1105" i="4"/>
  <c r="D1106" i="4"/>
  <c r="E1106" i="4"/>
  <c r="F1106" i="4"/>
  <c r="G1106" i="4"/>
  <c r="D1107" i="4"/>
  <c r="E1107" i="4"/>
  <c r="F1107" i="4"/>
  <c r="G1107" i="4"/>
  <c r="D1108" i="4"/>
  <c r="E1108" i="4"/>
  <c r="F1108" i="4"/>
  <c r="G1108" i="4"/>
  <c r="D1109" i="4"/>
  <c r="E1109" i="4"/>
  <c r="F1109" i="4"/>
  <c r="G1109" i="4"/>
  <c r="D1110" i="4"/>
  <c r="E1110" i="4"/>
  <c r="F1110" i="4"/>
  <c r="G1110" i="4"/>
  <c r="D1111" i="4"/>
  <c r="E1111" i="4"/>
  <c r="F1111" i="4"/>
  <c r="G1111" i="4"/>
  <c r="D1112" i="4"/>
  <c r="E1112" i="4"/>
  <c r="F1112" i="4"/>
  <c r="G1112" i="4"/>
  <c r="D1113" i="4"/>
  <c r="E1113" i="4"/>
  <c r="F1113" i="4"/>
  <c r="G1113" i="4"/>
  <c r="D1114" i="4"/>
  <c r="E1114" i="4"/>
  <c r="F1114" i="4"/>
  <c r="G1114" i="4"/>
  <c r="D1115" i="4"/>
  <c r="E1115" i="4"/>
  <c r="F1115" i="4"/>
  <c r="G1115" i="4"/>
  <c r="D1116" i="4"/>
  <c r="E1116" i="4"/>
  <c r="F1116" i="4"/>
  <c r="G1116" i="4"/>
  <c r="D1117" i="4"/>
  <c r="E1117" i="4"/>
  <c r="F1117" i="4"/>
  <c r="G1117" i="4"/>
  <c r="D1118" i="4"/>
  <c r="E1118" i="4"/>
  <c r="F1118" i="4"/>
  <c r="G1118" i="4"/>
  <c r="D1119" i="4"/>
  <c r="E1119" i="4"/>
  <c r="F1119" i="4"/>
  <c r="G1119" i="4"/>
  <c r="D1120" i="4"/>
  <c r="E1120" i="4"/>
  <c r="F1120" i="4"/>
  <c r="G1120" i="4"/>
  <c r="D1121" i="4"/>
  <c r="E1121" i="4"/>
  <c r="F1121" i="4"/>
  <c r="G1121" i="4"/>
  <c r="D1122" i="4"/>
  <c r="E1122" i="4"/>
  <c r="F1122" i="4"/>
  <c r="G1122" i="4"/>
  <c r="D1123" i="4"/>
  <c r="E1123" i="4"/>
  <c r="F1123" i="4"/>
  <c r="G1123" i="4"/>
  <c r="D1124" i="4"/>
  <c r="E1124" i="4"/>
  <c r="F1124" i="4"/>
  <c r="G1124" i="4"/>
  <c r="D1125" i="4"/>
  <c r="E1125" i="4"/>
  <c r="F1125" i="4"/>
  <c r="G1125" i="4"/>
  <c r="D1126" i="4"/>
  <c r="E1126" i="4"/>
  <c r="F1126" i="4"/>
  <c r="G1126" i="4"/>
  <c r="D1127" i="4"/>
  <c r="E1127" i="4"/>
  <c r="F1127" i="4"/>
  <c r="G1127" i="4"/>
  <c r="D1128" i="4"/>
  <c r="E1128" i="4"/>
  <c r="F1128" i="4"/>
  <c r="G1128" i="4"/>
  <c r="D1129" i="4"/>
  <c r="E1129" i="4"/>
  <c r="F1129" i="4"/>
  <c r="G1129" i="4"/>
  <c r="D1130" i="4"/>
  <c r="E1130" i="4"/>
  <c r="F1130" i="4"/>
  <c r="G1130" i="4"/>
  <c r="D1131" i="4"/>
  <c r="E1131" i="4"/>
  <c r="F1131" i="4"/>
  <c r="G1131" i="4"/>
  <c r="D1132" i="4"/>
  <c r="E1132" i="4"/>
  <c r="F1132" i="4"/>
  <c r="G1132" i="4"/>
  <c r="D1133" i="4"/>
  <c r="E1133" i="4"/>
  <c r="F1133" i="4"/>
  <c r="G1133" i="4"/>
  <c r="D1134" i="4"/>
  <c r="E1134" i="4"/>
  <c r="F1134" i="4"/>
  <c r="G1134" i="4"/>
  <c r="D1135" i="4"/>
  <c r="E1135" i="4"/>
  <c r="F1135" i="4"/>
  <c r="G1135" i="4"/>
  <c r="D1136" i="4"/>
  <c r="E1136" i="4"/>
  <c r="F1136" i="4"/>
  <c r="G1136" i="4"/>
  <c r="D1137" i="4"/>
  <c r="E1137" i="4"/>
  <c r="F1137" i="4"/>
  <c r="G1137" i="4"/>
  <c r="D1138" i="4"/>
  <c r="E1138" i="4"/>
  <c r="F1138" i="4"/>
  <c r="G1138" i="4"/>
  <c r="D1139" i="4"/>
  <c r="E1139" i="4"/>
  <c r="F1139" i="4"/>
  <c r="G1139" i="4"/>
  <c r="D1140" i="4"/>
  <c r="E1140" i="4"/>
  <c r="F1140" i="4"/>
  <c r="G1140" i="4"/>
  <c r="D1141" i="4"/>
  <c r="E1141" i="4"/>
  <c r="F1141" i="4"/>
  <c r="G1141" i="4"/>
  <c r="D1142" i="4"/>
  <c r="E1142" i="4"/>
  <c r="F1142" i="4"/>
  <c r="G1142" i="4"/>
  <c r="D1143" i="4"/>
  <c r="E1143" i="4"/>
  <c r="F1143" i="4"/>
  <c r="G1143" i="4"/>
  <c r="D1144" i="4"/>
  <c r="E1144" i="4"/>
  <c r="F1144" i="4"/>
  <c r="G1144" i="4"/>
  <c r="D1145" i="4"/>
  <c r="E1145" i="4"/>
  <c r="F1145" i="4"/>
  <c r="G1145" i="4"/>
  <c r="D1146" i="4"/>
  <c r="E1146" i="4"/>
  <c r="F1146" i="4"/>
  <c r="G1146" i="4"/>
  <c r="D1147" i="4"/>
  <c r="E1147" i="4"/>
  <c r="F1147" i="4"/>
  <c r="G1147" i="4"/>
  <c r="D1148" i="4"/>
  <c r="E1148" i="4"/>
  <c r="F1148" i="4"/>
  <c r="G1148" i="4"/>
  <c r="D1149" i="4"/>
  <c r="E1149" i="4"/>
  <c r="F1149" i="4"/>
  <c r="G1149" i="4"/>
  <c r="D1150" i="4"/>
  <c r="E1150" i="4"/>
  <c r="F1150" i="4"/>
  <c r="G1150" i="4"/>
  <c r="D1151" i="4"/>
  <c r="E1151" i="4"/>
  <c r="F1151" i="4"/>
  <c r="G1151" i="4"/>
  <c r="D1152" i="4"/>
  <c r="E1152" i="4"/>
  <c r="F1152" i="4"/>
  <c r="G1152" i="4"/>
  <c r="D1153" i="4"/>
  <c r="E1153" i="4"/>
  <c r="F1153" i="4"/>
  <c r="G1153" i="4"/>
  <c r="D1154" i="4"/>
  <c r="E1154" i="4"/>
  <c r="F1154" i="4"/>
  <c r="G1154" i="4"/>
  <c r="D1155" i="4"/>
  <c r="E1155" i="4"/>
  <c r="F1155" i="4"/>
  <c r="G1155" i="4"/>
  <c r="D1156" i="4"/>
  <c r="E1156" i="4"/>
  <c r="F1156" i="4"/>
  <c r="G1156" i="4"/>
  <c r="D1157" i="4"/>
  <c r="E1157" i="4"/>
  <c r="F1157" i="4"/>
  <c r="G1157" i="4"/>
  <c r="D1158" i="4"/>
  <c r="E1158" i="4"/>
  <c r="F1158" i="4"/>
  <c r="G1158" i="4"/>
  <c r="D1159" i="4"/>
  <c r="E1159" i="4"/>
  <c r="F1159" i="4"/>
  <c r="G1159" i="4"/>
  <c r="D1160" i="4"/>
  <c r="E1160" i="4"/>
  <c r="F1160" i="4"/>
  <c r="G1160" i="4"/>
  <c r="D1161" i="4"/>
  <c r="E1161" i="4"/>
  <c r="F1161" i="4"/>
  <c r="G1161" i="4"/>
  <c r="D1162" i="4"/>
  <c r="E1162" i="4"/>
  <c r="F1162" i="4"/>
  <c r="G1162" i="4"/>
  <c r="D1163" i="4"/>
  <c r="E1163" i="4"/>
  <c r="F1163" i="4"/>
  <c r="G1163" i="4"/>
  <c r="D1164" i="4"/>
  <c r="E1164" i="4"/>
  <c r="F1164" i="4"/>
  <c r="G1164" i="4"/>
  <c r="D1165" i="4"/>
  <c r="E1165" i="4"/>
  <c r="F1165" i="4"/>
  <c r="G1165" i="4"/>
  <c r="D1166" i="4"/>
  <c r="E1166" i="4"/>
  <c r="F1166" i="4"/>
  <c r="G1166" i="4"/>
  <c r="D1167" i="4"/>
  <c r="E1167" i="4"/>
  <c r="F1167" i="4"/>
  <c r="G1167" i="4"/>
  <c r="D1168" i="4"/>
  <c r="E1168" i="4"/>
  <c r="F1168" i="4"/>
  <c r="G1168" i="4"/>
  <c r="D1169" i="4"/>
  <c r="E1169" i="4"/>
  <c r="F1169" i="4"/>
  <c r="G1169" i="4"/>
  <c r="D1170" i="4"/>
  <c r="E1170" i="4"/>
  <c r="F1170" i="4"/>
  <c r="G1170" i="4"/>
  <c r="D1171" i="4"/>
  <c r="E1171" i="4"/>
  <c r="F1171" i="4"/>
  <c r="G1171" i="4"/>
  <c r="D1172" i="4"/>
  <c r="E1172" i="4"/>
  <c r="F1172" i="4"/>
  <c r="G1172" i="4"/>
  <c r="D1173" i="4"/>
  <c r="E1173" i="4"/>
  <c r="F1173" i="4"/>
  <c r="G1173" i="4"/>
  <c r="D1174" i="4"/>
  <c r="E1174" i="4"/>
  <c r="F1174" i="4"/>
  <c r="G1174" i="4"/>
  <c r="D1175" i="4"/>
  <c r="E1175" i="4"/>
  <c r="F1175" i="4"/>
  <c r="G1175" i="4"/>
  <c r="D1176" i="4"/>
  <c r="E1176" i="4"/>
  <c r="F1176" i="4"/>
  <c r="G1176" i="4"/>
  <c r="D1177" i="4"/>
  <c r="E1177" i="4"/>
  <c r="F1177" i="4"/>
  <c r="G1177" i="4"/>
  <c r="D1178" i="4"/>
  <c r="E1178" i="4"/>
  <c r="F1178" i="4"/>
  <c r="G1178" i="4"/>
  <c r="D1179" i="4"/>
  <c r="E1179" i="4"/>
  <c r="F1179" i="4"/>
  <c r="G1179" i="4"/>
  <c r="D1180" i="4"/>
  <c r="E1180" i="4"/>
  <c r="F1180" i="4"/>
  <c r="G1180" i="4"/>
  <c r="D1181" i="4"/>
  <c r="E1181" i="4"/>
  <c r="F1181" i="4"/>
  <c r="G1181" i="4"/>
  <c r="D1182" i="4"/>
  <c r="E1182" i="4"/>
  <c r="F1182" i="4"/>
  <c r="G1182" i="4"/>
  <c r="D1183" i="4"/>
  <c r="E1183" i="4"/>
  <c r="F1183" i="4"/>
  <c r="G1183" i="4"/>
  <c r="D1184" i="4"/>
  <c r="E1184" i="4"/>
  <c r="F1184" i="4"/>
  <c r="G1184" i="4"/>
  <c r="D1185" i="4"/>
  <c r="E1185" i="4"/>
  <c r="F1185" i="4"/>
  <c r="G1185" i="4"/>
  <c r="D1186" i="4"/>
  <c r="E1186" i="4"/>
  <c r="F1186" i="4"/>
  <c r="G1186" i="4"/>
  <c r="D1187" i="4"/>
  <c r="E1187" i="4"/>
  <c r="F1187" i="4"/>
  <c r="G1187" i="4"/>
  <c r="D1188" i="4"/>
  <c r="E1188" i="4"/>
  <c r="F1188" i="4"/>
  <c r="G1188" i="4"/>
  <c r="D1189" i="4"/>
  <c r="E1189" i="4"/>
  <c r="F1189" i="4"/>
  <c r="G1189" i="4"/>
  <c r="D1190" i="4"/>
  <c r="E1190" i="4"/>
  <c r="F1190" i="4"/>
  <c r="G1190" i="4"/>
  <c r="D1191" i="4"/>
  <c r="E1191" i="4"/>
  <c r="F1191" i="4"/>
  <c r="G1191" i="4"/>
  <c r="D1192" i="4"/>
  <c r="E1192" i="4"/>
  <c r="F1192" i="4"/>
  <c r="G1192" i="4"/>
  <c r="D1193" i="4"/>
  <c r="E1193" i="4"/>
  <c r="F1193" i="4"/>
  <c r="G1193" i="4"/>
  <c r="D1194" i="4"/>
  <c r="E1194" i="4"/>
  <c r="F1194" i="4"/>
  <c r="G1194" i="4"/>
  <c r="D1195" i="4"/>
  <c r="E1195" i="4"/>
  <c r="F1195" i="4"/>
  <c r="G1195" i="4"/>
  <c r="D1196" i="4"/>
  <c r="E1196" i="4"/>
  <c r="F1196" i="4"/>
  <c r="G1196" i="4"/>
  <c r="D1197" i="4"/>
  <c r="E1197" i="4"/>
  <c r="F1197" i="4"/>
  <c r="G1197" i="4"/>
  <c r="D1198" i="4"/>
  <c r="E1198" i="4"/>
  <c r="F1198" i="4"/>
  <c r="G1198" i="4"/>
  <c r="D1199" i="4"/>
  <c r="E1199" i="4"/>
  <c r="F1199" i="4"/>
  <c r="G1199" i="4"/>
  <c r="D1200" i="4"/>
  <c r="E1200" i="4"/>
  <c r="F1200" i="4"/>
  <c r="G1200" i="4"/>
  <c r="D1201" i="4"/>
  <c r="E1201" i="4"/>
  <c r="F1201" i="4"/>
  <c r="G1201" i="4"/>
  <c r="D1202" i="4"/>
  <c r="E1202" i="4"/>
  <c r="F1202" i="4"/>
  <c r="G1202" i="4"/>
  <c r="D1203" i="4"/>
  <c r="E1203" i="4"/>
  <c r="F1203" i="4"/>
  <c r="G1203" i="4"/>
  <c r="D1204" i="4"/>
  <c r="E1204" i="4"/>
  <c r="F1204" i="4"/>
  <c r="G1204" i="4"/>
  <c r="D1205" i="4"/>
  <c r="E1205" i="4"/>
  <c r="F1205" i="4"/>
  <c r="G1205" i="4"/>
  <c r="D1206" i="4"/>
  <c r="E1206" i="4"/>
  <c r="F1206" i="4"/>
  <c r="G1206" i="4"/>
  <c r="D1207" i="4"/>
  <c r="E1207" i="4"/>
  <c r="F1207" i="4"/>
  <c r="G1207" i="4"/>
  <c r="D1208" i="4"/>
  <c r="E1208" i="4"/>
  <c r="F1208" i="4"/>
  <c r="G1208" i="4"/>
  <c r="D1209" i="4"/>
  <c r="E1209" i="4"/>
  <c r="F1209" i="4"/>
  <c r="G1209" i="4"/>
  <c r="D1210" i="4"/>
  <c r="E1210" i="4"/>
  <c r="F1210" i="4"/>
  <c r="G1210" i="4"/>
  <c r="D1211" i="4"/>
  <c r="E1211" i="4"/>
  <c r="F1211" i="4"/>
  <c r="G1211" i="4"/>
  <c r="D1212" i="4"/>
  <c r="E1212" i="4"/>
  <c r="F1212" i="4"/>
  <c r="G1212" i="4"/>
  <c r="D1213" i="4"/>
  <c r="E1213" i="4"/>
  <c r="F1213" i="4"/>
  <c r="G1213" i="4"/>
  <c r="D1214" i="4"/>
  <c r="E1214" i="4"/>
  <c r="F1214" i="4"/>
  <c r="G1214" i="4"/>
  <c r="D1215" i="4"/>
  <c r="E1215" i="4"/>
  <c r="F1215" i="4"/>
  <c r="G1215" i="4"/>
  <c r="D1216" i="4"/>
  <c r="E1216" i="4"/>
  <c r="F1216" i="4"/>
  <c r="G1216" i="4"/>
  <c r="D1217" i="4"/>
  <c r="E1217" i="4"/>
  <c r="F1217" i="4"/>
  <c r="G1217" i="4"/>
  <c r="D1218" i="4"/>
  <c r="E1218" i="4"/>
  <c r="F1218" i="4"/>
  <c r="G1218" i="4"/>
  <c r="D1219" i="4"/>
  <c r="E1219" i="4"/>
  <c r="F1219" i="4"/>
  <c r="G1219" i="4"/>
  <c r="D1220" i="4"/>
  <c r="E1220" i="4"/>
  <c r="F1220" i="4"/>
  <c r="G1220" i="4"/>
  <c r="D1221" i="4"/>
  <c r="E1221" i="4"/>
  <c r="F1221" i="4"/>
  <c r="G1221" i="4"/>
  <c r="D1222" i="4"/>
  <c r="E1222" i="4"/>
  <c r="F1222" i="4"/>
  <c r="G1222" i="4"/>
  <c r="D1223" i="4"/>
  <c r="E1223" i="4"/>
  <c r="F1223" i="4"/>
  <c r="G1223" i="4"/>
  <c r="D1224" i="4"/>
  <c r="E1224" i="4"/>
  <c r="F1224" i="4"/>
  <c r="G1224" i="4"/>
  <c r="D1225" i="4"/>
  <c r="E1225" i="4"/>
  <c r="F1225" i="4"/>
  <c r="G1225" i="4"/>
  <c r="D1226" i="4"/>
  <c r="E1226" i="4"/>
  <c r="F1226" i="4"/>
  <c r="G1226" i="4"/>
  <c r="D1227" i="4"/>
  <c r="E1227" i="4"/>
  <c r="F1227" i="4"/>
  <c r="G1227" i="4"/>
  <c r="D1228" i="4"/>
  <c r="E1228" i="4"/>
  <c r="F1228" i="4"/>
  <c r="G1228" i="4"/>
  <c r="D1229" i="4"/>
  <c r="E1229" i="4"/>
  <c r="F1229" i="4"/>
  <c r="G1229" i="4"/>
  <c r="D1230" i="4"/>
  <c r="E1230" i="4"/>
  <c r="F1230" i="4"/>
  <c r="G1230" i="4"/>
  <c r="D1231" i="4"/>
  <c r="E1231" i="4"/>
  <c r="F1231" i="4"/>
  <c r="G1231" i="4"/>
  <c r="D1232" i="4"/>
  <c r="E1232" i="4"/>
  <c r="F1232" i="4"/>
  <c r="G1232" i="4"/>
  <c r="D1233" i="4"/>
  <c r="E1233" i="4"/>
  <c r="F1233" i="4"/>
  <c r="G1233" i="4"/>
  <c r="D1234" i="4"/>
  <c r="E1234" i="4"/>
  <c r="F1234" i="4"/>
  <c r="G1234" i="4"/>
  <c r="D1235" i="4"/>
  <c r="E1235" i="4"/>
  <c r="F1235" i="4"/>
  <c r="G1235" i="4"/>
  <c r="D1236" i="4"/>
  <c r="E1236" i="4"/>
  <c r="F1236" i="4"/>
  <c r="G1236" i="4"/>
  <c r="D1237" i="4"/>
  <c r="E1237" i="4"/>
  <c r="F1237" i="4"/>
  <c r="G1237" i="4"/>
  <c r="D1238" i="4"/>
  <c r="E1238" i="4"/>
  <c r="F1238" i="4"/>
  <c r="G1238" i="4"/>
  <c r="D1239" i="4"/>
  <c r="E1239" i="4"/>
  <c r="F1239" i="4"/>
  <c r="G1239" i="4"/>
  <c r="D1240" i="4"/>
  <c r="E1240" i="4"/>
  <c r="F1240" i="4"/>
  <c r="G1240" i="4"/>
  <c r="D1241" i="4"/>
  <c r="E1241" i="4"/>
  <c r="F1241" i="4"/>
  <c r="G1241" i="4"/>
  <c r="D1242" i="4"/>
  <c r="E1242" i="4"/>
  <c r="F1242" i="4"/>
  <c r="G1242" i="4"/>
  <c r="D1243" i="4"/>
  <c r="E1243" i="4"/>
  <c r="F1243" i="4"/>
  <c r="G1243" i="4"/>
  <c r="D1244" i="4"/>
  <c r="E1244" i="4"/>
  <c r="F1244" i="4"/>
  <c r="G1244" i="4"/>
  <c r="D1245" i="4"/>
  <c r="E1245" i="4"/>
  <c r="F1245" i="4"/>
  <c r="G1245" i="4"/>
  <c r="D1246" i="4"/>
  <c r="E1246" i="4"/>
  <c r="F1246" i="4"/>
  <c r="G1246" i="4"/>
  <c r="D1247" i="4"/>
  <c r="E1247" i="4"/>
  <c r="F1247" i="4"/>
  <c r="G1247" i="4"/>
  <c r="D1248" i="4"/>
  <c r="E1248" i="4"/>
  <c r="F1248" i="4"/>
  <c r="G1248" i="4"/>
  <c r="D1249" i="4"/>
  <c r="E1249" i="4"/>
  <c r="F1249" i="4"/>
  <c r="G1249" i="4"/>
  <c r="D1250" i="4"/>
  <c r="E1250" i="4"/>
  <c r="F1250" i="4"/>
  <c r="G1250" i="4"/>
  <c r="D1251" i="4"/>
  <c r="E1251" i="4"/>
  <c r="F1251" i="4"/>
  <c r="G1251" i="4"/>
  <c r="D1252" i="4"/>
  <c r="E1252" i="4"/>
  <c r="F1252" i="4"/>
  <c r="G1252" i="4"/>
  <c r="D1253" i="4"/>
  <c r="E1253" i="4"/>
  <c r="F1253" i="4"/>
  <c r="G1253" i="4"/>
  <c r="D1254" i="4"/>
  <c r="E1254" i="4"/>
  <c r="F1254" i="4"/>
  <c r="G1254" i="4"/>
  <c r="D1255" i="4"/>
  <c r="E1255" i="4"/>
  <c r="F1255" i="4"/>
  <c r="G1255" i="4"/>
  <c r="D1256" i="4"/>
  <c r="E1256" i="4"/>
  <c r="F1256" i="4"/>
  <c r="G1256" i="4"/>
  <c r="D1257" i="4"/>
  <c r="E1257" i="4"/>
  <c r="F1257" i="4"/>
  <c r="G1257" i="4"/>
  <c r="D1258" i="4"/>
  <c r="E1258" i="4"/>
  <c r="F1258" i="4"/>
  <c r="G1258" i="4"/>
  <c r="D1259" i="4"/>
  <c r="E1259" i="4"/>
  <c r="F1259" i="4"/>
  <c r="G1259" i="4"/>
  <c r="D1260" i="4"/>
  <c r="E1260" i="4"/>
  <c r="F1260" i="4"/>
  <c r="G1260" i="4"/>
  <c r="D1261" i="4"/>
  <c r="E1261" i="4"/>
  <c r="F1261" i="4"/>
  <c r="G1261" i="4"/>
  <c r="D1262" i="4"/>
  <c r="E1262" i="4"/>
  <c r="F1262" i="4"/>
  <c r="G1262" i="4"/>
  <c r="D1263" i="4"/>
  <c r="E1263" i="4"/>
  <c r="F1263" i="4"/>
  <c r="G1263" i="4"/>
  <c r="D1264" i="4"/>
  <c r="E1264" i="4"/>
  <c r="F1264" i="4"/>
  <c r="G1264" i="4"/>
  <c r="D1265" i="4"/>
  <c r="E1265" i="4"/>
  <c r="F1265" i="4"/>
  <c r="G1265" i="4"/>
  <c r="D1266" i="4"/>
  <c r="E1266" i="4"/>
  <c r="F1266" i="4"/>
  <c r="G1266" i="4"/>
  <c r="D1267" i="4"/>
  <c r="E1267" i="4"/>
  <c r="F1267" i="4"/>
  <c r="G1267" i="4"/>
  <c r="D1268" i="4"/>
  <c r="E1268" i="4"/>
  <c r="F1268" i="4"/>
  <c r="G1268" i="4"/>
  <c r="D1269" i="4"/>
  <c r="E1269" i="4"/>
  <c r="F1269" i="4"/>
  <c r="G1269" i="4"/>
  <c r="D1270" i="4"/>
  <c r="E1270" i="4"/>
  <c r="F1270" i="4"/>
  <c r="G1270" i="4"/>
  <c r="D1271" i="4"/>
  <c r="E1271" i="4"/>
  <c r="F1271" i="4"/>
  <c r="G1271" i="4"/>
  <c r="D1272" i="4"/>
  <c r="E1272" i="4"/>
  <c r="F1272" i="4"/>
  <c r="G1272" i="4"/>
  <c r="D1273" i="4"/>
  <c r="E1273" i="4"/>
  <c r="F1273" i="4"/>
  <c r="G1273" i="4"/>
  <c r="D1274" i="4"/>
  <c r="E1274" i="4"/>
  <c r="F1274" i="4"/>
  <c r="G1274" i="4"/>
  <c r="D1275" i="4"/>
  <c r="E1275" i="4"/>
  <c r="F1275" i="4"/>
  <c r="G1275" i="4"/>
  <c r="D1276" i="4"/>
  <c r="E1276" i="4"/>
  <c r="F1276" i="4"/>
  <c r="G1276" i="4"/>
  <c r="D1277" i="4"/>
  <c r="E1277" i="4"/>
  <c r="F1277" i="4"/>
  <c r="G1277" i="4"/>
  <c r="D1278" i="4"/>
  <c r="E1278" i="4"/>
  <c r="F1278" i="4"/>
  <c r="G1278" i="4"/>
  <c r="D1279" i="4"/>
  <c r="E1279" i="4"/>
  <c r="F1279" i="4"/>
  <c r="G1279" i="4"/>
  <c r="D1280" i="4"/>
  <c r="E1280" i="4"/>
  <c r="F1280" i="4"/>
  <c r="G1280" i="4"/>
  <c r="D1281" i="4"/>
  <c r="E1281" i="4"/>
  <c r="F1281" i="4"/>
  <c r="G1281" i="4"/>
  <c r="D1282" i="4"/>
  <c r="E1282" i="4"/>
  <c r="F1282" i="4"/>
  <c r="G1282" i="4"/>
  <c r="D1283" i="4"/>
  <c r="E1283" i="4"/>
  <c r="F1283" i="4"/>
  <c r="G1283" i="4"/>
  <c r="D1284" i="4"/>
  <c r="E1284" i="4"/>
  <c r="F1284" i="4"/>
  <c r="G1284" i="4"/>
  <c r="D1285" i="4"/>
  <c r="E1285" i="4"/>
  <c r="F1285" i="4"/>
  <c r="G1285" i="4"/>
  <c r="D1286" i="4"/>
  <c r="E1286" i="4"/>
  <c r="F1286" i="4"/>
  <c r="G1286" i="4"/>
  <c r="D1287" i="4"/>
  <c r="E1287" i="4"/>
  <c r="F1287" i="4"/>
  <c r="G1287" i="4"/>
  <c r="D1288" i="4"/>
  <c r="E1288" i="4"/>
  <c r="F1288" i="4"/>
  <c r="G1288" i="4"/>
  <c r="D1289" i="4"/>
  <c r="E1289" i="4"/>
  <c r="F1289" i="4"/>
  <c r="G1289" i="4"/>
  <c r="D1290" i="4"/>
  <c r="E1290" i="4"/>
  <c r="F1290" i="4"/>
  <c r="G1290" i="4"/>
  <c r="D1291" i="4"/>
  <c r="E1291" i="4"/>
  <c r="F1291" i="4"/>
  <c r="G1291" i="4"/>
  <c r="D1292" i="4"/>
  <c r="E1292" i="4"/>
  <c r="F1292" i="4"/>
  <c r="G1292" i="4"/>
  <c r="D1293" i="4"/>
  <c r="E1293" i="4"/>
  <c r="F1293" i="4"/>
  <c r="G1293" i="4"/>
  <c r="D1294" i="4"/>
  <c r="E1294" i="4"/>
  <c r="F1294" i="4"/>
  <c r="G1294" i="4"/>
  <c r="D1295" i="4"/>
  <c r="E1295" i="4"/>
  <c r="F1295" i="4"/>
  <c r="G1295" i="4"/>
  <c r="D1296" i="4"/>
  <c r="E1296" i="4"/>
  <c r="F1296" i="4"/>
  <c r="G1296" i="4"/>
  <c r="D1297" i="4"/>
  <c r="E1297" i="4"/>
  <c r="F1297" i="4"/>
  <c r="G1297" i="4"/>
  <c r="D1298" i="4"/>
  <c r="E1298" i="4"/>
  <c r="F1298" i="4"/>
  <c r="G1298" i="4"/>
  <c r="D1299" i="4"/>
  <c r="E1299" i="4"/>
  <c r="F1299" i="4"/>
  <c r="G1299" i="4"/>
  <c r="D1300" i="4"/>
  <c r="E1300" i="4"/>
  <c r="F1300" i="4"/>
  <c r="G1300" i="4"/>
  <c r="D1301" i="4"/>
  <c r="E1301" i="4"/>
  <c r="F1301" i="4"/>
  <c r="G1301" i="4"/>
  <c r="D1302" i="4"/>
  <c r="E1302" i="4"/>
  <c r="F1302" i="4"/>
  <c r="G1302" i="4"/>
  <c r="D1303" i="4"/>
  <c r="E1303" i="4"/>
  <c r="F1303" i="4"/>
  <c r="G1303" i="4"/>
  <c r="D1304" i="4"/>
  <c r="E1304" i="4"/>
  <c r="F1304" i="4"/>
  <c r="G1304" i="4"/>
  <c r="D1305" i="4"/>
  <c r="E1305" i="4"/>
  <c r="F1305" i="4"/>
  <c r="G1305" i="4"/>
  <c r="D1306" i="4"/>
  <c r="E1306" i="4"/>
  <c r="F1306" i="4"/>
  <c r="G1306" i="4"/>
  <c r="D1307" i="4"/>
  <c r="E1307" i="4"/>
  <c r="F1307" i="4"/>
  <c r="G1307" i="4"/>
  <c r="D1308" i="4"/>
  <c r="E1308" i="4"/>
  <c r="F1308" i="4"/>
  <c r="G1308" i="4"/>
  <c r="D1309" i="4"/>
  <c r="E1309" i="4"/>
  <c r="F1309" i="4"/>
  <c r="G1309" i="4"/>
  <c r="D1310" i="4"/>
  <c r="E1310" i="4"/>
  <c r="F1310" i="4"/>
  <c r="G1310" i="4"/>
  <c r="D1311" i="4"/>
  <c r="E1311" i="4"/>
  <c r="F1311" i="4"/>
  <c r="G1311" i="4"/>
  <c r="D1312" i="4"/>
  <c r="E1312" i="4"/>
  <c r="F1312" i="4"/>
  <c r="G1312" i="4"/>
  <c r="D1313" i="4"/>
  <c r="E1313" i="4"/>
  <c r="F1313" i="4"/>
  <c r="G1313" i="4"/>
  <c r="D1314" i="4"/>
  <c r="E1314" i="4"/>
  <c r="F1314" i="4"/>
  <c r="G1314" i="4"/>
  <c r="D1315" i="4"/>
  <c r="E1315" i="4"/>
  <c r="F1315" i="4"/>
  <c r="G1315" i="4"/>
  <c r="D1316" i="4"/>
  <c r="E1316" i="4"/>
  <c r="F1316" i="4"/>
  <c r="G1316" i="4"/>
  <c r="D1317" i="4"/>
  <c r="E1317" i="4"/>
  <c r="F1317" i="4"/>
  <c r="G1317" i="4"/>
  <c r="D1318" i="4"/>
  <c r="E1318" i="4"/>
  <c r="F1318" i="4"/>
  <c r="G1318" i="4"/>
  <c r="D1319" i="4"/>
  <c r="E1319" i="4"/>
  <c r="F1319" i="4"/>
  <c r="G1319" i="4"/>
  <c r="D1320" i="4"/>
  <c r="E1320" i="4"/>
  <c r="F1320" i="4"/>
  <c r="G1320" i="4"/>
  <c r="D1321" i="4"/>
  <c r="E1321" i="4"/>
  <c r="F1321" i="4"/>
  <c r="G1321" i="4"/>
  <c r="D1322" i="4"/>
  <c r="E1322" i="4"/>
  <c r="F1322" i="4"/>
  <c r="G1322" i="4"/>
  <c r="D1323" i="4"/>
  <c r="E1323" i="4"/>
  <c r="F1323" i="4"/>
  <c r="G1323" i="4"/>
  <c r="D1324" i="4"/>
  <c r="E1324" i="4"/>
  <c r="F1324" i="4"/>
  <c r="G1324" i="4"/>
  <c r="D1325" i="4"/>
  <c r="E1325" i="4"/>
  <c r="F1325" i="4"/>
  <c r="G1325" i="4"/>
  <c r="D1326" i="4"/>
  <c r="E1326" i="4"/>
  <c r="F1326" i="4"/>
  <c r="G1326" i="4"/>
  <c r="D1327" i="4"/>
  <c r="E1327" i="4"/>
  <c r="F1327" i="4"/>
  <c r="G1327" i="4"/>
  <c r="D1328" i="4"/>
  <c r="E1328" i="4"/>
  <c r="F1328" i="4"/>
  <c r="G1328" i="4"/>
  <c r="D1329" i="4"/>
  <c r="E1329" i="4"/>
  <c r="F1329" i="4"/>
  <c r="G1329" i="4"/>
  <c r="D1330" i="4"/>
  <c r="E1330" i="4"/>
  <c r="F1330" i="4"/>
  <c r="G1330" i="4"/>
  <c r="D1331" i="4"/>
  <c r="E1331" i="4"/>
  <c r="F1331" i="4"/>
  <c r="G1331" i="4"/>
  <c r="D1332" i="4"/>
  <c r="E1332" i="4"/>
  <c r="F1332" i="4"/>
  <c r="G1332" i="4"/>
  <c r="D1333" i="4"/>
  <c r="E1333" i="4"/>
  <c r="F1333" i="4"/>
  <c r="G1333" i="4"/>
  <c r="D1334" i="4"/>
  <c r="E1334" i="4"/>
  <c r="F1334" i="4"/>
  <c r="G1334" i="4"/>
  <c r="D1335" i="4"/>
  <c r="E1335" i="4"/>
  <c r="F1335" i="4"/>
  <c r="G1335" i="4"/>
  <c r="D1336" i="4"/>
  <c r="E1336" i="4"/>
  <c r="F1336" i="4"/>
  <c r="G1336" i="4"/>
  <c r="D1337" i="4"/>
  <c r="E1337" i="4"/>
  <c r="F1337" i="4"/>
  <c r="G1337" i="4"/>
  <c r="D1338" i="4"/>
  <c r="E1338" i="4"/>
  <c r="F1338" i="4"/>
  <c r="G1338" i="4"/>
  <c r="D1339" i="4"/>
  <c r="E1339" i="4"/>
  <c r="F1339" i="4"/>
  <c r="G1339" i="4"/>
  <c r="D1340" i="4"/>
  <c r="E1340" i="4"/>
  <c r="F1340" i="4"/>
  <c r="G1340" i="4"/>
  <c r="D1341" i="4"/>
  <c r="E1341" i="4"/>
  <c r="F1341" i="4"/>
  <c r="G1341" i="4"/>
  <c r="D1342" i="4"/>
  <c r="E1342" i="4"/>
  <c r="F1342" i="4"/>
  <c r="G1342" i="4"/>
  <c r="D1343" i="4"/>
  <c r="E1343" i="4"/>
  <c r="F1343" i="4"/>
  <c r="G1343" i="4"/>
  <c r="D1344" i="4"/>
  <c r="E1344" i="4"/>
  <c r="F1344" i="4"/>
  <c r="G1344" i="4"/>
  <c r="D1345" i="4"/>
  <c r="E1345" i="4"/>
  <c r="F1345" i="4"/>
  <c r="G1345" i="4"/>
  <c r="D1346" i="4"/>
  <c r="E1346" i="4"/>
  <c r="F1346" i="4"/>
  <c r="G1346" i="4"/>
  <c r="D1347" i="4"/>
  <c r="E1347" i="4"/>
  <c r="F1347" i="4"/>
  <c r="G1347" i="4"/>
  <c r="D1348" i="4"/>
  <c r="E1348" i="4"/>
  <c r="F1348" i="4"/>
  <c r="G1348" i="4"/>
  <c r="D1349" i="4"/>
  <c r="E1349" i="4"/>
  <c r="F1349" i="4"/>
  <c r="G1349" i="4"/>
  <c r="D1350" i="4"/>
  <c r="E1350" i="4"/>
  <c r="F1350" i="4"/>
  <c r="G1350" i="4"/>
  <c r="D1351" i="4"/>
  <c r="E1351" i="4"/>
  <c r="F1351" i="4"/>
  <c r="G1351" i="4"/>
  <c r="D1352" i="4"/>
  <c r="E1352" i="4"/>
  <c r="F1352" i="4"/>
  <c r="G1352" i="4"/>
  <c r="D1353" i="4"/>
  <c r="E1353" i="4"/>
  <c r="F1353" i="4"/>
  <c r="G1353" i="4"/>
  <c r="D1354" i="4"/>
  <c r="E1354" i="4"/>
  <c r="F1354" i="4"/>
  <c r="G1354" i="4"/>
  <c r="D1355" i="4"/>
  <c r="E1355" i="4"/>
  <c r="F1355" i="4"/>
  <c r="G1355" i="4"/>
  <c r="D1356" i="4"/>
  <c r="E1356" i="4"/>
  <c r="F1356" i="4"/>
  <c r="G1356" i="4"/>
  <c r="D1357" i="4"/>
  <c r="E1357" i="4"/>
  <c r="F1357" i="4"/>
  <c r="G1357" i="4"/>
  <c r="D1358" i="4"/>
  <c r="E1358" i="4"/>
  <c r="F1358" i="4"/>
  <c r="G1358" i="4"/>
  <c r="D1359" i="4"/>
  <c r="E1359" i="4"/>
  <c r="F1359" i="4"/>
  <c r="G1359" i="4"/>
  <c r="D1360" i="4"/>
  <c r="E1360" i="4"/>
  <c r="F1360" i="4"/>
  <c r="G1360" i="4"/>
  <c r="D1361" i="4"/>
  <c r="E1361" i="4"/>
  <c r="F1361" i="4"/>
  <c r="G1361" i="4"/>
  <c r="D1362" i="4"/>
  <c r="E1362" i="4"/>
  <c r="F1362" i="4"/>
  <c r="G1362" i="4"/>
  <c r="D1363" i="4"/>
  <c r="E1363" i="4"/>
  <c r="F1363" i="4"/>
  <c r="G1363" i="4"/>
  <c r="D1364" i="4"/>
  <c r="E1364" i="4"/>
  <c r="F1364" i="4"/>
  <c r="G1364" i="4"/>
  <c r="D1365" i="4"/>
  <c r="E1365" i="4"/>
  <c r="F1365" i="4"/>
  <c r="G1365" i="4"/>
  <c r="D1366" i="4"/>
  <c r="E1366" i="4"/>
  <c r="F1366" i="4"/>
  <c r="G1366" i="4"/>
  <c r="D1367" i="4"/>
  <c r="E1367" i="4"/>
  <c r="F1367" i="4"/>
  <c r="G1367" i="4"/>
  <c r="D1368" i="4"/>
  <c r="E1368" i="4"/>
  <c r="F1368" i="4"/>
  <c r="G1368" i="4"/>
  <c r="D1369" i="4"/>
  <c r="E1369" i="4"/>
  <c r="F1369" i="4"/>
  <c r="G1369" i="4"/>
  <c r="D1370" i="4"/>
  <c r="E1370" i="4"/>
  <c r="F1370" i="4"/>
  <c r="G1370" i="4"/>
  <c r="D1371" i="4"/>
  <c r="E1371" i="4"/>
  <c r="F1371" i="4"/>
  <c r="G1371" i="4"/>
  <c r="D1372" i="4"/>
  <c r="E1372" i="4"/>
  <c r="F1372" i="4"/>
  <c r="G1372" i="4"/>
  <c r="D1373" i="4"/>
  <c r="E1373" i="4"/>
  <c r="F1373" i="4"/>
  <c r="G1373" i="4"/>
  <c r="D1374" i="4"/>
  <c r="E1374" i="4"/>
  <c r="F1374" i="4"/>
  <c r="G1374" i="4"/>
  <c r="D1375" i="4"/>
  <c r="E1375" i="4"/>
  <c r="F1375" i="4"/>
  <c r="G1375" i="4"/>
  <c r="D1376" i="4"/>
  <c r="E1376" i="4"/>
  <c r="F1376" i="4"/>
  <c r="G1376" i="4"/>
  <c r="D1377" i="4"/>
  <c r="E1377" i="4"/>
  <c r="F1377" i="4"/>
  <c r="G1377" i="4"/>
  <c r="D1378" i="4"/>
  <c r="E1378" i="4"/>
  <c r="F1378" i="4"/>
  <c r="G1378" i="4"/>
  <c r="D1379" i="4"/>
  <c r="E1379" i="4"/>
  <c r="F1379" i="4"/>
  <c r="G1379" i="4"/>
  <c r="D1380" i="4"/>
  <c r="E1380" i="4"/>
  <c r="F1380" i="4"/>
  <c r="G1380" i="4"/>
  <c r="D1381" i="4"/>
  <c r="E1381" i="4"/>
  <c r="F1381" i="4"/>
  <c r="G1381" i="4"/>
  <c r="D1382" i="4"/>
  <c r="E1382" i="4"/>
  <c r="F1382" i="4"/>
  <c r="G1382" i="4"/>
  <c r="D1383" i="4"/>
  <c r="E1383" i="4"/>
  <c r="F1383" i="4"/>
  <c r="G1383" i="4"/>
  <c r="D1384" i="4"/>
  <c r="E1384" i="4"/>
  <c r="F1384" i="4"/>
  <c r="G1384" i="4"/>
  <c r="D1385" i="4"/>
  <c r="E1385" i="4"/>
  <c r="F1385" i="4"/>
  <c r="G1385" i="4"/>
  <c r="D1386" i="4"/>
  <c r="E1386" i="4"/>
  <c r="F1386" i="4"/>
  <c r="G1386" i="4"/>
  <c r="D1387" i="4"/>
  <c r="E1387" i="4"/>
  <c r="F1387" i="4"/>
  <c r="G1387" i="4"/>
  <c r="D1388" i="4"/>
  <c r="E1388" i="4"/>
  <c r="F1388" i="4"/>
  <c r="G1388" i="4"/>
  <c r="D1389" i="4"/>
  <c r="E1389" i="4"/>
  <c r="F1389" i="4"/>
  <c r="G1389" i="4"/>
  <c r="D1390" i="4"/>
  <c r="E1390" i="4"/>
  <c r="F1390" i="4"/>
  <c r="G1390" i="4"/>
  <c r="D1391" i="4"/>
  <c r="E1391" i="4"/>
  <c r="F1391" i="4"/>
  <c r="G1391" i="4"/>
  <c r="D1392" i="4"/>
  <c r="E1392" i="4"/>
  <c r="F1392" i="4"/>
  <c r="G1392" i="4"/>
  <c r="D1393" i="4"/>
  <c r="E1393" i="4"/>
  <c r="F1393" i="4"/>
  <c r="G1393" i="4"/>
  <c r="D1394" i="4"/>
  <c r="E1394" i="4"/>
  <c r="F1394" i="4"/>
  <c r="G1394" i="4"/>
  <c r="D1395" i="4"/>
  <c r="E1395" i="4"/>
  <c r="F1395" i="4"/>
  <c r="G1395" i="4"/>
  <c r="D1396" i="4"/>
  <c r="E1396" i="4"/>
  <c r="F1396" i="4"/>
  <c r="G1396" i="4"/>
  <c r="D1397" i="4"/>
  <c r="E1397" i="4"/>
  <c r="F1397" i="4"/>
  <c r="G1397" i="4"/>
  <c r="D1398" i="4"/>
  <c r="E1398" i="4"/>
  <c r="F1398" i="4"/>
  <c r="G1398" i="4"/>
  <c r="D1399" i="4"/>
  <c r="E1399" i="4"/>
  <c r="F1399" i="4"/>
  <c r="G1399" i="4"/>
  <c r="D1400" i="4"/>
  <c r="E1400" i="4"/>
  <c r="F1400" i="4"/>
  <c r="G1400" i="4"/>
  <c r="D1401" i="4"/>
  <c r="E1401" i="4"/>
  <c r="F1401" i="4"/>
  <c r="G1401" i="4"/>
  <c r="D1402" i="4"/>
  <c r="E1402" i="4"/>
  <c r="F1402" i="4"/>
  <c r="G1402" i="4"/>
  <c r="D1403" i="4"/>
  <c r="E1403" i="4"/>
  <c r="F1403" i="4"/>
  <c r="G1403" i="4"/>
  <c r="D1404" i="4"/>
  <c r="E1404" i="4"/>
  <c r="F1404" i="4"/>
  <c r="G1404" i="4"/>
  <c r="D1405" i="4"/>
  <c r="E1405" i="4"/>
  <c r="F1405" i="4"/>
  <c r="G1405" i="4"/>
  <c r="D1406" i="4"/>
  <c r="E1406" i="4"/>
  <c r="F1406" i="4"/>
  <c r="G1406" i="4"/>
  <c r="D1407" i="4"/>
  <c r="E1407" i="4"/>
  <c r="F1407" i="4"/>
  <c r="G1407" i="4"/>
  <c r="D1408" i="4"/>
  <c r="E1408" i="4"/>
  <c r="F1408" i="4"/>
  <c r="G1408" i="4"/>
  <c r="D1409" i="4"/>
  <c r="E1409" i="4"/>
  <c r="F1409" i="4"/>
  <c r="G1409" i="4"/>
  <c r="D1410" i="4"/>
  <c r="E1410" i="4"/>
  <c r="F1410" i="4"/>
  <c r="G1410" i="4"/>
  <c r="D1411" i="4"/>
  <c r="E1411" i="4"/>
  <c r="F1411" i="4"/>
  <c r="G1411" i="4"/>
  <c r="D1412" i="4"/>
  <c r="E1412" i="4"/>
  <c r="F1412" i="4"/>
  <c r="G1412" i="4"/>
  <c r="D1413" i="4"/>
  <c r="E1413" i="4"/>
  <c r="F1413" i="4"/>
  <c r="G1413" i="4"/>
  <c r="D1414" i="4"/>
  <c r="E1414" i="4"/>
  <c r="F1414" i="4"/>
  <c r="G1414" i="4"/>
  <c r="D1415" i="4"/>
  <c r="E1415" i="4"/>
  <c r="F1415" i="4"/>
  <c r="G1415" i="4"/>
  <c r="D1416" i="4"/>
  <c r="E1416" i="4"/>
  <c r="F1416" i="4"/>
  <c r="G1416" i="4"/>
  <c r="D1417" i="4"/>
  <c r="E1417" i="4"/>
  <c r="F1417" i="4"/>
  <c r="G1417" i="4"/>
  <c r="D1418" i="4"/>
  <c r="E1418" i="4"/>
  <c r="F1418" i="4"/>
  <c r="G1418" i="4"/>
  <c r="D1419" i="4"/>
  <c r="E1419" i="4"/>
  <c r="F1419" i="4"/>
  <c r="G1419" i="4"/>
  <c r="D1420" i="4"/>
  <c r="E1420" i="4"/>
  <c r="F1420" i="4"/>
  <c r="G1420" i="4"/>
  <c r="D1421" i="4"/>
  <c r="E1421" i="4"/>
  <c r="F1421" i="4"/>
  <c r="G1421" i="4"/>
  <c r="D1422" i="4"/>
  <c r="E1422" i="4"/>
  <c r="F1422" i="4"/>
  <c r="G1422" i="4"/>
  <c r="D1423" i="4"/>
  <c r="E1423" i="4"/>
  <c r="F1423" i="4"/>
  <c r="G1423" i="4"/>
  <c r="D1424" i="4"/>
  <c r="E1424" i="4"/>
  <c r="F1424" i="4"/>
  <c r="G1424" i="4"/>
  <c r="D1425" i="4"/>
  <c r="E1425" i="4"/>
  <c r="F1425" i="4"/>
  <c r="G1425" i="4"/>
  <c r="D1426" i="4"/>
  <c r="E1426" i="4"/>
  <c r="F1426" i="4"/>
  <c r="G1426" i="4"/>
  <c r="D1427" i="4"/>
  <c r="E1427" i="4"/>
  <c r="F1427" i="4"/>
  <c r="G1427" i="4"/>
  <c r="D1428" i="4"/>
  <c r="E1428" i="4"/>
  <c r="F1428" i="4"/>
  <c r="G1428" i="4"/>
  <c r="D1429" i="4"/>
  <c r="E1429" i="4"/>
  <c r="F1429" i="4"/>
  <c r="G1429" i="4"/>
  <c r="D1430" i="4"/>
  <c r="E1430" i="4"/>
  <c r="F1430" i="4"/>
  <c r="G1430" i="4"/>
  <c r="D1431" i="4"/>
  <c r="E1431" i="4"/>
  <c r="F1431" i="4"/>
  <c r="G1431" i="4"/>
  <c r="D1432" i="4"/>
  <c r="E1432" i="4"/>
  <c r="F1432" i="4"/>
  <c r="G1432" i="4"/>
  <c r="D1433" i="4"/>
  <c r="E1433" i="4"/>
  <c r="F1433" i="4"/>
  <c r="G1433" i="4"/>
  <c r="D1434" i="4"/>
  <c r="E1434" i="4"/>
  <c r="F1434" i="4"/>
  <c r="G1434" i="4"/>
  <c r="D1435" i="4"/>
  <c r="E1435" i="4"/>
  <c r="F1435" i="4"/>
  <c r="G1435" i="4"/>
  <c r="D1436" i="4"/>
  <c r="E1436" i="4"/>
  <c r="F1436" i="4"/>
  <c r="G1436" i="4"/>
  <c r="D1437" i="4"/>
  <c r="E1437" i="4"/>
  <c r="F1437" i="4"/>
  <c r="G1437" i="4"/>
  <c r="D1438" i="4"/>
  <c r="E1438" i="4"/>
  <c r="F1438" i="4"/>
  <c r="G1438" i="4"/>
  <c r="D1439" i="4"/>
  <c r="E1439" i="4"/>
  <c r="F1439" i="4"/>
  <c r="G1439" i="4"/>
  <c r="D1440" i="4"/>
  <c r="E1440" i="4"/>
  <c r="F1440" i="4"/>
  <c r="G1440" i="4"/>
  <c r="D1441" i="4"/>
  <c r="E1441" i="4"/>
  <c r="F1441" i="4"/>
  <c r="G1441" i="4"/>
  <c r="D1442" i="4"/>
  <c r="E1442" i="4"/>
  <c r="F1442" i="4"/>
  <c r="G1442" i="4"/>
  <c r="D1443" i="4"/>
  <c r="E1443" i="4"/>
  <c r="F1443" i="4"/>
  <c r="G1443" i="4"/>
  <c r="D1444" i="4"/>
  <c r="E1444" i="4"/>
  <c r="F1444" i="4"/>
  <c r="G1444" i="4"/>
  <c r="D1445" i="4"/>
  <c r="E1445" i="4"/>
  <c r="F1445" i="4"/>
  <c r="G1445" i="4"/>
  <c r="D1446" i="4"/>
  <c r="E1446" i="4"/>
  <c r="F1446" i="4"/>
  <c r="G1446" i="4"/>
  <c r="D1447" i="4"/>
  <c r="E1447" i="4"/>
  <c r="F1447" i="4"/>
  <c r="G1447" i="4"/>
  <c r="D1448" i="4"/>
  <c r="E1448" i="4"/>
  <c r="F1448" i="4"/>
  <c r="G1448" i="4"/>
  <c r="D1449" i="4"/>
  <c r="E1449" i="4"/>
  <c r="F1449" i="4"/>
  <c r="G1449" i="4"/>
  <c r="D1450" i="4"/>
  <c r="E1450" i="4"/>
  <c r="F1450" i="4"/>
  <c r="G1450" i="4"/>
  <c r="D1451" i="4"/>
  <c r="E1451" i="4"/>
  <c r="F1451" i="4"/>
  <c r="G1451" i="4"/>
  <c r="D1452" i="4"/>
  <c r="E1452" i="4"/>
  <c r="F1452" i="4"/>
  <c r="G1452" i="4"/>
  <c r="D1453" i="4"/>
  <c r="E1453" i="4"/>
  <c r="F1453" i="4"/>
  <c r="G1453" i="4"/>
  <c r="D1454" i="4"/>
  <c r="E1454" i="4"/>
  <c r="F1454" i="4"/>
  <c r="G1454" i="4"/>
  <c r="D1455" i="4"/>
  <c r="E1455" i="4"/>
  <c r="F1455" i="4"/>
  <c r="G1455" i="4"/>
  <c r="D1456" i="4"/>
  <c r="E1456" i="4"/>
  <c r="F1456" i="4"/>
  <c r="G1456" i="4"/>
  <c r="D1457" i="4"/>
  <c r="E1457" i="4"/>
  <c r="F1457" i="4"/>
  <c r="G1457" i="4"/>
  <c r="D1458" i="4"/>
  <c r="E1458" i="4"/>
  <c r="F1458" i="4"/>
  <c r="G1458" i="4"/>
  <c r="D1459" i="4"/>
  <c r="E1459" i="4"/>
  <c r="F1459" i="4"/>
  <c r="G1459" i="4"/>
  <c r="D1460" i="4"/>
  <c r="E1460" i="4"/>
  <c r="F1460" i="4"/>
  <c r="G1460" i="4"/>
  <c r="D1461" i="4"/>
  <c r="E1461" i="4"/>
  <c r="F1461" i="4"/>
  <c r="G1461" i="4"/>
  <c r="D1462" i="4"/>
  <c r="E1462" i="4"/>
  <c r="F1462" i="4"/>
  <c r="G1462" i="4"/>
  <c r="D1463" i="4"/>
  <c r="E1463" i="4"/>
  <c r="F1463" i="4"/>
  <c r="G1463" i="4"/>
  <c r="D1464" i="4"/>
  <c r="E1464" i="4"/>
  <c r="F1464" i="4"/>
  <c r="G1464" i="4"/>
  <c r="D1465" i="4"/>
  <c r="E1465" i="4"/>
  <c r="F1465" i="4"/>
  <c r="G1465" i="4"/>
  <c r="D1466" i="4"/>
  <c r="E1466" i="4"/>
  <c r="F1466" i="4"/>
  <c r="G1466" i="4"/>
  <c r="D1467" i="4"/>
  <c r="E1467" i="4"/>
  <c r="F1467" i="4"/>
  <c r="G1467" i="4"/>
  <c r="D1468" i="4"/>
  <c r="E1468" i="4"/>
  <c r="F1468" i="4"/>
  <c r="G1468" i="4"/>
  <c r="D1469" i="4"/>
  <c r="E1469" i="4"/>
  <c r="F1469" i="4"/>
  <c r="G1469" i="4"/>
  <c r="D1470" i="4"/>
  <c r="E1470" i="4"/>
  <c r="F1470" i="4"/>
  <c r="G1470" i="4"/>
  <c r="D1471" i="4"/>
  <c r="E1471" i="4"/>
  <c r="F1471" i="4"/>
  <c r="G1471" i="4"/>
  <c r="D1472" i="4"/>
  <c r="E1472" i="4"/>
  <c r="F1472" i="4"/>
  <c r="G1472" i="4"/>
  <c r="D1473" i="4"/>
  <c r="E1473" i="4"/>
  <c r="F1473" i="4"/>
  <c r="G1473" i="4"/>
  <c r="D1474" i="4"/>
  <c r="E1474" i="4"/>
  <c r="F1474" i="4"/>
  <c r="G1474" i="4"/>
  <c r="D1475" i="4"/>
  <c r="E1475" i="4"/>
  <c r="F1475" i="4"/>
  <c r="G1475" i="4"/>
  <c r="D1476" i="4"/>
  <c r="E1476" i="4"/>
  <c r="F1476" i="4"/>
  <c r="G1476" i="4"/>
  <c r="D1477" i="4"/>
  <c r="E1477" i="4"/>
  <c r="F1477" i="4"/>
  <c r="G1477" i="4"/>
  <c r="D1478" i="4"/>
  <c r="E1478" i="4"/>
  <c r="F1478" i="4"/>
  <c r="G1478" i="4"/>
  <c r="D1479" i="4"/>
  <c r="E1479" i="4"/>
  <c r="F1479" i="4"/>
  <c r="G1479" i="4"/>
  <c r="D1480" i="4"/>
  <c r="E1480" i="4"/>
  <c r="F1480" i="4"/>
  <c r="G1480" i="4"/>
  <c r="D1481" i="4"/>
  <c r="E1481" i="4"/>
  <c r="F1481" i="4"/>
  <c r="G1481" i="4"/>
  <c r="D1482" i="4"/>
  <c r="E1482" i="4"/>
  <c r="F1482" i="4"/>
  <c r="G1482" i="4"/>
  <c r="D1483" i="4"/>
  <c r="E1483" i="4"/>
  <c r="F1483" i="4"/>
  <c r="G1483" i="4"/>
  <c r="D1484" i="4"/>
  <c r="E1484" i="4"/>
  <c r="F1484" i="4"/>
  <c r="G1484" i="4"/>
  <c r="D1485" i="4"/>
  <c r="E1485" i="4"/>
  <c r="F1485" i="4"/>
  <c r="G1485" i="4"/>
  <c r="D1486" i="4"/>
  <c r="E1486" i="4"/>
  <c r="F1486" i="4"/>
  <c r="G1486" i="4"/>
  <c r="D1487" i="4"/>
  <c r="E1487" i="4"/>
  <c r="F1487" i="4"/>
  <c r="G1487" i="4"/>
  <c r="D1488" i="4"/>
  <c r="E1488" i="4"/>
  <c r="F1488" i="4"/>
  <c r="G1488" i="4"/>
  <c r="D1489" i="4"/>
  <c r="E1489" i="4"/>
  <c r="F1489" i="4"/>
  <c r="G1489" i="4"/>
  <c r="D1490" i="4"/>
  <c r="E1490" i="4"/>
  <c r="F1490" i="4"/>
  <c r="G1490" i="4"/>
  <c r="D1491" i="4"/>
  <c r="E1491" i="4"/>
  <c r="F1491" i="4"/>
  <c r="G1491" i="4"/>
  <c r="D1492" i="4"/>
  <c r="E1492" i="4"/>
  <c r="F1492" i="4"/>
  <c r="G1492" i="4"/>
  <c r="D1493" i="4"/>
  <c r="E1493" i="4"/>
  <c r="F1493" i="4"/>
  <c r="G1493" i="4"/>
  <c r="D1494" i="4"/>
  <c r="E1494" i="4"/>
  <c r="F1494" i="4"/>
  <c r="G1494" i="4"/>
  <c r="D1495" i="4"/>
  <c r="E1495" i="4"/>
  <c r="F1495" i="4"/>
  <c r="G1495" i="4"/>
  <c r="D1496" i="4"/>
  <c r="E1496" i="4"/>
  <c r="F1496" i="4"/>
  <c r="G1496" i="4"/>
  <c r="D1497" i="4"/>
  <c r="E1497" i="4"/>
  <c r="F1497" i="4"/>
  <c r="G1497" i="4"/>
  <c r="D1498" i="4"/>
  <c r="E1498" i="4"/>
  <c r="F1498" i="4"/>
  <c r="G1498" i="4"/>
  <c r="D1499" i="4"/>
  <c r="E1499" i="4"/>
  <c r="F1499" i="4"/>
  <c r="G1499" i="4"/>
  <c r="D1500" i="4"/>
  <c r="E1500" i="4"/>
  <c r="F1500" i="4"/>
  <c r="G1500" i="4"/>
  <c r="D1501" i="4"/>
  <c r="E1501" i="4"/>
  <c r="F1501" i="4"/>
  <c r="G1501" i="4"/>
  <c r="D1502" i="4"/>
  <c r="E1502" i="4"/>
  <c r="F1502" i="4"/>
  <c r="G1502" i="4"/>
  <c r="D1503" i="4"/>
  <c r="E1503" i="4"/>
  <c r="F1503" i="4"/>
  <c r="G1503" i="4"/>
  <c r="D1504" i="4"/>
  <c r="E1504" i="4"/>
  <c r="F1504" i="4"/>
  <c r="G1504" i="4"/>
  <c r="D1505" i="4"/>
  <c r="E1505" i="4"/>
  <c r="F1505" i="4"/>
  <c r="G1505" i="4"/>
  <c r="D1506" i="4"/>
  <c r="E1506" i="4"/>
  <c r="F1506" i="4"/>
  <c r="G1506" i="4"/>
  <c r="D1507" i="4"/>
  <c r="E1507" i="4"/>
  <c r="F1507" i="4"/>
  <c r="G1507" i="4"/>
  <c r="D1508" i="4"/>
  <c r="E1508" i="4"/>
  <c r="F1508" i="4"/>
  <c r="G1508" i="4"/>
  <c r="D1509" i="4"/>
  <c r="E1509" i="4"/>
  <c r="F1509" i="4"/>
  <c r="G1509" i="4"/>
  <c r="D1510" i="4"/>
  <c r="E1510" i="4"/>
  <c r="F1510" i="4"/>
  <c r="G1510" i="4"/>
  <c r="D1511" i="4"/>
  <c r="E1511" i="4"/>
  <c r="F1511" i="4"/>
  <c r="G1511" i="4"/>
  <c r="D1512" i="4"/>
  <c r="E1512" i="4"/>
  <c r="F1512" i="4"/>
  <c r="G1512" i="4"/>
  <c r="D1513" i="4"/>
  <c r="E1513" i="4"/>
  <c r="F1513" i="4"/>
  <c r="G1513" i="4"/>
  <c r="D1514" i="4"/>
  <c r="E1514" i="4"/>
  <c r="F1514" i="4"/>
  <c r="G1514" i="4"/>
  <c r="D1515" i="4"/>
  <c r="E1515" i="4"/>
  <c r="F1515" i="4"/>
  <c r="G1515" i="4"/>
  <c r="D1516" i="4"/>
  <c r="E1516" i="4"/>
  <c r="F1516" i="4"/>
  <c r="G1516" i="4"/>
  <c r="D1517" i="4"/>
  <c r="E1517" i="4"/>
  <c r="F1517" i="4"/>
  <c r="G1517" i="4"/>
  <c r="D1518" i="4"/>
  <c r="E1518" i="4"/>
  <c r="F1518" i="4"/>
  <c r="G1518" i="4"/>
  <c r="D1519" i="4"/>
  <c r="E1519" i="4"/>
  <c r="F1519" i="4"/>
  <c r="G1519" i="4"/>
  <c r="D1520" i="4"/>
  <c r="E1520" i="4"/>
  <c r="F1520" i="4"/>
  <c r="G1520" i="4"/>
  <c r="D1521" i="4"/>
  <c r="E1521" i="4"/>
  <c r="F1521" i="4"/>
  <c r="G1521" i="4"/>
  <c r="D1522" i="4"/>
  <c r="E1522" i="4"/>
  <c r="F1522" i="4"/>
  <c r="G1522" i="4"/>
  <c r="D1523" i="4"/>
  <c r="E1523" i="4"/>
  <c r="F1523" i="4"/>
  <c r="G1523" i="4"/>
  <c r="D1524" i="4"/>
  <c r="E1524" i="4"/>
  <c r="F1524" i="4"/>
  <c r="G1524" i="4"/>
  <c r="D1525" i="4"/>
  <c r="E1525" i="4"/>
  <c r="F1525" i="4"/>
  <c r="G1525" i="4"/>
  <c r="D1526" i="4"/>
  <c r="E1526" i="4"/>
  <c r="F1526" i="4"/>
  <c r="G1526" i="4"/>
  <c r="D1527" i="4"/>
  <c r="E1527" i="4"/>
  <c r="F1527" i="4"/>
  <c r="G1527" i="4"/>
  <c r="D1528" i="4"/>
  <c r="E1528" i="4"/>
  <c r="F1528" i="4"/>
  <c r="G1528" i="4"/>
  <c r="D1529" i="4"/>
  <c r="E1529" i="4"/>
  <c r="F1529" i="4"/>
  <c r="G1529" i="4"/>
  <c r="D1530" i="4"/>
  <c r="E1530" i="4"/>
  <c r="F1530" i="4"/>
  <c r="G1530" i="4"/>
  <c r="D1531" i="4"/>
  <c r="E1531" i="4"/>
  <c r="F1531" i="4"/>
  <c r="G1531" i="4"/>
  <c r="D1532" i="4"/>
  <c r="E1532" i="4"/>
  <c r="F1532" i="4"/>
  <c r="G1532" i="4"/>
  <c r="D1533" i="4"/>
  <c r="E1533" i="4"/>
  <c r="F1533" i="4"/>
  <c r="G1533" i="4"/>
  <c r="D1534" i="4"/>
  <c r="E1534" i="4"/>
  <c r="F1534" i="4"/>
  <c r="G1534" i="4"/>
  <c r="D1535" i="4"/>
  <c r="E1535" i="4"/>
  <c r="F1535" i="4"/>
  <c r="G1535" i="4"/>
  <c r="D1536" i="4"/>
  <c r="E1536" i="4"/>
  <c r="F1536" i="4"/>
  <c r="G1536" i="4"/>
  <c r="D1537" i="4"/>
  <c r="E1537" i="4"/>
  <c r="F1537" i="4"/>
  <c r="G1537" i="4"/>
  <c r="D1538" i="4"/>
  <c r="E1538" i="4"/>
  <c r="F1538" i="4"/>
  <c r="G1538" i="4"/>
  <c r="D1539" i="4"/>
  <c r="E1539" i="4"/>
  <c r="F1539" i="4"/>
  <c r="G1539" i="4"/>
  <c r="D1540" i="4"/>
  <c r="E1540" i="4"/>
  <c r="F1540" i="4"/>
  <c r="G1540" i="4"/>
  <c r="D1541" i="4"/>
  <c r="E1541" i="4"/>
  <c r="F1541" i="4"/>
  <c r="G1541" i="4"/>
  <c r="D1542" i="4"/>
  <c r="E1542" i="4"/>
  <c r="F1542" i="4"/>
  <c r="G1542" i="4"/>
  <c r="D1543" i="4"/>
  <c r="E1543" i="4"/>
  <c r="F1543" i="4"/>
  <c r="G1543" i="4"/>
  <c r="D1544" i="4"/>
  <c r="E1544" i="4"/>
  <c r="F1544" i="4"/>
  <c r="G1544" i="4"/>
  <c r="D1545" i="4"/>
  <c r="E1545" i="4"/>
  <c r="F1545" i="4"/>
  <c r="G1545" i="4"/>
  <c r="D1546" i="4"/>
  <c r="E1546" i="4"/>
  <c r="F1546" i="4"/>
  <c r="G1546" i="4"/>
  <c r="D1547" i="4"/>
  <c r="E1547" i="4"/>
  <c r="F1547" i="4"/>
  <c r="G1547" i="4"/>
  <c r="D1548" i="4"/>
  <c r="E1548" i="4"/>
  <c r="F1548" i="4"/>
  <c r="G1548" i="4"/>
  <c r="D1549" i="4"/>
  <c r="E1549" i="4"/>
  <c r="F1549" i="4"/>
  <c r="G1549" i="4"/>
  <c r="D1550" i="4"/>
  <c r="E1550" i="4"/>
  <c r="F1550" i="4"/>
  <c r="G1550" i="4"/>
  <c r="D1551" i="4"/>
  <c r="E1551" i="4"/>
  <c r="F1551" i="4"/>
  <c r="G1551" i="4"/>
  <c r="D1552" i="4"/>
  <c r="E1552" i="4"/>
  <c r="F1552" i="4"/>
  <c r="G1552" i="4"/>
  <c r="D1553" i="4"/>
  <c r="E1553" i="4"/>
  <c r="F1553" i="4"/>
  <c r="G1553" i="4"/>
  <c r="D1554" i="4"/>
  <c r="E1554" i="4"/>
  <c r="F1554" i="4"/>
  <c r="G1554" i="4"/>
  <c r="D1555" i="4"/>
  <c r="E1555" i="4"/>
  <c r="F1555" i="4"/>
  <c r="G1555" i="4"/>
  <c r="D1556" i="4"/>
  <c r="E1556" i="4"/>
  <c r="F1556" i="4"/>
  <c r="G1556" i="4"/>
  <c r="D1557" i="4"/>
  <c r="E1557" i="4"/>
  <c r="F1557" i="4"/>
  <c r="G1557" i="4"/>
  <c r="D1558" i="4"/>
  <c r="E1558" i="4"/>
  <c r="F1558" i="4"/>
  <c r="G1558" i="4"/>
  <c r="D1559" i="4"/>
  <c r="E1559" i="4"/>
  <c r="F1559" i="4"/>
  <c r="G1559" i="4"/>
  <c r="D1560" i="4"/>
  <c r="E1560" i="4"/>
  <c r="F1560" i="4"/>
  <c r="G1560" i="4"/>
  <c r="D1561" i="4"/>
  <c r="E1561" i="4"/>
  <c r="F1561" i="4"/>
  <c r="G1561" i="4"/>
  <c r="D1562" i="4"/>
  <c r="E1562" i="4"/>
  <c r="F1562" i="4"/>
  <c r="G1562" i="4"/>
  <c r="D1563" i="4"/>
  <c r="E1563" i="4"/>
  <c r="F1563" i="4"/>
  <c r="G1563" i="4"/>
  <c r="D1564" i="4"/>
  <c r="E1564" i="4"/>
  <c r="F1564" i="4"/>
  <c r="G1564" i="4"/>
  <c r="D1565" i="4"/>
  <c r="E1565" i="4"/>
  <c r="F1565" i="4"/>
  <c r="G1565" i="4"/>
  <c r="D1566" i="4"/>
  <c r="E1566" i="4"/>
  <c r="F1566" i="4"/>
  <c r="G1566" i="4"/>
  <c r="D1567" i="4"/>
  <c r="E1567" i="4"/>
  <c r="F1567" i="4"/>
  <c r="G1567" i="4"/>
  <c r="D1568" i="4"/>
  <c r="E1568" i="4"/>
  <c r="F1568" i="4"/>
  <c r="G1568" i="4"/>
  <c r="D1569" i="4"/>
  <c r="E1569" i="4"/>
  <c r="F1569" i="4"/>
  <c r="G1569" i="4"/>
  <c r="D1570" i="4"/>
  <c r="E1570" i="4"/>
  <c r="F1570" i="4"/>
  <c r="G1570" i="4"/>
  <c r="D1571" i="4"/>
  <c r="E1571" i="4"/>
  <c r="F1571" i="4"/>
  <c r="G1571" i="4"/>
  <c r="D1572" i="4"/>
  <c r="E1572" i="4"/>
  <c r="F1572" i="4"/>
  <c r="G1572" i="4"/>
  <c r="D1573" i="4"/>
  <c r="E1573" i="4"/>
  <c r="F1573" i="4"/>
  <c r="G1573" i="4"/>
  <c r="D1574" i="4"/>
  <c r="E1574" i="4"/>
  <c r="F1574" i="4"/>
  <c r="G1574" i="4"/>
  <c r="D1575" i="4"/>
  <c r="E1575" i="4"/>
  <c r="F1575" i="4"/>
  <c r="G1575" i="4"/>
  <c r="D1576" i="4"/>
  <c r="E1576" i="4"/>
  <c r="F1576" i="4"/>
  <c r="G1576" i="4"/>
  <c r="D1577" i="4"/>
  <c r="E1577" i="4"/>
  <c r="F1577" i="4"/>
  <c r="G1577" i="4"/>
  <c r="D1578" i="4"/>
  <c r="E1578" i="4"/>
  <c r="F1578" i="4"/>
  <c r="G1578" i="4"/>
  <c r="D1579" i="4"/>
  <c r="E1579" i="4"/>
  <c r="F1579" i="4"/>
  <c r="G1579" i="4"/>
  <c r="D1580" i="4"/>
  <c r="E1580" i="4"/>
  <c r="F1580" i="4"/>
  <c r="G1580" i="4"/>
  <c r="D1581" i="4"/>
  <c r="E1581" i="4"/>
  <c r="F1581" i="4"/>
  <c r="G1581" i="4"/>
  <c r="D1582" i="4"/>
  <c r="E1582" i="4"/>
  <c r="F1582" i="4"/>
  <c r="G1582" i="4"/>
  <c r="D1583" i="4"/>
  <c r="E1583" i="4"/>
  <c r="F1583" i="4"/>
  <c r="G1583" i="4"/>
  <c r="D1584" i="4"/>
  <c r="E1584" i="4"/>
  <c r="F1584" i="4"/>
  <c r="G1584" i="4"/>
  <c r="D1585" i="4"/>
  <c r="E1585" i="4"/>
  <c r="F1585" i="4"/>
  <c r="G1585" i="4"/>
  <c r="D1586" i="4"/>
  <c r="E1586" i="4"/>
  <c r="F1586" i="4"/>
  <c r="G1586" i="4"/>
  <c r="D1587" i="4"/>
  <c r="E1587" i="4"/>
  <c r="F1587" i="4"/>
  <c r="G1587" i="4"/>
  <c r="D1588" i="4"/>
  <c r="E1588" i="4"/>
  <c r="F1588" i="4"/>
  <c r="G1588" i="4"/>
  <c r="D1589" i="4"/>
  <c r="E1589" i="4"/>
  <c r="F1589" i="4"/>
  <c r="G1589" i="4"/>
  <c r="D1590" i="4"/>
  <c r="E1590" i="4"/>
  <c r="F1590" i="4"/>
  <c r="G1590" i="4"/>
  <c r="D1591" i="4"/>
  <c r="E1591" i="4"/>
  <c r="F1591" i="4"/>
  <c r="G1591" i="4"/>
  <c r="D1592" i="4"/>
  <c r="E1592" i="4"/>
  <c r="F1592" i="4"/>
  <c r="G1592" i="4"/>
  <c r="D1593" i="4"/>
  <c r="E1593" i="4"/>
  <c r="F1593" i="4"/>
  <c r="G1593" i="4"/>
  <c r="D1594" i="4"/>
  <c r="E1594" i="4"/>
  <c r="F1594" i="4"/>
  <c r="G1594" i="4"/>
  <c r="D1595" i="4"/>
  <c r="E1595" i="4"/>
  <c r="F1595" i="4"/>
  <c r="G1595" i="4"/>
  <c r="D1596" i="4"/>
  <c r="E1596" i="4"/>
  <c r="F1596" i="4"/>
  <c r="G1596" i="4"/>
  <c r="D1597" i="4"/>
  <c r="E1597" i="4"/>
  <c r="F1597" i="4"/>
  <c r="G1597" i="4"/>
  <c r="D1598" i="4"/>
  <c r="E1598" i="4"/>
  <c r="F1598" i="4"/>
  <c r="G1598" i="4"/>
  <c r="D1599" i="4"/>
  <c r="E1599" i="4"/>
  <c r="F1599" i="4"/>
  <c r="G1599" i="4"/>
  <c r="D1600" i="4"/>
  <c r="E1600" i="4"/>
  <c r="F1600" i="4"/>
  <c r="G1600" i="4"/>
  <c r="D1601" i="4"/>
  <c r="E1601" i="4"/>
  <c r="F1601" i="4"/>
  <c r="G1601" i="4"/>
  <c r="D1602" i="4"/>
  <c r="E1602" i="4"/>
  <c r="F1602" i="4"/>
  <c r="G1602" i="4"/>
  <c r="D1603" i="4"/>
  <c r="E1603" i="4"/>
  <c r="F1603" i="4"/>
  <c r="G1603" i="4"/>
  <c r="D1604" i="4"/>
  <c r="E1604" i="4"/>
  <c r="F1604" i="4"/>
  <c r="G1604" i="4"/>
  <c r="D1605" i="4"/>
  <c r="E1605" i="4"/>
  <c r="F1605" i="4"/>
  <c r="G1605" i="4"/>
  <c r="D1606" i="4"/>
  <c r="E1606" i="4"/>
  <c r="F1606" i="4"/>
  <c r="G1606" i="4"/>
  <c r="D1607" i="4"/>
  <c r="E1607" i="4"/>
  <c r="F1607" i="4"/>
  <c r="G1607" i="4"/>
  <c r="D1608" i="4"/>
  <c r="E1608" i="4"/>
  <c r="F1608" i="4"/>
  <c r="G1608" i="4"/>
  <c r="D1609" i="4"/>
  <c r="E1609" i="4"/>
  <c r="F1609" i="4"/>
  <c r="G1609" i="4"/>
  <c r="D1610" i="4"/>
  <c r="E1610" i="4"/>
  <c r="F1610" i="4"/>
  <c r="G1610" i="4"/>
  <c r="D1611" i="4"/>
  <c r="E1611" i="4"/>
  <c r="F1611" i="4"/>
  <c r="G1611" i="4"/>
  <c r="D1612" i="4"/>
  <c r="E1612" i="4"/>
  <c r="F1612" i="4"/>
  <c r="G1612" i="4"/>
  <c r="D1613" i="4"/>
  <c r="E1613" i="4"/>
  <c r="F1613" i="4"/>
  <c r="G1613" i="4"/>
  <c r="D1614" i="4"/>
  <c r="E1614" i="4"/>
  <c r="F1614" i="4"/>
  <c r="G1614" i="4"/>
  <c r="D1615" i="4"/>
  <c r="E1615" i="4"/>
  <c r="F1615" i="4"/>
  <c r="G1615" i="4"/>
  <c r="D1616" i="4"/>
  <c r="E1616" i="4"/>
  <c r="F1616" i="4"/>
  <c r="G1616" i="4"/>
  <c r="D1617" i="4"/>
  <c r="E1617" i="4"/>
  <c r="F1617" i="4"/>
  <c r="G1617" i="4"/>
  <c r="D1618" i="4"/>
  <c r="E1618" i="4"/>
  <c r="F1618" i="4"/>
  <c r="G1618" i="4"/>
  <c r="D1619" i="4"/>
  <c r="E1619" i="4"/>
  <c r="F1619" i="4"/>
  <c r="G1619" i="4"/>
  <c r="D1620" i="4"/>
  <c r="E1620" i="4"/>
  <c r="F1620" i="4"/>
  <c r="G1620" i="4"/>
  <c r="D1621" i="4"/>
  <c r="E1621" i="4"/>
  <c r="F1621" i="4"/>
  <c r="G1621" i="4"/>
  <c r="D1622" i="4"/>
  <c r="E1622" i="4"/>
  <c r="F1622" i="4"/>
  <c r="G1622" i="4"/>
  <c r="D1623" i="4"/>
  <c r="E1623" i="4"/>
  <c r="F1623" i="4"/>
  <c r="G1623" i="4"/>
  <c r="D1624" i="4"/>
  <c r="E1624" i="4"/>
  <c r="F1624" i="4"/>
  <c r="G1624" i="4"/>
  <c r="D1625" i="4"/>
  <c r="E1625" i="4"/>
  <c r="F1625" i="4"/>
  <c r="G1625" i="4"/>
  <c r="D1626" i="4"/>
  <c r="E1626" i="4"/>
  <c r="F1626" i="4"/>
  <c r="G1626" i="4"/>
  <c r="D1627" i="4"/>
  <c r="E1627" i="4"/>
  <c r="F1627" i="4"/>
  <c r="G1627" i="4"/>
  <c r="D1628" i="4"/>
  <c r="E1628" i="4"/>
  <c r="F1628" i="4"/>
  <c r="G1628" i="4"/>
  <c r="D1629" i="4"/>
  <c r="E1629" i="4"/>
  <c r="F1629" i="4"/>
  <c r="G1629" i="4"/>
  <c r="D1630" i="4"/>
  <c r="E1630" i="4"/>
  <c r="F1630" i="4"/>
  <c r="G1630" i="4"/>
  <c r="D1631" i="4"/>
  <c r="E1631" i="4"/>
  <c r="F1631" i="4"/>
  <c r="G1631" i="4"/>
  <c r="D1632" i="4"/>
  <c r="E1632" i="4"/>
  <c r="F1632" i="4"/>
  <c r="G1632" i="4"/>
  <c r="D1633" i="4"/>
  <c r="E1633" i="4"/>
  <c r="F1633" i="4"/>
  <c r="G1633" i="4"/>
  <c r="D1634" i="4"/>
  <c r="E1634" i="4"/>
  <c r="F1634" i="4"/>
  <c r="G1634" i="4"/>
  <c r="D1635" i="4"/>
  <c r="E1635" i="4"/>
  <c r="F1635" i="4"/>
  <c r="G1635" i="4"/>
  <c r="D1636" i="4"/>
  <c r="E1636" i="4"/>
  <c r="F1636" i="4"/>
  <c r="G1636" i="4"/>
  <c r="D1637" i="4"/>
  <c r="E1637" i="4"/>
  <c r="F1637" i="4"/>
  <c r="G1637" i="4"/>
  <c r="D1638" i="4"/>
  <c r="E1638" i="4"/>
  <c r="F1638" i="4"/>
  <c r="G1638" i="4"/>
  <c r="D1639" i="4"/>
  <c r="E1639" i="4"/>
  <c r="F1639" i="4"/>
  <c r="G1639" i="4"/>
  <c r="D1640" i="4"/>
  <c r="E1640" i="4"/>
  <c r="F1640" i="4"/>
  <c r="G1640" i="4"/>
  <c r="D1641" i="4"/>
  <c r="E1641" i="4"/>
  <c r="F1641" i="4"/>
  <c r="G1641" i="4"/>
  <c r="D1642" i="4"/>
  <c r="E1642" i="4"/>
  <c r="F1642" i="4"/>
  <c r="G1642" i="4"/>
  <c r="D1643" i="4"/>
  <c r="E1643" i="4"/>
  <c r="F1643" i="4"/>
  <c r="G1643" i="4"/>
  <c r="D1644" i="4"/>
  <c r="E1644" i="4"/>
  <c r="F1644" i="4"/>
  <c r="G1644" i="4"/>
  <c r="D1645" i="4"/>
  <c r="E1645" i="4"/>
  <c r="F1645" i="4"/>
  <c r="G1645" i="4"/>
  <c r="D1646" i="4"/>
  <c r="E1646" i="4"/>
  <c r="F1646" i="4"/>
  <c r="G1646" i="4"/>
  <c r="D1647" i="4"/>
  <c r="E1647" i="4"/>
  <c r="F1647" i="4"/>
  <c r="G1647" i="4"/>
  <c r="D1648" i="4"/>
  <c r="E1648" i="4"/>
  <c r="F1648" i="4"/>
  <c r="G1648" i="4"/>
  <c r="D1649" i="4"/>
  <c r="E1649" i="4"/>
  <c r="F1649" i="4"/>
  <c r="G1649" i="4"/>
  <c r="D1650" i="4"/>
  <c r="E1650" i="4"/>
  <c r="F1650" i="4"/>
  <c r="G1650" i="4"/>
  <c r="D1651" i="4"/>
  <c r="E1651" i="4"/>
  <c r="F1651" i="4"/>
  <c r="G1651" i="4"/>
  <c r="D1652" i="4"/>
  <c r="E1652" i="4"/>
  <c r="F1652" i="4"/>
  <c r="G1652" i="4"/>
  <c r="D1653" i="4"/>
  <c r="E1653" i="4"/>
  <c r="F1653" i="4"/>
  <c r="G1653" i="4"/>
  <c r="D1654" i="4"/>
  <c r="E1654" i="4"/>
  <c r="F1654" i="4"/>
  <c r="G1654" i="4"/>
  <c r="D1655" i="4"/>
  <c r="E1655" i="4"/>
  <c r="F1655" i="4"/>
  <c r="G1655" i="4"/>
  <c r="D1656" i="4"/>
  <c r="E1656" i="4"/>
  <c r="F1656" i="4"/>
  <c r="G1656" i="4"/>
  <c r="D1657" i="4"/>
  <c r="E1657" i="4"/>
  <c r="F1657" i="4"/>
  <c r="G1657" i="4"/>
  <c r="D1658" i="4"/>
  <c r="E1658" i="4"/>
  <c r="F1658" i="4"/>
  <c r="G1658" i="4"/>
  <c r="D1659" i="4"/>
  <c r="E1659" i="4"/>
  <c r="F1659" i="4"/>
  <c r="G1659" i="4"/>
  <c r="D1660" i="4"/>
  <c r="E1660" i="4"/>
  <c r="F1660" i="4"/>
  <c r="G1660" i="4"/>
  <c r="D1661" i="4"/>
  <c r="E1661" i="4"/>
  <c r="F1661" i="4"/>
  <c r="G1661" i="4"/>
  <c r="D1662" i="4"/>
  <c r="E1662" i="4"/>
  <c r="F1662" i="4"/>
  <c r="G1662" i="4"/>
  <c r="D1663" i="4"/>
  <c r="E1663" i="4"/>
  <c r="F1663" i="4"/>
  <c r="G1663" i="4"/>
  <c r="D1664" i="4"/>
  <c r="E1664" i="4"/>
  <c r="F1664" i="4"/>
  <c r="G1664" i="4"/>
  <c r="D1665" i="4"/>
  <c r="E1665" i="4"/>
  <c r="F1665" i="4"/>
  <c r="G1665" i="4"/>
  <c r="D1666" i="4"/>
  <c r="E1666" i="4"/>
  <c r="F1666" i="4"/>
  <c r="G1666" i="4"/>
  <c r="D1667" i="4"/>
  <c r="E1667" i="4"/>
  <c r="F1667" i="4"/>
  <c r="G1667" i="4"/>
  <c r="D1668" i="4"/>
  <c r="E1668" i="4"/>
  <c r="F1668" i="4"/>
  <c r="G1668" i="4"/>
  <c r="D1669" i="4"/>
  <c r="E1669" i="4"/>
  <c r="F1669" i="4"/>
  <c r="G1669" i="4"/>
  <c r="D1670" i="4"/>
  <c r="E1670" i="4"/>
  <c r="F1670" i="4"/>
  <c r="G1670" i="4"/>
  <c r="D1671" i="4"/>
  <c r="E1671" i="4"/>
  <c r="F1671" i="4"/>
  <c r="G1671" i="4"/>
  <c r="D1672" i="4"/>
  <c r="E1672" i="4"/>
  <c r="F1672" i="4"/>
  <c r="G1672" i="4"/>
  <c r="D1673" i="4"/>
  <c r="E1673" i="4"/>
  <c r="F1673" i="4"/>
  <c r="G1673" i="4"/>
  <c r="D1674" i="4"/>
  <c r="E1674" i="4"/>
  <c r="F1674" i="4"/>
  <c r="G1674" i="4"/>
  <c r="D1675" i="4"/>
  <c r="E1675" i="4"/>
  <c r="F1675" i="4"/>
  <c r="G1675" i="4"/>
  <c r="D1676" i="4"/>
  <c r="E1676" i="4"/>
  <c r="F1676" i="4"/>
  <c r="G1676" i="4"/>
  <c r="D1677" i="4"/>
  <c r="E1677" i="4"/>
  <c r="F1677" i="4"/>
  <c r="G1677" i="4"/>
  <c r="D1678" i="4"/>
  <c r="E1678" i="4"/>
  <c r="F1678" i="4"/>
  <c r="G1678" i="4"/>
  <c r="D1679" i="4"/>
  <c r="E1679" i="4"/>
  <c r="F1679" i="4"/>
  <c r="G1679" i="4"/>
  <c r="D1680" i="4"/>
  <c r="E1680" i="4"/>
  <c r="F1680" i="4"/>
  <c r="G1680" i="4"/>
  <c r="D1681" i="4"/>
  <c r="E1681" i="4"/>
  <c r="F1681" i="4"/>
  <c r="G1681" i="4"/>
  <c r="D1682" i="4"/>
  <c r="E1682" i="4"/>
  <c r="F1682" i="4"/>
  <c r="G1682" i="4"/>
  <c r="D1683" i="4"/>
  <c r="E1683" i="4"/>
  <c r="F1683" i="4"/>
  <c r="G1683" i="4"/>
  <c r="D1684" i="4"/>
  <c r="E1684" i="4"/>
  <c r="F1684" i="4"/>
  <c r="G1684" i="4"/>
  <c r="D1685" i="4"/>
  <c r="E1685" i="4"/>
  <c r="F1685" i="4"/>
  <c r="G1685" i="4"/>
  <c r="D1686" i="4"/>
  <c r="E1686" i="4"/>
  <c r="F1686" i="4"/>
  <c r="G1686" i="4"/>
  <c r="D1687" i="4"/>
  <c r="E1687" i="4"/>
  <c r="F1687" i="4"/>
  <c r="G1687" i="4"/>
  <c r="D1688" i="4"/>
  <c r="E1688" i="4"/>
  <c r="F1688" i="4"/>
  <c r="G1688" i="4"/>
  <c r="D1689" i="4"/>
  <c r="E1689" i="4"/>
  <c r="F1689" i="4"/>
  <c r="G1689" i="4"/>
  <c r="D1690" i="4"/>
  <c r="E1690" i="4"/>
  <c r="F1690" i="4"/>
  <c r="G1690" i="4"/>
  <c r="D1691" i="4"/>
  <c r="E1691" i="4"/>
  <c r="F1691" i="4"/>
  <c r="G1691" i="4"/>
  <c r="D1692" i="4"/>
  <c r="E1692" i="4"/>
  <c r="F1692" i="4"/>
  <c r="G1692" i="4"/>
  <c r="D1693" i="4"/>
  <c r="E1693" i="4"/>
  <c r="F1693" i="4"/>
  <c r="G1693" i="4"/>
  <c r="D1694" i="4"/>
  <c r="E1694" i="4"/>
  <c r="F1694" i="4"/>
  <c r="G1694" i="4"/>
  <c r="D1695" i="4"/>
  <c r="E1695" i="4"/>
  <c r="F1695" i="4"/>
  <c r="G1695" i="4"/>
  <c r="D1696" i="4"/>
  <c r="E1696" i="4"/>
  <c r="F1696" i="4"/>
  <c r="G1696" i="4"/>
  <c r="D1697" i="4"/>
  <c r="E1697" i="4"/>
  <c r="F1697" i="4"/>
  <c r="G1697" i="4"/>
  <c r="D1698" i="4"/>
  <c r="E1698" i="4"/>
  <c r="F1698" i="4"/>
  <c r="G1698" i="4"/>
  <c r="D1699" i="4"/>
  <c r="E1699" i="4"/>
  <c r="F1699" i="4"/>
  <c r="G1699" i="4"/>
  <c r="D1700" i="4"/>
  <c r="E1700" i="4"/>
  <c r="F1700" i="4"/>
  <c r="G1700" i="4"/>
  <c r="D1701" i="4"/>
  <c r="E1701" i="4"/>
  <c r="F1701" i="4"/>
  <c r="G1701" i="4"/>
  <c r="D1702" i="4"/>
  <c r="E1702" i="4"/>
  <c r="F1702" i="4"/>
  <c r="G1702" i="4"/>
  <c r="D1703" i="4"/>
  <c r="E1703" i="4"/>
  <c r="F1703" i="4"/>
  <c r="G1703" i="4"/>
  <c r="D1704" i="4"/>
  <c r="E1704" i="4"/>
  <c r="F1704" i="4"/>
  <c r="G1704" i="4"/>
  <c r="D1705" i="4"/>
  <c r="E1705" i="4"/>
  <c r="F1705" i="4"/>
  <c r="G1705" i="4"/>
  <c r="D1706" i="4"/>
  <c r="E1706" i="4"/>
  <c r="F1706" i="4"/>
  <c r="G1706" i="4"/>
  <c r="D1707" i="4"/>
  <c r="E1707" i="4"/>
  <c r="F1707" i="4"/>
  <c r="G1707" i="4"/>
  <c r="D1708" i="4"/>
  <c r="E1708" i="4"/>
  <c r="F1708" i="4"/>
  <c r="G1708" i="4"/>
  <c r="D1709" i="4"/>
  <c r="E1709" i="4"/>
  <c r="F1709" i="4"/>
  <c r="G1709" i="4"/>
  <c r="D1710" i="4"/>
  <c r="E1710" i="4"/>
  <c r="F1710" i="4"/>
  <c r="G1710" i="4"/>
  <c r="D1711" i="4"/>
  <c r="E1711" i="4"/>
  <c r="F1711" i="4"/>
  <c r="G1711" i="4"/>
  <c r="D1712" i="4"/>
  <c r="E1712" i="4"/>
  <c r="F1712" i="4"/>
  <c r="G1712" i="4"/>
  <c r="D1713" i="4"/>
  <c r="E1713" i="4"/>
  <c r="F1713" i="4"/>
  <c r="G1713" i="4"/>
  <c r="D1714" i="4"/>
  <c r="E1714" i="4"/>
  <c r="F1714" i="4"/>
  <c r="G1714" i="4"/>
  <c r="D1715" i="4"/>
  <c r="E1715" i="4"/>
  <c r="F1715" i="4"/>
  <c r="G1715" i="4"/>
  <c r="D1716" i="4"/>
  <c r="E1716" i="4"/>
  <c r="F1716" i="4"/>
  <c r="G1716" i="4"/>
  <c r="D1717" i="4"/>
  <c r="E1717" i="4"/>
  <c r="F1717" i="4"/>
  <c r="G1717" i="4"/>
  <c r="D1718" i="4"/>
  <c r="E1718" i="4"/>
  <c r="F1718" i="4"/>
  <c r="G1718" i="4"/>
  <c r="D1719" i="4"/>
  <c r="E1719" i="4"/>
  <c r="F1719" i="4"/>
  <c r="G1719" i="4"/>
  <c r="D1720" i="4"/>
  <c r="E1720" i="4"/>
  <c r="F1720" i="4"/>
  <c r="G1720" i="4"/>
  <c r="D1721" i="4"/>
  <c r="E1721" i="4"/>
  <c r="F1721" i="4"/>
  <c r="G1721" i="4"/>
  <c r="D1722" i="4"/>
  <c r="E1722" i="4"/>
  <c r="F1722" i="4"/>
  <c r="G1722" i="4"/>
  <c r="D1723" i="4"/>
  <c r="E1723" i="4"/>
  <c r="F1723" i="4"/>
  <c r="G1723" i="4"/>
  <c r="D1724" i="4"/>
  <c r="E1724" i="4"/>
  <c r="F1724" i="4"/>
  <c r="G1724" i="4"/>
  <c r="D1725" i="4"/>
  <c r="E1725" i="4"/>
  <c r="F1725" i="4"/>
  <c r="G1725" i="4"/>
  <c r="D1726" i="4"/>
  <c r="E1726" i="4"/>
  <c r="F1726" i="4"/>
  <c r="G1726" i="4"/>
  <c r="D1727" i="4"/>
  <c r="E1727" i="4"/>
  <c r="F1727" i="4"/>
  <c r="G1727" i="4"/>
  <c r="D1728" i="4"/>
  <c r="E1728" i="4"/>
  <c r="F1728" i="4"/>
  <c r="G1728" i="4"/>
  <c r="D1729" i="4"/>
  <c r="E1729" i="4"/>
  <c r="F1729" i="4"/>
  <c r="G1729" i="4"/>
  <c r="D1730" i="4"/>
  <c r="E1730" i="4"/>
  <c r="F1730" i="4"/>
  <c r="G1730" i="4"/>
  <c r="D1731" i="4"/>
  <c r="E1731" i="4"/>
  <c r="F1731" i="4"/>
  <c r="G1731" i="4"/>
  <c r="D1732" i="4"/>
  <c r="E1732" i="4"/>
  <c r="F1732" i="4"/>
  <c r="G1732" i="4"/>
  <c r="D1733" i="4"/>
  <c r="E1733" i="4"/>
  <c r="F1733" i="4"/>
  <c r="G1733" i="4"/>
  <c r="D1734" i="4"/>
  <c r="E1734" i="4"/>
  <c r="F1734" i="4"/>
  <c r="G1734" i="4"/>
  <c r="D1735" i="4"/>
  <c r="E1735" i="4"/>
  <c r="F1735" i="4"/>
  <c r="G1735" i="4"/>
  <c r="D1736" i="4"/>
  <c r="E1736" i="4"/>
  <c r="F1736" i="4"/>
  <c r="G1736" i="4"/>
  <c r="D1737" i="4"/>
  <c r="E1737" i="4"/>
  <c r="F1737" i="4"/>
  <c r="G1737" i="4"/>
  <c r="D1738" i="4"/>
  <c r="E1738" i="4"/>
  <c r="F1738" i="4"/>
  <c r="G1738" i="4"/>
  <c r="D1739" i="4"/>
  <c r="E1739" i="4"/>
  <c r="F1739" i="4"/>
  <c r="G1739" i="4"/>
  <c r="D1740" i="4"/>
  <c r="E1740" i="4"/>
  <c r="F1740" i="4"/>
  <c r="G1740" i="4"/>
  <c r="D1741" i="4"/>
  <c r="E1741" i="4"/>
  <c r="F1741" i="4"/>
  <c r="G1741" i="4"/>
  <c r="D1742" i="4"/>
  <c r="E1742" i="4"/>
  <c r="F1742" i="4"/>
  <c r="G1742" i="4"/>
  <c r="D1743" i="4"/>
  <c r="E1743" i="4"/>
  <c r="F1743" i="4"/>
  <c r="G1743" i="4"/>
  <c r="D1744" i="4"/>
  <c r="E1744" i="4"/>
  <c r="F1744" i="4"/>
  <c r="G1744" i="4"/>
  <c r="D1745" i="4"/>
  <c r="E1745" i="4"/>
  <c r="F1745" i="4"/>
  <c r="G1745" i="4"/>
  <c r="D1746" i="4"/>
  <c r="E1746" i="4"/>
  <c r="F1746" i="4"/>
  <c r="G1746" i="4"/>
  <c r="D1747" i="4"/>
  <c r="E1747" i="4"/>
  <c r="F1747" i="4"/>
  <c r="G1747" i="4"/>
  <c r="D1748" i="4"/>
  <c r="E1748" i="4"/>
  <c r="F1748" i="4"/>
  <c r="G1748" i="4"/>
  <c r="D1749" i="4"/>
  <c r="E1749" i="4"/>
  <c r="F1749" i="4"/>
  <c r="G1749" i="4"/>
  <c r="D1750" i="4"/>
  <c r="E1750" i="4"/>
  <c r="F1750" i="4"/>
  <c r="G1750" i="4"/>
  <c r="D1751" i="4"/>
  <c r="E1751" i="4"/>
  <c r="F1751" i="4"/>
  <c r="G1751" i="4"/>
  <c r="D1752" i="4"/>
  <c r="E1752" i="4"/>
  <c r="F1752" i="4"/>
  <c r="G1752" i="4"/>
  <c r="D1753" i="4"/>
  <c r="E1753" i="4"/>
  <c r="F1753" i="4"/>
  <c r="G1753" i="4"/>
  <c r="D1754" i="4"/>
  <c r="E1754" i="4"/>
  <c r="F1754" i="4"/>
  <c r="G1754" i="4"/>
  <c r="D1755" i="4"/>
  <c r="E1755" i="4"/>
  <c r="F1755" i="4"/>
  <c r="G1755" i="4"/>
  <c r="D1756" i="4"/>
  <c r="E1756" i="4"/>
  <c r="F1756" i="4"/>
  <c r="G1756" i="4"/>
  <c r="D1757" i="4"/>
  <c r="E1757" i="4"/>
  <c r="F1757" i="4"/>
  <c r="G1757" i="4"/>
  <c r="D1758" i="4"/>
  <c r="E1758" i="4"/>
  <c r="F1758" i="4"/>
  <c r="G1758" i="4"/>
  <c r="D1759" i="4"/>
  <c r="E1759" i="4"/>
  <c r="F1759" i="4"/>
  <c r="G1759" i="4"/>
  <c r="D1760" i="4"/>
  <c r="E1760" i="4"/>
  <c r="F1760" i="4"/>
  <c r="G1760" i="4"/>
  <c r="D1761" i="4"/>
  <c r="E1761" i="4"/>
  <c r="F1761" i="4"/>
  <c r="G1761" i="4"/>
  <c r="D1762" i="4"/>
  <c r="E1762" i="4"/>
  <c r="F1762" i="4"/>
  <c r="G1762" i="4"/>
  <c r="D1763" i="4"/>
  <c r="E1763" i="4"/>
  <c r="F1763" i="4"/>
  <c r="G1763" i="4"/>
  <c r="D1764" i="4"/>
  <c r="E1764" i="4"/>
  <c r="F1764" i="4"/>
  <c r="G1764" i="4"/>
  <c r="D1765" i="4"/>
  <c r="E1765" i="4"/>
  <c r="F1765" i="4"/>
  <c r="G1765" i="4"/>
  <c r="D1766" i="4"/>
  <c r="E1766" i="4"/>
  <c r="F1766" i="4"/>
  <c r="G1766" i="4"/>
  <c r="D1767" i="4"/>
  <c r="E1767" i="4"/>
  <c r="F1767" i="4"/>
  <c r="G1767" i="4"/>
  <c r="D1768" i="4"/>
  <c r="E1768" i="4"/>
  <c r="F1768" i="4"/>
  <c r="G1768" i="4"/>
  <c r="D1769" i="4"/>
  <c r="E1769" i="4"/>
  <c r="F1769" i="4"/>
  <c r="G1769" i="4"/>
  <c r="D1770" i="4"/>
  <c r="E1770" i="4"/>
  <c r="F1770" i="4"/>
  <c r="G1770" i="4"/>
  <c r="D1771" i="4"/>
  <c r="E1771" i="4"/>
  <c r="F1771" i="4"/>
  <c r="G1771" i="4"/>
  <c r="D1772" i="4"/>
  <c r="E1772" i="4"/>
  <c r="F1772" i="4"/>
  <c r="G1772" i="4"/>
  <c r="D1773" i="4"/>
  <c r="E1773" i="4"/>
  <c r="F1773" i="4"/>
  <c r="G1773" i="4"/>
  <c r="D1774" i="4"/>
  <c r="E1774" i="4"/>
  <c r="F1774" i="4"/>
  <c r="G1774" i="4"/>
  <c r="D1775" i="4"/>
  <c r="E1775" i="4"/>
  <c r="F1775" i="4"/>
  <c r="G1775" i="4"/>
  <c r="D1776" i="4"/>
  <c r="E1776" i="4"/>
  <c r="F1776" i="4"/>
  <c r="G1776" i="4"/>
  <c r="D1777" i="4"/>
  <c r="E1777" i="4"/>
  <c r="F1777" i="4"/>
  <c r="G1777" i="4"/>
  <c r="D1778" i="4"/>
  <c r="E1778" i="4"/>
  <c r="F1778" i="4"/>
  <c r="G1778" i="4"/>
  <c r="D1779" i="4"/>
  <c r="E1779" i="4"/>
  <c r="F1779" i="4"/>
  <c r="G1779" i="4"/>
  <c r="D1780" i="4"/>
  <c r="E1780" i="4"/>
  <c r="F1780" i="4"/>
  <c r="G1780" i="4"/>
  <c r="D1781" i="4"/>
  <c r="E1781" i="4"/>
  <c r="F1781" i="4"/>
  <c r="G1781" i="4"/>
  <c r="D1782" i="4"/>
  <c r="E1782" i="4"/>
  <c r="F1782" i="4"/>
  <c r="G1782" i="4"/>
  <c r="D1783" i="4"/>
  <c r="E1783" i="4"/>
  <c r="F1783" i="4"/>
  <c r="G1783" i="4"/>
  <c r="D1784" i="4"/>
  <c r="E1784" i="4"/>
  <c r="F1784" i="4"/>
  <c r="G1784" i="4"/>
  <c r="D1785" i="4"/>
  <c r="E1785" i="4"/>
  <c r="F1785" i="4"/>
  <c r="G1785" i="4"/>
  <c r="D1786" i="4"/>
  <c r="E1786" i="4"/>
  <c r="F1786" i="4"/>
  <c r="G1786" i="4"/>
  <c r="D1787" i="4"/>
  <c r="E1787" i="4"/>
  <c r="F1787" i="4"/>
  <c r="G1787" i="4"/>
  <c r="D1788" i="4"/>
  <c r="E1788" i="4"/>
  <c r="F1788" i="4"/>
  <c r="G1788" i="4"/>
  <c r="D1789" i="4"/>
  <c r="E1789" i="4"/>
  <c r="F1789" i="4"/>
  <c r="G1789" i="4"/>
  <c r="D1790" i="4"/>
  <c r="E1790" i="4"/>
  <c r="F1790" i="4"/>
  <c r="G1790" i="4"/>
  <c r="D1791" i="4"/>
  <c r="E1791" i="4"/>
  <c r="F1791" i="4"/>
  <c r="G1791" i="4"/>
  <c r="D1792" i="4"/>
  <c r="E1792" i="4"/>
  <c r="F1792" i="4"/>
  <c r="G1792" i="4"/>
  <c r="D1793" i="4"/>
  <c r="E1793" i="4"/>
  <c r="F1793" i="4"/>
  <c r="G1793" i="4"/>
  <c r="D1794" i="4"/>
  <c r="E1794" i="4"/>
  <c r="F1794" i="4"/>
  <c r="G1794" i="4"/>
  <c r="D1795" i="4"/>
  <c r="E1795" i="4"/>
  <c r="F1795" i="4"/>
  <c r="G1795" i="4"/>
  <c r="D1796" i="4"/>
  <c r="E1796" i="4"/>
  <c r="F1796" i="4"/>
  <c r="G1796" i="4"/>
  <c r="D1797" i="4"/>
  <c r="E1797" i="4"/>
  <c r="F1797" i="4"/>
  <c r="G1797" i="4"/>
  <c r="D1798" i="4"/>
  <c r="E1798" i="4"/>
  <c r="F1798" i="4"/>
  <c r="G1798" i="4"/>
  <c r="D1799" i="4"/>
  <c r="E1799" i="4"/>
  <c r="F1799" i="4"/>
  <c r="G1799" i="4"/>
  <c r="D1800" i="4"/>
  <c r="E1800" i="4"/>
  <c r="F1800" i="4"/>
  <c r="G1800" i="4"/>
  <c r="D1801" i="4"/>
  <c r="E1801" i="4"/>
  <c r="F1801" i="4"/>
  <c r="G1801" i="4"/>
  <c r="D1802" i="4"/>
  <c r="E1802" i="4"/>
  <c r="F1802" i="4"/>
  <c r="G1802" i="4"/>
  <c r="D1803" i="4"/>
  <c r="E1803" i="4"/>
  <c r="F1803" i="4"/>
  <c r="G1803" i="4"/>
  <c r="D1804" i="4"/>
  <c r="E1804" i="4"/>
  <c r="F1804" i="4"/>
  <c r="G1804" i="4"/>
  <c r="D1805" i="4"/>
  <c r="E1805" i="4"/>
  <c r="F1805" i="4"/>
  <c r="G1805" i="4"/>
  <c r="D1806" i="4"/>
  <c r="E1806" i="4"/>
  <c r="F1806" i="4"/>
  <c r="G1806" i="4"/>
  <c r="D1807" i="4"/>
  <c r="E1807" i="4"/>
  <c r="F1807" i="4"/>
  <c r="G1807" i="4"/>
  <c r="D1808" i="4"/>
  <c r="E1808" i="4"/>
  <c r="F1808" i="4"/>
  <c r="G1808" i="4"/>
  <c r="D1809" i="4"/>
  <c r="E1809" i="4"/>
  <c r="F1809" i="4"/>
  <c r="G1809" i="4"/>
  <c r="D1810" i="4"/>
  <c r="E1810" i="4"/>
  <c r="F1810" i="4"/>
  <c r="G1810" i="4"/>
  <c r="D1811" i="4"/>
  <c r="E1811" i="4"/>
  <c r="F1811" i="4"/>
  <c r="G1811" i="4"/>
  <c r="D1812" i="4"/>
  <c r="E1812" i="4"/>
  <c r="F1812" i="4"/>
  <c r="G1812" i="4"/>
  <c r="D1813" i="4"/>
  <c r="E1813" i="4"/>
  <c r="F1813" i="4"/>
  <c r="G1813" i="4"/>
  <c r="D1814" i="4"/>
  <c r="E1814" i="4"/>
  <c r="F1814" i="4"/>
  <c r="G1814" i="4"/>
  <c r="D1815" i="4"/>
  <c r="E1815" i="4"/>
  <c r="F1815" i="4"/>
  <c r="G1815" i="4"/>
  <c r="D1816" i="4"/>
  <c r="E1816" i="4"/>
  <c r="F1816" i="4"/>
  <c r="G1816" i="4"/>
  <c r="D1817" i="4"/>
  <c r="E1817" i="4"/>
  <c r="F1817" i="4"/>
  <c r="G1817" i="4"/>
  <c r="D1818" i="4"/>
  <c r="E1818" i="4"/>
  <c r="F1818" i="4"/>
  <c r="G1818" i="4"/>
  <c r="D1819" i="4"/>
  <c r="E1819" i="4"/>
  <c r="F1819" i="4"/>
  <c r="G1819" i="4"/>
  <c r="D1820" i="4"/>
  <c r="E1820" i="4"/>
  <c r="F1820" i="4"/>
  <c r="G1820" i="4"/>
  <c r="D1821" i="4"/>
  <c r="E1821" i="4"/>
  <c r="F1821" i="4"/>
  <c r="G1821" i="4"/>
  <c r="D1822" i="4"/>
  <c r="E1822" i="4"/>
  <c r="F1822" i="4"/>
  <c r="G1822" i="4"/>
  <c r="D1823" i="4"/>
  <c r="E1823" i="4"/>
  <c r="F1823" i="4"/>
  <c r="G1823" i="4"/>
  <c r="D1824" i="4"/>
  <c r="E1824" i="4"/>
  <c r="F1824" i="4"/>
  <c r="G1824" i="4"/>
  <c r="D1825" i="4"/>
  <c r="E1825" i="4"/>
  <c r="F1825" i="4"/>
  <c r="G1825" i="4"/>
  <c r="D1826" i="4"/>
  <c r="E1826" i="4"/>
  <c r="F1826" i="4"/>
  <c r="G1826" i="4"/>
  <c r="D1827" i="4"/>
  <c r="E1827" i="4"/>
  <c r="F1827" i="4"/>
  <c r="G1827" i="4"/>
  <c r="D1828" i="4"/>
  <c r="E1828" i="4"/>
  <c r="F1828" i="4"/>
  <c r="G1828" i="4"/>
  <c r="D1829" i="4"/>
  <c r="E1829" i="4"/>
  <c r="F1829" i="4"/>
  <c r="G1829" i="4"/>
  <c r="D1830" i="4"/>
  <c r="E1830" i="4"/>
  <c r="F1830" i="4"/>
  <c r="G1830" i="4"/>
  <c r="D1831" i="4"/>
  <c r="E1831" i="4"/>
  <c r="F1831" i="4"/>
  <c r="G1831" i="4"/>
  <c r="D1832" i="4"/>
  <c r="E1832" i="4"/>
  <c r="F1832" i="4"/>
  <c r="G1832" i="4"/>
  <c r="D1833" i="4"/>
  <c r="E1833" i="4"/>
  <c r="F1833" i="4"/>
  <c r="G1833" i="4"/>
  <c r="D1834" i="4"/>
  <c r="E1834" i="4"/>
  <c r="F1834" i="4"/>
  <c r="G1834" i="4"/>
  <c r="D1835" i="4"/>
  <c r="E1835" i="4"/>
  <c r="F1835" i="4"/>
  <c r="G1835" i="4"/>
  <c r="D1836" i="4"/>
  <c r="E1836" i="4"/>
  <c r="F1836" i="4"/>
  <c r="G1836" i="4"/>
  <c r="D1837" i="4"/>
  <c r="E1837" i="4"/>
  <c r="F1837" i="4"/>
  <c r="G1837" i="4"/>
  <c r="D1838" i="4"/>
  <c r="E1838" i="4"/>
  <c r="F1838" i="4"/>
  <c r="G1838" i="4"/>
  <c r="D1839" i="4"/>
  <c r="E1839" i="4"/>
  <c r="F1839" i="4"/>
  <c r="G1839" i="4"/>
  <c r="D1840" i="4"/>
  <c r="E1840" i="4"/>
  <c r="F1840" i="4"/>
  <c r="G1840" i="4"/>
  <c r="D1841" i="4"/>
  <c r="E1841" i="4"/>
  <c r="F1841" i="4"/>
  <c r="G1841" i="4"/>
  <c r="D1842" i="4"/>
  <c r="E1842" i="4"/>
  <c r="F1842" i="4"/>
  <c r="G1842" i="4"/>
  <c r="D1843" i="4"/>
  <c r="E1843" i="4"/>
  <c r="F1843" i="4"/>
  <c r="G1843" i="4"/>
  <c r="D1844" i="4"/>
  <c r="E1844" i="4"/>
  <c r="F1844" i="4"/>
  <c r="G1844" i="4"/>
  <c r="D1845" i="4"/>
  <c r="E1845" i="4"/>
  <c r="F1845" i="4"/>
  <c r="G1845" i="4"/>
  <c r="D1846" i="4"/>
  <c r="E1846" i="4"/>
  <c r="F1846" i="4"/>
  <c r="G1846" i="4"/>
  <c r="D1847" i="4"/>
  <c r="E1847" i="4"/>
  <c r="F1847" i="4"/>
  <c r="G1847" i="4"/>
  <c r="D1848" i="4"/>
  <c r="E1848" i="4"/>
  <c r="F1848" i="4"/>
  <c r="G1848" i="4"/>
  <c r="D1849" i="4"/>
  <c r="E1849" i="4"/>
  <c r="F1849" i="4"/>
  <c r="G1849" i="4"/>
  <c r="D1850" i="4"/>
  <c r="E1850" i="4"/>
  <c r="F1850" i="4"/>
  <c r="G1850" i="4"/>
  <c r="D1851" i="4"/>
  <c r="E1851" i="4"/>
  <c r="F1851" i="4"/>
  <c r="G1851" i="4"/>
  <c r="D1852" i="4"/>
  <c r="E1852" i="4"/>
  <c r="F1852" i="4"/>
  <c r="G1852" i="4"/>
  <c r="D1853" i="4"/>
  <c r="E1853" i="4"/>
  <c r="F1853" i="4"/>
  <c r="G1853" i="4"/>
  <c r="D1854" i="4"/>
  <c r="E1854" i="4"/>
  <c r="F1854" i="4"/>
  <c r="G1854" i="4"/>
  <c r="D1855" i="4"/>
  <c r="E1855" i="4"/>
  <c r="F1855" i="4"/>
  <c r="G1855" i="4"/>
  <c r="D1856" i="4"/>
  <c r="E1856" i="4"/>
  <c r="F1856" i="4"/>
  <c r="G1856" i="4"/>
  <c r="D1857" i="4"/>
  <c r="E1857" i="4"/>
  <c r="F1857" i="4"/>
  <c r="G1857" i="4"/>
  <c r="D1858" i="4"/>
  <c r="E1858" i="4"/>
  <c r="F1858" i="4"/>
  <c r="G1858" i="4"/>
  <c r="D1859" i="4"/>
  <c r="E1859" i="4"/>
  <c r="F1859" i="4"/>
  <c r="G1859" i="4"/>
  <c r="D1860" i="4"/>
  <c r="E1860" i="4"/>
  <c r="F1860" i="4"/>
  <c r="G1860" i="4"/>
  <c r="D1861" i="4"/>
  <c r="E1861" i="4"/>
  <c r="F1861" i="4"/>
  <c r="G1861" i="4"/>
  <c r="D1862" i="4"/>
  <c r="E1862" i="4"/>
  <c r="F1862" i="4"/>
  <c r="G1862" i="4"/>
  <c r="D1863" i="4"/>
  <c r="E1863" i="4"/>
  <c r="F1863" i="4"/>
  <c r="G1863" i="4"/>
  <c r="D1864" i="4"/>
  <c r="E1864" i="4"/>
  <c r="F1864" i="4"/>
  <c r="G1864" i="4"/>
  <c r="D1865" i="4"/>
  <c r="E1865" i="4"/>
  <c r="F1865" i="4"/>
  <c r="G1865" i="4"/>
  <c r="D1866" i="4"/>
  <c r="E1866" i="4"/>
  <c r="F1866" i="4"/>
  <c r="G1866" i="4"/>
  <c r="D1867" i="4"/>
  <c r="E1867" i="4"/>
  <c r="F1867" i="4"/>
  <c r="G1867" i="4"/>
  <c r="D1868" i="4"/>
  <c r="E1868" i="4"/>
  <c r="F1868" i="4"/>
  <c r="G1868" i="4"/>
  <c r="D1869" i="4"/>
  <c r="E1869" i="4"/>
  <c r="F1869" i="4"/>
  <c r="G1869" i="4"/>
  <c r="D1870" i="4"/>
  <c r="E1870" i="4"/>
  <c r="F1870" i="4"/>
  <c r="G1870" i="4"/>
  <c r="D1871" i="4"/>
  <c r="E1871" i="4"/>
  <c r="F1871" i="4"/>
  <c r="G1871" i="4"/>
  <c r="D1872" i="4"/>
  <c r="E1872" i="4"/>
  <c r="F1872" i="4"/>
  <c r="G1872" i="4"/>
  <c r="D1873" i="4"/>
  <c r="E1873" i="4"/>
  <c r="F1873" i="4"/>
  <c r="G1873" i="4"/>
  <c r="D1874" i="4"/>
  <c r="E1874" i="4"/>
  <c r="F1874" i="4"/>
  <c r="G1874" i="4"/>
  <c r="D1875" i="4"/>
  <c r="E1875" i="4"/>
  <c r="F1875" i="4"/>
  <c r="G1875" i="4"/>
  <c r="D1876" i="4"/>
  <c r="E1876" i="4"/>
  <c r="F1876" i="4"/>
  <c r="G1876" i="4"/>
  <c r="D1877" i="4"/>
  <c r="E1877" i="4"/>
  <c r="F1877" i="4"/>
  <c r="G1877" i="4"/>
  <c r="D1878" i="4"/>
  <c r="E1878" i="4"/>
  <c r="F1878" i="4"/>
  <c r="G1878" i="4"/>
  <c r="D1879" i="4"/>
  <c r="E1879" i="4"/>
  <c r="F1879" i="4"/>
  <c r="G1879" i="4"/>
  <c r="D1880" i="4"/>
  <c r="E1880" i="4"/>
  <c r="F1880" i="4"/>
  <c r="G1880" i="4"/>
  <c r="D1881" i="4"/>
  <c r="E1881" i="4"/>
  <c r="F1881" i="4"/>
  <c r="G1881" i="4"/>
  <c r="D1882" i="4"/>
  <c r="E1882" i="4"/>
  <c r="F1882" i="4"/>
  <c r="G1882" i="4"/>
  <c r="D1883" i="4"/>
  <c r="E1883" i="4"/>
  <c r="F1883" i="4"/>
  <c r="G1883" i="4"/>
  <c r="D1884" i="4"/>
  <c r="E1884" i="4"/>
  <c r="F1884" i="4"/>
  <c r="G1884" i="4"/>
  <c r="D1885" i="4"/>
  <c r="E1885" i="4"/>
  <c r="F1885" i="4"/>
  <c r="G1885" i="4"/>
  <c r="D1886" i="4"/>
  <c r="E1886" i="4"/>
  <c r="F1886" i="4"/>
  <c r="G1886" i="4"/>
  <c r="D1887" i="4"/>
  <c r="E1887" i="4"/>
  <c r="F1887" i="4"/>
  <c r="G1887" i="4"/>
  <c r="D1888" i="4"/>
  <c r="E1888" i="4"/>
  <c r="F1888" i="4"/>
  <c r="G1888" i="4"/>
  <c r="D1889" i="4"/>
  <c r="E1889" i="4"/>
  <c r="F1889" i="4"/>
  <c r="G1889" i="4"/>
  <c r="D1890" i="4"/>
  <c r="E1890" i="4"/>
  <c r="F1890" i="4"/>
  <c r="G1890" i="4"/>
  <c r="D1891" i="4"/>
  <c r="E1891" i="4"/>
  <c r="F1891" i="4"/>
  <c r="G1891" i="4"/>
  <c r="D1892" i="4"/>
  <c r="E1892" i="4"/>
  <c r="F1892" i="4"/>
  <c r="G1892" i="4"/>
  <c r="D1893" i="4"/>
  <c r="E1893" i="4"/>
  <c r="F1893" i="4"/>
  <c r="G1893" i="4"/>
  <c r="D1894" i="4"/>
  <c r="E1894" i="4"/>
  <c r="F1894" i="4"/>
  <c r="G1894" i="4"/>
  <c r="D1895" i="4"/>
  <c r="E1895" i="4"/>
  <c r="F1895" i="4"/>
  <c r="G1895" i="4"/>
  <c r="D1896" i="4"/>
  <c r="E1896" i="4"/>
  <c r="F1896" i="4"/>
  <c r="G1896" i="4"/>
  <c r="D1897" i="4"/>
  <c r="E1897" i="4"/>
  <c r="F1897" i="4"/>
  <c r="G1897" i="4"/>
  <c r="D1898" i="4"/>
  <c r="E1898" i="4"/>
  <c r="F1898" i="4"/>
  <c r="G1898" i="4"/>
  <c r="D1899" i="4"/>
  <c r="E1899" i="4"/>
  <c r="F1899" i="4"/>
  <c r="G1899" i="4"/>
  <c r="D1900" i="4"/>
  <c r="E1900" i="4"/>
  <c r="F1900" i="4"/>
  <c r="G1900" i="4"/>
  <c r="D1901" i="4"/>
  <c r="E1901" i="4"/>
  <c r="F1901" i="4"/>
  <c r="G1901" i="4"/>
  <c r="D1902" i="4"/>
  <c r="E1902" i="4"/>
  <c r="F1902" i="4"/>
  <c r="G1902" i="4"/>
  <c r="D1903" i="4"/>
  <c r="E1903" i="4"/>
  <c r="F1903" i="4"/>
  <c r="G1903" i="4"/>
  <c r="D1904" i="4"/>
  <c r="E1904" i="4"/>
  <c r="F1904" i="4"/>
  <c r="G1904" i="4"/>
  <c r="D1905" i="4"/>
  <c r="E1905" i="4"/>
  <c r="F1905" i="4"/>
  <c r="G1905" i="4"/>
  <c r="D1906" i="4"/>
  <c r="E1906" i="4"/>
  <c r="F1906" i="4"/>
  <c r="G1906" i="4"/>
  <c r="D1907" i="4"/>
  <c r="E1907" i="4"/>
  <c r="F1907" i="4"/>
  <c r="G1907" i="4"/>
  <c r="D1908" i="4"/>
  <c r="E1908" i="4"/>
  <c r="F1908" i="4"/>
  <c r="G1908" i="4"/>
  <c r="D1909" i="4"/>
  <c r="E1909" i="4"/>
  <c r="F1909" i="4"/>
  <c r="G1909" i="4"/>
  <c r="D1910" i="4"/>
  <c r="E1910" i="4"/>
  <c r="F1910" i="4"/>
  <c r="G1910" i="4"/>
  <c r="D1911" i="4"/>
  <c r="E1911" i="4"/>
  <c r="F1911" i="4"/>
  <c r="G1911" i="4"/>
  <c r="D1912" i="4"/>
  <c r="E1912" i="4"/>
  <c r="F1912" i="4"/>
  <c r="G1912" i="4"/>
  <c r="D1913" i="4"/>
  <c r="E1913" i="4"/>
  <c r="F1913" i="4"/>
  <c r="G1913" i="4"/>
  <c r="D1914" i="4"/>
  <c r="E1914" i="4"/>
  <c r="F1914" i="4"/>
  <c r="G1914" i="4"/>
  <c r="D1915" i="4"/>
  <c r="E1915" i="4"/>
  <c r="F1915" i="4"/>
  <c r="G1915" i="4"/>
  <c r="D1916" i="4"/>
  <c r="E1916" i="4"/>
  <c r="F1916" i="4"/>
  <c r="G1916" i="4"/>
  <c r="D1917" i="4"/>
  <c r="E1917" i="4"/>
  <c r="F1917" i="4"/>
  <c r="G1917" i="4"/>
  <c r="D1918" i="4"/>
  <c r="E1918" i="4"/>
  <c r="F1918" i="4"/>
  <c r="G1918" i="4"/>
  <c r="D1919" i="4"/>
  <c r="E1919" i="4"/>
  <c r="F1919" i="4"/>
  <c r="G1919" i="4"/>
  <c r="D1920" i="4"/>
  <c r="E1920" i="4"/>
  <c r="F1920" i="4"/>
  <c r="G1920" i="4"/>
  <c r="D1921" i="4"/>
  <c r="E1921" i="4"/>
  <c r="F1921" i="4"/>
  <c r="G1921" i="4"/>
  <c r="D1922" i="4"/>
  <c r="E1922" i="4"/>
  <c r="F1922" i="4"/>
  <c r="G1922" i="4"/>
  <c r="D1923" i="4"/>
  <c r="E1923" i="4"/>
  <c r="F1923" i="4"/>
  <c r="G1923" i="4"/>
  <c r="D1924" i="4"/>
  <c r="E1924" i="4"/>
  <c r="F1924" i="4"/>
  <c r="G1924" i="4"/>
  <c r="D1925" i="4"/>
  <c r="E1925" i="4"/>
  <c r="F1925" i="4"/>
  <c r="G1925" i="4"/>
  <c r="D1926" i="4"/>
  <c r="E1926" i="4"/>
  <c r="F1926" i="4"/>
  <c r="G1926" i="4"/>
  <c r="D1927" i="4"/>
  <c r="E1927" i="4"/>
  <c r="F1927" i="4"/>
  <c r="G1927" i="4"/>
  <c r="D1928" i="4"/>
  <c r="E1928" i="4"/>
  <c r="F1928" i="4"/>
  <c r="G1928" i="4"/>
  <c r="D1929" i="4"/>
  <c r="E1929" i="4"/>
  <c r="F1929" i="4"/>
  <c r="G1929" i="4"/>
  <c r="D1930" i="4"/>
  <c r="E1930" i="4"/>
  <c r="F1930" i="4"/>
  <c r="G1930" i="4"/>
  <c r="D1931" i="4"/>
  <c r="E1931" i="4"/>
  <c r="F1931" i="4"/>
  <c r="G1931" i="4"/>
  <c r="D1932" i="4"/>
  <c r="E1932" i="4"/>
  <c r="F1932" i="4"/>
  <c r="G1932" i="4"/>
  <c r="D1933" i="4"/>
  <c r="E1933" i="4"/>
  <c r="F1933" i="4"/>
  <c r="G1933" i="4"/>
  <c r="D1934" i="4"/>
  <c r="E1934" i="4"/>
  <c r="F1934" i="4"/>
  <c r="G1934" i="4"/>
  <c r="D1935" i="4"/>
  <c r="E1935" i="4"/>
  <c r="F1935" i="4"/>
  <c r="G1935" i="4"/>
  <c r="D1936" i="4"/>
  <c r="E1936" i="4"/>
  <c r="F1936" i="4"/>
  <c r="G1936" i="4"/>
  <c r="D1937" i="4"/>
  <c r="E1937" i="4"/>
  <c r="F1937" i="4"/>
  <c r="G1937" i="4"/>
  <c r="D1938" i="4"/>
  <c r="E1938" i="4"/>
  <c r="F1938" i="4"/>
  <c r="G1938" i="4"/>
  <c r="D1939" i="4"/>
  <c r="E1939" i="4"/>
  <c r="F1939" i="4"/>
  <c r="G1939" i="4"/>
  <c r="D1940" i="4"/>
  <c r="E1940" i="4"/>
  <c r="F1940" i="4"/>
  <c r="G1940" i="4"/>
  <c r="D1941" i="4"/>
  <c r="E1941" i="4"/>
  <c r="F1941" i="4"/>
  <c r="G1941" i="4"/>
  <c r="D1942" i="4"/>
  <c r="E1942" i="4"/>
  <c r="F1942" i="4"/>
  <c r="G1942" i="4"/>
  <c r="D1943" i="4"/>
  <c r="E1943" i="4"/>
  <c r="F1943" i="4"/>
  <c r="G1943" i="4"/>
  <c r="D1944" i="4"/>
  <c r="E1944" i="4"/>
  <c r="F1944" i="4"/>
  <c r="G1944" i="4"/>
  <c r="D1945" i="4"/>
  <c r="E1945" i="4"/>
  <c r="F1945" i="4"/>
  <c r="G1945" i="4"/>
  <c r="D1946" i="4"/>
  <c r="E1946" i="4"/>
  <c r="F1946" i="4"/>
  <c r="G1946" i="4"/>
  <c r="D1947" i="4"/>
  <c r="E1947" i="4"/>
  <c r="F1947" i="4"/>
  <c r="G1947" i="4"/>
  <c r="D1948" i="4"/>
  <c r="E1948" i="4"/>
  <c r="F1948" i="4"/>
  <c r="G1948" i="4"/>
  <c r="D1949" i="4"/>
  <c r="E1949" i="4"/>
  <c r="F1949" i="4"/>
  <c r="G1949" i="4"/>
  <c r="D1950" i="4"/>
  <c r="E1950" i="4"/>
  <c r="F1950" i="4"/>
  <c r="G1950" i="4"/>
  <c r="D1951" i="4"/>
  <c r="E1951" i="4"/>
  <c r="F1951" i="4"/>
  <c r="G1951" i="4"/>
  <c r="D1952" i="4"/>
  <c r="E1952" i="4"/>
  <c r="F1952" i="4"/>
  <c r="G1952" i="4"/>
  <c r="D1953" i="4"/>
  <c r="E1953" i="4"/>
  <c r="F1953" i="4"/>
  <c r="G1953" i="4"/>
  <c r="D1954" i="4"/>
  <c r="E1954" i="4"/>
  <c r="F1954" i="4"/>
  <c r="G1954" i="4"/>
  <c r="D1955" i="4"/>
  <c r="E1955" i="4"/>
  <c r="F1955" i="4"/>
  <c r="G1955" i="4"/>
  <c r="D1956" i="4"/>
  <c r="E1956" i="4"/>
  <c r="F1956" i="4"/>
  <c r="G1956" i="4"/>
  <c r="D1957" i="4"/>
  <c r="E1957" i="4"/>
  <c r="F1957" i="4"/>
  <c r="G1957" i="4"/>
  <c r="D1958" i="4"/>
  <c r="E1958" i="4"/>
  <c r="F1958" i="4"/>
  <c r="G1958" i="4"/>
  <c r="D1959" i="4"/>
  <c r="E1959" i="4"/>
  <c r="F1959" i="4"/>
  <c r="G1959" i="4"/>
  <c r="D1960" i="4"/>
  <c r="E1960" i="4"/>
  <c r="F1960" i="4"/>
  <c r="G1960" i="4"/>
  <c r="D1961" i="4"/>
  <c r="E1961" i="4"/>
  <c r="F1961" i="4"/>
  <c r="G1961" i="4"/>
  <c r="D1962" i="4"/>
  <c r="E1962" i="4"/>
  <c r="F1962" i="4"/>
  <c r="G1962" i="4"/>
  <c r="D1963" i="4"/>
  <c r="E1963" i="4"/>
  <c r="F1963" i="4"/>
  <c r="G1963" i="4"/>
  <c r="D1964" i="4"/>
  <c r="E1964" i="4"/>
  <c r="F1964" i="4"/>
  <c r="G1964" i="4"/>
  <c r="D1965" i="4"/>
  <c r="E1965" i="4"/>
  <c r="F1965" i="4"/>
  <c r="G1965" i="4"/>
  <c r="D1966" i="4"/>
  <c r="E1966" i="4"/>
  <c r="F1966" i="4"/>
  <c r="G1966" i="4"/>
  <c r="D1967" i="4"/>
  <c r="E1967" i="4"/>
  <c r="F1967" i="4"/>
  <c r="G1967" i="4"/>
  <c r="D1968" i="4"/>
  <c r="E1968" i="4"/>
  <c r="F1968" i="4"/>
  <c r="G1968" i="4"/>
  <c r="D1969" i="4"/>
  <c r="E1969" i="4"/>
  <c r="F1969" i="4"/>
  <c r="G1969" i="4"/>
  <c r="D1970" i="4"/>
  <c r="E1970" i="4"/>
  <c r="F1970" i="4"/>
  <c r="G1970" i="4"/>
  <c r="D1971" i="4"/>
  <c r="E1971" i="4"/>
  <c r="F1971" i="4"/>
  <c r="G1971" i="4"/>
  <c r="D1972" i="4"/>
  <c r="E1972" i="4"/>
  <c r="F1972" i="4"/>
  <c r="G1972" i="4"/>
  <c r="D1973" i="4"/>
  <c r="E1973" i="4"/>
  <c r="F1973" i="4"/>
  <c r="G1973" i="4"/>
  <c r="D1974" i="4"/>
  <c r="E1974" i="4"/>
  <c r="F1974" i="4"/>
  <c r="G1974" i="4"/>
  <c r="D1975" i="4"/>
  <c r="E1975" i="4"/>
  <c r="F1975" i="4"/>
  <c r="G1975" i="4"/>
  <c r="D1976" i="4"/>
  <c r="E1976" i="4"/>
  <c r="F1976" i="4"/>
  <c r="G1976" i="4"/>
  <c r="D1977" i="4"/>
  <c r="E1977" i="4"/>
  <c r="F1977" i="4"/>
  <c r="G1977" i="4"/>
  <c r="D1978" i="4"/>
  <c r="E1978" i="4"/>
  <c r="F1978" i="4"/>
  <c r="G1978" i="4"/>
  <c r="D1979" i="4"/>
  <c r="E1979" i="4"/>
  <c r="F1979" i="4"/>
  <c r="G1979" i="4"/>
  <c r="D1980" i="4"/>
  <c r="E1980" i="4"/>
  <c r="F1980" i="4"/>
  <c r="G1980" i="4"/>
  <c r="D1981" i="4"/>
  <c r="E1981" i="4"/>
  <c r="F1981" i="4"/>
  <c r="G1981" i="4"/>
  <c r="D1982" i="4"/>
  <c r="E1982" i="4"/>
  <c r="F1982" i="4"/>
  <c r="G1982" i="4"/>
  <c r="D1983" i="4"/>
  <c r="E1983" i="4"/>
  <c r="F1983" i="4"/>
  <c r="G1983" i="4"/>
  <c r="D1984" i="4"/>
  <c r="E1984" i="4"/>
  <c r="F1984" i="4"/>
  <c r="G1984" i="4"/>
  <c r="D1985" i="4"/>
  <c r="E1985" i="4"/>
  <c r="F1985" i="4"/>
  <c r="G1985" i="4"/>
  <c r="D1986" i="4"/>
  <c r="E1986" i="4"/>
  <c r="F1986" i="4"/>
  <c r="G1986" i="4"/>
  <c r="D1987" i="4"/>
  <c r="E1987" i="4"/>
  <c r="F1987" i="4"/>
  <c r="G1987" i="4"/>
  <c r="D1988" i="4"/>
  <c r="E1988" i="4"/>
  <c r="F1988" i="4"/>
  <c r="G1988" i="4"/>
  <c r="D1989" i="4"/>
  <c r="E1989" i="4"/>
  <c r="F1989" i="4"/>
  <c r="G1989" i="4"/>
  <c r="D1990" i="4"/>
  <c r="E1990" i="4"/>
  <c r="F1990" i="4"/>
  <c r="G1990" i="4"/>
  <c r="D1991" i="4"/>
  <c r="E1991" i="4"/>
  <c r="F1991" i="4"/>
  <c r="G1991" i="4"/>
  <c r="D1992" i="4"/>
  <c r="E1992" i="4"/>
  <c r="F1992" i="4"/>
  <c r="G1992" i="4"/>
  <c r="D1993" i="4"/>
  <c r="E1993" i="4"/>
  <c r="F1993" i="4"/>
  <c r="G1993" i="4"/>
  <c r="D1994" i="4"/>
  <c r="E1994" i="4"/>
  <c r="F1994" i="4"/>
  <c r="G1994" i="4"/>
  <c r="D1995" i="4"/>
  <c r="E1995" i="4"/>
  <c r="F1995" i="4"/>
  <c r="G1995" i="4"/>
  <c r="D1996" i="4"/>
  <c r="E1996" i="4"/>
  <c r="F1996" i="4"/>
  <c r="G1996" i="4"/>
  <c r="D1997" i="4"/>
  <c r="E1997" i="4"/>
  <c r="F1997" i="4"/>
  <c r="G1997" i="4"/>
  <c r="D1998" i="4"/>
  <c r="E1998" i="4"/>
  <c r="F1998" i="4"/>
  <c r="G1998" i="4"/>
  <c r="D1999" i="4"/>
  <c r="E1999" i="4"/>
  <c r="F1999" i="4"/>
  <c r="G1999" i="4"/>
  <c r="D2000" i="4"/>
  <c r="E2000" i="4"/>
  <c r="F2000" i="4"/>
  <c r="G2000" i="4"/>
  <c r="D2001" i="4"/>
  <c r="E2001" i="4"/>
  <c r="F2001" i="4"/>
  <c r="G2001" i="4"/>
  <c r="D2002" i="4"/>
  <c r="E2002" i="4"/>
  <c r="F2002" i="4"/>
  <c r="G2002" i="4"/>
  <c r="D2003" i="4"/>
  <c r="E2003" i="4"/>
  <c r="F2003" i="4"/>
  <c r="G2003" i="4"/>
  <c r="D2004" i="4"/>
  <c r="E2004" i="4"/>
  <c r="F2004" i="4"/>
  <c r="G2004" i="4"/>
  <c r="D2005" i="4"/>
  <c r="E2005" i="4"/>
  <c r="F2005" i="4"/>
  <c r="G2005" i="4"/>
  <c r="D2006" i="4"/>
  <c r="E2006" i="4"/>
  <c r="F2006" i="4"/>
  <c r="G2006" i="4"/>
  <c r="D2007" i="4"/>
  <c r="E2007" i="4"/>
  <c r="F2007" i="4"/>
  <c r="G2007" i="4"/>
  <c r="D2008" i="4"/>
  <c r="E2008" i="4"/>
  <c r="F2008" i="4"/>
  <c r="G2008" i="4"/>
  <c r="D2009" i="4"/>
  <c r="E2009" i="4"/>
  <c r="F2009" i="4"/>
  <c r="G2009" i="4"/>
  <c r="D2010" i="4"/>
  <c r="E2010" i="4"/>
  <c r="F2010" i="4"/>
  <c r="G2010" i="4"/>
  <c r="D2011" i="4"/>
  <c r="E2011" i="4"/>
  <c r="F2011" i="4"/>
  <c r="G2011" i="4"/>
  <c r="D2012" i="4"/>
  <c r="E2012" i="4"/>
  <c r="F2012" i="4"/>
  <c r="G2012" i="4"/>
  <c r="D2013" i="4"/>
  <c r="E2013" i="4"/>
  <c r="F2013" i="4"/>
  <c r="G2013" i="4"/>
  <c r="D2014" i="4"/>
  <c r="E2014" i="4"/>
  <c r="F2014" i="4"/>
  <c r="G2014" i="4"/>
  <c r="D2015" i="4"/>
  <c r="E2015" i="4"/>
  <c r="F2015" i="4"/>
  <c r="G2015" i="4"/>
  <c r="D2016" i="4"/>
  <c r="E2016" i="4"/>
  <c r="F2016" i="4"/>
  <c r="G2016" i="4"/>
  <c r="D2017" i="4"/>
  <c r="E2017" i="4"/>
  <c r="F2017" i="4"/>
  <c r="G2017" i="4"/>
  <c r="D2018" i="4"/>
  <c r="E2018" i="4"/>
  <c r="F2018" i="4"/>
  <c r="G2018" i="4"/>
  <c r="D2019" i="4"/>
  <c r="E2019" i="4"/>
  <c r="F2019" i="4"/>
  <c r="G2019" i="4"/>
  <c r="D2020" i="4"/>
  <c r="E2020" i="4"/>
  <c r="F2020" i="4"/>
  <c r="G2020" i="4"/>
  <c r="D2021" i="4"/>
  <c r="E2021" i="4"/>
  <c r="F2021" i="4"/>
  <c r="G2021" i="4"/>
  <c r="D2022" i="4"/>
  <c r="E2022" i="4"/>
  <c r="F2022" i="4"/>
  <c r="G2022" i="4"/>
  <c r="D2023" i="4"/>
  <c r="E2023" i="4"/>
  <c r="F2023" i="4"/>
  <c r="G2023" i="4"/>
  <c r="D2024" i="4"/>
  <c r="E2024" i="4"/>
  <c r="F2024" i="4"/>
  <c r="G2024" i="4"/>
  <c r="D2025" i="4"/>
  <c r="E2025" i="4"/>
  <c r="F2025" i="4"/>
  <c r="G2025" i="4"/>
  <c r="D2026" i="4"/>
  <c r="E2026" i="4"/>
  <c r="F2026" i="4"/>
  <c r="G2026" i="4"/>
  <c r="D2027" i="4"/>
  <c r="E2027" i="4"/>
  <c r="F2027" i="4"/>
  <c r="G2027" i="4"/>
  <c r="D2028" i="4"/>
  <c r="E2028" i="4"/>
  <c r="F2028" i="4"/>
  <c r="G2028" i="4"/>
  <c r="D2029" i="4"/>
  <c r="E2029" i="4"/>
  <c r="F2029" i="4"/>
  <c r="G2029" i="4"/>
  <c r="D2030" i="4"/>
  <c r="E2030" i="4"/>
  <c r="F2030" i="4"/>
  <c r="G2030" i="4"/>
  <c r="D2031" i="4"/>
  <c r="E2031" i="4"/>
  <c r="F2031" i="4"/>
  <c r="G2031" i="4"/>
  <c r="D2032" i="4"/>
  <c r="E2032" i="4"/>
  <c r="F2032" i="4"/>
  <c r="G2032" i="4"/>
  <c r="D2033" i="4"/>
  <c r="E2033" i="4"/>
  <c r="F2033" i="4"/>
  <c r="G2033" i="4"/>
  <c r="D2034" i="4"/>
  <c r="E2034" i="4"/>
  <c r="F2034" i="4"/>
  <c r="G2034" i="4"/>
  <c r="D2035" i="4"/>
  <c r="E2035" i="4"/>
  <c r="F2035" i="4"/>
  <c r="G2035" i="4"/>
  <c r="D2036" i="4"/>
  <c r="E2036" i="4"/>
  <c r="F2036" i="4"/>
  <c r="G2036" i="4"/>
  <c r="D2037" i="4"/>
  <c r="E2037" i="4"/>
  <c r="F2037" i="4"/>
  <c r="G2037" i="4"/>
  <c r="D2038" i="4"/>
  <c r="E2038" i="4"/>
  <c r="F2038" i="4"/>
  <c r="G2038" i="4"/>
  <c r="D2039" i="4"/>
  <c r="E2039" i="4"/>
  <c r="F2039" i="4"/>
  <c r="G2039" i="4"/>
  <c r="D2040" i="4"/>
  <c r="E2040" i="4"/>
  <c r="F2040" i="4"/>
  <c r="G2040" i="4"/>
  <c r="D2041" i="4"/>
  <c r="E2041" i="4"/>
  <c r="F2041" i="4"/>
  <c r="G2041" i="4"/>
  <c r="D2042" i="4"/>
  <c r="E2042" i="4"/>
  <c r="F2042" i="4"/>
  <c r="G2042" i="4"/>
  <c r="D2043" i="4"/>
  <c r="E2043" i="4"/>
  <c r="F2043" i="4"/>
  <c r="G2043" i="4"/>
  <c r="D2044" i="4"/>
  <c r="E2044" i="4"/>
  <c r="F2044" i="4"/>
  <c r="G2044" i="4"/>
  <c r="D2045" i="4"/>
  <c r="E2045" i="4"/>
  <c r="F2045" i="4"/>
  <c r="G2045" i="4"/>
  <c r="D2046" i="4"/>
  <c r="E2046" i="4"/>
  <c r="F2046" i="4"/>
  <c r="G2046" i="4"/>
  <c r="D2047" i="4"/>
  <c r="E2047" i="4"/>
  <c r="F2047" i="4"/>
  <c r="G2047" i="4"/>
  <c r="D2048" i="4"/>
  <c r="E2048" i="4"/>
  <c r="F2048" i="4"/>
  <c r="G2048" i="4"/>
  <c r="D2049" i="4"/>
  <c r="E2049" i="4"/>
  <c r="F2049" i="4"/>
  <c r="G2049" i="4"/>
  <c r="D2050" i="4"/>
  <c r="E2050" i="4"/>
  <c r="F2050" i="4"/>
  <c r="G2050" i="4"/>
  <c r="D2051" i="4"/>
  <c r="E2051" i="4"/>
  <c r="F2051" i="4"/>
  <c r="G2051" i="4"/>
  <c r="D2052" i="4"/>
  <c r="E2052" i="4"/>
  <c r="F2052" i="4"/>
  <c r="G2052" i="4"/>
  <c r="D2053" i="4"/>
  <c r="E2053" i="4"/>
  <c r="F2053" i="4"/>
  <c r="G2053" i="4"/>
  <c r="D2054" i="4"/>
  <c r="E2054" i="4"/>
  <c r="F2054" i="4"/>
  <c r="G2054" i="4"/>
  <c r="D2055" i="4"/>
  <c r="E2055" i="4"/>
  <c r="F2055" i="4"/>
  <c r="G2055" i="4"/>
  <c r="D2056" i="4"/>
  <c r="E2056" i="4"/>
  <c r="F2056" i="4"/>
  <c r="G2056" i="4"/>
  <c r="D2057" i="4"/>
  <c r="E2057" i="4"/>
  <c r="F2057" i="4"/>
  <c r="G2057" i="4"/>
  <c r="D2058" i="4"/>
  <c r="E2058" i="4"/>
  <c r="F2058" i="4"/>
  <c r="G2058" i="4"/>
  <c r="D2059" i="4"/>
  <c r="E2059" i="4"/>
  <c r="F2059" i="4"/>
  <c r="G2059" i="4"/>
  <c r="D2060" i="4"/>
  <c r="E2060" i="4"/>
  <c r="F2060" i="4"/>
  <c r="G2060" i="4"/>
  <c r="D2061" i="4"/>
  <c r="E2061" i="4"/>
  <c r="F2061" i="4"/>
  <c r="G2061" i="4"/>
  <c r="D2062" i="4"/>
  <c r="E2062" i="4"/>
  <c r="F2062" i="4"/>
  <c r="G2062" i="4"/>
  <c r="D2063" i="4"/>
  <c r="E2063" i="4"/>
  <c r="F2063" i="4"/>
  <c r="G2063" i="4"/>
  <c r="D2064" i="4"/>
  <c r="E2064" i="4"/>
  <c r="F2064" i="4"/>
  <c r="G2064" i="4"/>
  <c r="D2065" i="4"/>
  <c r="E2065" i="4"/>
  <c r="F2065" i="4"/>
  <c r="G2065" i="4"/>
  <c r="D2066" i="4"/>
  <c r="E2066" i="4"/>
  <c r="F2066" i="4"/>
  <c r="G2066" i="4"/>
  <c r="D2067" i="4"/>
  <c r="E2067" i="4"/>
  <c r="F2067" i="4"/>
  <c r="G2067" i="4"/>
  <c r="D2068" i="4"/>
  <c r="E2068" i="4"/>
  <c r="F2068" i="4"/>
  <c r="G2068" i="4"/>
  <c r="D2069" i="4"/>
  <c r="E2069" i="4"/>
  <c r="F2069" i="4"/>
  <c r="G2069" i="4"/>
  <c r="D2070" i="4"/>
  <c r="E2070" i="4"/>
  <c r="F2070" i="4"/>
  <c r="G2070" i="4"/>
  <c r="D2071" i="4"/>
  <c r="E2071" i="4"/>
  <c r="F2071" i="4"/>
  <c r="G2071" i="4"/>
  <c r="D2072" i="4"/>
  <c r="E2072" i="4"/>
  <c r="F2072" i="4"/>
  <c r="G2072" i="4"/>
  <c r="D2073" i="4"/>
  <c r="E2073" i="4"/>
  <c r="F2073" i="4"/>
  <c r="G2073" i="4"/>
  <c r="D2074" i="4"/>
  <c r="E2074" i="4"/>
  <c r="F2074" i="4"/>
  <c r="G2074" i="4"/>
  <c r="D2075" i="4"/>
  <c r="E2075" i="4"/>
  <c r="F2075" i="4"/>
  <c r="G2075" i="4"/>
  <c r="D2076" i="4"/>
  <c r="E2076" i="4"/>
  <c r="F2076" i="4"/>
  <c r="G2076" i="4"/>
  <c r="D2077" i="4"/>
  <c r="E2077" i="4"/>
  <c r="F2077" i="4"/>
  <c r="G2077" i="4"/>
  <c r="D2078" i="4"/>
  <c r="E2078" i="4"/>
  <c r="F2078" i="4"/>
  <c r="G2078" i="4"/>
  <c r="D2079" i="4"/>
  <c r="E2079" i="4"/>
  <c r="F2079" i="4"/>
  <c r="G2079" i="4"/>
  <c r="D2080" i="4"/>
  <c r="E2080" i="4"/>
  <c r="F2080" i="4"/>
  <c r="G2080" i="4"/>
  <c r="D2081" i="4"/>
  <c r="E2081" i="4"/>
  <c r="F2081" i="4"/>
  <c r="G2081" i="4"/>
  <c r="D2082" i="4"/>
  <c r="E2082" i="4"/>
  <c r="F2082" i="4"/>
  <c r="G2082" i="4"/>
  <c r="D2083" i="4"/>
  <c r="E2083" i="4"/>
  <c r="F2083" i="4"/>
  <c r="G2083" i="4"/>
  <c r="D2084" i="4"/>
  <c r="E2084" i="4"/>
  <c r="F2084" i="4"/>
  <c r="G2084" i="4"/>
  <c r="D2085" i="4"/>
  <c r="E2085" i="4"/>
  <c r="F2085" i="4"/>
  <c r="G2085" i="4"/>
  <c r="D2086" i="4"/>
  <c r="E2086" i="4"/>
  <c r="F2086" i="4"/>
  <c r="G2086" i="4"/>
  <c r="D2087" i="4"/>
  <c r="E2087" i="4"/>
  <c r="F2087" i="4"/>
  <c r="G2087" i="4"/>
  <c r="D2088" i="4"/>
  <c r="E2088" i="4"/>
  <c r="F2088" i="4"/>
  <c r="G2088" i="4"/>
  <c r="D2089" i="4"/>
  <c r="E2089" i="4"/>
  <c r="F2089" i="4"/>
  <c r="G2089" i="4"/>
  <c r="D2090" i="4"/>
  <c r="E2090" i="4"/>
  <c r="F2090" i="4"/>
  <c r="G2090" i="4"/>
  <c r="D2091" i="4"/>
  <c r="E2091" i="4"/>
  <c r="F2091" i="4"/>
  <c r="G2091" i="4"/>
  <c r="D2092" i="4"/>
  <c r="E2092" i="4"/>
  <c r="F2092" i="4"/>
  <c r="G2092" i="4"/>
  <c r="D2093" i="4"/>
  <c r="E2093" i="4"/>
  <c r="F2093" i="4"/>
  <c r="G2093" i="4"/>
  <c r="D2094" i="4"/>
  <c r="E2094" i="4"/>
  <c r="F2094" i="4"/>
  <c r="G2094" i="4"/>
  <c r="D2095" i="4"/>
  <c r="E2095" i="4"/>
  <c r="F2095" i="4"/>
  <c r="G2095" i="4"/>
  <c r="D2096" i="4"/>
  <c r="E2096" i="4"/>
  <c r="F2096" i="4"/>
  <c r="G2096" i="4"/>
  <c r="D2097" i="4"/>
  <c r="E2097" i="4"/>
  <c r="F2097" i="4"/>
  <c r="G2097" i="4"/>
  <c r="D2098" i="4"/>
  <c r="E2098" i="4"/>
  <c r="F2098" i="4"/>
  <c r="G2098" i="4"/>
  <c r="D2099" i="4"/>
  <c r="E2099" i="4"/>
  <c r="F2099" i="4"/>
  <c r="G2099" i="4"/>
  <c r="D2100" i="4"/>
  <c r="E2100" i="4"/>
  <c r="F2100" i="4"/>
  <c r="G2100" i="4"/>
  <c r="D2101" i="4"/>
  <c r="E2101" i="4"/>
  <c r="F2101" i="4"/>
  <c r="G2101" i="4"/>
  <c r="D2102" i="4"/>
  <c r="E2102" i="4"/>
  <c r="F2102" i="4"/>
  <c r="G2102" i="4"/>
  <c r="D2103" i="4"/>
  <c r="E2103" i="4"/>
  <c r="F2103" i="4"/>
  <c r="G2103" i="4"/>
  <c r="D2104" i="4"/>
  <c r="E2104" i="4"/>
  <c r="F2104" i="4"/>
  <c r="G2104" i="4"/>
  <c r="D2105" i="4"/>
  <c r="E2105" i="4"/>
  <c r="F2105" i="4"/>
  <c r="G2105" i="4"/>
  <c r="D2106" i="4"/>
  <c r="E2106" i="4"/>
  <c r="F2106" i="4"/>
  <c r="G2106" i="4"/>
  <c r="D2107" i="4"/>
  <c r="E2107" i="4"/>
  <c r="F2107" i="4"/>
  <c r="G2107" i="4"/>
  <c r="D2108" i="4"/>
  <c r="E2108" i="4"/>
  <c r="F2108" i="4"/>
  <c r="G2108" i="4"/>
  <c r="D2109" i="4"/>
  <c r="E2109" i="4"/>
  <c r="F2109" i="4"/>
  <c r="G2109" i="4"/>
  <c r="D2110" i="4"/>
  <c r="E2110" i="4"/>
  <c r="F2110" i="4"/>
  <c r="G2110" i="4"/>
  <c r="D2111" i="4"/>
  <c r="E2111" i="4"/>
  <c r="F2111" i="4"/>
  <c r="G2111" i="4"/>
  <c r="D2112" i="4"/>
  <c r="E2112" i="4"/>
  <c r="F2112" i="4"/>
  <c r="G2112" i="4"/>
  <c r="D2113" i="4"/>
  <c r="E2113" i="4"/>
  <c r="F2113" i="4"/>
  <c r="G2113" i="4"/>
  <c r="D2114" i="4"/>
  <c r="E2114" i="4"/>
  <c r="F2114" i="4"/>
  <c r="G2114" i="4"/>
  <c r="D2115" i="4"/>
  <c r="E2115" i="4"/>
  <c r="F2115" i="4"/>
  <c r="G2115" i="4"/>
  <c r="D2116" i="4"/>
  <c r="E2116" i="4"/>
  <c r="F2116" i="4"/>
  <c r="G2116" i="4"/>
  <c r="D2117" i="4"/>
  <c r="E2117" i="4"/>
  <c r="F2117" i="4"/>
  <c r="G2117" i="4"/>
  <c r="D2118" i="4"/>
  <c r="E2118" i="4"/>
  <c r="F2118" i="4"/>
  <c r="G2118" i="4"/>
  <c r="D2119" i="4"/>
  <c r="E2119" i="4"/>
  <c r="F2119" i="4"/>
  <c r="G2119" i="4"/>
  <c r="D2120" i="4"/>
  <c r="E2120" i="4"/>
  <c r="F2120" i="4"/>
  <c r="G2120" i="4"/>
  <c r="D2121" i="4"/>
  <c r="E2121" i="4"/>
  <c r="F2121" i="4"/>
  <c r="G2121" i="4"/>
  <c r="D2122" i="4"/>
  <c r="E2122" i="4"/>
  <c r="F2122" i="4"/>
  <c r="G2122" i="4"/>
  <c r="D2123" i="4"/>
  <c r="E2123" i="4"/>
  <c r="F2123" i="4"/>
  <c r="G2123" i="4"/>
  <c r="D2124" i="4"/>
  <c r="E2124" i="4"/>
  <c r="F2124" i="4"/>
  <c r="G2124" i="4"/>
  <c r="D2125" i="4"/>
  <c r="E2125" i="4"/>
  <c r="F2125" i="4"/>
  <c r="G2125" i="4"/>
  <c r="D2126" i="4"/>
  <c r="E2126" i="4"/>
  <c r="F2126" i="4"/>
  <c r="G2126" i="4"/>
  <c r="D2127" i="4"/>
  <c r="E2127" i="4"/>
  <c r="F2127" i="4"/>
  <c r="G2127" i="4"/>
  <c r="D2128" i="4"/>
  <c r="E2128" i="4"/>
  <c r="F2128" i="4"/>
  <c r="G2128" i="4"/>
  <c r="D2129" i="4"/>
  <c r="E2129" i="4"/>
  <c r="F2129" i="4"/>
  <c r="G2129" i="4"/>
  <c r="D2130" i="4"/>
  <c r="E2130" i="4"/>
  <c r="F2130" i="4"/>
  <c r="G2130" i="4"/>
  <c r="D2131" i="4"/>
  <c r="E2131" i="4"/>
  <c r="F2131" i="4"/>
  <c r="G2131" i="4"/>
  <c r="D2132" i="4"/>
  <c r="E2132" i="4"/>
  <c r="F2132" i="4"/>
  <c r="G2132" i="4"/>
  <c r="D2133" i="4"/>
  <c r="E2133" i="4"/>
  <c r="F2133" i="4"/>
  <c r="G2133" i="4"/>
  <c r="D2134" i="4"/>
  <c r="E2134" i="4"/>
  <c r="F2134" i="4"/>
  <c r="G2134" i="4"/>
  <c r="D2135" i="4"/>
  <c r="E2135" i="4"/>
  <c r="F2135" i="4"/>
  <c r="G2135" i="4"/>
  <c r="D2136" i="4"/>
  <c r="E2136" i="4"/>
  <c r="F2136" i="4"/>
  <c r="G2136" i="4"/>
  <c r="D2137" i="4"/>
  <c r="E2137" i="4"/>
  <c r="F2137" i="4"/>
  <c r="G2137" i="4"/>
  <c r="D2138" i="4"/>
  <c r="E2138" i="4"/>
  <c r="F2138" i="4"/>
  <c r="G2138" i="4"/>
  <c r="D2139" i="4"/>
  <c r="E2139" i="4"/>
  <c r="F2139" i="4"/>
  <c r="G2139" i="4"/>
  <c r="D2140" i="4"/>
  <c r="E2140" i="4"/>
  <c r="F2140" i="4"/>
  <c r="G2140" i="4"/>
  <c r="D2141" i="4"/>
  <c r="E2141" i="4"/>
  <c r="F2141" i="4"/>
  <c r="G2141" i="4"/>
  <c r="D2142" i="4"/>
  <c r="E2142" i="4"/>
  <c r="F2142" i="4"/>
  <c r="G2142" i="4"/>
  <c r="D2143" i="4"/>
  <c r="E2143" i="4"/>
  <c r="F2143" i="4"/>
  <c r="G2143" i="4"/>
  <c r="D2144" i="4"/>
  <c r="E2144" i="4"/>
  <c r="F2144" i="4"/>
  <c r="G2144" i="4"/>
  <c r="D2145" i="4"/>
  <c r="E2145" i="4"/>
  <c r="F2145" i="4"/>
  <c r="G2145" i="4"/>
  <c r="D2146" i="4"/>
  <c r="E2146" i="4"/>
  <c r="F2146" i="4"/>
  <c r="G2146" i="4"/>
  <c r="D2147" i="4"/>
  <c r="E2147" i="4"/>
  <c r="F2147" i="4"/>
  <c r="G2147" i="4"/>
  <c r="D2148" i="4"/>
  <c r="E2148" i="4"/>
  <c r="F2148" i="4"/>
  <c r="G2148" i="4"/>
  <c r="D2149" i="4"/>
  <c r="E2149" i="4"/>
  <c r="F2149" i="4"/>
  <c r="G2149" i="4"/>
  <c r="D2150" i="4"/>
  <c r="E2150" i="4"/>
  <c r="F2150" i="4"/>
  <c r="G2150" i="4"/>
  <c r="D2151" i="4"/>
  <c r="E2151" i="4"/>
  <c r="F2151" i="4"/>
  <c r="G2151" i="4"/>
  <c r="D2152" i="4"/>
  <c r="E2152" i="4"/>
  <c r="F2152" i="4"/>
  <c r="G2152" i="4"/>
  <c r="D2153" i="4"/>
  <c r="E2153" i="4"/>
  <c r="F2153" i="4"/>
  <c r="G2153" i="4"/>
  <c r="D2154" i="4"/>
  <c r="E2154" i="4"/>
  <c r="F2154" i="4"/>
  <c r="G2154" i="4"/>
  <c r="D2155" i="4"/>
  <c r="E2155" i="4"/>
  <c r="F2155" i="4"/>
  <c r="G2155" i="4"/>
  <c r="D2156" i="4"/>
  <c r="E2156" i="4"/>
  <c r="F2156" i="4"/>
  <c r="G2156" i="4"/>
  <c r="D2157" i="4"/>
  <c r="E2157" i="4"/>
  <c r="F2157" i="4"/>
  <c r="G2157" i="4"/>
  <c r="D2158" i="4"/>
  <c r="E2158" i="4"/>
  <c r="F2158" i="4"/>
  <c r="G2158" i="4"/>
  <c r="D2159" i="4"/>
  <c r="E2159" i="4"/>
  <c r="F2159" i="4"/>
  <c r="G2159" i="4"/>
  <c r="D2160" i="4"/>
  <c r="E2160" i="4"/>
  <c r="F2160" i="4"/>
  <c r="G2160" i="4"/>
  <c r="D2161" i="4"/>
  <c r="E2161" i="4"/>
  <c r="F2161" i="4"/>
  <c r="G2161" i="4"/>
  <c r="D2162" i="4"/>
  <c r="E2162" i="4"/>
  <c r="F2162" i="4"/>
  <c r="G2162" i="4"/>
  <c r="D2163" i="4"/>
  <c r="E2163" i="4"/>
  <c r="F2163" i="4"/>
  <c r="G2163" i="4"/>
  <c r="D2164" i="4"/>
  <c r="E2164" i="4"/>
  <c r="F2164" i="4"/>
  <c r="G2164" i="4"/>
  <c r="D2165" i="4"/>
  <c r="E2165" i="4"/>
  <c r="F2165" i="4"/>
  <c r="G2165" i="4"/>
  <c r="D2166" i="4"/>
  <c r="E2166" i="4"/>
  <c r="F2166" i="4"/>
  <c r="G2166" i="4"/>
  <c r="D2167" i="4"/>
  <c r="E2167" i="4"/>
  <c r="F2167" i="4"/>
  <c r="G2167" i="4"/>
  <c r="D2168" i="4"/>
  <c r="E2168" i="4"/>
  <c r="F2168" i="4"/>
  <c r="G2168" i="4"/>
  <c r="D2169" i="4"/>
  <c r="E2169" i="4"/>
  <c r="F2169" i="4"/>
  <c r="G2169" i="4"/>
  <c r="D2170" i="4"/>
  <c r="E2170" i="4"/>
  <c r="F2170" i="4"/>
  <c r="G2170" i="4"/>
  <c r="D2171" i="4"/>
  <c r="E2171" i="4"/>
  <c r="F2171" i="4"/>
  <c r="G2171" i="4"/>
  <c r="D2172" i="4"/>
  <c r="E2172" i="4"/>
  <c r="F2172" i="4"/>
  <c r="G2172" i="4"/>
  <c r="D2173" i="4"/>
  <c r="E2173" i="4"/>
  <c r="F2173" i="4"/>
  <c r="G2173" i="4"/>
  <c r="D2174" i="4"/>
  <c r="E2174" i="4"/>
  <c r="F2174" i="4"/>
  <c r="G2174" i="4"/>
  <c r="D2175" i="4"/>
  <c r="E2175" i="4"/>
  <c r="F2175" i="4"/>
  <c r="G2175" i="4"/>
  <c r="D2176" i="4"/>
  <c r="E2176" i="4"/>
  <c r="F2176" i="4"/>
  <c r="G2176" i="4"/>
  <c r="D2177" i="4"/>
  <c r="E2177" i="4"/>
  <c r="F2177" i="4"/>
  <c r="G2177" i="4"/>
  <c r="D2178" i="4"/>
  <c r="E2178" i="4"/>
  <c r="F2178" i="4"/>
  <c r="G2178" i="4"/>
  <c r="D2179" i="4"/>
  <c r="E2179" i="4"/>
  <c r="F2179" i="4"/>
  <c r="G2179" i="4"/>
  <c r="D2180" i="4"/>
  <c r="E2180" i="4"/>
  <c r="F2180" i="4"/>
  <c r="G2180" i="4"/>
  <c r="D2181" i="4"/>
  <c r="E2181" i="4"/>
  <c r="F2181" i="4"/>
  <c r="G2181" i="4"/>
  <c r="D2182" i="4"/>
  <c r="E2182" i="4"/>
  <c r="F2182" i="4"/>
  <c r="G2182" i="4"/>
  <c r="D2183" i="4"/>
  <c r="E2183" i="4"/>
  <c r="F2183" i="4"/>
  <c r="G2183" i="4"/>
  <c r="D2184" i="4"/>
  <c r="E2184" i="4"/>
  <c r="F2184" i="4"/>
  <c r="G2184" i="4"/>
  <c r="D2185" i="4"/>
  <c r="E2185" i="4"/>
  <c r="F2185" i="4"/>
  <c r="G2185" i="4"/>
  <c r="D2186" i="4"/>
  <c r="E2186" i="4"/>
  <c r="F2186" i="4"/>
  <c r="G2186" i="4"/>
  <c r="D2187" i="4"/>
  <c r="E2187" i="4"/>
  <c r="F2187" i="4"/>
  <c r="G2187" i="4"/>
  <c r="D2188" i="4"/>
  <c r="E2188" i="4"/>
  <c r="F2188" i="4"/>
  <c r="G2188" i="4"/>
  <c r="D2189" i="4"/>
  <c r="E2189" i="4"/>
  <c r="F2189" i="4"/>
  <c r="G2189" i="4"/>
  <c r="D2190" i="4"/>
  <c r="E2190" i="4"/>
  <c r="F2190" i="4"/>
  <c r="G2190" i="4"/>
  <c r="D2191" i="4"/>
  <c r="E2191" i="4"/>
  <c r="F2191" i="4"/>
  <c r="G2191" i="4"/>
  <c r="D2192" i="4"/>
  <c r="E2192" i="4"/>
  <c r="F2192" i="4"/>
  <c r="G2192" i="4"/>
  <c r="D2193" i="4"/>
  <c r="E2193" i="4"/>
  <c r="F2193" i="4"/>
  <c r="G2193" i="4"/>
  <c r="D2194" i="4"/>
  <c r="E2194" i="4"/>
  <c r="F2194" i="4"/>
  <c r="G2194" i="4"/>
  <c r="D2195" i="4"/>
  <c r="E2195" i="4"/>
  <c r="F2195" i="4"/>
  <c r="G2195" i="4"/>
  <c r="D2196" i="4"/>
  <c r="E2196" i="4"/>
  <c r="F2196" i="4"/>
  <c r="G2196" i="4"/>
  <c r="D2197" i="4"/>
  <c r="E2197" i="4"/>
  <c r="F2197" i="4"/>
  <c r="G2197" i="4"/>
  <c r="D2198" i="4"/>
  <c r="E2198" i="4"/>
  <c r="F2198" i="4"/>
  <c r="G2198" i="4"/>
  <c r="D2199" i="4"/>
  <c r="E2199" i="4"/>
  <c r="F2199" i="4"/>
  <c r="G2199" i="4"/>
  <c r="D2200" i="4"/>
  <c r="E2200" i="4"/>
  <c r="F2200" i="4"/>
  <c r="G2200" i="4"/>
  <c r="D2201" i="4"/>
  <c r="E2201" i="4"/>
  <c r="F2201" i="4"/>
  <c r="G2201" i="4"/>
  <c r="D2202" i="4"/>
  <c r="E2202" i="4"/>
  <c r="F2202" i="4"/>
  <c r="G2202" i="4"/>
  <c r="D2203" i="4"/>
  <c r="E2203" i="4"/>
  <c r="F2203" i="4"/>
  <c r="G2203" i="4"/>
  <c r="D2204" i="4"/>
  <c r="E2204" i="4"/>
  <c r="F2204" i="4"/>
  <c r="G2204" i="4"/>
  <c r="D2205" i="4"/>
  <c r="E2205" i="4"/>
  <c r="F2205" i="4"/>
  <c r="G2205" i="4"/>
  <c r="D2206" i="4"/>
  <c r="E2206" i="4"/>
  <c r="F2206" i="4"/>
  <c r="G2206" i="4"/>
  <c r="D2207" i="4"/>
  <c r="E2207" i="4"/>
  <c r="F2207" i="4"/>
  <c r="G2207" i="4"/>
  <c r="D2208" i="4"/>
  <c r="E2208" i="4"/>
  <c r="F2208" i="4"/>
  <c r="G2208" i="4"/>
  <c r="D2209" i="4"/>
  <c r="E2209" i="4"/>
  <c r="F2209" i="4"/>
  <c r="G2209" i="4"/>
  <c r="D2210" i="4"/>
  <c r="E2210" i="4"/>
  <c r="F2210" i="4"/>
  <c r="G2210" i="4"/>
  <c r="D2211" i="4"/>
  <c r="E2211" i="4"/>
  <c r="F2211" i="4"/>
  <c r="G2211" i="4"/>
  <c r="D2212" i="4"/>
  <c r="E2212" i="4"/>
  <c r="F2212" i="4"/>
  <c r="G2212" i="4"/>
  <c r="D2213" i="4"/>
  <c r="E2213" i="4"/>
  <c r="F2213" i="4"/>
  <c r="G2213" i="4"/>
  <c r="D2214" i="4"/>
  <c r="E2214" i="4"/>
  <c r="F2214" i="4"/>
  <c r="G2214" i="4"/>
  <c r="D2215" i="4"/>
  <c r="E2215" i="4"/>
  <c r="F2215" i="4"/>
  <c r="G2215" i="4"/>
  <c r="D2216" i="4"/>
  <c r="E2216" i="4"/>
  <c r="F2216" i="4"/>
  <c r="G2216" i="4"/>
  <c r="D2217" i="4"/>
  <c r="E2217" i="4"/>
  <c r="F2217" i="4"/>
  <c r="G2217" i="4"/>
  <c r="D2218" i="4"/>
  <c r="E2218" i="4"/>
  <c r="F2218" i="4"/>
  <c r="G2218" i="4"/>
  <c r="D2219" i="4"/>
  <c r="E2219" i="4"/>
  <c r="F2219" i="4"/>
  <c r="G2219" i="4"/>
  <c r="D2220" i="4"/>
  <c r="E2220" i="4"/>
  <c r="F2220" i="4"/>
  <c r="G2220" i="4"/>
  <c r="D2221" i="4"/>
  <c r="E2221" i="4"/>
  <c r="F2221" i="4"/>
  <c r="G2221" i="4"/>
  <c r="D2222" i="4"/>
  <c r="E2222" i="4"/>
  <c r="F2222" i="4"/>
  <c r="G2222" i="4"/>
  <c r="D2223" i="4"/>
  <c r="E2223" i="4"/>
  <c r="F2223" i="4"/>
  <c r="G2223" i="4"/>
  <c r="D2224" i="4"/>
  <c r="E2224" i="4"/>
  <c r="F2224" i="4"/>
  <c r="G2224" i="4"/>
  <c r="D2225" i="4"/>
  <c r="E2225" i="4"/>
  <c r="F2225" i="4"/>
  <c r="G2225" i="4"/>
  <c r="D2226" i="4"/>
  <c r="E2226" i="4"/>
  <c r="F2226" i="4"/>
  <c r="G2226" i="4"/>
  <c r="D2227" i="4"/>
  <c r="E2227" i="4"/>
  <c r="F2227" i="4"/>
  <c r="G2227" i="4"/>
  <c r="D2228" i="4"/>
  <c r="E2228" i="4"/>
  <c r="F2228" i="4"/>
  <c r="G2228" i="4"/>
  <c r="D2229" i="4"/>
  <c r="E2229" i="4"/>
  <c r="F2229" i="4"/>
  <c r="G2229" i="4"/>
  <c r="D2230" i="4"/>
  <c r="E2230" i="4"/>
  <c r="F2230" i="4"/>
  <c r="G2230" i="4"/>
  <c r="D2231" i="4"/>
  <c r="E2231" i="4"/>
  <c r="F2231" i="4"/>
  <c r="G2231" i="4"/>
  <c r="D2232" i="4"/>
  <c r="E2232" i="4"/>
  <c r="F2232" i="4"/>
  <c r="G2232" i="4"/>
  <c r="D2233" i="4"/>
  <c r="E2233" i="4"/>
  <c r="F2233" i="4"/>
  <c r="G2233" i="4"/>
  <c r="D2234" i="4"/>
  <c r="E2234" i="4"/>
  <c r="F2234" i="4"/>
  <c r="G2234" i="4"/>
  <c r="D2235" i="4"/>
  <c r="E2235" i="4"/>
  <c r="F2235" i="4"/>
  <c r="G2235" i="4"/>
  <c r="D2236" i="4"/>
  <c r="E2236" i="4"/>
  <c r="F2236" i="4"/>
  <c r="G2236" i="4"/>
  <c r="D2237" i="4"/>
  <c r="E2237" i="4"/>
  <c r="F2237" i="4"/>
  <c r="G2237" i="4"/>
  <c r="D2238" i="4"/>
  <c r="E2238" i="4"/>
  <c r="F2238" i="4"/>
  <c r="G2238" i="4"/>
  <c r="D2239" i="4"/>
  <c r="E2239" i="4"/>
  <c r="F2239" i="4"/>
  <c r="G2239" i="4"/>
  <c r="D2240" i="4"/>
  <c r="E2240" i="4"/>
  <c r="F2240" i="4"/>
  <c r="G2240" i="4"/>
  <c r="D2241" i="4"/>
  <c r="E2241" i="4"/>
  <c r="F2241" i="4"/>
  <c r="G2241" i="4"/>
  <c r="D2242" i="4"/>
  <c r="E2242" i="4"/>
  <c r="F2242" i="4"/>
  <c r="G2242" i="4"/>
  <c r="D2243" i="4"/>
  <c r="E2243" i="4"/>
  <c r="F2243" i="4"/>
  <c r="G2243" i="4"/>
  <c r="D2244" i="4"/>
  <c r="E2244" i="4"/>
  <c r="F2244" i="4"/>
  <c r="G2244" i="4"/>
  <c r="D2245" i="4"/>
  <c r="E2245" i="4"/>
  <c r="F2245" i="4"/>
  <c r="G2245" i="4"/>
  <c r="D2246" i="4"/>
  <c r="E2246" i="4"/>
  <c r="F2246" i="4"/>
  <c r="G2246" i="4"/>
  <c r="D2247" i="4"/>
  <c r="E2247" i="4"/>
  <c r="F2247" i="4"/>
  <c r="G2247" i="4"/>
  <c r="D2248" i="4"/>
  <c r="E2248" i="4"/>
  <c r="F2248" i="4"/>
  <c r="G2248" i="4"/>
  <c r="D2249" i="4"/>
  <c r="E2249" i="4"/>
  <c r="F2249" i="4"/>
  <c r="G2249" i="4"/>
  <c r="D2250" i="4"/>
  <c r="E2250" i="4"/>
  <c r="F2250" i="4"/>
  <c r="G2250" i="4"/>
  <c r="D2251" i="4"/>
  <c r="E2251" i="4"/>
  <c r="F2251" i="4"/>
  <c r="G2251" i="4"/>
  <c r="D2252" i="4"/>
  <c r="E2252" i="4"/>
  <c r="F2252" i="4"/>
  <c r="G2252" i="4"/>
  <c r="D2253" i="4"/>
  <c r="E2253" i="4"/>
  <c r="F2253" i="4"/>
  <c r="G2253" i="4"/>
  <c r="D2254" i="4"/>
  <c r="E2254" i="4"/>
  <c r="F2254" i="4"/>
  <c r="G2254" i="4"/>
  <c r="D2255" i="4"/>
  <c r="E2255" i="4"/>
  <c r="F2255" i="4"/>
  <c r="G2255" i="4"/>
  <c r="D2256" i="4"/>
  <c r="E2256" i="4"/>
  <c r="F2256" i="4"/>
  <c r="G2256" i="4"/>
  <c r="D2257" i="4"/>
  <c r="E2257" i="4"/>
  <c r="F2257" i="4"/>
  <c r="G2257" i="4"/>
  <c r="D2258" i="4"/>
  <c r="E2258" i="4"/>
  <c r="F2258" i="4"/>
  <c r="G2258" i="4"/>
  <c r="D2259" i="4"/>
  <c r="E2259" i="4"/>
  <c r="F2259" i="4"/>
  <c r="G2259" i="4"/>
  <c r="D2260" i="4"/>
  <c r="E2260" i="4"/>
  <c r="F2260" i="4"/>
  <c r="G2260" i="4"/>
  <c r="D2261" i="4"/>
  <c r="E2261" i="4"/>
  <c r="F2261" i="4"/>
  <c r="G2261" i="4"/>
  <c r="D2262" i="4"/>
  <c r="E2262" i="4"/>
  <c r="F2262" i="4"/>
  <c r="G2262" i="4"/>
  <c r="D2263" i="4"/>
  <c r="E2263" i="4"/>
  <c r="F2263" i="4"/>
  <c r="G2263" i="4"/>
  <c r="D2264" i="4"/>
  <c r="E2264" i="4"/>
  <c r="F2264" i="4"/>
  <c r="G2264" i="4"/>
  <c r="D2265" i="4"/>
  <c r="E2265" i="4"/>
  <c r="F2265" i="4"/>
  <c r="G2265" i="4"/>
  <c r="D2266" i="4"/>
  <c r="E2266" i="4"/>
  <c r="F2266" i="4"/>
  <c r="G2266" i="4"/>
  <c r="D2267" i="4"/>
  <c r="E2267" i="4"/>
  <c r="F2267" i="4"/>
  <c r="G2267" i="4"/>
  <c r="D2268" i="4"/>
  <c r="E2268" i="4"/>
  <c r="F2268" i="4"/>
  <c r="G2268" i="4"/>
  <c r="D2269" i="4"/>
  <c r="E2269" i="4"/>
  <c r="F2269" i="4"/>
  <c r="G2269" i="4"/>
  <c r="D2270" i="4"/>
  <c r="E2270" i="4"/>
  <c r="F2270" i="4"/>
  <c r="G2270" i="4"/>
  <c r="D2271" i="4"/>
  <c r="E2271" i="4"/>
  <c r="F2271" i="4"/>
  <c r="G2271" i="4"/>
  <c r="D2272" i="4"/>
  <c r="E2272" i="4"/>
  <c r="F2272" i="4"/>
  <c r="G2272" i="4"/>
  <c r="D2273" i="4"/>
  <c r="E2273" i="4"/>
  <c r="F2273" i="4"/>
  <c r="G2273" i="4"/>
  <c r="D2274" i="4"/>
  <c r="E2274" i="4"/>
  <c r="F2274" i="4"/>
  <c r="G2274" i="4"/>
  <c r="D2275" i="4"/>
  <c r="E2275" i="4"/>
  <c r="F2275" i="4"/>
  <c r="G2275" i="4"/>
  <c r="D2276" i="4"/>
  <c r="E2276" i="4"/>
  <c r="F2276" i="4"/>
  <c r="G2276" i="4"/>
  <c r="D2277" i="4"/>
  <c r="E2277" i="4"/>
  <c r="F2277" i="4"/>
  <c r="G2277" i="4"/>
  <c r="D2278" i="4"/>
  <c r="E2278" i="4"/>
  <c r="F2278" i="4"/>
  <c r="G2278" i="4"/>
  <c r="D2279" i="4"/>
  <c r="E2279" i="4"/>
  <c r="F2279" i="4"/>
  <c r="G2279" i="4"/>
  <c r="D2280" i="4"/>
  <c r="E2280" i="4"/>
  <c r="F2280" i="4"/>
  <c r="G2280" i="4"/>
  <c r="D2281" i="4"/>
  <c r="E2281" i="4"/>
  <c r="F2281" i="4"/>
  <c r="G2281" i="4"/>
  <c r="D2282" i="4"/>
  <c r="E2282" i="4"/>
  <c r="F2282" i="4"/>
  <c r="G2282" i="4"/>
  <c r="D2283" i="4"/>
  <c r="E2283" i="4"/>
  <c r="F2283" i="4"/>
  <c r="G2283" i="4"/>
  <c r="D2284" i="4"/>
  <c r="E2284" i="4"/>
  <c r="F2284" i="4"/>
  <c r="G2284" i="4"/>
  <c r="D2285" i="4"/>
  <c r="E2285" i="4"/>
  <c r="F2285" i="4"/>
  <c r="G2285" i="4"/>
  <c r="D2286" i="4"/>
  <c r="E2286" i="4"/>
  <c r="F2286" i="4"/>
  <c r="G2286" i="4"/>
  <c r="D2287" i="4"/>
  <c r="E2287" i="4"/>
  <c r="F2287" i="4"/>
  <c r="G2287" i="4"/>
  <c r="D2288" i="4"/>
  <c r="E2288" i="4"/>
  <c r="F2288" i="4"/>
  <c r="G2288" i="4"/>
  <c r="D2289" i="4"/>
  <c r="E2289" i="4"/>
  <c r="F2289" i="4"/>
  <c r="G2289" i="4"/>
  <c r="D2290" i="4"/>
  <c r="E2290" i="4"/>
  <c r="F2290" i="4"/>
  <c r="G2290" i="4"/>
  <c r="D2291" i="4"/>
  <c r="E2291" i="4"/>
  <c r="F2291" i="4"/>
  <c r="G2291" i="4"/>
  <c r="D2292" i="4"/>
  <c r="E2292" i="4"/>
  <c r="F2292" i="4"/>
  <c r="G2292" i="4"/>
  <c r="D2293" i="4"/>
  <c r="E2293" i="4"/>
  <c r="F2293" i="4"/>
  <c r="G2293" i="4"/>
  <c r="D2294" i="4"/>
  <c r="E2294" i="4"/>
  <c r="F2294" i="4"/>
  <c r="G2294" i="4"/>
  <c r="D2295" i="4"/>
  <c r="E2295" i="4"/>
  <c r="F2295" i="4"/>
  <c r="G2295" i="4"/>
  <c r="D2296" i="4"/>
  <c r="E2296" i="4"/>
  <c r="F2296" i="4"/>
  <c r="G2296" i="4"/>
  <c r="D2297" i="4"/>
  <c r="E2297" i="4"/>
  <c r="F2297" i="4"/>
  <c r="G2297" i="4"/>
  <c r="D2298" i="4"/>
  <c r="E2298" i="4"/>
  <c r="F2298" i="4"/>
  <c r="G2298" i="4"/>
  <c r="D2299" i="4"/>
  <c r="E2299" i="4"/>
  <c r="F2299" i="4"/>
  <c r="G2299" i="4"/>
  <c r="D2300" i="4"/>
  <c r="E2300" i="4"/>
  <c r="F2300" i="4"/>
  <c r="G2300" i="4"/>
  <c r="D2301" i="4"/>
  <c r="E2301" i="4"/>
  <c r="F2301" i="4"/>
  <c r="G2301" i="4"/>
  <c r="D2302" i="4"/>
  <c r="E2302" i="4"/>
  <c r="F2302" i="4"/>
  <c r="G2302" i="4"/>
  <c r="D2303" i="4"/>
  <c r="E2303" i="4"/>
  <c r="F2303" i="4"/>
  <c r="G2303" i="4"/>
  <c r="D2304" i="4"/>
  <c r="E2304" i="4"/>
  <c r="F2304" i="4"/>
  <c r="G2304" i="4"/>
  <c r="D2305" i="4"/>
  <c r="E2305" i="4"/>
  <c r="F2305" i="4"/>
  <c r="G2305" i="4"/>
  <c r="D2306" i="4"/>
  <c r="E2306" i="4"/>
  <c r="F2306" i="4"/>
  <c r="G2306" i="4"/>
  <c r="D2307" i="4"/>
  <c r="E2307" i="4"/>
  <c r="F2307" i="4"/>
  <c r="G2307" i="4"/>
  <c r="D2308" i="4"/>
  <c r="E2308" i="4"/>
  <c r="F2308" i="4"/>
  <c r="G2308" i="4"/>
  <c r="D2309" i="4"/>
  <c r="E2309" i="4"/>
  <c r="F2309" i="4"/>
  <c r="G2309" i="4"/>
  <c r="D2310" i="4"/>
  <c r="E2310" i="4"/>
  <c r="F2310" i="4"/>
  <c r="G2310" i="4"/>
  <c r="D2311" i="4"/>
  <c r="E2311" i="4"/>
  <c r="F2311" i="4"/>
  <c r="G2311" i="4"/>
  <c r="D2312" i="4"/>
  <c r="E2312" i="4"/>
  <c r="F2312" i="4"/>
  <c r="G2312" i="4"/>
  <c r="D2313" i="4"/>
  <c r="E2313" i="4"/>
  <c r="F2313" i="4"/>
  <c r="G2313" i="4"/>
  <c r="D2314" i="4"/>
  <c r="E2314" i="4"/>
  <c r="F2314" i="4"/>
  <c r="G2314" i="4"/>
  <c r="D2315" i="4"/>
  <c r="E2315" i="4"/>
  <c r="F2315" i="4"/>
  <c r="G2315" i="4"/>
  <c r="D2316" i="4"/>
  <c r="E2316" i="4"/>
  <c r="F2316" i="4"/>
  <c r="G2316" i="4"/>
  <c r="D2317" i="4"/>
  <c r="E2317" i="4"/>
  <c r="F2317" i="4"/>
  <c r="G2317" i="4"/>
  <c r="D2318" i="4"/>
  <c r="E2318" i="4"/>
  <c r="F2318" i="4"/>
  <c r="G2318" i="4"/>
  <c r="D2319" i="4"/>
  <c r="E2319" i="4"/>
  <c r="F2319" i="4"/>
  <c r="G2319" i="4"/>
  <c r="D2320" i="4"/>
  <c r="E2320" i="4"/>
  <c r="F2320" i="4"/>
  <c r="G2320" i="4"/>
  <c r="D2321" i="4"/>
  <c r="E2321" i="4"/>
  <c r="F2321" i="4"/>
  <c r="G2321" i="4"/>
  <c r="D2322" i="4"/>
  <c r="E2322" i="4"/>
  <c r="F2322" i="4"/>
  <c r="G2322" i="4"/>
  <c r="D2323" i="4"/>
  <c r="E2323" i="4"/>
  <c r="F2323" i="4"/>
  <c r="G2323" i="4"/>
  <c r="D2324" i="4"/>
  <c r="E2324" i="4"/>
  <c r="F2324" i="4"/>
  <c r="G2324" i="4"/>
  <c r="D2325" i="4"/>
  <c r="E2325" i="4"/>
  <c r="F2325" i="4"/>
  <c r="G2325" i="4"/>
  <c r="D2326" i="4"/>
  <c r="E2326" i="4"/>
  <c r="F2326" i="4"/>
  <c r="G2326" i="4"/>
  <c r="D2327" i="4"/>
  <c r="E2327" i="4"/>
  <c r="F2327" i="4"/>
  <c r="G2327" i="4"/>
  <c r="D2328" i="4"/>
  <c r="E2328" i="4"/>
  <c r="F2328" i="4"/>
  <c r="G2328" i="4"/>
  <c r="D2329" i="4"/>
  <c r="E2329" i="4"/>
  <c r="F2329" i="4"/>
  <c r="G2329" i="4"/>
  <c r="D2330" i="4"/>
  <c r="E2330" i="4"/>
  <c r="F2330" i="4"/>
  <c r="G2330" i="4"/>
  <c r="D2331" i="4"/>
  <c r="E2331" i="4"/>
  <c r="F2331" i="4"/>
  <c r="G2331" i="4"/>
  <c r="D2332" i="4"/>
  <c r="E2332" i="4"/>
  <c r="F2332" i="4"/>
  <c r="G2332" i="4"/>
  <c r="D2333" i="4"/>
  <c r="E2333" i="4"/>
  <c r="F2333" i="4"/>
  <c r="G2333" i="4"/>
  <c r="D2334" i="4"/>
  <c r="E2334" i="4"/>
  <c r="F2334" i="4"/>
  <c r="G2334" i="4"/>
  <c r="D2335" i="4"/>
  <c r="E2335" i="4"/>
  <c r="F2335" i="4"/>
  <c r="G2335" i="4"/>
  <c r="D2336" i="4"/>
  <c r="E2336" i="4"/>
  <c r="F2336" i="4"/>
  <c r="G2336" i="4"/>
  <c r="D2337" i="4"/>
  <c r="E2337" i="4"/>
  <c r="F2337" i="4"/>
  <c r="G2337" i="4"/>
  <c r="D2338" i="4"/>
  <c r="E2338" i="4"/>
  <c r="F2338" i="4"/>
  <c r="G2338" i="4"/>
  <c r="D2339" i="4"/>
  <c r="E2339" i="4"/>
  <c r="F2339" i="4"/>
  <c r="G2339" i="4"/>
  <c r="D2340" i="4"/>
  <c r="E2340" i="4"/>
  <c r="F2340" i="4"/>
  <c r="G2340" i="4"/>
  <c r="D2341" i="4"/>
  <c r="E2341" i="4"/>
  <c r="F2341" i="4"/>
  <c r="G2341" i="4"/>
  <c r="D2342" i="4"/>
  <c r="E2342" i="4"/>
  <c r="F2342" i="4"/>
  <c r="G2342" i="4"/>
  <c r="D2343" i="4"/>
  <c r="E2343" i="4"/>
  <c r="F2343" i="4"/>
  <c r="G2343" i="4"/>
  <c r="D2344" i="4"/>
  <c r="E2344" i="4"/>
  <c r="F2344" i="4"/>
  <c r="G2344" i="4"/>
  <c r="D2345" i="4"/>
  <c r="E2345" i="4"/>
  <c r="F2345" i="4"/>
  <c r="G2345" i="4"/>
  <c r="D2346" i="4"/>
  <c r="E2346" i="4"/>
  <c r="F2346" i="4"/>
  <c r="G2346" i="4"/>
  <c r="D2347" i="4"/>
  <c r="E2347" i="4"/>
  <c r="F2347" i="4"/>
  <c r="G2347" i="4"/>
  <c r="D2348" i="4"/>
  <c r="E2348" i="4"/>
  <c r="F2348" i="4"/>
  <c r="G2348" i="4"/>
  <c r="D2349" i="4"/>
  <c r="E2349" i="4"/>
  <c r="F2349" i="4"/>
  <c r="G2349" i="4"/>
  <c r="D2350" i="4"/>
  <c r="E2350" i="4"/>
  <c r="F2350" i="4"/>
  <c r="G2350" i="4"/>
  <c r="D2351" i="4"/>
  <c r="E2351" i="4"/>
  <c r="F2351" i="4"/>
  <c r="G2351" i="4"/>
  <c r="D2352" i="4"/>
  <c r="E2352" i="4"/>
  <c r="F2352" i="4"/>
  <c r="G2352" i="4"/>
  <c r="D2353" i="4"/>
  <c r="E2353" i="4"/>
  <c r="F2353" i="4"/>
  <c r="G2353" i="4"/>
  <c r="D2354" i="4"/>
  <c r="E2354" i="4"/>
  <c r="F2354" i="4"/>
  <c r="G2354" i="4"/>
  <c r="D2355" i="4"/>
  <c r="E2355" i="4"/>
  <c r="F2355" i="4"/>
  <c r="G2355" i="4"/>
  <c r="D2356" i="4"/>
  <c r="E2356" i="4"/>
  <c r="F2356" i="4"/>
  <c r="G2356" i="4"/>
  <c r="D2357" i="4"/>
  <c r="E2357" i="4"/>
  <c r="F2357" i="4"/>
  <c r="G2357" i="4"/>
  <c r="D2358" i="4"/>
  <c r="E2358" i="4"/>
  <c r="F2358" i="4"/>
  <c r="G2358" i="4"/>
  <c r="D2359" i="4"/>
  <c r="E2359" i="4"/>
  <c r="F2359" i="4"/>
  <c r="G2359" i="4"/>
  <c r="D2360" i="4"/>
  <c r="E2360" i="4"/>
  <c r="F2360" i="4"/>
  <c r="G2360" i="4"/>
  <c r="D2361" i="4"/>
  <c r="E2361" i="4"/>
  <c r="F2361" i="4"/>
  <c r="G2361" i="4"/>
  <c r="D2362" i="4"/>
  <c r="E2362" i="4"/>
  <c r="F2362" i="4"/>
  <c r="G2362" i="4"/>
  <c r="D2363" i="4"/>
  <c r="E2363" i="4"/>
  <c r="F2363" i="4"/>
  <c r="G2363" i="4"/>
  <c r="D2364" i="4"/>
  <c r="E2364" i="4"/>
  <c r="F2364" i="4"/>
  <c r="G2364" i="4"/>
  <c r="D2365" i="4"/>
  <c r="E2365" i="4"/>
  <c r="F2365" i="4"/>
  <c r="G2365" i="4"/>
  <c r="D2366" i="4"/>
  <c r="E2366" i="4"/>
  <c r="F2366" i="4"/>
  <c r="G2366" i="4"/>
  <c r="D2367" i="4"/>
  <c r="E2367" i="4"/>
  <c r="F2367" i="4"/>
  <c r="G2367" i="4"/>
  <c r="D2368" i="4"/>
  <c r="E2368" i="4"/>
  <c r="F2368" i="4"/>
  <c r="G2368" i="4"/>
  <c r="D2369" i="4"/>
  <c r="E2369" i="4"/>
  <c r="F2369" i="4"/>
  <c r="G2369" i="4"/>
  <c r="D2370" i="4"/>
  <c r="E2370" i="4"/>
  <c r="F2370" i="4"/>
  <c r="G2370" i="4"/>
  <c r="D2371" i="4"/>
  <c r="E2371" i="4"/>
  <c r="F2371" i="4"/>
  <c r="G2371" i="4"/>
  <c r="D2372" i="4"/>
  <c r="E2372" i="4"/>
  <c r="F2372" i="4"/>
  <c r="G2372" i="4"/>
  <c r="D2373" i="4"/>
  <c r="E2373" i="4"/>
  <c r="F2373" i="4"/>
  <c r="G2373" i="4"/>
  <c r="D2374" i="4"/>
  <c r="E2374" i="4"/>
  <c r="F2374" i="4"/>
  <c r="G2374" i="4"/>
  <c r="D2375" i="4"/>
  <c r="E2375" i="4"/>
  <c r="F2375" i="4"/>
  <c r="G2375" i="4"/>
  <c r="D2376" i="4"/>
  <c r="E2376" i="4"/>
  <c r="F2376" i="4"/>
  <c r="G2376" i="4"/>
  <c r="D2377" i="4"/>
  <c r="E2377" i="4"/>
  <c r="F2377" i="4"/>
  <c r="G2377" i="4"/>
  <c r="D2378" i="4"/>
  <c r="E2378" i="4"/>
  <c r="F2378" i="4"/>
  <c r="G2378" i="4"/>
  <c r="D2379" i="4"/>
  <c r="E2379" i="4"/>
  <c r="F2379" i="4"/>
  <c r="G2379" i="4"/>
  <c r="D2380" i="4"/>
  <c r="E2380" i="4"/>
  <c r="F2380" i="4"/>
  <c r="G2380" i="4"/>
  <c r="D2381" i="4"/>
  <c r="E2381" i="4"/>
  <c r="F2381" i="4"/>
  <c r="G2381" i="4"/>
  <c r="D2382" i="4"/>
  <c r="E2382" i="4"/>
  <c r="F2382" i="4"/>
  <c r="G2382" i="4"/>
  <c r="D2383" i="4"/>
  <c r="E2383" i="4"/>
  <c r="F2383" i="4"/>
  <c r="G2383" i="4"/>
  <c r="D2384" i="4"/>
  <c r="E2384" i="4"/>
  <c r="F2384" i="4"/>
  <c r="G2384" i="4"/>
  <c r="D2385" i="4"/>
  <c r="E2385" i="4"/>
  <c r="F2385" i="4"/>
  <c r="G2385" i="4"/>
  <c r="D2386" i="4"/>
  <c r="E2386" i="4"/>
  <c r="F2386" i="4"/>
  <c r="G2386" i="4"/>
  <c r="D2387" i="4"/>
  <c r="E2387" i="4"/>
  <c r="F2387" i="4"/>
  <c r="G2387" i="4"/>
  <c r="D2388" i="4"/>
  <c r="E2388" i="4"/>
  <c r="F2388" i="4"/>
  <c r="G2388" i="4"/>
  <c r="D2389" i="4"/>
  <c r="E2389" i="4"/>
  <c r="F2389" i="4"/>
  <c r="G2389" i="4"/>
  <c r="D2390" i="4"/>
  <c r="E2390" i="4"/>
  <c r="F2390" i="4"/>
  <c r="G2390" i="4"/>
  <c r="D2391" i="4"/>
  <c r="E2391" i="4"/>
  <c r="F2391" i="4"/>
  <c r="G2391" i="4"/>
  <c r="D2392" i="4"/>
  <c r="E2392" i="4"/>
  <c r="F2392" i="4"/>
  <c r="G2392" i="4"/>
  <c r="D2393" i="4"/>
  <c r="E2393" i="4"/>
  <c r="F2393" i="4"/>
  <c r="G2393" i="4"/>
  <c r="D2394" i="4"/>
  <c r="E2394" i="4"/>
  <c r="F2394" i="4"/>
  <c r="G2394" i="4"/>
  <c r="D2395" i="4"/>
  <c r="E2395" i="4"/>
  <c r="F2395" i="4"/>
  <c r="G2395" i="4"/>
  <c r="D2396" i="4"/>
  <c r="E2396" i="4"/>
  <c r="F2396" i="4"/>
  <c r="G2396" i="4"/>
  <c r="D2397" i="4"/>
  <c r="E2397" i="4"/>
  <c r="F2397" i="4"/>
  <c r="G2397" i="4"/>
  <c r="D2398" i="4"/>
  <c r="E2398" i="4"/>
  <c r="F2398" i="4"/>
  <c r="G2398" i="4"/>
  <c r="D2399" i="4"/>
  <c r="E2399" i="4"/>
  <c r="F2399" i="4"/>
  <c r="G2399" i="4"/>
  <c r="D2400" i="4"/>
  <c r="E2400" i="4"/>
  <c r="F2400" i="4"/>
  <c r="G2400" i="4"/>
  <c r="D2401" i="4"/>
  <c r="E2401" i="4"/>
  <c r="F2401" i="4"/>
  <c r="G2401" i="4"/>
  <c r="D2402" i="4"/>
  <c r="E2402" i="4"/>
  <c r="F2402" i="4"/>
  <c r="G2402" i="4"/>
  <c r="D2403" i="4"/>
  <c r="E2403" i="4"/>
  <c r="F2403" i="4"/>
  <c r="G2403" i="4"/>
  <c r="D2404" i="4"/>
  <c r="E2404" i="4"/>
  <c r="F2404" i="4"/>
  <c r="G2404" i="4"/>
  <c r="D2405" i="4"/>
  <c r="E2405" i="4"/>
  <c r="F2405" i="4"/>
  <c r="G2405" i="4"/>
  <c r="D2406" i="4"/>
  <c r="E2406" i="4"/>
  <c r="F2406" i="4"/>
  <c r="G2406" i="4"/>
  <c r="D2407" i="4"/>
  <c r="E2407" i="4"/>
  <c r="F2407" i="4"/>
  <c r="G2407" i="4"/>
  <c r="D2408" i="4"/>
  <c r="E2408" i="4"/>
  <c r="F2408" i="4"/>
  <c r="G2408" i="4"/>
  <c r="D2409" i="4"/>
  <c r="E2409" i="4"/>
  <c r="F2409" i="4"/>
  <c r="G2409" i="4"/>
  <c r="D2410" i="4"/>
  <c r="E2410" i="4"/>
  <c r="F2410" i="4"/>
  <c r="G2410" i="4"/>
  <c r="D2411" i="4"/>
  <c r="E2411" i="4"/>
  <c r="F2411" i="4"/>
  <c r="G2411" i="4"/>
  <c r="D2412" i="4"/>
  <c r="E2412" i="4"/>
  <c r="F2412" i="4"/>
  <c r="G2412" i="4"/>
  <c r="D2413" i="4"/>
  <c r="E2413" i="4"/>
  <c r="F2413" i="4"/>
  <c r="G2413" i="4"/>
  <c r="D2414" i="4"/>
  <c r="E2414" i="4"/>
  <c r="F2414" i="4"/>
  <c r="G2414" i="4"/>
  <c r="D2415" i="4"/>
  <c r="E2415" i="4"/>
  <c r="F2415" i="4"/>
  <c r="G2415" i="4"/>
  <c r="D2416" i="4"/>
  <c r="E2416" i="4"/>
  <c r="F2416" i="4"/>
  <c r="G2416" i="4"/>
  <c r="D2417" i="4"/>
  <c r="E2417" i="4"/>
  <c r="F2417" i="4"/>
  <c r="G2417" i="4"/>
  <c r="D2418" i="4"/>
  <c r="E2418" i="4"/>
  <c r="F2418" i="4"/>
  <c r="G2418" i="4"/>
  <c r="D2419" i="4"/>
  <c r="E2419" i="4"/>
  <c r="F2419" i="4"/>
  <c r="G2419" i="4"/>
  <c r="D2420" i="4"/>
  <c r="E2420" i="4"/>
  <c r="F2420" i="4"/>
  <c r="G2420" i="4"/>
  <c r="D2421" i="4"/>
  <c r="E2421" i="4"/>
  <c r="F2421" i="4"/>
  <c r="G2421" i="4"/>
  <c r="D2422" i="4"/>
  <c r="E2422" i="4"/>
  <c r="F2422" i="4"/>
  <c r="G2422" i="4"/>
  <c r="D2423" i="4"/>
  <c r="E2423" i="4"/>
  <c r="F2423" i="4"/>
  <c r="G2423" i="4"/>
  <c r="D2424" i="4"/>
  <c r="E2424" i="4"/>
  <c r="F2424" i="4"/>
  <c r="G2424" i="4"/>
  <c r="D2425" i="4"/>
  <c r="E2425" i="4"/>
  <c r="F2425" i="4"/>
  <c r="G2425" i="4"/>
  <c r="D2426" i="4"/>
  <c r="E2426" i="4"/>
  <c r="F2426" i="4"/>
  <c r="G2426" i="4"/>
  <c r="D2427" i="4"/>
  <c r="E2427" i="4"/>
  <c r="F2427" i="4"/>
  <c r="G2427" i="4"/>
  <c r="D2428" i="4"/>
  <c r="E2428" i="4"/>
  <c r="F2428" i="4"/>
  <c r="G2428" i="4"/>
  <c r="D2429" i="4"/>
  <c r="E2429" i="4"/>
  <c r="F2429" i="4"/>
  <c r="G2429" i="4"/>
  <c r="D2430" i="4"/>
  <c r="E2430" i="4"/>
  <c r="F2430" i="4"/>
  <c r="G2430" i="4"/>
  <c r="D2431" i="4"/>
  <c r="E2431" i="4"/>
  <c r="F2431" i="4"/>
  <c r="G2431" i="4"/>
  <c r="D2432" i="4"/>
  <c r="E2432" i="4"/>
  <c r="F2432" i="4"/>
  <c r="G2432" i="4"/>
  <c r="D2433" i="4"/>
  <c r="E2433" i="4"/>
  <c r="F2433" i="4"/>
  <c r="G2433" i="4"/>
  <c r="D2434" i="4"/>
  <c r="E2434" i="4"/>
  <c r="F2434" i="4"/>
  <c r="G2434" i="4"/>
  <c r="D2435" i="4"/>
  <c r="E2435" i="4"/>
  <c r="F2435" i="4"/>
  <c r="G2435" i="4"/>
  <c r="D2436" i="4"/>
  <c r="E2436" i="4"/>
  <c r="F2436" i="4"/>
  <c r="G2436" i="4"/>
  <c r="D2437" i="4"/>
  <c r="E2437" i="4"/>
  <c r="F2437" i="4"/>
  <c r="G2437" i="4"/>
  <c r="D2438" i="4"/>
  <c r="E2438" i="4"/>
  <c r="F2438" i="4"/>
  <c r="G2438" i="4"/>
  <c r="D2439" i="4"/>
  <c r="E2439" i="4"/>
  <c r="F2439" i="4"/>
  <c r="G2439" i="4"/>
  <c r="D2440" i="4"/>
  <c r="E2440" i="4"/>
  <c r="F2440" i="4"/>
  <c r="G2440" i="4"/>
  <c r="D2441" i="4"/>
  <c r="E2441" i="4"/>
  <c r="F2441" i="4"/>
  <c r="G2441" i="4"/>
  <c r="D2442" i="4"/>
  <c r="E2442" i="4"/>
  <c r="F2442" i="4"/>
  <c r="G2442" i="4"/>
  <c r="D2443" i="4"/>
  <c r="E2443" i="4"/>
  <c r="F2443" i="4"/>
  <c r="G2443" i="4"/>
  <c r="D2444" i="4"/>
  <c r="E2444" i="4"/>
  <c r="F2444" i="4"/>
  <c r="G2444" i="4"/>
  <c r="D2445" i="4"/>
  <c r="E2445" i="4"/>
  <c r="F2445" i="4"/>
  <c r="G2445" i="4"/>
  <c r="D2446" i="4"/>
  <c r="E2446" i="4"/>
  <c r="F2446" i="4"/>
  <c r="G2446" i="4"/>
  <c r="D2447" i="4"/>
  <c r="E2447" i="4"/>
  <c r="F2447" i="4"/>
  <c r="G2447" i="4"/>
  <c r="D2448" i="4"/>
  <c r="E2448" i="4"/>
  <c r="F2448" i="4"/>
  <c r="G2448" i="4"/>
  <c r="D2449" i="4"/>
  <c r="E2449" i="4"/>
  <c r="F2449" i="4"/>
  <c r="G2449" i="4"/>
  <c r="D2450" i="4"/>
  <c r="E2450" i="4"/>
  <c r="F2450" i="4"/>
  <c r="G2450" i="4"/>
  <c r="D2451" i="4"/>
  <c r="E2451" i="4"/>
  <c r="F2451" i="4"/>
  <c r="G2451" i="4"/>
  <c r="D2452" i="4"/>
  <c r="E2452" i="4"/>
  <c r="F2452" i="4"/>
  <c r="G2452" i="4"/>
  <c r="D2453" i="4"/>
  <c r="E2453" i="4"/>
  <c r="F2453" i="4"/>
  <c r="G2453" i="4"/>
  <c r="D2454" i="4"/>
  <c r="E2454" i="4"/>
  <c r="F2454" i="4"/>
  <c r="G2454" i="4"/>
  <c r="D2455" i="4"/>
  <c r="E2455" i="4"/>
  <c r="F2455" i="4"/>
  <c r="G2455" i="4"/>
  <c r="D2456" i="4"/>
  <c r="E2456" i="4"/>
  <c r="F2456" i="4"/>
  <c r="G2456" i="4"/>
  <c r="D2457" i="4"/>
  <c r="E2457" i="4"/>
  <c r="F2457" i="4"/>
  <c r="G2457" i="4"/>
  <c r="D2458" i="4"/>
  <c r="E2458" i="4"/>
  <c r="F2458" i="4"/>
  <c r="G2458" i="4"/>
  <c r="D2459" i="4"/>
  <c r="E2459" i="4"/>
  <c r="F2459" i="4"/>
  <c r="G2459" i="4"/>
  <c r="D2460" i="4"/>
  <c r="E2460" i="4"/>
  <c r="F2460" i="4"/>
  <c r="G2460" i="4"/>
  <c r="D2461" i="4"/>
  <c r="E2461" i="4"/>
  <c r="F2461" i="4"/>
  <c r="G2461" i="4"/>
  <c r="D2462" i="4"/>
  <c r="E2462" i="4"/>
  <c r="F2462" i="4"/>
  <c r="G2462" i="4"/>
  <c r="D2463" i="4"/>
  <c r="E2463" i="4"/>
  <c r="F2463" i="4"/>
  <c r="G2463" i="4"/>
  <c r="D2464" i="4"/>
  <c r="E2464" i="4"/>
  <c r="F2464" i="4"/>
  <c r="G2464" i="4"/>
  <c r="D2465" i="4"/>
  <c r="E2465" i="4"/>
  <c r="F2465" i="4"/>
  <c r="G2465" i="4"/>
  <c r="D2466" i="4"/>
  <c r="E2466" i="4"/>
  <c r="F2466" i="4"/>
  <c r="G2466" i="4"/>
  <c r="D2467" i="4"/>
  <c r="E2467" i="4"/>
  <c r="F2467" i="4"/>
  <c r="G2467" i="4"/>
  <c r="D2468" i="4"/>
  <c r="E2468" i="4"/>
  <c r="F2468" i="4"/>
  <c r="G2468" i="4"/>
  <c r="D2469" i="4"/>
  <c r="E2469" i="4"/>
  <c r="F2469" i="4"/>
  <c r="G2469" i="4"/>
  <c r="D2470" i="4"/>
  <c r="E2470" i="4"/>
  <c r="F2470" i="4"/>
  <c r="G2470" i="4"/>
  <c r="D2471" i="4"/>
  <c r="E2471" i="4"/>
  <c r="F2471" i="4"/>
  <c r="G2471" i="4"/>
  <c r="D2472" i="4"/>
  <c r="E2472" i="4"/>
  <c r="F2472" i="4"/>
  <c r="G2472" i="4"/>
  <c r="D2473" i="4"/>
  <c r="E2473" i="4"/>
  <c r="F2473" i="4"/>
  <c r="G2473" i="4"/>
  <c r="D2474" i="4"/>
  <c r="E2474" i="4"/>
  <c r="F2474" i="4"/>
  <c r="G2474" i="4"/>
  <c r="D2475" i="4"/>
  <c r="E2475" i="4"/>
  <c r="F2475" i="4"/>
  <c r="G2475" i="4"/>
  <c r="D2476" i="4"/>
  <c r="E2476" i="4"/>
  <c r="F2476" i="4"/>
  <c r="G2476" i="4"/>
  <c r="D2477" i="4"/>
  <c r="E2477" i="4"/>
  <c r="F2477" i="4"/>
  <c r="G2477" i="4"/>
  <c r="D2478" i="4"/>
  <c r="E2478" i="4"/>
  <c r="F2478" i="4"/>
  <c r="G2478" i="4"/>
  <c r="D2479" i="4"/>
  <c r="E2479" i="4"/>
  <c r="F2479" i="4"/>
  <c r="G2479" i="4"/>
  <c r="D2480" i="4"/>
  <c r="E2480" i="4"/>
  <c r="F2480" i="4"/>
  <c r="G2480" i="4"/>
  <c r="D2481" i="4"/>
  <c r="E2481" i="4"/>
  <c r="F2481" i="4"/>
  <c r="G2481" i="4"/>
  <c r="D2482" i="4"/>
  <c r="E2482" i="4"/>
  <c r="F2482" i="4"/>
  <c r="G2482" i="4"/>
  <c r="D2483" i="4"/>
  <c r="E2483" i="4"/>
  <c r="F2483" i="4"/>
  <c r="G2483" i="4"/>
  <c r="D2484" i="4"/>
  <c r="E2484" i="4"/>
  <c r="F2484" i="4"/>
  <c r="G2484" i="4"/>
  <c r="D2485" i="4"/>
  <c r="E2485" i="4"/>
  <c r="F2485" i="4"/>
  <c r="G2485" i="4"/>
  <c r="D2486" i="4"/>
  <c r="E2486" i="4"/>
  <c r="F2486" i="4"/>
  <c r="G2486" i="4"/>
  <c r="D2487" i="4"/>
  <c r="E2487" i="4"/>
  <c r="F2487" i="4"/>
  <c r="G2487" i="4"/>
  <c r="D2488" i="4"/>
  <c r="E2488" i="4"/>
  <c r="F2488" i="4"/>
  <c r="G2488" i="4"/>
  <c r="D2489" i="4"/>
  <c r="E2489" i="4"/>
  <c r="F2489" i="4"/>
  <c r="G2489" i="4"/>
  <c r="D2490" i="4"/>
  <c r="E2490" i="4"/>
  <c r="F2490" i="4"/>
  <c r="G2490" i="4"/>
  <c r="D2491" i="4"/>
  <c r="E2491" i="4"/>
  <c r="F2491" i="4"/>
  <c r="G2491" i="4"/>
  <c r="D2492" i="4"/>
  <c r="E2492" i="4"/>
  <c r="F2492" i="4"/>
  <c r="G2492" i="4"/>
  <c r="D2493" i="4"/>
  <c r="E2493" i="4"/>
  <c r="F2493" i="4"/>
  <c r="G2493" i="4"/>
  <c r="D2494" i="4"/>
  <c r="E2494" i="4"/>
  <c r="F2494" i="4"/>
  <c r="G2494" i="4"/>
  <c r="D2495" i="4"/>
  <c r="E2495" i="4"/>
  <c r="F2495" i="4"/>
  <c r="G2495" i="4"/>
  <c r="D2496" i="4"/>
  <c r="E2496" i="4"/>
  <c r="F2496" i="4"/>
  <c r="G2496" i="4"/>
  <c r="D2497" i="4"/>
  <c r="E2497" i="4"/>
  <c r="F2497" i="4"/>
  <c r="G2497" i="4"/>
  <c r="D2498" i="4"/>
  <c r="E2498" i="4"/>
  <c r="F2498" i="4"/>
  <c r="G2498" i="4"/>
  <c r="D2499" i="4"/>
  <c r="E2499" i="4"/>
  <c r="F2499" i="4"/>
  <c r="G2499" i="4"/>
  <c r="D2500" i="4"/>
  <c r="E2500" i="4"/>
  <c r="F2500" i="4"/>
  <c r="G2500" i="4"/>
  <c r="D2501" i="4"/>
  <c r="E2501" i="4"/>
  <c r="F2501" i="4"/>
  <c r="G2501" i="4"/>
  <c r="D2502" i="4"/>
  <c r="E2502" i="4"/>
  <c r="F2502" i="4"/>
  <c r="G2502" i="4"/>
  <c r="D2503" i="4"/>
  <c r="E2503" i="4"/>
  <c r="F2503" i="4"/>
  <c r="G2503" i="4"/>
  <c r="D2504" i="4"/>
  <c r="E2504" i="4"/>
  <c r="F2504" i="4"/>
  <c r="G2504" i="4"/>
  <c r="D2505" i="4"/>
  <c r="E2505" i="4"/>
  <c r="F2505" i="4"/>
  <c r="G2505" i="4"/>
  <c r="D2506" i="4"/>
  <c r="E2506" i="4"/>
  <c r="F2506" i="4"/>
  <c r="G2506" i="4"/>
  <c r="D2507" i="4"/>
  <c r="E2507" i="4"/>
  <c r="F2507" i="4"/>
  <c r="G2507" i="4"/>
  <c r="D2508" i="4"/>
  <c r="E2508" i="4"/>
  <c r="F2508" i="4"/>
  <c r="G2508" i="4"/>
  <c r="D2509" i="4"/>
  <c r="E2509" i="4"/>
  <c r="F2509" i="4"/>
  <c r="G2509" i="4"/>
  <c r="D2510" i="4"/>
  <c r="E2510" i="4"/>
  <c r="F2510" i="4"/>
  <c r="G2510" i="4"/>
  <c r="D2511" i="4"/>
  <c r="E2511" i="4"/>
  <c r="F2511" i="4"/>
  <c r="G2511" i="4"/>
  <c r="D2512" i="4"/>
  <c r="E2512" i="4"/>
  <c r="F2512" i="4"/>
  <c r="G2512" i="4"/>
  <c r="D2513" i="4"/>
  <c r="E2513" i="4"/>
  <c r="F2513" i="4"/>
  <c r="G2513" i="4"/>
  <c r="D2514" i="4"/>
  <c r="E2514" i="4"/>
  <c r="F2514" i="4"/>
  <c r="G2514" i="4"/>
  <c r="D2515" i="4"/>
  <c r="E2515" i="4"/>
  <c r="F2515" i="4"/>
  <c r="G2515" i="4"/>
  <c r="D2516" i="4"/>
  <c r="E2516" i="4"/>
  <c r="F2516" i="4"/>
  <c r="G2516" i="4"/>
  <c r="D2517" i="4"/>
  <c r="E2517" i="4"/>
  <c r="F2517" i="4"/>
  <c r="G2517" i="4"/>
  <c r="D2518" i="4"/>
  <c r="E2518" i="4"/>
  <c r="F2518" i="4"/>
  <c r="G2518" i="4"/>
  <c r="D2519" i="4"/>
  <c r="E2519" i="4"/>
  <c r="F2519" i="4"/>
  <c r="G2519" i="4"/>
  <c r="D2520" i="4"/>
  <c r="E2520" i="4"/>
  <c r="F2520" i="4"/>
  <c r="G2520" i="4"/>
  <c r="D2521" i="4"/>
  <c r="E2521" i="4"/>
  <c r="F2521" i="4"/>
  <c r="G2521" i="4"/>
  <c r="D2522" i="4"/>
  <c r="E2522" i="4"/>
  <c r="F2522" i="4"/>
  <c r="G2522" i="4"/>
  <c r="D2523" i="4"/>
  <c r="E2523" i="4"/>
  <c r="F2523" i="4"/>
  <c r="G2523" i="4"/>
  <c r="D2524" i="4"/>
  <c r="E2524" i="4"/>
  <c r="F2524" i="4"/>
  <c r="G2524" i="4"/>
  <c r="D2525" i="4"/>
  <c r="E2525" i="4"/>
  <c r="F2525" i="4"/>
  <c r="G2525" i="4"/>
  <c r="D2526" i="4"/>
  <c r="E2526" i="4"/>
  <c r="F2526" i="4"/>
  <c r="G2526" i="4"/>
  <c r="D2527" i="4"/>
  <c r="E2527" i="4"/>
  <c r="F2527" i="4"/>
  <c r="G2527" i="4"/>
  <c r="D2528" i="4"/>
  <c r="E2528" i="4"/>
  <c r="F2528" i="4"/>
  <c r="G2528" i="4"/>
  <c r="D2529" i="4"/>
  <c r="E2529" i="4"/>
  <c r="F2529" i="4"/>
  <c r="G2529" i="4"/>
  <c r="D2530" i="4"/>
  <c r="E2530" i="4"/>
  <c r="F2530" i="4"/>
  <c r="G2530" i="4"/>
  <c r="D2531" i="4"/>
  <c r="E2531" i="4"/>
  <c r="F2531" i="4"/>
  <c r="G2531" i="4"/>
  <c r="D2532" i="4"/>
  <c r="E2532" i="4"/>
  <c r="F2532" i="4"/>
  <c r="G2532" i="4"/>
  <c r="D2533" i="4"/>
  <c r="E2533" i="4"/>
  <c r="F2533" i="4"/>
  <c r="G2533" i="4"/>
  <c r="D2534" i="4"/>
  <c r="E2534" i="4"/>
  <c r="F2534" i="4"/>
  <c r="G2534" i="4"/>
  <c r="D2535" i="4"/>
  <c r="E2535" i="4"/>
  <c r="F2535" i="4"/>
  <c r="G2535" i="4"/>
  <c r="D2536" i="4"/>
  <c r="E2536" i="4"/>
  <c r="F2536" i="4"/>
  <c r="G2536" i="4"/>
  <c r="D2537" i="4"/>
  <c r="E2537" i="4"/>
  <c r="F2537" i="4"/>
  <c r="G2537" i="4"/>
  <c r="D2538" i="4"/>
  <c r="E2538" i="4"/>
  <c r="F2538" i="4"/>
  <c r="G2538" i="4"/>
  <c r="D2539" i="4"/>
  <c r="E2539" i="4"/>
  <c r="F2539" i="4"/>
  <c r="G2539" i="4"/>
  <c r="D2540" i="4"/>
  <c r="E2540" i="4"/>
  <c r="F2540" i="4"/>
  <c r="G2540" i="4"/>
  <c r="D2541" i="4"/>
  <c r="E2541" i="4"/>
  <c r="F2541" i="4"/>
  <c r="G2541" i="4"/>
  <c r="D2542" i="4"/>
  <c r="E2542" i="4"/>
  <c r="F2542" i="4"/>
  <c r="G2542" i="4"/>
  <c r="D2543" i="4"/>
  <c r="E2543" i="4"/>
  <c r="F2543" i="4"/>
  <c r="G2543" i="4"/>
  <c r="D2544" i="4"/>
  <c r="E2544" i="4"/>
  <c r="F2544" i="4"/>
  <c r="G2544" i="4"/>
  <c r="D2545" i="4"/>
  <c r="E2545" i="4"/>
  <c r="F2545" i="4"/>
  <c r="G2545" i="4"/>
  <c r="D2546" i="4"/>
  <c r="E2546" i="4"/>
  <c r="F2546" i="4"/>
  <c r="G2546" i="4"/>
  <c r="D2547" i="4"/>
  <c r="E2547" i="4"/>
  <c r="F2547" i="4"/>
  <c r="G2547" i="4"/>
  <c r="D2548" i="4"/>
  <c r="E2548" i="4"/>
  <c r="F2548" i="4"/>
  <c r="G2548" i="4"/>
  <c r="D2549" i="4"/>
  <c r="E2549" i="4"/>
  <c r="F2549" i="4"/>
  <c r="G2549" i="4"/>
  <c r="D2550" i="4"/>
  <c r="E2550" i="4"/>
  <c r="F2550" i="4"/>
  <c r="G2550" i="4"/>
  <c r="D2551" i="4"/>
  <c r="E2551" i="4"/>
  <c r="F2551" i="4"/>
  <c r="G2551" i="4"/>
  <c r="D2552" i="4"/>
  <c r="E2552" i="4"/>
  <c r="F2552" i="4"/>
  <c r="G2552" i="4"/>
  <c r="D2553" i="4"/>
  <c r="E2553" i="4"/>
  <c r="F2553" i="4"/>
  <c r="G2553" i="4"/>
  <c r="D2554" i="4"/>
  <c r="E2554" i="4"/>
  <c r="F2554" i="4"/>
  <c r="G2554" i="4"/>
  <c r="D2555" i="4"/>
  <c r="E2555" i="4"/>
  <c r="F2555" i="4"/>
  <c r="G2555" i="4"/>
  <c r="D2556" i="4"/>
  <c r="E2556" i="4"/>
  <c r="F2556" i="4"/>
  <c r="G2556" i="4"/>
  <c r="D2557" i="4"/>
  <c r="E2557" i="4"/>
  <c r="F2557" i="4"/>
  <c r="G2557" i="4"/>
  <c r="D2558" i="4"/>
  <c r="E2558" i="4"/>
  <c r="F2558" i="4"/>
  <c r="G2558" i="4"/>
  <c r="D2559" i="4"/>
  <c r="E2559" i="4"/>
  <c r="F2559" i="4"/>
  <c r="G2559" i="4"/>
  <c r="D2560" i="4"/>
  <c r="E2560" i="4"/>
  <c r="F2560" i="4"/>
  <c r="G2560" i="4"/>
  <c r="D2561" i="4"/>
  <c r="E2561" i="4"/>
  <c r="F2561" i="4"/>
  <c r="G2561" i="4"/>
  <c r="D2562" i="4"/>
  <c r="E2562" i="4"/>
  <c r="F2562" i="4"/>
  <c r="G2562" i="4"/>
  <c r="D2563" i="4"/>
  <c r="E2563" i="4"/>
  <c r="F2563" i="4"/>
  <c r="G2563" i="4"/>
  <c r="D2564" i="4"/>
  <c r="E2564" i="4"/>
  <c r="F2564" i="4"/>
  <c r="G2564" i="4"/>
  <c r="D2565" i="4"/>
  <c r="E2565" i="4"/>
  <c r="F2565" i="4"/>
  <c r="G2565" i="4"/>
  <c r="D2566" i="4"/>
  <c r="E2566" i="4"/>
  <c r="F2566" i="4"/>
  <c r="G2566" i="4"/>
  <c r="D2567" i="4"/>
  <c r="E2567" i="4"/>
  <c r="F2567" i="4"/>
  <c r="G2567" i="4"/>
  <c r="D2568" i="4"/>
  <c r="E2568" i="4"/>
  <c r="F2568" i="4"/>
  <c r="G2568" i="4"/>
  <c r="D2569" i="4"/>
  <c r="E2569" i="4"/>
  <c r="F2569" i="4"/>
  <c r="G2569" i="4"/>
  <c r="D2570" i="4"/>
  <c r="E2570" i="4"/>
  <c r="F2570" i="4"/>
  <c r="G2570" i="4"/>
  <c r="D2571" i="4"/>
  <c r="E2571" i="4"/>
  <c r="F2571" i="4"/>
  <c r="G2571" i="4"/>
  <c r="D2572" i="4"/>
  <c r="E2572" i="4"/>
  <c r="F2572" i="4"/>
  <c r="G2572" i="4"/>
  <c r="D2573" i="4"/>
  <c r="E2573" i="4"/>
  <c r="F2573" i="4"/>
  <c r="G2573" i="4"/>
  <c r="D2574" i="4"/>
  <c r="E2574" i="4"/>
  <c r="F2574" i="4"/>
  <c r="G2574" i="4"/>
  <c r="D2575" i="4"/>
  <c r="E2575" i="4"/>
  <c r="F2575" i="4"/>
  <c r="G2575" i="4"/>
  <c r="D2576" i="4"/>
  <c r="E2576" i="4"/>
  <c r="F2576" i="4"/>
  <c r="G2576" i="4"/>
  <c r="D2577" i="4"/>
  <c r="E2577" i="4"/>
  <c r="F2577" i="4"/>
  <c r="G2577" i="4"/>
  <c r="D2578" i="4"/>
  <c r="E2578" i="4"/>
  <c r="F2578" i="4"/>
  <c r="G2578" i="4"/>
  <c r="D2579" i="4"/>
  <c r="E2579" i="4"/>
  <c r="F2579" i="4"/>
  <c r="G2579" i="4"/>
  <c r="D2580" i="4"/>
  <c r="E2580" i="4"/>
  <c r="F2580" i="4"/>
  <c r="G2580" i="4"/>
  <c r="D2581" i="4"/>
  <c r="E2581" i="4"/>
  <c r="F2581" i="4"/>
  <c r="G2581" i="4"/>
  <c r="D2582" i="4"/>
  <c r="E2582" i="4"/>
  <c r="F2582" i="4"/>
  <c r="G2582" i="4"/>
  <c r="D2583" i="4"/>
  <c r="E2583" i="4"/>
  <c r="F2583" i="4"/>
  <c r="G2583" i="4"/>
  <c r="D2584" i="4"/>
  <c r="E2584" i="4"/>
  <c r="F2584" i="4"/>
  <c r="G2584" i="4"/>
  <c r="D2585" i="4"/>
  <c r="E2585" i="4"/>
  <c r="F2585" i="4"/>
  <c r="G2585" i="4"/>
  <c r="D2586" i="4"/>
  <c r="E2586" i="4"/>
  <c r="F2586" i="4"/>
  <c r="G2586" i="4"/>
  <c r="D2587" i="4"/>
  <c r="E2587" i="4"/>
  <c r="F2587" i="4"/>
  <c r="G2587" i="4"/>
  <c r="D2588" i="4"/>
  <c r="E2588" i="4"/>
  <c r="F2588" i="4"/>
  <c r="G2588" i="4"/>
  <c r="D2589" i="4"/>
  <c r="E2589" i="4"/>
  <c r="F2589" i="4"/>
  <c r="G2589" i="4"/>
  <c r="D2590" i="4"/>
  <c r="E2590" i="4"/>
  <c r="F2590" i="4"/>
  <c r="G2590" i="4"/>
  <c r="D2591" i="4"/>
  <c r="E2591" i="4"/>
  <c r="F2591" i="4"/>
  <c r="G2591" i="4"/>
  <c r="D2592" i="4"/>
  <c r="E2592" i="4"/>
  <c r="F2592" i="4"/>
  <c r="G2592" i="4"/>
  <c r="D2593" i="4"/>
  <c r="E2593" i="4"/>
  <c r="F2593" i="4"/>
  <c r="G2593" i="4"/>
  <c r="D2594" i="4"/>
  <c r="E2594" i="4"/>
  <c r="F2594" i="4"/>
  <c r="G2594" i="4"/>
  <c r="D2595" i="4"/>
  <c r="E2595" i="4"/>
  <c r="F2595" i="4"/>
  <c r="G2595" i="4"/>
  <c r="D2596" i="4"/>
  <c r="E2596" i="4"/>
  <c r="F2596" i="4"/>
  <c r="G2596" i="4"/>
  <c r="D2597" i="4"/>
  <c r="E2597" i="4"/>
  <c r="F2597" i="4"/>
  <c r="G2597" i="4"/>
  <c r="D2598" i="4"/>
  <c r="E2598" i="4"/>
  <c r="F2598" i="4"/>
  <c r="G2598" i="4"/>
  <c r="D2599" i="4"/>
  <c r="E2599" i="4"/>
  <c r="F2599" i="4"/>
  <c r="G2599" i="4"/>
  <c r="D2600" i="4"/>
  <c r="E2600" i="4"/>
  <c r="F2600" i="4"/>
  <c r="G2600" i="4"/>
  <c r="D2601" i="4"/>
  <c r="E2601" i="4"/>
  <c r="F2601" i="4"/>
  <c r="G2601" i="4"/>
  <c r="D2602" i="4"/>
  <c r="E2602" i="4"/>
  <c r="F2602" i="4"/>
  <c r="G2602" i="4"/>
  <c r="D2603" i="4"/>
  <c r="E2603" i="4"/>
  <c r="F2603" i="4"/>
  <c r="G2603" i="4"/>
  <c r="D2604" i="4"/>
  <c r="E2604" i="4"/>
  <c r="F2604" i="4"/>
  <c r="G2604" i="4"/>
  <c r="D2605" i="4"/>
  <c r="E2605" i="4"/>
  <c r="F2605" i="4"/>
  <c r="G2605" i="4"/>
  <c r="D2606" i="4"/>
  <c r="E2606" i="4"/>
  <c r="F2606" i="4"/>
  <c r="G2606" i="4"/>
  <c r="D2607" i="4"/>
  <c r="E2607" i="4"/>
  <c r="F2607" i="4"/>
  <c r="G2607" i="4"/>
  <c r="D2608" i="4"/>
  <c r="E2608" i="4"/>
  <c r="F2608" i="4"/>
  <c r="G2608" i="4"/>
  <c r="D2609" i="4"/>
  <c r="E2609" i="4"/>
  <c r="F2609" i="4"/>
  <c r="G2609" i="4"/>
  <c r="D2610" i="4"/>
  <c r="E2610" i="4"/>
  <c r="F2610" i="4"/>
  <c r="G2610" i="4"/>
  <c r="D2611" i="4"/>
  <c r="E2611" i="4"/>
  <c r="F2611" i="4"/>
  <c r="G2611" i="4"/>
  <c r="D2612" i="4"/>
  <c r="E2612" i="4"/>
  <c r="F2612" i="4"/>
  <c r="G2612" i="4"/>
  <c r="D2613" i="4"/>
  <c r="E2613" i="4"/>
  <c r="F2613" i="4"/>
  <c r="G2613" i="4"/>
  <c r="D2614" i="4"/>
  <c r="E2614" i="4"/>
  <c r="F2614" i="4"/>
  <c r="G2614" i="4"/>
  <c r="D2615" i="4"/>
  <c r="E2615" i="4"/>
  <c r="F2615" i="4"/>
  <c r="G2615" i="4"/>
  <c r="D2616" i="4"/>
  <c r="E2616" i="4"/>
  <c r="F2616" i="4"/>
  <c r="G2616" i="4"/>
  <c r="D2617" i="4"/>
  <c r="E2617" i="4"/>
  <c r="F2617" i="4"/>
  <c r="G2617" i="4"/>
  <c r="D2618" i="4"/>
  <c r="E2618" i="4"/>
  <c r="F2618" i="4"/>
  <c r="G2618" i="4"/>
  <c r="D2619" i="4"/>
  <c r="E2619" i="4"/>
  <c r="F2619" i="4"/>
  <c r="G2619" i="4"/>
  <c r="D2620" i="4"/>
  <c r="E2620" i="4"/>
  <c r="F2620" i="4"/>
  <c r="G2620" i="4"/>
  <c r="D2621" i="4"/>
  <c r="E2621" i="4"/>
  <c r="F2621" i="4"/>
  <c r="G2621" i="4"/>
  <c r="D2622" i="4"/>
  <c r="E2622" i="4"/>
  <c r="F2622" i="4"/>
  <c r="G2622" i="4"/>
  <c r="D2623" i="4"/>
  <c r="E2623" i="4"/>
  <c r="F2623" i="4"/>
  <c r="G2623" i="4"/>
  <c r="D2624" i="4"/>
  <c r="E2624" i="4"/>
  <c r="F2624" i="4"/>
  <c r="G2624" i="4"/>
  <c r="D2625" i="4"/>
  <c r="E2625" i="4"/>
  <c r="F2625" i="4"/>
  <c r="G2625" i="4"/>
  <c r="D2626" i="4"/>
  <c r="E2626" i="4"/>
  <c r="F2626" i="4"/>
  <c r="G2626" i="4"/>
  <c r="D2627" i="4"/>
  <c r="E2627" i="4"/>
  <c r="F2627" i="4"/>
  <c r="G2627" i="4"/>
  <c r="D2628" i="4"/>
  <c r="E2628" i="4"/>
  <c r="F2628" i="4"/>
  <c r="G2628" i="4"/>
  <c r="D2629" i="4"/>
  <c r="E2629" i="4"/>
  <c r="F2629" i="4"/>
  <c r="G2629" i="4"/>
  <c r="D2630" i="4"/>
  <c r="E2630" i="4"/>
  <c r="F2630" i="4"/>
  <c r="G2630" i="4"/>
  <c r="D2631" i="4"/>
  <c r="E2631" i="4"/>
  <c r="F2631" i="4"/>
  <c r="G2631" i="4"/>
  <c r="D2632" i="4"/>
  <c r="E2632" i="4"/>
  <c r="F2632" i="4"/>
  <c r="G2632" i="4"/>
  <c r="D2633" i="4"/>
  <c r="E2633" i="4"/>
  <c r="F2633" i="4"/>
  <c r="G2633" i="4"/>
  <c r="D2634" i="4"/>
  <c r="E2634" i="4"/>
  <c r="F2634" i="4"/>
  <c r="G2634" i="4"/>
  <c r="D2635" i="4"/>
  <c r="E2635" i="4"/>
  <c r="F2635" i="4"/>
  <c r="G2635" i="4"/>
  <c r="D2636" i="4"/>
  <c r="E2636" i="4"/>
  <c r="F2636" i="4"/>
  <c r="G2636" i="4"/>
  <c r="D2637" i="4"/>
  <c r="E2637" i="4"/>
  <c r="F2637" i="4"/>
  <c r="G2637" i="4"/>
  <c r="D2638" i="4"/>
  <c r="E2638" i="4"/>
  <c r="F2638" i="4"/>
  <c r="G2638" i="4"/>
  <c r="D2639" i="4"/>
  <c r="E2639" i="4"/>
  <c r="F2639" i="4"/>
  <c r="G2639" i="4"/>
  <c r="D2640" i="4"/>
  <c r="E2640" i="4"/>
  <c r="F2640" i="4"/>
  <c r="G2640" i="4"/>
  <c r="D2641" i="4"/>
  <c r="E2641" i="4"/>
  <c r="F2641" i="4"/>
  <c r="G2641" i="4"/>
  <c r="D2642" i="4"/>
  <c r="E2642" i="4"/>
  <c r="F2642" i="4"/>
  <c r="G2642" i="4"/>
  <c r="D2643" i="4"/>
  <c r="E2643" i="4"/>
  <c r="F2643" i="4"/>
  <c r="G2643" i="4"/>
  <c r="D2644" i="4"/>
  <c r="E2644" i="4"/>
  <c r="F2644" i="4"/>
  <c r="G2644" i="4"/>
  <c r="D2645" i="4"/>
  <c r="E2645" i="4"/>
  <c r="F2645" i="4"/>
  <c r="G2645" i="4"/>
  <c r="D2646" i="4"/>
  <c r="E2646" i="4"/>
  <c r="F2646" i="4"/>
  <c r="G2646" i="4"/>
  <c r="D2647" i="4"/>
  <c r="E2647" i="4"/>
  <c r="F2647" i="4"/>
  <c r="G2647" i="4"/>
  <c r="D2648" i="4"/>
  <c r="E2648" i="4"/>
  <c r="F2648" i="4"/>
  <c r="G2648" i="4"/>
  <c r="D2649" i="4"/>
  <c r="E2649" i="4"/>
  <c r="F2649" i="4"/>
  <c r="G2649" i="4"/>
  <c r="D2650" i="4"/>
  <c r="E2650" i="4"/>
  <c r="F2650" i="4"/>
  <c r="G2650" i="4"/>
  <c r="D2651" i="4"/>
  <c r="E2651" i="4"/>
  <c r="F2651" i="4"/>
  <c r="G2651" i="4"/>
  <c r="D2652" i="4"/>
  <c r="E2652" i="4"/>
  <c r="F2652" i="4"/>
  <c r="G2652" i="4"/>
  <c r="D2653" i="4"/>
  <c r="E2653" i="4"/>
  <c r="F2653" i="4"/>
  <c r="G2653" i="4"/>
  <c r="D2654" i="4"/>
  <c r="E2654" i="4"/>
  <c r="F2654" i="4"/>
  <c r="G2654" i="4"/>
  <c r="D2655" i="4"/>
  <c r="E2655" i="4"/>
  <c r="F2655" i="4"/>
  <c r="G2655" i="4"/>
  <c r="D2656" i="4"/>
  <c r="E2656" i="4"/>
  <c r="F2656" i="4"/>
  <c r="G2656" i="4"/>
  <c r="D2657" i="4"/>
  <c r="E2657" i="4"/>
  <c r="F2657" i="4"/>
  <c r="G2657" i="4"/>
  <c r="D2658" i="4"/>
  <c r="E2658" i="4"/>
  <c r="F2658" i="4"/>
  <c r="G2658" i="4"/>
  <c r="D2659" i="4"/>
  <c r="E2659" i="4"/>
  <c r="F2659" i="4"/>
  <c r="G2659" i="4"/>
  <c r="D2660" i="4"/>
  <c r="E2660" i="4"/>
  <c r="F2660" i="4"/>
  <c r="G2660" i="4"/>
  <c r="D2661" i="4"/>
  <c r="E2661" i="4"/>
  <c r="F2661" i="4"/>
  <c r="G2661" i="4"/>
  <c r="D2662" i="4"/>
  <c r="E2662" i="4"/>
  <c r="F2662" i="4"/>
  <c r="G2662" i="4"/>
  <c r="D2663" i="4"/>
  <c r="E2663" i="4"/>
  <c r="F2663" i="4"/>
  <c r="G2663" i="4"/>
  <c r="D2664" i="4"/>
  <c r="E2664" i="4"/>
  <c r="F2664" i="4"/>
  <c r="G2664" i="4"/>
  <c r="D2665" i="4"/>
  <c r="E2665" i="4"/>
  <c r="F2665" i="4"/>
  <c r="G2665" i="4"/>
  <c r="D2666" i="4"/>
  <c r="E2666" i="4"/>
  <c r="F2666" i="4"/>
  <c r="G2666" i="4"/>
  <c r="D2667" i="4"/>
  <c r="E2667" i="4"/>
  <c r="F2667" i="4"/>
  <c r="G2667" i="4"/>
  <c r="D2668" i="4"/>
  <c r="E2668" i="4"/>
  <c r="F2668" i="4"/>
  <c r="G2668" i="4"/>
  <c r="D2669" i="4"/>
  <c r="E2669" i="4"/>
  <c r="F2669" i="4"/>
  <c r="G2669" i="4"/>
  <c r="D2670" i="4"/>
  <c r="E2670" i="4"/>
  <c r="F2670" i="4"/>
  <c r="G2670" i="4"/>
  <c r="D2671" i="4"/>
  <c r="E2671" i="4"/>
  <c r="F2671" i="4"/>
  <c r="G2671" i="4"/>
  <c r="D2672" i="4"/>
  <c r="E2672" i="4"/>
  <c r="F2672" i="4"/>
  <c r="G2672" i="4"/>
  <c r="D2673" i="4"/>
  <c r="E2673" i="4"/>
  <c r="F2673" i="4"/>
  <c r="G2673" i="4"/>
  <c r="D2674" i="4"/>
  <c r="E2674" i="4"/>
  <c r="F2674" i="4"/>
  <c r="G2674" i="4"/>
  <c r="D2675" i="4"/>
  <c r="E2675" i="4"/>
  <c r="F2675" i="4"/>
  <c r="G2675" i="4"/>
  <c r="D2676" i="4"/>
  <c r="E2676" i="4"/>
  <c r="F2676" i="4"/>
  <c r="G2676" i="4"/>
  <c r="D2677" i="4"/>
  <c r="E2677" i="4"/>
  <c r="F2677" i="4"/>
  <c r="G2677" i="4"/>
  <c r="D2678" i="4"/>
  <c r="E2678" i="4"/>
  <c r="F2678" i="4"/>
  <c r="G2678" i="4"/>
  <c r="D2679" i="4"/>
  <c r="E2679" i="4"/>
  <c r="F2679" i="4"/>
  <c r="G2679" i="4"/>
  <c r="D2680" i="4"/>
  <c r="E2680" i="4"/>
  <c r="F2680" i="4"/>
  <c r="G2680" i="4"/>
  <c r="D2681" i="4"/>
  <c r="E2681" i="4"/>
  <c r="F2681" i="4"/>
  <c r="G2681" i="4"/>
  <c r="D2682" i="4"/>
  <c r="E2682" i="4"/>
  <c r="F2682" i="4"/>
  <c r="G2682" i="4"/>
  <c r="D2683" i="4"/>
  <c r="E2683" i="4"/>
  <c r="F2683" i="4"/>
  <c r="G2683" i="4"/>
  <c r="D2684" i="4"/>
  <c r="E2684" i="4"/>
  <c r="F2684" i="4"/>
  <c r="G2684" i="4"/>
  <c r="D2685" i="4"/>
  <c r="E2685" i="4"/>
  <c r="F2685" i="4"/>
  <c r="G2685" i="4"/>
  <c r="D2686" i="4"/>
  <c r="E2686" i="4"/>
  <c r="F2686" i="4"/>
  <c r="G2686" i="4"/>
  <c r="D2687" i="4"/>
  <c r="E2687" i="4"/>
  <c r="F2687" i="4"/>
  <c r="G2687" i="4"/>
  <c r="D2688" i="4"/>
  <c r="E2688" i="4"/>
  <c r="F2688" i="4"/>
  <c r="G2688" i="4"/>
  <c r="D2689" i="4"/>
  <c r="E2689" i="4"/>
  <c r="F2689" i="4"/>
  <c r="G2689" i="4"/>
  <c r="D2690" i="4"/>
  <c r="E2690" i="4"/>
  <c r="F2690" i="4"/>
  <c r="G2690" i="4"/>
  <c r="D2691" i="4"/>
  <c r="E2691" i="4"/>
  <c r="F2691" i="4"/>
  <c r="G2691" i="4"/>
  <c r="D2692" i="4"/>
  <c r="E2692" i="4"/>
  <c r="F2692" i="4"/>
  <c r="G2692" i="4"/>
  <c r="D2693" i="4"/>
  <c r="E2693" i="4"/>
  <c r="F2693" i="4"/>
  <c r="G2693" i="4"/>
  <c r="D2694" i="4"/>
  <c r="E2694" i="4"/>
  <c r="F2694" i="4"/>
  <c r="G2694" i="4"/>
  <c r="D2695" i="4"/>
  <c r="E2695" i="4"/>
  <c r="F2695" i="4"/>
  <c r="G2695" i="4"/>
  <c r="D2696" i="4"/>
  <c r="E2696" i="4"/>
  <c r="F2696" i="4"/>
  <c r="G2696" i="4"/>
  <c r="D2697" i="4"/>
  <c r="E2697" i="4"/>
  <c r="F2697" i="4"/>
  <c r="G2697" i="4"/>
  <c r="D2698" i="4"/>
  <c r="E2698" i="4"/>
  <c r="F2698" i="4"/>
  <c r="G2698" i="4"/>
  <c r="D2699" i="4"/>
  <c r="E2699" i="4"/>
  <c r="F2699" i="4"/>
  <c r="G2699" i="4"/>
  <c r="D2700" i="4"/>
  <c r="E2700" i="4"/>
  <c r="F2700" i="4"/>
  <c r="G2700" i="4"/>
  <c r="D2701" i="4"/>
  <c r="E2701" i="4"/>
  <c r="F2701" i="4"/>
  <c r="G2701" i="4"/>
  <c r="D2702" i="4"/>
  <c r="E2702" i="4"/>
  <c r="F2702" i="4"/>
  <c r="G2702" i="4"/>
  <c r="D2703" i="4"/>
  <c r="E2703" i="4"/>
  <c r="F2703" i="4"/>
  <c r="G2703" i="4"/>
  <c r="D2704" i="4"/>
  <c r="E2704" i="4"/>
  <c r="F2704" i="4"/>
  <c r="G2704" i="4"/>
  <c r="D2705" i="4"/>
  <c r="E2705" i="4"/>
  <c r="F2705" i="4"/>
  <c r="G2705" i="4"/>
  <c r="D2706" i="4"/>
  <c r="E2706" i="4"/>
  <c r="F2706" i="4"/>
  <c r="G2706" i="4"/>
  <c r="D2707" i="4"/>
  <c r="E2707" i="4"/>
  <c r="F2707" i="4"/>
  <c r="G2707" i="4"/>
  <c r="D2708" i="4"/>
  <c r="E2708" i="4"/>
  <c r="F2708" i="4"/>
  <c r="G2708" i="4"/>
  <c r="D2709" i="4"/>
  <c r="E2709" i="4"/>
  <c r="F2709" i="4"/>
  <c r="G2709" i="4"/>
  <c r="D2710" i="4"/>
  <c r="E2710" i="4"/>
  <c r="F2710" i="4"/>
  <c r="G2710" i="4"/>
  <c r="D2711" i="4"/>
  <c r="E2711" i="4"/>
  <c r="F2711" i="4"/>
  <c r="G2711" i="4"/>
  <c r="D2712" i="4"/>
  <c r="E2712" i="4"/>
  <c r="F2712" i="4"/>
  <c r="G2712" i="4"/>
  <c r="D2713" i="4"/>
  <c r="E2713" i="4"/>
  <c r="F2713" i="4"/>
  <c r="G2713" i="4"/>
  <c r="D2714" i="4"/>
  <c r="E2714" i="4"/>
  <c r="F2714" i="4"/>
  <c r="G2714" i="4"/>
  <c r="D2715" i="4"/>
  <c r="E2715" i="4"/>
  <c r="F2715" i="4"/>
  <c r="G2715" i="4"/>
  <c r="D2716" i="4"/>
  <c r="E2716" i="4"/>
  <c r="F2716" i="4"/>
  <c r="G2716" i="4"/>
  <c r="D2717" i="4"/>
  <c r="E2717" i="4"/>
  <c r="F2717" i="4"/>
  <c r="G2717" i="4"/>
  <c r="D2718" i="4"/>
  <c r="E2718" i="4"/>
  <c r="F2718" i="4"/>
  <c r="G2718" i="4"/>
  <c r="D2719" i="4"/>
  <c r="E2719" i="4"/>
  <c r="F2719" i="4"/>
  <c r="G2719" i="4"/>
  <c r="D2720" i="4"/>
  <c r="E2720" i="4"/>
  <c r="F2720" i="4"/>
  <c r="G2720" i="4"/>
  <c r="D2721" i="4"/>
  <c r="E2721" i="4"/>
  <c r="F2721" i="4"/>
  <c r="G2721" i="4"/>
  <c r="D2722" i="4"/>
  <c r="E2722" i="4"/>
  <c r="F2722" i="4"/>
  <c r="G2722" i="4"/>
  <c r="D2723" i="4"/>
  <c r="E2723" i="4"/>
  <c r="F2723" i="4"/>
  <c r="G2723" i="4"/>
  <c r="D2724" i="4"/>
  <c r="E2724" i="4"/>
  <c r="F2724" i="4"/>
  <c r="G2724" i="4"/>
  <c r="D2725" i="4"/>
  <c r="E2725" i="4"/>
  <c r="F2725" i="4"/>
  <c r="G2725" i="4"/>
  <c r="D2726" i="4"/>
  <c r="E2726" i="4"/>
  <c r="F2726" i="4"/>
  <c r="G2726" i="4"/>
  <c r="D2727" i="4"/>
  <c r="E2727" i="4"/>
  <c r="F2727" i="4"/>
  <c r="G2727" i="4"/>
  <c r="D2728" i="4"/>
  <c r="E2728" i="4"/>
  <c r="F2728" i="4"/>
  <c r="G2728" i="4"/>
  <c r="D2729" i="4"/>
  <c r="E2729" i="4"/>
  <c r="F2729" i="4"/>
  <c r="G2729" i="4"/>
  <c r="D2730" i="4"/>
  <c r="E2730" i="4"/>
  <c r="F2730" i="4"/>
  <c r="G2730" i="4"/>
  <c r="D2731" i="4"/>
  <c r="E2731" i="4"/>
  <c r="F2731" i="4"/>
  <c r="G2731" i="4"/>
  <c r="D2732" i="4"/>
  <c r="E2732" i="4"/>
  <c r="F2732" i="4"/>
  <c r="G2732" i="4"/>
  <c r="D2733" i="4"/>
  <c r="E2733" i="4"/>
  <c r="F2733" i="4"/>
  <c r="G2733" i="4"/>
  <c r="D2734" i="4"/>
  <c r="E2734" i="4"/>
  <c r="F2734" i="4"/>
  <c r="G2734" i="4"/>
  <c r="D2735" i="4"/>
  <c r="E2735" i="4"/>
  <c r="F2735" i="4"/>
  <c r="G2735" i="4"/>
  <c r="D2736" i="4"/>
  <c r="E2736" i="4"/>
  <c r="F2736" i="4"/>
  <c r="G2736" i="4"/>
  <c r="D2737" i="4"/>
  <c r="E2737" i="4"/>
  <c r="F2737" i="4"/>
  <c r="G2737" i="4"/>
  <c r="D2738" i="4"/>
  <c r="E2738" i="4"/>
  <c r="F2738" i="4"/>
  <c r="G2738" i="4"/>
  <c r="D2739" i="4"/>
  <c r="E2739" i="4"/>
  <c r="F2739" i="4"/>
  <c r="G2739" i="4"/>
  <c r="D2740" i="4"/>
  <c r="E2740" i="4"/>
  <c r="F2740" i="4"/>
  <c r="G2740" i="4"/>
  <c r="D2741" i="4"/>
  <c r="E2741" i="4"/>
  <c r="F2741" i="4"/>
  <c r="G2741" i="4"/>
  <c r="D2742" i="4"/>
  <c r="E2742" i="4"/>
  <c r="F2742" i="4"/>
  <c r="G2742" i="4"/>
  <c r="D2743" i="4"/>
  <c r="E2743" i="4"/>
  <c r="F2743" i="4"/>
  <c r="G2743" i="4"/>
  <c r="D2744" i="4"/>
  <c r="E2744" i="4"/>
  <c r="F2744" i="4"/>
  <c r="G2744" i="4"/>
  <c r="D2745" i="4"/>
  <c r="E2745" i="4"/>
  <c r="F2745" i="4"/>
  <c r="G2745" i="4"/>
  <c r="D2746" i="4"/>
  <c r="E2746" i="4"/>
  <c r="F2746" i="4"/>
  <c r="G2746" i="4"/>
  <c r="D2747" i="4"/>
  <c r="E2747" i="4"/>
  <c r="F2747" i="4"/>
  <c r="G2747" i="4"/>
  <c r="D2748" i="4"/>
  <c r="E2748" i="4"/>
  <c r="F2748" i="4"/>
  <c r="G2748" i="4"/>
  <c r="D2749" i="4"/>
  <c r="E2749" i="4"/>
  <c r="F2749" i="4"/>
  <c r="G2749" i="4"/>
  <c r="D2750" i="4"/>
  <c r="E2750" i="4"/>
  <c r="F2750" i="4"/>
  <c r="G2750" i="4"/>
  <c r="D2751" i="4"/>
  <c r="E2751" i="4"/>
  <c r="F2751" i="4"/>
  <c r="G2751" i="4"/>
  <c r="D2752" i="4"/>
  <c r="E2752" i="4"/>
  <c r="F2752" i="4"/>
  <c r="G2752" i="4"/>
  <c r="D2753" i="4"/>
  <c r="E2753" i="4"/>
  <c r="F2753" i="4"/>
  <c r="G2753" i="4"/>
  <c r="D2754" i="4"/>
  <c r="E2754" i="4"/>
  <c r="F2754" i="4"/>
  <c r="G2754" i="4"/>
  <c r="D2755" i="4"/>
  <c r="E2755" i="4"/>
  <c r="F2755" i="4"/>
  <c r="G2755" i="4"/>
  <c r="D2756" i="4"/>
  <c r="E2756" i="4"/>
  <c r="F2756" i="4"/>
  <c r="G2756" i="4"/>
  <c r="D2757" i="4"/>
  <c r="E2757" i="4"/>
  <c r="F2757" i="4"/>
  <c r="G2757" i="4"/>
  <c r="D2758" i="4"/>
  <c r="E2758" i="4"/>
  <c r="F2758" i="4"/>
  <c r="G2758" i="4"/>
  <c r="D2759" i="4"/>
  <c r="E2759" i="4"/>
  <c r="F2759" i="4"/>
  <c r="G2759" i="4"/>
  <c r="D2760" i="4"/>
  <c r="E2760" i="4"/>
  <c r="F2760" i="4"/>
  <c r="G2760" i="4"/>
  <c r="D2761" i="4"/>
  <c r="E2761" i="4"/>
  <c r="F2761" i="4"/>
  <c r="G2761" i="4"/>
  <c r="D2762" i="4"/>
  <c r="E2762" i="4"/>
  <c r="F2762" i="4"/>
  <c r="G2762" i="4"/>
  <c r="D2763" i="4"/>
  <c r="E2763" i="4"/>
  <c r="F2763" i="4"/>
  <c r="G2763" i="4"/>
  <c r="D2764" i="4"/>
  <c r="E2764" i="4"/>
  <c r="F2764" i="4"/>
  <c r="G2764" i="4"/>
  <c r="D2765" i="4"/>
  <c r="E2765" i="4"/>
  <c r="F2765" i="4"/>
  <c r="G2765" i="4"/>
  <c r="D2766" i="4"/>
  <c r="E2766" i="4"/>
  <c r="F2766" i="4"/>
  <c r="G2766" i="4"/>
  <c r="D2767" i="4"/>
  <c r="E2767" i="4"/>
  <c r="F2767" i="4"/>
  <c r="G2767" i="4"/>
  <c r="D2768" i="4"/>
  <c r="E2768" i="4"/>
  <c r="F2768" i="4"/>
  <c r="G2768" i="4"/>
  <c r="D2769" i="4"/>
  <c r="E2769" i="4"/>
  <c r="F2769" i="4"/>
  <c r="G2769" i="4"/>
  <c r="D2770" i="4"/>
  <c r="E2770" i="4"/>
  <c r="F2770" i="4"/>
  <c r="G2770" i="4"/>
  <c r="D2771" i="4"/>
  <c r="E2771" i="4"/>
  <c r="F2771" i="4"/>
  <c r="G2771" i="4"/>
  <c r="D2772" i="4"/>
  <c r="E2772" i="4"/>
  <c r="F2772" i="4"/>
  <c r="G2772" i="4"/>
  <c r="D2773" i="4"/>
  <c r="E2773" i="4"/>
  <c r="F2773" i="4"/>
  <c r="G2773" i="4"/>
  <c r="D2774" i="4"/>
  <c r="E2774" i="4"/>
  <c r="F2774" i="4"/>
  <c r="G2774" i="4"/>
  <c r="D2775" i="4"/>
  <c r="E2775" i="4"/>
  <c r="F2775" i="4"/>
  <c r="G2775" i="4"/>
  <c r="D2776" i="4"/>
  <c r="E2776" i="4"/>
  <c r="F2776" i="4"/>
  <c r="G2776" i="4"/>
  <c r="D2777" i="4"/>
  <c r="E2777" i="4"/>
  <c r="F2777" i="4"/>
  <c r="G2777" i="4"/>
  <c r="D2778" i="4"/>
  <c r="E2778" i="4"/>
  <c r="F2778" i="4"/>
  <c r="G2778" i="4"/>
  <c r="D2779" i="4"/>
  <c r="E2779" i="4"/>
  <c r="F2779" i="4"/>
  <c r="G2779" i="4"/>
  <c r="D2780" i="4"/>
  <c r="E2780" i="4"/>
  <c r="F2780" i="4"/>
  <c r="G2780" i="4"/>
  <c r="D2781" i="4"/>
  <c r="E2781" i="4"/>
  <c r="F2781" i="4"/>
  <c r="G2781" i="4"/>
  <c r="D2782" i="4"/>
  <c r="E2782" i="4"/>
  <c r="F2782" i="4"/>
  <c r="G2782" i="4"/>
  <c r="D2783" i="4"/>
  <c r="E2783" i="4"/>
  <c r="F2783" i="4"/>
  <c r="G2783" i="4"/>
  <c r="D2784" i="4"/>
  <c r="E2784" i="4"/>
  <c r="F2784" i="4"/>
  <c r="G2784" i="4"/>
  <c r="D2785" i="4"/>
  <c r="E2785" i="4"/>
  <c r="F2785" i="4"/>
  <c r="G2785" i="4"/>
  <c r="D2786" i="4"/>
  <c r="E2786" i="4"/>
  <c r="F2786" i="4"/>
  <c r="G2786" i="4"/>
  <c r="D2787" i="4"/>
  <c r="E2787" i="4"/>
  <c r="F2787" i="4"/>
  <c r="G2787" i="4"/>
  <c r="D2788" i="4"/>
  <c r="E2788" i="4"/>
  <c r="F2788" i="4"/>
  <c r="G2788" i="4"/>
  <c r="D2789" i="4"/>
  <c r="E2789" i="4"/>
  <c r="F2789" i="4"/>
  <c r="G2789" i="4"/>
  <c r="D2790" i="4"/>
  <c r="E2790" i="4"/>
  <c r="F2790" i="4"/>
  <c r="G2790" i="4"/>
  <c r="D2791" i="4"/>
  <c r="E2791" i="4"/>
  <c r="F2791" i="4"/>
  <c r="G2791" i="4"/>
  <c r="D2792" i="4"/>
  <c r="E2792" i="4"/>
  <c r="F2792" i="4"/>
  <c r="G2792" i="4"/>
  <c r="D2793" i="4"/>
  <c r="E2793" i="4"/>
  <c r="F2793" i="4"/>
  <c r="G2793" i="4"/>
  <c r="D2794" i="4"/>
  <c r="E2794" i="4"/>
  <c r="F2794" i="4"/>
  <c r="G2794" i="4"/>
  <c r="D2795" i="4"/>
  <c r="E2795" i="4"/>
  <c r="F2795" i="4"/>
  <c r="G2795" i="4"/>
  <c r="D2796" i="4"/>
  <c r="E2796" i="4"/>
  <c r="F2796" i="4"/>
  <c r="G2796" i="4"/>
  <c r="D2797" i="4"/>
  <c r="E2797" i="4"/>
  <c r="F2797" i="4"/>
  <c r="G2797" i="4"/>
  <c r="D2798" i="4"/>
  <c r="E2798" i="4"/>
  <c r="F2798" i="4"/>
  <c r="G2798" i="4"/>
  <c r="D2799" i="4"/>
  <c r="E2799" i="4"/>
  <c r="F2799" i="4"/>
  <c r="G2799" i="4"/>
  <c r="D2800" i="4"/>
  <c r="E2800" i="4"/>
  <c r="F2800" i="4"/>
  <c r="G2800" i="4"/>
  <c r="D2801" i="4"/>
  <c r="E2801" i="4"/>
  <c r="F2801" i="4"/>
  <c r="G2801" i="4"/>
  <c r="D2802" i="4"/>
  <c r="E2802" i="4"/>
  <c r="F2802" i="4"/>
  <c r="G2802" i="4"/>
  <c r="D2803" i="4"/>
  <c r="E2803" i="4"/>
  <c r="F2803" i="4"/>
  <c r="G2803" i="4"/>
  <c r="D2804" i="4"/>
  <c r="E2804" i="4"/>
  <c r="F2804" i="4"/>
  <c r="G2804" i="4"/>
  <c r="D2805" i="4"/>
  <c r="E2805" i="4"/>
  <c r="F2805" i="4"/>
  <c r="G2805" i="4"/>
  <c r="D2806" i="4"/>
  <c r="E2806" i="4"/>
  <c r="F2806" i="4"/>
  <c r="G2806" i="4"/>
  <c r="D2807" i="4"/>
  <c r="E2807" i="4"/>
  <c r="F2807" i="4"/>
  <c r="G2807" i="4"/>
  <c r="D2808" i="4"/>
  <c r="E2808" i="4"/>
  <c r="F2808" i="4"/>
  <c r="G2808" i="4"/>
  <c r="D2809" i="4"/>
  <c r="E2809" i="4"/>
  <c r="F2809" i="4"/>
  <c r="G2809" i="4"/>
  <c r="D2810" i="4"/>
  <c r="E2810" i="4"/>
  <c r="F2810" i="4"/>
  <c r="G2810" i="4"/>
  <c r="D2811" i="4"/>
  <c r="E2811" i="4"/>
  <c r="F2811" i="4"/>
  <c r="G2811" i="4"/>
  <c r="D2812" i="4"/>
  <c r="E2812" i="4"/>
  <c r="F2812" i="4"/>
  <c r="G2812" i="4"/>
  <c r="D2813" i="4"/>
  <c r="E2813" i="4"/>
  <c r="F2813" i="4"/>
  <c r="G2813" i="4"/>
  <c r="D2814" i="4"/>
  <c r="E2814" i="4"/>
  <c r="F2814" i="4"/>
  <c r="G2814" i="4"/>
  <c r="D2815" i="4"/>
  <c r="E2815" i="4"/>
  <c r="F2815" i="4"/>
  <c r="G2815" i="4"/>
  <c r="D2816" i="4"/>
  <c r="E2816" i="4"/>
  <c r="F2816" i="4"/>
  <c r="G2816" i="4"/>
  <c r="D2817" i="4"/>
  <c r="E2817" i="4"/>
  <c r="F2817" i="4"/>
  <c r="G2817" i="4"/>
  <c r="D2818" i="4"/>
  <c r="E2818" i="4"/>
  <c r="F2818" i="4"/>
  <c r="G2818" i="4"/>
  <c r="D2819" i="4"/>
  <c r="E2819" i="4"/>
  <c r="F2819" i="4"/>
  <c r="G2819" i="4"/>
  <c r="D2820" i="4"/>
  <c r="E2820" i="4"/>
  <c r="F2820" i="4"/>
  <c r="G2820" i="4"/>
  <c r="D2821" i="4"/>
  <c r="E2821" i="4"/>
  <c r="F2821" i="4"/>
  <c r="G2821" i="4"/>
  <c r="D2822" i="4"/>
  <c r="E2822" i="4"/>
  <c r="F2822" i="4"/>
  <c r="G2822" i="4"/>
  <c r="D2823" i="4"/>
  <c r="E2823" i="4"/>
  <c r="F2823" i="4"/>
  <c r="G2823" i="4"/>
  <c r="D2824" i="4"/>
  <c r="E2824" i="4"/>
  <c r="F2824" i="4"/>
  <c r="G2824" i="4"/>
  <c r="D2825" i="4"/>
  <c r="E2825" i="4"/>
  <c r="F2825" i="4"/>
  <c r="G2825" i="4"/>
  <c r="D2826" i="4"/>
  <c r="E2826" i="4"/>
  <c r="F2826" i="4"/>
  <c r="G2826" i="4"/>
  <c r="D2827" i="4"/>
  <c r="E2827" i="4"/>
  <c r="F2827" i="4"/>
  <c r="G2827" i="4"/>
  <c r="D2828" i="4"/>
  <c r="E2828" i="4"/>
  <c r="F2828" i="4"/>
  <c r="G2828" i="4"/>
  <c r="D2829" i="4"/>
  <c r="E2829" i="4"/>
  <c r="F2829" i="4"/>
  <c r="G2829" i="4"/>
  <c r="D2830" i="4"/>
  <c r="E2830" i="4"/>
  <c r="F2830" i="4"/>
  <c r="G2830" i="4"/>
  <c r="D2831" i="4"/>
  <c r="E2831" i="4"/>
  <c r="F2831" i="4"/>
  <c r="G2831" i="4"/>
  <c r="D2832" i="4"/>
  <c r="E2832" i="4"/>
  <c r="F2832" i="4"/>
  <c r="G2832" i="4"/>
  <c r="D2833" i="4"/>
  <c r="E2833" i="4"/>
  <c r="F2833" i="4"/>
  <c r="G2833" i="4"/>
  <c r="D2834" i="4"/>
  <c r="E2834" i="4"/>
  <c r="F2834" i="4"/>
  <c r="G2834" i="4"/>
  <c r="D2835" i="4"/>
  <c r="E2835" i="4"/>
  <c r="F2835" i="4"/>
  <c r="G2835" i="4"/>
  <c r="D2836" i="4"/>
  <c r="E2836" i="4"/>
  <c r="F2836" i="4"/>
  <c r="G2836" i="4"/>
  <c r="D2837" i="4"/>
  <c r="E2837" i="4"/>
  <c r="F2837" i="4"/>
  <c r="G2837" i="4"/>
  <c r="D2838" i="4"/>
  <c r="E2838" i="4"/>
  <c r="F2838" i="4"/>
  <c r="G2838" i="4"/>
  <c r="D2839" i="4"/>
  <c r="E2839" i="4"/>
  <c r="F2839" i="4"/>
  <c r="G2839" i="4"/>
  <c r="D2840" i="4"/>
  <c r="E2840" i="4"/>
  <c r="F2840" i="4"/>
  <c r="G2840" i="4"/>
  <c r="D2841" i="4"/>
  <c r="E2841" i="4"/>
  <c r="F2841" i="4"/>
  <c r="G2841" i="4"/>
  <c r="D2842" i="4"/>
  <c r="E2842" i="4"/>
  <c r="F2842" i="4"/>
  <c r="G2842" i="4"/>
  <c r="D2843" i="4"/>
  <c r="E2843" i="4"/>
  <c r="F2843" i="4"/>
  <c r="G2843" i="4"/>
  <c r="D2844" i="4"/>
  <c r="E2844" i="4"/>
  <c r="F2844" i="4"/>
  <c r="G2844" i="4"/>
  <c r="D2845" i="4"/>
  <c r="E2845" i="4"/>
  <c r="F2845" i="4"/>
  <c r="G2845" i="4"/>
  <c r="D2846" i="4"/>
  <c r="E2846" i="4"/>
  <c r="F2846" i="4"/>
  <c r="G2846" i="4"/>
  <c r="D2847" i="4"/>
  <c r="E2847" i="4"/>
  <c r="F2847" i="4"/>
  <c r="G2847" i="4"/>
  <c r="D2848" i="4"/>
  <c r="E2848" i="4"/>
  <c r="F2848" i="4"/>
  <c r="G2848" i="4"/>
  <c r="D2849" i="4"/>
  <c r="E2849" i="4"/>
  <c r="F2849" i="4"/>
  <c r="G2849" i="4"/>
  <c r="D2850" i="4"/>
  <c r="E2850" i="4"/>
  <c r="F2850" i="4"/>
  <c r="G2850" i="4"/>
  <c r="D2851" i="4"/>
  <c r="E2851" i="4"/>
  <c r="F2851" i="4"/>
  <c r="G2851" i="4"/>
  <c r="D2852" i="4"/>
  <c r="E2852" i="4"/>
  <c r="F2852" i="4"/>
  <c r="G2852" i="4"/>
  <c r="D2853" i="4"/>
  <c r="E2853" i="4"/>
  <c r="F2853" i="4"/>
  <c r="G2853" i="4"/>
  <c r="D2854" i="4"/>
  <c r="E2854" i="4"/>
  <c r="F2854" i="4"/>
  <c r="G2854" i="4"/>
  <c r="D2855" i="4"/>
  <c r="E2855" i="4"/>
  <c r="F2855" i="4"/>
  <c r="G2855" i="4"/>
  <c r="D2856" i="4"/>
  <c r="E2856" i="4"/>
  <c r="F2856" i="4"/>
  <c r="G2856" i="4"/>
  <c r="D2857" i="4"/>
  <c r="E2857" i="4"/>
  <c r="F2857" i="4"/>
  <c r="G2857" i="4"/>
  <c r="D2858" i="4"/>
  <c r="E2858" i="4"/>
  <c r="F2858" i="4"/>
  <c r="G2858" i="4"/>
  <c r="D2859" i="4"/>
  <c r="E2859" i="4"/>
  <c r="F2859" i="4"/>
  <c r="G2859" i="4"/>
  <c r="D2860" i="4"/>
  <c r="E2860" i="4"/>
  <c r="F2860" i="4"/>
  <c r="G2860" i="4"/>
  <c r="D2861" i="4"/>
  <c r="E2861" i="4"/>
  <c r="F2861" i="4"/>
  <c r="G2861" i="4"/>
  <c r="D2862" i="4"/>
  <c r="E2862" i="4"/>
  <c r="F2862" i="4"/>
  <c r="G2862" i="4"/>
  <c r="D2863" i="4"/>
  <c r="E2863" i="4"/>
  <c r="F2863" i="4"/>
  <c r="G2863" i="4"/>
  <c r="D2864" i="4"/>
  <c r="E2864" i="4"/>
  <c r="F2864" i="4"/>
  <c r="G2864" i="4"/>
  <c r="D2865" i="4"/>
  <c r="E2865" i="4"/>
  <c r="F2865" i="4"/>
  <c r="G2865" i="4"/>
  <c r="D2866" i="4"/>
  <c r="E2866" i="4"/>
  <c r="F2866" i="4"/>
  <c r="G2866" i="4"/>
  <c r="D2867" i="4"/>
  <c r="E2867" i="4"/>
  <c r="F2867" i="4"/>
  <c r="G2867" i="4"/>
  <c r="D2868" i="4"/>
  <c r="E2868" i="4"/>
  <c r="F2868" i="4"/>
  <c r="G2868" i="4"/>
  <c r="D2869" i="4"/>
  <c r="E2869" i="4"/>
  <c r="F2869" i="4"/>
  <c r="G2869" i="4"/>
  <c r="D2870" i="4"/>
  <c r="E2870" i="4"/>
  <c r="F2870" i="4"/>
  <c r="G2870" i="4"/>
  <c r="D2871" i="4"/>
  <c r="E2871" i="4"/>
  <c r="F2871" i="4"/>
  <c r="G2871" i="4"/>
  <c r="D2872" i="4"/>
  <c r="E2872" i="4"/>
  <c r="F2872" i="4"/>
  <c r="G2872" i="4"/>
  <c r="D2873" i="4"/>
  <c r="E2873" i="4"/>
  <c r="F2873" i="4"/>
  <c r="G2873" i="4"/>
  <c r="D2874" i="4"/>
  <c r="E2874" i="4"/>
  <c r="F2874" i="4"/>
  <c r="G2874" i="4"/>
  <c r="D2875" i="4"/>
  <c r="E2875" i="4"/>
  <c r="F2875" i="4"/>
  <c r="G2875" i="4"/>
  <c r="D2876" i="4"/>
  <c r="E2876" i="4"/>
  <c r="F2876" i="4"/>
  <c r="G2876" i="4"/>
  <c r="D2877" i="4"/>
  <c r="E2877" i="4"/>
  <c r="F2877" i="4"/>
  <c r="G2877" i="4"/>
  <c r="D2878" i="4"/>
  <c r="E2878" i="4"/>
  <c r="F2878" i="4"/>
  <c r="G2878" i="4"/>
  <c r="D2879" i="4"/>
  <c r="E2879" i="4"/>
  <c r="F2879" i="4"/>
  <c r="G2879" i="4"/>
  <c r="D2880" i="4"/>
  <c r="E2880" i="4"/>
  <c r="F2880" i="4"/>
  <c r="G2880" i="4"/>
  <c r="D2881" i="4"/>
  <c r="E2881" i="4"/>
  <c r="F2881" i="4"/>
  <c r="G2881" i="4"/>
  <c r="D2882" i="4"/>
  <c r="E2882" i="4"/>
  <c r="F2882" i="4"/>
  <c r="G2882" i="4"/>
  <c r="D2883" i="4"/>
  <c r="E2883" i="4"/>
  <c r="F2883" i="4"/>
  <c r="G2883" i="4"/>
  <c r="D2884" i="4"/>
  <c r="E2884" i="4"/>
  <c r="F2884" i="4"/>
  <c r="G2884" i="4"/>
  <c r="D2885" i="4"/>
  <c r="E2885" i="4"/>
  <c r="F2885" i="4"/>
  <c r="G2885" i="4"/>
  <c r="D2886" i="4"/>
  <c r="E2886" i="4"/>
  <c r="F2886" i="4"/>
  <c r="G2886" i="4"/>
  <c r="D2887" i="4"/>
  <c r="E2887" i="4"/>
  <c r="F2887" i="4"/>
  <c r="G2887" i="4"/>
  <c r="D2888" i="4"/>
  <c r="E2888" i="4"/>
  <c r="F2888" i="4"/>
  <c r="G2888" i="4"/>
  <c r="D2889" i="4"/>
  <c r="E2889" i="4"/>
  <c r="F2889" i="4"/>
  <c r="G2889" i="4"/>
  <c r="D2890" i="4"/>
  <c r="E2890" i="4"/>
  <c r="F2890" i="4"/>
  <c r="G2890" i="4"/>
  <c r="F2" i="4"/>
  <c r="AA82" i="4"/>
  <c r="AE82" i="4"/>
  <c r="AF82" i="4"/>
  <c r="AA109" i="4"/>
  <c r="AE109" i="4"/>
  <c r="AF109" i="4"/>
  <c r="AA136" i="4"/>
  <c r="AE136" i="4"/>
  <c r="AF136" i="4"/>
  <c r="AA163" i="4"/>
  <c r="AE163" i="4"/>
  <c r="AF163" i="4"/>
  <c r="AA190" i="4"/>
  <c r="AE190" i="4"/>
  <c r="AF190" i="4"/>
  <c r="AA217" i="4"/>
  <c r="AE217" i="4"/>
  <c r="AF217" i="4"/>
  <c r="AA244" i="4"/>
  <c r="AE244" i="4"/>
  <c r="AF244" i="4"/>
  <c r="AA271" i="4"/>
  <c r="AE271" i="4"/>
  <c r="AF271" i="4"/>
  <c r="AA298" i="4"/>
  <c r="AE298" i="4"/>
  <c r="AF298" i="4"/>
  <c r="AA325" i="4"/>
  <c r="AE325" i="4"/>
  <c r="AF325" i="4"/>
  <c r="AA352" i="4"/>
  <c r="AE352" i="4"/>
  <c r="AF352" i="4"/>
  <c r="AA379" i="4"/>
  <c r="AE379" i="4"/>
  <c r="AF379" i="4"/>
  <c r="AA406" i="4"/>
  <c r="AE406" i="4"/>
  <c r="AF406" i="4"/>
  <c r="AA433" i="4"/>
  <c r="AE433" i="4"/>
  <c r="AF433" i="4"/>
  <c r="AA460" i="4"/>
  <c r="AE460" i="4"/>
  <c r="AF460" i="4"/>
  <c r="AA487" i="4"/>
  <c r="AE487" i="4"/>
  <c r="AF487" i="4"/>
  <c r="AA514" i="4"/>
  <c r="AE514" i="4"/>
  <c r="AF514" i="4"/>
  <c r="AA541" i="4"/>
  <c r="AE541" i="4"/>
  <c r="AF541" i="4"/>
  <c r="AA568" i="4"/>
  <c r="AE568" i="4"/>
  <c r="AF568" i="4"/>
  <c r="AA595" i="4"/>
  <c r="AE595" i="4"/>
  <c r="AF595" i="4"/>
  <c r="AA622" i="4"/>
  <c r="AE622" i="4"/>
  <c r="AF622" i="4"/>
  <c r="AA649" i="4"/>
  <c r="AE649" i="4"/>
  <c r="AF649" i="4"/>
  <c r="AA676" i="4"/>
  <c r="AE676" i="4"/>
  <c r="AF676" i="4"/>
  <c r="AA865" i="4"/>
  <c r="AE865" i="4"/>
  <c r="AF865" i="4"/>
  <c r="AA892" i="4"/>
  <c r="AE892" i="4"/>
  <c r="AF892" i="4"/>
  <c r="AA1405" i="4"/>
  <c r="AE1405" i="4"/>
  <c r="AF1405" i="4"/>
  <c r="AA1432" i="4"/>
  <c r="AE1432" i="4"/>
  <c r="AF1432" i="4"/>
  <c r="AA2242" i="4"/>
  <c r="AE2242" i="4"/>
  <c r="AF2242" i="4"/>
  <c r="AA2269" i="4"/>
  <c r="AE2269" i="4"/>
  <c r="AF2269" i="4"/>
  <c r="AA2296" i="4"/>
  <c r="AE2296" i="4"/>
  <c r="AF2296" i="4"/>
  <c r="AA2323" i="4"/>
  <c r="AE2323" i="4"/>
  <c r="AF2323" i="4"/>
  <c r="AA2350" i="4"/>
  <c r="AE2350" i="4"/>
  <c r="AF2350" i="4"/>
  <c r="AA2377" i="4"/>
  <c r="AE2377" i="4"/>
  <c r="AF2377" i="4"/>
  <c r="AA2404" i="4"/>
  <c r="AE2404" i="4"/>
  <c r="AF2404" i="4"/>
  <c r="AA2431" i="4"/>
  <c r="AE2431" i="4"/>
  <c r="AF2431" i="4"/>
  <c r="AA2458" i="4"/>
  <c r="AE2458" i="4"/>
  <c r="AF2458" i="4"/>
  <c r="AA2485" i="4"/>
  <c r="AE2485" i="4"/>
  <c r="AF2485" i="4"/>
  <c r="AA2512" i="4"/>
  <c r="AE2512" i="4"/>
  <c r="AF2512" i="4"/>
  <c r="AA2539" i="4"/>
  <c r="AE2539" i="4"/>
  <c r="AF2539" i="4"/>
  <c r="AA2566" i="4"/>
  <c r="AE2566" i="4"/>
  <c r="AF2566" i="4"/>
  <c r="AA2593" i="4"/>
  <c r="AE2593" i="4"/>
  <c r="AF2593" i="4"/>
  <c r="AA2620" i="4"/>
  <c r="AE2620" i="4"/>
  <c r="AF2620" i="4"/>
  <c r="AA2647" i="4"/>
  <c r="AE2647" i="4"/>
  <c r="AF2647" i="4"/>
  <c r="AA2674" i="4"/>
  <c r="AE2674" i="4"/>
  <c r="AF2674" i="4"/>
  <c r="AA2701" i="4"/>
  <c r="AE2701" i="4"/>
  <c r="AF2701" i="4"/>
  <c r="AA2728" i="4"/>
  <c r="AE2728" i="4"/>
  <c r="AF2728" i="4"/>
  <c r="AA2755" i="4"/>
  <c r="AE2755" i="4"/>
  <c r="AF2755" i="4"/>
  <c r="AA2782" i="4"/>
  <c r="AE2782" i="4"/>
  <c r="AF2782" i="4"/>
  <c r="AA2809" i="4"/>
  <c r="AE2809" i="4"/>
  <c r="AF2809" i="4"/>
  <c r="AA2836" i="4"/>
  <c r="AE2836" i="4"/>
  <c r="AF2836" i="4"/>
  <c r="AA55" i="4"/>
  <c r="P2890" i="4"/>
  <c r="AH2890" i="4" s="1"/>
  <c r="P2863" i="4"/>
  <c r="AH2863" i="4" s="1"/>
  <c r="A406" i="4"/>
  <c r="A433" i="4"/>
  <c r="A460" i="4"/>
  <c r="A487" i="4"/>
  <c r="A514" i="4"/>
  <c r="A541" i="4"/>
  <c r="A568" i="4"/>
  <c r="H568" i="4" s="1"/>
  <c r="A595" i="4"/>
  <c r="A622" i="4"/>
  <c r="A649" i="4"/>
  <c r="A676" i="4"/>
  <c r="A703" i="4"/>
  <c r="A730" i="4"/>
  <c r="A757" i="4"/>
  <c r="A784" i="4"/>
  <c r="A811" i="4"/>
  <c r="A838" i="4"/>
  <c r="A865" i="4"/>
  <c r="H865" i="4" s="1"/>
  <c r="A892" i="4"/>
  <c r="H892" i="4" s="1"/>
  <c r="A919" i="4"/>
  <c r="A946" i="4"/>
  <c r="A973" i="4"/>
  <c r="A1000" i="4"/>
  <c r="A1027" i="4"/>
  <c r="A1054" i="4"/>
  <c r="A1081" i="4"/>
  <c r="A1108" i="4"/>
  <c r="A1135" i="4"/>
  <c r="A1162" i="4"/>
  <c r="A1189" i="4"/>
  <c r="H1189" i="4" s="1"/>
  <c r="A1216" i="4"/>
  <c r="H1216" i="4" s="1"/>
  <c r="A1243" i="4"/>
  <c r="A1270" i="4"/>
  <c r="A1297" i="4"/>
  <c r="A1324" i="4"/>
  <c r="A1351" i="4"/>
  <c r="A1378" i="4"/>
  <c r="A1405" i="4"/>
  <c r="A1432" i="4"/>
  <c r="A1459" i="4"/>
  <c r="A1486" i="4"/>
  <c r="A1513" i="4"/>
  <c r="H1513" i="4" s="1"/>
  <c r="A1540" i="4"/>
  <c r="H1540" i="4" s="1"/>
  <c r="A1567" i="4"/>
  <c r="A1594" i="4"/>
  <c r="A1621" i="4"/>
  <c r="A1648" i="4"/>
  <c r="A1675" i="4"/>
  <c r="A1702" i="4"/>
  <c r="A1729" i="4"/>
  <c r="A1756" i="4"/>
  <c r="A1783" i="4"/>
  <c r="A1810" i="4"/>
  <c r="A1837" i="4"/>
  <c r="A1864" i="4"/>
  <c r="H1864" i="4" s="1"/>
  <c r="A1891" i="4"/>
  <c r="A1918" i="4"/>
  <c r="A1945" i="4"/>
  <c r="A1972" i="4"/>
  <c r="H1972" i="4" s="1"/>
  <c r="A1999" i="4"/>
  <c r="C1999" i="4" s="1"/>
  <c r="A2026" i="4"/>
  <c r="A2053" i="4"/>
  <c r="A2080" i="4"/>
  <c r="A2107" i="4"/>
  <c r="A2134" i="4"/>
  <c r="A2161" i="4"/>
  <c r="H2161" i="4" s="1"/>
  <c r="A2188" i="4"/>
  <c r="H2188" i="4" s="1"/>
  <c r="A2215" i="4"/>
  <c r="H2215" i="4" s="1"/>
  <c r="A2242" i="4"/>
  <c r="C2242" i="4" s="1"/>
  <c r="AB2242" i="4" s="1"/>
  <c r="A2269" i="4"/>
  <c r="W2269" i="4" s="1"/>
  <c r="R2269" i="4" s="1"/>
  <c r="A2296" i="4"/>
  <c r="H2296" i="4" s="1"/>
  <c r="A2323" i="4"/>
  <c r="C2323" i="4" s="1"/>
  <c r="AB2323" i="4" s="1"/>
  <c r="A2350" i="4"/>
  <c r="U2350" i="4" s="1"/>
  <c r="A2377" i="4"/>
  <c r="H2377" i="4" s="1"/>
  <c r="A2404" i="4"/>
  <c r="W2404" i="4" s="1"/>
  <c r="R2404" i="4" s="1"/>
  <c r="A2431" i="4"/>
  <c r="C2431" i="4" s="1"/>
  <c r="AB2431" i="4" s="1"/>
  <c r="A2458" i="4"/>
  <c r="V2458" i="4" s="1"/>
  <c r="A2485" i="4"/>
  <c r="H2485" i="4" s="1"/>
  <c r="A2512" i="4"/>
  <c r="H2512" i="4" s="1"/>
  <c r="A2539" i="4"/>
  <c r="A2566" i="4"/>
  <c r="C2566" i="4" s="1"/>
  <c r="AB2566" i="4" s="1"/>
  <c r="A2593" i="4"/>
  <c r="U2593" i="4" s="1"/>
  <c r="A2620" i="4"/>
  <c r="H2620" i="4" s="1"/>
  <c r="A2647" i="4"/>
  <c r="W2647" i="4" s="1"/>
  <c r="Z2647" i="4" s="1"/>
  <c r="A2674" i="4"/>
  <c r="A2701" i="4"/>
  <c r="A2728" i="4"/>
  <c r="A2755" i="4"/>
  <c r="A2782" i="4"/>
  <c r="H2782" i="4" s="1"/>
  <c r="A2809" i="4"/>
  <c r="H2809" i="4" s="1"/>
  <c r="A2836" i="4"/>
  <c r="H2836" i="4" s="1"/>
  <c r="A2863" i="4"/>
  <c r="R2863" i="4" s="1"/>
  <c r="A2890" i="4"/>
  <c r="H2890" i="4" s="1"/>
  <c r="A28" i="4"/>
  <c r="R28" i="4" s="1"/>
  <c r="A55" i="4"/>
  <c r="A82" i="4"/>
  <c r="A109" i="4"/>
  <c r="A136" i="4"/>
  <c r="A163" i="4"/>
  <c r="H163" i="4" s="1"/>
  <c r="A190" i="4"/>
  <c r="A217" i="4"/>
  <c r="H217" i="4" s="1"/>
  <c r="A244" i="4"/>
  <c r="H244" i="4" s="1"/>
  <c r="A271" i="4"/>
  <c r="H271" i="4" s="1"/>
  <c r="A298" i="4"/>
  <c r="A325" i="4"/>
  <c r="A352" i="4"/>
  <c r="A379" i="4"/>
  <c r="AD2727" i="4"/>
  <c r="AE2727" i="4"/>
  <c r="AE2729" i="4"/>
  <c r="AE2730" i="4"/>
  <c r="AE2731" i="4"/>
  <c r="AE2732" i="4"/>
  <c r="AE2733" i="4"/>
  <c r="AE2734" i="4"/>
  <c r="AE2735" i="4"/>
  <c r="AE2736" i="4"/>
  <c r="AE2737" i="4"/>
  <c r="AE2738" i="4"/>
  <c r="AE2739" i="4"/>
  <c r="AE2740" i="4"/>
  <c r="AE2741" i="4"/>
  <c r="AE2742" i="4"/>
  <c r="AE2743" i="4"/>
  <c r="AE2744" i="4"/>
  <c r="AE2745" i="4"/>
  <c r="AE2746" i="4"/>
  <c r="AE2747" i="4"/>
  <c r="AE2748" i="4"/>
  <c r="AE2749" i="4"/>
  <c r="AE2750" i="4"/>
  <c r="AE2751" i="4"/>
  <c r="AE2752" i="4"/>
  <c r="AE2753" i="4"/>
  <c r="AD2754" i="4"/>
  <c r="AE2754" i="4"/>
  <c r="AE2756" i="4"/>
  <c r="AE2757" i="4"/>
  <c r="AE2758" i="4"/>
  <c r="AE2759" i="4"/>
  <c r="AE2760" i="4"/>
  <c r="AE2761" i="4"/>
  <c r="AE2762" i="4"/>
  <c r="AE2763" i="4"/>
  <c r="AE2764" i="4"/>
  <c r="AE2765" i="4"/>
  <c r="AE2766" i="4"/>
  <c r="AE2767" i="4"/>
  <c r="AE2768" i="4"/>
  <c r="AE2769" i="4"/>
  <c r="AE2770" i="4"/>
  <c r="AE2771" i="4"/>
  <c r="AE2772" i="4"/>
  <c r="AE2773" i="4"/>
  <c r="AE2774" i="4"/>
  <c r="AE2775" i="4"/>
  <c r="AE2776" i="4"/>
  <c r="AE2777" i="4"/>
  <c r="AE2778" i="4"/>
  <c r="AE2779" i="4"/>
  <c r="AE2780" i="4"/>
  <c r="AD2781" i="4"/>
  <c r="AE2781" i="4"/>
  <c r="AE2783" i="4"/>
  <c r="AE2784" i="4"/>
  <c r="AE2785" i="4"/>
  <c r="AE2786" i="4"/>
  <c r="AE2787" i="4"/>
  <c r="AE2788" i="4"/>
  <c r="AE2789" i="4"/>
  <c r="AE2790" i="4"/>
  <c r="AE2791" i="4"/>
  <c r="AE2792" i="4"/>
  <c r="AE2793" i="4"/>
  <c r="AE2794" i="4"/>
  <c r="AE2795" i="4"/>
  <c r="AE2796" i="4"/>
  <c r="AE2797" i="4"/>
  <c r="AE2798" i="4"/>
  <c r="AE2799" i="4"/>
  <c r="AE2800" i="4"/>
  <c r="AE2801" i="4"/>
  <c r="AE2802" i="4"/>
  <c r="AE2803" i="4"/>
  <c r="AE2804" i="4"/>
  <c r="AE2805" i="4"/>
  <c r="AE2806" i="4"/>
  <c r="AE2807" i="4"/>
  <c r="AD2808" i="4"/>
  <c r="AE2808" i="4"/>
  <c r="AE2810" i="4"/>
  <c r="AE2811" i="4"/>
  <c r="AE2812" i="4"/>
  <c r="AE2813" i="4"/>
  <c r="AE2814" i="4"/>
  <c r="AE2815" i="4"/>
  <c r="AE2816" i="4"/>
  <c r="AE2817" i="4"/>
  <c r="AE2818" i="4"/>
  <c r="AE2819" i="4"/>
  <c r="AE2820" i="4"/>
  <c r="AE2821" i="4"/>
  <c r="AE2822" i="4"/>
  <c r="AE2823" i="4"/>
  <c r="AE2824" i="4"/>
  <c r="AE2825" i="4"/>
  <c r="AE2826" i="4"/>
  <c r="AE2827" i="4"/>
  <c r="AE2828" i="4"/>
  <c r="AE2829" i="4"/>
  <c r="AE2830" i="4"/>
  <c r="AE2831" i="4"/>
  <c r="AE2832" i="4"/>
  <c r="AE2833" i="4"/>
  <c r="AE2834" i="4"/>
  <c r="AE1626" i="4"/>
  <c r="AE1682" i="4"/>
  <c r="AE1709" i="4"/>
  <c r="AE1726" i="4"/>
  <c r="AE1736" i="4"/>
  <c r="AE1753" i="4"/>
  <c r="AE1763" i="4"/>
  <c r="AE1765" i="4"/>
  <c r="AE1780" i="4"/>
  <c r="AE1790" i="4"/>
  <c r="AE1792" i="4"/>
  <c r="AE1806" i="4"/>
  <c r="AE1807" i="4"/>
  <c r="AE1817" i="4"/>
  <c r="AE1833" i="4"/>
  <c r="AE1844" i="4"/>
  <c r="AE1860" i="4"/>
  <c r="AE1871" i="4"/>
  <c r="AE1887" i="4"/>
  <c r="AE1898" i="4"/>
  <c r="AE1914" i="4"/>
  <c r="AE1925" i="4"/>
  <c r="AE1952" i="4"/>
  <c r="AE1992" i="4"/>
  <c r="AE2216" i="4"/>
  <c r="AE2217" i="4"/>
  <c r="AE2218" i="4"/>
  <c r="AE2219" i="4"/>
  <c r="AE2221" i="4"/>
  <c r="AE2222" i="4"/>
  <c r="AE2223" i="4"/>
  <c r="AE2224" i="4"/>
  <c r="AE2225" i="4"/>
  <c r="AE2226" i="4"/>
  <c r="AE2227" i="4"/>
  <c r="AE2228" i="4"/>
  <c r="AE2229" i="4"/>
  <c r="AE2230" i="4"/>
  <c r="AE2231" i="4"/>
  <c r="AE2232" i="4"/>
  <c r="AE2233" i="4"/>
  <c r="AE2234" i="4"/>
  <c r="AE2235" i="4"/>
  <c r="AE2236" i="4"/>
  <c r="AE2237" i="4"/>
  <c r="AE2238" i="4"/>
  <c r="AE2239" i="4"/>
  <c r="AE2240" i="4"/>
  <c r="AE2241" i="4"/>
  <c r="AE2243" i="4"/>
  <c r="AE2244" i="4"/>
  <c r="AE2245" i="4"/>
  <c r="AE2246" i="4"/>
  <c r="AE2247" i="4"/>
  <c r="AE2248" i="4"/>
  <c r="AE2249" i="4"/>
  <c r="AE2250" i="4"/>
  <c r="AE2251" i="4"/>
  <c r="AE2252" i="4"/>
  <c r="AE2253" i="4"/>
  <c r="AE2254" i="4"/>
  <c r="AE2255" i="4"/>
  <c r="AE2256" i="4"/>
  <c r="AE2257" i="4"/>
  <c r="AE2258" i="4"/>
  <c r="AE2259" i="4"/>
  <c r="AE2260" i="4"/>
  <c r="AE2261" i="4"/>
  <c r="AE2262" i="4"/>
  <c r="AE2263" i="4"/>
  <c r="AE2264" i="4"/>
  <c r="AE2265" i="4"/>
  <c r="AE2266" i="4"/>
  <c r="AE2267" i="4"/>
  <c r="AE2268" i="4"/>
  <c r="AE2270" i="4"/>
  <c r="AE2271" i="4"/>
  <c r="AE2272" i="4"/>
  <c r="AE2273" i="4"/>
  <c r="AE2274" i="4"/>
  <c r="AE2275" i="4"/>
  <c r="AE2276" i="4"/>
  <c r="AE2277" i="4"/>
  <c r="AE2278" i="4"/>
  <c r="AE2279" i="4"/>
  <c r="AE2280" i="4"/>
  <c r="AE2281" i="4"/>
  <c r="AE2282" i="4"/>
  <c r="AE2283" i="4"/>
  <c r="AE2284" i="4"/>
  <c r="AE2285" i="4"/>
  <c r="AE2286" i="4"/>
  <c r="AE2287" i="4"/>
  <c r="AE2288" i="4"/>
  <c r="AE2289" i="4"/>
  <c r="AE2290" i="4"/>
  <c r="AE2291" i="4"/>
  <c r="AE2292" i="4"/>
  <c r="AE2293" i="4"/>
  <c r="AE2294" i="4"/>
  <c r="AE2295" i="4"/>
  <c r="AE2297" i="4"/>
  <c r="AE2298" i="4"/>
  <c r="AE2299" i="4"/>
  <c r="AE2300" i="4"/>
  <c r="AE2301" i="4"/>
  <c r="AE2302" i="4"/>
  <c r="AE2303" i="4"/>
  <c r="AE2304" i="4"/>
  <c r="AE2305" i="4"/>
  <c r="AE2306" i="4"/>
  <c r="AE2307" i="4"/>
  <c r="AE2308" i="4"/>
  <c r="AE2309" i="4"/>
  <c r="AE2310" i="4"/>
  <c r="AE2311" i="4"/>
  <c r="AE2312" i="4"/>
  <c r="AE2313" i="4"/>
  <c r="AE2314" i="4"/>
  <c r="AE2315" i="4"/>
  <c r="AE2316" i="4"/>
  <c r="AE2317" i="4"/>
  <c r="AE2318" i="4"/>
  <c r="AE2319" i="4"/>
  <c r="AE2320" i="4"/>
  <c r="AE2321" i="4"/>
  <c r="AE2322" i="4"/>
  <c r="AE2324" i="4"/>
  <c r="AE2325" i="4"/>
  <c r="AE2326" i="4"/>
  <c r="AE2327" i="4"/>
  <c r="AE2328" i="4"/>
  <c r="AE2329" i="4"/>
  <c r="AE2330" i="4"/>
  <c r="AE2331" i="4"/>
  <c r="AE2332" i="4"/>
  <c r="AE2333" i="4"/>
  <c r="AE2334" i="4"/>
  <c r="AE2335" i="4"/>
  <c r="AE2336" i="4"/>
  <c r="AE2337" i="4"/>
  <c r="AE2338" i="4"/>
  <c r="AE2339" i="4"/>
  <c r="AE2340" i="4"/>
  <c r="AE2341" i="4"/>
  <c r="AE2342" i="4"/>
  <c r="AE2343" i="4"/>
  <c r="AE2344" i="4"/>
  <c r="AE2345" i="4"/>
  <c r="AE2346" i="4"/>
  <c r="AE2347" i="4"/>
  <c r="AE2348" i="4"/>
  <c r="AE2349" i="4"/>
  <c r="AE2351" i="4"/>
  <c r="AE2352" i="4"/>
  <c r="AE2353" i="4"/>
  <c r="AE2354" i="4"/>
  <c r="AE2355" i="4"/>
  <c r="AE2356" i="4"/>
  <c r="AE2357" i="4"/>
  <c r="AE2358" i="4"/>
  <c r="AE2359" i="4"/>
  <c r="AE2360" i="4"/>
  <c r="AE2361" i="4"/>
  <c r="AE2362" i="4"/>
  <c r="AE2363" i="4"/>
  <c r="AE2364" i="4"/>
  <c r="AE2365" i="4"/>
  <c r="AE2366" i="4"/>
  <c r="AE2367" i="4"/>
  <c r="AE2368" i="4"/>
  <c r="AE2369" i="4"/>
  <c r="AE2370" i="4"/>
  <c r="AE2371" i="4"/>
  <c r="AE2372" i="4"/>
  <c r="AE2373" i="4"/>
  <c r="AE2374" i="4"/>
  <c r="AE2375" i="4"/>
  <c r="AE2376" i="4"/>
  <c r="AE2378" i="4"/>
  <c r="AE2379" i="4"/>
  <c r="AE2380" i="4"/>
  <c r="AE2381" i="4"/>
  <c r="AE2382" i="4"/>
  <c r="AE2383" i="4"/>
  <c r="AE2384" i="4"/>
  <c r="AE2385" i="4"/>
  <c r="AE2386" i="4"/>
  <c r="AE2387" i="4"/>
  <c r="AE2388" i="4"/>
  <c r="AE2389" i="4"/>
  <c r="AE2390" i="4"/>
  <c r="AE2391" i="4"/>
  <c r="AE2392" i="4"/>
  <c r="AE2393" i="4"/>
  <c r="AE2394" i="4"/>
  <c r="AE2395" i="4"/>
  <c r="AE2396" i="4"/>
  <c r="AE2397" i="4"/>
  <c r="AE2398" i="4"/>
  <c r="AE2399" i="4"/>
  <c r="AE2400" i="4"/>
  <c r="AE2401" i="4"/>
  <c r="AE2402" i="4"/>
  <c r="AE2403" i="4"/>
  <c r="AE2405" i="4"/>
  <c r="AE2406" i="4"/>
  <c r="AE2407" i="4"/>
  <c r="AE2408" i="4"/>
  <c r="AE2409" i="4"/>
  <c r="AE2410" i="4"/>
  <c r="AE2411" i="4"/>
  <c r="AE2412" i="4"/>
  <c r="AE2413" i="4"/>
  <c r="AE2414" i="4"/>
  <c r="AE2415" i="4"/>
  <c r="AE2416" i="4"/>
  <c r="AE2417" i="4"/>
  <c r="AE2418" i="4"/>
  <c r="AE2419" i="4"/>
  <c r="AE2420" i="4"/>
  <c r="AE2421" i="4"/>
  <c r="AE2422" i="4"/>
  <c r="AE2423" i="4"/>
  <c r="AE2424" i="4"/>
  <c r="AE2425" i="4"/>
  <c r="AE2426" i="4"/>
  <c r="AE2427" i="4"/>
  <c r="AE2428" i="4"/>
  <c r="AE2429" i="4"/>
  <c r="AE2430" i="4"/>
  <c r="AE2432" i="4"/>
  <c r="AE2433" i="4"/>
  <c r="AE2434" i="4"/>
  <c r="AE2435" i="4"/>
  <c r="AE2436" i="4"/>
  <c r="AE2437" i="4"/>
  <c r="AE2438" i="4"/>
  <c r="AE2439" i="4"/>
  <c r="AE2440" i="4"/>
  <c r="AE2441" i="4"/>
  <c r="AE2442" i="4"/>
  <c r="AE2443" i="4"/>
  <c r="AE2444" i="4"/>
  <c r="AE2445" i="4"/>
  <c r="AE2446" i="4"/>
  <c r="AE2447" i="4"/>
  <c r="AE2448" i="4"/>
  <c r="AE2449" i="4"/>
  <c r="AE2450" i="4"/>
  <c r="AE2451" i="4"/>
  <c r="AE2452" i="4"/>
  <c r="AE2453" i="4"/>
  <c r="AE2454" i="4"/>
  <c r="AE2455" i="4"/>
  <c r="AE2456" i="4"/>
  <c r="AE2457" i="4"/>
  <c r="AE2459" i="4"/>
  <c r="AE2460" i="4"/>
  <c r="AE2461" i="4"/>
  <c r="AE2462" i="4"/>
  <c r="AE2463" i="4"/>
  <c r="AE2464" i="4"/>
  <c r="AE2465" i="4"/>
  <c r="AE2466" i="4"/>
  <c r="AE2467" i="4"/>
  <c r="AE2468" i="4"/>
  <c r="AE2469" i="4"/>
  <c r="AE2470" i="4"/>
  <c r="AE2471" i="4"/>
  <c r="AE2472" i="4"/>
  <c r="AE2473" i="4"/>
  <c r="AE2474" i="4"/>
  <c r="AE2475" i="4"/>
  <c r="AE2476" i="4"/>
  <c r="AE2477" i="4"/>
  <c r="AE2478" i="4"/>
  <c r="AE2479" i="4"/>
  <c r="AE2480" i="4"/>
  <c r="AE2481" i="4"/>
  <c r="AE2482" i="4"/>
  <c r="AE2483" i="4"/>
  <c r="AE2484" i="4"/>
  <c r="AE2486" i="4"/>
  <c r="AE2487" i="4"/>
  <c r="AE2488" i="4"/>
  <c r="AE2489" i="4"/>
  <c r="AE2490" i="4"/>
  <c r="AE2491" i="4"/>
  <c r="AE2492" i="4"/>
  <c r="AE2493" i="4"/>
  <c r="AE2494" i="4"/>
  <c r="AE2495" i="4"/>
  <c r="AE2496" i="4"/>
  <c r="AE2497" i="4"/>
  <c r="AE2498" i="4"/>
  <c r="AE2499" i="4"/>
  <c r="AE2500" i="4"/>
  <c r="AE2501" i="4"/>
  <c r="AE2502" i="4"/>
  <c r="AE2503" i="4"/>
  <c r="AE2504" i="4"/>
  <c r="AE2505" i="4"/>
  <c r="AE2506" i="4"/>
  <c r="AE2507" i="4"/>
  <c r="AE2508" i="4"/>
  <c r="AE2509" i="4"/>
  <c r="AE2510" i="4"/>
  <c r="AE2511" i="4"/>
  <c r="AE2513" i="4"/>
  <c r="AE2514" i="4"/>
  <c r="AE2515" i="4"/>
  <c r="AE2516" i="4"/>
  <c r="AE2517" i="4"/>
  <c r="AE2518" i="4"/>
  <c r="AE2519" i="4"/>
  <c r="AE2520" i="4"/>
  <c r="AE2521" i="4"/>
  <c r="AE2522" i="4"/>
  <c r="AE2523" i="4"/>
  <c r="AE2524" i="4"/>
  <c r="AE2525" i="4"/>
  <c r="AE2526" i="4"/>
  <c r="AE2527" i="4"/>
  <c r="AE2528" i="4"/>
  <c r="AE2529" i="4"/>
  <c r="AE2530" i="4"/>
  <c r="AE2531" i="4"/>
  <c r="AE2532" i="4"/>
  <c r="AE2533" i="4"/>
  <c r="AE2534" i="4"/>
  <c r="AE2535" i="4"/>
  <c r="AE2536" i="4"/>
  <c r="AE2537" i="4"/>
  <c r="AE2538" i="4"/>
  <c r="AE2540" i="4"/>
  <c r="AE2541" i="4"/>
  <c r="AE2542" i="4"/>
  <c r="AE2543" i="4"/>
  <c r="AE2544" i="4"/>
  <c r="AE2545" i="4"/>
  <c r="AE2546" i="4"/>
  <c r="AE2547" i="4"/>
  <c r="AE2548" i="4"/>
  <c r="AE2549" i="4"/>
  <c r="AE2550" i="4"/>
  <c r="AE2551" i="4"/>
  <c r="AE2552" i="4"/>
  <c r="AE2553" i="4"/>
  <c r="AE2554" i="4"/>
  <c r="AE2555" i="4"/>
  <c r="AE2556" i="4"/>
  <c r="AE2557" i="4"/>
  <c r="AE2558" i="4"/>
  <c r="AE2559" i="4"/>
  <c r="AE2560" i="4"/>
  <c r="AE2561" i="4"/>
  <c r="AE2562" i="4"/>
  <c r="AE2563" i="4"/>
  <c r="AE2564" i="4"/>
  <c r="AE2565" i="4"/>
  <c r="AE2567" i="4"/>
  <c r="AE2568" i="4"/>
  <c r="AE2569" i="4"/>
  <c r="AE2570" i="4"/>
  <c r="AE2571" i="4"/>
  <c r="AE2572" i="4"/>
  <c r="AE2573" i="4"/>
  <c r="AE2574" i="4"/>
  <c r="AE2575" i="4"/>
  <c r="AE2576" i="4"/>
  <c r="AE2577" i="4"/>
  <c r="AE2578" i="4"/>
  <c r="AE2579" i="4"/>
  <c r="AE2580" i="4"/>
  <c r="AE2581" i="4"/>
  <c r="AE2582" i="4"/>
  <c r="AE2583" i="4"/>
  <c r="AE2584" i="4"/>
  <c r="AE2585" i="4"/>
  <c r="AE2586" i="4"/>
  <c r="AE2587" i="4"/>
  <c r="AE2588" i="4"/>
  <c r="AE2589" i="4"/>
  <c r="AE2590" i="4"/>
  <c r="AE2591" i="4"/>
  <c r="AE2592" i="4"/>
  <c r="AE2594" i="4"/>
  <c r="AE2595" i="4"/>
  <c r="AE2596" i="4"/>
  <c r="AE2597" i="4"/>
  <c r="AE2598" i="4"/>
  <c r="AE2599" i="4"/>
  <c r="AE2600" i="4"/>
  <c r="AE2601" i="4"/>
  <c r="AE2602" i="4"/>
  <c r="AE2603" i="4"/>
  <c r="AE2604" i="4"/>
  <c r="AE2605" i="4"/>
  <c r="AE2606" i="4"/>
  <c r="AE2607" i="4"/>
  <c r="AE2608" i="4"/>
  <c r="AE2609" i="4"/>
  <c r="AE2610" i="4"/>
  <c r="AE2611" i="4"/>
  <c r="AE2612" i="4"/>
  <c r="AE2613" i="4"/>
  <c r="AE2614" i="4"/>
  <c r="AE2615" i="4"/>
  <c r="AE2616" i="4"/>
  <c r="AE2617" i="4"/>
  <c r="AE2618" i="4"/>
  <c r="AE2619" i="4"/>
  <c r="AE2621" i="4"/>
  <c r="AE2622" i="4"/>
  <c r="AE2623" i="4"/>
  <c r="AE2624" i="4"/>
  <c r="AE2625" i="4"/>
  <c r="AE2626" i="4"/>
  <c r="AE2627" i="4"/>
  <c r="AE2628" i="4"/>
  <c r="AE2629" i="4"/>
  <c r="AE2630" i="4"/>
  <c r="AE2631" i="4"/>
  <c r="AE2632" i="4"/>
  <c r="AE2633" i="4"/>
  <c r="AE2634" i="4"/>
  <c r="AE2635" i="4"/>
  <c r="AE2636" i="4"/>
  <c r="AE2637" i="4"/>
  <c r="AE2638" i="4"/>
  <c r="AE2639" i="4"/>
  <c r="AE2640" i="4"/>
  <c r="AE2641" i="4"/>
  <c r="AE2642" i="4"/>
  <c r="AE2643" i="4"/>
  <c r="AE2644" i="4"/>
  <c r="AE2645" i="4"/>
  <c r="AE2646" i="4"/>
  <c r="AE2648" i="4"/>
  <c r="AE2649" i="4"/>
  <c r="AE2650" i="4"/>
  <c r="AE2651" i="4"/>
  <c r="AE2652" i="4"/>
  <c r="AE2653" i="4"/>
  <c r="AE2654" i="4"/>
  <c r="AE2655" i="4"/>
  <c r="AE2656" i="4"/>
  <c r="AE2657" i="4"/>
  <c r="AE2658" i="4"/>
  <c r="AE2659" i="4"/>
  <c r="AE2660" i="4"/>
  <c r="AE2661" i="4"/>
  <c r="AE2662" i="4"/>
  <c r="AE2663" i="4"/>
  <c r="AE2664" i="4"/>
  <c r="AE2665" i="4"/>
  <c r="AE2666" i="4"/>
  <c r="AE2667" i="4"/>
  <c r="AE2668" i="4"/>
  <c r="AE2669" i="4"/>
  <c r="AE2670" i="4"/>
  <c r="AE2671" i="4"/>
  <c r="AE2672" i="4"/>
  <c r="AE2673" i="4"/>
  <c r="AE2675" i="4"/>
  <c r="AE2676" i="4"/>
  <c r="AE2677" i="4"/>
  <c r="AE2678" i="4"/>
  <c r="AE2679" i="4"/>
  <c r="AE2680" i="4"/>
  <c r="AE2681" i="4"/>
  <c r="AE2682" i="4"/>
  <c r="AE2683" i="4"/>
  <c r="AE2684" i="4"/>
  <c r="AE2685" i="4"/>
  <c r="AE2686" i="4"/>
  <c r="AE2687" i="4"/>
  <c r="AE2688" i="4"/>
  <c r="AE2689" i="4"/>
  <c r="AE2690" i="4"/>
  <c r="AE2691" i="4"/>
  <c r="AE2692" i="4"/>
  <c r="AE2693" i="4"/>
  <c r="AE2694" i="4"/>
  <c r="AE2695" i="4"/>
  <c r="AE2696" i="4"/>
  <c r="AE2697" i="4"/>
  <c r="AE2698" i="4"/>
  <c r="AE2699" i="4"/>
  <c r="AE2700" i="4"/>
  <c r="AE2702" i="4"/>
  <c r="AE2703" i="4"/>
  <c r="AE2704" i="4"/>
  <c r="AE2705" i="4"/>
  <c r="AE2706" i="4"/>
  <c r="AE2707" i="4"/>
  <c r="AE2708" i="4"/>
  <c r="AE2709" i="4"/>
  <c r="AE2710" i="4"/>
  <c r="AE2711" i="4"/>
  <c r="AE2712" i="4"/>
  <c r="AE2713" i="4"/>
  <c r="AE2714" i="4"/>
  <c r="AE2715" i="4"/>
  <c r="AE2716" i="4"/>
  <c r="AE2717" i="4"/>
  <c r="AE2718" i="4"/>
  <c r="AE2719" i="4"/>
  <c r="AE2720" i="4"/>
  <c r="AE2721" i="4"/>
  <c r="AE2722" i="4"/>
  <c r="AE2723" i="4"/>
  <c r="AE2724" i="4"/>
  <c r="AE2725" i="4"/>
  <c r="AE2726" i="4"/>
  <c r="AF1466" i="4"/>
  <c r="AF1480" i="4"/>
  <c r="AF1500" i="4"/>
  <c r="AF1527" i="4"/>
  <c r="AF1626" i="4"/>
  <c r="AF1682" i="4"/>
  <c r="AF1709" i="4"/>
  <c r="AF1726" i="4"/>
  <c r="AF1736" i="4"/>
  <c r="AF1753" i="4"/>
  <c r="AF1763" i="4"/>
  <c r="AF1765" i="4"/>
  <c r="AF1780" i="4"/>
  <c r="AF1790" i="4"/>
  <c r="AF1792" i="4"/>
  <c r="AF1806" i="4"/>
  <c r="AF1807" i="4"/>
  <c r="AF1817" i="4"/>
  <c r="AF1833" i="4"/>
  <c r="AF1844" i="4"/>
  <c r="AF1860" i="4"/>
  <c r="AF1871" i="4"/>
  <c r="AF1887" i="4"/>
  <c r="AF1898" i="4"/>
  <c r="AF1914" i="4"/>
  <c r="AF1925" i="4"/>
  <c r="AF1952" i="4"/>
  <c r="AF1992" i="4"/>
  <c r="AF2216" i="4"/>
  <c r="AF2217" i="4"/>
  <c r="AF2218" i="4"/>
  <c r="AF2219" i="4"/>
  <c r="AF2221" i="4"/>
  <c r="AF2222" i="4"/>
  <c r="AF2223" i="4"/>
  <c r="AF2224" i="4"/>
  <c r="AF2225" i="4"/>
  <c r="AF2226" i="4"/>
  <c r="AF2227" i="4"/>
  <c r="AF2228" i="4"/>
  <c r="AF2229" i="4"/>
  <c r="AF2230" i="4"/>
  <c r="AF2231" i="4"/>
  <c r="AF2232" i="4"/>
  <c r="AF2233" i="4"/>
  <c r="AF2234" i="4"/>
  <c r="AF2235" i="4"/>
  <c r="AF2236" i="4"/>
  <c r="AF2237" i="4"/>
  <c r="AF2238" i="4"/>
  <c r="AF2239" i="4"/>
  <c r="AF2240" i="4"/>
  <c r="AF2241" i="4"/>
  <c r="AF2243" i="4"/>
  <c r="AF2244" i="4"/>
  <c r="AF2245" i="4"/>
  <c r="AF2246" i="4"/>
  <c r="AF2247" i="4"/>
  <c r="AF2248" i="4"/>
  <c r="AF2249" i="4"/>
  <c r="AF2250" i="4"/>
  <c r="AF2251" i="4"/>
  <c r="AF2252" i="4"/>
  <c r="AF2253" i="4"/>
  <c r="AF2254" i="4"/>
  <c r="AF2255" i="4"/>
  <c r="AF2256" i="4"/>
  <c r="AF2257" i="4"/>
  <c r="AF2258" i="4"/>
  <c r="AF2259" i="4"/>
  <c r="AF2260" i="4"/>
  <c r="AF2261" i="4"/>
  <c r="AF2262" i="4"/>
  <c r="AF2263" i="4"/>
  <c r="AF2264" i="4"/>
  <c r="AF2265" i="4"/>
  <c r="AF2266" i="4"/>
  <c r="AF2267" i="4"/>
  <c r="AF2268" i="4"/>
  <c r="AF2270" i="4"/>
  <c r="AF2271" i="4"/>
  <c r="AF2272" i="4"/>
  <c r="AF2273" i="4"/>
  <c r="AF2274" i="4"/>
  <c r="AF2275" i="4"/>
  <c r="AF2276" i="4"/>
  <c r="AF2277" i="4"/>
  <c r="AF2278" i="4"/>
  <c r="AF2279" i="4"/>
  <c r="AF2280" i="4"/>
  <c r="AF2281" i="4"/>
  <c r="AF2282" i="4"/>
  <c r="AF2283" i="4"/>
  <c r="AF2284" i="4"/>
  <c r="AF2285" i="4"/>
  <c r="AF2286" i="4"/>
  <c r="AF2287" i="4"/>
  <c r="AF2288" i="4"/>
  <c r="AF2289" i="4"/>
  <c r="AF2290" i="4"/>
  <c r="AF2291" i="4"/>
  <c r="AF2292" i="4"/>
  <c r="AF2293" i="4"/>
  <c r="AF2294" i="4"/>
  <c r="AF2295" i="4"/>
  <c r="AF2297" i="4"/>
  <c r="AF2298" i="4"/>
  <c r="AF2299" i="4"/>
  <c r="AF2300" i="4"/>
  <c r="AF2301" i="4"/>
  <c r="AF2302" i="4"/>
  <c r="AF2303" i="4"/>
  <c r="AF2304" i="4"/>
  <c r="AF2305" i="4"/>
  <c r="AF2306" i="4"/>
  <c r="AF2307" i="4"/>
  <c r="AF2308" i="4"/>
  <c r="AF2309" i="4"/>
  <c r="AF2310" i="4"/>
  <c r="AF2311" i="4"/>
  <c r="AF2312" i="4"/>
  <c r="AF2313" i="4"/>
  <c r="AF2314" i="4"/>
  <c r="AF2315" i="4"/>
  <c r="AF2316" i="4"/>
  <c r="AF2317" i="4"/>
  <c r="AF2318" i="4"/>
  <c r="AF2319" i="4"/>
  <c r="AF2320" i="4"/>
  <c r="AF2321" i="4"/>
  <c r="AF2322" i="4"/>
  <c r="AF2324" i="4"/>
  <c r="AF2325" i="4"/>
  <c r="AF2326" i="4"/>
  <c r="AF2327" i="4"/>
  <c r="AF2328" i="4"/>
  <c r="AF2329" i="4"/>
  <c r="AF2330" i="4"/>
  <c r="AF2331" i="4"/>
  <c r="AF2332" i="4"/>
  <c r="AF2333" i="4"/>
  <c r="AF2334" i="4"/>
  <c r="AF2335" i="4"/>
  <c r="AF2336" i="4"/>
  <c r="AF2337" i="4"/>
  <c r="AF2338" i="4"/>
  <c r="AF2339" i="4"/>
  <c r="AF2340" i="4"/>
  <c r="AF2341" i="4"/>
  <c r="AF2342" i="4"/>
  <c r="AF2343" i="4"/>
  <c r="AF2344" i="4"/>
  <c r="AF2345" i="4"/>
  <c r="AF2346" i="4"/>
  <c r="AF2347" i="4"/>
  <c r="AF2348" i="4"/>
  <c r="AF2349" i="4"/>
  <c r="AF2351" i="4"/>
  <c r="AF2352" i="4"/>
  <c r="AF2353" i="4"/>
  <c r="AF2354" i="4"/>
  <c r="AF2355" i="4"/>
  <c r="AF2356" i="4"/>
  <c r="AF2357" i="4"/>
  <c r="AF2358" i="4"/>
  <c r="AF2359" i="4"/>
  <c r="AF2360" i="4"/>
  <c r="AF2361" i="4"/>
  <c r="AF2362" i="4"/>
  <c r="AF2363" i="4"/>
  <c r="AF2364" i="4"/>
  <c r="AF2365" i="4"/>
  <c r="AF2366" i="4"/>
  <c r="AF2367" i="4"/>
  <c r="AF2368" i="4"/>
  <c r="AF2369" i="4"/>
  <c r="AF2370" i="4"/>
  <c r="AF2371" i="4"/>
  <c r="AF2372" i="4"/>
  <c r="AF2373" i="4"/>
  <c r="AF2374" i="4"/>
  <c r="AF2375" i="4"/>
  <c r="AF2376" i="4"/>
  <c r="AF2378" i="4"/>
  <c r="AF2379" i="4"/>
  <c r="AF2380" i="4"/>
  <c r="AF2381" i="4"/>
  <c r="AF2382" i="4"/>
  <c r="AF2383" i="4"/>
  <c r="AF2384" i="4"/>
  <c r="AF2385" i="4"/>
  <c r="AF2386" i="4"/>
  <c r="AF2387" i="4"/>
  <c r="AF2388" i="4"/>
  <c r="AF2389" i="4"/>
  <c r="AF2390" i="4"/>
  <c r="AF2391" i="4"/>
  <c r="AF2392" i="4"/>
  <c r="AF2393" i="4"/>
  <c r="AF2394" i="4"/>
  <c r="AF2395" i="4"/>
  <c r="AF2396" i="4"/>
  <c r="AF2397" i="4"/>
  <c r="AF2398" i="4"/>
  <c r="AF2399" i="4"/>
  <c r="AF2400" i="4"/>
  <c r="AF2401" i="4"/>
  <c r="AF2402" i="4"/>
  <c r="AF2403" i="4"/>
  <c r="AF2405" i="4"/>
  <c r="AF2406" i="4"/>
  <c r="AF2407" i="4"/>
  <c r="AF2408" i="4"/>
  <c r="AF2409" i="4"/>
  <c r="AF2410" i="4"/>
  <c r="AF2411" i="4"/>
  <c r="AF2412" i="4"/>
  <c r="AF2413" i="4"/>
  <c r="AF2414" i="4"/>
  <c r="AF2415" i="4"/>
  <c r="AF2416" i="4"/>
  <c r="AF2417" i="4"/>
  <c r="AF2418" i="4"/>
  <c r="AF2419" i="4"/>
  <c r="AF2420" i="4"/>
  <c r="AF2421" i="4"/>
  <c r="AF2422" i="4"/>
  <c r="AF2423" i="4"/>
  <c r="AF2424" i="4"/>
  <c r="AF2425" i="4"/>
  <c r="AF2426" i="4"/>
  <c r="AF2427" i="4"/>
  <c r="AF2428" i="4"/>
  <c r="AF2429" i="4"/>
  <c r="AF2430" i="4"/>
  <c r="AF2432" i="4"/>
  <c r="AF2433" i="4"/>
  <c r="AF2434" i="4"/>
  <c r="AF2435" i="4"/>
  <c r="AF2436" i="4"/>
  <c r="AF2437" i="4"/>
  <c r="AF2438" i="4"/>
  <c r="AF2439" i="4"/>
  <c r="AF2440" i="4"/>
  <c r="AF2441" i="4"/>
  <c r="AF2442" i="4"/>
  <c r="AF2443" i="4"/>
  <c r="AF2444" i="4"/>
  <c r="AF2445" i="4"/>
  <c r="AF2446" i="4"/>
  <c r="AF2447" i="4"/>
  <c r="AF2448" i="4"/>
  <c r="AF2449" i="4"/>
  <c r="AF2450" i="4"/>
  <c r="AF2451" i="4"/>
  <c r="AF2452" i="4"/>
  <c r="AF2453" i="4"/>
  <c r="AF2454" i="4"/>
  <c r="AF2455" i="4"/>
  <c r="AF2456" i="4"/>
  <c r="AF2457" i="4"/>
  <c r="AF2459" i="4"/>
  <c r="AF2460" i="4"/>
  <c r="AF2461" i="4"/>
  <c r="AF2462" i="4"/>
  <c r="AF2463" i="4"/>
  <c r="AF2464" i="4"/>
  <c r="AF2465" i="4"/>
  <c r="AF2466" i="4"/>
  <c r="AF2467" i="4"/>
  <c r="AF2468" i="4"/>
  <c r="AF2469" i="4"/>
  <c r="AF2470" i="4"/>
  <c r="AF2471" i="4"/>
  <c r="AF2472" i="4"/>
  <c r="AF2473" i="4"/>
  <c r="AF2474" i="4"/>
  <c r="AF2475" i="4"/>
  <c r="AF2476" i="4"/>
  <c r="AF2477" i="4"/>
  <c r="AF2478" i="4"/>
  <c r="AF2479" i="4"/>
  <c r="AF2480" i="4"/>
  <c r="AF2481" i="4"/>
  <c r="AF2482" i="4"/>
  <c r="AF2483" i="4"/>
  <c r="AF2484" i="4"/>
  <c r="AF2486" i="4"/>
  <c r="AF2487" i="4"/>
  <c r="AF2488" i="4"/>
  <c r="AF2489" i="4"/>
  <c r="AF2490" i="4"/>
  <c r="AF2491" i="4"/>
  <c r="AF2492" i="4"/>
  <c r="AF2493" i="4"/>
  <c r="AF2494" i="4"/>
  <c r="AF2495" i="4"/>
  <c r="AF2496" i="4"/>
  <c r="AF2497" i="4"/>
  <c r="AF2498" i="4"/>
  <c r="AF2499" i="4"/>
  <c r="AF2500" i="4"/>
  <c r="AF2501" i="4"/>
  <c r="AF2502" i="4"/>
  <c r="AF2503" i="4"/>
  <c r="AF2504" i="4"/>
  <c r="AF2505" i="4"/>
  <c r="AF2506" i="4"/>
  <c r="AF2507" i="4"/>
  <c r="AF2508" i="4"/>
  <c r="AF2509" i="4"/>
  <c r="AF2510" i="4"/>
  <c r="AF2511" i="4"/>
  <c r="AF2513" i="4"/>
  <c r="AF2514" i="4"/>
  <c r="AF2515" i="4"/>
  <c r="AF2516" i="4"/>
  <c r="AF2517" i="4"/>
  <c r="AF2518" i="4"/>
  <c r="AF2519" i="4"/>
  <c r="AF2520" i="4"/>
  <c r="AF2521" i="4"/>
  <c r="AF2522" i="4"/>
  <c r="AF2523" i="4"/>
  <c r="AF2524" i="4"/>
  <c r="AF2525" i="4"/>
  <c r="AF2526" i="4"/>
  <c r="AF2527" i="4"/>
  <c r="AF2528" i="4"/>
  <c r="AF2529" i="4"/>
  <c r="AF2530" i="4"/>
  <c r="AF2531" i="4"/>
  <c r="AF2532" i="4"/>
  <c r="AF2533" i="4"/>
  <c r="AF2534" i="4"/>
  <c r="AF2535" i="4"/>
  <c r="AF2536" i="4"/>
  <c r="AF2537" i="4"/>
  <c r="AF2538" i="4"/>
  <c r="AF2540" i="4"/>
  <c r="AF2541" i="4"/>
  <c r="AF2542" i="4"/>
  <c r="AF2543" i="4"/>
  <c r="AF2544" i="4"/>
  <c r="AF2545" i="4"/>
  <c r="AF2546" i="4"/>
  <c r="AF2547" i="4"/>
  <c r="AF2548" i="4"/>
  <c r="AF2549" i="4"/>
  <c r="AF2550" i="4"/>
  <c r="AF2551" i="4"/>
  <c r="AF2552" i="4"/>
  <c r="AF2553" i="4"/>
  <c r="AF2554" i="4"/>
  <c r="AF2555" i="4"/>
  <c r="AF2556" i="4"/>
  <c r="AF2557" i="4"/>
  <c r="AF2558" i="4"/>
  <c r="AF2559" i="4"/>
  <c r="AF2560" i="4"/>
  <c r="AF2561" i="4"/>
  <c r="AF2562" i="4"/>
  <c r="AF2563" i="4"/>
  <c r="AF2564" i="4"/>
  <c r="AF2565" i="4"/>
  <c r="AF2567" i="4"/>
  <c r="AF2568" i="4"/>
  <c r="AF2569" i="4"/>
  <c r="AF2570" i="4"/>
  <c r="AF2571" i="4"/>
  <c r="AF2572" i="4"/>
  <c r="AF2573" i="4"/>
  <c r="AF2574" i="4"/>
  <c r="AF2575" i="4"/>
  <c r="AF2576" i="4"/>
  <c r="AF2577" i="4"/>
  <c r="AF2578" i="4"/>
  <c r="AF2579" i="4"/>
  <c r="AF2580" i="4"/>
  <c r="AF2581" i="4"/>
  <c r="AF2582" i="4"/>
  <c r="AF2583" i="4"/>
  <c r="AF2584" i="4"/>
  <c r="AF2585" i="4"/>
  <c r="AF2586" i="4"/>
  <c r="AF2587" i="4"/>
  <c r="AF2588" i="4"/>
  <c r="AF2589" i="4"/>
  <c r="AF2590" i="4"/>
  <c r="AF2591" i="4"/>
  <c r="AF2592" i="4"/>
  <c r="AF2594" i="4"/>
  <c r="AF2595" i="4"/>
  <c r="AF2596" i="4"/>
  <c r="AF2597" i="4"/>
  <c r="AF2598" i="4"/>
  <c r="AF2599" i="4"/>
  <c r="AF2600" i="4"/>
  <c r="AF2601" i="4"/>
  <c r="AF2602" i="4"/>
  <c r="AF2603" i="4"/>
  <c r="AF2604" i="4"/>
  <c r="AF2605" i="4"/>
  <c r="AF2606" i="4"/>
  <c r="AF2607" i="4"/>
  <c r="AF2608" i="4"/>
  <c r="AF2609" i="4"/>
  <c r="AF2610" i="4"/>
  <c r="AF2611" i="4"/>
  <c r="AF2612" i="4"/>
  <c r="AF2613" i="4"/>
  <c r="AF2614" i="4"/>
  <c r="AF2615" i="4"/>
  <c r="AF2616" i="4"/>
  <c r="AF2617" i="4"/>
  <c r="AF2618" i="4"/>
  <c r="AF2619" i="4"/>
  <c r="AF2621" i="4"/>
  <c r="AF2622" i="4"/>
  <c r="AF2623" i="4"/>
  <c r="AF2624" i="4"/>
  <c r="AF2625" i="4"/>
  <c r="AF2626" i="4"/>
  <c r="AF2627" i="4"/>
  <c r="AF2628" i="4"/>
  <c r="AF2629" i="4"/>
  <c r="AF2630" i="4"/>
  <c r="AF2631" i="4"/>
  <c r="AF2632" i="4"/>
  <c r="AF2633" i="4"/>
  <c r="AF2634" i="4"/>
  <c r="AF2635" i="4"/>
  <c r="AF2636" i="4"/>
  <c r="AF2637" i="4"/>
  <c r="AF2638" i="4"/>
  <c r="AF2639" i="4"/>
  <c r="AF2640" i="4"/>
  <c r="AF2641" i="4"/>
  <c r="AF2642" i="4"/>
  <c r="AF2643" i="4"/>
  <c r="AF2644" i="4"/>
  <c r="AF2645" i="4"/>
  <c r="AF2646" i="4"/>
  <c r="AF2648" i="4"/>
  <c r="AF2649" i="4"/>
  <c r="AF2650" i="4"/>
  <c r="AF2651" i="4"/>
  <c r="AF2652" i="4"/>
  <c r="AF2653" i="4"/>
  <c r="AF2654" i="4"/>
  <c r="AF2655" i="4"/>
  <c r="AF2656" i="4"/>
  <c r="AF2657" i="4"/>
  <c r="AF2658" i="4"/>
  <c r="AF2659" i="4"/>
  <c r="AF2660" i="4"/>
  <c r="AF2661" i="4"/>
  <c r="AF2662" i="4"/>
  <c r="AF2663" i="4"/>
  <c r="AF2664" i="4"/>
  <c r="AF2665" i="4"/>
  <c r="AF2666" i="4"/>
  <c r="AF2667" i="4"/>
  <c r="AF2668" i="4"/>
  <c r="AF2669" i="4"/>
  <c r="AF2670" i="4"/>
  <c r="AF2671" i="4"/>
  <c r="AF2672" i="4"/>
  <c r="AF2673" i="4"/>
  <c r="AF2675" i="4"/>
  <c r="AF2676" i="4"/>
  <c r="AF2677" i="4"/>
  <c r="AF2678" i="4"/>
  <c r="AF2679" i="4"/>
  <c r="AF2680" i="4"/>
  <c r="AF2681" i="4"/>
  <c r="AF2682" i="4"/>
  <c r="AF2683" i="4"/>
  <c r="AF2684" i="4"/>
  <c r="AF2685" i="4"/>
  <c r="AF2686" i="4"/>
  <c r="AF2687" i="4"/>
  <c r="AF2688" i="4"/>
  <c r="AF2689" i="4"/>
  <c r="AF2690" i="4"/>
  <c r="AF2691" i="4"/>
  <c r="AF2692" i="4"/>
  <c r="AF2693" i="4"/>
  <c r="AF2694" i="4"/>
  <c r="AF2695" i="4"/>
  <c r="AF2696" i="4"/>
  <c r="AF2697" i="4"/>
  <c r="AF2698" i="4"/>
  <c r="AF2699" i="4"/>
  <c r="AF2700" i="4"/>
  <c r="AF2702" i="4"/>
  <c r="AF2703" i="4"/>
  <c r="AF2704" i="4"/>
  <c r="AF2705" i="4"/>
  <c r="AF2706" i="4"/>
  <c r="AF2707" i="4"/>
  <c r="AF2708" i="4"/>
  <c r="AF2709" i="4"/>
  <c r="AF2710" i="4"/>
  <c r="AF2711" i="4"/>
  <c r="AF2712" i="4"/>
  <c r="AF2713" i="4"/>
  <c r="AF2714" i="4"/>
  <c r="AF2715" i="4"/>
  <c r="AF2716" i="4"/>
  <c r="AF2717" i="4"/>
  <c r="AF2718" i="4"/>
  <c r="AF2719" i="4"/>
  <c r="AF2720" i="4"/>
  <c r="AF2721" i="4"/>
  <c r="AF2722" i="4"/>
  <c r="AF2723" i="4"/>
  <c r="AF2724" i="4"/>
  <c r="AF2725" i="4"/>
  <c r="AF2726" i="4"/>
  <c r="AF1304" i="4"/>
  <c r="AF1383" i="4"/>
  <c r="AF1385" i="4"/>
  <c r="AF1399" i="4"/>
  <c r="AF1410" i="4"/>
  <c r="AF1412" i="4"/>
  <c r="AF1426" i="4"/>
  <c r="AF1439" i="4"/>
  <c r="AF1453" i="4"/>
  <c r="Z54" i="1"/>
  <c r="Z60" i="1"/>
  <c r="F12" i="5"/>
  <c r="H28" i="7"/>
  <c r="L28" i="7" s="1"/>
  <c r="I28" i="7"/>
  <c r="M28" i="7" s="1"/>
  <c r="Z45" i="1"/>
  <c r="Z47" i="1"/>
  <c r="Z51" i="1"/>
  <c r="Z65" i="1"/>
  <c r="Z70" i="1"/>
  <c r="Z71" i="1"/>
  <c r="Z7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Z3" i="1"/>
  <c r="Z4" i="1"/>
  <c r="Z15" i="1"/>
  <c r="Z18" i="1"/>
  <c r="Z27" i="1"/>
  <c r="Z33" i="1"/>
  <c r="Z34" i="1"/>
  <c r="Z46" i="1"/>
  <c r="Z48" i="1"/>
  <c r="Z52" i="1"/>
  <c r="Z53" i="1"/>
  <c r="Z58" i="1"/>
  <c r="Z59" i="1"/>
  <c r="Z63" i="1"/>
  <c r="Z64" i="1"/>
  <c r="Z66" i="1"/>
  <c r="Z69" i="1"/>
  <c r="Z74" i="1"/>
  <c r="Z77" i="1"/>
  <c r="Z78" i="1"/>
  <c r="Z79" i="1"/>
  <c r="Z80" i="1"/>
  <c r="Z81" i="1"/>
  <c r="Z82" i="1"/>
  <c r="AB82" i="1" s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4" i="10"/>
  <c r="P2837" i="4"/>
  <c r="AH2837" i="4" s="1"/>
  <c r="P2889" i="4"/>
  <c r="AH2889" i="4" s="1"/>
  <c r="P2862" i="4"/>
  <c r="AH2862" i="4" s="1"/>
  <c r="AA2702" i="4"/>
  <c r="AA2700" i="4"/>
  <c r="AA2675" i="4"/>
  <c r="AA2673" i="4"/>
  <c r="AA2648" i="4"/>
  <c r="AA2646" i="4"/>
  <c r="AA2621" i="4"/>
  <c r="AA2619" i="4"/>
  <c r="AA2594" i="4"/>
  <c r="AA2592" i="4"/>
  <c r="AA2567" i="4"/>
  <c r="AA2565" i="4"/>
  <c r="AA2540" i="4"/>
  <c r="AA2538" i="4"/>
  <c r="AA2513" i="4"/>
  <c r="AA2511" i="4"/>
  <c r="AA2486" i="4"/>
  <c r="AA2484" i="4"/>
  <c r="AA2459" i="4"/>
  <c r="AA2457" i="4"/>
  <c r="AA2432" i="4"/>
  <c r="AA2430" i="4"/>
  <c r="AA2405" i="4"/>
  <c r="AA2403" i="4"/>
  <c r="AA2378" i="4"/>
  <c r="AA2376" i="4"/>
  <c r="AA2351" i="4"/>
  <c r="AA2349" i="4"/>
  <c r="AA2324" i="4"/>
  <c r="AA2322" i="4"/>
  <c r="AA2297" i="4"/>
  <c r="AA2295" i="4"/>
  <c r="AA2270" i="4"/>
  <c r="AA2268" i="4"/>
  <c r="AA2243" i="4"/>
  <c r="AA2241" i="4"/>
  <c r="AA2216" i="4"/>
  <c r="AF675" i="4"/>
  <c r="AE675" i="4"/>
  <c r="AA675" i="4"/>
  <c r="AA648" i="4"/>
  <c r="AA2729" i="4"/>
  <c r="AF2729" i="4"/>
  <c r="AA2756" i="4"/>
  <c r="AF2756" i="4"/>
  <c r="AA2783" i="4"/>
  <c r="AF2783" i="4"/>
  <c r="AA2810" i="4"/>
  <c r="AF2810" i="4"/>
  <c r="A29" i="4"/>
  <c r="H29" i="4" s="1"/>
  <c r="A2889" i="4"/>
  <c r="H2889" i="4" s="1"/>
  <c r="A2862" i="4"/>
  <c r="H2862" i="4" s="1"/>
  <c r="A27" i="4"/>
  <c r="H27" i="4" s="1"/>
  <c r="A54" i="4"/>
  <c r="H54" i="4" s="1"/>
  <c r="A81" i="4"/>
  <c r="H81" i="4" s="1"/>
  <c r="A108" i="4"/>
  <c r="H108" i="4" s="1"/>
  <c r="A135" i="4"/>
  <c r="H135" i="4" s="1"/>
  <c r="A162" i="4"/>
  <c r="H162" i="4" s="1"/>
  <c r="A189" i="4"/>
  <c r="H189" i="4" s="1"/>
  <c r="A216" i="4"/>
  <c r="H216" i="4" s="1"/>
  <c r="A243" i="4"/>
  <c r="H243" i="4" s="1"/>
  <c r="A270" i="4"/>
  <c r="H270" i="4" s="1"/>
  <c r="A297" i="4"/>
  <c r="H297" i="4" s="1"/>
  <c r="A324" i="4"/>
  <c r="H324" i="4" s="1"/>
  <c r="A351" i="4"/>
  <c r="H351" i="4" s="1"/>
  <c r="A378" i="4"/>
  <c r="H378" i="4" s="1"/>
  <c r="A405" i="4"/>
  <c r="H405" i="4" s="1"/>
  <c r="A432" i="4"/>
  <c r="H432" i="4" s="1"/>
  <c r="A459" i="4"/>
  <c r="H459" i="4" s="1"/>
  <c r="A486" i="4"/>
  <c r="H486" i="4" s="1"/>
  <c r="A513" i="4"/>
  <c r="H513" i="4" s="1"/>
  <c r="A540" i="4"/>
  <c r="H540" i="4" s="1"/>
  <c r="A567" i="4"/>
  <c r="H567" i="4" s="1"/>
  <c r="A594" i="4"/>
  <c r="H594" i="4" s="1"/>
  <c r="A621" i="4"/>
  <c r="H621" i="4" s="1"/>
  <c r="A648" i="4"/>
  <c r="H648" i="4" s="1"/>
  <c r="A675" i="4"/>
  <c r="H675" i="4" s="1"/>
  <c r="A702" i="4"/>
  <c r="H702" i="4" s="1"/>
  <c r="A729" i="4"/>
  <c r="H729" i="4" s="1"/>
  <c r="A756" i="4"/>
  <c r="H756" i="4" s="1"/>
  <c r="A783" i="4"/>
  <c r="H783" i="4" s="1"/>
  <c r="A810" i="4"/>
  <c r="H810" i="4" s="1"/>
  <c r="A837" i="4"/>
  <c r="H837" i="4" s="1"/>
  <c r="A864" i="4"/>
  <c r="H864" i="4" s="1"/>
  <c r="A891" i="4"/>
  <c r="H891" i="4" s="1"/>
  <c r="A918" i="4"/>
  <c r="H918" i="4" s="1"/>
  <c r="A945" i="4"/>
  <c r="H945" i="4" s="1"/>
  <c r="A972" i="4"/>
  <c r="H972" i="4" s="1"/>
  <c r="A999" i="4"/>
  <c r="H999" i="4" s="1"/>
  <c r="A1026" i="4"/>
  <c r="H1026" i="4" s="1"/>
  <c r="A1053" i="4"/>
  <c r="H1053" i="4" s="1"/>
  <c r="A1080" i="4"/>
  <c r="H1080" i="4" s="1"/>
  <c r="A1107" i="4"/>
  <c r="H1107" i="4" s="1"/>
  <c r="A1134" i="4"/>
  <c r="H1134" i="4" s="1"/>
  <c r="A1161" i="4"/>
  <c r="H1161" i="4" s="1"/>
  <c r="A1188" i="4"/>
  <c r="H1188" i="4" s="1"/>
  <c r="A1215" i="4"/>
  <c r="A1242" i="4"/>
  <c r="H1242" i="4" s="1"/>
  <c r="A1269" i="4"/>
  <c r="H1269" i="4" s="1"/>
  <c r="A1296" i="4"/>
  <c r="H1296" i="4" s="1"/>
  <c r="A1323" i="4"/>
  <c r="H1323" i="4" s="1"/>
  <c r="A1350" i="4"/>
  <c r="H1350" i="4" s="1"/>
  <c r="A1377" i="4"/>
  <c r="H1377" i="4" s="1"/>
  <c r="A1404" i="4"/>
  <c r="H1404" i="4" s="1"/>
  <c r="A1431" i="4"/>
  <c r="H1431" i="4" s="1"/>
  <c r="A1458" i="4"/>
  <c r="H1458" i="4" s="1"/>
  <c r="A1485" i="4"/>
  <c r="H1485" i="4" s="1"/>
  <c r="A1512" i="4"/>
  <c r="H1512" i="4" s="1"/>
  <c r="A1539" i="4"/>
  <c r="H1539" i="4" s="1"/>
  <c r="A1566" i="4"/>
  <c r="H1566" i="4" s="1"/>
  <c r="A1593" i="4"/>
  <c r="H1593" i="4" s="1"/>
  <c r="A1620" i="4"/>
  <c r="H1620" i="4" s="1"/>
  <c r="A1647" i="4"/>
  <c r="H1647" i="4" s="1"/>
  <c r="A1674" i="4"/>
  <c r="A1701" i="4"/>
  <c r="H1701" i="4" s="1"/>
  <c r="A1728" i="4"/>
  <c r="H1728" i="4" s="1"/>
  <c r="A1755" i="4"/>
  <c r="H1755" i="4" s="1"/>
  <c r="A1782" i="4"/>
  <c r="H1782" i="4" s="1"/>
  <c r="A1809" i="4"/>
  <c r="H1809" i="4" s="1"/>
  <c r="A1836" i="4"/>
  <c r="H1836" i="4" s="1"/>
  <c r="A1863" i="4"/>
  <c r="H1863" i="4" s="1"/>
  <c r="A1890" i="4"/>
  <c r="H1890" i="4" s="1"/>
  <c r="A1917" i="4"/>
  <c r="H1917" i="4" s="1"/>
  <c r="A1944" i="4"/>
  <c r="H1944" i="4" s="1"/>
  <c r="A1971" i="4"/>
  <c r="H1971" i="4" s="1"/>
  <c r="A1998" i="4"/>
  <c r="H1998" i="4" s="1"/>
  <c r="A2025" i="4"/>
  <c r="H2025" i="4" s="1"/>
  <c r="A2052" i="4"/>
  <c r="H2052" i="4" s="1"/>
  <c r="A2079" i="4"/>
  <c r="H2079" i="4" s="1"/>
  <c r="A2106" i="4"/>
  <c r="H2106" i="4" s="1"/>
  <c r="A2133" i="4"/>
  <c r="H2133" i="4" s="1"/>
  <c r="A2160" i="4"/>
  <c r="H2160" i="4" s="1"/>
  <c r="A2187" i="4"/>
  <c r="H2187" i="4" s="1"/>
  <c r="A2214" i="4"/>
  <c r="H2214" i="4" s="1"/>
  <c r="A2241" i="4"/>
  <c r="H2241" i="4" s="1"/>
  <c r="A2268" i="4"/>
  <c r="H2268" i="4" s="1"/>
  <c r="A2295" i="4"/>
  <c r="H2295" i="4" s="1"/>
  <c r="A2322" i="4"/>
  <c r="H2322" i="4" s="1"/>
  <c r="A2349" i="4"/>
  <c r="H2349" i="4" s="1"/>
  <c r="A2376" i="4"/>
  <c r="H2376" i="4" s="1"/>
  <c r="A2403" i="4"/>
  <c r="H2403" i="4" s="1"/>
  <c r="A2430" i="4"/>
  <c r="H2430" i="4" s="1"/>
  <c r="A2457" i="4"/>
  <c r="H2457" i="4" s="1"/>
  <c r="A2484" i="4"/>
  <c r="H2484" i="4" s="1"/>
  <c r="A2511" i="4"/>
  <c r="H2511" i="4" s="1"/>
  <c r="A2538" i="4"/>
  <c r="H2538" i="4" s="1"/>
  <c r="A2565" i="4"/>
  <c r="H2565" i="4" s="1"/>
  <c r="A2592" i="4"/>
  <c r="H2592" i="4" s="1"/>
  <c r="A2619" i="4"/>
  <c r="H2619" i="4" s="1"/>
  <c r="A2646" i="4"/>
  <c r="H2646" i="4" s="1"/>
  <c r="A2673" i="4"/>
  <c r="H2673" i="4" s="1"/>
  <c r="A2700" i="4"/>
  <c r="H2700" i="4" s="1"/>
  <c r="A2727" i="4"/>
  <c r="Z2727" i="4" s="1"/>
  <c r="A2754" i="4"/>
  <c r="H2754" i="4" s="1"/>
  <c r="A2781" i="4"/>
  <c r="Z2781" i="4" s="1"/>
  <c r="A2808" i="4"/>
  <c r="Z2808" i="4" s="1"/>
  <c r="A2835" i="4"/>
  <c r="C2835" i="4" s="1"/>
  <c r="AA105" i="4"/>
  <c r="AA195" i="4"/>
  <c r="AA267" i="4"/>
  <c r="AA303" i="4"/>
  <c r="AA320" i="4"/>
  <c r="AA330" i="4"/>
  <c r="AA347" i="4"/>
  <c r="AA465" i="4"/>
  <c r="AA951" i="4"/>
  <c r="AA978" i="4"/>
  <c r="AA1169" i="4"/>
  <c r="AA1196" i="4"/>
  <c r="AA1223" i="4"/>
  <c r="AA1250" i="4"/>
  <c r="AA1277" i="4"/>
  <c r="AA1304" i="4"/>
  <c r="AA1358" i="4"/>
  <c r="AA1383" i="4"/>
  <c r="AA1385" i="4"/>
  <c r="AA1399" i="4"/>
  <c r="AA1410" i="4"/>
  <c r="AA1412" i="4"/>
  <c r="AA1426" i="4"/>
  <c r="AA1439" i="4"/>
  <c r="AA1453" i="4"/>
  <c r="AA1466" i="4"/>
  <c r="AA1480" i="4"/>
  <c r="AA1500" i="4"/>
  <c r="AA1527" i="4"/>
  <c r="AA1626" i="4"/>
  <c r="AA1682" i="4"/>
  <c r="AA1709" i="4"/>
  <c r="AA1726" i="4"/>
  <c r="AA1736" i="4"/>
  <c r="AA1753" i="4"/>
  <c r="AA1763" i="4"/>
  <c r="AA1765" i="4"/>
  <c r="AA1780" i="4"/>
  <c r="AA1790" i="4"/>
  <c r="AA1792" i="4"/>
  <c r="AA1806" i="4"/>
  <c r="AA1807" i="4"/>
  <c r="AA1817" i="4"/>
  <c r="AA1833" i="4"/>
  <c r="AA1844" i="4"/>
  <c r="AA1860" i="4"/>
  <c r="AA1871" i="4"/>
  <c r="AA1887" i="4"/>
  <c r="AA1898" i="4"/>
  <c r="AA1914" i="4"/>
  <c r="AA1925" i="4"/>
  <c r="AA1952" i="4"/>
  <c r="AA1992" i="4"/>
  <c r="AA2217" i="4"/>
  <c r="AA2218" i="4"/>
  <c r="AA2219" i="4"/>
  <c r="AA2220" i="4"/>
  <c r="AA2221" i="4"/>
  <c r="AA2222" i="4"/>
  <c r="AA2223" i="4"/>
  <c r="AA2224" i="4"/>
  <c r="AA2225" i="4"/>
  <c r="AA2226" i="4"/>
  <c r="AA2227" i="4"/>
  <c r="AA2228" i="4"/>
  <c r="AA2229" i="4"/>
  <c r="AA2230" i="4"/>
  <c r="AA2231" i="4"/>
  <c r="AA2232" i="4"/>
  <c r="AA2233" i="4"/>
  <c r="AA2234" i="4"/>
  <c r="AA2235" i="4"/>
  <c r="AA2236" i="4"/>
  <c r="AA2237" i="4"/>
  <c r="AA2238" i="4"/>
  <c r="AA2239" i="4"/>
  <c r="AA2240" i="4"/>
  <c r="AA2244" i="4"/>
  <c r="AA2245" i="4"/>
  <c r="AA2246" i="4"/>
  <c r="AA2247" i="4"/>
  <c r="AA2248" i="4"/>
  <c r="AA2249" i="4"/>
  <c r="AA2250" i="4"/>
  <c r="AA2251" i="4"/>
  <c r="AA2252" i="4"/>
  <c r="AA2253" i="4"/>
  <c r="AA2254" i="4"/>
  <c r="AA2255" i="4"/>
  <c r="AA2256" i="4"/>
  <c r="AA2257" i="4"/>
  <c r="AA2258" i="4"/>
  <c r="AA2259" i="4"/>
  <c r="AA2260" i="4"/>
  <c r="AA2261" i="4"/>
  <c r="AA2262" i="4"/>
  <c r="AA2263" i="4"/>
  <c r="AA2264" i="4"/>
  <c r="AA2265" i="4"/>
  <c r="AA2266" i="4"/>
  <c r="AA2267" i="4"/>
  <c r="AA2271" i="4"/>
  <c r="AA2272" i="4"/>
  <c r="AA2273" i="4"/>
  <c r="AA2274" i="4"/>
  <c r="AA2275" i="4"/>
  <c r="AA2276" i="4"/>
  <c r="AA2277" i="4"/>
  <c r="AA2278" i="4"/>
  <c r="AA2279" i="4"/>
  <c r="AA2280" i="4"/>
  <c r="AA2281" i="4"/>
  <c r="AA2282" i="4"/>
  <c r="AA2283" i="4"/>
  <c r="AA2284" i="4"/>
  <c r="AA2285" i="4"/>
  <c r="AA2286" i="4"/>
  <c r="AA2287" i="4"/>
  <c r="AA2288" i="4"/>
  <c r="AA2289" i="4"/>
  <c r="AA2290" i="4"/>
  <c r="AA2291" i="4"/>
  <c r="AA2292" i="4"/>
  <c r="AA2293" i="4"/>
  <c r="AA2294" i="4"/>
  <c r="AA2298" i="4"/>
  <c r="AA2299" i="4"/>
  <c r="AA2300" i="4"/>
  <c r="AA2301" i="4"/>
  <c r="AA2302" i="4"/>
  <c r="AA2303" i="4"/>
  <c r="AA2304" i="4"/>
  <c r="AA2305" i="4"/>
  <c r="AA2306" i="4"/>
  <c r="AA2307" i="4"/>
  <c r="AA2308" i="4"/>
  <c r="AA2309" i="4"/>
  <c r="AA2310" i="4"/>
  <c r="AA2311" i="4"/>
  <c r="AA2312" i="4"/>
  <c r="AA2313" i="4"/>
  <c r="AA2314" i="4"/>
  <c r="AA2315" i="4"/>
  <c r="AA2316" i="4"/>
  <c r="AA2317" i="4"/>
  <c r="AA2318" i="4"/>
  <c r="AA2319" i="4"/>
  <c r="AA2320" i="4"/>
  <c r="AA2321" i="4"/>
  <c r="AA2325" i="4"/>
  <c r="AA2326" i="4"/>
  <c r="AA2327" i="4"/>
  <c r="AA2328" i="4"/>
  <c r="AA2329" i="4"/>
  <c r="AA2330" i="4"/>
  <c r="AA2331" i="4"/>
  <c r="AA2332" i="4"/>
  <c r="AA2333" i="4"/>
  <c r="AA2334" i="4"/>
  <c r="AA2335" i="4"/>
  <c r="AA2336" i="4"/>
  <c r="AA2337" i="4"/>
  <c r="AA2338" i="4"/>
  <c r="AA2339" i="4"/>
  <c r="AA2340" i="4"/>
  <c r="AA2341" i="4"/>
  <c r="AA2342" i="4"/>
  <c r="AA2343" i="4"/>
  <c r="AA2344" i="4"/>
  <c r="AA2345" i="4"/>
  <c r="AA2346" i="4"/>
  <c r="AA2347" i="4"/>
  <c r="AA2348" i="4"/>
  <c r="AA2352" i="4"/>
  <c r="AA2353" i="4"/>
  <c r="AA2354" i="4"/>
  <c r="AA2355" i="4"/>
  <c r="AA2356" i="4"/>
  <c r="AA2357" i="4"/>
  <c r="AA2358" i="4"/>
  <c r="AA2359" i="4"/>
  <c r="AA2360" i="4"/>
  <c r="AA2361" i="4"/>
  <c r="AA2362" i="4"/>
  <c r="AA2363" i="4"/>
  <c r="AA2364" i="4"/>
  <c r="AA2365" i="4"/>
  <c r="AA2366" i="4"/>
  <c r="AA2367" i="4"/>
  <c r="AA2368" i="4"/>
  <c r="AA2369" i="4"/>
  <c r="AA2370" i="4"/>
  <c r="AA2371" i="4"/>
  <c r="AA2372" i="4"/>
  <c r="AA2373" i="4"/>
  <c r="AA2374" i="4"/>
  <c r="AA2375" i="4"/>
  <c r="AA2379" i="4"/>
  <c r="AA2380" i="4"/>
  <c r="AA2381" i="4"/>
  <c r="AA2382" i="4"/>
  <c r="AA2383" i="4"/>
  <c r="AA2384" i="4"/>
  <c r="AA2385" i="4"/>
  <c r="AA2386" i="4"/>
  <c r="AA2387" i="4"/>
  <c r="AA2388" i="4"/>
  <c r="AA2389" i="4"/>
  <c r="AA2390" i="4"/>
  <c r="AA2391" i="4"/>
  <c r="AA2392" i="4"/>
  <c r="AA2393" i="4"/>
  <c r="AA2394" i="4"/>
  <c r="AA2395" i="4"/>
  <c r="AA2396" i="4"/>
  <c r="AA2397" i="4"/>
  <c r="AA2398" i="4"/>
  <c r="AA2399" i="4"/>
  <c r="AA2400" i="4"/>
  <c r="AA2401" i="4"/>
  <c r="AA2402" i="4"/>
  <c r="AA2406" i="4"/>
  <c r="AA2407" i="4"/>
  <c r="AA2408" i="4"/>
  <c r="AA2409" i="4"/>
  <c r="AA2410" i="4"/>
  <c r="AA2411" i="4"/>
  <c r="AA2412" i="4"/>
  <c r="AA2413" i="4"/>
  <c r="AA2414" i="4"/>
  <c r="AA2415" i="4"/>
  <c r="AA2416" i="4"/>
  <c r="AA2417" i="4"/>
  <c r="AA2418" i="4"/>
  <c r="AA2419" i="4"/>
  <c r="AA2420" i="4"/>
  <c r="AA2421" i="4"/>
  <c r="AA2422" i="4"/>
  <c r="AA2423" i="4"/>
  <c r="AA2424" i="4"/>
  <c r="AA2425" i="4"/>
  <c r="AA2426" i="4"/>
  <c r="AA2427" i="4"/>
  <c r="AA2428" i="4"/>
  <c r="AA2429" i="4"/>
  <c r="AA2433" i="4"/>
  <c r="AA2434" i="4"/>
  <c r="AA2435" i="4"/>
  <c r="AA2436" i="4"/>
  <c r="AA2437" i="4"/>
  <c r="AA2438" i="4"/>
  <c r="AA2439" i="4"/>
  <c r="AA2440" i="4"/>
  <c r="AA2441" i="4"/>
  <c r="AA2442" i="4"/>
  <c r="AA2443" i="4"/>
  <c r="AA2444" i="4"/>
  <c r="AA2445" i="4"/>
  <c r="AA2446" i="4"/>
  <c r="AA2447" i="4"/>
  <c r="AA2448" i="4"/>
  <c r="AA2449" i="4"/>
  <c r="AA2450" i="4"/>
  <c r="AA2451" i="4"/>
  <c r="AA2452" i="4"/>
  <c r="AA2453" i="4"/>
  <c r="AA2454" i="4"/>
  <c r="AA2455" i="4"/>
  <c r="AA2456" i="4"/>
  <c r="AA2460" i="4"/>
  <c r="AA2461" i="4"/>
  <c r="AA2462" i="4"/>
  <c r="AA2463" i="4"/>
  <c r="AA2464" i="4"/>
  <c r="AA2465" i="4"/>
  <c r="AA2466" i="4"/>
  <c r="AA2467" i="4"/>
  <c r="AA2468" i="4"/>
  <c r="AA2469" i="4"/>
  <c r="AA2470" i="4"/>
  <c r="AA2471" i="4"/>
  <c r="AA2472" i="4"/>
  <c r="AA2473" i="4"/>
  <c r="AA2474" i="4"/>
  <c r="AA2475" i="4"/>
  <c r="AA2476" i="4"/>
  <c r="AA2477" i="4"/>
  <c r="AA2478" i="4"/>
  <c r="AA2479" i="4"/>
  <c r="AA2480" i="4"/>
  <c r="AA2481" i="4"/>
  <c r="AA2482" i="4"/>
  <c r="AA2483" i="4"/>
  <c r="AA2487" i="4"/>
  <c r="AA2488" i="4"/>
  <c r="AA2489" i="4"/>
  <c r="AA2490" i="4"/>
  <c r="AA2491" i="4"/>
  <c r="AA2492" i="4"/>
  <c r="AA2493" i="4"/>
  <c r="AA2494" i="4"/>
  <c r="AA2495" i="4"/>
  <c r="AA2496" i="4"/>
  <c r="AA2497" i="4"/>
  <c r="AA2498" i="4"/>
  <c r="AA2499" i="4"/>
  <c r="AA2500" i="4"/>
  <c r="AA2501" i="4"/>
  <c r="AA2502" i="4"/>
  <c r="AA2503" i="4"/>
  <c r="AA2504" i="4"/>
  <c r="AA2505" i="4"/>
  <c r="AA2506" i="4"/>
  <c r="AA2507" i="4"/>
  <c r="AA2508" i="4"/>
  <c r="AA2509" i="4"/>
  <c r="AA2510" i="4"/>
  <c r="AA2514" i="4"/>
  <c r="AA2515" i="4"/>
  <c r="AA2516" i="4"/>
  <c r="AA2517" i="4"/>
  <c r="AA2518" i="4"/>
  <c r="AA2519" i="4"/>
  <c r="AA2520" i="4"/>
  <c r="AA2521" i="4"/>
  <c r="AA2522" i="4"/>
  <c r="AA2523" i="4"/>
  <c r="AA2524" i="4"/>
  <c r="AA2525" i="4"/>
  <c r="AA2526" i="4"/>
  <c r="AA2527" i="4"/>
  <c r="AA2528" i="4"/>
  <c r="AA2529" i="4"/>
  <c r="AA2530" i="4"/>
  <c r="AA2531" i="4"/>
  <c r="AA2532" i="4"/>
  <c r="AA2533" i="4"/>
  <c r="AA2534" i="4"/>
  <c r="AA2535" i="4"/>
  <c r="AA2536" i="4"/>
  <c r="AA2537" i="4"/>
  <c r="AA2541" i="4"/>
  <c r="AA2542" i="4"/>
  <c r="AA2543" i="4"/>
  <c r="AA2544" i="4"/>
  <c r="AA2545" i="4"/>
  <c r="AA2546" i="4"/>
  <c r="AA2547" i="4"/>
  <c r="AA2548" i="4"/>
  <c r="AA2549" i="4"/>
  <c r="AA2550" i="4"/>
  <c r="AA2551" i="4"/>
  <c r="AA2552" i="4"/>
  <c r="AA2553" i="4"/>
  <c r="AA2554" i="4"/>
  <c r="AA2555" i="4"/>
  <c r="AA2556" i="4"/>
  <c r="AA2557" i="4"/>
  <c r="AA2558" i="4"/>
  <c r="AA2559" i="4"/>
  <c r="AA2560" i="4"/>
  <c r="AA2561" i="4"/>
  <c r="AA2562" i="4"/>
  <c r="AA2563" i="4"/>
  <c r="AA2564" i="4"/>
  <c r="AA2568" i="4"/>
  <c r="AA2569" i="4"/>
  <c r="AA2570" i="4"/>
  <c r="AA2571" i="4"/>
  <c r="AA2572" i="4"/>
  <c r="AA2573" i="4"/>
  <c r="AA2574" i="4"/>
  <c r="AA2575" i="4"/>
  <c r="AA2576" i="4"/>
  <c r="AA2577" i="4"/>
  <c r="AA2578" i="4"/>
  <c r="AA2579" i="4"/>
  <c r="AA2580" i="4"/>
  <c r="AA2581" i="4"/>
  <c r="AA2582" i="4"/>
  <c r="AA2583" i="4"/>
  <c r="AA2584" i="4"/>
  <c r="AA2585" i="4"/>
  <c r="AA2586" i="4"/>
  <c r="AA2587" i="4"/>
  <c r="AA2588" i="4"/>
  <c r="AA2589" i="4"/>
  <c r="AA2590" i="4"/>
  <c r="AA2591" i="4"/>
  <c r="AA2595" i="4"/>
  <c r="AA2596" i="4"/>
  <c r="AA2597" i="4"/>
  <c r="AA2598" i="4"/>
  <c r="AA2599" i="4"/>
  <c r="AA2600" i="4"/>
  <c r="AA2601" i="4"/>
  <c r="AA2602" i="4"/>
  <c r="AA2603" i="4"/>
  <c r="AA2604" i="4"/>
  <c r="AA2605" i="4"/>
  <c r="AA2606" i="4"/>
  <c r="AA2607" i="4"/>
  <c r="AA2608" i="4"/>
  <c r="AA2609" i="4"/>
  <c r="AA2610" i="4"/>
  <c r="AA2611" i="4"/>
  <c r="AA2612" i="4"/>
  <c r="AA2613" i="4"/>
  <c r="AA2614" i="4"/>
  <c r="AA2615" i="4"/>
  <c r="AA2616" i="4"/>
  <c r="AA2617" i="4"/>
  <c r="AA2618" i="4"/>
  <c r="AA2622" i="4"/>
  <c r="AA2623" i="4"/>
  <c r="AA2624" i="4"/>
  <c r="AA2625" i="4"/>
  <c r="AA2626" i="4"/>
  <c r="AA2627" i="4"/>
  <c r="AA2628" i="4"/>
  <c r="AA2629" i="4"/>
  <c r="AA2630" i="4"/>
  <c r="AA2631" i="4"/>
  <c r="AA2632" i="4"/>
  <c r="AA2633" i="4"/>
  <c r="AA2634" i="4"/>
  <c r="AA2635" i="4"/>
  <c r="AA2636" i="4"/>
  <c r="AA2637" i="4"/>
  <c r="AA2638" i="4"/>
  <c r="AA2639" i="4"/>
  <c r="AA2640" i="4"/>
  <c r="AA2641" i="4"/>
  <c r="AA2642" i="4"/>
  <c r="AA2643" i="4"/>
  <c r="AA2644" i="4"/>
  <c r="AA2645" i="4"/>
  <c r="AA2649" i="4"/>
  <c r="AA2650" i="4"/>
  <c r="AA2651" i="4"/>
  <c r="AA2652" i="4"/>
  <c r="AA2653" i="4"/>
  <c r="AA2654" i="4"/>
  <c r="AA2655" i="4"/>
  <c r="AA2656" i="4"/>
  <c r="AA2657" i="4"/>
  <c r="AA2658" i="4"/>
  <c r="AA2659" i="4"/>
  <c r="AA2660" i="4"/>
  <c r="AA2661" i="4"/>
  <c r="AA2662" i="4"/>
  <c r="AA2663" i="4"/>
  <c r="AA2664" i="4"/>
  <c r="AA2665" i="4"/>
  <c r="AA2666" i="4"/>
  <c r="AA2667" i="4"/>
  <c r="AA2668" i="4"/>
  <c r="AA2669" i="4"/>
  <c r="AA2670" i="4"/>
  <c r="AA2671" i="4"/>
  <c r="AA2672" i="4"/>
  <c r="AA2676" i="4"/>
  <c r="AA2677" i="4"/>
  <c r="AA2678" i="4"/>
  <c r="AA2679" i="4"/>
  <c r="AA2680" i="4"/>
  <c r="AA2681" i="4"/>
  <c r="AA2682" i="4"/>
  <c r="AA2683" i="4"/>
  <c r="AA2684" i="4"/>
  <c r="AA2685" i="4"/>
  <c r="AA2686" i="4"/>
  <c r="AA2687" i="4"/>
  <c r="AA2688" i="4"/>
  <c r="AA2689" i="4"/>
  <c r="AA2690" i="4"/>
  <c r="AA2691" i="4"/>
  <c r="AA2692" i="4"/>
  <c r="AA2693" i="4"/>
  <c r="AA2694" i="4"/>
  <c r="AA2695" i="4"/>
  <c r="AA2696" i="4"/>
  <c r="AA2697" i="4"/>
  <c r="AA2698" i="4"/>
  <c r="AA2699" i="4"/>
  <c r="AA2703" i="4"/>
  <c r="AA2704" i="4"/>
  <c r="AA2705" i="4"/>
  <c r="AA2706" i="4"/>
  <c r="AA2707" i="4"/>
  <c r="AA2708" i="4"/>
  <c r="AA2709" i="4"/>
  <c r="AA2710" i="4"/>
  <c r="AA2711" i="4"/>
  <c r="AA2712" i="4"/>
  <c r="AA2713" i="4"/>
  <c r="AA2714" i="4"/>
  <c r="AA2715" i="4"/>
  <c r="AA2716" i="4"/>
  <c r="AA2717" i="4"/>
  <c r="AA2718" i="4"/>
  <c r="AA2719" i="4"/>
  <c r="AA2720" i="4"/>
  <c r="AA2721" i="4"/>
  <c r="AA2722" i="4"/>
  <c r="AA2723" i="4"/>
  <c r="AA2724" i="4"/>
  <c r="AA2725" i="4"/>
  <c r="AA2726" i="4"/>
  <c r="AA2730" i="4"/>
  <c r="AA2731" i="4"/>
  <c r="AA2732" i="4"/>
  <c r="AA2733" i="4"/>
  <c r="AA2734" i="4"/>
  <c r="AA2735" i="4"/>
  <c r="AA2736" i="4"/>
  <c r="AA2737" i="4"/>
  <c r="AA2738" i="4"/>
  <c r="AA2739" i="4"/>
  <c r="AA2740" i="4"/>
  <c r="AA2741" i="4"/>
  <c r="AA2742" i="4"/>
  <c r="AA2743" i="4"/>
  <c r="AA2744" i="4"/>
  <c r="AA2745" i="4"/>
  <c r="AA2746" i="4"/>
  <c r="AA2747" i="4"/>
  <c r="AA2748" i="4"/>
  <c r="AA2749" i="4"/>
  <c r="AA2750" i="4"/>
  <c r="AA2751" i="4"/>
  <c r="AA2752" i="4"/>
  <c r="AA2753" i="4"/>
  <c r="AA2757" i="4"/>
  <c r="AA2758" i="4"/>
  <c r="AA2759" i="4"/>
  <c r="AA2760" i="4"/>
  <c r="AA2761" i="4"/>
  <c r="AA2762" i="4"/>
  <c r="AA2763" i="4"/>
  <c r="AA2764" i="4"/>
  <c r="AA2765" i="4"/>
  <c r="AA2766" i="4"/>
  <c r="AA2767" i="4"/>
  <c r="AA2768" i="4"/>
  <c r="AA2769" i="4"/>
  <c r="AA2770" i="4"/>
  <c r="AA2771" i="4"/>
  <c r="AA2772" i="4"/>
  <c r="AA2773" i="4"/>
  <c r="AA2774" i="4"/>
  <c r="AA2775" i="4"/>
  <c r="AA2776" i="4"/>
  <c r="AA2777" i="4"/>
  <c r="AA2778" i="4"/>
  <c r="AA2779" i="4"/>
  <c r="AA2780" i="4"/>
  <c r="AA2784" i="4"/>
  <c r="AA2785" i="4"/>
  <c r="AA2786" i="4"/>
  <c r="AA2787" i="4"/>
  <c r="AA2788" i="4"/>
  <c r="AA2789" i="4"/>
  <c r="AA2790" i="4"/>
  <c r="AA2791" i="4"/>
  <c r="AA2792" i="4"/>
  <c r="AA2793" i="4"/>
  <c r="AA2794" i="4"/>
  <c r="AA2795" i="4"/>
  <c r="AA2796" i="4"/>
  <c r="AA2797" i="4"/>
  <c r="AA2798" i="4"/>
  <c r="AA2799" i="4"/>
  <c r="AA2800" i="4"/>
  <c r="AA2801" i="4"/>
  <c r="AA2802" i="4"/>
  <c r="AA2803" i="4"/>
  <c r="AA2804" i="4"/>
  <c r="AA2805" i="4"/>
  <c r="AA2806" i="4"/>
  <c r="AA2807" i="4"/>
  <c r="AA2811" i="4"/>
  <c r="AA2812" i="4"/>
  <c r="AA2813" i="4"/>
  <c r="AA2814" i="4"/>
  <c r="AA2815" i="4"/>
  <c r="AA2816" i="4"/>
  <c r="AA2817" i="4"/>
  <c r="AA2818" i="4"/>
  <c r="AA2819" i="4"/>
  <c r="AA2820" i="4"/>
  <c r="AA2821" i="4"/>
  <c r="AA2822" i="4"/>
  <c r="AA2823" i="4"/>
  <c r="AA2824" i="4"/>
  <c r="AA2825" i="4"/>
  <c r="AA2826" i="4"/>
  <c r="AA2827" i="4"/>
  <c r="AA2828" i="4"/>
  <c r="AA2829" i="4"/>
  <c r="AA2830" i="4"/>
  <c r="AA2831" i="4"/>
  <c r="AA2832" i="4"/>
  <c r="AA2833" i="4"/>
  <c r="AA2834" i="4"/>
  <c r="AA52" i="4"/>
  <c r="AE105" i="4"/>
  <c r="AF105" i="4"/>
  <c r="AE195" i="4"/>
  <c r="AF195" i="4"/>
  <c r="AE240" i="4"/>
  <c r="AF240" i="4"/>
  <c r="AE267" i="4"/>
  <c r="AF267" i="4"/>
  <c r="AE303" i="4"/>
  <c r="AF303" i="4"/>
  <c r="AE320" i="4"/>
  <c r="AF320" i="4"/>
  <c r="AE330" i="4"/>
  <c r="AF330" i="4"/>
  <c r="AE347" i="4"/>
  <c r="AF347" i="4"/>
  <c r="AE465" i="4"/>
  <c r="AF465" i="4"/>
  <c r="AE951" i="4"/>
  <c r="AF951" i="4"/>
  <c r="AE978" i="4"/>
  <c r="AF978" i="4"/>
  <c r="AE1169" i="4"/>
  <c r="AF1169" i="4"/>
  <c r="AE1196" i="4"/>
  <c r="AF1196" i="4"/>
  <c r="AE1223" i="4"/>
  <c r="AF1223" i="4"/>
  <c r="AE1250" i="4"/>
  <c r="AF1250" i="4"/>
  <c r="AE1277" i="4"/>
  <c r="AF1277" i="4"/>
  <c r="AE1304" i="4"/>
  <c r="AE1383" i="4"/>
  <c r="AE1385" i="4"/>
  <c r="AE1399" i="4"/>
  <c r="AE1410" i="4"/>
  <c r="AE1412" i="4"/>
  <c r="AE1426" i="4"/>
  <c r="AE1439" i="4"/>
  <c r="AE1453" i="4"/>
  <c r="AE1466" i="4"/>
  <c r="AE1480" i="4"/>
  <c r="AE1500" i="4"/>
  <c r="AE1527" i="4"/>
  <c r="AF2730" i="4"/>
  <c r="AF2731" i="4"/>
  <c r="AF2732" i="4"/>
  <c r="AF2733" i="4"/>
  <c r="AF2734" i="4"/>
  <c r="AF2735" i="4"/>
  <c r="AF2736" i="4"/>
  <c r="AF2737" i="4"/>
  <c r="AF2738" i="4"/>
  <c r="AF2739" i="4"/>
  <c r="AF2740" i="4"/>
  <c r="AF2741" i="4"/>
  <c r="AF2742" i="4"/>
  <c r="AF2743" i="4"/>
  <c r="AF2744" i="4"/>
  <c r="AF2745" i="4"/>
  <c r="AF2746" i="4"/>
  <c r="AF2747" i="4"/>
  <c r="AF2748" i="4"/>
  <c r="AF2749" i="4"/>
  <c r="AF2750" i="4"/>
  <c r="AF2751" i="4"/>
  <c r="AF2752" i="4"/>
  <c r="AF2753" i="4"/>
  <c r="AF2757" i="4"/>
  <c r="AF2758" i="4"/>
  <c r="AF2759" i="4"/>
  <c r="AF2760" i="4"/>
  <c r="AF2761" i="4"/>
  <c r="AF2762" i="4"/>
  <c r="AF2763" i="4"/>
  <c r="AF2764" i="4"/>
  <c r="AF2765" i="4"/>
  <c r="AF2766" i="4"/>
  <c r="AF2767" i="4"/>
  <c r="AF2768" i="4"/>
  <c r="AF2769" i="4"/>
  <c r="AF2770" i="4"/>
  <c r="AF2771" i="4"/>
  <c r="AF2772" i="4"/>
  <c r="AF2773" i="4"/>
  <c r="AF2774" i="4"/>
  <c r="AF2775" i="4"/>
  <c r="AF2776" i="4"/>
  <c r="AF2777" i="4"/>
  <c r="AF2778" i="4"/>
  <c r="AF2779" i="4"/>
  <c r="AF2780" i="4"/>
  <c r="AF2784" i="4"/>
  <c r="AF2785" i="4"/>
  <c r="AF2786" i="4"/>
  <c r="AF2787" i="4"/>
  <c r="AF2788" i="4"/>
  <c r="AF2789" i="4"/>
  <c r="AF2790" i="4"/>
  <c r="AF2791" i="4"/>
  <c r="AF2792" i="4"/>
  <c r="AF2793" i="4"/>
  <c r="AF2794" i="4"/>
  <c r="AF2795" i="4"/>
  <c r="AF2796" i="4"/>
  <c r="AF2797" i="4"/>
  <c r="AF2798" i="4"/>
  <c r="AF2799" i="4"/>
  <c r="AF2800" i="4"/>
  <c r="AF2801" i="4"/>
  <c r="AF2802" i="4"/>
  <c r="AF2803" i="4"/>
  <c r="AF2804" i="4"/>
  <c r="AF2805" i="4"/>
  <c r="AF2806" i="4"/>
  <c r="AF2807" i="4"/>
  <c r="AF2811" i="4"/>
  <c r="AF2812" i="4"/>
  <c r="AF2813" i="4"/>
  <c r="AF2814" i="4"/>
  <c r="AF2815" i="4"/>
  <c r="AF2816" i="4"/>
  <c r="AF2817" i="4"/>
  <c r="AF2818" i="4"/>
  <c r="AF2819" i="4"/>
  <c r="AF2820" i="4"/>
  <c r="AF2821" i="4"/>
  <c r="AF2822" i="4"/>
  <c r="AF2823" i="4"/>
  <c r="AF2824" i="4"/>
  <c r="AF2825" i="4"/>
  <c r="AF2826" i="4"/>
  <c r="AF2827" i="4"/>
  <c r="AF2828" i="4"/>
  <c r="AF2829" i="4"/>
  <c r="AF2830" i="4"/>
  <c r="AF2831" i="4"/>
  <c r="AF2832" i="4"/>
  <c r="AF2833" i="4"/>
  <c r="AF2834" i="4"/>
  <c r="P2888" i="4"/>
  <c r="AH2888" i="4" s="1"/>
  <c r="P2838" i="4"/>
  <c r="AH2838" i="4" s="1"/>
  <c r="P2839" i="4"/>
  <c r="AH2839" i="4" s="1"/>
  <c r="P2840" i="4"/>
  <c r="AH2840" i="4" s="1"/>
  <c r="P2841" i="4"/>
  <c r="AH2841" i="4" s="1"/>
  <c r="P2842" i="4"/>
  <c r="AH2842" i="4" s="1"/>
  <c r="P2843" i="4"/>
  <c r="AH2843" i="4" s="1"/>
  <c r="P2844" i="4"/>
  <c r="AH2844" i="4" s="1"/>
  <c r="P2845" i="4"/>
  <c r="AH2845" i="4" s="1"/>
  <c r="P2846" i="4"/>
  <c r="AH2846" i="4" s="1"/>
  <c r="P2847" i="4"/>
  <c r="AH2847" i="4" s="1"/>
  <c r="P2848" i="4"/>
  <c r="AH2848" i="4" s="1"/>
  <c r="P2849" i="4"/>
  <c r="AH2849" i="4" s="1"/>
  <c r="P2850" i="4"/>
  <c r="AH2850" i="4" s="1"/>
  <c r="P2851" i="4"/>
  <c r="AH2851" i="4" s="1"/>
  <c r="P2852" i="4"/>
  <c r="AH2852" i="4" s="1"/>
  <c r="P2853" i="4"/>
  <c r="AH2853" i="4" s="1"/>
  <c r="P2854" i="4"/>
  <c r="AH2854" i="4" s="1"/>
  <c r="P2855" i="4"/>
  <c r="AH2855" i="4" s="1"/>
  <c r="P2856" i="4"/>
  <c r="AH2856" i="4" s="1"/>
  <c r="P2857" i="4"/>
  <c r="AH2857" i="4" s="1"/>
  <c r="P2858" i="4"/>
  <c r="AH2858" i="4" s="1"/>
  <c r="P2859" i="4"/>
  <c r="AH2859" i="4" s="1"/>
  <c r="P2860" i="4"/>
  <c r="AH2860" i="4" s="1"/>
  <c r="P2861" i="4"/>
  <c r="AH2861" i="4" s="1"/>
  <c r="AF2861" i="4"/>
  <c r="A53" i="4"/>
  <c r="H53" i="4" s="1"/>
  <c r="A80" i="4"/>
  <c r="H80" i="4" s="1"/>
  <c r="A107" i="4"/>
  <c r="H107" i="4" s="1"/>
  <c r="A134" i="4"/>
  <c r="H134" i="4" s="1"/>
  <c r="A161" i="4"/>
  <c r="H161" i="4" s="1"/>
  <c r="A188" i="4"/>
  <c r="H188" i="4" s="1"/>
  <c r="A215" i="4"/>
  <c r="H215" i="4" s="1"/>
  <c r="A242" i="4"/>
  <c r="H242" i="4" s="1"/>
  <c r="A269" i="4"/>
  <c r="H269" i="4" s="1"/>
  <c r="A296" i="4"/>
  <c r="H296" i="4" s="1"/>
  <c r="A323" i="4"/>
  <c r="H323" i="4" s="1"/>
  <c r="A350" i="4"/>
  <c r="H350" i="4" s="1"/>
  <c r="A377" i="4"/>
  <c r="H377" i="4" s="1"/>
  <c r="A404" i="4"/>
  <c r="H404" i="4" s="1"/>
  <c r="A431" i="4"/>
  <c r="H431" i="4" s="1"/>
  <c r="A458" i="4"/>
  <c r="H458" i="4" s="1"/>
  <c r="A485" i="4"/>
  <c r="H485" i="4" s="1"/>
  <c r="A512" i="4"/>
  <c r="H512" i="4" s="1"/>
  <c r="A539" i="4"/>
  <c r="H539" i="4" s="1"/>
  <c r="A566" i="4"/>
  <c r="H566" i="4" s="1"/>
  <c r="A593" i="4"/>
  <c r="H593" i="4" s="1"/>
  <c r="A620" i="4"/>
  <c r="H620" i="4" s="1"/>
  <c r="A647" i="4"/>
  <c r="H647" i="4" s="1"/>
  <c r="A674" i="4"/>
  <c r="H674" i="4" s="1"/>
  <c r="A701" i="4"/>
  <c r="H701" i="4" s="1"/>
  <c r="A728" i="4"/>
  <c r="H728" i="4" s="1"/>
  <c r="A755" i="4"/>
  <c r="H755" i="4" s="1"/>
  <c r="A782" i="4"/>
  <c r="H782" i="4" s="1"/>
  <c r="A809" i="4"/>
  <c r="H809" i="4" s="1"/>
  <c r="A836" i="4"/>
  <c r="H836" i="4" s="1"/>
  <c r="A863" i="4"/>
  <c r="H863" i="4" s="1"/>
  <c r="A890" i="4"/>
  <c r="H890" i="4" s="1"/>
  <c r="A917" i="4"/>
  <c r="H917" i="4" s="1"/>
  <c r="A944" i="4"/>
  <c r="H944" i="4" s="1"/>
  <c r="A971" i="4"/>
  <c r="H971" i="4" s="1"/>
  <c r="A998" i="4"/>
  <c r="H998" i="4" s="1"/>
  <c r="A1025" i="4"/>
  <c r="H1025" i="4" s="1"/>
  <c r="A1052" i="4"/>
  <c r="H1052" i="4" s="1"/>
  <c r="A1079" i="4"/>
  <c r="H1079" i="4" s="1"/>
  <c r="A1106" i="4"/>
  <c r="H1106" i="4" s="1"/>
  <c r="A1133" i="4"/>
  <c r="H1133" i="4" s="1"/>
  <c r="A1160" i="4"/>
  <c r="H1160" i="4" s="1"/>
  <c r="A1187" i="4"/>
  <c r="H1187" i="4" s="1"/>
  <c r="A1214" i="4"/>
  <c r="H1214" i="4" s="1"/>
  <c r="A1241" i="4"/>
  <c r="H1241" i="4" s="1"/>
  <c r="A1268" i="4"/>
  <c r="H1268" i="4" s="1"/>
  <c r="A1295" i="4"/>
  <c r="H1295" i="4" s="1"/>
  <c r="A1322" i="4"/>
  <c r="H1322" i="4" s="1"/>
  <c r="A1349" i="4"/>
  <c r="H1349" i="4" s="1"/>
  <c r="A1376" i="4"/>
  <c r="H1376" i="4" s="1"/>
  <c r="A1403" i="4"/>
  <c r="H1403" i="4" s="1"/>
  <c r="A1430" i="4"/>
  <c r="H1430" i="4" s="1"/>
  <c r="A1457" i="4"/>
  <c r="H1457" i="4" s="1"/>
  <c r="A1484" i="4"/>
  <c r="H1484" i="4" s="1"/>
  <c r="A1511" i="4"/>
  <c r="H1511" i="4" s="1"/>
  <c r="A1538" i="4"/>
  <c r="H1538" i="4" s="1"/>
  <c r="A1565" i="4"/>
  <c r="H1565" i="4" s="1"/>
  <c r="A1592" i="4"/>
  <c r="H1592" i="4" s="1"/>
  <c r="A1619" i="4"/>
  <c r="H1619" i="4" s="1"/>
  <c r="A1646" i="4"/>
  <c r="H1646" i="4" s="1"/>
  <c r="A1673" i="4"/>
  <c r="A1700" i="4"/>
  <c r="H1700" i="4" s="1"/>
  <c r="A1727" i="4"/>
  <c r="H1727" i="4" s="1"/>
  <c r="A1754" i="4"/>
  <c r="H1754" i="4" s="1"/>
  <c r="A1781" i="4"/>
  <c r="H1781" i="4" s="1"/>
  <c r="A1808" i="4"/>
  <c r="H1808" i="4" s="1"/>
  <c r="A1835" i="4"/>
  <c r="H1835" i="4" s="1"/>
  <c r="A1862" i="4"/>
  <c r="H1862" i="4" s="1"/>
  <c r="A1889" i="4"/>
  <c r="H1889" i="4" s="1"/>
  <c r="A1916" i="4"/>
  <c r="H1916" i="4" s="1"/>
  <c r="A1943" i="4"/>
  <c r="H1943" i="4" s="1"/>
  <c r="A1970" i="4"/>
  <c r="H1970" i="4" s="1"/>
  <c r="A1997" i="4"/>
  <c r="H1997" i="4" s="1"/>
  <c r="A2024" i="4"/>
  <c r="H2024" i="4" s="1"/>
  <c r="A2051" i="4"/>
  <c r="H2051" i="4" s="1"/>
  <c r="A2078" i="4"/>
  <c r="H2078" i="4" s="1"/>
  <c r="A2105" i="4"/>
  <c r="H2105" i="4" s="1"/>
  <c r="A2132" i="4"/>
  <c r="H2132" i="4" s="1"/>
  <c r="A2159" i="4"/>
  <c r="H2159" i="4" s="1"/>
  <c r="A2186" i="4"/>
  <c r="H2186" i="4" s="1"/>
  <c r="A2213" i="4"/>
  <c r="H2213" i="4" s="1"/>
  <c r="A2240" i="4"/>
  <c r="H2240" i="4" s="1"/>
  <c r="A2267" i="4"/>
  <c r="H2267" i="4" s="1"/>
  <c r="A2294" i="4"/>
  <c r="H2294" i="4" s="1"/>
  <c r="A2321" i="4"/>
  <c r="H2321" i="4" s="1"/>
  <c r="A2348" i="4"/>
  <c r="H2348" i="4" s="1"/>
  <c r="A2375" i="4"/>
  <c r="H2375" i="4" s="1"/>
  <c r="A2402" i="4"/>
  <c r="H2402" i="4" s="1"/>
  <c r="A2429" i="4"/>
  <c r="H2429" i="4" s="1"/>
  <c r="A2456" i="4"/>
  <c r="H2456" i="4" s="1"/>
  <c r="A2483" i="4"/>
  <c r="H2483" i="4" s="1"/>
  <c r="A2510" i="4"/>
  <c r="H2510" i="4" s="1"/>
  <c r="A2537" i="4"/>
  <c r="H2537" i="4" s="1"/>
  <c r="A2564" i="4"/>
  <c r="H2564" i="4" s="1"/>
  <c r="A2591" i="4"/>
  <c r="H2591" i="4" s="1"/>
  <c r="A2618" i="4"/>
  <c r="H2618" i="4" s="1"/>
  <c r="A2645" i="4"/>
  <c r="H2645" i="4" s="1"/>
  <c r="A2672" i="4"/>
  <c r="H2672" i="4" s="1"/>
  <c r="A2699" i="4"/>
  <c r="H2699" i="4" s="1"/>
  <c r="A2726" i="4"/>
  <c r="H2726" i="4" s="1"/>
  <c r="A2753" i="4"/>
  <c r="H2753" i="4" s="1"/>
  <c r="A2780" i="4"/>
  <c r="H2780" i="4" s="1"/>
  <c r="A2807" i="4"/>
  <c r="H2807" i="4" s="1"/>
  <c r="A2834" i="4"/>
  <c r="H2834" i="4" s="1"/>
  <c r="A2861" i="4"/>
  <c r="H2861" i="4" s="1"/>
  <c r="A2888" i="4"/>
  <c r="H2888" i="4" s="1"/>
  <c r="A26" i="4"/>
  <c r="R26" i="4" s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Y19" i="1" s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6" i="1"/>
  <c r="X77" i="1"/>
  <c r="W76" i="1" a="1"/>
  <c r="W76" i="1" s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D2" i="4"/>
  <c r="AF2887" i="4"/>
  <c r="AF2886" i="4"/>
  <c r="AF2885" i="4"/>
  <c r="AF2884" i="4"/>
  <c r="AF2883" i="4"/>
  <c r="AF2882" i="4"/>
  <c r="AF2881" i="4"/>
  <c r="AF2880" i="4"/>
  <c r="AF2879" i="4"/>
  <c r="AF2878" i="4"/>
  <c r="AF2877" i="4"/>
  <c r="AF2876" i="4"/>
  <c r="AF2875" i="4"/>
  <c r="AF2874" i="4"/>
  <c r="AF2873" i="4"/>
  <c r="AF2872" i="4"/>
  <c r="AF2871" i="4"/>
  <c r="AF2870" i="4"/>
  <c r="AF2869" i="4"/>
  <c r="AF2868" i="4"/>
  <c r="AF2867" i="4"/>
  <c r="AF2866" i="4"/>
  <c r="AF2865" i="4"/>
  <c r="AF2864" i="4"/>
  <c r="AF2860" i="4"/>
  <c r="AF2859" i="4"/>
  <c r="AF2858" i="4"/>
  <c r="AF2857" i="4"/>
  <c r="AF2856" i="4"/>
  <c r="AF2855" i="4"/>
  <c r="AF2854" i="4"/>
  <c r="AF2853" i="4"/>
  <c r="AF2852" i="4"/>
  <c r="AF2851" i="4"/>
  <c r="AF2850" i="4"/>
  <c r="AF2849" i="4"/>
  <c r="AF2848" i="4"/>
  <c r="AF2847" i="4"/>
  <c r="AF2846" i="4"/>
  <c r="AF2845" i="4"/>
  <c r="AF2844" i="4"/>
  <c r="AF2843" i="4"/>
  <c r="AF2842" i="4"/>
  <c r="AF2841" i="4"/>
  <c r="AF2840" i="4"/>
  <c r="AF2839" i="4"/>
  <c r="AF2838" i="4"/>
  <c r="AF2837" i="4"/>
  <c r="P2865" i="4"/>
  <c r="AH2865" i="4" s="1"/>
  <c r="P2866" i="4"/>
  <c r="AH2866" i="4" s="1"/>
  <c r="P2867" i="4"/>
  <c r="AH2867" i="4" s="1"/>
  <c r="P2868" i="4"/>
  <c r="AH2868" i="4" s="1"/>
  <c r="P2869" i="4"/>
  <c r="AH2869" i="4" s="1"/>
  <c r="P2870" i="4"/>
  <c r="AH2870" i="4" s="1"/>
  <c r="P2871" i="4"/>
  <c r="AH2871" i="4" s="1"/>
  <c r="P2872" i="4"/>
  <c r="AH2872" i="4" s="1"/>
  <c r="P2873" i="4"/>
  <c r="AH2873" i="4" s="1"/>
  <c r="P2874" i="4"/>
  <c r="AH2874" i="4" s="1"/>
  <c r="P2875" i="4"/>
  <c r="AH2875" i="4" s="1"/>
  <c r="P2876" i="4"/>
  <c r="AH2876" i="4" s="1"/>
  <c r="P2877" i="4"/>
  <c r="AH2877" i="4" s="1"/>
  <c r="P2878" i="4"/>
  <c r="AH2878" i="4" s="1"/>
  <c r="P2879" i="4"/>
  <c r="AH2879" i="4" s="1"/>
  <c r="P2880" i="4"/>
  <c r="AH2880" i="4" s="1"/>
  <c r="P2881" i="4"/>
  <c r="AH2881" i="4" s="1"/>
  <c r="P2882" i="4"/>
  <c r="AH2882" i="4" s="1"/>
  <c r="P2883" i="4"/>
  <c r="AH2883" i="4" s="1"/>
  <c r="P2884" i="4"/>
  <c r="AH2884" i="4" s="1"/>
  <c r="P2885" i="4"/>
  <c r="AH2885" i="4" s="1"/>
  <c r="P2886" i="4"/>
  <c r="AH2886" i="4" s="1"/>
  <c r="P2887" i="4"/>
  <c r="AH2887" i="4" s="1"/>
  <c r="A2887" i="4"/>
  <c r="H2887" i="4" s="1"/>
  <c r="A2886" i="4"/>
  <c r="H2886" i="4" s="1"/>
  <c r="A2885" i="4"/>
  <c r="H2885" i="4" s="1"/>
  <c r="A2884" i="4"/>
  <c r="H2884" i="4" s="1"/>
  <c r="A2883" i="4"/>
  <c r="H2883" i="4" s="1"/>
  <c r="A2882" i="4"/>
  <c r="H2882" i="4" s="1"/>
  <c r="A2881" i="4"/>
  <c r="H2881" i="4" s="1"/>
  <c r="A2880" i="4"/>
  <c r="H2880" i="4" s="1"/>
  <c r="A2879" i="4"/>
  <c r="H2879" i="4" s="1"/>
  <c r="A2878" i="4"/>
  <c r="H2878" i="4" s="1"/>
  <c r="A2877" i="4"/>
  <c r="H2877" i="4" s="1"/>
  <c r="A2876" i="4"/>
  <c r="H2876" i="4" s="1"/>
  <c r="A2875" i="4"/>
  <c r="H2875" i="4" s="1"/>
  <c r="A2874" i="4"/>
  <c r="H2874" i="4" s="1"/>
  <c r="A2873" i="4"/>
  <c r="H2873" i="4" s="1"/>
  <c r="A2872" i="4"/>
  <c r="H2872" i="4" s="1"/>
  <c r="A2871" i="4"/>
  <c r="H2871" i="4" s="1"/>
  <c r="A2870" i="4"/>
  <c r="H2870" i="4" s="1"/>
  <c r="A2869" i="4"/>
  <c r="H2869" i="4" s="1"/>
  <c r="A2868" i="4"/>
  <c r="H2868" i="4" s="1"/>
  <c r="A2867" i="4"/>
  <c r="H2867" i="4" s="1"/>
  <c r="A2866" i="4"/>
  <c r="H2866" i="4" s="1"/>
  <c r="A2865" i="4"/>
  <c r="H2865" i="4" s="1"/>
  <c r="A2864" i="4"/>
  <c r="H2864" i="4" s="1"/>
  <c r="P2864" i="4"/>
  <c r="AH2864" i="4" s="1"/>
  <c r="E2" i="4"/>
  <c r="G2" i="4"/>
  <c r="A3" i="4"/>
  <c r="H3" i="4" s="1"/>
  <c r="A4" i="4"/>
  <c r="R4" i="4" s="1"/>
  <c r="A5" i="4"/>
  <c r="H5" i="4" s="1"/>
  <c r="A6" i="4"/>
  <c r="H6" i="4" s="1"/>
  <c r="A7" i="4"/>
  <c r="R7" i="4" s="1"/>
  <c r="A8" i="4"/>
  <c r="R8" i="4" s="1"/>
  <c r="A9" i="4"/>
  <c r="H9" i="4" s="1"/>
  <c r="A10" i="4"/>
  <c r="H10" i="4" s="1"/>
  <c r="A11" i="4"/>
  <c r="H11" i="4" s="1"/>
  <c r="A12" i="4"/>
  <c r="H12" i="4" s="1"/>
  <c r="A13" i="4"/>
  <c r="H13" i="4" s="1"/>
  <c r="A14" i="4"/>
  <c r="R14" i="4" s="1"/>
  <c r="A15" i="4"/>
  <c r="H15" i="4" s="1"/>
  <c r="A16" i="4"/>
  <c r="R16" i="4" s="1"/>
  <c r="A17" i="4"/>
  <c r="H17" i="4" s="1"/>
  <c r="A18" i="4"/>
  <c r="H18" i="4" s="1"/>
  <c r="A19" i="4"/>
  <c r="R19" i="4" s="1"/>
  <c r="A20" i="4"/>
  <c r="R20" i="4" s="1"/>
  <c r="A21" i="4"/>
  <c r="H21" i="4" s="1"/>
  <c r="A22" i="4"/>
  <c r="H22" i="4" s="1"/>
  <c r="A23" i="4"/>
  <c r="H23" i="4" s="1"/>
  <c r="A24" i="4"/>
  <c r="H24" i="4" s="1"/>
  <c r="A25" i="4"/>
  <c r="H25" i="4" s="1"/>
  <c r="A30" i="4"/>
  <c r="H30" i="4" s="1"/>
  <c r="A31" i="4"/>
  <c r="H31" i="4" s="1"/>
  <c r="A32" i="4"/>
  <c r="H32" i="4" s="1"/>
  <c r="A33" i="4"/>
  <c r="H33" i="4" s="1"/>
  <c r="A34" i="4"/>
  <c r="H34" i="4" s="1"/>
  <c r="A35" i="4"/>
  <c r="H35" i="4" s="1"/>
  <c r="A36" i="4"/>
  <c r="H36" i="4" s="1"/>
  <c r="A37" i="4"/>
  <c r="H37" i="4" s="1"/>
  <c r="A38" i="4"/>
  <c r="H38" i="4" s="1"/>
  <c r="A39" i="4"/>
  <c r="H39" i="4" s="1"/>
  <c r="A40" i="4"/>
  <c r="H40" i="4" s="1"/>
  <c r="A41" i="4"/>
  <c r="H41" i="4" s="1"/>
  <c r="A42" i="4"/>
  <c r="H42" i="4" s="1"/>
  <c r="A43" i="4"/>
  <c r="H43" i="4" s="1"/>
  <c r="A44" i="4"/>
  <c r="H44" i="4" s="1"/>
  <c r="A45" i="4"/>
  <c r="H45" i="4" s="1"/>
  <c r="A46" i="4"/>
  <c r="H46" i="4" s="1"/>
  <c r="A47" i="4"/>
  <c r="H47" i="4" s="1"/>
  <c r="A48" i="4"/>
  <c r="H48" i="4" s="1"/>
  <c r="A49" i="4"/>
  <c r="H49" i="4" s="1"/>
  <c r="A50" i="4"/>
  <c r="H50" i="4" s="1"/>
  <c r="A51" i="4"/>
  <c r="H51" i="4" s="1"/>
  <c r="A52" i="4"/>
  <c r="H52" i="4" s="1"/>
  <c r="A56" i="4"/>
  <c r="H56" i="4" s="1"/>
  <c r="A57" i="4"/>
  <c r="H57" i="4" s="1"/>
  <c r="A58" i="4"/>
  <c r="H58" i="4" s="1"/>
  <c r="A59" i="4"/>
  <c r="H59" i="4" s="1"/>
  <c r="A60" i="4"/>
  <c r="H60" i="4" s="1"/>
  <c r="A61" i="4"/>
  <c r="H61" i="4" s="1"/>
  <c r="A62" i="4"/>
  <c r="H62" i="4" s="1"/>
  <c r="A63" i="4"/>
  <c r="H63" i="4" s="1"/>
  <c r="A64" i="4"/>
  <c r="H64" i="4" s="1"/>
  <c r="A65" i="4"/>
  <c r="H65" i="4" s="1"/>
  <c r="A66" i="4"/>
  <c r="H66" i="4" s="1"/>
  <c r="A67" i="4"/>
  <c r="H67" i="4" s="1"/>
  <c r="A68" i="4"/>
  <c r="H68" i="4" s="1"/>
  <c r="A69" i="4"/>
  <c r="H69" i="4" s="1"/>
  <c r="A70" i="4"/>
  <c r="H70" i="4" s="1"/>
  <c r="A71" i="4"/>
  <c r="H71" i="4" s="1"/>
  <c r="A72" i="4"/>
  <c r="H72" i="4" s="1"/>
  <c r="A73" i="4"/>
  <c r="H73" i="4" s="1"/>
  <c r="A74" i="4"/>
  <c r="H74" i="4" s="1"/>
  <c r="A75" i="4"/>
  <c r="H75" i="4" s="1"/>
  <c r="A76" i="4"/>
  <c r="H76" i="4" s="1"/>
  <c r="A77" i="4"/>
  <c r="H77" i="4" s="1"/>
  <c r="A78" i="4"/>
  <c r="H78" i="4" s="1"/>
  <c r="A79" i="4"/>
  <c r="H79" i="4" s="1"/>
  <c r="A83" i="4"/>
  <c r="H83" i="4" s="1"/>
  <c r="A84" i="4"/>
  <c r="H84" i="4" s="1"/>
  <c r="A85" i="4"/>
  <c r="H85" i="4" s="1"/>
  <c r="A86" i="4"/>
  <c r="H86" i="4" s="1"/>
  <c r="A87" i="4"/>
  <c r="H87" i="4" s="1"/>
  <c r="A88" i="4"/>
  <c r="H88" i="4" s="1"/>
  <c r="A89" i="4"/>
  <c r="H89" i="4" s="1"/>
  <c r="A90" i="4"/>
  <c r="H90" i="4" s="1"/>
  <c r="A91" i="4"/>
  <c r="H91" i="4" s="1"/>
  <c r="A92" i="4"/>
  <c r="H92" i="4" s="1"/>
  <c r="A93" i="4"/>
  <c r="H93" i="4" s="1"/>
  <c r="A94" i="4"/>
  <c r="H94" i="4" s="1"/>
  <c r="A95" i="4"/>
  <c r="H95" i="4" s="1"/>
  <c r="A96" i="4"/>
  <c r="H96" i="4" s="1"/>
  <c r="A97" i="4"/>
  <c r="H97" i="4" s="1"/>
  <c r="A98" i="4"/>
  <c r="H98" i="4" s="1"/>
  <c r="A99" i="4"/>
  <c r="H99" i="4" s="1"/>
  <c r="A100" i="4"/>
  <c r="H100" i="4" s="1"/>
  <c r="A101" i="4"/>
  <c r="H101" i="4" s="1"/>
  <c r="A102" i="4"/>
  <c r="H102" i="4" s="1"/>
  <c r="A103" i="4"/>
  <c r="H103" i="4" s="1"/>
  <c r="A104" i="4"/>
  <c r="H104" i="4" s="1"/>
  <c r="A105" i="4"/>
  <c r="H105" i="4" s="1"/>
  <c r="A106" i="4"/>
  <c r="H106" i="4" s="1"/>
  <c r="A110" i="4"/>
  <c r="H110" i="4" s="1"/>
  <c r="A111" i="4"/>
  <c r="H111" i="4" s="1"/>
  <c r="A112" i="4"/>
  <c r="H112" i="4" s="1"/>
  <c r="A113" i="4"/>
  <c r="H113" i="4" s="1"/>
  <c r="A114" i="4"/>
  <c r="H114" i="4" s="1"/>
  <c r="A115" i="4"/>
  <c r="H115" i="4" s="1"/>
  <c r="A116" i="4"/>
  <c r="H116" i="4" s="1"/>
  <c r="A117" i="4"/>
  <c r="H117" i="4" s="1"/>
  <c r="A118" i="4"/>
  <c r="H118" i="4" s="1"/>
  <c r="A119" i="4"/>
  <c r="H119" i="4" s="1"/>
  <c r="A120" i="4"/>
  <c r="H120" i="4" s="1"/>
  <c r="A121" i="4"/>
  <c r="H121" i="4" s="1"/>
  <c r="A122" i="4"/>
  <c r="H122" i="4" s="1"/>
  <c r="A123" i="4"/>
  <c r="H123" i="4" s="1"/>
  <c r="A124" i="4"/>
  <c r="H124" i="4" s="1"/>
  <c r="A125" i="4"/>
  <c r="H125" i="4" s="1"/>
  <c r="A126" i="4"/>
  <c r="H126" i="4" s="1"/>
  <c r="A127" i="4"/>
  <c r="H127" i="4" s="1"/>
  <c r="A128" i="4"/>
  <c r="H128" i="4" s="1"/>
  <c r="A129" i="4"/>
  <c r="H129" i="4" s="1"/>
  <c r="A130" i="4"/>
  <c r="H130" i="4" s="1"/>
  <c r="A131" i="4"/>
  <c r="H131" i="4" s="1"/>
  <c r="A132" i="4"/>
  <c r="H132" i="4" s="1"/>
  <c r="A133" i="4"/>
  <c r="H133" i="4" s="1"/>
  <c r="A137" i="4"/>
  <c r="H137" i="4" s="1"/>
  <c r="A138" i="4"/>
  <c r="H138" i="4" s="1"/>
  <c r="A139" i="4"/>
  <c r="H139" i="4" s="1"/>
  <c r="A140" i="4"/>
  <c r="H140" i="4" s="1"/>
  <c r="A141" i="4"/>
  <c r="H141" i="4" s="1"/>
  <c r="A142" i="4"/>
  <c r="H142" i="4" s="1"/>
  <c r="A143" i="4"/>
  <c r="H143" i="4" s="1"/>
  <c r="A144" i="4"/>
  <c r="H144" i="4" s="1"/>
  <c r="A145" i="4"/>
  <c r="H145" i="4" s="1"/>
  <c r="A146" i="4"/>
  <c r="H146" i="4" s="1"/>
  <c r="A147" i="4"/>
  <c r="H147" i="4" s="1"/>
  <c r="A148" i="4"/>
  <c r="H148" i="4" s="1"/>
  <c r="A149" i="4"/>
  <c r="H149" i="4" s="1"/>
  <c r="A150" i="4"/>
  <c r="H150" i="4" s="1"/>
  <c r="A151" i="4"/>
  <c r="H151" i="4" s="1"/>
  <c r="A152" i="4"/>
  <c r="H152" i="4" s="1"/>
  <c r="A153" i="4"/>
  <c r="H153" i="4" s="1"/>
  <c r="A154" i="4"/>
  <c r="H154" i="4" s="1"/>
  <c r="A155" i="4"/>
  <c r="H155" i="4" s="1"/>
  <c r="A156" i="4"/>
  <c r="H156" i="4" s="1"/>
  <c r="A157" i="4"/>
  <c r="H157" i="4" s="1"/>
  <c r="A158" i="4"/>
  <c r="H158" i="4" s="1"/>
  <c r="A159" i="4"/>
  <c r="H159" i="4" s="1"/>
  <c r="A160" i="4"/>
  <c r="H160" i="4" s="1"/>
  <c r="A164" i="4"/>
  <c r="H164" i="4" s="1"/>
  <c r="A165" i="4"/>
  <c r="H165" i="4" s="1"/>
  <c r="A166" i="4"/>
  <c r="H166" i="4" s="1"/>
  <c r="A167" i="4"/>
  <c r="H167" i="4" s="1"/>
  <c r="A168" i="4"/>
  <c r="H168" i="4" s="1"/>
  <c r="A169" i="4"/>
  <c r="H169" i="4" s="1"/>
  <c r="A170" i="4"/>
  <c r="H170" i="4" s="1"/>
  <c r="A171" i="4"/>
  <c r="H171" i="4" s="1"/>
  <c r="A172" i="4"/>
  <c r="H172" i="4" s="1"/>
  <c r="A173" i="4"/>
  <c r="H173" i="4" s="1"/>
  <c r="A174" i="4"/>
  <c r="H174" i="4" s="1"/>
  <c r="A175" i="4"/>
  <c r="H175" i="4" s="1"/>
  <c r="A176" i="4"/>
  <c r="H176" i="4" s="1"/>
  <c r="A177" i="4"/>
  <c r="H177" i="4" s="1"/>
  <c r="A178" i="4"/>
  <c r="H178" i="4" s="1"/>
  <c r="A179" i="4"/>
  <c r="H179" i="4" s="1"/>
  <c r="A180" i="4"/>
  <c r="H180" i="4" s="1"/>
  <c r="A181" i="4"/>
  <c r="H181" i="4" s="1"/>
  <c r="A182" i="4"/>
  <c r="H182" i="4" s="1"/>
  <c r="A183" i="4"/>
  <c r="H183" i="4" s="1"/>
  <c r="A184" i="4"/>
  <c r="H184" i="4" s="1"/>
  <c r="A185" i="4"/>
  <c r="H185" i="4" s="1"/>
  <c r="A186" i="4"/>
  <c r="H186" i="4" s="1"/>
  <c r="A187" i="4"/>
  <c r="H187" i="4" s="1"/>
  <c r="A191" i="4"/>
  <c r="H191" i="4" s="1"/>
  <c r="A192" i="4"/>
  <c r="H192" i="4" s="1"/>
  <c r="A193" i="4"/>
  <c r="H193" i="4" s="1"/>
  <c r="A194" i="4"/>
  <c r="H194" i="4" s="1"/>
  <c r="A195" i="4"/>
  <c r="H195" i="4" s="1"/>
  <c r="A196" i="4"/>
  <c r="H196" i="4" s="1"/>
  <c r="A197" i="4"/>
  <c r="H197" i="4" s="1"/>
  <c r="A198" i="4"/>
  <c r="H198" i="4" s="1"/>
  <c r="A199" i="4"/>
  <c r="H199" i="4" s="1"/>
  <c r="A200" i="4"/>
  <c r="H200" i="4" s="1"/>
  <c r="A201" i="4"/>
  <c r="H201" i="4" s="1"/>
  <c r="A202" i="4"/>
  <c r="H202" i="4" s="1"/>
  <c r="A203" i="4"/>
  <c r="H203" i="4" s="1"/>
  <c r="A204" i="4"/>
  <c r="H204" i="4" s="1"/>
  <c r="A205" i="4"/>
  <c r="H205" i="4" s="1"/>
  <c r="A206" i="4"/>
  <c r="H206" i="4" s="1"/>
  <c r="A207" i="4"/>
  <c r="H207" i="4" s="1"/>
  <c r="A208" i="4"/>
  <c r="H208" i="4" s="1"/>
  <c r="A209" i="4"/>
  <c r="H209" i="4" s="1"/>
  <c r="A210" i="4"/>
  <c r="H210" i="4" s="1"/>
  <c r="A211" i="4"/>
  <c r="H211" i="4" s="1"/>
  <c r="A212" i="4"/>
  <c r="H212" i="4" s="1"/>
  <c r="A213" i="4"/>
  <c r="H213" i="4" s="1"/>
  <c r="A214" i="4"/>
  <c r="H214" i="4" s="1"/>
  <c r="A218" i="4"/>
  <c r="H218" i="4" s="1"/>
  <c r="A219" i="4"/>
  <c r="H219" i="4" s="1"/>
  <c r="A220" i="4"/>
  <c r="H220" i="4" s="1"/>
  <c r="A221" i="4"/>
  <c r="H221" i="4" s="1"/>
  <c r="A222" i="4"/>
  <c r="H222" i="4" s="1"/>
  <c r="A223" i="4"/>
  <c r="H223" i="4" s="1"/>
  <c r="A224" i="4"/>
  <c r="H224" i="4" s="1"/>
  <c r="A225" i="4"/>
  <c r="H225" i="4" s="1"/>
  <c r="A226" i="4"/>
  <c r="H226" i="4" s="1"/>
  <c r="A227" i="4"/>
  <c r="H227" i="4" s="1"/>
  <c r="A228" i="4"/>
  <c r="H228" i="4" s="1"/>
  <c r="A229" i="4"/>
  <c r="H229" i="4" s="1"/>
  <c r="A230" i="4"/>
  <c r="H230" i="4" s="1"/>
  <c r="A231" i="4"/>
  <c r="H231" i="4" s="1"/>
  <c r="A232" i="4"/>
  <c r="H232" i="4" s="1"/>
  <c r="A233" i="4"/>
  <c r="H233" i="4" s="1"/>
  <c r="A234" i="4"/>
  <c r="H234" i="4" s="1"/>
  <c r="A235" i="4"/>
  <c r="H235" i="4" s="1"/>
  <c r="A236" i="4"/>
  <c r="H236" i="4" s="1"/>
  <c r="A237" i="4"/>
  <c r="H237" i="4" s="1"/>
  <c r="A238" i="4"/>
  <c r="H238" i="4" s="1"/>
  <c r="A239" i="4"/>
  <c r="H239" i="4" s="1"/>
  <c r="A240" i="4"/>
  <c r="H240" i="4" s="1"/>
  <c r="A241" i="4"/>
  <c r="H241" i="4" s="1"/>
  <c r="A245" i="4"/>
  <c r="H245" i="4" s="1"/>
  <c r="A246" i="4"/>
  <c r="H246" i="4" s="1"/>
  <c r="A247" i="4"/>
  <c r="H247" i="4" s="1"/>
  <c r="A248" i="4"/>
  <c r="H248" i="4" s="1"/>
  <c r="A249" i="4"/>
  <c r="H249" i="4" s="1"/>
  <c r="A250" i="4"/>
  <c r="H250" i="4" s="1"/>
  <c r="A251" i="4"/>
  <c r="H251" i="4" s="1"/>
  <c r="A252" i="4"/>
  <c r="H252" i="4" s="1"/>
  <c r="A253" i="4"/>
  <c r="H253" i="4" s="1"/>
  <c r="A254" i="4"/>
  <c r="H254" i="4" s="1"/>
  <c r="A255" i="4"/>
  <c r="H255" i="4" s="1"/>
  <c r="A256" i="4"/>
  <c r="H256" i="4" s="1"/>
  <c r="A257" i="4"/>
  <c r="H257" i="4" s="1"/>
  <c r="A258" i="4"/>
  <c r="H258" i="4" s="1"/>
  <c r="A259" i="4"/>
  <c r="H259" i="4" s="1"/>
  <c r="A260" i="4"/>
  <c r="H260" i="4" s="1"/>
  <c r="A261" i="4"/>
  <c r="H261" i="4" s="1"/>
  <c r="A262" i="4"/>
  <c r="H262" i="4" s="1"/>
  <c r="A263" i="4"/>
  <c r="H263" i="4" s="1"/>
  <c r="A264" i="4"/>
  <c r="H264" i="4" s="1"/>
  <c r="A265" i="4"/>
  <c r="H265" i="4" s="1"/>
  <c r="A266" i="4"/>
  <c r="H266" i="4" s="1"/>
  <c r="A267" i="4"/>
  <c r="H267" i="4" s="1"/>
  <c r="A268" i="4"/>
  <c r="H268" i="4" s="1"/>
  <c r="A272" i="4"/>
  <c r="H272" i="4" s="1"/>
  <c r="A273" i="4"/>
  <c r="H273" i="4" s="1"/>
  <c r="A274" i="4"/>
  <c r="H274" i="4" s="1"/>
  <c r="A275" i="4"/>
  <c r="H275" i="4" s="1"/>
  <c r="A276" i="4"/>
  <c r="H276" i="4" s="1"/>
  <c r="A277" i="4"/>
  <c r="H277" i="4" s="1"/>
  <c r="A278" i="4"/>
  <c r="H278" i="4" s="1"/>
  <c r="A279" i="4"/>
  <c r="H279" i="4" s="1"/>
  <c r="A280" i="4"/>
  <c r="H280" i="4" s="1"/>
  <c r="A281" i="4"/>
  <c r="H281" i="4" s="1"/>
  <c r="A282" i="4"/>
  <c r="H282" i="4" s="1"/>
  <c r="A283" i="4"/>
  <c r="H283" i="4" s="1"/>
  <c r="A284" i="4"/>
  <c r="H284" i="4" s="1"/>
  <c r="A285" i="4"/>
  <c r="H285" i="4" s="1"/>
  <c r="A286" i="4"/>
  <c r="H286" i="4" s="1"/>
  <c r="A287" i="4"/>
  <c r="H287" i="4" s="1"/>
  <c r="A288" i="4"/>
  <c r="H288" i="4" s="1"/>
  <c r="A289" i="4"/>
  <c r="H289" i="4" s="1"/>
  <c r="A290" i="4"/>
  <c r="H290" i="4" s="1"/>
  <c r="A291" i="4"/>
  <c r="H291" i="4" s="1"/>
  <c r="A292" i="4"/>
  <c r="H292" i="4" s="1"/>
  <c r="A293" i="4"/>
  <c r="H293" i="4" s="1"/>
  <c r="A294" i="4"/>
  <c r="H294" i="4" s="1"/>
  <c r="A295" i="4"/>
  <c r="H295" i="4" s="1"/>
  <c r="A299" i="4"/>
  <c r="H299" i="4" s="1"/>
  <c r="A300" i="4"/>
  <c r="H300" i="4" s="1"/>
  <c r="A301" i="4"/>
  <c r="H301" i="4" s="1"/>
  <c r="A302" i="4"/>
  <c r="H302" i="4" s="1"/>
  <c r="A303" i="4"/>
  <c r="H303" i="4" s="1"/>
  <c r="A304" i="4"/>
  <c r="H304" i="4" s="1"/>
  <c r="A305" i="4"/>
  <c r="H305" i="4" s="1"/>
  <c r="A306" i="4"/>
  <c r="H306" i="4" s="1"/>
  <c r="A307" i="4"/>
  <c r="H307" i="4" s="1"/>
  <c r="A308" i="4"/>
  <c r="H308" i="4" s="1"/>
  <c r="A309" i="4"/>
  <c r="H309" i="4" s="1"/>
  <c r="A310" i="4"/>
  <c r="H310" i="4" s="1"/>
  <c r="A311" i="4"/>
  <c r="H311" i="4" s="1"/>
  <c r="A312" i="4"/>
  <c r="H312" i="4" s="1"/>
  <c r="A313" i="4"/>
  <c r="H313" i="4" s="1"/>
  <c r="A314" i="4"/>
  <c r="H314" i="4" s="1"/>
  <c r="A315" i="4"/>
  <c r="H315" i="4" s="1"/>
  <c r="A316" i="4"/>
  <c r="H316" i="4" s="1"/>
  <c r="A317" i="4"/>
  <c r="H317" i="4" s="1"/>
  <c r="A318" i="4"/>
  <c r="H318" i="4" s="1"/>
  <c r="A319" i="4"/>
  <c r="H319" i="4" s="1"/>
  <c r="A320" i="4"/>
  <c r="H320" i="4" s="1"/>
  <c r="A321" i="4"/>
  <c r="H321" i="4" s="1"/>
  <c r="A322" i="4"/>
  <c r="H322" i="4" s="1"/>
  <c r="A326" i="4"/>
  <c r="H326" i="4" s="1"/>
  <c r="A327" i="4"/>
  <c r="H327" i="4" s="1"/>
  <c r="A328" i="4"/>
  <c r="H328" i="4" s="1"/>
  <c r="A329" i="4"/>
  <c r="H329" i="4" s="1"/>
  <c r="A330" i="4"/>
  <c r="H330" i="4" s="1"/>
  <c r="A331" i="4"/>
  <c r="H331" i="4" s="1"/>
  <c r="A332" i="4"/>
  <c r="H332" i="4" s="1"/>
  <c r="A333" i="4"/>
  <c r="H333" i="4" s="1"/>
  <c r="A334" i="4"/>
  <c r="H334" i="4" s="1"/>
  <c r="A335" i="4"/>
  <c r="H335" i="4" s="1"/>
  <c r="A336" i="4"/>
  <c r="H336" i="4" s="1"/>
  <c r="A337" i="4"/>
  <c r="H337" i="4" s="1"/>
  <c r="A338" i="4"/>
  <c r="H338" i="4" s="1"/>
  <c r="A339" i="4"/>
  <c r="H339" i="4" s="1"/>
  <c r="A340" i="4"/>
  <c r="H340" i="4" s="1"/>
  <c r="A341" i="4"/>
  <c r="H341" i="4" s="1"/>
  <c r="A342" i="4"/>
  <c r="H342" i="4" s="1"/>
  <c r="A343" i="4"/>
  <c r="H343" i="4" s="1"/>
  <c r="A344" i="4"/>
  <c r="H344" i="4" s="1"/>
  <c r="A345" i="4"/>
  <c r="H345" i="4" s="1"/>
  <c r="A346" i="4"/>
  <c r="H346" i="4" s="1"/>
  <c r="A347" i="4"/>
  <c r="H347" i="4" s="1"/>
  <c r="A348" i="4"/>
  <c r="H348" i="4" s="1"/>
  <c r="A349" i="4"/>
  <c r="H349" i="4" s="1"/>
  <c r="A353" i="4"/>
  <c r="H353" i="4" s="1"/>
  <c r="A354" i="4"/>
  <c r="H354" i="4" s="1"/>
  <c r="A355" i="4"/>
  <c r="H355" i="4" s="1"/>
  <c r="A356" i="4"/>
  <c r="H356" i="4" s="1"/>
  <c r="A357" i="4"/>
  <c r="H357" i="4" s="1"/>
  <c r="A358" i="4"/>
  <c r="H358" i="4" s="1"/>
  <c r="A359" i="4"/>
  <c r="H359" i="4" s="1"/>
  <c r="A360" i="4"/>
  <c r="H360" i="4" s="1"/>
  <c r="A361" i="4"/>
  <c r="H361" i="4" s="1"/>
  <c r="A362" i="4"/>
  <c r="H362" i="4" s="1"/>
  <c r="A363" i="4"/>
  <c r="H363" i="4" s="1"/>
  <c r="A364" i="4"/>
  <c r="H364" i="4" s="1"/>
  <c r="A365" i="4"/>
  <c r="H365" i="4" s="1"/>
  <c r="A366" i="4"/>
  <c r="H366" i="4" s="1"/>
  <c r="A367" i="4"/>
  <c r="H367" i="4" s="1"/>
  <c r="A368" i="4"/>
  <c r="H368" i="4" s="1"/>
  <c r="A369" i="4"/>
  <c r="H369" i="4" s="1"/>
  <c r="A370" i="4"/>
  <c r="H370" i="4" s="1"/>
  <c r="A371" i="4"/>
  <c r="H371" i="4" s="1"/>
  <c r="A372" i="4"/>
  <c r="H372" i="4" s="1"/>
  <c r="A373" i="4"/>
  <c r="H373" i="4" s="1"/>
  <c r="A374" i="4"/>
  <c r="H374" i="4" s="1"/>
  <c r="A375" i="4"/>
  <c r="H375" i="4" s="1"/>
  <c r="A376" i="4"/>
  <c r="H376" i="4" s="1"/>
  <c r="A380" i="4"/>
  <c r="H380" i="4" s="1"/>
  <c r="A381" i="4"/>
  <c r="H381" i="4" s="1"/>
  <c r="A382" i="4"/>
  <c r="H382" i="4" s="1"/>
  <c r="A383" i="4"/>
  <c r="H383" i="4" s="1"/>
  <c r="A384" i="4"/>
  <c r="H384" i="4" s="1"/>
  <c r="A385" i="4"/>
  <c r="H385" i="4" s="1"/>
  <c r="A386" i="4"/>
  <c r="H386" i="4" s="1"/>
  <c r="A387" i="4"/>
  <c r="H387" i="4" s="1"/>
  <c r="A388" i="4"/>
  <c r="H388" i="4" s="1"/>
  <c r="A389" i="4"/>
  <c r="H389" i="4" s="1"/>
  <c r="A390" i="4"/>
  <c r="H390" i="4" s="1"/>
  <c r="A391" i="4"/>
  <c r="H391" i="4" s="1"/>
  <c r="A392" i="4"/>
  <c r="H392" i="4" s="1"/>
  <c r="A393" i="4"/>
  <c r="H393" i="4" s="1"/>
  <c r="A394" i="4"/>
  <c r="H394" i="4" s="1"/>
  <c r="A395" i="4"/>
  <c r="H395" i="4" s="1"/>
  <c r="A396" i="4"/>
  <c r="H396" i="4" s="1"/>
  <c r="A397" i="4"/>
  <c r="H397" i="4" s="1"/>
  <c r="A398" i="4"/>
  <c r="H398" i="4" s="1"/>
  <c r="A399" i="4"/>
  <c r="H399" i="4" s="1"/>
  <c r="A400" i="4"/>
  <c r="H400" i="4" s="1"/>
  <c r="A401" i="4"/>
  <c r="H401" i="4" s="1"/>
  <c r="A402" i="4"/>
  <c r="H402" i="4" s="1"/>
  <c r="A403" i="4"/>
  <c r="H403" i="4" s="1"/>
  <c r="A407" i="4"/>
  <c r="H407" i="4" s="1"/>
  <c r="A408" i="4"/>
  <c r="H408" i="4" s="1"/>
  <c r="A409" i="4"/>
  <c r="H409" i="4" s="1"/>
  <c r="A410" i="4"/>
  <c r="H410" i="4" s="1"/>
  <c r="A411" i="4"/>
  <c r="H411" i="4" s="1"/>
  <c r="A412" i="4"/>
  <c r="H412" i="4" s="1"/>
  <c r="A413" i="4"/>
  <c r="H413" i="4" s="1"/>
  <c r="A414" i="4"/>
  <c r="H414" i="4" s="1"/>
  <c r="A415" i="4"/>
  <c r="H415" i="4" s="1"/>
  <c r="A416" i="4"/>
  <c r="H416" i="4" s="1"/>
  <c r="A417" i="4"/>
  <c r="H417" i="4" s="1"/>
  <c r="A418" i="4"/>
  <c r="H418" i="4" s="1"/>
  <c r="A419" i="4"/>
  <c r="H419" i="4" s="1"/>
  <c r="A420" i="4"/>
  <c r="H420" i="4" s="1"/>
  <c r="A421" i="4"/>
  <c r="H421" i="4" s="1"/>
  <c r="A422" i="4"/>
  <c r="H422" i="4" s="1"/>
  <c r="A423" i="4"/>
  <c r="H423" i="4" s="1"/>
  <c r="A424" i="4"/>
  <c r="H424" i="4" s="1"/>
  <c r="A425" i="4"/>
  <c r="H425" i="4" s="1"/>
  <c r="A426" i="4"/>
  <c r="H426" i="4" s="1"/>
  <c r="A427" i="4"/>
  <c r="H427" i="4" s="1"/>
  <c r="A428" i="4"/>
  <c r="H428" i="4" s="1"/>
  <c r="A429" i="4"/>
  <c r="H429" i="4" s="1"/>
  <c r="A430" i="4"/>
  <c r="H430" i="4" s="1"/>
  <c r="A434" i="4"/>
  <c r="H434" i="4" s="1"/>
  <c r="A435" i="4"/>
  <c r="H435" i="4" s="1"/>
  <c r="A436" i="4"/>
  <c r="H436" i="4" s="1"/>
  <c r="A437" i="4"/>
  <c r="H437" i="4" s="1"/>
  <c r="A438" i="4"/>
  <c r="H438" i="4" s="1"/>
  <c r="A439" i="4"/>
  <c r="H439" i="4" s="1"/>
  <c r="A440" i="4"/>
  <c r="H440" i="4" s="1"/>
  <c r="A441" i="4"/>
  <c r="H441" i="4" s="1"/>
  <c r="A442" i="4"/>
  <c r="H442" i="4" s="1"/>
  <c r="A443" i="4"/>
  <c r="H443" i="4" s="1"/>
  <c r="A444" i="4"/>
  <c r="H444" i="4" s="1"/>
  <c r="A445" i="4"/>
  <c r="H445" i="4" s="1"/>
  <c r="A446" i="4"/>
  <c r="H446" i="4" s="1"/>
  <c r="A447" i="4"/>
  <c r="H447" i="4" s="1"/>
  <c r="A448" i="4"/>
  <c r="H448" i="4" s="1"/>
  <c r="A449" i="4"/>
  <c r="H449" i="4" s="1"/>
  <c r="A450" i="4"/>
  <c r="H450" i="4" s="1"/>
  <c r="A451" i="4"/>
  <c r="H451" i="4" s="1"/>
  <c r="A452" i="4"/>
  <c r="H452" i="4" s="1"/>
  <c r="A453" i="4"/>
  <c r="H453" i="4" s="1"/>
  <c r="A454" i="4"/>
  <c r="H454" i="4" s="1"/>
  <c r="A455" i="4"/>
  <c r="H455" i="4" s="1"/>
  <c r="A456" i="4"/>
  <c r="H456" i="4" s="1"/>
  <c r="A457" i="4"/>
  <c r="H457" i="4" s="1"/>
  <c r="A461" i="4"/>
  <c r="H461" i="4" s="1"/>
  <c r="A462" i="4"/>
  <c r="H462" i="4" s="1"/>
  <c r="A463" i="4"/>
  <c r="H463" i="4" s="1"/>
  <c r="A464" i="4"/>
  <c r="H464" i="4" s="1"/>
  <c r="A465" i="4"/>
  <c r="H465" i="4" s="1"/>
  <c r="A466" i="4"/>
  <c r="H466" i="4" s="1"/>
  <c r="A467" i="4"/>
  <c r="H467" i="4" s="1"/>
  <c r="A468" i="4"/>
  <c r="H468" i="4" s="1"/>
  <c r="A469" i="4"/>
  <c r="H469" i="4" s="1"/>
  <c r="A470" i="4"/>
  <c r="H470" i="4" s="1"/>
  <c r="A471" i="4"/>
  <c r="H471" i="4" s="1"/>
  <c r="A472" i="4"/>
  <c r="H472" i="4" s="1"/>
  <c r="A473" i="4"/>
  <c r="H473" i="4" s="1"/>
  <c r="A474" i="4"/>
  <c r="H474" i="4" s="1"/>
  <c r="A475" i="4"/>
  <c r="H475" i="4" s="1"/>
  <c r="A476" i="4"/>
  <c r="H476" i="4" s="1"/>
  <c r="A477" i="4"/>
  <c r="H477" i="4" s="1"/>
  <c r="A478" i="4"/>
  <c r="H478" i="4" s="1"/>
  <c r="A479" i="4"/>
  <c r="H479" i="4" s="1"/>
  <c r="A480" i="4"/>
  <c r="H480" i="4" s="1"/>
  <c r="A481" i="4"/>
  <c r="H481" i="4" s="1"/>
  <c r="A482" i="4"/>
  <c r="H482" i="4" s="1"/>
  <c r="A483" i="4"/>
  <c r="H483" i="4" s="1"/>
  <c r="A484" i="4"/>
  <c r="H484" i="4" s="1"/>
  <c r="A488" i="4"/>
  <c r="H488" i="4" s="1"/>
  <c r="A489" i="4"/>
  <c r="H489" i="4" s="1"/>
  <c r="A490" i="4"/>
  <c r="H490" i="4" s="1"/>
  <c r="A491" i="4"/>
  <c r="H491" i="4" s="1"/>
  <c r="A492" i="4"/>
  <c r="H492" i="4" s="1"/>
  <c r="A493" i="4"/>
  <c r="H493" i="4" s="1"/>
  <c r="A494" i="4"/>
  <c r="H494" i="4" s="1"/>
  <c r="A495" i="4"/>
  <c r="H495" i="4" s="1"/>
  <c r="A496" i="4"/>
  <c r="H496" i="4" s="1"/>
  <c r="A497" i="4"/>
  <c r="H497" i="4" s="1"/>
  <c r="A498" i="4"/>
  <c r="H498" i="4" s="1"/>
  <c r="A499" i="4"/>
  <c r="H499" i="4" s="1"/>
  <c r="A500" i="4"/>
  <c r="H500" i="4" s="1"/>
  <c r="A501" i="4"/>
  <c r="H501" i="4" s="1"/>
  <c r="A502" i="4"/>
  <c r="H502" i="4" s="1"/>
  <c r="A503" i="4"/>
  <c r="H503" i="4" s="1"/>
  <c r="A504" i="4"/>
  <c r="H504" i="4" s="1"/>
  <c r="A505" i="4"/>
  <c r="H505" i="4" s="1"/>
  <c r="A506" i="4"/>
  <c r="H506" i="4" s="1"/>
  <c r="A507" i="4"/>
  <c r="H507" i="4" s="1"/>
  <c r="A508" i="4"/>
  <c r="H508" i="4" s="1"/>
  <c r="A509" i="4"/>
  <c r="H509" i="4" s="1"/>
  <c r="A510" i="4"/>
  <c r="H510" i="4" s="1"/>
  <c r="A511" i="4"/>
  <c r="H511" i="4" s="1"/>
  <c r="A515" i="4"/>
  <c r="H515" i="4" s="1"/>
  <c r="A516" i="4"/>
  <c r="H516" i="4" s="1"/>
  <c r="A517" i="4"/>
  <c r="H517" i="4" s="1"/>
  <c r="A518" i="4"/>
  <c r="H518" i="4" s="1"/>
  <c r="A519" i="4"/>
  <c r="H519" i="4" s="1"/>
  <c r="A520" i="4"/>
  <c r="H520" i="4" s="1"/>
  <c r="A521" i="4"/>
  <c r="H521" i="4" s="1"/>
  <c r="A522" i="4"/>
  <c r="H522" i="4" s="1"/>
  <c r="A523" i="4"/>
  <c r="H523" i="4" s="1"/>
  <c r="A524" i="4"/>
  <c r="H524" i="4" s="1"/>
  <c r="A525" i="4"/>
  <c r="H525" i="4" s="1"/>
  <c r="A526" i="4"/>
  <c r="H526" i="4" s="1"/>
  <c r="A527" i="4"/>
  <c r="H527" i="4" s="1"/>
  <c r="A528" i="4"/>
  <c r="H528" i="4" s="1"/>
  <c r="A529" i="4"/>
  <c r="H529" i="4" s="1"/>
  <c r="A530" i="4"/>
  <c r="H530" i="4" s="1"/>
  <c r="A531" i="4"/>
  <c r="H531" i="4" s="1"/>
  <c r="A532" i="4"/>
  <c r="H532" i="4" s="1"/>
  <c r="A533" i="4"/>
  <c r="H533" i="4" s="1"/>
  <c r="A534" i="4"/>
  <c r="H534" i="4" s="1"/>
  <c r="A535" i="4"/>
  <c r="H535" i="4" s="1"/>
  <c r="A536" i="4"/>
  <c r="H536" i="4" s="1"/>
  <c r="A537" i="4"/>
  <c r="H537" i="4" s="1"/>
  <c r="A538" i="4"/>
  <c r="H538" i="4" s="1"/>
  <c r="A542" i="4"/>
  <c r="H542" i="4" s="1"/>
  <c r="A543" i="4"/>
  <c r="H543" i="4" s="1"/>
  <c r="A544" i="4"/>
  <c r="H544" i="4" s="1"/>
  <c r="A545" i="4"/>
  <c r="H545" i="4" s="1"/>
  <c r="A546" i="4"/>
  <c r="H546" i="4" s="1"/>
  <c r="A547" i="4"/>
  <c r="H547" i="4" s="1"/>
  <c r="A548" i="4"/>
  <c r="H548" i="4" s="1"/>
  <c r="A549" i="4"/>
  <c r="H549" i="4" s="1"/>
  <c r="A550" i="4"/>
  <c r="H550" i="4" s="1"/>
  <c r="A551" i="4"/>
  <c r="H551" i="4" s="1"/>
  <c r="A552" i="4"/>
  <c r="H552" i="4" s="1"/>
  <c r="A553" i="4"/>
  <c r="H553" i="4" s="1"/>
  <c r="A554" i="4"/>
  <c r="H554" i="4" s="1"/>
  <c r="A555" i="4"/>
  <c r="H555" i="4" s="1"/>
  <c r="A556" i="4"/>
  <c r="H556" i="4" s="1"/>
  <c r="A557" i="4"/>
  <c r="H557" i="4" s="1"/>
  <c r="A558" i="4"/>
  <c r="H558" i="4" s="1"/>
  <c r="A559" i="4"/>
  <c r="H559" i="4" s="1"/>
  <c r="A560" i="4"/>
  <c r="H560" i="4" s="1"/>
  <c r="A561" i="4"/>
  <c r="H561" i="4" s="1"/>
  <c r="A562" i="4"/>
  <c r="H562" i="4" s="1"/>
  <c r="A563" i="4"/>
  <c r="H563" i="4" s="1"/>
  <c r="A564" i="4"/>
  <c r="H564" i="4" s="1"/>
  <c r="A565" i="4"/>
  <c r="H565" i="4" s="1"/>
  <c r="A569" i="4"/>
  <c r="H569" i="4" s="1"/>
  <c r="A570" i="4"/>
  <c r="H570" i="4" s="1"/>
  <c r="A571" i="4"/>
  <c r="H571" i="4" s="1"/>
  <c r="A572" i="4"/>
  <c r="H572" i="4" s="1"/>
  <c r="A573" i="4"/>
  <c r="H573" i="4" s="1"/>
  <c r="A574" i="4"/>
  <c r="H574" i="4" s="1"/>
  <c r="A575" i="4"/>
  <c r="H575" i="4" s="1"/>
  <c r="A576" i="4"/>
  <c r="H576" i="4" s="1"/>
  <c r="A577" i="4"/>
  <c r="H577" i="4" s="1"/>
  <c r="A578" i="4"/>
  <c r="H578" i="4" s="1"/>
  <c r="A579" i="4"/>
  <c r="H579" i="4" s="1"/>
  <c r="A580" i="4"/>
  <c r="H580" i="4" s="1"/>
  <c r="A581" i="4"/>
  <c r="H581" i="4" s="1"/>
  <c r="A582" i="4"/>
  <c r="H582" i="4" s="1"/>
  <c r="A583" i="4"/>
  <c r="H583" i="4" s="1"/>
  <c r="A584" i="4"/>
  <c r="H584" i="4" s="1"/>
  <c r="A585" i="4"/>
  <c r="H585" i="4" s="1"/>
  <c r="A586" i="4"/>
  <c r="H586" i="4" s="1"/>
  <c r="A587" i="4"/>
  <c r="H587" i="4" s="1"/>
  <c r="A588" i="4"/>
  <c r="H588" i="4" s="1"/>
  <c r="A589" i="4"/>
  <c r="H589" i="4" s="1"/>
  <c r="A590" i="4"/>
  <c r="H590" i="4" s="1"/>
  <c r="A591" i="4"/>
  <c r="H591" i="4" s="1"/>
  <c r="A592" i="4"/>
  <c r="H592" i="4" s="1"/>
  <c r="A596" i="4"/>
  <c r="H596" i="4" s="1"/>
  <c r="A597" i="4"/>
  <c r="H597" i="4" s="1"/>
  <c r="A598" i="4"/>
  <c r="H598" i="4" s="1"/>
  <c r="A599" i="4"/>
  <c r="H599" i="4" s="1"/>
  <c r="A600" i="4"/>
  <c r="H600" i="4" s="1"/>
  <c r="A601" i="4"/>
  <c r="H601" i="4" s="1"/>
  <c r="A602" i="4"/>
  <c r="H602" i="4" s="1"/>
  <c r="A603" i="4"/>
  <c r="H603" i="4" s="1"/>
  <c r="A604" i="4"/>
  <c r="H604" i="4" s="1"/>
  <c r="A605" i="4"/>
  <c r="H605" i="4" s="1"/>
  <c r="A606" i="4"/>
  <c r="H606" i="4" s="1"/>
  <c r="A607" i="4"/>
  <c r="H607" i="4" s="1"/>
  <c r="A608" i="4"/>
  <c r="H608" i="4" s="1"/>
  <c r="A609" i="4"/>
  <c r="H609" i="4" s="1"/>
  <c r="A610" i="4"/>
  <c r="H610" i="4" s="1"/>
  <c r="A611" i="4"/>
  <c r="H611" i="4" s="1"/>
  <c r="A612" i="4"/>
  <c r="H612" i="4" s="1"/>
  <c r="A613" i="4"/>
  <c r="H613" i="4" s="1"/>
  <c r="A614" i="4"/>
  <c r="H614" i="4" s="1"/>
  <c r="A615" i="4"/>
  <c r="H615" i="4" s="1"/>
  <c r="A616" i="4"/>
  <c r="H616" i="4" s="1"/>
  <c r="A617" i="4"/>
  <c r="H617" i="4" s="1"/>
  <c r="A618" i="4"/>
  <c r="H618" i="4" s="1"/>
  <c r="A619" i="4"/>
  <c r="H619" i="4" s="1"/>
  <c r="A623" i="4"/>
  <c r="H623" i="4" s="1"/>
  <c r="A624" i="4"/>
  <c r="H624" i="4" s="1"/>
  <c r="A625" i="4"/>
  <c r="H625" i="4" s="1"/>
  <c r="A626" i="4"/>
  <c r="H626" i="4" s="1"/>
  <c r="A627" i="4"/>
  <c r="H627" i="4" s="1"/>
  <c r="A628" i="4"/>
  <c r="H628" i="4" s="1"/>
  <c r="A629" i="4"/>
  <c r="H629" i="4" s="1"/>
  <c r="A630" i="4"/>
  <c r="H630" i="4" s="1"/>
  <c r="A631" i="4"/>
  <c r="H631" i="4" s="1"/>
  <c r="A632" i="4"/>
  <c r="H632" i="4" s="1"/>
  <c r="A633" i="4"/>
  <c r="H633" i="4" s="1"/>
  <c r="A634" i="4"/>
  <c r="H634" i="4" s="1"/>
  <c r="A635" i="4"/>
  <c r="H635" i="4" s="1"/>
  <c r="A636" i="4"/>
  <c r="H636" i="4" s="1"/>
  <c r="A637" i="4"/>
  <c r="H637" i="4" s="1"/>
  <c r="A638" i="4"/>
  <c r="H638" i="4" s="1"/>
  <c r="A639" i="4"/>
  <c r="H639" i="4" s="1"/>
  <c r="A640" i="4"/>
  <c r="H640" i="4" s="1"/>
  <c r="A641" i="4"/>
  <c r="H641" i="4" s="1"/>
  <c r="A642" i="4"/>
  <c r="H642" i="4" s="1"/>
  <c r="A643" i="4"/>
  <c r="H643" i="4" s="1"/>
  <c r="A644" i="4"/>
  <c r="H644" i="4" s="1"/>
  <c r="A645" i="4"/>
  <c r="H645" i="4" s="1"/>
  <c r="A646" i="4"/>
  <c r="H646" i="4" s="1"/>
  <c r="A650" i="4"/>
  <c r="H650" i="4" s="1"/>
  <c r="A651" i="4"/>
  <c r="H651" i="4" s="1"/>
  <c r="A652" i="4"/>
  <c r="H652" i="4" s="1"/>
  <c r="A653" i="4"/>
  <c r="H653" i="4" s="1"/>
  <c r="A654" i="4"/>
  <c r="H654" i="4" s="1"/>
  <c r="A655" i="4"/>
  <c r="H655" i="4" s="1"/>
  <c r="A656" i="4"/>
  <c r="H656" i="4" s="1"/>
  <c r="A657" i="4"/>
  <c r="H657" i="4" s="1"/>
  <c r="A658" i="4"/>
  <c r="H658" i="4" s="1"/>
  <c r="A659" i="4"/>
  <c r="H659" i="4" s="1"/>
  <c r="A660" i="4"/>
  <c r="H660" i="4" s="1"/>
  <c r="A661" i="4"/>
  <c r="H661" i="4" s="1"/>
  <c r="A662" i="4"/>
  <c r="H662" i="4" s="1"/>
  <c r="A663" i="4"/>
  <c r="H663" i="4" s="1"/>
  <c r="A664" i="4"/>
  <c r="H664" i="4" s="1"/>
  <c r="A665" i="4"/>
  <c r="H665" i="4" s="1"/>
  <c r="A666" i="4"/>
  <c r="H666" i="4" s="1"/>
  <c r="A667" i="4"/>
  <c r="H667" i="4" s="1"/>
  <c r="A668" i="4"/>
  <c r="H668" i="4" s="1"/>
  <c r="A669" i="4"/>
  <c r="H669" i="4" s="1"/>
  <c r="A670" i="4"/>
  <c r="H670" i="4" s="1"/>
  <c r="A671" i="4"/>
  <c r="H671" i="4" s="1"/>
  <c r="A672" i="4"/>
  <c r="H672" i="4" s="1"/>
  <c r="A673" i="4"/>
  <c r="H673" i="4" s="1"/>
  <c r="A677" i="4"/>
  <c r="H677" i="4" s="1"/>
  <c r="A678" i="4"/>
  <c r="H678" i="4" s="1"/>
  <c r="A679" i="4"/>
  <c r="H679" i="4" s="1"/>
  <c r="A680" i="4"/>
  <c r="H680" i="4" s="1"/>
  <c r="A681" i="4"/>
  <c r="H681" i="4" s="1"/>
  <c r="A682" i="4"/>
  <c r="H682" i="4" s="1"/>
  <c r="A683" i="4"/>
  <c r="H683" i="4" s="1"/>
  <c r="A684" i="4"/>
  <c r="H684" i="4" s="1"/>
  <c r="A685" i="4"/>
  <c r="H685" i="4" s="1"/>
  <c r="A686" i="4"/>
  <c r="H686" i="4" s="1"/>
  <c r="A687" i="4"/>
  <c r="H687" i="4" s="1"/>
  <c r="A688" i="4"/>
  <c r="H688" i="4" s="1"/>
  <c r="A689" i="4"/>
  <c r="H689" i="4" s="1"/>
  <c r="A690" i="4"/>
  <c r="H690" i="4" s="1"/>
  <c r="A691" i="4"/>
  <c r="H691" i="4" s="1"/>
  <c r="A692" i="4"/>
  <c r="H692" i="4" s="1"/>
  <c r="A693" i="4"/>
  <c r="H693" i="4" s="1"/>
  <c r="A694" i="4"/>
  <c r="H694" i="4" s="1"/>
  <c r="A695" i="4"/>
  <c r="H695" i="4" s="1"/>
  <c r="A696" i="4"/>
  <c r="H696" i="4" s="1"/>
  <c r="A697" i="4"/>
  <c r="H697" i="4" s="1"/>
  <c r="A698" i="4"/>
  <c r="H698" i="4" s="1"/>
  <c r="A699" i="4"/>
  <c r="H699" i="4" s="1"/>
  <c r="A700" i="4"/>
  <c r="H700" i="4" s="1"/>
  <c r="A704" i="4"/>
  <c r="H704" i="4" s="1"/>
  <c r="A705" i="4"/>
  <c r="H705" i="4" s="1"/>
  <c r="A706" i="4"/>
  <c r="H706" i="4" s="1"/>
  <c r="A707" i="4"/>
  <c r="H707" i="4" s="1"/>
  <c r="A708" i="4"/>
  <c r="H708" i="4" s="1"/>
  <c r="A709" i="4"/>
  <c r="H709" i="4" s="1"/>
  <c r="A710" i="4"/>
  <c r="H710" i="4" s="1"/>
  <c r="A711" i="4"/>
  <c r="H711" i="4" s="1"/>
  <c r="A712" i="4"/>
  <c r="H712" i="4" s="1"/>
  <c r="A713" i="4"/>
  <c r="H713" i="4" s="1"/>
  <c r="A714" i="4"/>
  <c r="H714" i="4" s="1"/>
  <c r="A715" i="4"/>
  <c r="H715" i="4" s="1"/>
  <c r="A716" i="4"/>
  <c r="H716" i="4" s="1"/>
  <c r="A717" i="4"/>
  <c r="H717" i="4" s="1"/>
  <c r="A718" i="4"/>
  <c r="H718" i="4" s="1"/>
  <c r="A719" i="4"/>
  <c r="H719" i="4" s="1"/>
  <c r="A720" i="4"/>
  <c r="H720" i="4" s="1"/>
  <c r="A721" i="4"/>
  <c r="H721" i="4" s="1"/>
  <c r="A722" i="4"/>
  <c r="H722" i="4" s="1"/>
  <c r="A723" i="4"/>
  <c r="H723" i="4" s="1"/>
  <c r="A724" i="4"/>
  <c r="H724" i="4" s="1"/>
  <c r="A725" i="4"/>
  <c r="H725" i="4" s="1"/>
  <c r="A726" i="4"/>
  <c r="H726" i="4" s="1"/>
  <c r="A727" i="4"/>
  <c r="H727" i="4" s="1"/>
  <c r="A731" i="4"/>
  <c r="H731" i="4" s="1"/>
  <c r="A732" i="4"/>
  <c r="H732" i="4" s="1"/>
  <c r="A733" i="4"/>
  <c r="H733" i="4" s="1"/>
  <c r="A734" i="4"/>
  <c r="H734" i="4" s="1"/>
  <c r="A735" i="4"/>
  <c r="H735" i="4" s="1"/>
  <c r="A736" i="4"/>
  <c r="H736" i="4" s="1"/>
  <c r="A737" i="4"/>
  <c r="H737" i="4" s="1"/>
  <c r="A738" i="4"/>
  <c r="H738" i="4" s="1"/>
  <c r="A739" i="4"/>
  <c r="H739" i="4" s="1"/>
  <c r="A740" i="4"/>
  <c r="H740" i="4" s="1"/>
  <c r="A741" i="4"/>
  <c r="H741" i="4" s="1"/>
  <c r="A742" i="4"/>
  <c r="H742" i="4" s="1"/>
  <c r="A743" i="4"/>
  <c r="H743" i="4" s="1"/>
  <c r="A744" i="4"/>
  <c r="H744" i="4" s="1"/>
  <c r="A745" i="4"/>
  <c r="H745" i="4" s="1"/>
  <c r="A746" i="4"/>
  <c r="H746" i="4" s="1"/>
  <c r="A747" i="4"/>
  <c r="H747" i="4" s="1"/>
  <c r="A748" i="4"/>
  <c r="H748" i="4" s="1"/>
  <c r="A749" i="4"/>
  <c r="H749" i="4" s="1"/>
  <c r="A750" i="4"/>
  <c r="H750" i="4" s="1"/>
  <c r="A751" i="4"/>
  <c r="H751" i="4" s="1"/>
  <c r="A752" i="4"/>
  <c r="H752" i="4" s="1"/>
  <c r="A753" i="4"/>
  <c r="H753" i="4" s="1"/>
  <c r="A754" i="4"/>
  <c r="H754" i="4" s="1"/>
  <c r="A758" i="4"/>
  <c r="H758" i="4" s="1"/>
  <c r="A759" i="4"/>
  <c r="H759" i="4" s="1"/>
  <c r="A760" i="4"/>
  <c r="H760" i="4" s="1"/>
  <c r="A761" i="4"/>
  <c r="H761" i="4" s="1"/>
  <c r="A762" i="4"/>
  <c r="H762" i="4" s="1"/>
  <c r="A763" i="4"/>
  <c r="H763" i="4" s="1"/>
  <c r="A764" i="4"/>
  <c r="H764" i="4" s="1"/>
  <c r="A765" i="4"/>
  <c r="H765" i="4" s="1"/>
  <c r="A766" i="4"/>
  <c r="H766" i="4" s="1"/>
  <c r="A767" i="4"/>
  <c r="H767" i="4" s="1"/>
  <c r="A768" i="4"/>
  <c r="H768" i="4" s="1"/>
  <c r="A769" i="4"/>
  <c r="H769" i="4" s="1"/>
  <c r="A770" i="4"/>
  <c r="H770" i="4" s="1"/>
  <c r="A771" i="4"/>
  <c r="H771" i="4" s="1"/>
  <c r="A772" i="4"/>
  <c r="H772" i="4" s="1"/>
  <c r="A773" i="4"/>
  <c r="H773" i="4" s="1"/>
  <c r="A774" i="4"/>
  <c r="H774" i="4" s="1"/>
  <c r="A775" i="4"/>
  <c r="H775" i="4" s="1"/>
  <c r="A776" i="4"/>
  <c r="H776" i="4" s="1"/>
  <c r="A777" i="4"/>
  <c r="H777" i="4" s="1"/>
  <c r="A778" i="4"/>
  <c r="H778" i="4" s="1"/>
  <c r="A779" i="4"/>
  <c r="H779" i="4" s="1"/>
  <c r="A780" i="4"/>
  <c r="H780" i="4" s="1"/>
  <c r="A781" i="4"/>
  <c r="H781" i="4" s="1"/>
  <c r="A785" i="4"/>
  <c r="H785" i="4" s="1"/>
  <c r="A786" i="4"/>
  <c r="H786" i="4" s="1"/>
  <c r="A787" i="4"/>
  <c r="H787" i="4" s="1"/>
  <c r="A788" i="4"/>
  <c r="H788" i="4" s="1"/>
  <c r="A789" i="4"/>
  <c r="H789" i="4" s="1"/>
  <c r="A790" i="4"/>
  <c r="H790" i="4" s="1"/>
  <c r="A791" i="4"/>
  <c r="H791" i="4" s="1"/>
  <c r="A792" i="4"/>
  <c r="H792" i="4" s="1"/>
  <c r="A793" i="4"/>
  <c r="H793" i="4" s="1"/>
  <c r="A794" i="4"/>
  <c r="H794" i="4" s="1"/>
  <c r="A795" i="4"/>
  <c r="H795" i="4" s="1"/>
  <c r="A796" i="4"/>
  <c r="H796" i="4" s="1"/>
  <c r="A797" i="4"/>
  <c r="H797" i="4" s="1"/>
  <c r="A798" i="4"/>
  <c r="H798" i="4" s="1"/>
  <c r="A799" i="4"/>
  <c r="H799" i="4" s="1"/>
  <c r="A800" i="4"/>
  <c r="H800" i="4" s="1"/>
  <c r="A801" i="4"/>
  <c r="H801" i="4" s="1"/>
  <c r="A802" i="4"/>
  <c r="H802" i="4" s="1"/>
  <c r="A803" i="4"/>
  <c r="H803" i="4" s="1"/>
  <c r="A804" i="4"/>
  <c r="H804" i="4" s="1"/>
  <c r="A805" i="4"/>
  <c r="H805" i="4" s="1"/>
  <c r="A806" i="4"/>
  <c r="H806" i="4" s="1"/>
  <c r="A807" i="4"/>
  <c r="H807" i="4" s="1"/>
  <c r="A808" i="4"/>
  <c r="H808" i="4" s="1"/>
  <c r="A812" i="4"/>
  <c r="H812" i="4" s="1"/>
  <c r="A813" i="4"/>
  <c r="H813" i="4" s="1"/>
  <c r="A814" i="4"/>
  <c r="H814" i="4" s="1"/>
  <c r="A815" i="4"/>
  <c r="H815" i="4" s="1"/>
  <c r="A816" i="4"/>
  <c r="H816" i="4" s="1"/>
  <c r="A817" i="4"/>
  <c r="H817" i="4" s="1"/>
  <c r="A818" i="4"/>
  <c r="H818" i="4" s="1"/>
  <c r="A819" i="4"/>
  <c r="H819" i="4" s="1"/>
  <c r="A820" i="4"/>
  <c r="H820" i="4" s="1"/>
  <c r="A821" i="4"/>
  <c r="H821" i="4" s="1"/>
  <c r="A822" i="4"/>
  <c r="H822" i="4" s="1"/>
  <c r="A823" i="4"/>
  <c r="H823" i="4" s="1"/>
  <c r="A824" i="4"/>
  <c r="H824" i="4" s="1"/>
  <c r="A825" i="4"/>
  <c r="H825" i="4" s="1"/>
  <c r="A826" i="4"/>
  <c r="H826" i="4" s="1"/>
  <c r="A827" i="4"/>
  <c r="H827" i="4" s="1"/>
  <c r="A828" i="4"/>
  <c r="H828" i="4" s="1"/>
  <c r="A829" i="4"/>
  <c r="H829" i="4" s="1"/>
  <c r="A830" i="4"/>
  <c r="H830" i="4" s="1"/>
  <c r="A831" i="4"/>
  <c r="H831" i="4" s="1"/>
  <c r="A832" i="4"/>
  <c r="H832" i="4" s="1"/>
  <c r="A833" i="4"/>
  <c r="H833" i="4" s="1"/>
  <c r="A834" i="4"/>
  <c r="H834" i="4" s="1"/>
  <c r="A835" i="4"/>
  <c r="H835" i="4" s="1"/>
  <c r="A839" i="4"/>
  <c r="H839" i="4" s="1"/>
  <c r="A840" i="4"/>
  <c r="H840" i="4" s="1"/>
  <c r="A841" i="4"/>
  <c r="H841" i="4" s="1"/>
  <c r="A842" i="4"/>
  <c r="H842" i="4" s="1"/>
  <c r="A843" i="4"/>
  <c r="H843" i="4" s="1"/>
  <c r="A844" i="4"/>
  <c r="H844" i="4" s="1"/>
  <c r="A845" i="4"/>
  <c r="H845" i="4" s="1"/>
  <c r="A846" i="4"/>
  <c r="H846" i="4" s="1"/>
  <c r="A847" i="4"/>
  <c r="H847" i="4" s="1"/>
  <c r="A848" i="4"/>
  <c r="H848" i="4" s="1"/>
  <c r="A849" i="4"/>
  <c r="H849" i="4" s="1"/>
  <c r="A850" i="4"/>
  <c r="H850" i="4" s="1"/>
  <c r="A851" i="4"/>
  <c r="H851" i="4" s="1"/>
  <c r="A852" i="4"/>
  <c r="H852" i="4" s="1"/>
  <c r="A853" i="4"/>
  <c r="H853" i="4" s="1"/>
  <c r="A854" i="4"/>
  <c r="H854" i="4" s="1"/>
  <c r="A855" i="4"/>
  <c r="H855" i="4" s="1"/>
  <c r="A856" i="4"/>
  <c r="H856" i="4" s="1"/>
  <c r="A857" i="4"/>
  <c r="H857" i="4" s="1"/>
  <c r="A858" i="4"/>
  <c r="H858" i="4" s="1"/>
  <c r="A859" i="4"/>
  <c r="H859" i="4" s="1"/>
  <c r="A860" i="4"/>
  <c r="H860" i="4" s="1"/>
  <c r="A861" i="4"/>
  <c r="H861" i="4" s="1"/>
  <c r="A862" i="4"/>
  <c r="H862" i="4" s="1"/>
  <c r="A866" i="4"/>
  <c r="H866" i="4" s="1"/>
  <c r="A867" i="4"/>
  <c r="H867" i="4" s="1"/>
  <c r="A868" i="4"/>
  <c r="H868" i="4" s="1"/>
  <c r="A869" i="4"/>
  <c r="H869" i="4" s="1"/>
  <c r="A870" i="4"/>
  <c r="H870" i="4" s="1"/>
  <c r="A871" i="4"/>
  <c r="H871" i="4" s="1"/>
  <c r="A872" i="4"/>
  <c r="H872" i="4" s="1"/>
  <c r="A873" i="4"/>
  <c r="H873" i="4" s="1"/>
  <c r="A874" i="4"/>
  <c r="H874" i="4" s="1"/>
  <c r="A875" i="4"/>
  <c r="H875" i="4" s="1"/>
  <c r="A876" i="4"/>
  <c r="H876" i="4" s="1"/>
  <c r="A877" i="4"/>
  <c r="H877" i="4" s="1"/>
  <c r="A878" i="4"/>
  <c r="H878" i="4" s="1"/>
  <c r="A879" i="4"/>
  <c r="H879" i="4" s="1"/>
  <c r="A880" i="4"/>
  <c r="H880" i="4" s="1"/>
  <c r="A881" i="4"/>
  <c r="H881" i="4" s="1"/>
  <c r="A882" i="4"/>
  <c r="H882" i="4" s="1"/>
  <c r="A883" i="4"/>
  <c r="H883" i="4" s="1"/>
  <c r="A884" i="4"/>
  <c r="H884" i="4" s="1"/>
  <c r="A885" i="4"/>
  <c r="H885" i="4" s="1"/>
  <c r="A886" i="4"/>
  <c r="H886" i="4" s="1"/>
  <c r="A887" i="4"/>
  <c r="H887" i="4" s="1"/>
  <c r="A888" i="4"/>
  <c r="H888" i="4" s="1"/>
  <c r="A889" i="4"/>
  <c r="H889" i="4" s="1"/>
  <c r="A893" i="4"/>
  <c r="H893" i="4" s="1"/>
  <c r="A894" i="4"/>
  <c r="H894" i="4" s="1"/>
  <c r="A895" i="4"/>
  <c r="H895" i="4" s="1"/>
  <c r="A896" i="4"/>
  <c r="H896" i="4" s="1"/>
  <c r="A897" i="4"/>
  <c r="H897" i="4" s="1"/>
  <c r="A898" i="4"/>
  <c r="H898" i="4" s="1"/>
  <c r="A899" i="4"/>
  <c r="H899" i="4" s="1"/>
  <c r="A900" i="4"/>
  <c r="H900" i="4" s="1"/>
  <c r="A901" i="4"/>
  <c r="H901" i="4" s="1"/>
  <c r="A902" i="4"/>
  <c r="H902" i="4" s="1"/>
  <c r="A903" i="4"/>
  <c r="H903" i="4" s="1"/>
  <c r="A904" i="4"/>
  <c r="H904" i="4" s="1"/>
  <c r="A905" i="4"/>
  <c r="H905" i="4" s="1"/>
  <c r="A906" i="4"/>
  <c r="H906" i="4" s="1"/>
  <c r="A907" i="4"/>
  <c r="H907" i="4" s="1"/>
  <c r="A908" i="4"/>
  <c r="H908" i="4" s="1"/>
  <c r="A909" i="4"/>
  <c r="H909" i="4" s="1"/>
  <c r="A910" i="4"/>
  <c r="H910" i="4" s="1"/>
  <c r="A911" i="4"/>
  <c r="H911" i="4" s="1"/>
  <c r="A912" i="4"/>
  <c r="H912" i="4" s="1"/>
  <c r="A913" i="4"/>
  <c r="H913" i="4" s="1"/>
  <c r="A914" i="4"/>
  <c r="H914" i="4" s="1"/>
  <c r="A915" i="4"/>
  <c r="H915" i="4" s="1"/>
  <c r="A916" i="4"/>
  <c r="H916" i="4" s="1"/>
  <c r="A920" i="4"/>
  <c r="H920" i="4" s="1"/>
  <c r="A921" i="4"/>
  <c r="H921" i="4" s="1"/>
  <c r="A922" i="4"/>
  <c r="H922" i="4" s="1"/>
  <c r="A923" i="4"/>
  <c r="H923" i="4" s="1"/>
  <c r="A924" i="4"/>
  <c r="H924" i="4" s="1"/>
  <c r="A925" i="4"/>
  <c r="H925" i="4" s="1"/>
  <c r="A926" i="4"/>
  <c r="H926" i="4" s="1"/>
  <c r="A927" i="4"/>
  <c r="H927" i="4" s="1"/>
  <c r="A928" i="4"/>
  <c r="H928" i="4" s="1"/>
  <c r="A929" i="4"/>
  <c r="H929" i="4" s="1"/>
  <c r="A930" i="4"/>
  <c r="H930" i="4" s="1"/>
  <c r="A931" i="4"/>
  <c r="H931" i="4" s="1"/>
  <c r="A932" i="4"/>
  <c r="H932" i="4" s="1"/>
  <c r="A933" i="4"/>
  <c r="H933" i="4" s="1"/>
  <c r="A934" i="4"/>
  <c r="H934" i="4" s="1"/>
  <c r="A935" i="4"/>
  <c r="H935" i="4" s="1"/>
  <c r="A936" i="4"/>
  <c r="H936" i="4" s="1"/>
  <c r="A937" i="4"/>
  <c r="H937" i="4" s="1"/>
  <c r="A938" i="4"/>
  <c r="H938" i="4" s="1"/>
  <c r="A939" i="4"/>
  <c r="H939" i="4" s="1"/>
  <c r="A940" i="4"/>
  <c r="H940" i="4" s="1"/>
  <c r="A941" i="4"/>
  <c r="H941" i="4" s="1"/>
  <c r="A942" i="4"/>
  <c r="H942" i="4" s="1"/>
  <c r="A943" i="4"/>
  <c r="H943" i="4" s="1"/>
  <c r="A947" i="4"/>
  <c r="H947" i="4" s="1"/>
  <c r="A948" i="4"/>
  <c r="H948" i="4" s="1"/>
  <c r="A949" i="4"/>
  <c r="H949" i="4" s="1"/>
  <c r="A950" i="4"/>
  <c r="H950" i="4" s="1"/>
  <c r="A951" i="4"/>
  <c r="H951" i="4" s="1"/>
  <c r="A952" i="4"/>
  <c r="H952" i="4" s="1"/>
  <c r="A953" i="4"/>
  <c r="H953" i="4" s="1"/>
  <c r="A954" i="4"/>
  <c r="H954" i="4" s="1"/>
  <c r="A955" i="4"/>
  <c r="H955" i="4" s="1"/>
  <c r="A956" i="4"/>
  <c r="H956" i="4" s="1"/>
  <c r="A957" i="4"/>
  <c r="H957" i="4" s="1"/>
  <c r="A958" i="4"/>
  <c r="H958" i="4" s="1"/>
  <c r="A959" i="4"/>
  <c r="H959" i="4" s="1"/>
  <c r="A960" i="4"/>
  <c r="H960" i="4" s="1"/>
  <c r="A961" i="4"/>
  <c r="H961" i="4" s="1"/>
  <c r="A962" i="4"/>
  <c r="H962" i="4" s="1"/>
  <c r="A963" i="4"/>
  <c r="H963" i="4" s="1"/>
  <c r="A964" i="4"/>
  <c r="H964" i="4" s="1"/>
  <c r="A965" i="4"/>
  <c r="H965" i="4" s="1"/>
  <c r="A966" i="4"/>
  <c r="H966" i="4" s="1"/>
  <c r="A967" i="4"/>
  <c r="H967" i="4" s="1"/>
  <c r="A968" i="4"/>
  <c r="H968" i="4" s="1"/>
  <c r="A969" i="4"/>
  <c r="H969" i="4" s="1"/>
  <c r="A970" i="4"/>
  <c r="H970" i="4" s="1"/>
  <c r="A974" i="4"/>
  <c r="H974" i="4" s="1"/>
  <c r="A975" i="4"/>
  <c r="H975" i="4" s="1"/>
  <c r="A976" i="4"/>
  <c r="H976" i="4" s="1"/>
  <c r="A977" i="4"/>
  <c r="H977" i="4" s="1"/>
  <c r="A978" i="4"/>
  <c r="H978" i="4" s="1"/>
  <c r="A979" i="4"/>
  <c r="H979" i="4" s="1"/>
  <c r="A980" i="4"/>
  <c r="H980" i="4" s="1"/>
  <c r="A981" i="4"/>
  <c r="H981" i="4" s="1"/>
  <c r="A982" i="4"/>
  <c r="H982" i="4" s="1"/>
  <c r="A983" i="4"/>
  <c r="H983" i="4" s="1"/>
  <c r="A984" i="4"/>
  <c r="H984" i="4" s="1"/>
  <c r="A985" i="4"/>
  <c r="H985" i="4" s="1"/>
  <c r="A986" i="4"/>
  <c r="H986" i="4" s="1"/>
  <c r="A987" i="4"/>
  <c r="H987" i="4" s="1"/>
  <c r="A988" i="4"/>
  <c r="H988" i="4" s="1"/>
  <c r="A989" i="4"/>
  <c r="H989" i="4" s="1"/>
  <c r="A990" i="4"/>
  <c r="H990" i="4" s="1"/>
  <c r="A991" i="4"/>
  <c r="H991" i="4" s="1"/>
  <c r="A992" i="4"/>
  <c r="H992" i="4" s="1"/>
  <c r="A993" i="4"/>
  <c r="H993" i="4" s="1"/>
  <c r="A994" i="4"/>
  <c r="H994" i="4" s="1"/>
  <c r="A995" i="4"/>
  <c r="H995" i="4" s="1"/>
  <c r="A996" i="4"/>
  <c r="H996" i="4" s="1"/>
  <c r="A997" i="4"/>
  <c r="H997" i="4" s="1"/>
  <c r="A1001" i="4"/>
  <c r="H1001" i="4" s="1"/>
  <c r="A1002" i="4"/>
  <c r="H1002" i="4" s="1"/>
  <c r="A1003" i="4"/>
  <c r="H1003" i="4" s="1"/>
  <c r="A1004" i="4"/>
  <c r="H1004" i="4" s="1"/>
  <c r="A1005" i="4"/>
  <c r="H1005" i="4" s="1"/>
  <c r="A1006" i="4"/>
  <c r="H1006" i="4" s="1"/>
  <c r="A1007" i="4"/>
  <c r="H1007" i="4" s="1"/>
  <c r="A1008" i="4"/>
  <c r="H1008" i="4" s="1"/>
  <c r="A1009" i="4"/>
  <c r="H1009" i="4" s="1"/>
  <c r="A1010" i="4"/>
  <c r="H1010" i="4" s="1"/>
  <c r="A1011" i="4"/>
  <c r="H1011" i="4" s="1"/>
  <c r="A1012" i="4"/>
  <c r="H1012" i="4" s="1"/>
  <c r="A1013" i="4"/>
  <c r="H1013" i="4" s="1"/>
  <c r="A1014" i="4"/>
  <c r="H1014" i="4" s="1"/>
  <c r="A1015" i="4"/>
  <c r="H1015" i="4" s="1"/>
  <c r="A1016" i="4"/>
  <c r="H1016" i="4" s="1"/>
  <c r="A1017" i="4"/>
  <c r="H1017" i="4" s="1"/>
  <c r="A1018" i="4"/>
  <c r="H1018" i="4" s="1"/>
  <c r="A1019" i="4"/>
  <c r="H1019" i="4" s="1"/>
  <c r="A1020" i="4"/>
  <c r="H1020" i="4" s="1"/>
  <c r="A1021" i="4"/>
  <c r="H1021" i="4" s="1"/>
  <c r="A1022" i="4"/>
  <c r="H1022" i="4" s="1"/>
  <c r="A1023" i="4"/>
  <c r="H1023" i="4" s="1"/>
  <c r="A1024" i="4"/>
  <c r="H1024" i="4" s="1"/>
  <c r="A1028" i="4"/>
  <c r="H1028" i="4" s="1"/>
  <c r="A1029" i="4"/>
  <c r="H1029" i="4" s="1"/>
  <c r="A1030" i="4"/>
  <c r="H1030" i="4" s="1"/>
  <c r="A1031" i="4"/>
  <c r="H1031" i="4" s="1"/>
  <c r="A1032" i="4"/>
  <c r="H1032" i="4" s="1"/>
  <c r="A1033" i="4"/>
  <c r="H1033" i="4" s="1"/>
  <c r="A1034" i="4"/>
  <c r="H1034" i="4" s="1"/>
  <c r="A1035" i="4"/>
  <c r="H1035" i="4" s="1"/>
  <c r="A1036" i="4"/>
  <c r="H1036" i="4" s="1"/>
  <c r="A1037" i="4"/>
  <c r="H1037" i="4" s="1"/>
  <c r="A1038" i="4"/>
  <c r="H1038" i="4" s="1"/>
  <c r="A1039" i="4"/>
  <c r="H1039" i="4" s="1"/>
  <c r="A1040" i="4"/>
  <c r="H1040" i="4" s="1"/>
  <c r="A1041" i="4"/>
  <c r="H1041" i="4" s="1"/>
  <c r="A1042" i="4"/>
  <c r="H1042" i="4" s="1"/>
  <c r="A1043" i="4"/>
  <c r="H1043" i="4" s="1"/>
  <c r="A1044" i="4"/>
  <c r="H1044" i="4" s="1"/>
  <c r="A1045" i="4"/>
  <c r="H1045" i="4" s="1"/>
  <c r="A1046" i="4"/>
  <c r="H1046" i="4" s="1"/>
  <c r="A1047" i="4"/>
  <c r="H1047" i="4" s="1"/>
  <c r="A1048" i="4"/>
  <c r="H1048" i="4" s="1"/>
  <c r="A1049" i="4"/>
  <c r="H1049" i="4" s="1"/>
  <c r="A1050" i="4"/>
  <c r="H1050" i="4" s="1"/>
  <c r="A1051" i="4"/>
  <c r="H1051" i="4" s="1"/>
  <c r="A1055" i="4"/>
  <c r="H1055" i="4" s="1"/>
  <c r="A1056" i="4"/>
  <c r="H1056" i="4" s="1"/>
  <c r="A1057" i="4"/>
  <c r="H1057" i="4" s="1"/>
  <c r="A1058" i="4"/>
  <c r="H1058" i="4" s="1"/>
  <c r="A1059" i="4"/>
  <c r="H1059" i="4" s="1"/>
  <c r="A1060" i="4"/>
  <c r="H1060" i="4" s="1"/>
  <c r="A1061" i="4"/>
  <c r="H1061" i="4" s="1"/>
  <c r="A1062" i="4"/>
  <c r="H1062" i="4" s="1"/>
  <c r="A1063" i="4"/>
  <c r="H1063" i="4" s="1"/>
  <c r="A1064" i="4"/>
  <c r="H1064" i="4" s="1"/>
  <c r="A1065" i="4"/>
  <c r="H1065" i="4" s="1"/>
  <c r="A1066" i="4"/>
  <c r="H1066" i="4" s="1"/>
  <c r="A1067" i="4"/>
  <c r="H1067" i="4" s="1"/>
  <c r="A1068" i="4"/>
  <c r="H1068" i="4" s="1"/>
  <c r="A1069" i="4"/>
  <c r="H1069" i="4" s="1"/>
  <c r="A1070" i="4"/>
  <c r="H1070" i="4" s="1"/>
  <c r="A1071" i="4"/>
  <c r="H1071" i="4" s="1"/>
  <c r="A1072" i="4"/>
  <c r="H1072" i="4" s="1"/>
  <c r="A1073" i="4"/>
  <c r="H1073" i="4" s="1"/>
  <c r="A1074" i="4"/>
  <c r="H1074" i="4" s="1"/>
  <c r="A1075" i="4"/>
  <c r="H1075" i="4" s="1"/>
  <c r="A1076" i="4"/>
  <c r="H1076" i="4" s="1"/>
  <c r="A1077" i="4"/>
  <c r="H1077" i="4" s="1"/>
  <c r="A1078" i="4"/>
  <c r="H1078" i="4" s="1"/>
  <c r="A1082" i="4"/>
  <c r="H1082" i="4" s="1"/>
  <c r="A1083" i="4"/>
  <c r="H1083" i="4" s="1"/>
  <c r="A1084" i="4"/>
  <c r="H1084" i="4" s="1"/>
  <c r="A1085" i="4"/>
  <c r="H1085" i="4" s="1"/>
  <c r="A1086" i="4"/>
  <c r="H1086" i="4" s="1"/>
  <c r="A1087" i="4"/>
  <c r="H1087" i="4" s="1"/>
  <c r="A1088" i="4"/>
  <c r="H1088" i="4" s="1"/>
  <c r="A1089" i="4"/>
  <c r="H1089" i="4" s="1"/>
  <c r="A1090" i="4"/>
  <c r="H1090" i="4" s="1"/>
  <c r="A1091" i="4"/>
  <c r="H1091" i="4" s="1"/>
  <c r="A1092" i="4"/>
  <c r="H1092" i="4" s="1"/>
  <c r="A1093" i="4"/>
  <c r="H1093" i="4" s="1"/>
  <c r="A1094" i="4"/>
  <c r="H1094" i="4" s="1"/>
  <c r="A1095" i="4"/>
  <c r="H1095" i="4" s="1"/>
  <c r="A1096" i="4"/>
  <c r="H1096" i="4" s="1"/>
  <c r="A1097" i="4"/>
  <c r="H1097" i="4" s="1"/>
  <c r="A1098" i="4"/>
  <c r="H1098" i="4" s="1"/>
  <c r="A1099" i="4"/>
  <c r="H1099" i="4" s="1"/>
  <c r="A1100" i="4"/>
  <c r="H1100" i="4" s="1"/>
  <c r="A1101" i="4"/>
  <c r="H1101" i="4" s="1"/>
  <c r="A1102" i="4"/>
  <c r="H1102" i="4" s="1"/>
  <c r="A1103" i="4"/>
  <c r="H1103" i="4" s="1"/>
  <c r="A1104" i="4"/>
  <c r="H1104" i="4" s="1"/>
  <c r="A1105" i="4"/>
  <c r="H1105" i="4" s="1"/>
  <c r="A1109" i="4"/>
  <c r="H1109" i="4" s="1"/>
  <c r="A1110" i="4"/>
  <c r="H1110" i="4" s="1"/>
  <c r="A1111" i="4"/>
  <c r="H1111" i="4" s="1"/>
  <c r="A1112" i="4"/>
  <c r="H1112" i="4" s="1"/>
  <c r="A1113" i="4"/>
  <c r="H1113" i="4" s="1"/>
  <c r="A1114" i="4"/>
  <c r="H1114" i="4" s="1"/>
  <c r="A1115" i="4"/>
  <c r="H1115" i="4" s="1"/>
  <c r="A1116" i="4"/>
  <c r="H1116" i="4" s="1"/>
  <c r="A1117" i="4"/>
  <c r="H1117" i="4" s="1"/>
  <c r="A1118" i="4"/>
  <c r="H1118" i="4" s="1"/>
  <c r="A1119" i="4"/>
  <c r="H1119" i="4" s="1"/>
  <c r="A1120" i="4"/>
  <c r="H1120" i="4" s="1"/>
  <c r="A1121" i="4"/>
  <c r="H1121" i="4" s="1"/>
  <c r="A1122" i="4"/>
  <c r="H1122" i="4" s="1"/>
  <c r="A1123" i="4"/>
  <c r="H1123" i="4" s="1"/>
  <c r="A1124" i="4"/>
  <c r="H1124" i="4" s="1"/>
  <c r="A1125" i="4"/>
  <c r="H1125" i="4" s="1"/>
  <c r="A1126" i="4"/>
  <c r="H1126" i="4" s="1"/>
  <c r="A1127" i="4"/>
  <c r="H1127" i="4" s="1"/>
  <c r="A1128" i="4"/>
  <c r="H1128" i="4" s="1"/>
  <c r="A1129" i="4"/>
  <c r="H1129" i="4" s="1"/>
  <c r="A1130" i="4"/>
  <c r="H1130" i="4" s="1"/>
  <c r="A1131" i="4"/>
  <c r="H1131" i="4" s="1"/>
  <c r="A1132" i="4"/>
  <c r="H1132" i="4" s="1"/>
  <c r="A1136" i="4"/>
  <c r="H1136" i="4" s="1"/>
  <c r="A1137" i="4"/>
  <c r="H1137" i="4" s="1"/>
  <c r="A1138" i="4"/>
  <c r="H1138" i="4" s="1"/>
  <c r="A1139" i="4"/>
  <c r="H1139" i="4" s="1"/>
  <c r="A1140" i="4"/>
  <c r="H1140" i="4" s="1"/>
  <c r="A1141" i="4"/>
  <c r="H1141" i="4" s="1"/>
  <c r="A1142" i="4"/>
  <c r="H1142" i="4" s="1"/>
  <c r="A1143" i="4"/>
  <c r="H1143" i="4" s="1"/>
  <c r="A1144" i="4"/>
  <c r="H1144" i="4" s="1"/>
  <c r="A1145" i="4"/>
  <c r="H1145" i="4" s="1"/>
  <c r="A1146" i="4"/>
  <c r="H1146" i="4" s="1"/>
  <c r="A1147" i="4"/>
  <c r="H1147" i="4" s="1"/>
  <c r="A1148" i="4"/>
  <c r="H1148" i="4" s="1"/>
  <c r="A1149" i="4"/>
  <c r="H1149" i="4" s="1"/>
  <c r="A1150" i="4"/>
  <c r="H1150" i="4" s="1"/>
  <c r="A1151" i="4"/>
  <c r="H1151" i="4" s="1"/>
  <c r="A1152" i="4"/>
  <c r="H1152" i="4" s="1"/>
  <c r="A1153" i="4"/>
  <c r="H1153" i="4" s="1"/>
  <c r="A1154" i="4"/>
  <c r="H1154" i="4" s="1"/>
  <c r="A1155" i="4"/>
  <c r="H1155" i="4" s="1"/>
  <c r="A1156" i="4"/>
  <c r="H1156" i="4" s="1"/>
  <c r="A1157" i="4"/>
  <c r="H1157" i="4" s="1"/>
  <c r="A1158" i="4"/>
  <c r="H1158" i="4" s="1"/>
  <c r="A1159" i="4"/>
  <c r="H1159" i="4" s="1"/>
  <c r="A1163" i="4"/>
  <c r="H1163" i="4" s="1"/>
  <c r="A1164" i="4"/>
  <c r="H1164" i="4" s="1"/>
  <c r="A1165" i="4"/>
  <c r="H1165" i="4" s="1"/>
  <c r="A1166" i="4"/>
  <c r="H1166" i="4" s="1"/>
  <c r="A1167" i="4"/>
  <c r="H1167" i="4" s="1"/>
  <c r="A1168" i="4"/>
  <c r="H1168" i="4" s="1"/>
  <c r="A1169" i="4"/>
  <c r="H1169" i="4" s="1"/>
  <c r="A1170" i="4"/>
  <c r="H1170" i="4" s="1"/>
  <c r="A1171" i="4"/>
  <c r="H1171" i="4" s="1"/>
  <c r="A1172" i="4"/>
  <c r="H1172" i="4" s="1"/>
  <c r="A1173" i="4"/>
  <c r="H1173" i="4" s="1"/>
  <c r="A1174" i="4"/>
  <c r="H1174" i="4" s="1"/>
  <c r="A1175" i="4"/>
  <c r="H1175" i="4" s="1"/>
  <c r="A1176" i="4"/>
  <c r="H1176" i="4" s="1"/>
  <c r="A1177" i="4"/>
  <c r="H1177" i="4" s="1"/>
  <c r="A1178" i="4"/>
  <c r="H1178" i="4" s="1"/>
  <c r="A1179" i="4"/>
  <c r="H1179" i="4" s="1"/>
  <c r="A1180" i="4"/>
  <c r="H1180" i="4" s="1"/>
  <c r="A1181" i="4"/>
  <c r="H1181" i="4" s="1"/>
  <c r="A1182" i="4"/>
  <c r="H1182" i="4" s="1"/>
  <c r="A1183" i="4"/>
  <c r="H1183" i="4" s="1"/>
  <c r="A1184" i="4"/>
  <c r="H1184" i="4" s="1"/>
  <c r="A1185" i="4"/>
  <c r="H1185" i="4" s="1"/>
  <c r="A1186" i="4"/>
  <c r="H1186" i="4" s="1"/>
  <c r="A1190" i="4"/>
  <c r="H1190" i="4" s="1"/>
  <c r="A1191" i="4"/>
  <c r="H1191" i="4" s="1"/>
  <c r="A1192" i="4"/>
  <c r="H1192" i="4" s="1"/>
  <c r="A1193" i="4"/>
  <c r="H1193" i="4" s="1"/>
  <c r="A1194" i="4"/>
  <c r="H1194" i="4" s="1"/>
  <c r="A1195" i="4"/>
  <c r="H1195" i="4" s="1"/>
  <c r="A1196" i="4"/>
  <c r="H1196" i="4" s="1"/>
  <c r="A1197" i="4"/>
  <c r="H1197" i="4" s="1"/>
  <c r="A1198" i="4"/>
  <c r="H1198" i="4" s="1"/>
  <c r="A1199" i="4"/>
  <c r="H1199" i="4" s="1"/>
  <c r="A1200" i="4"/>
  <c r="H1200" i="4" s="1"/>
  <c r="A1201" i="4"/>
  <c r="H1201" i="4" s="1"/>
  <c r="A1202" i="4"/>
  <c r="H1202" i="4" s="1"/>
  <c r="A1203" i="4"/>
  <c r="H1203" i="4" s="1"/>
  <c r="A1204" i="4"/>
  <c r="H1204" i="4" s="1"/>
  <c r="A1205" i="4"/>
  <c r="H1205" i="4" s="1"/>
  <c r="A1206" i="4"/>
  <c r="H1206" i="4" s="1"/>
  <c r="A1207" i="4"/>
  <c r="H1207" i="4" s="1"/>
  <c r="A1208" i="4"/>
  <c r="H1208" i="4" s="1"/>
  <c r="A1209" i="4"/>
  <c r="H1209" i="4" s="1"/>
  <c r="A1210" i="4"/>
  <c r="H1210" i="4" s="1"/>
  <c r="A1211" i="4"/>
  <c r="H1211" i="4" s="1"/>
  <c r="A1212" i="4"/>
  <c r="H1212" i="4" s="1"/>
  <c r="A1213" i="4"/>
  <c r="H1213" i="4" s="1"/>
  <c r="A1217" i="4"/>
  <c r="H1217" i="4" s="1"/>
  <c r="A1218" i="4"/>
  <c r="H1218" i="4" s="1"/>
  <c r="A1219" i="4"/>
  <c r="H1219" i="4" s="1"/>
  <c r="A1220" i="4"/>
  <c r="H1220" i="4" s="1"/>
  <c r="A1221" i="4"/>
  <c r="H1221" i="4" s="1"/>
  <c r="A1222" i="4"/>
  <c r="H1222" i="4" s="1"/>
  <c r="A1223" i="4"/>
  <c r="H1223" i="4" s="1"/>
  <c r="A1224" i="4"/>
  <c r="H1224" i="4" s="1"/>
  <c r="A1225" i="4"/>
  <c r="H1225" i="4" s="1"/>
  <c r="A1226" i="4"/>
  <c r="H1226" i="4" s="1"/>
  <c r="A1227" i="4"/>
  <c r="H1227" i="4" s="1"/>
  <c r="A1228" i="4"/>
  <c r="H1228" i="4" s="1"/>
  <c r="A1229" i="4"/>
  <c r="H1229" i="4" s="1"/>
  <c r="A1230" i="4"/>
  <c r="H1230" i="4" s="1"/>
  <c r="A1231" i="4"/>
  <c r="H1231" i="4" s="1"/>
  <c r="A1232" i="4"/>
  <c r="H1232" i="4" s="1"/>
  <c r="A1233" i="4"/>
  <c r="H1233" i="4" s="1"/>
  <c r="A1234" i="4"/>
  <c r="H1234" i="4" s="1"/>
  <c r="A1235" i="4"/>
  <c r="H1235" i="4" s="1"/>
  <c r="A1236" i="4"/>
  <c r="H1236" i="4" s="1"/>
  <c r="A1237" i="4"/>
  <c r="H1237" i="4" s="1"/>
  <c r="A1238" i="4"/>
  <c r="H1238" i="4" s="1"/>
  <c r="A1239" i="4"/>
  <c r="H1239" i="4" s="1"/>
  <c r="A1240" i="4"/>
  <c r="H1240" i="4" s="1"/>
  <c r="A1244" i="4"/>
  <c r="H1244" i="4" s="1"/>
  <c r="A1245" i="4"/>
  <c r="H1245" i="4" s="1"/>
  <c r="A1246" i="4"/>
  <c r="H1246" i="4" s="1"/>
  <c r="A1247" i="4"/>
  <c r="H1247" i="4" s="1"/>
  <c r="A1248" i="4"/>
  <c r="H1248" i="4" s="1"/>
  <c r="A1249" i="4"/>
  <c r="H1249" i="4" s="1"/>
  <c r="A1250" i="4"/>
  <c r="H1250" i="4" s="1"/>
  <c r="A1251" i="4"/>
  <c r="H1251" i="4" s="1"/>
  <c r="A1252" i="4"/>
  <c r="H1252" i="4" s="1"/>
  <c r="A1253" i="4"/>
  <c r="H1253" i="4" s="1"/>
  <c r="A1254" i="4"/>
  <c r="H1254" i="4" s="1"/>
  <c r="A1255" i="4"/>
  <c r="H1255" i="4" s="1"/>
  <c r="A1256" i="4"/>
  <c r="H1256" i="4" s="1"/>
  <c r="A1257" i="4"/>
  <c r="H1257" i="4" s="1"/>
  <c r="A1258" i="4"/>
  <c r="H1258" i="4" s="1"/>
  <c r="A1259" i="4"/>
  <c r="H1259" i="4" s="1"/>
  <c r="A1260" i="4"/>
  <c r="H1260" i="4" s="1"/>
  <c r="A1261" i="4"/>
  <c r="H1261" i="4" s="1"/>
  <c r="A1262" i="4"/>
  <c r="H1262" i="4" s="1"/>
  <c r="A1263" i="4"/>
  <c r="H1263" i="4" s="1"/>
  <c r="A1264" i="4"/>
  <c r="H1264" i="4" s="1"/>
  <c r="A1265" i="4"/>
  <c r="H1265" i="4" s="1"/>
  <c r="A1266" i="4"/>
  <c r="H1266" i="4" s="1"/>
  <c r="A1267" i="4"/>
  <c r="H1267" i="4" s="1"/>
  <c r="A1271" i="4"/>
  <c r="H1271" i="4" s="1"/>
  <c r="A1272" i="4"/>
  <c r="H1272" i="4" s="1"/>
  <c r="A1273" i="4"/>
  <c r="H1273" i="4" s="1"/>
  <c r="A1274" i="4"/>
  <c r="H1274" i="4" s="1"/>
  <c r="A1275" i="4"/>
  <c r="H1275" i="4" s="1"/>
  <c r="A1276" i="4"/>
  <c r="H1276" i="4" s="1"/>
  <c r="A1277" i="4"/>
  <c r="H1277" i="4" s="1"/>
  <c r="A1278" i="4"/>
  <c r="H1278" i="4" s="1"/>
  <c r="A1279" i="4"/>
  <c r="H1279" i="4" s="1"/>
  <c r="A1280" i="4"/>
  <c r="H1280" i="4" s="1"/>
  <c r="A1281" i="4"/>
  <c r="H1281" i="4" s="1"/>
  <c r="A1282" i="4"/>
  <c r="H1282" i="4" s="1"/>
  <c r="A1283" i="4"/>
  <c r="H1283" i="4" s="1"/>
  <c r="A1284" i="4"/>
  <c r="H1284" i="4" s="1"/>
  <c r="A1285" i="4"/>
  <c r="H1285" i="4" s="1"/>
  <c r="A1286" i="4"/>
  <c r="H1286" i="4" s="1"/>
  <c r="A1287" i="4"/>
  <c r="H1287" i="4" s="1"/>
  <c r="A1288" i="4"/>
  <c r="H1288" i="4" s="1"/>
  <c r="A1289" i="4"/>
  <c r="H1289" i="4" s="1"/>
  <c r="A1290" i="4"/>
  <c r="H1290" i="4" s="1"/>
  <c r="A1291" i="4"/>
  <c r="H1291" i="4" s="1"/>
  <c r="A1292" i="4"/>
  <c r="H1292" i="4" s="1"/>
  <c r="A1293" i="4"/>
  <c r="H1293" i="4" s="1"/>
  <c r="A1294" i="4"/>
  <c r="H1294" i="4" s="1"/>
  <c r="A1298" i="4"/>
  <c r="H1298" i="4" s="1"/>
  <c r="A1299" i="4"/>
  <c r="H1299" i="4" s="1"/>
  <c r="A1300" i="4"/>
  <c r="H1300" i="4" s="1"/>
  <c r="A1301" i="4"/>
  <c r="H1301" i="4" s="1"/>
  <c r="A1302" i="4"/>
  <c r="H1302" i="4" s="1"/>
  <c r="A1303" i="4"/>
  <c r="H1303" i="4" s="1"/>
  <c r="A1304" i="4"/>
  <c r="H1304" i="4" s="1"/>
  <c r="A1305" i="4"/>
  <c r="H1305" i="4" s="1"/>
  <c r="A1306" i="4"/>
  <c r="H1306" i="4" s="1"/>
  <c r="A1307" i="4"/>
  <c r="H1307" i="4" s="1"/>
  <c r="A1308" i="4"/>
  <c r="H1308" i="4" s="1"/>
  <c r="A1309" i="4"/>
  <c r="H1309" i="4" s="1"/>
  <c r="A1310" i="4"/>
  <c r="H1310" i="4" s="1"/>
  <c r="A1311" i="4"/>
  <c r="H1311" i="4" s="1"/>
  <c r="A1312" i="4"/>
  <c r="H1312" i="4" s="1"/>
  <c r="A1313" i="4"/>
  <c r="H1313" i="4" s="1"/>
  <c r="A1314" i="4"/>
  <c r="H1314" i="4" s="1"/>
  <c r="A1315" i="4"/>
  <c r="H1315" i="4" s="1"/>
  <c r="A1316" i="4"/>
  <c r="H1316" i="4" s="1"/>
  <c r="A1317" i="4"/>
  <c r="H1317" i="4" s="1"/>
  <c r="A1318" i="4"/>
  <c r="H1318" i="4" s="1"/>
  <c r="A1319" i="4"/>
  <c r="H1319" i="4" s="1"/>
  <c r="A1320" i="4"/>
  <c r="H1320" i="4" s="1"/>
  <c r="A1321" i="4"/>
  <c r="H1321" i="4" s="1"/>
  <c r="A1325" i="4"/>
  <c r="H1325" i="4" s="1"/>
  <c r="A1326" i="4"/>
  <c r="H1326" i="4" s="1"/>
  <c r="A1327" i="4"/>
  <c r="H1327" i="4" s="1"/>
  <c r="A1328" i="4"/>
  <c r="H1328" i="4" s="1"/>
  <c r="A1329" i="4"/>
  <c r="H1329" i="4" s="1"/>
  <c r="A1330" i="4"/>
  <c r="H1330" i="4" s="1"/>
  <c r="A1331" i="4"/>
  <c r="H1331" i="4" s="1"/>
  <c r="A1332" i="4"/>
  <c r="H1332" i="4" s="1"/>
  <c r="A1333" i="4"/>
  <c r="H1333" i="4" s="1"/>
  <c r="A1334" i="4"/>
  <c r="H1334" i="4" s="1"/>
  <c r="A1335" i="4"/>
  <c r="H1335" i="4" s="1"/>
  <c r="A1336" i="4"/>
  <c r="H1336" i="4" s="1"/>
  <c r="A1337" i="4"/>
  <c r="H1337" i="4" s="1"/>
  <c r="A1338" i="4"/>
  <c r="H1338" i="4" s="1"/>
  <c r="A1339" i="4"/>
  <c r="H1339" i="4" s="1"/>
  <c r="A1340" i="4"/>
  <c r="H1340" i="4" s="1"/>
  <c r="A1341" i="4"/>
  <c r="H1341" i="4" s="1"/>
  <c r="A1342" i="4"/>
  <c r="H1342" i="4" s="1"/>
  <c r="A1343" i="4"/>
  <c r="H1343" i="4" s="1"/>
  <c r="A1344" i="4"/>
  <c r="H1344" i="4" s="1"/>
  <c r="A1345" i="4"/>
  <c r="H1345" i="4" s="1"/>
  <c r="A1346" i="4"/>
  <c r="H1346" i="4" s="1"/>
  <c r="A1347" i="4"/>
  <c r="H1347" i="4" s="1"/>
  <c r="A1348" i="4"/>
  <c r="H1348" i="4" s="1"/>
  <c r="A1352" i="4"/>
  <c r="H1352" i="4" s="1"/>
  <c r="A1353" i="4"/>
  <c r="H1353" i="4" s="1"/>
  <c r="A1354" i="4"/>
  <c r="H1354" i="4" s="1"/>
  <c r="A1355" i="4"/>
  <c r="H1355" i="4" s="1"/>
  <c r="A1356" i="4"/>
  <c r="H1356" i="4" s="1"/>
  <c r="A1357" i="4"/>
  <c r="H1357" i="4" s="1"/>
  <c r="A1358" i="4"/>
  <c r="H1358" i="4" s="1"/>
  <c r="A1359" i="4"/>
  <c r="H1359" i="4" s="1"/>
  <c r="A1360" i="4"/>
  <c r="H1360" i="4" s="1"/>
  <c r="A1361" i="4"/>
  <c r="H1361" i="4" s="1"/>
  <c r="A1362" i="4"/>
  <c r="H1362" i="4" s="1"/>
  <c r="A1363" i="4"/>
  <c r="H1363" i="4" s="1"/>
  <c r="A1364" i="4"/>
  <c r="H1364" i="4" s="1"/>
  <c r="A1365" i="4"/>
  <c r="H1365" i="4" s="1"/>
  <c r="A1366" i="4"/>
  <c r="H1366" i="4" s="1"/>
  <c r="A1367" i="4"/>
  <c r="H1367" i="4" s="1"/>
  <c r="A1368" i="4"/>
  <c r="H1368" i="4" s="1"/>
  <c r="A1369" i="4"/>
  <c r="H1369" i="4" s="1"/>
  <c r="A1370" i="4"/>
  <c r="H1370" i="4" s="1"/>
  <c r="A1371" i="4"/>
  <c r="H1371" i="4" s="1"/>
  <c r="A1372" i="4"/>
  <c r="H1372" i="4" s="1"/>
  <c r="A1373" i="4"/>
  <c r="H1373" i="4" s="1"/>
  <c r="A1374" i="4"/>
  <c r="H1374" i="4" s="1"/>
  <c r="A1375" i="4"/>
  <c r="H1375" i="4" s="1"/>
  <c r="A1379" i="4"/>
  <c r="H1379" i="4" s="1"/>
  <c r="A1380" i="4"/>
  <c r="H1380" i="4" s="1"/>
  <c r="A1381" i="4"/>
  <c r="H1381" i="4" s="1"/>
  <c r="A1382" i="4"/>
  <c r="H1382" i="4" s="1"/>
  <c r="A1383" i="4"/>
  <c r="H1383" i="4" s="1"/>
  <c r="A1384" i="4"/>
  <c r="H1384" i="4" s="1"/>
  <c r="A1385" i="4"/>
  <c r="H1385" i="4" s="1"/>
  <c r="A1386" i="4"/>
  <c r="H1386" i="4" s="1"/>
  <c r="A1387" i="4"/>
  <c r="H1387" i="4" s="1"/>
  <c r="A1388" i="4"/>
  <c r="H1388" i="4" s="1"/>
  <c r="A1389" i="4"/>
  <c r="H1389" i="4" s="1"/>
  <c r="A1390" i="4"/>
  <c r="H1390" i="4" s="1"/>
  <c r="A1391" i="4"/>
  <c r="H1391" i="4" s="1"/>
  <c r="A1392" i="4"/>
  <c r="H1392" i="4" s="1"/>
  <c r="A1393" i="4"/>
  <c r="H1393" i="4" s="1"/>
  <c r="A1394" i="4"/>
  <c r="H1394" i="4" s="1"/>
  <c r="A1395" i="4"/>
  <c r="H1395" i="4" s="1"/>
  <c r="A1396" i="4"/>
  <c r="H1396" i="4" s="1"/>
  <c r="A1397" i="4"/>
  <c r="H1397" i="4" s="1"/>
  <c r="A1398" i="4"/>
  <c r="H1398" i="4" s="1"/>
  <c r="A1399" i="4"/>
  <c r="H1399" i="4" s="1"/>
  <c r="A1400" i="4"/>
  <c r="H1400" i="4" s="1"/>
  <c r="A1401" i="4"/>
  <c r="H1401" i="4" s="1"/>
  <c r="A1402" i="4"/>
  <c r="H1402" i="4" s="1"/>
  <c r="A1406" i="4"/>
  <c r="H1406" i="4" s="1"/>
  <c r="A1407" i="4"/>
  <c r="H1407" i="4" s="1"/>
  <c r="A1408" i="4"/>
  <c r="H1408" i="4" s="1"/>
  <c r="A1409" i="4"/>
  <c r="H1409" i="4" s="1"/>
  <c r="A1410" i="4"/>
  <c r="H1410" i="4" s="1"/>
  <c r="A1411" i="4"/>
  <c r="H1411" i="4" s="1"/>
  <c r="A1412" i="4"/>
  <c r="H1412" i="4" s="1"/>
  <c r="A1413" i="4"/>
  <c r="H1413" i="4" s="1"/>
  <c r="A1414" i="4"/>
  <c r="H1414" i="4" s="1"/>
  <c r="A1415" i="4"/>
  <c r="H1415" i="4" s="1"/>
  <c r="A1416" i="4"/>
  <c r="H1416" i="4" s="1"/>
  <c r="A1417" i="4"/>
  <c r="H1417" i="4" s="1"/>
  <c r="A1418" i="4"/>
  <c r="H1418" i="4" s="1"/>
  <c r="A1419" i="4"/>
  <c r="H1419" i="4" s="1"/>
  <c r="A1420" i="4"/>
  <c r="H1420" i="4" s="1"/>
  <c r="A1421" i="4"/>
  <c r="H1421" i="4" s="1"/>
  <c r="A1422" i="4"/>
  <c r="H1422" i="4" s="1"/>
  <c r="A1423" i="4"/>
  <c r="H1423" i="4" s="1"/>
  <c r="A1424" i="4"/>
  <c r="H1424" i="4" s="1"/>
  <c r="A1425" i="4"/>
  <c r="H1425" i="4" s="1"/>
  <c r="A1426" i="4"/>
  <c r="H1426" i="4" s="1"/>
  <c r="A1427" i="4"/>
  <c r="H1427" i="4" s="1"/>
  <c r="A1428" i="4"/>
  <c r="H1428" i="4" s="1"/>
  <c r="A1429" i="4"/>
  <c r="H1429" i="4" s="1"/>
  <c r="A1433" i="4"/>
  <c r="H1433" i="4" s="1"/>
  <c r="A1434" i="4"/>
  <c r="H1434" i="4" s="1"/>
  <c r="A1435" i="4"/>
  <c r="H1435" i="4" s="1"/>
  <c r="A1436" i="4"/>
  <c r="H1436" i="4" s="1"/>
  <c r="A1437" i="4"/>
  <c r="H1437" i="4" s="1"/>
  <c r="A1438" i="4"/>
  <c r="H1438" i="4" s="1"/>
  <c r="A1439" i="4"/>
  <c r="H1439" i="4" s="1"/>
  <c r="A1440" i="4"/>
  <c r="H1440" i="4" s="1"/>
  <c r="A1441" i="4"/>
  <c r="H1441" i="4" s="1"/>
  <c r="A1442" i="4"/>
  <c r="H1442" i="4" s="1"/>
  <c r="A1443" i="4"/>
  <c r="H1443" i="4" s="1"/>
  <c r="A1444" i="4"/>
  <c r="H1444" i="4" s="1"/>
  <c r="A1445" i="4"/>
  <c r="H1445" i="4" s="1"/>
  <c r="A1446" i="4"/>
  <c r="H1446" i="4" s="1"/>
  <c r="A1447" i="4"/>
  <c r="H1447" i="4" s="1"/>
  <c r="A1448" i="4"/>
  <c r="H1448" i="4" s="1"/>
  <c r="A1449" i="4"/>
  <c r="H1449" i="4" s="1"/>
  <c r="A1450" i="4"/>
  <c r="H1450" i="4" s="1"/>
  <c r="A1451" i="4"/>
  <c r="H1451" i="4" s="1"/>
  <c r="A1452" i="4"/>
  <c r="H1452" i="4" s="1"/>
  <c r="A1453" i="4"/>
  <c r="H1453" i="4" s="1"/>
  <c r="A1454" i="4"/>
  <c r="H1454" i="4" s="1"/>
  <c r="A1455" i="4"/>
  <c r="H1455" i="4" s="1"/>
  <c r="A1456" i="4"/>
  <c r="H1456" i="4" s="1"/>
  <c r="A1460" i="4"/>
  <c r="H1460" i="4" s="1"/>
  <c r="A1461" i="4"/>
  <c r="H1461" i="4" s="1"/>
  <c r="A1462" i="4"/>
  <c r="H1462" i="4" s="1"/>
  <c r="A1463" i="4"/>
  <c r="H1463" i="4" s="1"/>
  <c r="A1464" i="4"/>
  <c r="H1464" i="4" s="1"/>
  <c r="A1465" i="4"/>
  <c r="H1465" i="4" s="1"/>
  <c r="A1466" i="4"/>
  <c r="H1466" i="4" s="1"/>
  <c r="A1467" i="4"/>
  <c r="H1467" i="4" s="1"/>
  <c r="A1468" i="4"/>
  <c r="H1468" i="4" s="1"/>
  <c r="A1469" i="4"/>
  <c r="H1469" i="4" s="1"/>
  <c r="A1470" i="4"/>
  <c r="H1470" i="4" s="1"/>
  <c r="A1471" i="4"/>
  <c r="H1471" i="4" s="1"/>
  <c r="A1472" i="4"/>
  <c r="H1472" i="4" s="1"/>
  <c r="A1473" i="4"/>
  <c r="H1473" i="4" s="1"/>
  <c r="A1474" i="4"/>
  <c r="H1474" i="4" s="1"/>
  <c r="A1475" i="4"/>
  <c r="H1475" i="4" s="1"/>
  <c r="A1476" i="4"/>
  <c r="H1476" i="4" s="1"/>
  <c r="A1477" i="4"/>
  <c r="H1477" i="4" s="1"/>
  <c r="A1478" i="4"/>
  <c r="H1478" i="4" s="1"/>
  <c r="A1479" i="4"/>
  <c r="H1479" i="4" s="1"/>
  <c r="A1480" i="4"/>
  <c r="H1480" i="4" s="1"/>
  <c r="A1481" i="4"/>
  <c r="H1481" i="4" s="1"/>
  <c r="A1482" i="4"/>
  <c r="H1482" i="4" s="1"/>
  <c r="A1483" i="4"/>
  <c r="H1483" i="4" s="1"/>
  <c r="A1487" i="4"/>
  <c r="H1487" i="4" s="1"/>
  <c r="A1488" i="4"/>
  <c r="H1488" i="4" s="1"/>
  <c r="A1489" i="4"/>
  <c r="H1489" i="4" s="1"/>
  <c r="A1490" i="4"/>
  <c r="H1490" i="4" s="1"/>
  <c r="A1491" i="4"/>
  <c r="H1491" i="4" s="1"/>
  <c r="A1492" i="4"/>
  <c r="H1492" i="4" s="1"/>
  <c r="A1493" i="4"/>
  <c r="H1493" i="4" s="1"/>
  <c r="A1494" i="4"/>
  <c r="H1494" i="4" s="1"/>
  <c r="A1495" i="4"/>
  <c r="H1495" i="4" s="1"/>
  <c r="A1496" i="4"/>
  <c r="H1496" i="4" s="1"/>
  <c r="A1497" i="4"/>
  <c r="H1497" i="4" s="1"/>
  <c r="A1498" i="4"/>
  <c r="H1498" i="4" s="1"/>
  <c r="A1499" i="4"/>
  <c r="H1499" i="4" s="1"/>
  <c r="A1500" i="4"/>
  <c r="H1500" i="4" s="1"/>
  <c r="A1501" i="4"/>
  <c r="H1501" i="4" s="1"/>
  <c r="A1502" i="4"/>
  <c r="H1502" i="4" s="1"/>
  <c r="A1503" i="4"/>
  <c r="H1503" i="4" s="1"/>
  <c r="A1504" i="4"/>
  <c r="H1504" i="4" s="1"/>
  <c r="A1505" i="4"/>
  <c r="H1505" i="4" s="1"/>
  <c r="A1506" i="4"/>
  <c r="H1506" i="4" s="1"/>
  <c r="A1507" i="4"/>
  <c r="H1507" i="4" s="1"/>
  <c r="A1508" i="4"/>
  <c r="H1508" i="4" s="1"/>
  <c r="A1509" i="4"/>
  <c r="H1509" i="4" s="1"/>
  <c r="A1510" i="4"/>
  <c r="H1510" i="4" s="1"/>
  <c r="A1514" i="4"/>
  <c r="H1514" i="4" s="1"/>
  <c r="A1515" i="4"/>
  <c r="H1515" i="4" s="1"/>
  <c r="A1516" i="4"/>
  <c r="H1516" i="4" s="1"/>
  <c r="A1517" i="4"/>
  <c r="H1517" i="4" s="1"/>
  <c r="A1518" i="4"/>
  <c r="H1518" i="4" s="1"/>
  <c r="A1519" i="4"/>
  <c r="H1519" i="4" s="1"/>
  <c r="A1520" i="4"/>
  <c r="H1520" i="4" s="1"/>
  <c r="A1521" i="4"/>
  <c r="H1521" i="4" s="1"/>
  <c r="A1522" i="4"/>
  <c r="H1522" i="4" s="1"/>
  <c r="A1523" i="4"/>
  <c r="H1523" i="4" s="1"/>
  <c r="A1524" i="4"/>
  <c r="H1524" i="4" s="1"/>
  <c r="A1525" i="4"/>
  <c r="H1525" i="4" s="1"/>
  <c r="A1526" i="4"/>
  <c r="H1526" i="4" s="1"/>
  <c r="A1527" i="4"/>
  <c r="H1527" i="4" s="1"/>
  <c r="A1528" i="4"/>
  <c r="H1528" i="4" s="1"/>
  <c r="A1529" i="4"/>
  <c r="H1529" i="4" s="1"/>
  <c r="A1530" i="4"/>
  <c r="H1530" i="4" s="1"/>
  <c r="A1531" i="4"/>
  <c r="H1531" i="4" s="1"/>
  <c r="A1532" i="4"/>
  <c r="H1532" i="4" s="1"/>
  <c r="A1533" i="4"/>
  <c r="H1533" i="4" s="1"/>
  <c r="A1534" i="4"/>
  <c r="H1534" i="4" s="1"/>
  <c r="A1535" i="4"/>
  <c r="H1535" i="4" s="1"/>
  <c r="A1536" i="4"/>
  <c r="H1536" i="4" s="1"/>
  <c r="A1537" i="4"/>
  <c r="H1537" i="4" s="1"/>
  <c r="A1541" i="4"/>
  <c r="H1541" i="4" s="1"/>
  <c r="A1542" i="4"/>
  <c r="H1542" i="4" s="1"/>
  <c r="A1543" i="4"/>
  <c r="H1543" i="4" s="1"/>
  <c r="A1544" i="4"/>
  <c r="H1544" i="4" s="1"/>
  <c r="A1545" i="4"/>
  <c r="H1545" i="4" s="1"/>
  <c r="A1546" i="4"/>
  <c r="H1546" i="4" s="1"/>
  <c r="A1547" i="4"/>
  <c r="H1547" i="4" s="1"/>
  <c r="A1548" i="4"/>
  <c r="H1548" i="4" s="1"/>
  <c r="A1549" i="4"/>
  <c r="H1549" i="4" s="1"/>
  <c r="A1550" i="4"/>
  <c r="H1550" i="4" s="1"/>
  <c r="A1551" i="4"/>
  <c r="H1551" i="4" s="1"/>
  <c r="A1552" i="4"/>
  <c r="H1552" i="4" s="1"/>
  <c r="A1553" i="4"/>
  <c r="H1553" i="4" s="1"/>
  <c r="A1554" i="4"/>
  <c r="H1554" i="4" s="1"/>
  <c r="A1555" i="4"/>
  <c r="H1555" i="4" s="1"/>
  <c r="A1556" i="4"/>
  <c r="H1556" i="4" s="1"/>
  <c r="A1557" i="4"/>
  <c r="H1557" i="4" s="1"/>
  <c r="A1558" i="4"/>
  <c r="H1558" i="4" s="1"/>
  <c r="A1559" i="4"/>
  <c r="H1559" i="4" s="1"/>
  <c r="A1560" i="4"/>
  <c r="H1560" i="4" s="1"/>
  <c r="A1561" i="4"/>
  <c r="H1561" i="4" s="1"/>
  <c r="A1562" i="4"/>
  <c r="H1562" i="4" s="1"/>
  <c r="A1563" i="4"/>
  <c r="H1563" i="4" s="1"/>
  <c r="A1564" i="4"/>
  <c r="H1564" i="4" s="1"/>
  <c r="A1568" i="4"/>
  <c r="H1568" i="4" s="1"/>
  <c r="A1569" i="4"/>
  <c r="H1569" i="4" s="1"/>
  <c r="A1570" i="4"/>
  <c r="H1570" i="4" s="1"/>
  <c r="A1571" i="4"/>
  <c r="H1571" i="4" s="1"/>
  <c r="A1572" i="4"/>
  <c r="H1572" i="4" s="1"/>
  <c r="A1573" i="4"/>
  <c r="H1573" i="4" s="1"/>
  <c r="A1574" i="4"/>
  <c r="H1574" i="4" s="1"/>
  <c r="A1575" i="4"/>
  <c r="H1575" i="4" s="1"/>
  <c r="A1576" i="4"/>
  <c r="H1576" i="4" s="1"/>
  <c r="A1577" i="4"/>
  <c r="H1577" i="4" s="1"/>
  <c r="A1578" i="4"/>
  <c r="H1578" i="4" s="1"/>
  <c r="A1579" i="4"/>
  <c r="H1579" i="4" s="1"/>
  <c r="A1580" i="4"/>
  <c r="H1580" i="4" s="1"/>
  <c r="A1581" i="4"/>
  <c r="H1581" i="4" s="1"/>
  <c r="A1582" i="4"/>
  <c r="H1582" i="4" s="1"/>
  <c r="A1583" i="4"/>
  <c r="H1583" i="4" s="1"/>
  <c r="A1584" i="4"/>
  <c r="H1584" i="4" s="1"/>
  <c r="A1585" i="4"/>
  <c r="H1585" i="4" s="1"/>
  <c r="A1586" i="4"/>
  <c r="H1586" i="4" s="1"/>
  <c r="A1587" i="4"/>
  <c r="H1587" i="4" s="1"/>
  <c r="A1588" i="4"/>
  <c r="H1588" i="4" s="1"/>
  <c r="A1589" i="4"/>
  <c r="H1589" i="4" s="1"/>
  <c r="A1590" i="4"/>
  <c r="H1590" i="4" s="1"/>
  <c r="A1591" i="4"/>
  <c r="H1591" i="4" s="1"/>
  <c r="A1595" i="4"/>
  <c r="H1595" i="4" s="1"/>
  <c r="A1596" i="4"/>
  <c r="H1596" i="4" s="1"/>
  <c r="A1597" i="4"/>
  <c r="H1597" i="4" s="1"/>
  <c r="A1598" i="4"/>
  <c r="H1598" i="4" s="1"/>
  <c r="A1599" i="4"/>
  <c r="H1599" i="4" s="1"/>
  <c r="A1600" i="4"/>
  <c r="H1600" i="4" s="1"/>
  <c r="A1601" i="4"/>
  <c r="H1601" i="4" s="1"/>
  <c r="A1602" i="4"/>
  <c r="H1602" i="4" s="1"/>
  <c r="A1603" i="4"/>
  <c r="H1603" i="4" s="1"/>
  <c r="A1604" i="4"/>
  <c r="H1604" i="4" s="1"/>
  <c r="A1605" i="4"/>
  <c r="H1605" i="4" s="1"/>
  <c r="A1606" i="4"/>
  <c r="H1606" i="4" s="1"/>
  <c r="A1607" i="4"/>
  <c r="H1607" i="4" s="1"/>
  <c r="A1608" i="4"/>
  <c r="H1608" i="4" s="1"/>
  <c r="A1609" i="4"/>
  <c r="H1609" i="4" s="1"/>
  <c r="A1610" i="4"/>
  <c r="H1610" i="4" s="1"/>
  <c r="A1611" i="4"/>
  <c r="H1611" i="4" s="1"/>
  <c r="A1612" i="4"/>
  <c r="H1612" i="4" s="1"/>
  <c r="A1613" i="4"/>
  <c r="H1613" i="4" s="1"/>
  <c r="A1614" i="4"/>
  <c r="H1614" i="4" s="1"/>
  <c r="A1615" i="4"/>
  <c r="H1615" i="4" s="1"/>
  <c r="A1616" i="4"/>
  <c r="H1616" i="4" s="1"/>
  <c r="A1617" i="4"/>
  <c r="H1617" i="4" s="1"/>
  <c r="A1618" i="4"/>
  <c r="H1618" i="4" s="1"/>
  <c r="A1622" i="4"/>
  <c r="H1622" i="4" s="1"/>
  <c r="A1623" i="4"/>
  <c r="H1623" i="4" s="1"/>
  <c r="A1624" i="4"/>
  <c r="H1624" i="4" s="1"/>
  <c r="A1625" i="4"/>
  <c r="H1625" i="4" s="1"/>
  <c r="A1626" i="4"/>
  <c r="H1626" i="4" s="1"/>
  <c r="A1627" i="4"/>
  <c r="H1627" i="4" s="1"/>
  <c r="A1628" i="4"/>
  <c r="H1628" i="4" s="1"/>
  <c r="A1629" i="4"/>
  <c r="H1629" i="4" s="1"/>
  <c r="A1630" i="4"/>
  <c r="H1630" i="4" s="1"/>
  <c r="A1631" i="4"/>
  <c r="H1631" i="4" s="1"/>
  <c r="A1632" i="4"/>
  <c r="H1632" i="4" s="1"/>
  <c r="A1633" i="4"/>
  <c r="H1633" i="4" s="1"/>
  <c r="A1634" i="4"/>
  <c r="H1634" i="4" s="1"/>
  <c r="A1635" i="4"/>
  <c r="H1635" i="4" s="1"/>
  <c r="A1636" i="4"/>
  <c r="H1636" i="4" s="1"/>
  <c r="A1637" i="4"/>
  <c r="H1637" i="4" s="1"/>
  <c r="A1638" i="4"/>
  <c r="H1638" i="4" s="1"/>
  <c r="A1639" i="4"/>
  <c r="H1639" i="4" s="1"/>
  <c r="A1640" i="4"/>
  <c r="H1640" i="4" s="1"/>
  <c r="A1641" i="4"/>
  <c r="H1641" i="4" s="1"/>
  <c r="A1642" i="4"/>
  <c r="H1642" i="4" s="1"/>
  <c r="A1643" i="4"/>
  <c r="H1643" i="4" s="1"/>
  <c r="A1644" i="4"/>
  <c r="H1644" i="4" s="1"/>
  <c r="A1645" i="4"/>
  <c r="H1645" i="4" s="1"/>
  <c r="A1649" i="4"/>
  <c r="A1650" i="4"/>
  <c r="A1651" i="4"/>
  <c r="A1652" i="4"/>
  <c r="A1653" i="4"/>
  <c r="A1654" i="4"/>
  <c r="A1655" i="4"/>
  <c r="A1656" i="4"/>
  <c r="A1657" i="4"/>
  <c r="A1658" i="4"/>
  <c r="A1659" i="4"/>
  <c r="A1660" i="4"/>
  <c r="A1661" i="4"/>
  <c r="A1662" i="4"/>
  <c r="A1663" i="4"/>
  <c r="A1664" i="4"/>
  <c r="A1665" i="4"/>
  <c r="A1666" i="4"/>
  <c r="A1667" i="4"/>
  <c r="A1668" i="4"/>
  <c r="A1669" i="4"/>
  <c r="A1670" i="4"/>
  <c r="A1671" i="4"/>
  <c r="A1672" i="4"/>
  <c r="A1676" i="4"/>
  <c r="H1676" i="4" s="1"/>
  <c r="A1677" i="4"/>
  <c r="H1677" i="4" s="1"/>
  <c r="A1678" i="4"/>
  <c r="H1678" i="4" s="1"/>
  <c r="A1679" i="4"/>
  <c r="H1679" i="4" s="1"/>
  <c r="A1680" i="4"/>
  <c r="H1680" i="4" s="1"/>
  <c r="A1681" i="4"/>
  <c r="H1681" i="4" s="1"/>
  <c r="A1682" i="4"/>
  <c r="H1682" i="4" s="1"/>
  <c r="A1683" i="4"/>
  <c r="H1683" i="4" s="1"/>
  <c r="A1684" i="4"/>
  <c r="H1684" i="4" s="1"/>
  <c r="A1685" i="4"/>
  <c r="H1685" i="4" s="1"/>
  <c r="A1686" i="4"/>
  <c r="H1686" i="4" s="1"/>
  <c r="A1687" i="4"/>
  <c r="H1687" i="4" s="1"/>
  <c r="A1688" i="4"/>
  <c r="H1688" i="4" s="1"/>
  <c r="A1689" i="4"/>
  <c r="H1689" i="4" s="1"/>
  <c r="A1690" i="4"/>
  <c r="H1690" i="4" s="1"/>
  <c r="A1691" i="4"/>
  <c r="H1691" i="4" s="1"/>
  <c r="A1692" i="4"/>
  <c r="H1692" i="4" s="1"/>
  <c r="A1693" i="4"/>
  <c r="H1693" i="4" s="1"/>
  <c r="A1694" i="4"/>
  <c r="H1694" i="4" s="1"/>
  <c r="A1695" i="4"/>
  <c r="H1695" i="4" s="1"/>
  <c r="A1696" i="4"/>
  <c r="H1696" i="4" s="1"/>
  <c r="A1697" i="4"/>
  <c r="H1697" i="4" s="1"/>
  <c r="A1698" i="4"/>
  <c r="H1698" i="4" s="1"/>
  <c r="A1699" i="4"/>
  <c r="H1699" i="4" s="1"/>
  <c r="A1703" i="4"/>
  <c r="H1703" i="4" s="1"/>
  <c r="A1704" i="4"/>
  <c r="H1704" i="4" s="1"/>
  <c r="A1705" i="4"/>
  <c r="H1705" i="4" s="1"/>
  <c r="A1706" i="4"/>
  <c r="H1706" i="4" s="1"/>
  <c r="A1707" i="4"/>
  <c r="H1707" i="4" s="1"/>
  <c r="A1708" i="4"/>
  <c r="H1708" i="4" s="1"/>
  <c r="A1709" i="4"/>
  <c r="H1709" i="4" s="1"/>
  <c r="A1710" i="4"/>
  <c r="H1710" i="4" s="1"/>
  <c r="A1711" i="4"/>
  <c r="H1711" i="4" s="1"/>
  <c r="A1712" i="4"/>
  <c r="H1712" i="4" s="1"/>
  <c r="A1713" i="4"/>
  <c r="H1713" i="4" s="1"/>
  <c r="A1714" i="4"/>
  <c r="H1714" i="4" s="1"/>
  <c r="A1715" i="4"/>
  <c r="H1715" i="4" s="1"/>
  <c r="A1716" i="4"/>
  <c r="H1716" i="4" s="1"/>
  <c r="A1717" i="4"/>
  <c r="H1717" i="4" s="1"/>
  <c r="A1718" i="4"/>
  <c r="H1718" i="4" s="1"/>
  <c r="A1719" i="4"/>
  <c r="H1719" i="4" s="1"/>
  <c r="A1720" i="4"/>
  <c r="H1720" i="4" s="1"/>
  <c r="A1721" i="4"/>
  <c r="H1721" i="4" s="1"/>
  <c r="A1722" i="4"/>
  <c r="H1722" i="4" s="1"/>
  <c r="A1723" i="4"/>
  <c r="H1723" i="4" s="1"/>
  <c r="A1724" i="4"/>
  <c r="H1724" i="4" s="1"/>
  <c r="A1725" i="4"/>
  <c r="H1725" i="4" s="1"/>
  <c r="A1726" i="4"/>
  <c r="H1726" i="4" s="1"/>
  <c r="A1730" i="4"/>
  <c r="H1730" i="4" s="1"/>
  <c r="A1731" i="4"/>
  <c r="H1731" i="4" s="1"/>
  <c r="A1732" i="4"/>
  <c r="H1732" i="4" s="1"/>
  <c r="A1733" i="4"/>
  <c r="H1733" i="4" s="1"/>
  <c r="A1734" i="4"/>
  <c r="H1734" i="4" s="1"/>
  <c r="A1735" i="4"/>
  <c r="H1735" i="4" s="1"/>
  <c r="A1736" i="4"/>
  <c r="H1736" i="4" s="1"/>
  <c r="A1737" i="4"/>
  <c r="H1737" i="4" s="1"/>
  <c r="A1738" i="4"/>
  <c r="H1738" i="4" s="1"/>
  <c r="A1739" i="4"/>
  <c r="H1739" i="4" s="1"/>
  <c r="A1740" i="4"/>
  <c r="H1740" i="4" s="1"/>
  <c r="A1741" i="4"/>
  <c r="H1741" i="4" s="1"/>
  <c r="A1742" i="4"/>
  <c r="H1742" i="4" s="1"/>
  <c r="A1743" i="4"/>
  <c r="H1743" i="4" s="1"/>
  <c r="A1744" i="4"/>
  <c r="H1744" i="4" s="1"/>
  <c r="A1745" i="4"/>
  <c r="H1745" i="4" s="1"/>
  <c r="A1746" i="4"/>
  <c r="H1746" i="4" s="1"/>
  <c r="A1747" i="4"/>
  <c r="H1747" i="4" s="1"/>
  <c r="A1748" i="4"/>
  <c r="H1748" i="4" s="1"/>
  <c r="A1749" i="4"/>
  <c r="H1749" i="4" s="1"/>
  <c r="A1750" i="4"/>
  <c r="H1750" i="4" s="1"/>
  <c r="A1751" i="4"/>
  <c r="H1751" i="4" s="1"/>
  <c r="A1752" i="4"/>
  <c r="H1752" i="4" s="1"/>
  <c r="A1753" i="4"/>
  <c r="H1753" i="4" s="1"/>
  <c r="A1757" i="4"/>
  <c r="H1757" i="4" s="1"/>
  <c r="A1758" i="4"/>
  <c r="H1758" i="4" s="1"/>
  <c r="A1759" i="4"/>
  <c r="H1759" i="4" s="1"/>
  <c r="A1760" i="4"/>
  <c r="H1760" i="4" s="1"/>
  <c r="A1761" i="4"/>
  <c r="H1761" i="4" s="1"/>
  <c r="A1762" i="4"/>
  <c r="H1762" i="4" s="1"/>
  <c r="A1763" i="4"/>
  <c r="H1763" i="4" s="1"/>
  <c r="A1764" i="4"/>
  <c r="H1764" i="4" s="1"/>
  <c r="A1765" i="4"/>
  <c r="H1765" i="4" s="1"/>
  <c r="A1766" i="4"/>
  <c r="H1766" i="4" s="1"/>
  <c r="A1767" i="4"/>
  <c r="H1767" i="4" s="1"/>
  <c r="A1768" i="4"/>
  <c r="H1768" i="4" s="1"/>
  <c r="A1769" i="4"/>
  <c r="H1769" i="4" s="1"/>
  <c r="A1770" i="4"/>
  <c r="H1770" i="4" s="1"/>
  <c r="A1771" i="4"/>
  <c r="H1771" i="4" s="1"/>
  <c r="A1772" i="4"/>
  <c r="H1772" i="4" s="1"/>
  <c r="A1773" i="4"/>
  <c r="H1773" i="4" s="1"/>
  <c r="A1774" i="4"/>
  <c r="H1774" i="4" s="1"/>
  <c r="A1775" i="4"/>
  <c r="H1775" i="4" s="1"/>
  <c r="A1776" i="4"/>
  <c r="H1776" i="4" s="1"/>
  <c r="A1777" i="4"/>
  <c r="H1777" i="4" s="1"/>
  <c r="A1778" i="4"/>
  <c r="H1778" i="4" s="1"/>
  <c r="A1779" i="4"/>
  <c r="H1779" i="4" s="1"/>
  <c r="A1780" i="4"/>
  <c r="H1780" i="4" s="1"/>
  <c r="A1784" i="4"/>
  <c r="H1784" i="4" s="1"/>
  <c r="A1785" i="4"/>
  <c r="H1785" i="4" s="1"/>
  <c r="A1786" i="4"/>
  <c r="H1786" i="4" s="1"/>
  <c r="A1787" i="4"/>
  <c r="H1787" i="4" s="1"/>
  <c r="A1788" i="4"/>
  <c r="H1788" i="4" s="1"/>
  <c r="A1789" i="4"/>
  <c r="H1789" i="4" s="1"/>
  <c r="A1790" i="4"/>
  <c r="H1790" i="4" s="1"/>
  <c r="A1791" i="4"/>
  <c r="H1791" i="4" s="1"/>
  <c r="A1792" i="4"/>
  <c r="H1792" i="4" s="1"/>
  <c r="A1793" i="4"/>
  <c r="H1793" i="4" s="1"/>
  <c r="A1794" i="4"/>
  <c r="H1794" i="4" s="1"/>
  <c r="A1795" i="4"/>
  <c r="H1795" i="4" s="1"/>
  <c r="A1796" i="4"/>
  <c r="H1796" i="4" s="1"/>
  <c r="A1797" i="4"/>
  <c r="H1797" i="4" s="1"/>
  <c r="A1798" i="4"/>
  <c r="H1798" i="4" s="1"/>
  <c r="A1799" i="4"/>
  <c r="H1799" i="4" s="1"/>
  <c r="A1800" i="4"/>
  <c r="H1800" i="4" s="1"/>
  <c r="A1801" i="4"/>
  <c r="H1801" i="4" s="1"/>
  <c r="A1802" i="4"/>
  <c r="H1802" i="4" s="1"/>
  <c r="A1803" i="4"/>
  <c r="H1803" i="4" s="1"/>
  <c r="A1804" i="4"/>
  <c r="H1804" i="4" s="1"/>
  <c r="A1805" i="4"/>
  <c r="H1805" i="4" s="1"/>
  <c r="A1806" i="4"/>
  <c r="H1806" i="4" s="1"/>
  <c r="A1807" i="4"/>
  <c r="H1807" i="4" s="1"/>
  <c r="A1811" i="4"/>
  <c r="H1811" i="4" s="1"/>
  <c r="A1812" i="4"/>
  <c r="H1812" i="4" s="1"/>
  <c r="A1813" i="4"/>
  <c r="H1813" i="4" s="1"/>
  <c r="A1814" i="4"/>
  <c r="H1814" i="4" s="1"/>
  <c r="A1815" i="4"/>
  <c r="H1815" i="4" s="1"/>
  <c r="A1816" i="4"/>
  <c r="H1816" i="4" s="1"/>
  <c r="A1817" i="4"/>
  <c r="H1817" i="4" s="1"/>
  <c r="A1818" i="4"/>
  <c r="H1818" i="4" s="1"/>
  <c r="A1819" i="4"/>
  <c r="H1819" i="4" s="1"/>
  <c r="A1820" i="4"/>
  <c r="H1820" i="4" s="1"/>
  <c r="A1821" i="4"/>
  <c r="H1821" i="4" s="1"/>
  <c r="A1822" i="4"/>
  <c r="H1822" i="4" s="1"/>
  <c r="A1823" i="4"/>
  <c r="H1823" i="4" s="1"/>
  <c r="A1824" i="4"/>
  <c r="H1824" i="4" s="1"/>
  <c r="A1825" i="4"/>
  <c r="H1825" i="4" s="1"/>
  <c r="A1826" i="4"/>
  <c r="H1826" i="4" s="1"/>
  <c r="A1827" i="4"/>
  <c r="H1827" i="4" s="1"/>
  <c r="A1828" i="4"/>
  <c r="H1828" i="4" s="1"/>
  <c r="A1829" i="4"/>
  <c r="H1829" i="4" s="1"/>
  <c r="A1830" i="4"/>
  <c r="H1830" i="4" s="1"/>
  <c r="A1831" i="4"/>
  <c r="H1831" i="4" s="1"/>
  <c r="A1832" i="4"/>
  <c r="H1832" i="4" s="1"/>
  <c r="A1833" i="4"/>
  <c r="H1833" i="4" s="1"/>
  <c r="A1834" i="4"/>
  <c r="H1834" i="4" s="1"/>
  <c r="A1838" i="4"/>
  <c r="H1838" i="4" s="1"/>
  <c r="A1839" i="4"/>
  <c r="H1839" i="4" s="1"/>
  <c r="A1840" i="4"/>
  <c r="H1840" i="4" s="1"/>
  <c r="A1841" i="4"/>
  <c r="H1841" i="4" s="1"/>
  <c r="A1842" i="4"/>
  <c r="H1842" i="4" s="1"/>
  <c r="A1843" i="4"/>
  <c r="H1843" i="4" s="1"/>
  <c r="A1844" i="4"/>
  <c r="H1844" i="4" s="1"/>
  <c r="A1845" i="4"/>
  <c r="H1845" i="4" s="1"/>
  <c r="A1846" i="4"/>
  <c r="H1846" i="4" s="1"/>
  <c r="A1847" i="4"/>
  <c r="H1847" i="4" s="1"/>
  <c r="A1848" i="4"/>
  <c r="H1848" i="4" s="1"/>
  <c r="A1849" i="4"/>
  <c r="H1849" i="4" s="1"/>
  <c r="A1850" i="4"/>
  <c r="H1850" i="4" s="1"/>
  <c r="A1851" i="4"/>
  <c r="H1851" i="4" s="1"/>
  <c r="A1852" i="4"/>
  <c r="H1852" i="4" s="1"/>
  <c r="A1853" i="4"/>
  <c r="H1853" i="4" s="1"/>
  <c r="A1854" i="4"/>
  <c r="H1854" i="4" s="1"/>
  <c r="A1855" i="4"/>
  <c r="H1855" i="4" s="1"/>
  <c r="A1856" i="4"/>
  <c r="H1856" i="4" s="1"/>
  <c r="A1857" i="4"/>
  <c r="H1857" i="4" s="1"/>
  <c r="A1858" i="4"/>
  <c r="H1858" i="4" s="1"/>
  <c r="A1859" i="4"/>
  <c r="H1859" i="4" s="1"/>
  <c r="A1860" i="4"/>
  <c r="H1860" i="4" s="1"/>
  <c r="A1861" i="4"/>
  <c r="H1861" i="4" s="1"/>
  <c r="A1865" i="4"/>
  <c r="H1865" i="4" s="1"/>
  <c r="A1866" i="4"/>
  <c r="H1866" i="4" s="1"/>
  <c r="A1867" i="4"/>
  <c r="H1867" i="4" s="1"/>
  <c r="A1868" i="4"/>
  <c r="H1868" i="4" s="1"/>
  <c r="A1869" i="4"/>
  <c r="H1869" i="4" s="1"/>
  <c r="A1870" i="4"/>
  <c r="H1870" i="4" s="1"/>
  <c r="A1871" i="4"/>
  <c r="H1871" i="4" s="1"/>
  <c r="A1872" i="4"/>
  <c r="H1872" i="4" s="1"/>
  <c r="A1873" i="4"/>
  <c r="H1873" i="4" s="1"/>
  <c r="A1874" i="4"/>
  <c r="H1874" i="4" s="1"/>
  <c r="A1875" i="4"/>
  <c r="H1875" i="4" s="1"/>
  <c r="A1876" i="4"/>
  <c r="H1876" i="4" s="1"/>
  <c r="A1877" i="4"/>
  <c r="H1877" i="4" s="1"/>
  <c r="A1878" i="4"/>
  <c r="H1878" i="4" s="1"/>
  <c r="A1879" i="4"/>
  <c r="H1879" i="4" s="1"/>
  <c r="A1880" i="4"/>
  <c r="H1880" i="4" s="1"/>
  <c r="A1881" i="4"/>
  <c r="H1881" i="4" s="1"/>
  <c r="A1882" i="4"/>
  <c r="H1882" i="4" s="1"/>
  <c r="A1883" i="4"/>
  <c r="H1883" i="4" s="1"/>
  <c r="A1884" i="4"/>
  <c r="H1884" i="4" s="1"/>
  <c r="A1885" i="4"/>
  <c r="H1885" i="4" s="1"/>
  <c r="A1886" i="4"/>
  <c r="H1886" i="4" s="1"/>
  <c r="A1887" i="4"/>
  <c r="H1887" i="4" s="1"/>
  <c r="A1888" i="4"/>
  <c r="H1888" i="4" s="1"/>
  <c r="A1892" i="4"/>
  <c r="H1892" i="4" s="1"/>
  <c r="A1893" i="4"/>
  <c r="H1893" i="4" s="1"/>
  <c r="A1894" i="4"/>
  <c r="H1894" i="4" s="1"/>
  <c r="A1895" i="4"/>
  <c r="H1895" i="4" s="1"/>
  <c r="A1896" i="4"/>
  <c r="H1896" i="4" s="1"/>
  <c r="A1897" i="4"/>
  <c r="H1897" i="4" s="1"/>
  <c r="A1898" i="4"/>
  <c r="H1898" i="4" s="1"/>
  <c r="A1899" i="4"/>
  <c r="H1899" i="4" s="1"/>
  <c r="A1900" i="4"/>
  <c r="H1900" i="4" s="1"/>
  <c r="A1901" i="4"/>
  <c r="H1901" i="4" s="1"/>
  <c r="A1902" i="4"/>
  <c r="H1902" i="4" s="1"/>
  <c r="A1903" i="4"/>
  <c r="H1903" i="4" s="1"/>
  <c r="A1904" i="4"/>
  <c r="H1904" i="4" s="1"/>
  <c r="A1905" i="4"/>
  <c r="H1905" i="4" s="1"/>
  <c r="A1906" i="4"/>
  <c r="H1906" i="4" s="1"/>
  <c r="A1907" i="4"/>
  <c r="H1907" i="4" s="1"/>
  <c r="A1908" i="4"/>
  <c r="H1908" i="4" s="1"/>
  <c r="A1909" i="4"/>
  <c r="H1909" i="4" s="1"/>
  <c r="A1910" i="4"/>
  <c r="H1910" i="4" s="1"/>
  <c r="A1911" i="4"/>
  <c r="H1911" i="4" s="1"/>
  <c r="A1912" i="4"/>
  <c r="H1912" i="4" s="1"/>
  <c r="A1913" i="4"/>
  <c r="H1913" i="4" s="1"/>
  <c r="A1914" i="4"/>
  <c r="H1914" i="4" s="1"/>
  <c r="A1915" i="4"/>
  <c r="H1915" i="4" s="1"/>
  <c r="A1920" i="4"/>
  <c r="H1920" i="4" s="1"/>
  <c r="A1921" i="4"/>
  <c r="H1921" i="4" s="1"/>
  <c r="A1935" i="4"/>
  <c r="H1935" i="4" s="1"/>
  <c r="A1926" i="4"/>
  <c r="H1926" i="4" s="1"/>
  <c r="A1931" i="4"/>
  <c r="H1931" i="4" s="1"/>
  <c r="A1922" i="4"/>
  <c r="H1922" i="4" s="1"/>
  <c r="A1924" i="4"/>
  <c r="H1924" i="4" s="1"/>
  <c r="A1925" i="4"/>
  <c r="H1925" i="4" s="1"/>
  <c r="A1928" i="4"/>
  <c r="H1928" i="4" s="1"/>
  <c r="A1930" i="4"/>
  <c r="H1930" i="4" s="1"/>
  <c r="A1932" i="4"/>
  <c r="H1932" i="4" s="1"/>
  <c r="A1933" i="4"/>
  <c r="H1933" i="4" s="1"/>
  <c r="A1919" i="4"/>
  <c r="H1919" i="4" s="1"/>
  <c r="A1923" i="4"/>
  <c r="H1923" i="4" s="1"/>
  <c r="A1927" i="4"/>
  <c r="H1927" i="4" s="1"/>
  <c r="A1934" i="4"/>
  <c r="H1934" i="4" s="1"/>
  <c r="A1929" i="4"/>
  <c r="H1929" i="4" s="1"/>
  <c r="A1942" i="4"/>
  <c r="H1942" i="4" s="1"/>
  <c r="A1937" i="4"/>
  <c r="H1937" i="4" s="1"/>
  <c r="A1936" i="4"/>
  <c r="H1936" i="4" s="1"/>
  <c r="A1938" i="4"/>
  <c r="H1938" i="4" s="1"/>
  <c r="A1940" i="4"/>
  <c r="H1940" i="4" s="1"/>
  <c r="A1941" i="4"/>
  <c r="H1941" i="4" s="1"/>
  <c r="A1939" i="4"/>
  <c r="H1939" i="4" s="1"/>
  <c r="A1946" i="4"/>
  <c r="H1946" i="4" s="1"/>
  <c r="A1947" i="4"/>
  <c r="H1947" i="4" s="1"/>
  <c r="A1948" i="4"/>
  <c r="H1948" i="4" s="1"/>
  <c r="A1949" i="4"/>
  <c r="H1949" i="4" s="1"/>
  <c r="A1950" i="4"/>
  <c r="H1950" i="4" s="1"/>
  <c r="A1951" i="4"/>
  <c r="H1951" i="4" s="1"/>
  <c r="A1952" i="4"/>
  <c r="H1952" i="4" s="1"/>
  <c r="A1953" i="4"/>
  <c r="H1953" i="4" s="1"/>
  <c r="A1954" i="4"/>
  <c r="H1954" i="4" s="1"/>
  <c r="A1955" i="4"/>
  <c r="H1955" i="4" s="1"/>
  <c r="A1956" i="4"/>
  <c r="H1956" i="4" s="1"/>
  <c r="A1957" i="4"/>
  <c r="H1957" i="4" s="1"/>
  <c r="A1958" i="4"/>
  <c r="H1958" i="4" s="1"/>
  <c r="A1959" i="4"/>
  <c r="H1959" i="4" s="1"/>
  <c r="A1960" i="4"/>
  <c r="H1960" i="4" s="1"/>
  <c r="A1961" i="4"/>
  <c r="H1961" i="4" s="1"/>
  <c r="A1962" i="4"/>
  <c r="H1962" i="4" s="1"/>
  <c r="A1963" i="4"/>
  <c r="H1963" i="4" s="1"/>
  <c r="A1964" i="4"/>
  <c r="H1964" i="4" s="1"/>
  <c r="A1965" i="4"/>
  <c r="H1965" i="4" s="1"/>
  <c r="A1966" i="4"/>
  <c r="H1966" i="4" s="1"/>
  <c r="A1967" i="4"/>
  <c r="H1967" i="4" s="1"/>
  <c r="A1968" i="4"/>
  <c r="H1968" i="4" s="1"/>
  <c r="A1969" i="4"/>
  <c r="H1969" i="4" s="1"/>
  <c r="A1973" i="4"/>
  <c r="H1973" i="4" s="1"/>
  <c r="I1973" i="4" s="1"/>
  <c r="A1974" i="4"/>
  <c r="H1974" i="4" s="1"/>
  <c r="A1975" i="4"/>
  <c r="H1975" i="4" s="1"/>
  <c r="A1976" i="4"/>
  <c r="H1976" i="4" s="1"/>
  <c r="A1977" i="4"/>
  <c r="H1977" i="4" s="1"/>
  <c r="A1978" i="4"/>
  <c r="H1978" i="4" s="1"/>
  <c r="A1979" i="4"/>
  <c r="H1979" i="4" s="1"/>
  <c r="A1980" i="4"/>
  <c r="H1980" i="4" s="1"/>
  <c r="A1981" i="4"/>
  <c r="H1981" i="4" s="1"/>
  <c r="A1982" i="4"/>
  <c r="H1982" i="4" s="1"/>
  <c r="A1983" i="4"/>
  <c r="H1983" i="4" s="1"/>
  <c r="A1984" i="4"/>
  <c r="H1984" i="4" s="1"/>
  <c r="A1985" i="4"/>
  <c r="H1985" i="4" s="1"/>
  <c r="A1986" i="4"/>
  <c r="H1986" i="4" s="1"/>
  <c r="A1987" i="4"/>
  <c r="H1987" i="4" s="1"/>
  <c r="A1988" i="4"/>
  <c r="H1988" i="4" s="1"/>
  <c r="A1989" i="4"/>
  <c r="H1989" i="4" s="1"/>
  <c r="A1990" i="4"/>
  <c r="H1990" i="4" s="1"/>
  <c r="A1991" i="4"/>
  <c r="H1991" i="4" s="1"/>
  <c r="A1992" i="4"/>
  <c r="H1992" i="4" s="1"/>
  <c r="A1993" i="4"/>
  <c r="H1993" i="4" s="1"/>
  <c r="A1994" i="4"/>
  <c r="H1994" i="4" s="1"/>
  <c r="A1995" i="4"/>
  <c r="H1995" i="4" s="1"/>
  <c r="A1996" i="4"/>
  <c r="H1996" i="4" s="1"/>
  <c r="A2000" i="4"/>
  <c r="H2000" i="4" s="1"/>
  <c r="A2001" i="4"/>
  <c r="H2001" i="4" s="1"/>
  <c r="A2002" i="4"/>
  <c r="H2002" i="4" s="1"/>
  <c r="A2003" i="4"/>
  <c r="H2003" i="4" s="1"/>
  <c r="A2004" i="4"/>
  <c r="H2004" i="4" s="1"/>
  <c r="A2005" i="4"/>
  <c r="H2005" i="4" s="1"/>
  <c r="A2006" i="4"/>
  <c r="H2006" i="4" s="1"/>
  <c r="A2007" i="4"/>
  <c r="H2007" i="4" s="1"/>
  <c r="A2008" i="4"/>
  <c r="H2008" i="4" s="1"/>
  <c r="A2009" i="4"/>
  <c r="H2009" i="4" s="1"/>
  <c r="A2010" i="4"/>
  <c r="H2010" i="4" s="1"/>
  <c r="A2011" i="4"/>
  <c r="H2011" i="4" s="1"/>
  <c r="A2012" i="4"/>
  <c r="H2012" i="4" s="1"/>
  <c r="A2013" i="4"/>
  <c r="H2013" i="4" s="1"/>
  <c r="A2014" i="4"/>
  <c r="H2014" i="4" s="1"/>
  <c r="A2015" i="4"/>
  <c r="H2015" i="4" s="1"/>
  <c r="A2016" i="4"/>
  <c r="H2016" i="4" s="1"/>
  <c r="A2017" i="4"/>
  <c r="H2017" i="4" s="1"/>
  <c r="A2018" i="4"/>
  <c r="H2018" i="4" s="1"/>
  <c r="A2019" i="4"/>
  <c r="H2019" i="4" s="1"/>
  <c r="A2020" i="4"/>
  <c r="H2020" i="4" s="1"/>
  <c r="A2021" i="4"/>
  <c r="H2021" i="4" s="1"/>
  <c r="A2022" i="4"/>
  <c r="H2022" i="4" s="1"/>
  <c r="A2023" i="4"/>
  <c r="H2023" i="4" s="1"/>
  <c r="A2027" i="4"/>
  <c r="H2027" i="4" s="1"/>
  <c r="A2028" i="4"/>
  <c r="H2028" i="4" s="1"/>
  <c r="A2029" i="4"/>
  <c r="H2029" i="4" s="1"/>
  <c r="A2030" i="4"/>
  <c r="H2030" i="4" s="1"/>
  <c r="A2031" i="4"/>
  <c r="H2031" i="4" s="1"/>
  <c r="A2032" i="4"/>
  <c r="H2032" i="4" s="1"/>
  <c r="A2033" i="4"/>
  <c r="H2033" i="4" s="1"/>
  <c r="A2034" i="4"/>
  <c r="H2034" i="4" s="1"/>
  <c r="A2035" i="4"/>
  <c r="H2035" i="4" s="1"/>
  <c r="A2036" i="4"/>
  <c r="H2036" i="4" s="1"/>
  <c r="A2037" i="4"/>
  <c r="H2037" i="4" s="1"/>
  <c r="A2038" i="4"/>
  <c r="H2038" i="4" s="1"/>
  <c r="A2039" i="4"/>
  <c r="H2039" i="4" s="1"/>
  <c r="A2040" i="4"/>
  <c r="H2040" i="4" s="1"/>
  <c r="A2041" i="4"/>
  <c r="H2041" i="4" s="1"/>
  <c r="A2042" i="4"/>
  <c r="H2042" i="4" s="1"/>
  <c r="A2043" i="4"/>
  <c r="H2043" i="4" s="1"/>
  <c r="A2044" i="4"/>
  <c r="H2044" i="4" s="1"/>
  <c r="A2045" i="4"/>
  <c r="H2045" i="4" s="1"/>
  <c r="A2046" i="4"/>
  <c r="H2046" i="4" s="1"/>
  <c r="A2047" i="4"/>
  <c r="H2047" i="4" s="1"/>
  <c r="A2048" i="4"/>
  <c r="H2048" i="4" s="1"/>
  <c r="A2049" i="4"/>
  <c r="H2049" i="4" s="1"/>
  <c r="A2050" i="4"/>
  <c r="H2050" i="4" s="1"/>
  <c r="A2054" i="4"/>
  <c r="H2054" i="4" s="1"/>
  <c r="A2055" i="4"/>
  <c r="H2055" i="4" s="1"/>
  <c r="A2056" i="4"/>
  <c r="H2056" i="4" s="1"/>
  <c r="A2057" i="4"/>
  <c r="H2057" i="4" s="1"/>
  <c r="A2058" i="4"/>
  <c r="H2058" i="4" s="1"/>
  <c r="A2059" i="4"/>
  <c r="H2059" i="4" s="1"/>
  <c r="A2060" i="4"/>
  <c r="H2060" i="4" s="1"/>
  <c r="A2061" i="4"/>
  <c r="H2061" i="4" s="1"/>
  <c r="A2062" i="4"/>
  <c r="H2062" i="4" s="1"/>
  <c r="A2063" i="4"/>
  <c r="H2063" i="4" s="1"/>
  <c r="A2064" i="4"/>
  <c r="H2064" i="4" s="1"/>
  <c r="A2065" i="4"/>
  <c r="H2065" i="4" s="1"/>
  <c r="A2066" i="4"/>
  <c r="H2066" i="4" s="1"/>
  <c r="A2067" i="4"/>
  <c r="H2067" i="4" s="1"/>
  <c r="A2068" i="4"/>
  <c r="H2068" i="4" s="1"/>
  <c r="A2069" i="4"/>
  <c r="H2069" i="4" s="1"/>
  <c r="A2070" i="4"/>
  <c r="H2070" i="4" s="1"/>
  <c r="A2071" i="4"/>
  <c r="H2071" i="4" s="1"/>
  <c r="A2072" i="4"/>
  <c r="H2072" i="4" s="1"/>
  <c r="A2073" i="4"/>
  <c r="H2073" i="4" s="1"/>
  <c r="A2074" i="4"/>
  <c r="H2074" i="4" s="1"/>
  <c r="A2075" i="4"/>
  <c r="H2075" i="4" s="1"/>
  <c r="A2076" i="4"/>
  <c r="H2076" i="4" s="1"/>
  <c r="A2077" i="4"/>
  <c r="H2077" i="4" s="1"/>
  <c r="A2081" i="4"/>
  <c r="H2081" i="4" s="1"/>
  <c r="A2082" i="4"/>
  <c r="H2082" i="4" s="1"/>
  <c r="A2083" i="4"/>
  <c r="H2083" i="4" s="1"/>
  <c r="A2084" i="4"/>
  <c r="H2084" i="4" s="1"/>
  <c r="A2085" i="4"/>
  <c r="H2085" i="4" s="1"/>
  <c r="A2086" i="4"/>
  <c r="H2086" i="4" s="1"/>
  <c r="A2087" i="4"/>
  <c r="H2087" i="4" s="1"/>
  <c r="A2088" i="4"/>
  <c r="H2088" i="4" s="1"/>
  <c r="A2089" i="4"/>
  <c r="H2089" i="4" s="1"/>
  <c r="A2090" i="4"/>
  <c r="H2090" i="4" s="1"/>
  <c r="A2091" i="4"/>
  <c r="H2091" i="4" s="1"/>
  <c r="A2092" i="4"/>
  <c r="H2092" i="4" s="1"/>
  <c r="A2093" i="4"/>
  <c r="H2093" i="4" s="1"/>
  <c r="A2094" i="4"/>
  <c r="H2094" i="4" s="1"/>
  <c r="A2095" i="4"/>
  <c r="H2095" i="4" s="1"/>
  <c r="A2096" i="4"/>
  <c r="H2096" i="4" s="1"/>
  <c r="A2097" i="4"/>
  <c r="H2097" i="4" s="1"/>
  <c r="A2098" i="4"/>
  <c r="H2098" i="4" s="1"/>
  <c r="A2099" i="4"/>
  <c r="H2099" i="4" s="1"/>
  <c r="A2100" i="4"/>
  <c r="H2100" i="4" s="1"/>
  <c r="A2101" i="4"/>
  <c r="H2101" i="4" s="1"/>
  <c r="A2102" i="4"/>
  <c r="H2102" i="4" s="1"/>
  <c r="A2103" i="4"/>
  <c r="H2103" i="4" s="1"/>
  <c r="A2104" i="4"/>
  <c r="H2104" i="4" s="1"/>
  <c r="A2108" i="4"/>
  <c r="H2108" i="4" s="1"/>
  <c r="A2109" i="4"/>
  <c r="H2109" i="4" s="1"/>
  <c r="A2110" i="4"/>
  <c r="H2110" i="4" s="1"/>
  <c r="A2111" i="4"/>
  <c r="H2111" i="4" s="1"/>
  <c r="A2112" i="4"/>
  <c r="H2112" i="4" s="1"/>
  <c r="A2113" i="4"/>
  <c r="H2113" i="4" s="1"/>
  <c r="A2114" i="4"/>
  <c r="H2114" i="4" s="1"/>
  <c r="A2115" i="4"/>
  <c r="H2115" i="4" s="1"/>
  <c r="A2116" i="4"/>
  <c r="H2116" i="4" s="1"/>
  <c r="A2117" i="4"/>
  <c r="H2117" i="4" s="1"/>
  <c r="A2118" i="4"/>
  <c r="H2118" i="4" s="1"/>
  <c r="A2119" i="4"/>
  <c r="H2119" i="4" s="1"/>
  <c r="A2120" i="4"/>
  <c r="H2120" i="4" s="1"/>
  <c r="A2121" i="4"/>
  <c r="H2121" i="4" s="1"/>
  <c r="A2122" i="4"/>
  <c r="H2122" i="4" s="1"/>
  <c r="A2123" i="4"/>
  <c r="H2123" i="4" s="1"/>
  <c r="A2124" i="4"/>
  <c r="H2124" i="4" s="1"/>
  <c r="A2125" i="4"/>
  <c r="H2125" i="4" s="1"/>
  <c r="A2126" i="4"/>
  <c r="H2126" i="4" s="1"/>
  <c r="A2127" i="4"/>
  <c r="H2127" i="4" s="1"/>
  <c r="A2128" i="4"/>
  <c r="H2128" i="4" s="1"/>
  <c r="A2129" i="4"/>
  <c r="H2129" i="4" s="1"/>
  <c r="A2130" i="4"/>
  <c r="H2130" i="4" s="1"/>
  <c r="A2131" i="4"/>
  <c r="H2131" i="4" s="1"/>
  <c r="A2135" i="4"/>
  <c r="H2135" i="4" s="1"/>
  <c r="A2136" i="4"/>
  <c r="H2136" i="4" s="1"/>
  <c r="A2137" i="4"/>
  <c r="H2137" i="4" s="1"/>
  <c r="A2138" i="4"/>
  <c r="H2138" i="4" s="1"/>
  <c r="A2139" i="4"/>
  <c r="H2139" i="4" s="1"/>
  <c r="A2140" i="4"/>
  <c r="H2140" i="4" s="1"/>
  <c r="A2141" i="4"/>
  <c r="H2141" i="4" s="1"/>
  <c r="A2142" i="4"/>
  <c r="H2142" i="4" s="1"/>
  <c r="A2143" i="4"/>
  <c r="H2143" i="4" s="1"/>
  <c r="A2144" i="4"/>
  <c r="H2144" i="4" s="1"/>
  <c r="A2145" i="4"/>
  <c r="H2145" i="4" s="1"/>
  <c r="A2146" i="4"/>
  <c r="H2146" i="4" s="1"/>
  <c r="A2147" i="4"/>
  <c r="H2147" i="4" s="1"/>
  <c r="A2148" i="4"/>
  <c r="H2148" i="4" s="1"/>
  <c r="A2149" i="4"/>
  <c r="H2149" i="4" s="1"/>
  <c r="A2150" i="4"/>
  <c r="H2150" i="4" s="1"/>
  <c r="A2151" i="4"/>
  <c r="H2151" i="4" s="1"/>
  <c r="A2152" i="4"/>
  <c r="H2152" i="4" s="1"/>
  <c r="A2153" i="4"/>
  <c r="H2153" i="4" s="1"/>
  <c r="A2154" i="4"/>
  <c r="H2154" i="4" s="1"/>
  <c r="A2155" i="4"/>
  <c r="H2155" i="4" s="1"/>
  <c r="A2156" i="4"/>
  <c r="H2156" i="4" s="1"/>
  <c r="A2157" i="4"/>
  <c r="H2157" i="4" s="1"/>
  <c r="A2158" i="4"/>
  <c r="H2158" i="4" s="1"/>
  <c r="A2162" i="4"/>
  <c r="H2162" i="4" s="1"/>
  <c r="A2163" i="4"/>
  <c r="H2163" i="4" s="1"/>
  <c r="A2164" i="4"/>
  <c r="H2164" i="4" s="1"/>
  <c r="A2165" i="4"/>
  <c r="H2165" i="4" s="1"/>
  <c r="A2166" i="4"/>
  <c r="H2166" i="4" s="1"/>
  <c r="A2167" i="4"/>
  <c r="H2167" i="4" s="1"/>
  <c r="A2168" i="4"/>
  <c r="H2168" i="4" s="1"/>
  <c r="A2169" i="4"/>
  <c r="H2169" i="4" s="1"/>
  <c r="A2170" i="4"/>
  <c r="H2170" i="4" s="1"/>
  <c r="A2171" i="4"/>
  <c r="H2171" i="4" s="1"/>
  <c r="A2172" i="4"/>
  <c r="H2172" i="4" s="1"/>
  <c r="A2173" i="4"/>
  <c r="H2173" i="4" s="1"/>
  <c r="A2174" i="4"/>
  <c r="H2174" i="4" s="1"/>
  <c r="A2175" i="4"/>
  <c r="H2175" i="4" s="1"/>
  <c r="A2176" i="4"/>
  <c r="H2176" i="4" s="1"/>
  <c r="A2177" i="4"/>
  <c r="H2177" i="4" s="1"/>
  <c r="A2178" i="4"/>
  <c r="H2178" i="4" s="1"/>
  <c r="A2179" i="4"/>
  <c r="H2179" i="4" s="1"/>
  <c r="A2180" i="4"/>
  <c r="H2180" i="4" s="1"/>
  <c r="A2181" i="4"/>
  <c r="H2181" i="4" s="1"/>
  <c r="A2182" i="4"/>
  <c r="H2182" i="4" s="1"/>
  <c r="A2183" i="4"/>
  <c r="H2183" i="4" s="1"/>
  <c r="A2184" i="4"/>
  <c r="H2184" i="4" s="1"/>
  <c r="A2185" i="4"/>
  <c r="H2185" i="4" s="1"/>
  <c r="A2189" i="4"/>
  <c r="H2189" i="4" s="1"/>
  <c r="A2190" i="4"/>
  <c r="H2190" i="4" s="1"/>
  <c r="A2191" i="4"/>
  <c r="H2191" i="4" s="1"/>
  <c r="A2192" i="4"/>
  <c r="H2192" i="4" s="1"/>
  <c r="A2193" i="4"/>
  <c r="H2193" i="4" s="1"/>
  <c r="A2194" i="4"/>
  <c r="H2194" i="4" s="1"/>
  <c r="A2195" i="4"/>
  <c r="H2195" i="4" s="1"/>
  <c r="A2196" i="4"/>
  <c r="H2196" i="4" s="1"/>
  <c r="A2197" i="4"/>
  <c r="H2197" i="4" s="1"/>
  <c r="A2198" i="4"/>
  <c r="H2198" i="4" s="1"/>
  <c r="A2199" i="4"/>
  <c r="H2199" i="4" s="1"/>
  <c r="A2200" i="4"/>
  <c r="H2200" i="4" s="1"/>
  <c r="A2201" i="4"/>
  <c r="H2201" i="4" s="1"/>
  <c r="A2202" i="4"/>
  <c r="H2202" i="4" s="1"/>
  <c r="A2203" i="4"/>
  <c r="H2203" i="4" s="1"/>
  <c r="A2204" i="4"/>
  <c r="H2204" i="4" s="1"/>
  <c r="A2205" i="4"/>
  <c r="H2205" i="4" s="1"/>
  <c r="A2206" i="4"/>
  <c r="H2206" i="4" s="1"/>
  <c r="A2207" i="4"/>
  <c r="H2207" i="4" s="1"/>
  <c r="A2208" i="4"/>
  <c r="H2208" i="4" s="1"/>
  <c r="A2209" i="4"/>
  <c r="H2209" i="4" s="1"/>
  <c r="A2210" i="4"/>
  <c r="H2210" i="4" s="1"/>
  <c r="A2211" i="4"/>
  <c r="H2211" i="4" s="1"/>
  <c r="A2212" i="4"/>
  <c r="H2212" i="4" s="1"/>
  <c r="A2216" i="4"/>
  <c r="H2216" i="4" s="1"/>
  <c r="A2217" i="4"/>
  <c r="H2217" i="4" s="1"/>
  <c r="A2218" i="4"/>
  <c r="H2218" i="4" s="1"/>
  <c r="A2219" i="4"/>
  <c r="H2219" i="4" s="1"/>
  <c r="A2220" i="4"/>
  <c r="H2220" i="4" s="1"/>
  <c r="A2221" i="4"/>
  <c r="H2221" i="4" s="1"/>
  <c r="A2222" i="4"/>
  <c r="H2222" i="4" s="1"/>
  <c r="A2223" i="4"/>
  <c r="H2223" i="4" s="1"/>
  <c r="A2224" i="4"/>
  <c r="H2224" i="4" s="1"/>
  <c r="A2225" i="4"/>
  <c r="H2225" i="4" s="1"/>
  <c r="A2226" i="4"/>
  <c r="H2226" i="4" s="1"/>
  <c r="A2227" i="4"/>
  <c r="H2227" i="4" s="1"/>
  <c r="A2228" i="4"/>
  <c r="H2228" i="4" s="1"/>
  <c r="A2229" i="4"/>
  <c r="H2229" i="4" s="1"/>
  <c r="A2230" i="4"/>
  <c r="H2230" i="4" s="1"/>
  <c r="A2231" i="4"/>
  <c r="H2231" i="4" s="1"/>
  <c r="A2232" i="4"/>
  <c r="H2232" i="4" s="1"/>
  <c r="A2233" i="4"/>
  <c r="H2233" i="4" s="1"/>
  <c r="A2234" i="4"/>
  <c r="H2234" i="4" s="1"/>
  <c r="A2235" i="4"/>
  <c r="H2235" i="4" s="1"/>
  <c r="A2236" i="4"/>
  <c r="H2236" i="4" s="1"/>
  <c r="A2237" i="4"/>
  <c r="H2237" i="4" s="1"/>
  <c r="A2238" i="4"/>
  <c r="H2238" i="4" s="1"/>
  <c r="A2239" i="4"/>
  <c r="H2239" i="4" s="1"/>
  <c r="A2243" i="4"/>
  <c r="H2243" i="4" s="1"/>
  <c r="A2244" i="4"/>
  <c r="H2244" i="4" s="1"/>
  <c r="A2245" i="4"/>
  <c r="H2245" i="4" s="1"/>
  <c r="A2246" i="4"/>
  <c r="H2246" i="4" s="1"/>
  <c r="A2247" i="4"/>
  <c r="H2247" i="4" s="1"/>
  <c r="A2248" i="4"/>
  <c r="H2248" i="4" s="1"/>
  <c r="A2249" i="4"/>
  <c r="H2249" i="4" s="1"/>
  <c r="A2250" i="4"/>
  <c r="H2250" i="4" s="1"/>
  <c r="A2251" i="4"/>
  <c r="H2251" i="4" s="1"/>
  <c r="A2252" i="4"/>
  <c r="H2252" i="4" s="1"/>
  <c r="A2253" i="4"/>
  <c r="H2253" i="4" s="1"/>
  <c r="A2254" i="4"/>
  <c r="H2254" i="4" s="1"/>
  <c r="A2255" i="4"/>
  <c r="H2255" i="4" s="1"/>
  <c r="A2256" i="4"/>
  <c r="H2256" i="4" s="1"/>
  <c r="A2257" i="4"/>
  <c r="H2257" i="4" s="1"/>
  <c r="A2258" i="4"/>
  <c r="H2258" i="4" s="1"/>
  <c r="A2259" i="4"/>
  <c r="H2259" i="4" s="1"/>
  <c r="A2260" i="4"/>
  <c r="H2260" i="4" s="1"/>
  <c r="A2261" i="4"/>
  <c r="H2261" i="4" s="1"/>
  <c r="A2262" i="4"/>
  <c r="H2262" i="4" s="1"/>
  <c r="A2263" i="4"/>
  <c r="H2263" i="4" s="1"/>
  <c r="A2264" i="4"/>
  <c r="H2264" i="4" s="1"/>
  <c r="A2265" i="4"/>
  <c r="H2265" i="4" s="1"/>
  <c r="A2266" i="4"/>
  <c r="H2266" i="4" s="1"/>
  <c r="A2270" i="4"/>
  <c r="H2270" i="4" s="1"/>
  <c r="A2271" i="4"/>
  <c r="H2271" i="4" s="1"/>
  <c r="A2272" i="4"/>
  <c r="H2272" i="4" s="1"/>
  <c r="A2273" i="4"/>
  <c r="H2273" i="4" s="1"/>
  <c r="A2274" i="4"/>
  <c r="H2274" i="4" s="1"/>
  <c r="A2275" i="4"/>
  <c r="H2275" i="4" s="1"/>
  <c r="A2276" i="4"/>
  <c r="H2276" i="4" s="1"/>
  <c r="A2277" i="4"/>
  <c r="H2277" i="4" s="1"/>
  <c r="A2278" i="4"/>
  <c r="H2278" i="4" s="1"/>
  <c r="A2279" i="4"/>
  <c r="H2279" i="4" s="1"/>
  <c r="A2280" i="4"/>
  <c r="H2280" i="4" s="1"/>
  <c r="A2281" i="4"/>
  <c r="H2281" i="4" s="1"/>
  <c r="A2282" i="4"/>
  <c r="H2282" i="4" s="1"/>
  <c r="A2283" i="4"/>
  <c r="H2283" i="4" s="1"/>
  <c r="A2284" i="4"/>
  <c r="H2284" i="4" s="1"/>
  <c r="A2285" i="4"/>
  <c r="H2285" i="4" s="1"/>
  <c r="A2286" i="4"/>
  <c r="H2286" i="4" s="1"/>
  <c r="A2287" i="4"/>
  <c r="H2287" i="4" s="1"/>
  <c r="A2288" i="4"/>
  <c r="H2288" i="4" s="1"/>
  <c r="A2289" i="4"/>
  <c r="H2289" i="4" s="1"/>
  <c r="A2290" i="4"/>
  <c r="H2290" i="4" s="1"/>
  <c r="A2291" i="4"/>
  <c r="H2291" i="4" s="1"/>
  <c r="A2292" i="4"/>
  <c r="H2292" i="4" s="1"/>
  <c r="A2293" i="4"/>
  <c r="H2293" i="4" s="1"/>
  <c r="A2297" i="4"/>
  <c r="H2297" i="4" s="1"/>
  <c r="A2298" i="4"/>
  <c r="H2298" i="4" s="1"/>
  <c r="A2299" i="4"/>
  <c r="H2299" i="4" s="1"/>
  <c r="A2300" i="4"/>
  <c r="H2300" i="4" s="1"/>
  <c r="A2301" i="4"/>
  <c r="H2301" i="4" s="1"/>
  <c r="A2302" i="4"/>
  <c r="H2302" i="4" s="1"/>
  <c r="A2303" i="4"/>
  <c r="H2303" i="4" s="1"/>
  <c r="A2304" i="4"/>
  <c r="H2304" i="4" s="1"/>
  <c r="A2305" i="4"/>
  <c r="H2305" i="4" s="1"/>
  <c r="A2306" i="4"/>
  <c r="H2306" i="4" s="1"/>
  <c r="A2307" i="4"/>
  <c r="H2307" i="4" s="1"/>
  <c r="A2308" i="4"/>
  <c r="H2308" i="4" s="1"/>
  <c r="A2309" i="4"/>
  <c r="H2309" i="4" s="1"/>
  <c r="A2310" i="4"/>
  <c r="H2310" i="4" s="1"/>
  <c r="A2311" i="4"/>
  <c r="H2311" i="4" s="1"/>
  <c r="A2312" i="4"/>
  <c r="H2312" i="4" s="1"/>
  <c r="A2313" i="4"/>
  <c r="H2313" i="4" s="1"/>
  <c r="A2314" i="4"/>
  <c r="H2314" i="4" s="1"/>
  <c r="A2315" i="4"/>
  <c r="H2315" i="4" s="1"/>
  <c r="A2316" i="4"/>
  <c r="H2316" i="4" s="1"/>
  <c r="A2317" i="4"/>
  <c r="H2317" i="4" s="1"/>
  <c r="A2318" i="4"/>
  <c r="H2318" i="4" s="1"/>
  <c r="A2319" i="4"/>
  <c r="H2319" i="4" s="1"/>
  <c r="A2320" i="4"/>
  <c r="H2320" i="4" s="1"/>
  <c r="A2324" i="4"/>
  <c r="H2324" i="4" s="1"/>
  <c r="A2325" i="4"/>
  <c r="H2325" i="4" s="1"/>
  <c r="A2326" i="4"/>
  <c r="H2326" i="4" s="1"/>
  <c r="A2327" i="4"/>
  <c r="H2327" i="4" s="1"/>
  <c r="A2328" i="4"/>
  <c r="H2328" i="4" s="1"/>
  <c r="A2329" i="4"/>
  <c r="H2329" i="4" s="1"/>
  <c r="A2330" i="4"/>
  <c r="H2330" i="4" s="1"/>
  <c r="A2331" i="4"/>
  <c r="H2331" i="4" s="1"/>
  <c r="A2332" i="4"/>
  <c r="H2332" i="4" s="1"/>
  <c r="A2333" i="4"/>
  <c r="H2333" i="4" s="1"/>
  <c r="A2334" i="4"/>
  <c r="H2334" i="4" s="1"/>
  <c r="A2335" i="4"/>
  <c r="H2335" i="4" s="1"/>
  <c r="A2336" i="4"/>
  <c r="H2336" i="4" s="1"/>
  <c r="A2337" i="4"/>
  <c r="H2337" i="4" s="1"/>
  <c r="A2338" i="4"/>
  <c r="H2338" i="4" s="1"/>
  <c r="A2339" i="4"/>
  <c r="H2339" i="4" s="1"/>
  <c r="A2340" i="4"/>
  <c r="H2340" i="4" s="1"/>
  <c r="A2341" i="4"/>
  <c r="H2341" i="4" s="1"/>
  <c r="A2342" i="4"/>
  <c r="H2342" i="4" s="1"/>
  <c r="A2343" i="4"/>
  <c r="H2343" i="4" s="1"/>
  <c r="A2344" i="4"/>
  <c r="H2344" i="4" s="1"/>
  <c r="A2345" i="4"/>
  <c r="H2345" i="4" s="1"/>
  <c r="A2346" i="4"/>
  <c r="H2346" i="4" s="1"/>
  <c r="A2347" i="4"/>
  <c r="H2347" i="4" s="1"/>
  <c r="A2351" i="4"/>
  <c r="H2351" i="4" s="1"/>
  <c r="A2352" i="4"/>
  <c r="H2352" i="4" s="1"/>
  <c r="A2353" i="4"/>
  <c r="H2353" i="4" s="1"/>
  <c r="A2354" i="4"/>
  <c r="H2354" i="4" s="1"/>
  <c r="A2355" i="4"/>
  <c r="H2355" i="4" s="1"/>
  <c r="A2356" i="4"/>
  <c r="H2356" i="4" s="1"/>
  <c r="A2357" i="4"/>
  <c r="H2357" i="4" s="1"/>
  <c r="A2358" i="4"/>
  <c r="H2358" i="4" s="1"/>
  <c r="A2359" i="4"/>
  <c r="H2359" i="4" s="1"/>
  <c r="A2360" i="4"/>
  <c r="H2360" i="4" s="1"/>
  <c r="A2361" i="4"/>
  <c r="H2361" i="4" s="1"/>
  <c r="A2362" i="4"/>
  <c r="H2362" i="4" s="1"/>
  <c r="A2363" i="4"/>
  <c r="H2363" i="4" s="1"/>
  <c r="A2364" i="4"/>
  <c r="H2364" i="4" s="1"/>
  <c r="A2365" i="4"/>
  <c r="H2365" i="4" s="1"/>
  <c r="A2366" i="4"/>
  <c r="H2366" i="4" s="1"/>
  <c r="A2367" i="4"/>
  <c r="H2367" i="4" s="1"/>
  <c r="A2368" i="4"/>
  <c r="H2368" i="4" s="1"/>
  <c r="A2369" i="4"/>
  <c r="H2369" i="4" s="1"/>
  <c r="A2370" i="4"/>
  <c r="H2370" i="4" s="1"/>
  <c r="A2371" i="4"/>
  <c r="H2371" i="4" s="1"/>
  <c r="A2372" i="4"/>
  <c r="H2372" i="4" s="1"/>
  <c r="A2373" i="4"/>
  <c r="H2373" i="4" s="1"/>
  <c r="A2374" i="4"/>
  <c r="H2374" i="4" s="1"/>
  <c r="A2378" i="4"/>
  <c r="H2378" i="4" s="1"/>
  <c r="A2379" i="4"/>
  <c r="H2379" i="4" s="1"/>
  <c r="A2380" i="4"/>
  <c r="H2380" i="4" s="1"/>
  <c r="A2381" i="4"/>
  <c r="H2381" i="4" s="1"/>
  <c r="A2382" i="4"/>
  <c r="H2382" i="4" s="1"/>
  <c r="A2383" i="4"/>
  <c r="H2383" i="4" s="1"/>
  <c r="A2384" i="4"/>
  <c r="H2384" i="4" s="1"/>
  <c r="A2385" i="4"/>
  <c r="H2385" i="4" s="1"/>
  <c r="A2386" i="4"/>
  <c r="H2386" i="4" s="1"/>
  <c r="A2387" i="4"/>
  <c r="H2387" i="4" s="1"/>
  <c r="A2388" i="4"/>
  <c r="H2388" i="4" s="1"/>
  <c r="A2389" i="4"/>
  <c r="H2389" i="4" s="1"/>
  <c r="A2390" i="4"/>
  <c r="H2390" i="4" s="1"/>
  <c r="A2391" i="4"/>
  <c r="H2391" i="4" s="1"/>
  <c r="A2392" i="4"/>
  <c r="H2392" i="4" s="1"/>
  <c r="A2393" i="4"/>
  <c r="H2393" i="4" s="1"/>
  <c r="A2394" i="4"/>
  <c r="H2394" i="4" s="1"/>
  <c r="A2395" i="4"/>
  <c r="H2395" i="4" s="1"/>
  <c r="A2396" i="4"/>
  <c r="H2396" i="4" s="1"/>
  <c r="A2397" i="4"/>
  <c r="H2397" i="4" s="1"/>
  <c r="A2398" i="4"/>
  <c r="H2398" i="4" s="1"/>
  <c r="A2399" i="4"/>
  <c r="H2399" i="4" s="1"/>
  <c r="A2400" i="4"/>
  <c r="H2400" i="4" s="1"/>
  <c r="A2401" i="4"/>
  <c r="H2401" i="4" s="1"/>
  <c r="A2405" i="4"/>
  <c r="H2405" i="4" s="1"/>
  <c r="A2406" i="4"/>
  <c r="H2406" i="4" s="1"/>
  <c r="A2407" i="4"/>
  <c r="H2407" i="4" s="1"/>
  <c r="A2408" i="4"/>
  <c r="H2408" i="4" s="1"/>
  <c r="A2409" i="4"/>
  <c r="H2409" i="4" s="1"/>
  <c r="A2410" i="4"/>
  <c r="H2410" i="4" s="1"/>
  <c r="A2411" i="4"/>
  <c r="H2411" i="4" s="1"/>
  <c r="A2412" i="4"/>
  <c r="H2412" i="4" s="1"/>
  <c r="A2413" i="4"/>
  <c r="H2413" i="4" s="1"/>
  <c r="A2414" i="4"/>
  <c r="H2414" i="4" s="1"/>
  <c r="A2415" i="4"/>
  <c r="H2415" i="4" s="1"/>
  <c r="A2416" i="4"/>
  <c r="H2416" i="4" s="1"/>
  <c r="A2417" i="4"/>
  <c r="H2417" i="4" s="1"/>
  <c r="A2418" i="4"/>
  <c r="H2418" i="4" s="1"/>
  <c r="A2419" i="4"/>
  <c r="H2419" i="4" s="1"/>
  <c r="A2420" i="4"/>
  <c r="H2420" i="4" s="1"/>
  <c r="A2421" i="4"/>
  <c r="H2421" i="4" s="1"/>
  <c r="A2422" i="4"/>
  <c r="H2422" i="4" s="1"/>
  <c r="A2423" i="4"/>
  <c r="H2423" i="4" s="1"/>
  <c r="A2424" i="4"/>
  <c r="H2424" i="4" s="1"/>
  <c r="A2425" i="4"/>
  <c r="H2425" i="4" s="1"/>
  <c r="A2426" i="4"/>
  <c r="H2426" i="4" s="1"/>
  <c r="A2427" i="4"/>
  <c r="H2427" i="4" s="1"/>
  <c r="A2428" i="4"/>
  <c r="H2428" i="4" s="1"/>
  <c r="A2432" i="4"/>
  <c r="H2432" i="4" s="1"/>
  <c r="A2433" i="4"/>
  <c r="H2433" i="4" s="1"/>
  <c r="A2434" i="4"/>
  <c r="H2434" i="4" s="1"/>
  <c r="A2435" i="4"/>
  <c r="H2435" i="4" s="1"/>
  <c r="A2436" i="4"/>
  <c r="H2436" i="4" s="1"/>
  <c r="A2437" i="4"/>
  <c r="H2437" i="4" s="1"/>
  <c r="A2438" i="4"/>
  <c r="H2438" i="4" s="1"/>
  <c r="A2439" i="4"/>
  <c r="H2439" i="4" s="1"/>
  <c r="A2440" i="4"/>
  <c r="H2440" i="4" s="1"/>
  <c r="A2441" i="4"/>
  <c r="H2441" i="4" s="1"/>
  <c r="A2442" i="4"/>
  <c r="H2442" i="4" s="1"/>
  <c r="A2443" i="4"/>
  <c r="H2443" i="4" s="1"/>
  <c r="A2444" i="4"/>
  <c r="H2444" i="4" s="1"/>
  <c r="A2445" i="4"/>
  <c r="H2445" i="4" s="1"/>
  <c r="A2446" i="4"/>
  <c r="H2446" i="4" s="1"/>
  <c r="A2447" i="4"/>
  <c r="H2447" i="4" s="1"/>
  <c r="A2448" i="4"/>
  <c r="H2448" i="4" s="1"/>
  <c r="A2449" i="4"/>
  <c r="H2449" i="4" s="1"/>
  <c r="A2450" i="4"/>
  <c r="H2450" i="4" s="1"/>
  <c r="A2451" i="4"/>
  <c r="H2451" i="4" s="1"/>
  <c r="A2452" i="4"/>
  <c r="H2452" i="4" s="1"/>
  <c r="A2453" i="4"/>
  <c r="H2453" i="4" s="1"/>
  <c r="A2454" i="4"/>
  <c r="H2454" i="4" s="1"/>
  <c r="A2455" i="4"/>
  <c r="H2455" i="4" s="1"/>
  <c r="A2459" i="4"/>
  <c r="H2459" i="4" s="1"/>
  <c r="A2460" i="4"/>
  <c r="H2460" i="4" s="1"/>
  <c r="A2461" i="4"/>
  <c r="H2461" i="4" s="1"/>
  <c r="A2462" i="4"/>
  <c r="H2462" i="4" s="1"/>
  <c r="A2463" i="4"/>
  <c r="H2463" i="4" s="1"/>
  <c r="A2464" i="4"/>
  <c r="H2464" i="4" s="1"/>
  <c r="A2465" i="4"/>
  <c r="H2465" i="4" s="1"/>
  <c r="A2466" i="4"/>
  <c r="H2466" i="4" s="1"/>
  <c r="A2467" i="4"/>
  <c r="H2467" i="4" s="1"/>
  <c r="A2468" i="4"/>
  <c r="H2468" i="4" s="1"/>
  <c r="A2469" i="4"/>
  <c r="H2469" i="4" s="1"/>
  <c r="A2470" i="4"/>
  <c r="H2470" i="4" s="1"/>
  <c r="A2471" i="4"/>
  <c r="H2471" i="4" s="1"/>
  <c r="A2472" i="4"/>
  <c r="H2472" i="4" s="1"/>
  <c r="A2473" i="4"/>
  <c r="H2473" i="4" s="1"/>
  <c r="A2474" i="4"/>
  <c r="H2474" i="4" s="1"/>
  <c r="A2475" i="4"/>
  <c r="H2475" i="4" s="1"/>
  <c r="A2476" i="4"/>
  <c r="H2476" i="4" s="1"/>
  <c r="A2477" i="4"/>
  <c r="H2477" i="4" s="1"/>
  <c r="A2478" i="4"/>
  <c r="H2478" i="4" s="1"/>
  <c r="A2479" i="4"/>
  <c r="H2479" i="4" s="1"/>
  <c r="A2480" i="4"/>
  <c r="H2480" i="4" s="1"/>
  <c r="A2481" i="4"/>
  <c r="H2481" i="4" s="1"/>
  <c r="A2482" i="4"/>
  <c r="H2482" i="4" s="1"/>
  <c r="A2486" i="4"/>
  <c r="H2486" i="4" s="1"/>
  <c r="A2487" i="4"/>
  <c r="H2487" i="4" s="1"/>
  <c r="A2488" i="4"/>
  <c r="H2488" i="4" s="1"/>
  <c r="A2489" i="4"/>
  <c r="H2489" i="4" s="1"/>
  <c r="A2490" i="4"/>
  <c r="H2490" i="4" s="1"/>
  <c r="A2491" i="4"/>
  <c r="H2491" i="4" s="1"/>
  <c r="A2492" i="4"/>
  <c r="H2492" i="4" s="1"/>
  <c r="A2493" i="4"/>
  <c r="H2493" i="4" s="1"/>
  <c r="A2494" i="4"/>
  <c r="H2494" i="4" s="1"/>
  <c r="A2495" i="4"/>
  <c r="H2495" i="4" s="1"/>
  <c r="A2496" i="4"/>
  <c r="H2496" i="4" s="1"/>
  <c r="A2497" i="4"/>
  <c r="H2497" i="4" s="1"/>
  <c r="A2498" i="4"/>
  <c r="H2498" i="4" s="1"/>
  <c r="A2499" i="4"/>
  <c r="H2499" i="4" s="1"/>
  <c r="A2500" i="4"/>
  <c r="H2500" i="4" s="1"/>
  <c r="A2501" i="4"/>
  <c r="H2501" i="4" s="1"/>
  <c r="A2502" i="4"/>
  <c r="H2502" i="4" s="1"/>
  <c r="A2503" i="4"/>
  <c r="H2503" i="4" s="1"/>
  <c r="A2504" i="4"/>
  <c r="H2504" i="4" s="1"/>
  <c r="A2505" i="4"/>
  <c r="H2505" i="4" s="1"/>
  <c r="A2506" i="4"/>
  <c r="H2506" i="4" s="1"/>
  <c r="A2507" i="4"/>
  <c r="H2507" i="4" s="1"/>
  <c r="A2508" i="4"/>
  <c r="H2508" i="4" s="1"/>
  <c r="A2509" i="4"/>
  <c r="H2509" i="4" s="1"/>
  <c r="A2513" i="4"/>
  <c r="H2513" i="4" s="1"/>
  <c r="A2514" i="4"/>
  <c r="H2514" i="4" s="1"/>
  <c r="A2515" i="4"/>
  <c r="H2515" i="4" s="1"/>
  <c r="A2516" i="4"/>
  <c r="H2516" i="4" s="1"/>
  <c r="A2517" i="4"/>
  <c r="H2517" i="4" s="1"/>
  <c r="A2518" i="4"/>
  <c r="H2518" i="4" s="1"/>
  <c r="A2519" i="4"/>
  <c r="H2519" i="4" s="1"/>
  <c r="A2520" i="4"/>
  <c r="H2520" i="4" s="1"/>
  <c r="A2521" i="4"/>
  <c r="H2521" i="4" s="1"/>
  <c r="A2522" i="4"/>
  <c r="H2522" i="4" s="1"/>
  <c r="A2523" i="4"/>
  <c r="H2523" i="4" s="1"/>
  <c r="A2524" i="4"/>
  <c r="H2524" i="4" s="1"/>
  <c r="A2525" i="4"/>
  <c r="H2525" i="4" s="1"/>
  <c r="A2526" i="4"/>
  <c r="H2526" i="4" s="1"/>
  <c r="A2527" i="4"/>
  <c r="H2527" i="4" s="1"/>
  <c r="A2528" i="4"/>
  <c r="H2528" i="4" s="1"/>
  <c r="A2529" i="4"/>
  <c r="H2529" i="4" s="1"/>
  <c r="A2530" i="4"/>
  <c r="H2530" i="4" s="1"/>
  <c r="A2531" i="4"/>
  <c r="H2531" i="4" s="1"/>
  <c r="A2532" i="4"/>
  <c r="H2532" i="4" s="1"/>
  <c r="A2533" i="4"/>
  <c r="H2533" i="4" s="1"/>
  <c r="A2534" i="4"/>
  <c r="H2534" i="4" s="1"/>
  <c r="A2535" i="4"/>
  <c r="H2535" i="4" s="1"/>
  <c r="A2536" i="4"/>
  <c r="H2536" i="4" s="1"/>
  <c r="A2540" i="4"/>
  <c r="H2540" i="4" s="1"/>
  <c r="A2541" i="4"/>
  <c r="H2541" i="4" s="1"/>
  <c r="A2542" i="4"/>
  <c r="H2542" i="4" s="1"/>
  <c r="A2543" i="4"/>
  <c r="H2543" i="4" s="1"/>
  <c r="A2544" i="4"/>
  <c r="H2544" i="4" s="1"/>
  <c r="A2545" i="4"/>
  <c r="H2545" i="4" s="1"/>
  <c r="A2546" i="4"/>
  <c r="H2546" i="4" s="1"/>
  <c r="A2547" i="4"/>
  <c r="H2547" i="4" s="1"/>
  <c r="A2548" i="4"/>
  <c r="H2548" i="4" s="1"/>
  <c r="A2549" i="4"/>
  <c r="H2549" i="4" s="1"/>
  <c r="A2550" i="4"/>
  <c r="H2550" i="4" s="1"/>
  <c r="A2551" i="4"/>
  <c r="H2551" i="4" s="1"/>
  <c r="A2552" i="4"/>
  <c r="H2552" i="4" s="1"/>
  <c r="A2553" i="4"/>
  <c r="H2553" i="4" s="1"/>
  <c r="A2554" i="4"/>
  <c r="H2554" i="4" s="1"/>
  <c r="A2555" i="4"/>
  <c r="H2555" i="4" s="1"/>
  <c r="A2556" i="4"/>
  <c r="H2556" i="4" s="1"/>
  <c r="A2557" i="4"/>
  <c r="H2557" i="4" s="1"/>
  <c r="A2558" i="4"/>
  <c r="H2558" i="4" s="1"/>
  <c r="A2559" i="4"/>
  <c r="H2559" i="4" s="1"/>
  <c r="A2560" i="4"/>
  <c r="H2560" i="4" s="1"/>
  <c r="A2561" i="4"/>
  <c r="H2561" i="4" s="1"/>
  <c r="A2562" i="4"/>
  <c r="H2562" i="4" s="1"/>
  <c r="A2563" i="4"/>
  <c r="H2563" i="4" s="1"/>
  <c r="A2567" i="4"/>
  <c r="H2567" i="4" s="1"/>
  <c r="A2568" i="4"/>
  <c r="H2568" i="4" s="1"/>
  <c r="A2569" i="4"/>
  <c r="H2569" i="4" s="1"/>
  <c r="A2570" i="4"/>
  <c r="H2570" i="4" s="1"/>
  <c r="A2571" i="4"/>
  <c r="H2571" i="4" s="1"/>
  <c r="A2572" i="4"/>
  <c r="H2572" i="4" s="1"/>
  <c r="A2573" i="4"/>
  <c r="H2573" i="4" s="1"/>
  <c r="A2574" i="4"/>
  <c r="H2574" i="4" s="1"/>
  <c r="A2575" i="4"/>
  <c r="H2575" i="4" s="1"/>
  <c r="A2576" i="4"/>
  <c r="H2576" i="4" s="1"/>
  <c r="A2577" i="4"/>
  <c r="H2577" i="4" s="1"/>
  <c r="A2578" i="4"/>
  <c r="H2578" i="4" s="1"/>
  <c r="A2579" i="4"/>
  <c r="H2579" i="4" s="1"/>
  <c r="A2580" i="4"/>
  <c r="H2580" i="4" s="1"/>
  <c r="A2581" i="4"/>
  <c r="H2581" i="4" s="1"/>
  <c r="A2582" i="4"/>
  <c r="H2582" i="4" s="1"/>
  <c r="A2583" i="4"/>
  <c r="H2583" i="4" s="1"/>
  <c r="A2584" i="4"/>
  <c r="H2584" i="4" s="1"/>
  <c r="A2585" i="4"/>
  <c r="H2585" i="4" s="1"/>
  <c r="A2586" i="4"/>
  <c r="H2586" i="4" s="1"/>
  <c r="A2587" i="4"/>
  <c r="H2587" i="4" s="1"/>
  <c r="A2588" i="4"/>
  <c r="H2588" i="4" s="1"/>
  <c r="A2589" i="4"/>
  <c r="H2589" i="4" s="1"/>
  <c r="A2590" i="4"/>
  <c r="H2590" i="4" s="1"/>
  <c r="A2594" i="4"/>
  <c r="H2594" i="4" s="1"/>
  <c r="A2595" i="4"/>
  <c r="H2595" i="4" s="1"/>
  <c r="A2596" i="4"/>
  <c r="H2596" i="4" s="1"/>
  <c r="A2597" i="4"/>
  <c r="H2597" i="4" s="1"/>
  <c r="A2598" i="4"/>
  <c r="H2598" i="4" s="1"/>
  <c r="A2599" i="4"/>
  <c r="H2599" i="4" s="1"/>
  <c r="A2600" i="4"/>
  <c r="H2600" i="4" s="1"/>
  <c r="A2601" i="4"/>
  <c r="H2601" i="4" s="1"/>
  <c r="A2602" i="4"/>
  <c r="H2602" i="4" s="1"/>
  <c r="A2603" i="4"/>
  <c r="H2603" i="4" s="1"/>
  <c r="A2604" i="4"/>
  <c r="H2604" i="4" s="1"/>
  <c r="A2605" i="4"/>
  <c r="H2605" i="4" s="1"/>
  <c r="A2606" i="4"/>
  <c r="H2606" i="4" s="1"/>
  <c r="A2607" i="4"/>
  <c r="H2607" i="4" s="1"/>
  <c r="A2608" i="4"/>
  <c r="H2608" i="4" s="1"/>
  <c r="A2609" i="4"/>
  <c r="H2609" i="4" s="1"/>
  <c r="A2610" i="4"/>
  <c r="H2610" i="4" s="1"/>
  <c r="A2611" i="4"/>
  <c r="H2611" i="4" s="1"/>
  <c r="A2612" i="4"/>
  <c r="H2612" i="4" s="1"/>
  <c r="A2613" i="4"/>
  <c r="H2613" i="4" s="1"/>
  <c r="A2614" i="4"/>
  <c r="H2614" i="4" s="1"/>
  <c r="A2615" i="4"/>
  <c r="H2615" i="4" s="1"/>
  <c r="A2616" i="4"/>
  <c r="H2616" i="4" s="1"/>
  <c r="A2617" i="4"/>
  <c r="H2617" i="4" s="1"/>
  <c r="A2621" i="4"/>
  <c r="H2621" i="4" s="1"/>
  <c r="A2622" i="4"/>
  <c r="H2622" i="4" s="1"/>
  <c r="A2623" i="4"/>
  <c r="H2623" i="4" s="1"/>
  <c r="A2624" i="4"/>
  <c r="H2624" i="4" s="1"/>
  <c r="A2625" i="4"/>
  <c r="H2625" i="4" s="1"/>
  <c r="A2626" i="4"/>
  <c r="H2626" i="4" s="1"/>
  <c r="A2627" i="4"/>
  <c r="H2627" i="4" s="1"/>
  <c r="A2628" i="4"/>
  <c r="H2628" i="4" s="1"/>
  <c r="A2629" i="4"/>
  <c r="H2629" i="4" s="1"/>
  <c r="A2630" i="4"/>
  <c r="H2630" i="4" s="1"/>
  <c r="A2631" i="4"/>
  <c r="H2631" i="4" s="1"/>
  <c r="A2632" i="4"/>
  <c r="H2632" i="4" s="1"/>
  <c r="A2633" i="4"/>
  <c r="H2633" i="4" s="1"/>
  <c r="A2634" i="4"/>
  <c r="H2634" i="4" s="1"/>
  <c r="A2635" i="4"/>
  <c r="H2635" i="4" s="1"/>
  <c r="A2636" i="4"/>
  <c r="H2636" i="4" s="1"/>
  <c r="A2637" i="4"/>
  <c r="H2637" i="4" s="1"/>
  <c r="A2638" i="4"/>
  <c r="H2638" i="4" s="1"/>
  <c r="A2639" i="4"/>
  <c r="H2639" i="4" s="1"/>
  <c r="A2640" i="4"/>
  <c r="H2640" i="4" s="1"/>
  <c r="A2641" i="4"/>
  <c r="H2641" i="4" s="1"/>
  <c r="A2642" i="4"/>
  <c r="H2642" i="4" s="1"/>
  <c r="A2643" i="4"/>
  <c r="H2643" i="4" s="1"/>
  <c r="A2644" i="4"/>
  <c r="H2644" i="4" s="1"/>
  <c r="A2648" i="4"/>
  <c r="H2648" i="4" s="1"/>
  <c r="A2649" i="4"/>
  <c r="H2649" i="4" s="1"/>
  <c r="A2650" i="4"/>
  <c r="H2650" i="4" s="1"/>
  <c r="A2651" i="4"/>
  <c r="H2651" i="4" s="1"/>
  <c r="A2652" i="4"/>
  <c r="H2652" i="4" s="1"/>
  <c r="A2653" i="4"/>
  <c r="H2653" i="4" s="1"/>
  <c r="A2654" i="4"/>
  <c r="H2654" i="4" s="1"/>
  <c r="A2655" i="4"/>
  <c r="H2655" i="4" s="1"/>
  <c r="A2656" i="4"/>
  <c r="H2656" i="4" s="1"/>
  <c r="A2657" i="4"/>
  <c r="H2657" i="4" s="1"/>
  <c r="A2658" i="4"/>
  <c r="H2658" i="4" s="1"/>
  <c r="A2659" i="4"/>
  <c r="H2659" i="4" s="1"/>
  <c r="A2660" i="4"/>
  <c r="H2660" i="4" s="1"/>
  <c r="A2661" i="4"/>
  <c r="H2661" i="4" s="1"/>
  <c r="A2662" i="4"/>
  <c r="H2662" i="4" s="1"/>
  <c r="A2663" i="4"/>
  <c r="H2663" i="4" s="1"/>
  <c r="A2664" i="4"/>
  <c r="H2664" i="4" s="1"/>
  <c r="A2665" i="4"/>
  <c r="H2665" i="4" s="1"/>
  <c r="A2666" i="4"/>
  <c r="H2666" i="4" s="1"/>
  <c r="A2667" i="4"/>
  <c r="H2667" i="4" s="1"/>
  <c r="A2668" i="4"/>
  <c r="H2668" i="4" s="1"/>
  <c r="A2669" i="4"/>
  <c r="H2669" i="4" s="1"/>
  <c r="A2670" i="4"/>
  <c r="H2670" i="4" s="1"/>
  <c r="A2671" i="4"/>
  <c r="H2671" i="4" s="1"/>
  <c r="A2675" i="4"/>
  <c r="H2675" i="4" s="1"/>
  <c r="A2676" i="4"/>
  <c r="H2676" i="4" s="1"/>
  <c r="A2677" i="4"/>
  <c r="H2677" i="4" s="1"/>
  <c r="A2678" i="4"/>
  <c r="H2678" i="4" s="1"/>
  <c r="A2679" i="4"/>
  <c r="H2679" i="4" s="1"/>
  <c r="A2680" i="4"/>
  <c r="H2680" i="4" s="1"/>
  <c r="A2681" i="4"/>
  <c r="H2681" i="4" s="1"/>
  <c r="A2682" i="4"/>
  <c r="H2682" i="4" s="1"/>
  <c r="A2683" i="4"/>
  <c r="H2683" i="4" s="1"/>
  <c r="A2684" i="4"/>
  <c r="H2684" i="4" s="1"/>
  <c r="A2685" i="4"/>
  <c r="H2685" i="4" s="1"/>
  <c r="A2686" i="4"/>
  <c r="H2686" i="4" s="1"/>
  <c r="A2687" i="4"/>
  <c r="H2687" i="4" s="1"/>
  <c r="A2688" i="4"/>
  <c r="H2688" i="4" s="1"/>
  <c r="A2689" i="4"/>
  <c r="H2689" i="4" s="1"/>
  <c r="A2690" i="4"/>
  <c r="H2690" i="4" s="1"/>
  <c r="A2691" i="4"/>
  <c r="H2691" i="4" s="1"/>
  <c r="A2692" i="4"/>
  <c r="H2692" i="4" s="1"/>
  <c r="A2693" i="4"/>
  <c r="H2693" i="4" s="1"/>
  <c r="A2694" i="4"/>
  <c r="H2694" i="4" s="1"/>
  <c r="A2695" i="4"/>
  <c r="H2695" i="4" s="1"/>
  <c r="A2696" i="4"/>
  <c r="H2696" i="4" s="1"/>
  <c r="A2697" i="4"/>
  <c r="H2697" i="4" s="1"/>
  <c r="A2698" i="4"/>
  <c r="H2698" i="4" s="1"/>
  <c r="A2702" i="4"/>
  <c r="H2702" i="4" s="1"/>
  <c r="A2703" i="4"/>
  <c r="H2703" i="4" s="1"/>
  <c r="A2704" i="4"/>
  <c r="H2704" i="4" s="1"/>
  <c r="A2705" i="4"/>
  <c r="H2705" i="4" s="1"/>
  <c r="A2706" i="4"/>
  <c r="H2706" i="4" s="1"/>
  <c r="A2707" i="4"/>
  <c r="H2707" i="4" s="1"/>
  <c r="A2708" i="4"/>
  <c r="H2708" i="4" s="1"/>
  <c r="A2709" i="4"/>
  <c r="H2709" i="4" s="1"/>
  <c r="A2710" i="4"/>
  <c r="H2710" i="4" s="1"/>
  <c r="A2711" i="4"/>
  <c r="H2711" i="4" s="1"/>
  <c r="A2712" i="4"/>
  <c r="H2712" i="4" s="1"/>
  <c r="A2713" i="4"/>
  <c r="H2713" i="4" s="1"/>
  <c r="A2714" i="4"/>
  <c r="H2714" i="4" s="1"/>
  <c r="A2715" i="4"/>
  <c r="H2715" i="4" s="1"/>
  <c r="A2716" i="4"/>
  <c r="H2716" i="4" s="1"/>
  <c r="A2717" i="4"/>
  <c r="H2717" i="4" s="1"/>
  <c r="A2718" i="4"/>
  <c r="H2718" i="4" s="1"/>
  <c r="A2719" i="4"/>
  <c r="H2719" i="4" s="1"/>
  <c r="A2720" i="4"/>
  <c r="H2720" i="4" s="1"/>
  <c r="A2721" i="4"/>
  <c r="H2721" i="4" s="1"/>
  <c r="A2722" i="4"/>
  <c r="H2722" i="4" s="1"/>
  <c r="A2723" i="4"/>
  <c r="H2723" i="4" s="1"/>
  <c r="A2724" i="4"/>
  <c r="H2724" i="4" s="1"/>
  <c r="A2725" i="4"/>
  <c r="H2725" i="4" s="1"/>
  <c r="A2729" i="4"/>
  <c r="H2729" i="4" s="1"/>
  <c r="A2730" i="4"/>
  <c r="H2730" i="4" s="1"/>
  <c r="A2731" i="4"/>
  <c r="H2731" i="4" s="1"/>
  <c r="A2732" i="4"/>
  <c r="H2732" i="4" s="1"/>
  <c r="A2733" i="4"/>
  <c r="H2733" i="4" s="1"/>
  <c r="A2734" i="4"/>
  <c r="H2734" i="4" s="1"/>
  <c r="A2735" i="4"/>
  <c r="H2735" i="4" s="1"/>
  <c r="A2736" i="4"/>
  <c r="H2736" i="4" s="1"/>
  <c r="A2737" i="4"/>
  <c r="H2737" i="4" s="1"/>
  <c r="A2738" i="4"/>
  <c r="H2738" i="4" s="1"/>
  <c r="A2739" i="4"/>
  <c r="H2739" i="4" s="1"/>
  <c r="A2740" i="4"/>
  <c r="H2740" i="4" s="1"/>
  <c r="A2741" i="4"/>
  <c r="H2741" i="4" s="1"/>
  <c r="A2742" i="4"/>
  <c r="H2742" i="4" s="1"/>
  <c r="A2743" i="4"/>
  <c r="H2743" i="4" s="1"/>
  <c r="A2744" i="4"/>
  <c r="H2744" i="4" s="1"/>
  <c r="A2745" i="4"/>
  <c r="H2745" i="4" s="1"/>
  <c r="A2746" i="4"/>
  <c r="H2746" i="4" s="1"/>
  <c r="A2747" i="4"/>
  <c r="H2747" i="4" s="1"/>
  <c r="A2748" i="4"/>
  <c r="H2748" i="4" s="1"/>
  <c r="A2749" i="4"/>
  <c r="H2749" i="4" s="1"/>
  <c r="A2750" i="4"/>
  <c r="H2750" i="4" s="1"/>
  <c r="A2751" i="4"/>
  <c r="H2751" i="4" s="1"/>
  <c r="A2752" i="4"/>
  <c r="H2752" i="4" s="1"/>
  <c r="A2756" i="4"/>
  <c r="H2756" i="4" s="1"/>
  <c r="A2757" i="4"/>
  <c r="H2757" i="4" s="1"/>
  <c r="A2758" i="4"/>
  <c r="H2758" i="4" s="1"/>
  <c r="A2759" i="4"/>
  <c r="H2759" i="4" s="1"/>
  <c r="A2760" i="4"/>
  <c r="H2760" i="4" s="1"/>
  <c r="A2761" i="4"/>
  <c r="H2761" i="4" s="1"/>
  <c r="A2762" i="4"/>
  <c r="H2762" i="4" s="1"/>
  <c r="A2763" i="4"/>
  <c r="H2763" i="4" s="1"/>
  <c r="A2764" i="4"/>
  <c r="H2764" i="4" s="1"/>
  <c r="A2765" i="4"/>
  <c r="H2765" i="4" s="1"/>
  <c r="A2766" i="4"/>
  <c r="H2766" i="4" s="1"/>
  <c r="A2767" i="4"/>
  <c r="H2767" i="4" s="1"/>
  <c r="A2768" i="4"/>
  <c r="H2768" i="4" s="1"/>
  <c r="A2769" i="4"/>
  <c r="H2769" i="4" s="1"/>
  <c r="A2770" i="4"/>
  <c r="H2770" i="4" s="1"/>
  <c r="A2771" i="4"/>
  <c r="H2771" i="4" s="1"/>
  <c r="A2772" i="4"/>
  <c r="H2772" i="4" s="1"/>
  <c r="A2773" i="4"/>
  <c r="H2773" i="4" s="1"/>
  <c r="A2774" i="4"/>
  <c r="H2774" i="4" s="1"/>
  <c r="A2775" i="4"/>
  <c r="H2775" i="4" s="1"/>
  <c r="A2776" i="4"/>
  <c r="H2776" i="4" s="1"/>
  <c r="A2777" i="4"/>
  <c r="H2777" i="4" s="1"/>
  <c r="A2778" i="4"/>
  <c r="H2778" i="4" s="1"/>
  <c r="A2779" i="4"/>
  <c r="H2779" i="4" s="1"/>
  <c r="A2783" i="4"/>
  <c r="H2783" i="4" s="1"/>
  <c r="A2784" i="4"/>
  <c r="H2784" i="4" s="1"/>
  <c r="A2785" i="4"/>
  <c r="H2785" i="4" s="1"/>
  <c r="A2786" i="4"/>
  <c r="H2786" i="4" s="1"/>
  <c r="A2787" i="4"/>
  <c r="H2787" i="4" s="1"/>
  <c r="A2788" i="4"/>
  <c r="H2788" i="4" s="1"/>
  <c r="A2789" i="4"/>
  <c r="H2789" i="4" s="1"/>
  <c r="A2790" i="4"/>
  <c r="H2790" i="4" s="1"/>
  <c r="A2791" i="4"/>
  <c r="H2791" i="4" s="1"/>
  <c r="A2792" i="4"/>
  <c r="H2792" i="4" s="1"/>
  <c r="A2793" i="4"/>
  <c r="H2793" i="4" s="1"/>
  <c r="A2794" i="4"/>
  <c r="H2794" i="4" s="1"/>
  <c r="A2795" i="4"/>
  <c r="H2795" i="4" s="1"/>
  <c r="A2796" i="4"/>
  <c r="H2796" i="4" s="1"/>
  <c r="A2797" i="4"/>
  <c r="H2797" i="4" s="1"/>
  <c r="A2798" i="4"/>
  <c r="H2798" i="4" s="1"/>
  <c r="A2799" i="4"/>
  <c r="H2799" i="4" s="1"/>
  <c r="A2800" i="4"/>
  <c r="H2800" i="4" s="1"/>
  <c r="A2801" i="4"/>
  <c r="H2801" i="4" s="1"/>
  <c r="A2802" i="4"/>
  <c r="H2802" i="4" s="1"/>
  <c r="A2803" i="4"/>
  <c r="H2803" i="4" s="1"/>
  <c r="A2804" i="4"/>
  <c r="H2804" i="4" s="1"/>
  <c r="A2805" i="4"/>
  <c r="H2805" i="4" s="1"/>
  <c r="A2806" i="4"/>
  <c r="H2806" i="4" s="1"/>
  <c r="A2810" i="4"/>
  <c r="H2810" i="4" s="1"/>
  <c r="A2811" i="4"/>
  <c r="H2811" i="4" s="1"/>
  <c r="A2812" i="4"/>
  <c r="H2812" i="4" s="1"/>
  <c r="A2813" i="4"/>
  <c r="H2813" i="4" s="1"/>
  <c r="A2814" i="4"/>
  <c r="H2814" i="4" s="1"/>
  <c r="A2815" i="4"/>
  <c r="H2815" i="4" s="1"/>
  <c r="A2816" i="4"/>
  <c r="H2816" i="4" s="1"/>
  <c r="A2817" i="4"/>
  <c r="H2817" i="4" s="1"/>
  <c r="A2818" i="4"/>
  <c r="H2818" i="4" s="1"/>
  <c r="A2819" i="4"/>
  <c r="H2819" i="4" s="1"/>
  <c r="A2820" i="4"/>
  <c r="H2820" i="4" s="1"/>
  <c r="A2821" i="4"/>
  <c r="H2821" i="4" s="1"/>
  <c r="A2822" i="4"/>
  <c r="H2822" i="4" s="1"/>
  <c r="A2823" i="4"/>
  <c r="H2823" i="4" s="1"/>
  <c r="A2824" i="4"/>
  <c r="H2824" i="4" s="1"/>
  <c r="A2825" i="4"/>
  <c r="H2825" i="4" s="1"/>
  <c r="A2826" i="4"/>
  <c r="H2826" i="4" s="1"/>
  <c r="A2827" i="4"/>
  <c r="H2827" i="4" s="1"/>
  <c r="A2828" i="4"/>
  <c r="H2828" i="4" s="1"/>
  <c r="A2829" i="4"/>
  <c r="H2829" i="4" s="1"/>
  <c r="A2830" i="4"/>
  <c r="H2830" i="4" s="1"/>
  <c r="A2831" i="4"/>
  <c r="H2831" i="4" s="1"/>
  <c r="A2832" i="4"/>
  <c r="H2832" i="4" s="1"/>
  <c r="A2833" i="4"/>
  <c r="H2833" i="4" s="1"/>
  <c r="A2837" i="4"/>
  <c r="H2837" i="4" s="1"/>
  <c r="A2838" i="4"/>
  <c r="H2838" i="4" s="1"/>
  <c r="A2839" i="4"/>
  <c r="H2839" i="4" s="1"/>
  <c r="A2840" i="4"/>
  <c r="H2840" i="4" s="1"/>
  <c r="A2841" i="4"/>
  <c r="H2841" i="4" s="1"/>
  <c r="A2842" i="4"/>
  <c r="H2842" i="4" s="1"/>
  <c r="A2843" i="4"/>
  <c r="H2843" i="4" s="1"/>
  <c r="A2844" i="4"/>
  <c r="H2844" i="4" s="1"/>
  <c r="A2845" i="4"/>
  <c r="H2845" i="4" s="1"/>
  <c r="A2846" i="4"/>
  <c r="H2846" i="4" s="1"/>
  <c r="A2847" i="4"/>
  <c r="H2847" i="4" s="1"/>
  <c r="A2848" i="4"/>
  <c r="H2848" i="4" s="1"/>
  <c r="A2849" i="4"/>
  <c r="H2849" i="4" s="1"/>
  <c r="A2850" i="4"/>
  <c r="H2850" i="4" s="1"/>
  <c r="A2851" i="4"/>
  <c r="H2851" i="4" s="1"/>
  <c r="A2852" i="4"/>
  <c r="H2852" i="4" s="1"/>
  <c r="A2853" i="4"/>
  <c r="H2853" i="4" s="1"/>
  <c r="A2854" i="4"/>
  <c r="H2854" i="4" s="1"/>
  <c r="A2855" i="4"/>
  <c r="H2855" i="4" s="1"/>
  <c r="A2856" i="4"/>
  <c r="H2856" i="4" s="1"/>
  <c r="A2857" i="4"/>
  <c r="H2857" i="4" s="1"/>
  <c r="A2858" i="4"/>
  <c r="H2858" i="4" s="1"/>
  <c r="A2859" i="4"/>
  <c r="H2859" i="4" s="1"/>
  <c r="A2860" i="4"/>
  <c r="H2860" i="4" s="1"/>
  <c r="A2" i="4"/>
  <c r="Z2" i="4" s="1"/>
  <c r="F3" i="5"/>
  <c r="F4" i="5"/>
  <c r="F5" i="5"/>
  <c r="F6" i="5"/>
  <c r="F7" i="5"/>
  <c r="F8" i="5"/>
  <c r="F9" i="5"/>
  <c r="F10" i="5"/>
  <c r="F11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E2" i="6"/>
  <c r="E14" i="6"/>
  <c r="I9" i="7" s="1"/>
  <c r="K9" i="7" s="1"/>
  <c r="E7" i="6"/>
  <c r="I13" i="7" s="1"/>
  <c r="K13" i="7" s="1"/>
  <c r="E9" i="6"/>
  <c r="E3" i="6"/>
  <c r="I21" i="7" s="1"/>
  <c r="E5" i="6"/>
  <c r="I12" i="7" s="1"/>
  <c r="K12" i="7" s="1"/>
  <c r="E12" i="6"/>
  <c r="E16" i="6"/>
  <c r="E20" i="6"/>
  <c r="E18" i="6"/>
  <c r="E11" i="6"/>
  <c r="E6" i="6"/>
  <c r="E10" i="6"/>
  <c r="E17" i="6"/>
  <c r="E19" i="6"/>
  <c r="E21" i="6"/>
  <c r="E15" i="6"/>
  <c r="E13" i="6"/>
  <c r="E8" i="6"/>
  <c r="E22" i="6"/>
  <c r="E4" i="6"/>
  <c r="I26" i="7" s="1"/>
  <c r="Z16" i="1"/>
  <c r="Z21" i="1"/>
  <c r="Z22" i="1"/>
  <c r="Z23" i="1"/>
  <c r="Z24" i="1"/>
  <c r="Y27" i="1"/>
  <c r="Z28" i="1"/>
  <c r="Z29" i="1"/>
  <c r="Y30" i="1"/>
  <c r="Z35" i="1"/>
  <c r="Z36" i="1"/>
  <c r="Z37" i="1"/>
  <c r="Z40" i="1"/>
  <c r="Z41" i="1"/>
  <c r="Z42" i="1"/>
  <c r="Y63" i="1"/>
  <c r="Z2" i="1"/>
  <c r="A22" i="6"/>
  <c r="A8" i="6"/>
  <c r="A13" i="6"/>
  <c r="A15" i="6"/>
  <c r="A21" i="6"/>
  <c r="A19" i="6"/>
  <c r="A17" i="6"/>
  <c r="A10" i="6"/>
  <c r="A6" i="6"/>
  <c r="A11" i="6"/>
  <c r="A18" i="6"/>
  <c r="A20" i="6"/>
  <c r="A16" i="6"/>
  <c r="A12" i="6"/>
  <c r="A5" i="6"/>
  <c r="A3" i="6"/>
  <c r="A9" i="6"/>
  <c r="A7" i="6"/>
  <c r="A14" i="6"/>
  <c r="A2" i="6"/>
  <c r="A4" i="6"/>
  <c r="B2" i="3"/>
  <c r="D105" i="2"/>
  <c r="A105" i="2"/>
  <c r="D104" i="2"/>
  <c r="A104" i="2"/>
  <c r="D103" i="2"/>
  <c r="A103" i="2"/>
  <c r="D102" i="2"/>
  <c r="A102" i="2"/>
  <c r="D101" i="2"/>
  <c r="A101" i="2"/>
  <c r="D100" i="2"/>
  <c r="A100" i="2"/>
  <c r="D99" i="2"/>
  <c r="A99" i="2"/>
  <c r="D98" i="2"/>
  <c r="A98" i="2"/>
  <c r="D97" i="2"/>
  <c r="A97" i="2"/>
  <c r="D96" i="2"/>
  <c r="A96" i="2"/>
  <c r="D95" i="2"/>
  <c r="A95" i="2"/>
  <c r="D94" i="2"/>
  <c r="A94" i="2"/>
  <c r="D93" i="2"/>
  <c r="A93" i="2"/>
  <c r="D92" i="2"/>
  <c r="A92" i="2"/>
  <c r="D91" i="2"/>
  <c r="A91" i="2"/>
  <c r="D90" i="2"/>
  <c r="A90" i="2"/>
  <c r="D89" i="2"/>
  <c r="A89" i="2"/>
  <c r="D88" i="2"/>
  <c r="A88" i="2"/>
  <c r="D87" i="2"/>
  <c r="A87" i="2"/>
  <c r="D86" i="2"/>
  <c r="A86" i="2"/>
  <c r="D85" i="2"/>
  <c r="A85" i="2"/>
  <c r="D84" i="2"/>
  <c r="A84" i="2"/>
  <c r="D83" i="2"/>
  <c r="A83" i="2"/>
  <c r="D82" i="2"/>
  <c r="A82" i="2"/>
  <c r="D81" i="2"/>
  <c r="A81" i="2"/>
  <c r="D80" i="2"/>
  <c r="A80" i="2"/>
  <c r="D79" i="2"/>
  <c r="A79" i="2"/>
  <c r="D78" i="2"/>
  <c r="A78" i="2"/>
  <c r="D77" i="2"/>
  <c r="A77" i="2"/>
  <c r="D76" i="2"/>
  <c r="A76" i="2"/>
  <c r="D75" i="2"/>
  <c r="A75" i="2"/>
  <c r="D74" i="2"/>
  <c r="A74" i="2"/>
  <c r="D73" i="2"/>
  <c r="A73" i="2"/>
  <c r="D72" i="2"/>
  <c r="A72" i="2"/>
  <c r="D71" i="2"/>
  <c r="A71" i="2"/>
  <c r="D70" i="2"/>
  <c r="A70" i="2"/>
  <c r="D69" i="2"/>
  <c r="A69" i="2"/>
  <c r="D68" i="2"/>
  <c r="A68" i="2"/>
  <c r="D67" i="2"/>
  <c r="A67" i="2"/>
  <c r="D66" i="2"/>
  <c r="A66" i="2"/>
  <c r="D65" i="2"/>
  <c r="A65" i="2"/>
  <c r="D64" i="2"/>
  <c r="A64" i="2"/>
  <c r="D63" i="2"/>
  <c r="A63" i="2"/>
  <c r="D62" i="2"/>
  <c r="A62" i="2"/>
  <c r="D61" i="2"/>
  <c r="A61" i="2"/>
  <c r="D60" i="2"/>
  <c r="A60" i="2"/>
  <c r="D59" i="2"/>
  <c r="A59" i="2"/>
  <c r="D58" i="2"/>
  <c r="A58" i="2"/>
  <c r="D57" i="2"/>
  <c r="A57" i="2"/>
  <c r="D56" i="2"/>
  <c r="A56" i="2"/>
  <c r="D55" i="2"/>
  <c r="A55" i="2"/>
  <c r="D54" i="2"/>
  <c r="A54" i="2"/>
  <c r="D53" i="2"/>
  <c r="A53" i="2"/>
  <c r="D52" i="2"/>
  <c r="A52" i="2"/>
  <c r="D51" i="2"/>
  <c r="A51" i="2"/>
  <c r="D50" i="2"/>
  <c r="A50" i="2"/>
  <c r="D49" i="2"/>
  <c r="A49" i="2"/>
  <c r="D48" i="2"/>
  <c r="A48" i="2"/>
  <c r="D47" i="2"/>
  <c r="A47" i="2"/>
  <c r="D46" i="2"/>
  <c r="A46" i="2"/>
  <c r="D45" i="2"/>
  <c r="A45" i="2"/>
  <c r="D44" i="2"/>
  <c r="A44" i="2"/>
  <c r="D43" i="2"/>
  <c r="A43" i="2"/>
  <c r="D42" i="2"/>
  <c r="A42" i="2"/>
  <c r="D41" i="2"/>
  <c r="A41" i="2"/>
  <c r="D40" i="2"/>
  <c r="A40" i="2"/>
  <c r="D39" i="2"/>
  <c r="A39" i="2"/>
  <c r="D38" i="2"/>
  <c r="A38" i="2"/>
  <c r="D37" i="2"/>
  <c r="A37" i="2"/>
  <c r="D36" i="2"/>
  <c r="A36" i="2"/>
  <c r="D35" i="2"/>
  <c r="A35" i="2"/>
  <c r="D34" i="2"/>
  <c r="A34" i="2"/>
  <c r="D33" i="2"/>
  <c r="A33" i="2"/>
  <c r="D32" i="2"/>
  <c r="A32" i="2"/>
  <c r="D31" i="2"/>
  <c r="A31" i="2"/>
  <c r="D30" i="2"/>
  <c r="A30" i="2"/>
  <c r="D29" i="2"/>
  <c r="A29" i="2"/>
  <c r="D28" i="2"/>
  <c r="A28" i="2"/>
  <c r="D27" i="2"/>
  <c r="A27" i="2"/>
  <c r="D26" i="2"/>
  <c r="A26" i="2"/>
  <c r="D25" i="2"/>
  <c r="A25" i="2"/>
  <c r="D24" i="2"/>
  <c r="A24" i="2"/>
  <c r="D23" i="2"/>
  <c r="A23" i="2"/>
  <c r="D22" i="2"/>
  <c r="A22" i="2"/>
  <c r="D21" i="2"/>
  <c r="A21" i="2"/>
  <c r="D20" i="2"/>
  <c r="A20" i="2"/>
  <c r="D19" i="2"/>
  <c r="A19" i="2"/>
  <c r="D18" i="2"/>
  <c r="A18" i="2"/>
  <c r="D17" i="2"/>
  <c r="A17" i="2"/>
  <c r="D16" i="2"/>
  <c r="A16" i="2"/>
  <c r="D15" i="2"/>
  <c r="A15" i="2"/>
  <c r="D14" i="2"/>
  <c r="A14" i="2"/>
  <c r="D13" i="2"/>
  <c r="A13" i="2"/>
  <c r="D12" i="2"/>
  <c r="A12" i="2"/>
  <c r="D11" i="2"/>
  <c r="A11" i="2"/>
  <c r="D10" i="2"/>
  <c r="A10" i="2"/>
  <c r="D9" i="2"/>
  <c r="A9" i="2"/>
  <c r="D8" i="2"/>
  <c r="A8" i="2"/>
  <c r="D7" i="2"/>
  <c r="A7" i="2"/>
  <c r="D6" i="2"/>
  <c r="A6" i="2"/>
  <c r="D5" i="2"/>
  <c r="A5" i="2"/>
  <c r="D4" i="2"/>
  <c r="A4" i="2"/>
  <c r="D3" i="2"/>
  <c r="A3" i="2"/>
  <c r="D2" i="2"/>
  <c r="A2" i="2"/>
  <c r="A105" i="1"/>
  <c r="X105" i="1" s="1"/>
  <c r="A104" i="1"/>
  <c r="X104" i="1" s="1"/>
  <c r="A103" i="1"/>
  <c r="X103" i="1" s="1"/>
  <c r="A102" i="1"/>
  <c r="X102" i="1" s="1"/>
  <c r="A101" i="1"/>
  <c r="X101" i="1" s="1"/>
  <c r="A100" i="1"/>
  <c r="X100" i="1" s="1"/>
  <c r="A99" i="1"/>
  <c r="X99" i="1" s="1"/>
  <c r="A98" i="1"/>
  <c r="X98" i="1" s="1"/>
  <c r="A97" i="1"/>
  <c r="X97" i="1" s="1"/>
  <c r="A96" i="1"/>
  <c r="X96" i="1" s="1"/>
  <c r="A95" i="1"/>
  <c r="X95" i="1" s="1"/>
  <c r="A94" i="1"/>
  <c r="X94" i="1" s="1"/>
  <c r="A93" i="1"/>
  <c r="X93" i="1" s="1"/>
  <c r="A92" i="1"/>
  <c r="X92" i="1" s="1"/>
  <c r="A91" i="1"/>
  <c r="X91" i="1" s="1"/>
  <c r="A90" i="1"/>
  <c r="X90" i="1" s="1"/>
  <c r="A89" i="1"/>
  <c r="X89" i="1" s="1"/>
  <c r="A88" i="1"/>
  <c r="X88" i="1" s="1"/>
  <c r="A87" i="1"/>
  <c r="X87" i="1" s="1"/>
  <c r="A86" i="1"/>
  <c r="X86" i="1" s="1"/>
  <c r="A85" i="1"/>
  <c r="X85" i="1" s="1"/>
  <c r="A84" i="1"/>
  <c r="X84" i="1" s="1"/>
  <c r="A83" i="1"/>
  <c r="X83" i="1" s="1"/>
  <c r="A82" i="1"/>
  <c r="X82" i="1" s="1"/>
  <c r="Y82" i="1" s="1"/>
  <c r="AA82" i="1" s="1"/>
  <c r="H95" i="1" s="1"/>
  <c r="A81" i="1"/>
  <c r="X81" i="1" s="1"/>
  <c r="A80" i="1"/>
  <c r="X80" i="1" s="1"/>
  <c r="A79" i="1"/>
  <c r="X79" i="1" s="1"/>
  <c r="A78" i="1"/>
  <c r="X78" i="1" s="1"/>
  <c r="A77" i="1"/>
  <c r="A76" i="1"/>
  <c r="A75" i="1"/>
  <c r="X75" i="1" s="1"/>
  <c r="A74" i="1"/>
  <c r="X74" i="1" s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R2887" i="4" l="1"/>
  <c r="R2875" i="4"/>
  <c r="R2851" i="4"/>
  <c r="R2839" i="4"/>
  <c r="R24" i="4"/>
  <c r="R12" i="4"/>
  <c r="R2886" i="4"/>
  <c r="R2874" i="4"/>
  <c r="R2850" i="4"/>
  <c r="R2838" i="4"/>
  <c r="R23" i="4"/>
  <c r="R11" i="4"/>
  <c r="R2885" i="4"/>
  <c r="R2873" i="4"/>
  <c r="R2861" i="4"/>
  <c r="R2849" i="4"/>
  <c r="R2837" i="4"/>
  <c r="R22" i="4"/>
  <c r="R10" i="4"/>
  <c r="R2884" i="4"/>
  <c r="R2872" i="4"/>
  <c r="R2860" i="4"/>
  <c r="R2848" i="4"/>
  <c r="R2835" i="4"/>
  <c r="R21" i="4"/>
  <c r="R9" i="4"/>
  <c r="R2883" i="4"/>
  <c r="R2871" i="4"/>
  <c r="R2859" i="4"/>
  <c r="R2847" i="4"/>
  <c r="R2808" i="4"/>
  <c r="R2882" i="4"/>
  <c r="R2870" i="4"/>
  <c r="R2858" i="4"/>
  <c r="R2846" i="4"/>
  <c r="R2781" i="4"/>
  <c r="R2881" i="4"/>
  <c r="R2869" i="4"/>
  <c r="R2857" i="4"/>
  <c r="R2845" i="4"/>
  <c r="R2754" i="4"/>
  <c r="R18" i="4"/>
  <c r="R6" i="4"/>
  <c r="R2880" i="4"/>
  <c r="R2868" i="4"/>
  <c r="R2856" i="4"/>
  <c r="R2844" i="4"/>
  <c r="R2727" i="4"/>
  <c r="R17" i="4"/>
  <c r="R5" i="4"/>
  <c r="R2" i="4"/>
  <c r="R2879" i="4"/>
  <c r="R2867" i="4"/>
  <c r="R2855" i="4"/>
  <c r="R2843" i="4"/>
  <c r="R2890" i="4"/>
  <c r="R2878" i="4"/>
  <c r="R2866" i="4"/>
  <c r="R2854" i="4"/>
  <c r="R2842" i="4"/>
  <c r="R27" i="4"/>
  <c r="R15" i="4"/>
  <c r="R3" i="4"/>
  <c r="R2889" i="4"/>
  <c r="R2877" i="4"/>
  <c r="R2865" i="4"/>
  <c r="R2853" i="4"/>
  <c r="R2841" i="4"/>
  <c r="R2888" i="4"/>
  <c r="R2876" i="4"/>
  <c r="R2864" i="4"/>
  <c r="R2852" i="4"/>
  <c r="R2840" i="4"/>
  <c r="R25" i="4"/>
  <c r="R13" i="4"/>
  <c r="AB80" i="1"/>
  <c r="AB81" i="1"/>
  <c r="AB79" i="1"/>
  <c r="AB78" i="1"/>
  <c r="Z61" i="1"/>
  <c r="R2647" i="4"/>
  <c r="H25" i="7"/>
  <c r="J25" i="7" s="1"/>
  <c r="H17" i="7"/>
  <c r="H2701" i="4"/>
  <c r="I2701" i="4" s="1"/>
  <c r="H2566" i="4"/>
  <c r="I2566" i="4" s="1"/>
  <c r="H2350" i="4"/>
  <c r="I2350" i="4" s="1"/>
  <c r="W1662" i="4"/>
  <c r="R1662" i="4" s="1"/>
  <c r="H1662" i="4"/>
  <c r="I1662" i="4" s="1"/>
  <c r="W1650" i="4"/>
  <c r="R1650" i="4" s="1"/>
  <c r="H1650" i="4"/>
  <c r="I1650" i="4" s="1"/>
  <c r="Z14" i="4"/>
  <c r="H14" i="4"/>
  <c r="W1674" i="4"/>
  <c r="R1674" i="4" s="1"/>
  <c r="H1674" i="4"/>
  <c r="I1674" i="4" s="1"/>
  <c r="H82" i="4"/>
  <c r="I82" i="4" s="1"/>
  <c r="C1675" i="4"/>
  <c r="H1675" i="4"/>
  <c r="I1675" i="4" s="1"/>
  <c r="C1351" i="4"/>
  <c r="H1351" i="4"/>
  <c r="I1351" i="4" s="1"/>
  <c r="H1027" i="4"/>
  <c r="I1027" i="4" s="1"/>
  <c r="C703" i="4"/>
  <c r="H703" i="4"/>
  <c r="I703" i="4" s="1"/>
  <c r="W1661" i="4"/>
  <c r="R1661" i="4" s="1"/>
  <c r="H1661" i="4"/>
  <c r="I1661" i="4" s="1"/>
  <c r="W1649" i="4"/>
  <c r="R1649" i="4" s="1"/>
  <c r="H1649" i="4"/>
  <c r="I1649" i="4" s="1"/>
  <c r="H379" i="4"/>
  <c r="I379" i="4" s="1"/>
  <c r="T55" i="4"/>
  <c r="H55" i="4"/>
  <c r="I55" i="4" s="1"/>
  <c r="H1648" i="4"/>
  <c r="I1648" i="4" s="1"/>
  <c r="H1324" i="4"/>
  <c r="I1324" i="4" s="1"/>
  <c r="H1000" i="4"/>
  <c r="I1000" i="4" s="1"/>
  <c r="H676" i="4"/>
  <c r="I676" i="4" s="1"/>
  <c r="W1672" i="4"/>
  <c r="R1672" i="4" s="1"/>
  <c r="H1672" i="4"/>
  <c r="I1672" i="4" s="1"/>
  <c r="W1660" i="4"/>
  <c r="H1660" i="4"/>
  <c r="I1660" i="4" s="1"/>
  <c r="H352" i="4"/>
  <c r="I352" i="4" s="1"/>
  <c r="C28" i="4"/>
  <c r="H28" i="4"/>
  <c r="I28" i="4" s="1"/>
  <c r="C1945" i="4"/>
  <c r="H1945" i="4"/>
  <c r="I1945" i="4" s="1"/>
  <c r="C1621" i="4"/>
  <c r="H1621" i="4"/>
  <c r="I1621" i="4" s="1"/>
  <c r="C1297" i="4"/>
  <c r="H1297" i="4"/>
  <c r="I1297" i="4" s="1"/>
  <c r="H973" i="4"/>
  <c r="I973" i="4" s="1"/>
  <c r="C649" i="4"/>
  <c r="H649" i="4"/>
  <c r="I649" i="4" s="1"/>
  <c r="Z28" i="4"/>
  <c r="W1671" i="4"/>
  <c r="R1671" i="4" s="1"/>
  <c r="H1671" i="4"/>
  <c r="I1671" i="4" s="1"/>
  <c r="W1659" i="4"/>
  <c r="R1659" i="4" s="1"/>
  <c r="H1659" i="4"/>
  <c r="I1659" i="4" s="1"/>
  <c r="H325" i="4"/>
  <c r="I325" i="4" s="1"/>
  <c r="C1918" i="4"/>
  <c r="H1918" i="4"/>
  <c r="I1918" i="4" s="1"/>
  <c r="C1594" i="4"/>
  <c r="H1594" i="4"/>
  <c r="I1594" i="4" s="1"/>
  <c r="C1270" i="4"/>
  <c r="H1270" i="4"/>
  <c r="I1270" i="4" s="1"/>
  <c r="C946" i="4"/>
  <c r="H946" i="4"/>
  <c r="I946" i="4" s="1"/>
  <c r="C622" i="4"/>
  <c r="H622" i="4"/>
  <c r="I622" i="4" s="1"/>
  <c r="H2835" i="4"/>
  <c r="I2835" i="4" s="1"/>
  <c r="H2727" i="4"/>
  <c r="I2727" i="4" s="1"/>
  <c r="H2593" i="4"/>
  <c r="I2593" i="4" s="1"/>
  <c r="H1999" i="4"/>
  <c r="I1999" i="4" s="1"/>
  <c r="W1670" i="4"/>
  <c r="R1670" i="4" s="1"/>
  <c r="H1670" i="4"/>
  <c r="I1670" i="4" s="1"/>
  <c r="W1658" i="4"/>
  <c r="R1658" i="4" s="1"/>
  <c r="H1658" i="4"/>
  <c r="I1658" i="4" s="1"/>
  <c r="H298" i="4"/>
  <c r="I298" i="4" s="1"/>
  <c r="I2215" i="4"/>
  <c r="H1891" i="4"/>
  <c r="I1891" i="4" s="1"/>
  <c r="H1567" i="4"/>
  <c r="I1567" i="4" s="1"/>
  <c r="H1243" i="4"/>
  <c r="I1243" i="4" s="1"/>
  <c r="H919" i="4"/>
  <c r="I919" i="4" s="1"/>
  <c r="H595" i="4"/>
  <c r="I595" i="4" s="1"/>
  <c r="H2674" i="4"/>
  <c r="I2674" i="4" s="1"/>
  <c r="H2404" i="4"/>
  <c r="I2404" i="4" s="1"/>
  <c r="W1669" i="4"/>
  <c r="R1669" i="4" s="1"/>
  <c r="H1669" i="4"/>
  <c r="I1669" i="4" s="1"/>
  <c r="W1657" i="4"/>
  <c r="R1657" i="4" s="1"/>
  <c r="H1657" i="4"/>
  <c r="I1657" i="4" s="1"/>
  <c r="C1215" i="4"/>
  <c r="H1215" i="4"/>
  <c r="I1215" i="4" s="1"/>
  <c r="H2647" i="4"/>
  <c r="I2647" i="4" s="1"/>
  <c r="H2431" i="4"/>
  <c r="I2431" i="4" s="1"/>
  <c r="W1668" i="4"/>
  <c r="H1668" i="4"/>
  <c r="I1668" i="4" s="1"/>
  <c r="W1656" i="4"/>
  <c r="R1656" i="4" s="1"/>
  <c r="H1656" i="4"/>
  <c r="I1656" i="4" s="1"/>
  <c r="Z20" i="4"/>
  <c r="H20" i="4"/>
  <c r="Z8" i="4"/>
  <c r="H8" i="4"/>
  <c r="H1837" i="4"/>
  <c r="I1837" i="4" s="1"/>
  <c r="H541" i="4"/>
  <c r="I541" i="4" s="1"/>
  <c r="H2808" i="4"/>
  <c r="I2808" i="4" s="1"/>
  <c r="W1667" i="4"/>
  <c r="R1667" i="4" s="1"/>
  <c r="H1667" i="4"/>
  <c r="I1667" i="4" s="1"/>
  <c r="W1655" i="4"/>
  <c r="R1655" i="4" s="1"/>
  <c r="H1655" i="4"/>
  <c r="I1655" i="4" s="1"/>
  <c r="Z19" i="4"/>
  <c r="H19" i="4"/>
  <c r="Z7" i="4"/>
  <c r="H7" i="4"/>
  <c r="W1673" i="4"/>
  <c r="H1673" i="4"/>
  <c r="I1673" i="4" s="1"/>
  <c r="H2134" i="4"/>
  <c r="I2134" i="4" s="1"/>
  <c r="H1810" i="4"/>
  <c r="I1810" i="4" s="1"/>
  <c r="H1486" i="4"/>
  <c r="I1486" i="4" s="1"/>
  <c r="H1162" i="4"/>
  <c r="I1162" i="4" s="1"/>
  <c r="H838" i="4"/>
  <c r="I838" i="4" s="1"/>
  <c r="H514" i="4"/>
  <c r="I514" i="4" s="1"/>
  <c r="H2863" i="4"/>
  <c r="I2863" i="4" s="1"/>
  <c r="H2755" i="4"/>
  <c r="I2755" i="4" s="1"/>
  <c r="H2458" i="4"/>
  <c r="I2458" i="4" s="1"/>
  <c r="H2242" i="4"/>
  <c r="I2242" i="4" s="1"/>
  <c r="W1666" i="4"/>
  <c r="H1666" i="4"/>
  <c r="I1666" i="4" s="1"/>
  <c r="W1654" i="4"/>
  <c r="R1654" i="4" s="1"/>
  <c r="H1654" i="4"/>
  <c r="I1654" i="4" s="1"/>
  <c r="I2754" i="4"/>
  <c r="H190" i="4"/>
  <c r="I190" i="4" s="1"/>
  <c r="C2107" i="4"/>
  <c r="H2107" i="4"/>
  <c r="I2107" i="4" s="1"/>
  <c r="C1783" i="4"/>
  <c r="H1783" i="4"/>
  <c r="I1783" i="4" s="1"/>
  <c r="H1459" i="4"/>
  <c r="I1459" i="4" s="1"/>
  <c r="C1135" i="4"/>
  <c r="H1135" i="4"/>
  <c r="I1135" i="4" s="1"/>
  <c r="C811" i="4"/>
  <c r="H811" i="4"/>
  <c r="I811" i="4" s="1"/>
  <c r="H487" i="4"/>
  <c r="I487" i="4" s="1"/>
  <c r="W1665" i="4"/>
  <c r="R1665" i="4" s="1"/>
  <c r="H1665" i="4"/>
  <c r="I1665" i="4" s="1"/>
  <c r="W1653" i="4"/>
  <c r="R1653" i="4" s="1"/>
  <c r="H1653" i="4"/>
  <c r="I1653" i="4" s="1"/>
  <c r="Z26" i="4"/>
  <c r="H26" i="4"/>
  <c r="U2080" i="4"/>
  <c r="H2080" i="4"/>
  <c r="I2080" i="4" s="1"/>
  <c r="C1756" i="4"/>
  <c r="H1756" i="4"/>
  <c r="I1756" i="4" s="1"/>
  <c r="H1432" i="4"/>
  <c r="I1432" i="4" s="1"/>
  <c r="C1108" i="4"/>
  <c r="H1108" i="4"/>
  <c r="I1108" i="4" s="1"/>
  <c r="C784" i="4"/>
  <c r="H784" i="4"/>
  <c r="I784" i="4" s="1"/>
  <c r="C460" i="4"/>
  <c r="H460" i="4"/>
  <c r="I460" i="4" s="1"/>
  <c r="H2781" i="4"/>
  <c r="I2781" i="4" s="1"/>
  <c r="H2269" i="4"/>
  <c r="I2269" i="4" s="1"/>
  <c r="W1664" i="4"/>
  <c r="R1664" i="4" s="1"/>
  <c r="H1664" i="4"/>
  <c r="I1664" i="4" s="1"/>
  <c r="W1652" i="4"/>
  <c r="H1652" i="4"/>
  <c r="I1652" i="4" s="1"/>
  <c r="Z16" i="4"/>
  <c r="H16" i="4"/>
  <c r="Z4" i="4"/>
  <c r="H4" i="4"/>
  <c r="H136" i="4"/>
  <c r="I136" i="4" s="1"/>
  <c r="I2377" i="4"/>
  <c r="H2053" i="4"/>
  <c r="I2053" i="4" s="1"/>
  <c r="H1729" i="4"/>
  <c r="I1729" i="4" s="1"/>
  <c r="H1405" i="4"/>
  <c r="I1405" i="4" s="1"/>
  <c r="H1081" i="4"/>
  <c r="I1081" i="4" s="1"/>
  <c r="H757" i="4"/>
  <c r="I757" i="4" s="1"/>
  <c r="H433" i="4"/>
  <c r="I433" i="4" s="1"/>
  <c r="H2728" i="4"/>
  <c r="I2728" i="4" s="1"/>
  <c r="W1663" i="4"/>
  <c r="R1663" i="4" s="1"/>
  <c r="H1663" i="4"/>
  <c r="I1663" i="4" s="1"/>
  <c r="W1651" i="4"/>
  <c r="H1651" i="4"/>
  <c r="I1651" i="4" s="1"/>
  <c r="H109" i="4"/>
  <c r="I109" i="4" s="1"/>
  <c r="C2026" i="4"/>
  <c r="H2026" i="4"/>
  <c r="I2026" i="4" s="1"/>
  <c r="C1702" i="4"/>
  <c r="H1702" i="4"/>
  <c r="I1702" i="4" s="1"/>
  <c r="H1378" i="4"/>
  <c r="I1378" i="4" s="1"/>
  <c r="C1054" i="4"/>
  <c r="H1054" i="4"/>
  <c r="I1054" i="4" s="1"/>
  <c r="C730" i="4"/>
  <c r="H730" i="4"/>
  <c r="I730" i="4" s="1"/>
  <c r="C406" i="4"/>
  <c r="H406" i="4"/>
  <c r="I406" i="4" s="1"/>
  <c r="H2539" i="4"/>
  <c r="I2539" i="4" s="1"/>
  <c r="H2323" i="4"/>
  <c r="I2323" i="4" s="1"/>
  <c r="AG28" i="4"/>
  <c r="I2620" i="4"/>
  <c r="I2296" i="4"/>
  <c r="I1972" i="4"/>
  <c r="I2890" i="4"/>
  <c r="I2782" i="4"/>
  <c r="U271" i="4"/>
  <c r="V271" i="4"/>
  <c r="W271" i="4"/>
  <c r="X271" i="4"/>
  <c r="Y271" i="4"/>
  <c r="T271" i="4"/>
  <c r="U2836" i="4"/>
  <c r="Y2836" i="4"/>
  <c r="U2512" i="4"/>
  <c r="V2512" i="4"/>
  <c r="Y2512" i="4"/>
  <c r="T2512" i="4"/>
  <c r="T2188" i="4"/>
  <c r="V2188" i="4"/>
  <c r="Y2188" i="4"/>
  <c r="T1864" i="4"/>
  <c r="U1864" i="4"/>
  <c r="V1864" i="4"/>
  <c r="W1864" i="4"/>
  <c r="X1864" i="4"/>
  <c r="Y1864" i="4"/>
  <c r="T1540" i="4"/>
  <c r="U1540" i="4"/>
  <c r="V1540" i="4"/>
  <c r="W1540" i="4"/>
  <c r="X1540" i="4"/>
  <c r="Y1540" i="4"/>
  <c r="T1216" i="4"/>
  <c r="U1216" i="4"/>
  <c r="V1216" i="4"/>
  <c r="W1216" i="4"/>
  <c r="X1216" i="4"/>
  <c r="Y1216" i="4"/>
  <c r="X892" i="4"/>
  <c r="Y892" i="4"/>
  <c r="T892" i="4"/>
  <c r="U892" i="4"/>
  <c r="V892" i="4"/>
  <c r="W892" i="4"/>
  <c r="V568" i="4"/>
  <c r="W568" i="4"/>
  <c r="X568" i="4"/>
  <c r="Y568" i="4"/>
  <c r="T568" i="4"/>
  <c r="U568" i="4"/>
  <c r="C298" i="4"/>
  <c r="C2782" i="4"/>
  <c r="AB2782" i="4" s="1"/>
  <c r="C2458" i="4"/>
  <c r="AB2458" i="4" s="1"/>
  <c r="C2134" i="4"/>
  <c r="C1810" i="4"/>
  <c r="C1486" i="4"/>
  <c r="C1162" i="4"/>
  <c r="C838" i="4"/>
  <c r="C514" i="4"/>
  <c r="T2728" i="4"/>
  <c r="V2674" i="4"/>
  <c r="X2620" i="4"/>
  <c r="V2566" i="4"/>
  <c r="W2512" i="4"/>
  <c r="Y2458" i="4"/>
  <c r="Y1972" i="4"/>
  <c r="T244" i="4"/>
  <c r="U244" i="4"/>
  <c r="V244" i="4"/>
  <c r="W244" i="4"/>
  <c r="X244" i="4"/>
  <c r="Y244" i="4"/>
  <c r="T2809" i="4"/>
  <c r="X2809" i="4"/>
  <c r="T2485" i="4"/>
  <c r="U2485" i="4"/>
  <c r="X2485" i="4"/>
  <c r="Y2485" i="4"/>
  <c r="U2161" i="4"/>
  <c r="X2161" i="4"/>
  <c r="Y2161" i="4"/>
  <c r="T1837" i="4"/>
  <c r="U1837" i="4"/>
  <c r="V1837" i="4"/>
  <c r="W1837" i="4"/>
  <c r="X1837" i="4"/>
  <c r="Y1837" i="4"/>
  <c r="T1513" i="4"/>
  <c r="U1513" i="4"/>
  <c r="V1513" i="4"/>
  <c r="W1513" i="4"/>
  <c r="X1513" i="4"/>
  <c r="Y1513" i="4"/>
  <c r="X1189" i="4"/>
  <c r="Y1189" i="4"/>
  <c r="T1189" i="4"/>
  <c r="U1189" i="4"/>
  <c r="V1189" i="4"/>
  <c r="W1189" i="4"/>
  <c r="V865" i="4"/>
  <c r="W865" i="4"/>
  <c r="X865" i="4"/>
  <c r="Y865" i="4"/>
  <c r="T865" i="4"/>
  <c r="U865" i="4"/>
  <c r="T541" i="4"/>
  <c r="U541" i="4"/>
  <c r="V541" i="4"/>
  <c r="W541" i="4"/>
  <c r="X541" i="4"/>
  <c r="Y541" i="4"/>
  <c r="C271" i="4"/>
  <c r="C2755" i="4"/>
  <c r="AB2755" i="4" s="1"/>
  <c r="C1459" i="4"/>
  <c r="C487" i="4"/>
  <c r="Y2809" i="4"/>
  <c r="U2674" i="4"/>
  <c r="V2620" i="4"/>
  <c r="U2566" i="4"/>
  <c r="Z2404" i="4"/>
  <c r="Y2242" i="4"/>
  <c r="X2188" i="4"/>
  <c r="AA2188" i="4" s="1"/>
  <c r="W2026" i="4"/>
  <c r="X1972" i="4"/>
  <c r="T217" i="4"/>
  <c r="U217" i="4"/>
  <c r="V217" i="4"/>
  <c r="W217" i="4"/>
  <c r="X217" i="4"/>
  <c r="Y217" i="4"/>
  <c r="X2782" i="4"/>
  <c r="Y2782" i="4"/>
  <c r="V2782" i="4"/>
  <c r="W2782" i="4"/>
  <c r="R2782" i="4" s="1"/>
  <c r="T2458" i="4"/>
  <c r="W2458" i="4"/>
  <c r="X2458" i="4"/>
  <c r="Y2134" i="4"/>
  <c r="T2134" i="4"/>
  <c r="W2134" i="4"/>
  <c r="X2134" i="4"/>
  <c r="T1810" i="4"/>
  <c r="U1810" i="4"/>
  <c r="V1810" i="4"/>
  <c r="W1810" i="4"/>
  <c r="X1810" i="4"/>
  <c r="Y1810" i="4"/>
  <c r="X1486" i="4"/>
  <c r="Y1486" i="4"/>
  <c r="T1486" i="4"/>
  <c r="U1486" i="4"/>
  <c r="V1486" i="4"/>
  <c r="W1486" i="4"/>
  <c r="V1162" i="4"/>
  <c r="W1162" i="4"/>
  <c r="X1162" i="4"/>
  <c r="Y1162" i="4"/>
  <c r="T1162" i="4"/>
  <c r="U1162" i="4"/>
  <c r="T838" i="4"/>
  <c r="U838" i="4"/>
  <c r="V838" i="4"/>
  <c r="W838" i="4"/>
  <c r="X838" i="4"/>
  <c r="Y838" i="4"/>
  <c r="T514" i="4"/>
  <c r="U514" i="4"/>
  <c r="V514" i="4"/>
  <c r="W514" i="4"/>
  <c r="X514" i="4"/>
  <c r="Y514" i="4"/>
  <c r="C244" i="4"/>
  <c r="C2728" i="4"/>
  <c r="AB2728" i="4" s="1"/>
  <c r="C2404" i="4"/>
  <c r="AB2404" i="4" s="1"/>
  <c r="C2080" i="4"/>
  <c r="C1432" i="4"/>
  <c r="W2809" i="4"/>
  <c r="U2458" i="4"/>
  <c r="Y2404" i="4"/>
  <c r="Y2296" i="4"/>
  <c r="V2242" i="4"/>
  <c r="W2188" i="4"/>
  <c r="V2026" i="4"/>
  <c r="X1891" i="4"/>
  <c r="T190" i="4"/>
  <c r="U190" i="4"/>
  <c r="V190" i="4"/>
  <c r="W190" i="4"/>
  <c r="X190" i="4"/>
  <c r="Y190" i="4"/>
  <c r="W2755" i="4"/>
  <c r="X2755" i="4"/>
  <c r="U2755" i="4"/>
  <c r="V2755" i="4"/>
  <c r="V2431" i="4"/>
  <c r="W2431" i="4"/>
  <c r="Y2431" i="4"/>
  <c r="X2107" i="4"/>
  <c r="Y2107" i="4"/>
  <c r="V2107" i="4"/>
  <c r="W2107" i="4"/>
  <c r="Y1783" i="4"/>
  <c r="T1783" i="4"/>
  <c r="U1783" i="4"/>
  <c r="V1783" i="4"/>
  <c r="W1783" i="4"/>
  <c r="X1783" i="4"/>
  <c r="W1459" i="4"/>
  <c r="X1459" i="4"/>
  <c r="Y1459" i="4"/>
  <c r="T1459" i="4"/>
  <c r="U1459" i="4"/>
  <c r="V1459" i="4"/>
  <c r="U1135" i="4"/>
  <c r="V1135" i="4"/>
  <c r="W1135" i="4"/>
  <c r="X1135" i="4"/>
  <c r="Y1135" i="4"/>
  <c r="T1135" i="4"/>
  <c r="T811" i="4"/>
  <c r="U811" i="4"/>
  <c r="V811" i="4"/>
  <c r="W811" i="4"/>
  <c r="X811" i="4"/>
  <c r="Y811" i="4"/>
  <c r="T487" i="4"/>
  <c r="U487" i="4"/>
  <c r="V487" i="4"/>
  <c r="W487" i="4"/>
  <c r="X487" i="4"/>
  <c r="Y487" i="4"/>
  <c r="C217" i="4"/>
  <c r="C2701" i="4"/>
  <c r="AB2701" i="4" s="1"/>
  <c r="C2377" i="4"/>
  <c r="AB2377" i="4" s="1"/>
  <c r="C2053" i="4"/>
  <c r="C1729" i="4"/>
  <c r="C1405" i="4"/>
  <c r="C1081" i="4"/>
  <c r="C757" i="4"/>
  <c r="C433" i="4"/>
  <c r="I2836" i="4"/>
  <c r="I2512" i="4"/>
  <c r="I2188" i="4"/>
  <c r="I1864" i="4"/>
  <c r="I1540" i="4"/>
  <c r="I1216" i="4"/>
  <c r="I892" i="4"/>
  <c r="I568" i="4"/>
  <c r="I244" i="4"/>
  <c r="V2809" i="4"/>
  <c r="V2350" i="4"/>
  <c r="X2296" i="4"/>
  <c r="U2242" i="4"/>
  <c r="U2188" i="4"/>
  <c r="V2134" i="4"/>
  <c r="Y163" i="4"/>
  <c r="T163" i="4"/>
  <c r="U163" i="4"/>
  <c r="V163" i="4"/>
  <c r="W163" i="4"/>
  <c r="X163" i="4"/>
  <c r="W2728" i="4"/>
  <c r="X2728" i="4"/>
  <c r="U2728" i="4"/>
  <c r="V2728" i="4"/>
  <c r="U2404" i="4"/>
  <c r="V2404" i="4"/>
  <c r="X2404" i="4"/>
  <c r="X2080" i="4"/>
  <c r="Y2080" i="4"/>
  <c r="V2080" i="4"/>
  <c r="W2080" i="4"/>
  <c r="Y1756" i="4"/>
  <c r="T1756" i="4"/>
  <c r="U1756" i="4"/>
  <c r="V1756" i="4"/>
  <c r="W1756" i="4"/>
  <c r="X1756" i="4"/>
  <c r="W1432" i="4"/>
  <c r="X1432" i="4"/>
  <c r="Y1432" i="4"/>
  <c r="T1432" i="4"/>
  <c r="U1432" i="4"/>
  <c r="V1432" i="4"/>
  <c r="T1108" i="4"/>
  <c r="U1108" i="4"/>
  <c r="V1108" i="4"/>
  <c r="W1108" i="4"/>
  <c r="X1108" i="4"/>
  <c r="Y1108" i="4"/>
  <c r="T784" i="4"/>
  <c r="U784" i="4"/>
  <c r="V784" i="4"/>
  <c r="W784" i="4"/>
  <c r="X784" i="4"/>
  <c r="Y784" i="4"/>
  <c r="T460" i="4"/>
  <c r="U460" i="4"/>
  <c r="V460" i="4"/>
  <c r="W460" i="4"/>
  <c r="X460" i="4"/>
  <c r="Y460" i="4"/>
  <c r="C190" i="4"/>
  <c r="C2674" i="4"/>
  <c r="AB2674" i="4" s="1"/>
  <c r="C2350" i="4"/>
  <c r="AB2350" i="4" s="1"/>
  <c r="C1378" i="4"/>
  <c r="U2809" i="4"/>
  <c r="Y2755" i="4"/>
  <c r="T2404" i="4"/>
  <c r="U2134" i="4"/>
  <c r="T2080" i="4"/>
  <c r="X136" i="4"/>
  <c r="Y136" i="4"/>
  <c r="T136" i="4"/>
  <c r="U136" i="4"/>
  <c r="V136" i="4"/>
  <c r="W136" i="4"/>
  <c r="U2701" i="4"/>
  <c r="V2701" i="4"/>
  <c r="Y2701" i="4"/>
  <c r="T2701" i="4"/>
  <c r="T2377" i="4"/>
  <c r="V2377" i="4"/>
  <c r="Y2377" i="4"/>
  <c r="V2053" i="4"/>
  <c r="W2053" i="4"/>
  <c r="T2053" i="4"/>
  <c r="U2053" i="4"/>
  <c r="W1729" i="4"/>
  <c r="X1729" i="4"/>
  <c r="Y1729" i="4"/>
  <c r="T1729" i="4"/>
  <c r="U1729" i="4"/>
  <c r="V1729" i="4"/>
  <c r="U1405" i="4"/>
  <c r="V1405" i="4"/>
  <c r="W1405" i="4"/>
  <c r="X1405" i="4"/>
  <c r="Y1405" i="4"/>
  <c r="T1405" i="4"/>
  <c r="T1081" i="4"/>
  <c r="U1081" i="4"/>
  <c r="V1081" i="4"/>
  <c r="W1081" i="4"/>
  <c r="X1081" i="4"/>
  <c r="Y1081" i="4"/>
  <c r="T757" i="4"/>
  <c r="U757" i="4"/>
  <c r="V757" i="4"/>
  <c r="W757" i="4"/>
  <c r="X757" i="4"/>
  <c r="Y757" i="4"/>
  <c r="Y433" i="4"/>
  <c r="T433" i="4"/>
  <c r="U433" i="4"/>
  <c r="V433" i="4"/>
  <c r="W433" i="4"/>
  <c r="X433" i="4"/>
  <c r="C163" i="4"/>
  <c r="C2647" i="4"/>
  <c r="AB2647" i="4" s="1"/>
  <c r="C1027" i="4"/>
  <c r="X2836" i="4"/>
  <c r="T2755" i="4"/>
  <c r="X2701" i="4"/>
  <c r="Y2647" i="4"/>
  <c r="X2593" i="4"/>
  <c r="Y2539" i="4"/>
  <c r="W1945" i="4"/>
  <c r="U109" i="4"/>
  <c r="V109" i="4"/>
  <c r="W109" i="4"/>
  <c r="X109" i="4"/>
  <c r="Y109" i="4"/>
  <c r="T109" i="4"/>
  <c r="T2674" i="4"/>
  <c r="W2674" i="4"/>
  <c r="X2674" i="4"/>
  <c r="Y2350" i="4"/>
  <c r="T2350" i="4"/>
  <c r="W2350" i="4"/>
  <c r="X2350" i="4"/>
  <c r="T2026" i="4"/>
  <c r="U2026" i="4"/>
  <c r="X2026" i="4"/>
  <c r="Y2026" i="4"/>
  <c r="T1702" i="4"/>
  <c r="U1702" i="4"/>
  <c r="V1702" i="4"/>
  <c r="W1702" i="4"/>
  <c r="X1702" i="4"/>
  <c r="Y1702" i="4"/>
  <c r="T1378" i="4"/>
  <c r="U1378" i="4"/>
  <c r="V1378" i="4"/>
  <c r="W1378" i="4"/>
  <c r="X1378" i="4"/>
  <c r="Y1378" i="4"/>
  <c r="T1054" i="4"/>
  <c r="U1054" i="4"/>
  <c r="V1054" i="4"/>
  <c r="W1054" i="4"/>
  <c r="X1054" i="4"/>
  <c r="Y1054" i="4"/>
  <c r="Y730" i="4"/>
  <c r="T730" i="4"/>
  <c r="U730" i="4"/>
  <c r="V730" i="4"/>
  <c r="W730" i="4"/>
  <c r="X730" i="4"/>
  <c r="V406" i="4"/>
  <c r="W406" i="4"/>
  <c r="X406" i="4"/>
  <c r="Y406" i="4"/>
  <c r="T406" i="4"/>
  <c r="U406" i="4"/>
  <c r="C136" i="4"/>
  <c r="C2620" i="4"/>
  <c r="AB2620" i="4" s="1"/>
  <c r="C2296" i="4"/>
  <c r="AB2296" i="4" s="1"/>
  <c r="C1972" i="4"/>
  <c r="C1648" i="4"/>
  <c r="C1324" i="4"/>
  <c r="C1000" i="4"/>
  <c r="C676" i="4"/>
  <c r="I163" i="4"/>
  <c r="W2836" i="4"/>
  <c r="W2701" i="4"/>
  <c r="W2593" i="4"/>
  <c r="T2539" i="4"/>
  <c r="W2485" i="4"/>
  <c r="T82" i="4"/>
  <c r="U82" i="4"/>
  <c r="V82" i="4"/>
  <c r="W82" i="4"/>
  <c r="X82" i="4"/>
  <c r="Y82" i="4"/>
  <c r="U2647" i="4"/>
  <c r="V2647" i="4"/>
  <c r="X2647" i="4"/>
  <c r="W2323" i="4"/>
  <c r="X2323" i="4"/>
  <c r="U2323" i="4"/>
  <c r="V2323" i="4"/>
  <c r="V1999" i="4"/>
  <c r="W1999" i="4"/>
  <c r="X1999" i="4"/>
  <c r="Y1999" i="4"/>
  <c r="T1675" i="4"/>
  <c r="U1675" i="4"/>
  <c r="V1675" i="4"/>
  <c r="W1675" i="4"/>
  <c r="X1675" i="4"/>
  <c r="Y1675" i="4"/>
  <c r="T1351" i="4"/>
  <c r="U1351" i="4"/>
  <c r="V1351" i="4"/>
  <c r="W1351" i="4"/>
  <c r="X1351" i="4"/>
  <c r="Y1351" i="4"/>
  <c r="X1027" i="4"/>
  <c r="Y1027" i="4"/>
  <c r="T1027" i="4"/>
  <c r="U1027" i="4"/>
  <c r="V1027" i="4"/>
  <c r="W1027" i="4"/>
  <c r="V703" i="4"/>
  <c r="W703" i="4"/>
  <c r="X703" i="4"/>
  <c r="Y703" i="4"/>
  <c r="T703" i="4"/>
  <c r="U703" i="4"/>
  <c r="C109" i="4"/>
  <c r="C2593" i="4"/>
  <c r="AB2593" i="4" s="1"/>
  <c r="C2269" i="4"/>
  <c r="AB2269" i="4" s="1"/>
  <c r="C973" i="4"/>
  <c r="V2836" i="4"/>
  <c r="T2647" i="4"/>
  <c r="V2485" i="4"/>
  <c r="X2431" i="4"/>
  <c r="X2269" i="4"/>
  <c r="Y2215" i="4"/>
  <c r="U1999" i="4"/>
  <c r="T379" i="4"/>
  <c r="U379" i="4"/>
  <c r="V379" i="4"/>
  <c r="W379" i="4"/>
  <c r="X379" i="4"/>
  <c r="Y379" i="4"/>
  <c r="Y55" i="4"/>
  <c r="U55" i="4"/>
  <c r="T2620" i="4"/>
  <c r="U2620" i="4"/>
  <c r="W2620" i="4"/>
  <c r="V2296" i="4"/>
  <c r="W2296" i="4"/>
  <c r="T2296" i="4"/>
  <c r="U2296" i="4"/>
  <c r="T1972" i="4"/>
  <c r="U1972" i="4"/>
  <c r="V1972" i="4"/>
  <c r="W1972" i="4"/>
  <c r="T1648" i="4"/>
  <c r="U1648" i="4"/>
  <c r="V1648" i="4"/>
  <c r="W1648" i="4"/>
  <c r="X1648" i="4"/>
  <c r="Y1648" i="4"/>
  <c r="Y1324" i="4"/>
  <c r="T1324" i="4"/>
  <c r="U1324" i="4"/>
  <c r="V1324" i="4"/>
  <c r="W1324" i="4"/>
  <c r="X1324" i="4"/>
  <c r="V1000" i="4"/>
  <c r="W1000" i="4"/>
  <c r="X1000" i="4"/>
  <c r="Y1000" i="4"/>
  <c r="T1000" i="4"/>
  <c r="U1000" i="4"/>
  <c r="T676" i="4"/>
  <c r="U676" i="4"/>
  <c r="V676" i="4"/>
  <c r="W676" i="4"/>
  <c r="X676" i="4"/>
  <c r="Y676" i="4"/>
  <c r="C82" i="4"/>
  <c r="I2809" i="4"/>
  <c r="I2485" i="4"/>
  <c r="I2161" i="4"/>
  <c r="I1513" i="4"/>
  <c r="I1189" i="4"/>
  <c r="I865" i="4"/>
  <c r="I217" i="4"/>
  <c r="V55" i="4"/>
  <c r="T2836" i="4"/>
  <c r="U2431" i="4"/>
  <c r="X2377" i="4"/>
  <c r="Y2323" i="4"/>
  <c r="W2215" i="4"/>
  <c r="W2161" i="4"/>
  <c r="Y2053" i="4"/>
  <c r="T1999" i="4"/>
  <c r="T352" i="4"/>
  <c r="U352" i="4"/>
  <c r="V352" i="4"/>
  <c r="W352" i="4"/>
  <c r="X352" i="4"/>
  <c r="Y352" i="4"/>
  <c r="T2593" i="4"/>
  <c r="V2593" i="4"/>
  <c r="Y2593" i="4"/>
  <c r="U2269" i="4"/>
  <c r="V2269" i="4"/>
  <c r="Y2269" i="4"/>
  <c r="Z2269" i="4"/>
  <c r="T2269" i="4"/>
  <c r="T1945" i="4"/>
  <c r="U1945" i="4"/>
  <c r="V1945" i="4"/>
  <c r="X1945" i="4"/>
  <c r="Y1945" i="4"/>
  <c r="Y1621" i="4"/>
  <c r="T1621" i="4"/>
  <c r="U1621" i="4"/>
  <c r="V1621" i="4"/>
  <c r="W1621" i="4"/>
  <c r="X1621" i="4"/>
  <c r="W1297" i="4"/>
  <c r="X1297" i="4"/>
  <c r="Y1297" i="4"/>
  <c r="T1297" i="4"/>
  <c r="U1297" i="4"/>
  <c r="V1297" i="4"/>
  <c r="T973" i="4"/>
  <c r="U973" i="4"/>
  <c r="V973" i="4"/>
  <c r="W973" i="4"/>
  <c r="X973" i="4"/>
  <c r="Y973" i="4"/>
  <c r="T649" i="4"/>
  <c r="U649" i="4"/>
  <c r="V649" i="4"/>
  <c r="W649" i="4"/>
  <c r="X649" i="4"/>
  <c r="Y649" i="4"/>
  <c r="C379" i="4"/>
  <c r="C55" i="4"/>
  <c r="C2539" i="4"/>
  <c r="AB2539" i="4" s="1"/>
  <c r="C2215" i="4"/>
  <c r="C1891" i="4"/>
  <c r="C1567" i="4"/>
  <c r="C1243" i="4"/>
  <c r="C919" i="4"/>
  <c r="C595" i="4"/>
  <c r="W55" i="4"/>
  <c r="T2431" i="4"/>
  <c r="W2377" i="4"/>
  <c r="T2323" i="4"/>
  <c r="T2215" i="4"/>
  <c r="V2161" i="4"/>
  <c r="U2107" i="4"/>
  <c r="X2053" i="4"/>
  <c r="T325" i="4"/>
  <c r="U325" i="4"/>
  <c r="V325" i="4"/>
  <c r="W325" i="4"/>
  <c r="X325" i="4"/>
  <c r="Y325" i="4"/>
  <c r="Y2566" i="4"/>
  <c r="T2566" i="4"/>
  <c r="W2566" i="4"/>
  <c r="X2566" i="4"/>
  <c r="T2242" i="4"/>
  <c r="W2242" i="4"/>
  <c r="X2242" i="4"/>
  <c r="X1918" i="4"/>
  <c r="Y1918" i="4"/>
  <c r="T1918" i="4"/>
  <c r="V1918" i="4"/>
  <c r="W1918" i="4"/>
  <c r="V1594" i="4"/>
  <c r="W1594" i="4"/>
  <c r="X1594" i="4"/>
  <c r="Y1594" i="4"/>
  <c r="T1594" i="4"/>
  <c r="U1594" i="4"/>
  <c r="T1270" i="4"/>
  <c r="U1270" i="4"/>
  <c r="V1270" i="4"/>
  <c r="W1270" i="4"/>
  <c r="X1270" i="4"/>
  <c r="Y1270" i="4"/>
  <c r="T946" i="4"/>
  <c r="U946" i="4"/>
  <c r="V946" i="4"/>
  <c r="W946" i="4"/>
  <c r="X946" i="4"/>
  <c r="Y946" i="4"/>
  <c r="T622" i="4"/>
  <c r="U622" i="4"/>
  <c r="V622" i="4"/>
  <c r="W622" i="4"/>
  <c r="X622" i="4"/>
  <c r="Y622" i="4"/>
  <c r="C352" i="4"/>
  <c r="C2836" i="4"/>
  <c r="AB2836" i="4" s="1"/>
  <c r="C2512" i="4"/>
  <c r="AB2512" i="4" s="1"/>
  <c r="C2188" i="4"/>
  <c r="C1864" i="4"/>
  <c r="C1540" i="4"/>
  <c r="C1216" i="4"/>
  <c r="C892" i="4"/>
  <c r="C568" i="4"/>
  <c r="I271" i="4"/>
  <c r="X55" i="4"/>
  <c r="U2782" i="4"/>
  <c r="U2377" i="4"/>
  <c r="T2161" i="4"/>
  <c r="T2107" i="4"/>
  <c r="U1918" i="4"/>
  <c r="X298" i="4"/>
  <c r="Y298" i="4"/>
  <c r="T298" i="4"/>
  <c r="U298" i="4"/>
  <c r="V298" i="4"/>
  <c r="W298" i="4"/>
  <c r="W2539" i="4"/>
  <c r="X2539" i="4"/>
  <c r="U2539" i="4"/>
  <c r="V2539" i="4"/>
  <c r="U2215" i="4"/>
  <c r="V2215" i="4"/>
  <c r="X2215" i="4"/>
  <c r="AA2215" i="4" s="1"/>
  <c r="U1891" i="4"/>
  <c r="V1891" i="4"/>
  <c r="W1891" i="4"/>
  <c r="Y1891" i="4"/>
  <c r="T1891" i="4"/>
  <c r="T1567" i="4"/>
  <c r="U1567" i="4"/>
  <c r="V1567" i="4"/>
  <c r="W1567" i="4"/>
  <c r="X1567" i="4"/>
  <c r="Y1567" i="4"/>
  <c r="T1243" i="4"/>
  <c r="U1243" i="4"/>
  <c r="V1243" i="4"/>
  <c r="W1243" i="4"/>
  <c r="X1243" i="4"/>
  <c r="Y1243" i="4"/>
  <c r="T919" i="4"/>
  <c r="U919" i="4"/>
  <c r="V919" i="4"/>
  <c r="W919" i="4"/>
  <c r="X919" i="4"/>
  <c r="Y919" i="4"/>
  <c r="Y595" i="4"/>
  <c r="T595" i="4"/>
  <c r="U595" i="4"/>
  <c r="V595" i="4"/>
  <c r="W595" i="4"/>
  <c r="X595" i="4"/>
  <c r="C325" i="4"/>
  <c r="C2809" i="4"/>
  <c r="AB2809" i="4" s="1"/>
  <c r="C2485" i="4"/>
  <c r="AB2485" i="4" s="1"/>
  <c r="C2161" i="4"/>
  <c r="C1837" i="4"/>
  <c r="C1513" i="4"/>
  <c r="C1189" i="4"/>
  <c r="C865" i="4"/>
  <c r="C541" i="4"/>
  <c r="T2782" i="4"/>
  <c r="Y2728" i="4"/>
  <c r="Y2674" i="4"/>
  <c r="Y2620" i="4"/>
  <c r="X2512" i="4"/>
  <c r="I2491" i="4"/>
  <c r="X2791" i="4"/>
  <c r="Y1191" i="4"/>
  <c r="Z25" i="4"/>
  <c r="Z13" i="4"/>
  <c r="Z23" i="4"/>
  <c r="Z11" i="4"/>
  <c r="Z18" i="4"/>
  <c r="Z6" i="4"/>
  <c r="I351" i="4"/>
  <c r="I27" i="4"/>
  <c r="Z27" i="4"/>
  <c r="Z24" i="4"/>
  <c r="Z12" i="4"/>
  <c r="I324" i="4"/>
  <c r="Z22" i="4"/>
  <c r="Z10" i="4"/>
  <c r="Z21" i="4"/>
  <c r="Z9" i="4"/>
  <c r="Z17" i="4"/>
  <c r="Z5" i="4"/>
  <c r="I135" i="4"/>
  <c r="Z15" i="4"/>
  <c r="Z3" i="4"/>
  <c r="Z2754" i="4"/>
  <c r="H21" i="7"/>
  <c r="J21" i="7" s="1"/>
  <c r="H27" i="7"/>
  <c r="L27" i="7" s="1"/>
  <c r="Z57" i="1"/>
  <c r="H16" i="7"/>
  <c r="L16" i="7" s="1"/>
  <c r="H3" i="7"/>
  <c r="J3" i="7" s="1"/>
  <c r="H13" i="7"/>
  <c r="J13" i="7" s="1"/>
  <c r="J17" i="7"/>
  <c r="L17" i="7"/>
  <c r="H26" i="7"/>
  <c r="H14" i="7"/>
  <c r="H24" i="7"/>
  <c r="L24" i="7" s="1"/>
  <c r="H12" i="7"/>
  <c r="L12" i="7" s="1"/>
  <c r="H23" i="7"/>
  <c r="J23" i="7" s="1"/>
  <c r="H11" i="7"/>
  <c r="H22" i="7"/>
  <c r="H10" i="7"/>
  <c r="H9" i="7"/>
  <c r="H20" i="7"/>
  <c r="H8" i="7"/>
  <c r="H19" i="7"/>
  <c r="J19" i="7" s="1"/>
  <c r="H7" i="7"/>
  <c r="J7" i="7" s="1"/>
  <c r="H18" i="7"/>
  <c r="J18" i="7" s="1"/>
  <c r="H6" i="7"/>
  <c r="L6" i="7" s="1"/>
  <c r="H2" i="7"/>
  <c r="J2" i="7" s="1"/>
  <c r="L2" i="7" s="1"/>
  <c r="H5" i="7"/>
  <c r="J5" i="7" s="1"/>
  <c r="H4" i="7"/>
  <c r="L4" i="7" s="1"/>
  <c r="H15" i="7"/>
  <c r="L25" i="7"/>
  <c r="J28" i="7"/>
  <c r="I22" i="7"/>
  <c r="M22" i="7" s="1"/>
  <c r="I10" i="7"/>
  <c r="M10" i="7" s="1"/>
  <c r="K21" i="7"/>
  <c r="M21" i="7" s="1"/>
  <c r="K26" i="7"/>
  <c r="M26" i="7" s="1"/>
  <c r="I23" i="7"/>
  <c r="K23" i="7" s="1"/>
  <c r="I11" i="7"/>
  <c r="M11" i="7" s="1"/>
  <c r="I20" i="7"/>
  <c r="I8" i="7"/>
  <c r="I19" i="7"/>
  <c r="I7" i="7"/>
  <c r="I18" i="7"/>
  <c r="K18" i="7" s="1"/>
  <c r="I6" i="7"/>
  <c r="K6" i="7" s="1"/>
  <c r="I17" i="7"/>
  <c r="K17" i="7" s="1"/>
  <c r="I5" i="7"/>
  <c r="I16" i="7"/>
  <c r="I4" i="7"/>
  <c r="K4" i="7" s="1"/>
  <c r="I27" i="7"/>
  <c r="I15" i="7"/>
  <c r="K15" i="7" s="1"/>
  <c r="I3" i="7"/>
  <c r="K3" i="7" s="1"/>
  <c r="I14" i="7"/>
  <c r="I25" i="7"/>
  <c r="M25" i="7" s="1"/>
  <c r="I2" i="7"/>
  <c r="I24" i="7"/>
  <c r="M24" i="7" s="1"/>
  <c r="K28" i="7"/>
  <c r="M13" i="7"/>
  <c r="K22" i="7"/>
  <c r="K10" i="7"/>
  <c r="M12" i="7"/>
  <c r="M9" i="7"/>
  <c r="X1191" i="4"/>
  <c r="Z44" i="1"/>
  <c r="Z39" i="1"/>
  <c r="Z38" i="1"/>
  <c r="Z31" i="1"/>
  <c r="Z30" i="1"/>
  <c r="Z25" i="1"/>
  <c r="Y18" i="1"/>
  <c r="Z17" i="1"/>
  <c r="T1487" i="4"/>
  <c r="V999" i="4"/>
  <c r="X893" i="4"/>
  <c r="Y162" i="4"/>
  <c r="W1973" i="4"/>
  <c r="Y596" i="4"/>
  <c r="T137" i="4"/>
  <c r="V1539" i="4"/>
  <c r="Y1433" i="4"/>
  <c r="W1082" i="4"/>
  <c r="V110" i="4"/>
  <c r="W1622" i="4"/>
  <c r="W1188" i="4"/>
  <c r="X731" i="4"/>
  <c r="T648" i="4"/>
  <c r="T513" i="4"/>
  <c r="V83" i="4"/>
  <c r="X1728" i="4"/>
  <c r="W1271" i="4"/>
  <c r="U837" i="4"/>
  <c r="W459" i="4"/>
  <c r="T380" i="4"/>
  <c r="V56" i="4"/>
  <c r="U920" i="4"/>
  <c r="U2000" i="4"/>
  <c r="V1377" i="4"/>
  <c r="X326" i="4"/>
  <c r="Y1863" i="4"/>
  <c r="X1460" i="4"/>
  <c r="T1109" i="4"/>
  <c r="Y675" i="4"/>
  <c r="X540" i="4"/>
  <c r="U297" i="4"/>
  <c r="T2592" i="4"/>
  <c r="Y1946" i="4"/>
  <c r="V758" i="4"/>
  <c r="U434" i="4"/>
  <c r="Y1784" i="4"/>
  <c r="Y1701" i="4"/>
  <c r="Y1244" i="4"/>
  <c r="W650" i="4"/>
  <c r="V515" i="4"/>
  <c r="X189" i="4"/>
  <c r="V216" i="4"/>
  <c r="T1755" i="4"/>
  <c r="U243" i="4"/>
  <c r="Y6" i="1"/>
  <c r="Z6" i="1"/>
  <c r="Y819" i="4"/>
  <c r="T522" i="4"/>
  <c r="T2816" i="4"/>
  <c r="U1332" i="4"/>
  <c r="T966" i="4"/>
  <c r="Y2828" i="4"/>
  <c r="W2735" i="4"/>
  <c r="U2666" i="4"/>
  <c r="T2763" i="4"/>
  <c r="V1845" i="4"/>
  <c r="V1548" i="4"/>
  <c r="X2801" i="4"/>
  <c r="W1818" i="4"/>
  <c r="X954" i="4"/>
  <c r="U2762" i="4"/>
  <c r="X2720" i="4"/>
  <c r="V2693" i="4"/>
  <c r="T569" i="4"/>
  <c r="Z12" i="1"/>
  <c r="T2505" i="4"/>
  <c r="T1656" i="4"/>
  <c r="X549" i="4"/>
  <c r="V2747" i="4"/>
  <c r="Y2708" i="4"/>
  <c r="T2681" i="4"/>
  <c r="T947" i="4"/>
  <c r="V858" i="4"/>
  <c r="Y2789" i="4"/>
  <c r="W2829" i="4"/>
  <c r="V1614" i="4"/>
  <c r="U1533" i="4"/>
  <c r="X1317" i="4"/>
  <c r="Y615" i="4"/>
  <c r="T2774" i="4"/>
  <c r="X2748" i="4"/>
  <c r="U1803" i="4"/>
  <c r="X353" i="4"/>
  <c r="Z14" i="1"/>
  <c r="U2766" i="4"/>
  <c r="X2685" i="4"/>
  <c r="V2654" i="4"/>
  <c r="X2639" i="4"/>
  <c r="X2627" i="4"/>
  <c r="X2600" i="4"/>
  <c r="V2585" i="4"/>
  <c r="X2573" i="4"/>
  <c r="W2546" i="4"/>
  <c r="V2531" i="4"/>
  <c r="T2504" i="4"/>
  <c r="T2492" i="4"/>
  <c r="W2465" i="4"/>
  <c r="W2450" i="4"/>
  <c r="U2438" i="4"/>
  <c r="T2423" i="4"/>
  <c r="Y2411" i="4"/>
  <c r="T2396" i="4"/>
  <c r="W2384" i="4"/>
  <c r="X2369" i="4"/>
  <c r="T2357" i="4"/>
  <c r="U2315" i="4"/>
  <c r="V2303" i="4"/>
  <c r="V2276" i="4"/>
  <c r="Y2261" i="4"/>
  <c r="T2195" i="4"/>
  <c r="W2141" i="4"/>
  <c r="V2126" i="4"/>
  <c r="V2114" i="4"/>
  <c r="V2099" i="4"/>
  <c r="W2045" i="4"/>
  <c r="T2033" i="4"/>
  <c r="T2018" i="4"/>
  <c r="Y2006" i="4"/>
  <c r="V1991" i="4"/>
  <c r="T1952" i="4"/>
  <c r="W1937" i="4"/>
  <c r="X1924" i="4"/>
  <c r="U1910" i="4"/>
  <c r="W1883" i="4"/>
  <c r="T1871" i="4"/>
  <c r="W1856" i="4"/>
  <c r="T1817" i="4"/>
  <c r="W1790" i="4"/>
  <c r="V1775" i="4"/>
  <c r="Y1721" i="4"/>
  <c r="V1709" i="4"/>
  <c r="V1655" i="4"/>
  <c r="U1640" i="4"/>
  <c r="T1628" i="4"/>
  <c r="U1586" i="4"/>
  <c r="X1559" i="4"/>
  <c r="T1547" i="4"/>
  <c r="X1520" i="4"/>
  <c r="W1493" i="4"/>
  <c r="T1478" i="4"/>
  <c r="V1451" i="4"/>
  <c r="X1424" i="4"/>
  <c r="V1397" i="4"/>
  <c r="U1385" i="4"/>
  <c r="V1358" i="4"/>
  <c r="V1343" i="4"/>
  <c r="Y1331" i="4"/>
  <c r="T1304" i="4"/>
  <c r="X1289" i="4"/>
  <c r="U1262" i="4"/>
  <c r="V1250" i="4"/>
  <c r="X1223" i="4"/>
  <c r="Y1196" i="4"/>
  <c r="U1181" i="4"/>
  <c r="W1154" i="4"/>
  <c r="T1142" i="4"/>
  <c r="X1019" i="4"/>
  <c r="U1007" i="4"/>
  <c r="W980" i="4"/>
  <c r="U830" i="4"/>
  <c r="W722" i="4"/>
  <c r="V710" i="4"/>
  <c r="V587" i="4"/>
  <c r="U263" i="4"/>
  <c r="T2429" i="4"/>
  <c r="V2105" i="4"/>
  <c r="Y1133" i="4"/>
  <c r="Z5" i="1"/>
  <c r="AB64" i="1" s="1"/>
  <c r="U2827" i="4"/>
  <c r="T2800" i="4"/>
  <c r="W2788" i="4"/>
  <c r="T2773" i="4"/>
  <c r="X2746" i="4"/>
  <c r="W2719" i="4"/>
  <c r="U2707" i="4"/>
  <c r="U2692" i="4"/>
  <c r="Y2680" i="4"/>
  <c r="U2665" i="4"/>
  <c r="T2653" i="4"/>
  <c r="V2638" i="4"/>
  <c r="Y2626" i="4"/>
  <c r="X2611" i="4"/>
  <c r="Y2599" i="4"/>
  <c r="V2584" i="4"/>
  <c r="T2545" i="4"/>
  <c r="Y2530" i="4"/>
  <c r="U2518" i="4"/>
  <c r="W2503" i="4"/>
  <c r="W2476" i="4"/>
  <c r="Y2449" i="4"/>
  <c r="U2437" i="4"/>
  <c r="T2422" i="4"/>
  <c r="W2410" i="4"/>
  <c r="T2395" i="4"/>
  <c r="Y2383" i="4"/>
  <c r="T2368" i="4"/>
  <c r="T2356" i="4"/>
  <c r="U2341" i="4"/>
  <c r="Y2329" i="4"/>
  <c r="W2314" i="4"/>
  <c r="T2287" i="4"/>
  <c r="T2275" i="4"/>
  <c r="U2248" i="4"/>
  <c r="T2233" i="4"/>
  <c r="W2221" i="4"/>
  <c r="T2206" i="4"/>
  <c r="U2179" i="4"/>
  <c r="Y2167" i="4"/>
  <c r="W2152" i="4"/>
  <c r="T2140" i="4"/>
  <c r="X2086" i="4"/>
  <c r="Y2071" i="4"/>
  <c r="T2059" i="4"/>
  <c r="V2044" i="4"/>
  <c r="T2032" i="4"/>
  <c r="W2005" i="4"/>
  <c r="W1951" i="4"/>
  <c r="V1942" i="4"/>
  <c r="U1909" i="4"/>
  <c r="W1897" i="4"/>
  <c r="W1882" i="4"/>
  <c r="T1855" i="4"/>
  <c r="T1843" i="4"/>
  <c r="U1789" i="4"/>
  <c r="Y1774" i="4"/>
  <c r="X1762" i="4"/>
  <c r="V1747" i="4"/>
  <c r="T1735" i="4"/>
  <c r="T1708" i="4"/>
  <c r="Y1681" i="4"/>
  <c r="X1666" i="4"/>
  <c r="U1654" i="4"/>
  <c r="V1612" i="4"/>
  <c r="U1600" i="4"/>
  <c r="X1573" i="4"/>
  <c r="V1558" i="4"/>
  <c r="Y1531" i="4"/>
  <c r="V1519" i="4"/>
  <c r="V1504" i="4"/>
  <c r="T1492" i="4"/>
  <c r="Y1477" i="4"/>
  <c r="U1465" i="4"/>
  <c r="T1438" i="4"/>
  <c r="Y1423" i="4"/>
  <c r="V1411" i="4"/>
  <c r="U1315" i="4"/>
  <c r="V1288" i="4"/>
  <c r="U1222" i="4"/>
  <c r="T1168" i="4"/>
  <c r="W1126" i="4"/>
  <c r="T1114" i="4"/>
  <c r="U1099" i="4"/>
  <c r="T1060" i="4"/>
  <c r="Y1045" i="4"/>
  <c r="T1033" i="4"/>
  <c r="U952" i="4"/>
  <c r="W883" i="4"/>
  <c r="X802" i="4"/>
  <c r="U790" i="4"/>
  <c r="T775" i="4"/>
  <c r="T682" i="4"/>
  <c r="X667" i="4"/>
  <c r="T505" i="4"/>
  <c r="W343" i="4"/>
  <c r="W196" i="4"/>
  <c r="U154" i="4"/>
  <c r="U2726" i="4"/>
  <c r="U2402" i="4"/>
  <c r="V2078" i="4"/>
  <c r="V1754" i="4"/>
  <c r="X1430" i="4"/>
  <c r="U1106" i="4"/>
  <c r="X1890" i="4"/>
  <c r="W1890" i="4"/>
  <c r="Y1566" i="4"/>
  <c r="V594" i="4"/>
  <c r="U270" i="4"/>
  <c r="Z11" i="1"/>
  <c r="U2772" i="4"/>
  <c r="U2637" i="4"/>
  <c r="T2625" i="4"/>
  <c r="T2598" i="4"/>
  <c r="U2583" i="4"/>
  <c r="Y2571" i="4"/>
  <c r="X2556" i="4"/>
  <c r="T2529" i="4"/>
  <c r="T2517" i="4"/>
  <c r="X2502" i="4"/>
  <c r="T2490" i="4"/>
  <c r="T2475" i="4"/>
  <c r="U2463" i="4"/>
  <c r="T2448" i="4"/>
  <c r="T2421" i="4"/>
  <c r="T2409" i="4"/>
  <c r="Y2382" i="4"/>
  <c r="U2340" i="4"/>
  <c r="W2328" i="4"/>
  <c r="W2313" i="4"/>
  <c r="Y2301" i="4"/>
  <c r="T2274" i="4"/>
  <c r="V2259" i="4"/>
  <c r="T2232" i="4"/>
  <c r="W2151" i="4"/>
  <c r="U2124" i="4"/>
  <c r="W2070" i="4"/>
  <c r="V2031" i="4"/>
  <c r="Y2016" i="4"/>
  <c r="X2004" i="4"/>
  <c r="U1989" i="4"/>
  <c r="W1962" i="4"/>
  <c r="T1950" i="4"/>
  <c r="U1929" i="4"/>
  <c r="W1931" i="4"/>
  <c r="Y1908" i="4"/>
  <c r="X1896" i="4"/>
  <c r="T1869" i="4"/>
  <c r="T1842" i="4"/>
  <c r="T1815" i="4"/>
  <c r="V1800" i="4"/>
  <c r="V1746" i="4"/>
  <c r="T1734" i="4"/>
  <c r="X1863" i="4"/>
  <c r="U1539" i="4"/>
  <c r="X1215" i="4"/>
  <c r="X891" i="4"/>
  <c r="Y2813" i="4"/>
  <c r="W2663" i="4"/>
  <c r="W2570" i="4"/>
  <c r="V2555" i="4"/>
  <c r="T2543" i="4"/>
  <c r="V2528" i="4"/>
  <c r="T2474" i="4"/>
  <c r="W2462" i="4"/>
  <c r="Y2447" i="4"/>
  <c r="Y2435" i="4"/>
  <c r="W2420" i="4"/>
  <c r="T2408" i="4"/>
  <c r="T2381" i="4"/>
  <c r="W2366" i="4"/>
  <c r="U2354" i="4"/>
  <c r="T2285" i="4"/>
  <c r="V2258" i="4"/>
  <c r="V2246" i="4"/>
  <c r="W2219" i="4"/>
  <c r="Y2204" i="4"/>
  <c r="W2177" i="4"/>
  <c r="Y2165" i="4"/>
  <c r="V2150" i="4"/>
  <c r="T2111" i="4"/>
  <c r="Y2096" i="4"/>
  <c r="V2084" i="4"/>
  <c r="U2057" i="4"/>
  <c r="W2042" i="4"/>
  <c r="V2030" i="4"/>
  <c r="U2015" i="4"/>
  <c r="U2003" i="4"/>
  <c r="U1988" i="4"/>
  <c r="W1976" i="4"/>
  <c r="U1961" i="4"/>
  <c r="U1949" i="4"/>
  <c r="V1934" i="4"/>
  <c r="Y1926" i="4"/>
  <c r="X1895" i="4"/>
  <c r="T1880" i="4"/>
  <c r="X1853" i="4"/>
  <c r="U1841" i="4"/>
  <c r="W1826" i="4"/>
  <c r="Y1787" i="4"/>
  <c r="V1772" i="4"/>
  <c r="Y1760" i="4"/>
  <c r="V1718" i="4"/>
  <c r="X1512" i="4"/>
  <c r="Y1188" i="4"/>
  <c r="Y864" i="4"/>
  <c r="U2759" i="4"/>
  <c r="W2705" i="4"/>
  <c r="Y2554" i="4"/>
  <c r="V2434" i="4"/>
  <c r="U2326" i="4"/>
  <c r="V2137" i="4"/>
  <c r="Y405" i="4"/>
  <c r="W2607" i="4"/>
  <c r="U2472" i="4"/>
  <c r="T2418" i="4"/>
  <c r="Y2406" i="4"/>
  <c r="W2283" i="4"/>
  <c r="Y2271" i="4"/>
  <c r="T2202" i="4"/>
  <c r="W2148" i="4"/>
  <c r="V2040" i="4"/>
  <c r="V2028" i="4"/>
  <c r="W1959" i="4"/>
  <c r="X1923" i="4"/>
  <c r="U1866" i="4"/>
  <c r="Z10" i="1"/>
  <c r="Y15" i="1"/>
  <c r="Z9" i="1"/>
  <c r="X2810" i="4"/>
  <c r="W2783" i="4"/>
  <c r="W2756" i="4"/>
  <c r="Y2729" i="4"/>
  <c r="W2714" i="4"/>
  <c r="X2660" i="4"/>
  <c r="T2552" i="4"/>
  <c r="X2444" i="4"/>
  <c r="T2309" i="4"/>
  <c r="W2270" i="4"/>
  <c r="Y2216" i="4"/>
  <c r="T2189" i="4"/>
  <c r="T2174" i="4"/>
  <c r="V2135" i="4"/>
  <c r="X2081" i="4"/>
  <c r="W2000" i="4"/>
  <c r="Y1973" i="4"/>
  <c r="X1946" i="4"/>
  <c r="T1919" i="4"/>
  <c r="U1920" i="4"/>
  <c r="Y1892" i="4"/>
  <c r="V1865" i="4"/>
  <c r="X1838" i="4"/>
  <c r="Y2605" i="4"/>
  <c r="U2524" i="4"/>
  <c r="V2401" i="4"/>
  <c r="V2266" i="4"/>
  <c r="T2239" i="4"/>
  <c r="T2131" i="4"/>
  <c r="U2011" i="4"/>
  <c r="T1957" i="4"/>
  <c r="T2442" i="4"/>
  <c r="Y2388" i="4"/>
  <c r="W2346" i="4"/>
  <c r="X2226" i="4"/>
  <c r="X2145" i="4"/>
  <c r="V1932" i="4"/>
  <c r="Y1914" i="4"/>
  <c r="U1242" i="4"/>
  <c r="Y1707" i="4"/>
  <c r="Y1692" i="4"/>
  <c r="U1665" i="4"/>
  <c r="X1653" i="4"/>
  <c r="V1638" i="4"/>
  <c r="W1626" i="4"/>
  <c r="Y1584" i="4"/>
  <c r="Y1557" i="4"/>
  <c r="W1530" i="4"/>
  <c r="T1518" i="4"/>
  <c r="X1503" i="4"/>
  <c r="Y1491" i="4"/>
  <c r="U1476" i="4"/>
  <c r="T1464" i="4"/>
  <c r="W1449" i="4"/>
  <c r="V1422" i="4"/>
  <c r="T1410" i="4"/>
  <c r="V1383" i="4"/>
  <c r="V1368" i="4"/>
  <c r="V1356" i="4"/>
  <c r="U1341" i="4"/>
  <c r="T1329" i="4"/>
  <c r="V1275" i="4"/>
  <c r="T1194" i="4"/>
  <c r="T1152" i="4"/>
  <c r="W1086" i="4"/>
  <c r="T1071" i="4"/>
  <c r="U1044" i="4"/>
  <c r="Y990" i="4"/>
  <c r="V909" i="4"/>
  <c r="T882" i="4"/>
  <c r="W855" i="4"/>
  <c r="T762" i="4"/>
  <c r="U747" i="4"/>
  <c r="Y735" i="4"/>
  <c r="Y720" i="4"/>
  <c r="U666" i="4"/>
  <c r="U558" i="4"/>
  <c r="T546" i="4"/>
  <c r="Y531" i="4"/>
  <c r="V411" i="4"/>
  <c r="T207" i="4"/>
  <c r="U2672" i="4"/>
  <c r="T1809" i="4"/>
  <c r="W1485" i="4"/>
  <c r="Y1161" i="4"/>
  <c r="X837" i="4"/>
  <c r="X1679" i="4"/>
  <c r="V1652" i="4"/>
  <c r="T1637" i="4"/>
  <c r="T1625" i="4"/>
  <c r="W1610" i="4"/>
  <c r="V1598" i="4"/>
  <c r="X1571" i="4"/>
  <c r="V1556" i="4"/>
  <c r="X1544" i="4"/>
  <c r="U1529" i="4"/>
  <c r="X1502" i="4"/>
  <c r="T1490" i="4"/>
  <c r="V1475" i="4"/>
  <c r="T1448" i="4"/>
  <c r="W1436" i="4"/>
  <c r="V1421" i="4"/>
  <c r="T1355" i="4"/>
  <c r="W1313" i="4"/>
  <c r="Y1301" i="4"/>
  <c r="Y1286" i="4"/>
  <c r="T1274" i="4"/>
  <c r="X1247" i="4"/>
  <c r="V1232" i="4"/>
  <c r="U1220" i="4"/>
  <c r="Y1205" i="4"/>
  <c r="W1178" i="4"/>
  <c r="Y1166" i="4"/>
  <c r="V1151" i="4"/>
  <c r="T1139" i="4"/>
  <c r="T1085" i="4"/>
  <c r="T977" i="4"/>
  <c r="U962" i="4"/>
  <c r="T923" i="4"/>
  <c r="V842" i="4"/>
  <c r="V815" i="4"/>
  <c r="W800" i="4"/>
  <c r="T773" i="4"/>
  <c r="W719" i="4"/>
  <c r="W707" i="4"/>
  <c r="V653" i="4"/>
  <c r="W584" i="4"/>
  <c r="V572" i="4"/>
  <c r="Y518" i="4"/>
  <c r="U476" i="4"/>
  <c r="Y464" i="4"/>
  <c r="V395" i="4"/>
  <c r="T260" i="4"/>
  <c r="W2645" i="4"/>
  <c r="V1673" i="4"/>
  <c r="Y1782" i="4"/>
  <c r="Y1458" i="4"/>
  <c r="U1134" i="4"/>
  <c r="Y810" i="4"/>
  <c r="U1566" i="4"/>
  <c r="Y1840" i="4"/>
  <c r="X1825" i="4"/>
  <c r="U1624" i="4"/>
  <c r="Y1408" i="4"/>
  <c r="U853" i="4"/>
  <c r="W1970" i="4"/>
  <c r="Y998" i="4"/>
  <c r="Y1755" i="4"/>
  <c r="W1431" i="4"/>
  <c r="Y1107" i="4"/>
  <c r="X783" i="4"/>
  <c r="I459" i="4"/>
  <c r="U1851" i="4"/>
  <c r="V1743" i="4"/>
  <c r="W1704" i="4"/>
  <c r="X1542" i="4"/>
  <c r="T1527" i="4"/>
  <c r="U717" i="4"/>
  <c r="V678" i="4"/>
  <c r="T582" i="4"/>
  <c r="C26" i="4"/>
  <c r="Y1943" i="4"/>
  <c r="Y1728" i="4"/>
  <c r="W1404" i="4"/>
  <c r="Y1080" i="4"/>
  <c r="Y756" i="4"/>
  <c r="X1811" i="4"/>
  <c r="T1796" i="4"/>
  <c r="U1784" i="4"/>
  <c r="U1757" i="4"/>
  <c r="W1742" i="4"/>
  <c r="W1730" i="4"/>
  <c r="Y1703" i="4"/>
  <c r="Y1676" i="4"/>
  <c r="Y1649" i="4"/>
  <c r="V1622" i="4"/>
  <c r="V1595" i="4"/>
  <c r="X1568" i="4"/>
  <c r="Y1541" i="4"/>
  <c r="Y1514" i="4"/>
  <c r="Y1487" i="4"/>
  <c r="W1460" i="4"/>
  <c r="X1433" i="4"/>
  <c r="T1406" i="4"/>
  <c r="U1379" i="4"/>
  <c r="W1352" i="4"/>
  <c r="W1325" i="4"/>
  <c r="Y1298" i="4"/>
  <c r="Y1271" i="4"/>
  <c r="X1244" i="4"/>
  <c r="U1217" i="4"/>
  <c r="Y1202" i="4"/>
  <c r="V1190" i="4"/>
  <c r="X1163" i="4"/>
  <c r="Y1136" i="4"/>
  <c r="Y1109" i="4"/>
  <c r="V1082" i="4"/>
  <c r="V1055" i="4"/>
  <c r="X1028" i="4"/>
  <c r="Y1001" i="4"/>
  <c r="Y974" i="4"/>
  <c r="Y947" i="4"/>
  <c r="V920" i="4"/>
  <c r="W893" i="4"/>
  <c r="V866" i="4"/>
  <c r="W839" i="4"/>
  <c r="W812" i="4"/>
  <c r="W785" i="4"/>
  <c r="U770" i="4"/>
  <c r="Y758" i="4"/>
  <c r="Y731" i="4"/>
  <c r="Y704" i="4"/>
  <c r="Y677" i="4"/>
  <c r="U650" i="4"/>
  <c r="Y623" i="4"/>
  <c r="W596" i="4"/>
  <c r="Y569" i="4"/>
  <c r="U554" i="4"/>
  <c r="Y542" i="4"/>
  <c r="T515" i="4"/>
  <c r="Y488" i="4"/>
  <c r="X461" i="4"/>
  <c r="Y434" i="4"/>
  <c r="Y407" i="4"/>
  <c r="V353" i="4"/>
  <c r="V326" i="4"/>
  <c r="X299" i="4"/>
  <c r="Y272" i="4"/>
  <c r="Y245" i="4"/>
  <c r="Y218" i="4"/>
  <c r="Y191" i="4"/>
  <c r="Y164" i="4"/>
  <c r="Y137" i="4"/>
  <c r="T110" i="4"/>
  <c r="T83" i="4"/>
  <c r="T56" i="4"/>
  <c r="V1417" i="4"/>
  <c r="X1039" i="4"/>
  <c r="T943" i="4"/>
  <c r="Y823" i="4"/>
  <c r="Y661" i="4"/>
  <c r="W160" i="4"/>
  <c r="Y2537" i="4"/>
  <c r="U1026" i="4"/>
  <c r="W1848" i="4"/>
  <c r="T1698" i="4"/>
  <c r="T1644" i="4"/>
  <c r="Y1578" i="4"/>
  <c r="T1551" i="4"/>
  <c r="Y1482" i="4"/>
  <c r="V1455" i="4"/>
  <c r="X1443" i="4"/>
  <c r="T1347" i="4"/>
  <c r="U1266" i="4"/>
  <c r="W1146" i="4"/>
  <c r="Y1104" i="4"/>
  <c r="U1065" i="4"/>
  <c r="T834" i="4"/>
  <c r="Y591" i="4"/>
  <c r="X444" i="4"/>
  <c r="W348" i="4"/>
  <c r="W2834" i="4"/>
  <c r="W2510" i="4"/>
  <c r="V2186" i="4"/>
  <c r="U1862" i="4"/>
  <c r="T1538" i="4"/>
  <c r="V890" i="4"/>
  <c r="V566" i="4"/>
  <c r="U999" i="4"/>
  <c r="I675" i="4"/>
  <c r="W740" i="4"/>
  <c r="T2807" i="4"/>
  <c r="X2159" i="4"/>
  <c r="T2268" i="4"/>
  <c r="X972" i="4"/>
  <c r="X1669" i="4"/>
  <c r="X2780" i="4"/>
  <c r="V2456" i="4"/>
  <c r="Y1808" i="4"/>
  <c r="T1484" i="4"/>
  <c r="Y1160" i="4"/>
  <c r="V1917" i="4"/>
  <c r="X1593" i="4"/>
  <c r="I621" i="4"/>
  <c r="X372" i="4"/>
  <c r="Y384" i="4"/>
  <c r="Y380" i="4"/>
  <c r="Y2702" i="4"/>
  <c r="X2702" i="4"/>
  <c r="W2702" i="4"/>
  <c r="V2702" i="4"/>
  <c r="U2702" i="4"/>
  <c r="T2702" i="4"/>
  <c r="X2675" i="4"/>
  <c r="W2675" i="4"/>
  <c r="V2675" i="4"/>
  <c r="U2675" i="4"/>
  <c r="T2675" i="4"/>
  <c r="Y2675" i="4"/>
  <c r="Y2648" i="4"/>
  <c r="X2648" i="4"/>
  <c r="W2648" i="4"/>
  <c r="V2648" i="4"/>
  <c r="T2648" i="4"/>
  <c r="U2648" i="4"/>
  <c r="Y2621" i="4"/>
  <c r="X2621" i="4"/>
  <c r="W2621" i="4"/>
  <c r="V2621" i="4"/>
  <c r="U2621" i="4"/>
  <c r="T2621" i="4"/>
  <c r="U2594" i="4"/>
  <c r="T2594" i="4"/>
  <c r="Y2594" i="4"/>
  <c r="X2594" i="4"/>
  <c r="V2594" i="4"/>
  <c r="W2594" i="4"/>
  <c r="Y2567" i="4"/>
  <c r="X2567" i="4"/>
  <c r="W2567" i="4"/>
  <c r="V2567" i="4"/>
  <c r="U2567" i="4"/>
  <c r="T2567" i="4"/>
  <c r="W2540" i="4"/>
  <c r="V2540" i="4"/>
  <c r="U2540" i="4"/>
  <c r="T2540" i="4"/>
  <c r="X2540" i="4"/>
  <c r="Y2540" i="4"/>
  <c r="Y2513" i="4"/>
  <c r="X2513" i="4"/>
  <c r="W2513" i="4"/>
  <c r="V2513" i="4"/>
  <c r="U2513" i="4"/>
  <c r="T2513" i="4"/>
  <c r="Y2486" i="4"/>
  <c r="X2486" i="4"/>
  <c r="W2486" i="4"/>
  <c r="V2486" i="4"/>
  <c r="U2486" i="4"/>
  <c r="T2486" i="4"/>
  <c r="T2459" i="4"/>
  <c r="Y2459" i="4"/>
  <c r="X2459" i="4"/>
  <c r="W2459" i="4"/>
  <c r="U2459" i="4"/>
  <c r="V2459" i="4"/>
  <c r="Y2432" i="4"/>
  <c r="X2432" i="4"/>
  <c r="W2432" i="4"/>
  <c r="V2432" i="4"/>
  <c r="U2432" i="4"/>
  <c r="T2432" i="4"/>
  <c r="V2405" i="4"/>
  <c r="U2405" i="4"/>
  <c r="T2405" i="4"/>
  <c r="Y2405" i="4"/>
  <c r="W2405" i="4"/>
  <c r="X2405" i="4"/>
  <c r="Y2378" i="4"/>
  <c r="X2378" i="4"/>
  <c r="W2378" i="4"/>
  <c r="V2378" i="4"/>
  <c r="U2378" i="4"/>
  <c r="T2378" i="4"/>
  <c r="X2351" i="4"/>
  <c r="W2351" i="4"/>
  <c r="V2351" i="4"/>
  <c r="U2351" i="4"/>
  <c r="T2351" i="4"/>
  <c r="Y2351" i="4"/>
  <c r="Y2324" i="4"/>
  <c r="X2324" i="4"/>
  <c r="W2324" i="4"/>
  <c r="V2324" i="4"/>
  <c r="T2324" i="4"/>
  <c r="U2324" i="4"/>
  <c r="Y2297" i="4"/>
  <c r="X2297" i="4"/>
  <c r="W2297" i="4"/>
  <c r="V2297" i="4"/>
  <c r="U2297" i="4"/>
  <c r="T2297" i="4"/>
  <c r="I2646" i="4"/>
  <c r="Y2646" i="4"/>
  <c r="X2646" i="4"/>
  <c r="W2646" i="4"/>
  <c r="V2646" i="4"/>
  <c r="U2646" i="4"/>
  <c r="T2646" i="4"/>
  <c r="I2322" i="4"/>
  <c r="Y2322" i="4"/>
  <c r="X2322" i="4"/>
  <c r="W2322" i="4"/>
  <c r="V2322" i="4"/>
  <c r="U2322" i="4"/>
  <c r="T2322" i="4"/>
  <c r="I1998" i="4"/>
  <c r="W1998" i="4"/>
  <c r="V1998" i="4"/>
  <c r="U1998" i="4"/>
  <c r="Y1998" i="4"/>
  <c r="X1998" i="4"/>
  <c r="T1998" i="4"/>
  <c r="Y1674" i="4"/>
  <c r="X1674" i="4"/>
  <c r="V1674" i="4"/>
  <c r="U1674" i="4"/>
  <c r="T1674" i="4"/>
  <c r="I1350" i="4"/>
  <c r="U1350" i="4"/>
  <c r="V1350" i="4"/>
  <c r="W1350" i="4"/>
  <c r="T1350" i="4"/>
  <c r="X1350" i="4"/>
  <c r="I1026" i="4"/>
  <c r="W1026" i="4"/>
  <c r="X1026" i="4"/>
  <c r="Y1026" i="4"/>
  <c r="V1026" i="4"/>
  <c r="T1026" i="4"/>
  <c r="I702" i="4"/>
  <c r="Y702" i="4"/>
  <c r="T702" i="4"/>
  <c r="X702" i="4"/>
  <c r="W702" i="4"/>
  <c r="V702" i="4"/>
  <c r="U702" i="4"/>
  <c r="I378" i="4"/>
  <c r="Y378" i="4"/>
  <c r="X378" i="4"/>
  <c r="W378" i="4"/>
  <c r="V378" i="4"/>
  <c r="U378" i="4"/>
  <c r="T378" i="4"/>
  <c r="Y54" i="4"/>
  <c r="X54" i="4"/>
  <c r="W54" i="4"/>
  <c r="V54" i="4"/>
  <c r="U54" i="4"/>
  <c r="T54" i="4"/>
  <c r="Y1350" i="4"/>
  <c r="I2673" i="4"/>
  <c r="U2673" i="4"/>
  <c r="T2673" i="4"/>
  <c r="Y2673" i="4"/>
  <c r="X2673" i="4"/>
  <c r="V2673" i="4"/>
  <c r="I2349" i="4"/>
  <c r="U2349" i="4"/>
  <c r="T2349" i="4"/>
  <c r="Y2349" i="4"/>
  <c r="X2349" i="4"/>
  <c r="V2349" i="4"/>
  <c r="I2025" i="4"/>
  <c r="U2025" i="4"/>
  <c r="X2025" i="4"/>
  <c r="V2025" i="4"/>
  <c r="I1701" i="4"/>
  <c r="W1701" i="4"/>
  <c r="X1701" i="4"/>
  <c r="I1377" i="4"/>
  <c r="U1377" i="4"/>
  <c r="T1377" i="4"/>
  <c r="I1053" i="4"/>
  <c r="W1053" i="4"/>
  <c r="V1053" i="4"/>
  <c r="U1053" i="4"/>
  <c r="I729" i="4"/>
  <c r="Y729" i="4"/>
  <c r="X729" i="4"/>
  <c r="W729" i="4"/>
  <c r="U56" i="4"/>
  <c r="U83" i="4"/>
  <c r="U110" i="4"/>
  <c r="X162" i="4"/>
  <c r="W189" i="4"/>
  <c r="U216" i="4"/>
  <c r="T243" i="4"/>
  <c r="T270" i="4"/>
  <c r="T297" i="4"/>
  <c r="Y299" i="4"/>
  <c r="W326" i="4"/>
  <c r="W353" i="4"/>
  <c r="X405" i="4"/>
  <c r="T434" i="4"/>
  <c r="V459" i="4"/>
  <c r="Y461" i="4"/>
  <c r="U515" i="4"/>
  <c r="W540" i="4"/>
  <c r="U594" i="4"/>
  <c r="X596" i="4"/>
  <c r="V650" i="4"/>
  <c r="X675" i="4"/>
  <c r="W731" i="4"/>
  <c r="T920" i="4"/>
  <c r="T1271" i="4"/>
  <c r="Y1406" i="4"/>
  <c r="T1566" i="4"/>
  <c r="V1701" i="4"/>
  <c r="T1728" i="4"/>
  <c r="V1890" i="4"/>
  <c r="V1973" i="4"/>
  <c r="W2619" i="4"/>
  <c r="V2619" i="4"/>
  <c r="U2619" i="4"/>
  <c r="T2619" i="4"/>
  <c r="X2619" i="4"/>
  <c r="W2295" i="4"/>
  <c r="V2295" i="4"/>
  <c r="U2295" i="4"/>
  <c r="T2295" i="4"/>
  <c r="X2295" i="4"/>
  <c r="W1971" i="4"/>
  <c r="X1971" i="4"/>
  <c r="Y1647" i="4"/>
  <c r="T1647" i="4"/>
  <c r="W1323" i="4"/>
  <c r="V1323" i="4"/>
  <c r="U1323" i="4"/>
  <c r="Y999" i="4"/>
  <c r="X999" i="4"/>
  <c r="W999" i="4"/>
  <c r="W56" i="4"/>
  <c r="W83" i="4"/>
  <c r="W110" i="4"/>
  <c r="U137" i="4"/>
  <c r="Y189" i="4"/>
  <c r="W216" i="4"/>
  <c r="V243" i="4"/>
  <c r="V270" i="4"/>
  <c r="V297" i="4"/>
  <c r="T324" i="4"/>
  <c r="Y326" i="4"/>
  <c r="Y353" i="4"/>
  <c r="U380" i="4"/>
  <c r="V434" i="4"/>
  <c r="X459" i="4"/>
  <c r="T488" i="4"/>
  <c r="U513" i="4"/>
  <c r="W515" i="4"/>
  <c r="Y540" i="4"/>
  <c r="U569" i="4"/>
  <c r="W594" i="4"/>
  <c r="U648" i="4"/>
  <c r="X650" i="4"/>
  <c r="W758" i="4"/>
  <c r="U785" i="4"/>
  <c r="V837" i="4"/>
  <c r="U947" i="4"/>
  <c r="T1053" i="4"/>
  <c r="U1109" i="4"/>
  <c r="T1136" i="4"/>
  <c r="X1188" i="4"/>
  <c r="V1215" i="4"/>
  <c r="X1271" i="4"/>
  <c r="V1298" i="4"/>
  <c r="W1377" i="4"/>
  <c r="U1487" i="4"/>
  <c r="V1566" i="4"/>
  <c r="T1593" i="4"/>
  <c r="T1649" i="4"/>
  <c r="W1755" i="4"/>
  <c r="V1811" i="4"/>
  <c r="U1917" i="4"/>
  <c r="X1973" i="4"/>
  <c r="V2000" i="4"/>
  <c r="Y2592" i="4"/>
  <c r="X2592" i="4"/>
  <c r="W2592" i="4"/>
  <c r="V2592" i="4"/>
  <c r="U2592" i="4"/>
  <c r="Y2268" i="4"/>
  <c r="X2268" i="4"/>
  <c r="W2268" i="4"/>
  <c r="V2268" i="4"/>
  <c r="U2268" i="4"/>
  <c r="Y1944" i="4"/>
  <c r="X1944" i="4"/>
  <c r="W1944" i="4"/>
  <c r="U1620" i="4"/>
  <c r="V1620" i="4"/>
  <c r="W1296" i="4"/>
  <c r="X1296" i="4"/>
  <c r="Y972" i="4"/>
  <c r="T972" i="4"/>
  <c r="X56" i="4"/>
  <c r="X83" i="4"/>
  <c r="X110" i="4"/>
  <c r="V137" i="4"/>
  <c r="T164" i="4"/>
  <c r="X216" i="4"/>
  <c r="W243" i="4"/>
  <c r="W270" i="4"/>
  <c r="W297" i="4"/>
  <c r="U324" i="4"/>
  <c r="T351" i="4"/>
  <c r="V380" i="4"/>
  <c r="T432" i="4"/>
  <c r="W434" i="4"/>
  <c r="Y459" i="4"/>
  <c r="U488" i="4"/>
  <c r="V513" i="4"/>
  <c r="X515" i="4"/>
  <c r="V569" i="4"/>
  <c r="X594" i="4"/>
  <c r="T623" i="4"/>
  <c r="V648" i="4"/>
  <c r="Y650" i="4"/>
  <c r="X758" i="4"/>
  <c r="V785" i="4"/>
  <c r="W837" i="4"/>
  <c r="T864" i="4"/>
  <c r="T891" i="4"/>
  <c r="V947" i="4"/>
  <c r="X1053" i="4"/>
  <c r="T1080" i="4"/>
  <c r="U1136" i="4"/>
  <c r="W1215" i="4"/>
  <c r="W1298" i="4"/>
  <c r="U1325" i="4"/>
  <c r="X1377" i="4"/>
  <c r="U1404" i="4"/>
  <c r="V1487" i="4"/>
  <c r="T1620" i="4"/>
  <c r="X1649" i="4"/>
  <c r="T1676" i="4"/>
  <c r="X1755" i="4"/>
  <c r="W1811" i="4"/>
  <c r="U1838" i="4"/>
  <c r="I2565" i="4"/>
  <c r="Y2565" i="4"/>
  <c r="X2565" i="4"/>
  <c r="W2565" i="4"/>
  <c r="V2565" i="4"/>
  <c r="U2565" i="4"/>
  <c r="T2565" i="4"/>
  <c r="I2241" i="4"/>
  <c r="Y2241" i="4"/>
  <c r="X2241" i="4"/>
  <c r="W2241" i="4"/>
  <c r="V2241" i="4"/>
  <c r="U2241" i="4"/>
  <c r="T2241" i="4"/>
  <c r="I1917" i="4"/>
  <c r="Y1917" i="4"/>
  <c r="T1917" i="4"/>
  <c r="I1593" i="4"/>
  <c r="W1593" i="4"/>
  <c r="V1593" i="4"/>
  <c r="U1593" i="4"/>
  <c r="I1269" i="4"/>
  <c r="Y1269" i="4"/>
  <c r="X1269" i="4"/>
  <c r="W1269" i="4"/>
  <c r="I945" i="4"/>
  <c r="T945" i="4"/>
  <c r="Y945" i="4"/>
  <c r="U945" i="4"/>
  <c r="Y56" i="4"/>
  <c r="Y83" i="4"/>
  <c r="Y110" i="4"/>
  <c r="W137" i="4"/>
  <c r="U164" i="4"/>
  <c r="T191" i="4"/>
  <c r="Y216" i="4"/>
  <c r="X243" i="4"/>
  <c r="X270" i="4"/>
  <c r="X297" i="4"/>
  <c r="V324" i="4"/>
  <c r="U351" i="4"/>
  <c r="W380" i="4"/>
  <c r="U432" i="4"/>
  <c r="X434" i="4"/>
  <c r="V488" i="4"/>
  <c r="W513" i="4"/>
  <c r="Y515" i="4"/>
  <c r="T567" i="4"/>
  <c r="W569" i="4"/>
  <c r="Y594" i="4"/>
  <c r="U623" i="4"/>
  <c r="W648" i="4"/>
  <c r="T812" i="4"/>
  <c r="U864" i="4"/>
  <c r="U891" i="4"/>
  <c r="T974" i="4"/>
  <c r="Y1053" i="4"/>
  <c r="W1080" i="4"/>
  <c r="X1136" i="4"/>
  <c r="X1298" i="4"/>
  <c r="V1325" i="4"/>
  <c r="Y1377" i="4"/>
  <c r="V1404" i="4"/>
  <c r="T1431" i="4"/>
  <c r="T1514" i="4"/>
  <c r="Y1593" i="4"/>
  <c r="W1620" i="4"/>
  <c r="W1676" i="4"/>
  <c r="V1782" i="4"/>
  <c r="V1838" i="4"/>
  <c r="W1917" i="4"/>
  <c r="T1944" i="4"/>
  <c r="T2538" i="4"/>
  <c r="Y2538" i="4"/>
  <c r="X2538" i="4"/>
  <c r="W2538" i="4"/>
  <c r="U2538" i="4"/>
  <c r="T2214" i="4"/>
  <c r="Y2214" i="4"/>
  <c r="X2214" i="4"/>
  <c r="W2214" i="4"/>
  <c r="U2214" i="4"/>
  <c r="T1890" i="4"/>
  <c r="Y1890" i="4"/>
  <c r="U1890" i="4"/>
  <c r="W1566" i="4"/>
  <c r="X1566" i="4"/>
  <c r="Y1242" i="4"/>
  <c r="T1242" i="4"/>
  <c r="V918" i="4"/>
  <c r="U918" i="4"/>
  <c r="T918" i="4"/>
  <c r="T81" i="4"/>
  <c r="T108" i="4"/>
  <c r="X137" i="4"/>
  <c r="V164" i="4"/>
  <c r="U191" i="4"/>
  <c r="Y243" i="4"/>
  <c r="Y270" i="4"/>
  <c r="Y297" i="4"/>
  <c r="W324" i="4"/>
  <c r="V351" i="4"/>
  <c r="X380" i="4"/>
  <c r="T407" i="4"/>
  <c r="V432" i="4"/>
  <c r="T486" i="4"/>
  <c r="W488" i="4"/>
  <c r="X513" i="4"/>
  <c r="U567" i="4"/>
  <c r="X569" i="4"/>
  <c r="V623" i="4"/>
  <c r="X648" i="4"/>
  <c r="T677" i="4"/>
  <c r="T729" i="4"/>
  <c r="U812" i="4"/>
  <c r="X974" i="4"/>
  <c r="T1001" i="4"/>
  <c r="X1080" i="4"/>
  <c r="U1163" i="4"/>
  <c r="V1242" i="4"/>
  <c r="T1352" i="4"/>
  <c r="U1431" i="4"/>
  <c r="T1458" i="4"/>
  <c r="X1514" i="4"/>
  <c r="T1541" i="4"/>
  <c r="X1620" i="4"/>
  <c r="X1676" i="4"/>
  <c r="V1703" i="4"/>
  <c r="W1782" i="4"/>
  <c r="W1838" i="4"/>
  <c r="T1865" i="4"/>
  <c r="X1917" i="4"/>
  <c r="U1944" i="4"/>
  <c r="T1971" i="4"/>
  <c r="Y2511" i="4"/>
  <c r="X2511" i="4"/>
  <c r="W2511" i="4"/>
  <c r="V2511" i="4"/>
  <c r="U2511" i="4"/>
  <c r="T2511" i="4"/>
  <c r="Y2187" i="4"/>
  <c r="X2187" i="4"/>
  <c r="W2187" i="4"/>
  <c r="V2187" i="4"/>
  <c r="U2187" i="4"/>
  <c r="T2187" i="4"/>
  <c r="V1863" i="4"/>
  <c r="U1863" i="4"/>
  <c r="T1863" i="4"/>
  <c r="Y1539" i="4"/>
  <c r="X1539" i="4"/>
  <c r="W1539" i="4"/>
  <c r="T1215" i="4"/>
  <c r="Y1215" i="4"/>
  <c r="U1215" i="4"/>
  <c r="V891" i="4"/>
  <c r="W891" i="4"/>
  <c r="U81" i="4"/>
  <c r="U108" i="4"/>
  <c r="T135" i="4"/>
  <c r="W164" i="4"/>
  <c r="V191" i="4"/>
  <c r="T218" i="4"/>
  <c r="T245" i="4"/>
  <c r="T272" i="4"/>
  <c r="X324" i="4"/>
  <c r="W351" i="4"/>
  <c r="U407" i="4"/>
  <c r="W432" i="4"/>
  <c r="U486" i="4"/>
  <c r="X488" i="4"/>
  <c r="Y513" i="4"/>
  <c r="T542" i="4"/>
  <c r="V567" i="4"/>
  <c r="T621" i="4"/>
  <c r="W623" i="4"/>
  <c r="Y648" i="4"/>
  <c r="U677" i="4"/>
  <c r="U729" i="4"/>
  <c r="T756" i="4"/>
  <c r="V812" i="4"/>
  <c r="Y891" i="4"/>
  <c r="W918" i="4"/>
  <c r="W1001" i="4"/>
  <c r="V1107" i="4"/>
  <c r="V1163" i="4"/>
  <c r="W1242" i="4"/>
  <c r="T1269" i="4"/>
  <c r="U1352" i="4"/>
  <c r="V1431" i="4"/>
  <c r="U1458" i="4"/>
  <c r="T1485" i="4"/>
  <c r="W1541" i="4"/>
  <c r="Y1620" i="4"/>
  <c r="W1703" i="4"/>
  <c r="U1730" i="4"/>
  <c r="X1782" i="4"/>
  <c r="U1865" i="4"/>
  <c r="T1892" i="4"/>
  <c r="V1944" i="4"/>
  <c r="U1971" i="4"/>
  <c r="V2484" i="4"/>
  <c r="U2484" i="4"/>
  <c r="T2484" i="4"/>
  <c r="Y2484" i="4"/>
  <c r="W2484" i="4"/>
  <c r="V2160" i="4"/>
  <c r="U2160" i="4"/>
  <c r="T2160" i="4"/>
  <c r="Y2160" i="4"/>
  <c r="W2160" i="4"/>
  <c r="V1836" i="4"/>
  <c r="W1836" i="4"/>
  <c r="Y1512" i="4"/>
  <c r="T1512" i="4"/>
  <c r="V1188" i="4"/>
  <c r="U1188" i="4"/>
  <c r="T1188" i="4"/>
  <c r="X864" i="4"/>
  <c r="W864" i="4"/>
  <c r="V864" i="4"/>
  <c r="V81" i="4"/>
  <c r="V108" i="4"/>
  <c r="U135" i="4"/>
  <c r="X164" i="4"/>
  <c r="W191" i="4"/>
  <c r="U218" i="4"/>
  <c r="U245" i="4"/>
  <c r="U272" i="4"/>
  <c r="T299" i="4"/>
  <c r="Y324" i="4"/>
  <c r="X351" i="4"/>
  <c r="V407" i="4"/>
  <c r="X432" i="4"/>
  <c r="T461" i="4"/>
  <c r="V486" i="4"/>
  <c r="U542" i="4"/>
  <c r="W567" i="4"/>
  <c r="U621" i="4"/>
  <c r="X623" i="4"/>
  <c r="V677" i="4"/>
  <c r="V729" i="4"/>
  <c r="U756" i="4"/>
  <c r="X918" i="4"/>
  <c r="V945" i="4"/>
  <c r="X1001" i="4"/>
  <c r="V1028" i="4"/>
  <c r="W1107" i="4"/>
  <c r="W1163" i="4"/>
  <c r="T1190" i="4"/>
  <c r="X1242" i="4"/>
  <c r="U1269" i="4"/>
  <c r="T1296" i="4"/>
  <c r="V1352" i="4"/>
  <c r="X1541" i="4"/>
  <c r="V1568" i="4"/>
  <c r="U1647" i="4"/>
  <c r="X1703" i="4"/>
  <c r="V1730" i="4"/>
  <c r="U1892" i="4"/>
  <c r="V1971" i="4"/>
  <c r="T2025" i="4"/>
  <c r="X2160" i="4"/>
  <c r="Y2457" i="4"/>
  <c r="X2457" i="4"/>
  <c r="W2457" i="4"/>
  <c r="V2457" i="4"/>
  <c r="U2457" i="4"/>
  <c r="T2457" i="4"/>
  <c r="Y2133" i="4"/>
  <c r="X2133" i="4"/>
  <c r="W2133" i="4"/>
  <c r="V2133" i="4"/>
  <c r="U2133" i="4"/>
  <c r="T2133" i="4"/>
  <c r="Y1809" i="4"/>
  <c r="X1809" i="4"/>
  <c r="W1809" i="4"/>
  <c r="U1485" i="4"/>
  <c r="V1485" i="4"/>
  <c r="W1161" i="4"/>
  <c r="X1161" i="4"/>
  <c r="Y837" i="4"/>
  <c r="T837" i="4"/>
  <c r="W81" i="4"/>
  <c r="W108" i="4"/>
  <c r="V135" i="4"/>
  <c r="T162" i="4"/>
  <c r="X191" i="4"/>
  <c r="V218" i="4"/>
  <c r="V245" i="4"/>
  <c r="V272" i="4"/>
  <c r="U299" i="4"/>
  <c r="Y351" i="4"/>
  <c r="T405" i="4"/>
  <c r="W407" i="4"/>
  <c r="Y432" i="4"/>
  <c r="U461" i="4"/>
  <c r="W486" i="4"/>
  <c r="V542" i="4"/>
  <c r="X567" i="4"/>
  <c r="T596" i="4"/>
  <c r="V621" i="4"/>
  <c r="T675" i="4"/>
  <c r="W677" i="4"/>
  <c r="V756" i="4"/>
  <c r="T783" i="4"/>
  <c r="Y918" i="4"/>
  <c r="W945" i="4"/>
  <c r="W1028" i="4"/>
  <c r="U1055" i="4"/>
  <c r="X1107" i="4"/>
  <c r="U1190" i="4"/>
  <c r="T1217" i="4"/>
  <c r="V1269" i="4"/>
  <c r="U1296" i="4"/>
  <c r="T1379" i="4"/>
  <c r="X1485" i="4"/>
  <c r="W1568" i="4"/>
  <c r="U1595" i="4"/>
  <c r="V1647" i="4"/>
  <c r="T1757" i="4"/>
  <c r="U1809" i="4"/>
  <c r="T1836" i="4"/>
  <c r="V1892" i="4"/>
  <c r="Y1971" i="4"/>
  <c r="W2025" i="4"/>
  <c r="Y2295" i="4"/>
  <c r="X2484" i="4"/>
  <c r="I2430" i="4"/>
  <c r="X2430" i="4"/>
  <c r="W2430" i="4"/>
  <c r="V2430" i="4"/>
  <c r="U2430" i="4"/>
  <c r="T2430" i="4"/>
  <c r="Y2430" i="4"/>
  <c r="I2106" i="4"/>
  <c r="X2106" i="4"/>
  <c r="W2106" i="4"/>
  <c r="V2106" i="4"/>
  <c r="U2106" i="4"/>
  <c r="T2106" i="4"/>
  <c r="Y2106" i="4"/>
  <c r="I1782" i="4"/>
  <c r="U1782" i="4"/>
  <c r="T1782" i="4"/>
  <c r="I1458" i="4"/>
  <c r="X1458" i="4"/>
  <c r="W1458" i="4"/>
  <c r="V1458" i="4"/>
  <c r="I1134" i="4"/>
  <c r="Y1134" i="4"/>
  <c r="X1134" i="4"/>
  <c r="T1134" i="4"/>
  <c r="I810" i="4"/>
  <c r="U810" i="4"/>
  <c r="V810" i="4"/>
  <c r="X81" i="4"/>
  <c r="X108" i="4"/>
  <c r="W135" i="4"/>
  <c r="U162" i="4"/>
  <c r="T189" i="4"/>
  <c r="W218" i="4"/>
  <c r="W245" i="4"/>
  <c r="W272" i="4"/>
  <c r="V299" i="4"/>
  <c r="T326" i="4"/>
  <c r="T353" i="4"/>
  <c r="U405" i="4"/>
  <c r="X407" i="4"/>
  <c r="V461" i="4"/>
  <c r="X486" i="4"/>
  <c r="T540" i="4"/>
  <c r="W542" i="4"/>
  <c r="Y567" i="4"/>
  <c r="U596" i="4"/>
  <c r="W621" i="4"/>
  <c r="U675" i="4"/>
  <c r="X677" i="4"/>
  <c r="T810" i="4"/>
  <c r="X945" i="4"/>
  <c r="U972" i="4"/>
  <c r="V1134" i="4"/>
  <c r="T1161" i="4"/>
  <c r="V1296" i="4"/>
  <c r="T1323" i="4"/>
  <c r="Y1485" i="4"/>
  <c r="U1512" i="4"/>
  <c r="W1647" i="4"/>
  <c r="V1809" i="4"/>
  <c r="U1836" i="4"/>
  <c r="Y2025" i="4"/>
  <c r="Y2619" i="4"/>
  <c r="U2270" i="4"/>
  <c r="T2270" i="4"/>
  <c r="Y2270" i="4"/>
  <c r="X2270" i="4"/>
  <c r="V2270" i="4"/>
  <c r="Y2243" i="4"/>
  <c r="X2243" i="4"/>
  <c r="W2243" i="4"/>
  <c r="V2243" i="4"/>
  <c r="U2243" i="4"/>
  <c r="T2243" i="4"/>
  <c r="W2216" i="4"/>
  <c r="V2216" i="4"/>
  <c r="U2216" i="4"/>
  <c r="T2216" i="4"/>
  <c r="X2216" i="4"/>
  <c r="Y2189" i="4"/>
  <c r="X2189" i="4"/>
  <c r="W2189" i="4"/>
  <c r="V2189" i="4"/>
  <c r="U2189" i="4"/>
  <c r="Y2162" i="4"/>
  <c r="X2162" i="4"/>
  <c r="W2162" i="4"/>
  <c r="V2162" i="4"/>
  <c r="U2162" i="4"/>
  <c r="T2162" i="4"/>
  <c r="T2135" i="4"/>
  <c r="Y2135" i="4"/>
  <c r="X2135" i="4"/>
  <c r="W2135" i="4"/>
  <c r="U2135" i="4"/>
  <c r="Y2108" i="4"/>
  <c r="X2108" i="4"/>
  <c r="W2108" i="4"/>
  <c r="V2108" i="4"/>
  <c r="U2108" i="4"/>
  <c r="T2108" i="4"/>
  <c r="V2081" i="4"/>
  <c r="U2081" i="4"/>
  <c r="T2081" i="4"/>
  <c r="Y2081" i="4"/>
  <c r="W2081" i="4"/>
  <c r="Y2054" i="4"/>
  <c r="X2054" i="4"/>
  <c r="W2054" i="4"/>
  <c r="V2054" i="4"/>
  <c r="U2054" i="4"/>
  <c r="T2054" i="4"/>
  <c r="X2027" i="4"/>
  <c r="W2027" i="4"/>
  <c r="V2027" i="4"/>
  <c r="U2027" i="4"/>
  <c r="T2027" i="4"/>
  <c r="Y2027" i="4"/>
  <c r="Y2000" i="4"/>
  <c r="X2000" i="4"/>
  <c r="T2000" i="4"/>
  <c r="U1973" i="4"/>
  <c r="T1973" i="4"/>
  <c r="U1946" i="4"/>
  <c r="V1946" i="4"/>
  <c r="W1919" i="4"/>
  <c r="V1919" i="4"/>
  <c r="U1919" i="4"/>
  <c r="W1892" i="4"/>
  <c r="X1892" i="4"/>
  <c r="Y1865" i="4"/>
  <c r="X1865" i="4"/>
  <c r="W1865" i="4"/>
  <c r="Y1838" i="4"/>
  <c r="T1838" i="4"/>
  <c r="T1811" i="4"/>
  <c r="Y1811" i="4"/>
  <c r="U1811" i="4"/>
  <c r="X1784" i="4"/>
  <c r="W1784" i="4"/>
  <c r="V1784" i="4"/>
  <c r="X1757" i="4"/>
  <c r="Y1757" i="4"/>
  <c r="Y1730" i="4"/>
  <c r="X1730" i="4"/>
  <c r="T1730" i="4"/>
  <c r="U1703" i="4"/>
  <c r="T1703" i="4"/>
  <c r="U1676" i="4"/>
  <c r="V1676" i="4"/>
  <c r="V1649" i="4"/>
  <c r="U1649" i="4"/>
  <c r="X1622" i="4"/>
  <c r="Y1622" i="4"/>
  <c r="Y1595" i="4"/>
  <c r="X1595" i="4"/>
  <c r="T1595" i="4"/>
  <c r="U1568" i="4"/>
  <c r="T1568" i="4"/>
  <c r="U1541" i="4"/>
  <c r="V1541" i="4"/>
  <c r="W1514" i="4"/>
  <c r="V1514" i="4"/>
  <c r="U1514" i="4"/>
  <c r="W1487" i="4"/>
  <c r="X1487" i="4"/>
  <c r="T1460" i="4"/>
  <c r="Y1460" i="4"/>
  <c r="U1460" i="4"/>
  <c r="V1433" i="4"/>
  <c r="U1433" i="4"/>
  <c r="T1433" i="4"/>
  <c r="V1406" i="4"/>
  <c r="W1406" i="4"/>
  <c r="X1379" i="4"/>
  <c r="W1379" i="4"/>
  <c r="V1379" i="4"/>
  <c r="X1352" i="4"/>
  <c r="Y1352" i="4"/>
  <c r="Y1325" i="4"/>
  <c r="X1325" i="4"/>
  <c r="T1325" i="4"/>
  <c r="U1298" i="4"/>
  <c r="T1298" i="4"/>
  <c r="U1271" i="4"/>
  <c r="V1271" i="4"/>
  <c r="W1244" i="4"/>
  <c r="V1244" i="4"/>
  <c r="U1244" i="4"/>
  <c r="W1217" i="4"/>
  <c r="X1217" i="4"/>
  <c r="Y1190" i="4"/>
  <c r="X1190" i="4"/>
  <c r="W1190" i="4"/>
  <c r="Y1163" i="4"/>
  <c r="T1163" i="4"/>
  <c r="V1136" i="4"/>
  <c r="W1136" i="4"/>
  <c r="X1109" i="4"/>
  <c r="W1109" i="4"/>
  <c r="V1109" i="4"/>
  <c r="X1082" i="4"/>
  <c r="Y1082" i="4"/>
  <c r="Y1055" i="4"/>
  <c r="X1055" i="4"/>
  <c r="T1055" i="4"/>
  <c r="U1028" i="4"/>
  <c r="T1028" i="4"/>
  <c r="U1001" i="4"/>
  <c r="V1001" i="4"/>
  <c r="W974" i="4"/>
  <c r="V974" i="4"/>
  <c r="U974" i="4"/>
  <c r="W947" i="4"/>
  <c r="X947" i="4"/>
  <c r="Y920" i="4"/>
  <c r="X920" i="4"/>
  <c r="W920" i="4"/>
  <c r="Y893" i="4"/>
  <c r="T893" i="4"/>
  <c r="T866" i="4"/>
  <c r="Y866" i="4"/>
  <c r="U866" i="4"/>
  <c r="V839" i="4"/>
  <c r="U839" i="4"/>
  <c r="T839" i="4"/>
  <c r="X812" i="4"/>
  <c r="Y812" i="4"/>
  <c r="Y785" i="4"/>
  <c r="X785" i="4"/>
  <c r="T785" i="4"/>
  <c r="U758" i="4"/>
  <c r="T758" i="4"/>
  <c r="U731" i="4"/>
  <c r="V731" i="4"/>
  <c r="W704" i="4"/>
  <c r="V704" i="4"/>
  <c r="U704" i="4"/>
  <c r="Y2403" i="4"/>
  <c r="X2403" i="4"/>
  <c r="W2403" i="4"/>
  <c r="V2403" i="4"/>
  <c r="T2403" i="4"/>
  <c r="Y2079" i="4"/>
  <c r="X2079" i="4"/>
  <c r="W2079" i="4"/>
  <c r="V2079" i="4"/>
  <c r="T2079" i="4"/>
  <c r="U1755" i="4"/>
  <c r="V1755" i="4"/>
  <c r="X1431" i="4"/>
  <c r="Y1431" i="4"/>
  <c r="U1107" i="4"/>
  <c r="T1107" i="4"/>
  <c r="W783" i="4"/>
  <c r="V783" i="4"/>
  <c r="U783" i="4"/>
  <c r="Y81" i="4"/>
  <c r="Y108" i="4"/>
  <c r="X135" i="4"/>
  <c r="V162" i="4"/>
  <c r="U189" i="4"/>
  <c r="X218" i="4"/>
  <c r="X245" i="4"/>
  <c r="X272" i="4"/>
  <c r="W299" i="4"/>
  <c r="U326" i="4"/>
  <c r="U353" i="4"/>
  <c r="V405" i="4"/>
  <c r="T459" i="4"/>
  <c r="W461" i="4"/>
  <c r="Y486" i="4"/>
  <c r="U540" i="4"/>
  <c r="X542" i="4"/>
  <c r="V596" i="4"/>
  <c r="X621" i="4"/>
  <c r="T650" i="4"/>
  <c r="V675" i="4"/>
  <c r="T704" i="4"/>
  <c r="Y783" i="4"/>
  <c r="W810" i="4"/>
  <c r="X839" i="4"/>
  <c r="W866" i="4"/>
  <c r="U893" i="4"/>
  <c r="V972" i="4"/>
  <c r="Y1028" i="4"/>
  <c r="W1055" i="4"/>
  <c r="T1082" i="4"/>
  <c r="W1134" i="4"/>
  <c r="U1161" i="4"/>
  <c r="V1217" i="4"/>
  <c r="Y1296" i="4"/>
  <c r="X1323" i="4"/>
  <c r="Y1379" i="4"/>
  <c r="U1406" i="4"/>
  <c r="V1512" i="4"/>
  <c r="Y1568" i="4"/>
  <c r="W1595" i="4"/>
  <c r="T1622" i="4"/>
  <c r="X1647" i="4"/>
  <c r="T1701" i="4"/>
  <c r="V1757" i="4"/>
  <c r="X1836" i="4"/>
  <c r="X1919" i="4"/>
  <c r="T1946" i="4"/>
  <c r="U2079" i="4"/>
  <c r="V2214" i="4"/>
  <c r="W2349" i="4"/>
  <c r="Y2700" i="4"/>
  <c r="X2700" i="4"/>
  <c r="W2700" i="4"/>
  <c r="V2700" i="4"/>
  <c r="U2700" i="4"/>
  <c r="T2700" i="4"/>
  <c r="Y2376" i="4"/>
  <c r="X2376" i="4"/>
  <c r="W2376" i="4"/>
  <c r="V2376" i="4"/>
  <c r="U2376" i="4"/>
  <c r="T2376" i="4"/>
  <c r="Y2052" i="4"/>
  <c r="X2052" i="4"/>
  <c r="W2052" i="4"/>
  <c r="V2052" i="4"/>
  <c r="U2052" i="4"/>
  <c r="T2052" i="4"/>
  <c r="W1728" i="4"/>
  <c r="V1728" i="4"/>
  <c r="U1728" i="4"/>
  <c r="Y1404" i="4"/>
  <c r="X1404" i="4"/>
  <c r="T1404" i="4"/>
  <c r="U1080" i="4"/>
  <c r="V1080" i="4"/>
  <c r="W756" i="4"/>
  <c r="X756" i="4"/>
  <c r="Y135" i="4"/>
  <c r="W162" i="4"/>
  <c r="V189" i="4"/>
  <c r="T216" i="4"/>
  <c r="W405" i="4"/>
  <c r="U459" i="4"/>
  <c r="V540" i="4"/>
  <c r="T594" i="4"/>
  <c r="Y621" i="4"/>
  <c r="W675" i="4"/>
  <c r="X704" i="4"/>
  <c r="T731" i="4"/>
  <c r="X810" i="4"/>
  <c r="Y839" i="4"/>
  <c r="X866" i="4"/>
  <c r="V893" i="4"/>
  <c r="W972" i="4"/>
  <c r="T999" i="4"/>
  <c r="U1082" i="4"/>
  <c r="V1161" i="4"/>
  <c r="Y1217" i="4"/>
  <c r="T1244" i="4"/>
  <c r="Y1323" i="4"/>
  <c r="X1406" i="4"/>
  <c r="W1433" i="4"/>
  <c r="V1460" i="4"/>
  <c r="W1512" i="4"/>
  <c r="T1539" i="4"/>
  <c r="U1622" i="4"/>
  <c r="U1701" i="4"/>
  <c r="W1757" i="4"/>
  <c r="T1784" i="4"/>
  <c r="Y1836" i="4"/>
  <c r="W1863" i="4"/>
  <c r="Y1919" i="4"/>
  <c r="W1946" i="4"/>
  <c r="U2403" i="4"/>
  <c r="V2538" i="4"/>
  <c r="W2673" i="4"/>
  <c r="W2810" i="4"/>
  <c r="V2783" i="4"/>
  <c r="V2756" i="4"/>
  <c r="X2729" i="4"/>
  <c r="V2810" i="4"/>
  <c r="U2783" i="4"/>
  <c r="U2756" i="4"/>
  <c r="W2729" i="4"/>
  <c r="U2810" i="4"/>
  <c r="T2783" i="4"/>
  <c r="T2756" i="4"/>
  <c r="V2729" i="4"/>
  <c r="T2810" i="4"/>
  <c r="U2729" i="4"/>
  <c r="T2729" i="4"/>
  <c r="Y2783" i="4"/>
  <c r="Y2756" i="4"/>
  <c r="Y2810" i="4"/>
  <c r="X2783" i="4"/>
  <c r="X2756" i="4"/>
  <c r="I2187" i="4"/>
  <c r="I1863" i="4"/>
  <c r="I1539" i="4"/>
  <c r="I891" i="4"/>
  <c r="I567" i="4"/>
  <c r="I243" i="4"/>
  <c r="I2511" i="4"/>
  <c r="I54" i="4"/>
  <c r="I2538" i="4"/>
  <c r="I2214" i="4"/>
  <c r="I1890" i="4"/>
  <c r="I1566" i="4"/>
  <c r="I1242" i="4"/>
  <c r="I918" i="4"/>
  <c r="I594" i="4"/>
  <c r="I270" i="4"/>
  <c r="I2484" i="4"/>
  <c r="I2160" i="4"/>
  <c r="I1836" i="4"/>
  <c r="I1512" i="4"/>
  <c r="I1188" i="4"/>
  <c r="I864" i="4"/>
  <c r="I540" i="4"/>
  <c r="I216" i="4"/>
  <c r="I2457" i="4"/>
  <c r="I2133" i="4"/>
  <c r="I1809" i="4"/>
  <c r="I1485" i="4"/>
  <c r="I1161" i="4"/>
  <c r="I837" i="4"/>
  <c r="I513" i="4"/>
  <c r="I189" i="4"/>
  <c r="I486" i="4"/>
  <c r="I162" i="4"/>
  <c r="I2403" i="4"/>
  <c r="I2079" i="4"/>
  <c r="I1755" i="4"/>
  <c r="I1431" i="4"/>
  <c r="I1107" i="4"/>
  <c r="I783" i="4"/>
  <c r="I2700" i="4"/>
  <c r="I2376" i="4"/>
  <c r="I2052" i="4"/>
  <c r="I1728" i="4"/>
  <c r="I1404" i="4"/>
  <c r="I1080" i="4"/>
  <c r="I756" i="4"/>
  <c r="I432" i="4"/>
  <c r="I108" i="4"/>
  <c r="I405" i="4"/>
  <c r="I81" i="4"/>
  <c r="I2619" i="4"/>
  <c r="I2295" i="4"/>
  <c r="I1971" i="4"/>
  <c r="I1647" i="4"/>
  <c r="I1323" i="4"/>
  <c r="I999" i="4"/>
  <c r="I2592" i="4"/>
  <c r="I2268" i="4"/>
  <c r="I1944" i="4"/>
  <c r="I1620" i="4"/>
  <c r="I1296" i="4"/>
  <c r="I972" i="4"/>
  <c r="I648" i="4"/>
  <c r="I297" i="4"/>
  <c r="Y13" i="1"/>
  <c r="X304" i="4"/>
  <c r="X289" i="4"/>
  <c r="Y251" i="4"/>
  <c r="Y138" i="4"/>
  <c r="Y128" i="4"/>
  <c r="Y1754" i="4"/>
  <c r="W923" i="4"/>
  <c r="W1430" i="4"/>
  <c r="W1895" i="4"/>
  <c r="X1275" i="4"/>
  <c r="V2151" i="4"/>
  <c r="U1708" i="4"/>
  <c r="Y1484" i="4"/>
  <c r="W2530" i="4"/>
  <c r="T1222" i="4"/>
  <c r="W2434" i="4"/>
  <c r="U1598" i="4"/>
  <c r="Y1573" i="4"/>
  <c r="Y2395" i="4"/>
  <c r="U1484" i="4"/>
  <c r="T1598" i="4"/>
  <c r="U1490" i="4"/>
  <c r="X2554" i="4"/>
  <c r="Y1800" i="4"/>
  <c r="U1800" i="4"/>
  <c r="X923" i="4"/>
  <c r="W2708" i="4"/>
  <c r="U1895" i="4"/>
  <c r="V1166" i="4"/>
  <c r="X2406" i="4"/>
  <c r="W2246" i="4"/>
  <c r="U2086" i="4"/>
  <c r="T2003" i="4"/>
  <c r="V1742" i="4"/>
  <c r="Y747" i="4"/>
  <c r="X735" i="4"/>
  <c r="W2340" i="4"/>
  <c r="T2186" i="4"/>
  <c r="X1772" i="4"/>
  <c r="Y1355" i="4"/>
  <c r="V2672" i="4"/>
  <c r="Y1853" i="4"/>
  <c r="W1424" i="4"/>
  <c r="V1341" i="4"/>
  <c r="X790" i="4"/>
  <c r="X1232" i="4"/>
  <c r="V790" i="4"/>
  <c r="T2762" i="4"/>
  <c r="T2204" i="4"/>
  <c r="Y1436" i="4"/>
  <c r="T2827" i="4"/>
  <c r="X2708" i="4"/>
  <c r="X2680" i="4"/>
  <c r="W2639" i="4"/>
  <c r="V2583" i="4"/>
  <c r="X2530" i="4"/>
  <c r="U2492" i="4"/>
  <c r="U2423" i="4"/>
  <c r="U2186" i="4"/>
  <c r="V2141" i="4"/>
  <c r="X2111" i="4"/>
  <c r="T2057" i="4"/>
  <c r="U1991" i="4"/>
  <c r="T1961" i="4"/>
  <c r="V1950" i="4"/>
  <c r="U1762" i="4"/>
  <c r="Y1168" i="4"/>
  <c r="W954" i="4"/>
  <c r="V2708" i="4"/>
  <c r="V2530" i="4"/>
  <c r="X2395" i="4"/>
  <c r="X2384" i="4"/>
  <c r="W2275" i="4"/>
  <c r="U2204" i="4"/>
  <c r="V1895" i="4"/>
  <c r="W1341" i="4"/>
  <c r="W790" i="4"/>
  <c r="U2626" i="4"/>
  <c r="U2530" i="4"/>
  <c r="Y2491" i="4"/>
  <c r="X2449" i="4"/>
  <c r="W2438" i="4"/>
  <c r="Y2422" i="4"/>
  <c r="U2140" i="4"/>
  <c r="U2032" i="4"/>
  <c r="Y1882" i="4"/>
  <c r="X1612" i="4"/>
  <c r="X2800" i="4"/>
  <c r="V2735" i="4"/>
  <c r="T2626" i="4"/>
  <c r="T2530" i="4"/>
  <c r="X2491" i="4"/>
  <c r="W2449" i="4"/>
  <c r="V2438" i="4"/>
  <c r="X2422" i="4"/>
  <c r="V2340" i="4"/>
  <c r="Y2179" i="4"/>
  <c r="W2150" i="4"/>
  <c r="X1789" i="4"/>
  <c r="W1612" i="4"/>
  <c r="Y1530" i="4"/>
  <c r="X1436" i="4"/>
  <c r="U1383" i="4"/>
  <c r="W1232" i="4"/>
  <c r="V558" i="4"/>
  <c r="W2800" i="4"/>
  <c r="U2735" i="4"/>
  <c r="Y2665" i="4"/>
  <c r="Y2660" i="4"/>
  <c r="U2167" i="4"/>
  <c r="V2042" i="4"/>
  <c r="W1989" i="4"/>
  <c r="V1817" i="4"/>
  <c r="W1789" i="4"/>
  <c r="T1383" i="4"/>
  <c r="Y1358" i="4"/>
  <c r="Y1262" i="4"/>
  <c r="X587" i="4"/>
  <c r="V2800" i="4"/>
  <c r="T2735" i="4"/>
  <c r="T2665" i="4"/>
  <c r="V2518" i="4"/>
  <c r="X2410" i="4"/>
  <c r="W2369" i="4"/>
  <c r="U2274" i="4"/>
  <c r="T2167" i="4"/>
  <c r="Y1841" i="4"/>
  <c r="U1817" i="4"/>
  <c r="X1746" i="4"/>
  <c r="X1600" i="4"/>
  <c r="Y1542" i="4"/>
  <c r="V1274" i="4"/>
  <c r="V1262" i="4"/>
  <c r="U1166" i="4"/>
  <c r="W587" i="4"/>
  <c r="U2800" i="4"/>
  <c r="V2545" i="4"/>
  <c r="T2518" i="4"/>
  <c r="V2476" i="4"/>
  <c r="Y2465" i="4"/>
  <c r="V2314" i="4"/>
  <c r="Y2219" i="4"/>
  <c r="Y2159" i="4"/>
  <c r="X1897" i="4"/>
  <c r="W1746" i="4"/>
  <c r="W1681" i="4"/>
  <c r="V1628" i="4"/>
  <c r="V1600" i="4"/>
  <c r="T1529" i="4"/>
  <c r="U1274" i="4"/>
  <c r="X855" i="4"/>
  <c r="W2780" i="4"/>
  <c r="T2555" i="4"/>
  <c r="U2545" i="4"/>
  <c r="X2465" i="4"/>
  <c r="Y2303" i="4"/>
  <c r="X2219" i="4"/>
  <c r="V2206" i="4"/>
  <c r="T1962" i="4"/>
  <c r="V1880" i="4"/>
  <c r="W1869" i="4"/>
  <c r="V1862" i="4"/>
  <c r="U1735" i="4"/>
  <c r="V1681" i="4"/>
  <c r="U1628" i="4"/>
  <c r="X1504" i="4"/>
  <c r="V1464" i="4"/>
  <c r="V1410" i="4"/>
  <c r="X1397" i="4"/>
  <c r="U682" i="4"/>
  <c r="W2827" i="4"/>
  <c r="V2780" i="4"/>
  <c r="Y2726" i="4"/>
  <c r="X2705" i="4"/>
  <c r="V2692" i="4"/>
  <c r="W2584" i="4"/>
  <c r="Y2573" i="4"/>
  <c r="U2528" i="4"/>
  <c r="Y2510" i="4"/>
  <c r="X2420" i="4"/>
  <c r="U2409" i="4"/>
  <c r="U2206" i="4"/>
  <c r="W2099" i="4"/>
  <c r="Y2005" i="4"/>
  <c r="X1951" i="4"/>
  <c r="U1880" i="4"/>
  <c r="Y1826" i="4"/>
  <c r="X1673" i="4"/>
  <c r="W1638" i="4"/>
  <c r="W1504" i="4"/>
  <c r="U1464" i="4"/>
  <c r="U1410" i="4"/>
  <c r="X1194" i="4"/>
  <c r="V2827" i="4"/>
  <c r="U2780" i="4"/>
  <c r="Y2639" i="4"/>
  <c r="T2248" i="4"/>
  <c r="X2005" i="4"/>
  <c r="U1787" i="4"/>
  <c r="W1556" i="4"/>
  <c r="X1385" i="4"/>
  <c r="V2816" i="4"/>
  <c r="Y2774" i="4"/>
  <c r="V2492" i="4"/>
  <c r="V2423" i="4"/>
  <c r="U2137" i="4"/>
  <c r="Y1931" i="4"/>
  <c r="V1385" i="4"/>
  <c r="U1313" i="4"/>
  <c r="Y923" i="4"/>
  <c r="X2510" i="4"/>
  <c r="W1551" i="4"/>
  <c r="V2766" i="4"/>
  <c r="U2442" i="4"/>
  <c r="Y2773" i="4"/>
  <c r="T2747" i="4"/>
  <c r="X2726" i="4"/>
  <c r="X2707" i="4"/>
  <c r="Y2663" i="4"/>
  <c r="X2638" i="4"/>
  <c r="Y2611" i="4"/>
  <c r="Y2600" i="4"/>
  <c r="W2491" i="4"/>
  <c r="W2422" i="4"/>
  <c r="V2384" i="4"/>
  <c r="U2174" i="4"/>
  <c r="U2111" i="4"/>
  <c r="U2099" i="4"/>
  <c r="Y2004" i="4"/>
  <c r="V1989" i="4"/>
  <c r="U1950" i="4"/>
  <c r="W1929" i="4"/>
  <c r="V1848" i="4"/>
  <c r="X1826" i="4"/>
  <c r="V1789" i="4"/>
  <c r="X1754" i="4"/>
  <c r="Y1679" i="4"/>
  <c r="Y1653" i="4"/>
  <c r="Y1559" i="4"/>
  <c r="W1288" i="4"/>
  <c r="T1262" i="4"/>
  <c r="X1146" i="4"/>
  <c r="X998" i="4"/>
  <c r="V2788" i="4"/>
  <c r="X2773" i="4"/>
  <c r="V2759" i="4"/>
  <c r="W2726" i="4"/>
  <c r="W2707" i="4"/>
  <c r="X2663" i="4"/>
  <c r="W2638" i="4"/>
  <c r="Y2531" i="4"/>
  <c r="X2463" i="4"/>
  <c r="V2437" i="4"/>
  <c r="V2422" i="4"/>
  <c r="U2418" i="4"/>
  <c r="Y2315" i="4"/>
  <c r="W2287" i="4"/>
  <c r="Y2152" i="4"/>
  <c r="Y2126" i="4"/>
  <c r="T2099" i="4"/>
  <c r="Y2018" i="4"/>
  <c r="V1929" i="4"/>
  <c r="U1848" i="4"/>
  <c r="U1843" i="4"/>
  <c r="W1754" i="4"/>
  <c r="Y1614" i="4"/>
  <c r="Y1529" i="4"/>
  <c r="Y1449" i="4"/>
  <c r="W1417" i="4"/>
  <c r="Y1356" i="4"/>
  <c r="W1151" i="4"/>
  <c r="X710" i="4"/>
  <c r="U2807" i="4"/>
  <c r="U2788" i="4"/>
  <c r="W2773" i="4"/>
  <c r="Y2720" i="4"/>
  <c r="V2707" i="4"/>
  <c r="V2666" i="4"/>
  <c r="Y2653" i="4"/>
  <c r="W2627" i="4"/>
  <c r="W2543" i="4"/>
  <c r="X2531" i="4"/>
  <c r="V2450" i="4"/>
  <c r="Y2366" i="4"/>
  <c r="Y2356" i="4"/>
  <c r="V2287" i="4"/>
  <c r="Y2232" i="4"/>
  <c r="X2152" i="4"/>
  <c r="X2033" i="4"/>
  <c r="Y1924" i="4"/>
  <c r="V1871" i="4"/>
  <c r="W1855" i="4"/>
  <c r="U1538" i="4"/>
  <c r="X1529" i="4"/>
  <c r="W1465" i="4"/>
  <c r="X1449" i="4"/>
  <c r="W1411" i="4"/>
  <c r="X1356" i="4"/>
  <c r="X980" i="4"/>
  <c r="V962" i="4"/>
  <c r="V1551" i="4"/>
  <c r="Y2834" i="4"/>
  <c r="T2788" i="4"/>
  <c r="V2773" i="4"/>
  <c r="Y2746" i="4"/>
  <c r="Y2735" i="4"/>
  <c r="V2653" i="4"/>
  <c r="V2627" i="4"/>
  <c r="Y2556" i="4"/>
  <c r="W2531" i="4"/>
  <c r="Y2518" i="4"/>
  <c r="Y2503" i="4"/>
  <c r="U2490" i="4"/>
  <c r="U2450" i="4"/>
  <c r="X2408" i="4"/>
  <c r="X2366" i="4"/>
  <c r="U2356" i="4"/>
  <c r="U2287" i="4"/>
  <c r="Y2259" i="4"/>
  <c r="W2248" i="4"/>
  <c r="U2195" i="4"/>
  <c r="W2114" i="4"/>
  <c r="X2070" i="4"/>
  <c r="U2059" i="4"/>
  <c r="Y2042" i="4"/>
  <c r="W2033" i="4"/>
  <c r="W2030" i="4"/>
  <c r="Y1942" i="4"/>
  <c r="Y1937" i="4"/>
  <c r="Y1880" i="4"/>
  <c r="V1855" i="4"/>
  <c r="V1734" i="4"/>
  <c r="V1640" i="4"/>
  <c r="W1529" i="4"/>
  <c r="V1465" i="4"/>
  <c r="W1356" i="4"/>
  <c r="W1329" i="4"/>
  <c r="X1126" i="4"/>
  <c r="X411" i="4"/>
  <c r="Y2801" i="4"/>
  <c r="Y2780" i="4"/>
  <c r="U2773" i="4"/>
  <c r="X2735" i="4"/>
  <c r="U2653" i="4"/>
  <c r="U2627" i="4"/>
  <c r="W2528" i="4"/>
  <c r="X2518" i="4"/>
  <c r="X2503" i="4"/>
  <c r="X2462" i="4"/>
  <c r="T2450" i="4"/>
  <c r="U2421" i="4"/>
  <c r="W2408" i="4"/>
  <c r="Y2402" i="4"/>
  <c r="V2248" i="4"/>
  <c r="Y2226" i="4"/>
  <c r="W2167" i="4"/>
  <c r="X2042" i="4"/>
  <c r="V2033" i="4"/>
  <c r="V2003" i="4"/>
  <c r="W1991" i="4"/>
  <c r="Y1976" i="4"/>
  <c r="X1942" i="4"/>
  <c r="X1937" i="4"/>
  <c r="X1880" i="4"/>
  <c r="U1855" i="4"/>
  <c r="V1851" i="4"/>
  <c r="U1815" i="4"/>
  <c r="U1734" i="4"/>
  <c r="Y1666" i="4"/>
  <c r="U1625" i="4"/>
  <c r="V1586" i="4"/>
  <c r="W1558" i="4"/>
  <c r="V1529" i="4"/>
  <c r="Y1502" i="4"/>
  <c r="X1421" i="4"/>
  <c r="Y1383" i="4"/>
  <c r="Y1343" i="4"/>
  <c r="T2627" i="4"/>
  <c r="W2518" i="4"/>
  <c r="W2492" i="4"/>
  <c r="T2402" i="4"/>
  <c r="X2382" i="4"/>
  <c r="V2167" i="4"/>
  <c r="U2033" i="4"/>
  <c r="Y1895" i="4"/>
  <c r="W1880" i="4"/>
  <c r="Y1275" i="4"/>
  <c r="Y881" i="4"/>
  <c r="X2821" i="4"/>
  <c r="T2821" i="4"/>
  <c r="U2821" i="4"/>
  <c r="W2821" i="4"/>
  <c r="Y2821" i="4"/>
  <c r="V2821" i="4"/>
  <c r="U2752" i="4"/>
  <c r="T2752" i="4"/>
  <c r="V2752" i="4"/>
  <c r="W2752" i="4"/>
  <c r="X2752" i="4"/>
  <c r="Y2752" i="4"/>
  <c r="I2659" i="4"/>
  <c r="T2659" i="4"/>
  <c r="U2659" i="4"/>
  <c r="V2659" i="4"/>
  <c r="W2659" i="4"/>
  <c r="X2659" i="4"/>
  <c r="Y2659" i="4"/>
  <c r="X2590" i="4"/>
  <c r="Y2590" i="4"/>
  <c r="W2590" i="4"/>
  <c r="U2497" i="4"/>
  <c r="V2497" i="4"/>
  <c r="W2497" i="4"/>
  <c r="X2497" i="4"/>
  <c r="Y2497" i="4"/>
  <c r="T2497" i="4"/>
  <c r="V2416" i="4"/>
  <c r="W2416" i="4"/>
  <c r="X2416" i="4"/>
  <c r="T2416" i="4"/>
  <c r="U2416" i="4"/>
  <c r="Y2416" i="4"/>
  <c r="Y2792" i="4"/>
  <c r="T2792" i="4"/>
  <c r="U2792" i="4"/>
  <c r="V2792" i="4"/>
  <c r="W2792" i="4"/>
  <c r="X2792" i="4"/>
  <c r="I2723" i="4"/>
  <c r="U2723" i="4"/>
  <c r="W2723" i="4"/>
  <c r="X2723" i="4"/>
  <c r="Y2723" i="4"/>
  <c r="T2723" i="4"/>
  <c r="V2723" i="4"/>
  <c r="Y2657" i="4"/>
  <c r="X2657" i="4"/>
  <c r="U2657" i="4"/>
  <c r="V2657" i="4"/>
  <c r="W2657" i="4"/>
  <c r="T2657" i="4"/>
  <c r="V2576" i="4"/>
  <c r="W2576" i="4"/>
  <c r="T2576" i="4"/>
  <c r="U2576" i="4"/>
  <c r="X2576" i="4"/>
  <c r="Y2576" i="4"/>
  <c r="U2507" i="4"/>
  <c r="V2507" i="4"/>
  <c r="W2507" i="4"/>
  <c r="X2507" i="4"/>
  <c r="T2507" i="4"/>
  <c r="Y2507" i="4"/>
  <c r="Y2441" i="4"/>
  <c r="U2441" i="4"/>
  <c r="V2441" i="4"/>
  <c r="W2441" i="4"/>
  <c r="T2441" i="4"/>
  <c r="X2441" i="4"/>
  <c r="C2372" i="4"/>
  <c r="AB2372" i="4" s="1"/>
  <c r="U2372" i="4"/>
  <c r="V2372" i="4"/>
  <c r="X2372" i="4"/>
  <c r="Y2372" i="4"/>
  <c r="T2372" i="4"/>
  <c r="X2306" i="4"/>
  <c r="Y2306" i="4"/>
  <c r="T2306" i="4"/>
  <c r="U2306" i="4"/>
  <c r="V2306" i="4"/>
  <c r="W2306" i="4"/>
  <c r="W2237" i="4"/>
  <c r="X2237" i="4"/>
  <c r="T2237" i="4"/>
  <c r="U2237" i="4"/>
  <c r="V2237" i="4"/>
  <c r="Y2237" i="4"/>
  <c r="U2183" i="4"/>
  <c r="V2183" i="4"/>
  <c r="W2183" i="4"/>
  <c r="X2183" i="4"/>
  <c r="U2117" i="4"/>
  <c r="V2117" i="4"/>
  <c r="W2117" i="4"/>
  <c r="X2117" i="4"/>
  <c r="T2117" i="4"/>
  <c r="Y2117" i="4"/>
  <c r="T2036" i="4"/>
  <c r="U2036" i="4"/>
  <c r="V2036" i="4"/>
  <c r="W2036" i="4"/>
  <c r="X2036" i="4"/>
  <c r="Y2036" i="4"/>
  <c r="T1955" i="4"/>
  <c r="U1955" i="4"/>
  <c r="V1955" i="4"/>
  <c r="W1955" i="4"/>
  <c r="X1955" i="4"/>
  <c r="Y1955" i="4"/>
  <c r="W2806" i="4"/>
  <c r="X2806" i="4"/>
  <c r="Y2806" i="4"/>
  <c r="T2806" i="4"/>
  <c r="U2806" i="4"/>
  <c r="V2806" i="4"/>
  <c r="U2713" i="4"/>
  <c r="Y2713" i="4"/>
  <c r="V2713" i="4"/>
  <c r="W2713" i="4"/>
  <c r="X2713" i="4"/>
  <c r="T2713" i="4"/>
  <c r="X2644" i="4"/>
  <c r="Y2644" i="4"/>
  <c r="T2644" i="4"/>
  <c r="U2644" i="4"/>
  <c r="V2644" i="4"/>
  <c r="T2563" i="4"/>
  <c r="U2563" i="4"/>
  <c r="V2563" i="4"/>
  <c r="W2563" i="4"/>
  <c r="Y2563" i="4"/>
  <c r="X2563" i="4"/>
  <c r="X2482" i="4"/>
  <c r="Y2482" i="4"/>
  <c r="T2482" i="4"/>
  <c r="U2482" i="4"/>
  <c r="V2482" i="4"/>
  <c r="W2482" i="4"/>
  <c r="V2805" i="4"/>
  <c r="W2805" i="4"/>
  <c r="X2805" i="4"/>
  <c r="Y2805" i="4"/>
  <c r="T2805" i="4"/>
  <c r="U2805" i="4"/>
  <c r="O2804" i="4"/>
  <c r="U2804" i="4"/>
  <c r="V2804" i="4"/>
  <c r="W2804" i="4"/>
  <c r="X2804" i="4"/>
  <c r="T2804" i="4"/>
  <c r="Y2804" i="4"/>
  <c r="O2738" i="4"/>
  <c r="T2738" i="4"/>
  <c r="V2738" i="4"/>
  <c r="W2738" i="4"/>
  <c r="X2738" i="4"/>
  <c r="Y2738" i="4"/>
  <c r="U2738" i="4"/>
  <c r="T2669" i="4"/>
  <c r="U2669" i="4"/>
  <c r="V2669" i="4"/>
  <c r="W2669" i="4"/>
  <c r="Y2669" i="4"/>
  <c r="X2669" i="4"/>
  <c r="T2603" i="4"/>
  <c r="X2603" i="4"/>
  <c r="Y2603" i="4"/>
  <c r="V2603" i="4"/>
  <c r="W2603" i="4"/>
  <c r="U2603" i="4"/>
  <c r="W2534" i="4"/>
  <c r="X2534" i="4"/>
  <c r="Y2534" i="4"/>
  <c r="T2534" i="4"/>
  <c r="U2534" i="4"/>
  <c r="V2534" i="4"/>
  <c r="V2468" i="4"/>
  <c r="W2468" i="4"/>
  <c r="Y2468" i="4"/>
  <c r="T2468" i="4"/>
  <c r="U2468" i="4"/>
  <c r="X2468" i="4"/>
  <c r="Y2399" i="4"/>
  <c r="U2399" i="4"/>
  <c r="V2399" i="4"/>
  <c r="W2399" i="4"/>
  <c r="X2399" i="4"/>
  <c r="T2399" i="4"/>
  <c r="U2333" i="4"/>
  <c r="V2333" i="4"/>
  <c r="T2333" i="4"/>
  <c r="W2333" i="4"/>
  <c r="Y2333" i="4"/>
  <c r="X2333" i="4"/>
  <c r="T2264" i="4"/>
  <c r="U2264" i="4"/>
  <c r="X2264" i="4"/>
  <c r="Y2264" i="4"/>
  <c r="W2264" i="4"/>
  <c r="V2264" i="4"/>
  <c r="X2198" i="4"/>
  <c r="Y2198" i="4"/>
  <c r="T2198" i="4"/>
  <c r="U2198" i="4"/>
  <c r="W2129" i="4"/>
  <c r="X2129" i="4"/>
  <c r="Y2129" i="4"/>
  <c r="U2129" i="4"/>
  <c r="V2129" i="4"/>
  <c r="T2129" i="4"/>
  <c r="T2063" i="4"/>
  <c r="U2063" i="4"/>
  <c r="V2063" i="4"/>
  <c r="W2063" i="4"/>
  <c r="X2063" i="4"/>
  <c r="Y2063" i="4"/>
  <c r="V1994" i="4"/>
  <c r="W1994" i="4"/>
  <c r="R1994" i="4" s="1"/>
  <c r="U1994" i="4"/>
  <c r="X1994" i="4"/>
  <c r="Y1994" i="4"/>
  <c r="T1994" i="4"/>
  <c r="T1940" i="4"/>
  <c r="U1940" i="4"/>
  <c r="X1940" i="4"/>
  <c r="Y1940" i="4"/>
  <c r="W1940" i="4"/>
  <c r="V1940" i="4"/>
  <c r="X1886" i="4"/>
  <c r="T1886" i="4"/>
  <c r="U1886" i="4"/>
  <c r="V1886" i="4"/>
  <c r="W1886" i="4"/>
  <c r="Y1886" i="4"/>
  <c r="T1832" i="4"/>
  <c r="U1832" i="4"/>
  <c r="V1832" i="4"/>
  <c r="W1832" i="4"/>
  <c r="X1832" i="4"/>
  <c r="Y1832" i="4"/>
  <c r="U1778" i="4"/>
  <c r="T1778" i="4"/>
  <c r="V1778" i="4"/>
  <c r="X1778" i="4"/>
  <c r="Y1778" i="4"/>
  <c r="W1778" i="4"/>
  <c r="T1724" i="4"/>
  <c r="U1724" i="4"/>
  <c r="V1724" i="4"/>
  <c r="W1724" i="4"/>
  <c r="X1724" i="4"/>
  <c r="Y1724" i="4"/>
  <c r="V1670" i="4"/>
  <c r="X1670" i="4"/>
  <c r="Y1670" i="4"/>
  <c r="T1670" i="4"/>
  <c r="U1670" i="4"/>
  <c r="W1604" i="4"/>
  <c r="X1604" i="4"/>
  <c r="V1604" i="4"/>
  <c r="T1604" i="4"/>
  <c r="U1604" i="4"/>
  <c r="Y1604" i="4"/>
  <c r="X1550" i="4"/>
  <c r="Y1550" i="4"/>
  <c r="T1550" i="4"/>
  <c r="V1550" i="4"/>
  <c r="W1550" i="4"/>
  <c r="U1550" i="4"/>
  <c r="W1496" i="4"/>
  <c r="Y1496" i="4"/>
  <c r="U1496" i="4"/>
  <c r="V1496" i="4"/>
  <c r="X1496" i="4"/>
  <c r="T1496" i="4"/>
  <c r="U1454" i="4"/>
  <c r="W1454" i="4"/>
  <c r="X1454" i="4"/>
  <c r="T1454" i="4"/>
  <c r="V1454" i="4"/>
  <c r="Y1454" i="4"/>
  <c r="V1415" i="4"/>
  <c r="X1415" i="4"/>
  <c r="Y1415" i="4"/>
  <c r="T1415" i="4"/>
  <c r="U1415" i="4"/>
  <c r="W1415" i="4"/>
  <c r="T1388" i="4"/>
  <c r="Y1388" i="4"/>
  <c r="U1388" i="4"/>
  <c r="V1388" i="4"/>
  <c r="W1388" i="4"/>
  <c r="X1388" i="4"/>
  <c r="X1334" i="4"/>
  <c r="Y1334" i="4"/>
  <c r="W1334" i="4"/>
  <c r="V1334" i="4"/>
  <c r="T1334" i="4"/>
  <c r="U1334" i="4"/>
  <c r="W1265" i="4"/>
  <c r="X1265" i="4"/>
  <c r="V1265" i="4"/>
  <c r="Y1265" i="4"/>
  <c r="T1265" i="4"/>
  <c r="U1265" i="4"/>
  <c r="T1199" i="4"/>
  <c r="U1199" i="4"/>
  <c r="V1199" i="4"/>
  <c r="W1199" i="4"/>
  <c r="X1199" i="4"/>
  <c r="Y1199" i="4"/>
  <c r="T1130" i="4"/>
  <c r="U1130" i="4"/>
  <c r="V1130" i="4"/>
  <c r="W1130" i="4"/>
  <c r="X1130" i="4"/>
  <c r="Y1130" i="4"/>
  <c r="W1064" i="4"/>
  <c r="X1064" i="4"/>
  <c r="Y1064" i="4"/>
  <c r="T1064" i="4"/>
  <c r="U1064" i="4"/>
  <c r="V1064" i="4"/>
  <c r="X983" i="4"/>
  <c r="Y983" i="4"/>
  <c r="W983" i="4"/>
  <c r="T983" i="4"/>
  <c r="V983" i="4"/>
  <c r="U983" i="4"/>
  <c r="Y914" i="4"/>
  <c r="V914" i="4"/>
  <c r="W914" i="4"/>
  <c r="U914" i="4"/>
  <c r="X914" i="4"/>
  <c r="T914" i="4"/>
  <c r="U848" i="4"/>
  <c r="X848" i="4"/>
  <c r="Y848" i="4"/>
  <c r="T848" i="4"/>
  <c r="V848" i="4"/>
  <c r="W848" i="4"/>
  <c r="U767" i="4"/>
  <c r="V767" i="4"/>
  <c r="T767" i="4"/>
  <c r="W767" i="4"/>
  <c r="X767" i="4"/>
  <c r="Y767" i="4"/>
  <c r="U644" i="4"/>
  <c r="T644" i="4"/>
  <c r="V644" i="4"/>
  <c r="W644" i="4"/>
  <c r="X644" i="4"/>
  <c r="Y644" i="4"/>
  <c r="Y2764" i="4"/>
  <c r="T2764" i="4"/>
  <c r="X2764" i="4"/>
  <c r="U2764" i="4"/>
  <c r="V2764" i="4"/>
  <c r="W2764" i="4"/>
  <c r="X2695" i="4"/>
  <c r="T2695" i="4"/>
  <c r="U2695" i="4"/>
  <c r="V2695" i="4"/>
  <c r="W2695" i="4"/>
  <c r="Y2695" i="4"/>
  <c r="T2629" i="4"/>
  <c r="U2629" i="4"/>
  <c r="V2629" i="4"/>
  <c r="W2629" i="4"/>
  <c r="Y2629" i="4"/>
  <c r="X2629" i="4"/>
  <c r="Y2548" i="4"/>
  <c r="X2548" i="4"/>
  <c r="T2548" i="4"/>
  <c r="U2548" i="4"/>
  <c r="V2548" i="4"/>
  <c r="W2548" i="4"/>
  <c r="X2479" i="4"/>
  <c r="Y2479" i="4"/>
  <c r="U2479" i="4"/>
  <c r="V2479" i="4"/>
  <c r="W2479" i="4"/>
  <c r="T2479" i="4"/>
  <c r="Y2413" i="4"/>
  <c r="T2413" i="4"/>
  <c r="U2413" i="4"/>
  <c r="V2413" i="4"/>
  <c r="W2413" i="4"/>
  <c r="X2413" i="4"/>
  <c r="U2332" i="4"/>
  <c r="V2332" i="4"/>
  <c r="Y2332" i="4"/>
  <c r="W2332" i="4"/>
  <c r="X2332" i="4"/>
  <c r="T2332" i="4"/>
  <c r="V2251" i="4"/>
  <c r="W2251" i="4"/>
  <c r="Y2251" i="4"/>
  <c r="T2251" i="4"/>
  <c r="U2251" i="4"/>
  <c r="X2251" i="4"/>
  <c r="Y2182" i="4"/>
  <c r="T2182" i="4"/>
  <c r="U2182" i="4"/>
  <c r="V2182" i="4"/>
  <c r="W2182" i="4"/>
  <c r="X2182" i="4"/>
  <c r="AA2182" i="4" s="1"/>
  <c r="X2089" i="4"/>
  <c r="Y2089" i="4"/>
  <c r="T2089" i="4"/>
  <c r="U2089" i="4"/>
  <c r="V2089" i="4"/>
  <c r="W2089" i="4"/>
  <c r="W2020" i="4"/>
  <c r="X2020" i="4"/>
  <c r="U2020" i="4"/>
  <c r="V2020" i="4"/>
  <c r="Y2020" i="4"/>
  <c r="T2020" i="4"/>
  <c r="T2775" i="4"/>
  <c r="U2775" i="4"/>
  <c r="Y2775" i="4"/>
  <c r="W2775" i="4"/>
  <c r="X2775" i="4"/>
  <c r="V2682" i="4"/>
  <c r="X2682" i="4"/>
  <c r="Y2682" i="4"/>
  <c r="W2682" i="4"/>
  <c r="U2613" i="4"/>
  <c r="V2613" i="4"/>
  <c r="X2613" i="4"/>
  <c r="Y2613" i="4"/>
  <c r="T2532" i="4"/>
  <c r="U2532" i="4"/>
  <c r="V2532" i="4"/>
  <c r="W2532" i="4"/>
  <c r="X2532" i="4"/>
  <c r="Y2532" i="4"/>
  <c r="V2466" i="4"/>
  <c r="W2466" i="4"/>
  <c r="X2466" i="4"/>
  <c r="Y2466" i="4"/>
  <c r="T2466" i="4"/>
  <c r="U2466" i="4"/>
  <c r="W2397" i="4"/>
  <c r="X2397" i="4"/>
  <c r="Y2397" i="4"/>
  <c r="T2397" i="4"/>
  <c r="U2397" i="4"/>
  <c r="V2397" i="4"/>
  <c r="Y2316" i="4"/>
  <c r="W2316" i="4"/>
  <c r="X2316" i="4"/>
  <c r="T2316" i="4"/>
  <c r="U2316" i="4"/>
  <c r="V2316" i="4"/>
  <c r="U2250" i="4"/>
  <c r="V2250" i="4"/>
  <c r="T2250" i="4"/>
  <c r="W2250" i="4"/>
  <c r="X2250" i="4"/>
  <c r="Y2250" i="4"/>
  <c r="X2181" i="4"/>
  <c r="Y2181" i="4"/>
  <c r="T2181" i="4"/>
  <c r="U2181" i="4"/>
  <c r="W2181" i="4"/>
  <c r="V2181" i="4"/>
  <c r="U2115" i="4"/>
  <c r="V2115" i="4"/>
  <c r="W2115" i="4"/>
  <c r="X2115" i="4"/>
  <c r="Y2115" i="4"/>
  <c r="T2115" i="4"/>
  <c r="T2046" i="4"/>
  <c r="U2046" i="4"/>
  <c r="V2046" i="4"/>
  <c r="Y2046" i="4"/>
  <c r="X2046" i="4"/>
  <c r="W2046" i="4"/>
  <c r="X2833" i="4"/>
  <c r="T2833" i="4"/>
  <c r="U2833" i="4"/>
  <c r="V2833" i="4"/>
  <c r="W2833" i="4"/>
  <c r="Y2833" i="4"/>
  <c r="T2740" i="4"/>
  <c r="U2740" i="4"/>
  <c r="V2740" i="4"/>
  <c r="W2740" i="4"/>
  <c r="X2740" i="4"/>
  <c r="Y2740" i="4"/>
  <c r="O2671" i="4"/>
  <c r="V2671" i="4"/>
  <c r="W2671" i="4"/>
  <c r="X2671" i="4"/>
  <c r="Y2671" i="4"/>
  <c r="T2671" i="4"/>
  <c r="U2671" i="4"/>
  <c r="X2578" i="4"/>
  <c r="Y2578" i="4"/>
  <c r="T2578" i="4"/>
  <c r="U2578" i="4"/>
  <c r="V2578" i="4"/>
  <c r="U2509" i="4"/>
  <c r="V2509" i="4"/>
  <c r="X2509" i="4"/>
  <c r="Y2509" i="4"/>
  <c r="T2509" i="4"/>
  <c r="W2509" i="4"/>
  <c r="U2428" i="4"/>
  <c r="V2428" i="4"/>
  <c r="W2428" i="4"/>
  <c r="T2428" i="4"/>
  <c r="Y2428" i="4"/>
  <c r="X2428" i="4"/>
  <c r="X2832" i="4"/>
  <c r="T2832" i="4"/>
  <c r="U2832" i="4"/>
  <c r="V2832" i="4"/>
  <c r="W2832" i="4"/>
  <c r="Y2832" i="4"/>
  <c r="X2831" i="4"/>
  <c r="T2831" i="4"/>
  <c r="U2831" i="4"/>
  <c r="W2831" i="4"/>
  <c r="Y2831" i="4"/>
  <c r="V2831" i="4"/>
  <c r="T2765" i="4"/>
  <c r="U2765" i="4"/>
  <c r="V2765" i="4"/>
  <c r="Y2765" i="4"/>
  <c r="X2765" i="4"/>
  <c r="W2765" i="4"/>
  <c r="X2696" i="4"/>
  <c r="W2696" i="4"/>
  <c r="Y2696" i="4"/>
  <c r="U2630" i="4"/>
  <c r="V2630" i="4"/>
  <c r="W2630" i="4"/>
  <c r="X2630" i="4"/>
  <c r="T2630" i="4"/>
  <c r="Y2630" i="4"/>
  <c r="Y2549" i="4"/>
  <c r="T2549" i="4"/>
  <c r="U2549" i="4"/>
  <c r="V2549" i="4"/>
  <c r="W2549" i="4"/>
  <c r="X2549" i="4"/>
  <c r="X2480" i="4"/>
  <c r="Y2480" i="4"/>
  <c r="T2480" i="4"/>
  <c r="U2480" i="4"/>
  <c r="V2480" i="4"/>
  <c r="T2414" i="4"/>
  <c r="U2414" i="4"/>
  <c r="V2414" i="4"/>
  <c r="Y2414" i="4"/>
  <c r="X2414" i="4"/>
  <c r="X2345" i="4"/>
  <c r="Y2345" i="4"/>
  <c r="U2345" i="4"/>
  <c r="V2345" i="4"/>
  <c r="W2345" i="4"/>
  <c r="T2345" i="4"/>
  <c r="T2279" i="4"/>
  <c r="U2279" i="4"/>
  <c r="V2279" i="4"/>
  <c r="W2279" i="4"/>
  <c r="X2279" i="4"/>
  <c r="Y2279" i="4"/>
  <c r="T2210" i="4"/>
  <c r="U2210" i="4"/>
  <c r="V2210" i="4"/>
  <c r="W2210" i="4"/>
  <c r="X2210" i="4"/>
  <c r="Y2210" i="4"/>
  <c r="T2144" i="4"/>
  <c r="U2144" i="4"/>
  <c r="V2144" i="4"/>
  <c r="W2144" i="4"/>
  <c r="Y2144" i="4"/>
  <c r="X2144" i="4"/>
  <c r="AA2144" i="4" s="1"/>
  <c r="T2075" i="4"/>
  <c r="U2075" i="4"/>
  <c r="Y2075" i="4"/>
  <c r="V2075" i="4"/>
  <c r="W2075" i="4"/>
  <c r="X2075" i="4"/>
  <c r="U2009" i="4"/>
  <c r="V2009" i="4"/>
  <c r="T2009" i="4"/>
  <c r="W2009" i="4"/>
  <c r="Y2009" i="4"/>
  <c r="X2009" i="4"/>
  <c r="T1930" i="4"/>
  <c r="U1930" i="4"/>
  <c r="V1930" i="4"/>
  <c r="W1930" i="4"/>
  <c r="X1930" i="4"/>
  <c r="Y1930" i="4"/>
  <c r="X1874" i="4"/>
  <c r="Y1874" i="4"/>
  <c r="T1874" i="4"/>
  <c r="U1874" i="4"/>
  <c r="V1874" i="4"/>
  <c r="W1874" i="4"/>
  <c r="U1820" i="4"/>
  <c r="W1820" i="4"/>
  <c r="Y1820" i="4"/>
  <c r="V1820" i="4"/>
  <c r="X1820" i="4"/>
  <c r="T1820" i="4"/>
  <c r="X1766" i="4"/>
  <c r="Y1766" i="4"/>
  <c r="T1766" i="4"/>
  <c r="U1766" i="4"/>
  <c r="V1766" i="4"/>
  <c r="T1739" i="4"/>
  <c r="V1739" i="4"/>
  <c r="X1739" i="4"/>
  <c r="Y1739" i="4"/>
  <c r="U1685" i="4"/>
  <c r="V1685" i="4"/>
  <c r="X1685" i="4"/>
  <c r="Y1685" i="4"/>
  <c r="T1685" i="4"/>
  <c r="W1685" i="4"/>
  <c r="T1631" i="4"/>
  <c r="U1631" i="4"/>
  <c r="V1631" i="4"/>
  <c r="W1631" i="4"/>
  <c r="X1631" i="4"/>
  <c r="Y1631" i="4"/>
  <c r="W1589" i="4"/>
  <c r="X1589" i="4"/>
  <c r="T1589" i="4"/>
  <c r="U1589" i="4"/>
  <c r="V1589" i="4"/>
  <c r="Y1589" i="4"/>
  <c r="V1535" i="4"/>
  <c r="X1535" i="4"/>
  <c r="Y1535" i="4"/>
  <c r="W1535" i="4"/>
  <c r="U1535" i="4"/>
  <c r="T1535" i="4"/>
  <c r="W1280" i="4"/>
  <c r="X1280" i="4"/>
  <c r="V1280" i="4"/>
  <c r="Y1280" i="4"/>
  <c r="T1280" i="4"/>
  <c r="U1280" i="4"/>
  <c r="V1211" i="4"/>
  <c r="W1211" i="4"/>
  <c r="X1211" i="4"/>
  <c r="Y1211" i="4"/>
  <c r="T1211" i="4"/>
  <c r="U1211" i="4"/>
  <c r="T1157" i="4"/>
  <c r="U1157" i="4"/>
  <c r="Y1157" i="4"/>
  <c r="X1157" i="4"/>
  <c r="V1157" i="4"/>
  <c r="W1157" i="4"/>
  <c r="V1103" i="4"/>
  <c r="W1103" i="4"/>
  <c r="U1103" i="4"/>
  <c r="X1103" i="4"/>
  <c r="Y1103" i="4"/>
  <c r="T1103" i="4"/>
  <c r="X1049" i="4"/>
  <c r="Y1049" i="4"/>
  <c r="V1049" i="4"/>
  <c r="W1049" i="4"/>
  <c r="T1049" i="4"/>
  <c r="U1049" i="4"/>
  <c r="T995" i="4"/>
  <c r="U995" i="4"/>
  <c r="Y995" i="4"/>
  <c r="X995" i="4"/>
  <c r="V995" i="4"/>
  <c r="W995" i="4"/>
  <c r="V941" i="4"/>
  <c r="X941" i="4"/>
  <c r="Y941" i="4"/>
  <c r="U941" i="4"/>
  <c r="W941" i="4"/>
  <c r="T941" i="4"/>
  <c r="T887" i="4"/>
  <c r="U887" i="4"/>
  <c r="Y887" i="4"/>
  <c r="V887" i="4"/>
  <c r="X887" i="4"/>
  <c r="W833" i="4"/>
  <c r="T833" i="4"/>
  <c r="U833" i="4"/>
  <c r="V833" i="4"/>
  <c r="Y833" i="4"/>
  <c r="X833" i="4"/>
  <c r="T752" i="4"/>
  <c r="U752" i="4"/>
  <c r="V752" i="4"/>
  <c r="W752" i="4"/>
  <c r="X752" i="4"/>
  <c r="Y752" i="4"/>
  <c r="U686" i="4"/>
  <c r="X686" i="4"/>
  <c r="Y686" i="4"/>
  <c r="T686" i="4"/>
  <c r="V686" i="4"/>
  <c r="W686" i="4"/>
  <c r="V617" i="4"/>
  <c r="W617" i="4"/>
  <c r="U617" i="4"/>
  <c r="X617" i="4"/>
  <c r="T617" i="4"/>
  <c r="Y617" i="4"/>
  <c r="X2830" i="4"/>
  <c r="T2830" i="4"/>
  <c r="U2830" i="4"/>
  <c r="V2830" i="4"/>
  <c r="W2830" i="4"/>
  <c r="Y2830" i="4"/>
  <c r="U2749" i="4"/>
  <c r="T2749" i="4"/>
  <c r="X2749" i="4"/>
  <c r="Y2749" i="4"/>
  <c r="V2749" i="4"/>
  <c r="W2749" i="4"/>
  <c r="V2683" i="4"/>
  <c r="Y2683" i="4"/>
  <c r="T2683" i="4"/>
  <c r="W2683" i="4"/>
  <c r="X2683" i="4"/>
  <c r="U2683" i="4"/>
  <c r="T2602" i="4"/>
  <c r="X2602" i="4"/>
  <c r="Y2602" i="4"/>
  <c r="W2602" i="4"/>
  <c r="V2533" i="4"/>
  <c r="W2533" i="4"/>
  <c r="X2533" i="4"/>
  <c r="Y2533" i="4"/>
  <c r="T2533" i="4"/>
  <c r="V2467" i="4"/>
  <c r="W2467" i="4"/>
  <c r="T2467" i="4"/>
  <c r="U2467" i="4"/>
  <c r="X2467" i="4"/>
  <c r="Y2467" i="4"/>
  <c r="W2386" i="4"/>
  <c r="X2386" i="4"/>
  <c r="Y2386" i="4"/>
  <c r="T2386" i="4"/>
  <c r="U2386" i="4"/>
  <c r="V2386" i="4"/>
  <c r="X2305" i="4"/>
  <c r="Y2305" i="4"/>
  <c r="W2305" i="4"/>
  <c r="U2305" i="4"/>
  <c r="V2305" i="4"/>
  <c r="T2305" i="4"/>
  <c r="T2263" i="4"/>
  <c r="U2263" i="4"/>
  <c r="V2263" i="4"/>
  <c r="W2263" i="4"/>
  <c r="Y2263" i="4"/>
  <c r="X2263" i="4"/>
  <c r="U2170" i="4"/>
  <c r="V2170" i="4"/>
  <c r="T2170" i="4"/>
  <c r="W2170" i="4"/>
  <c r="X2170" i="4"/>
  <c r="AA2170" i="4" s="1"/>
  <c r="Y2170" i="4"/>
  <c r="V2101" i="4"/>
  <c r="W2101" i="4"/>
  <c r="X2101" i="4"/>
  <c r="Y2101" i="4"/>
  <c r="T2101" i="4"/>
  <c r="U2101" i="4"/>
  <c r="C2008" i="4"/>
  <c r="U2008" i="4"/>
  <c r="V2008" i="4"/>
  <c r="Y2008" i="4"/>
  <c r="X2008" i="4"/>
  <c r="T1938" i="4"/>
  <c r="U1938" i="4"/>
  <c r="V1938" i="4"/>
  <c r="W1938" i="4"/>
  <c r="X1938" i="4"/>
  <c r="Y1938" i="4"/>
  <c r="Y2790" i="4"/>
  <c r="T2790" i="4"/>
  <c r="X2790" i="4"/>
  <c r="U2790" i="4"/>
  <c r="V2790" i="4"/>
  <c r="W2790" i="4"/>
  <c r="U2721" i="4"/>
  <c r="T2721" i="4"/>
  <c r="V2721" i="4"/>
  <c r="W2721" i="4"/>
  <c r="X2721" i="4"/>
  <c r="Y2721" i="4"/>
  <c r="N2628" i="4"/>
  <c r="T2628" i="4"/>
  <c r="U2628" i="4"/>
  <c r="V2628" i="4"/>
  <c r="W2628" i="4"/>
  <c r="X2628" i="4"/>
  <c r="Y2628" i="4"/>
  <c r="X2559" i="4"/>
  <c r="Y2559" i="4"/>
  <c r="T2559" i="4"/>
  <c r="U2559" i="4"/>
  <c r="V2559" i="4"/>
  <c r="W2559" i="4"/>
  <c r="Y2439" i="4"/>
  <c r="U2439" i="4"/>
  <c r="V2439" i="4"/>
  <c r="W2439" i="4"/>
  <c r="X2439" i="4"/>
  <c r="T2439" i="4"/>
  <c r="T2358" i="4"/>
  <c r="Y2358" i="4"/>
  <c r="U2358" i="4"/>
  <c r="V2358" i="4"/>
  <c r="W2358" i="4"/>
  <c r="X2358" i="4"/>
  <c r="X2289" i="4"/>
  <c r="Y2289" i="4"/>
  <c r="T2289" i="4"/>
  <c r="U2289" i="4"/>
  <c r="V2289" i="4"/>
  <c r="W2289" i="4"/>
  <c r="W2235" i="4"/>
  <c r="X2235" i="4"/>
  <c r="Y2235" i="4"/>
  <c r="T2235" i="4"/>
  <c r="Y2142" i="4"/>
  <c r="U2142" i="4"/>
  <c r="V2142" i="4"/>
  <c r="W2142" i="4"/>
  <c r="X2142" i="4"/>
  <c r="T2142" i="4"/>
  <c r="W2061" i="4"/>
  <c r="X2061" i="4"/>
  <c r="T2061" i="4"/>
  <c r="U2061" i="4"/>
  <c r="V2061" i="4"/>
  <c r="Y2061" i="4"/>
  <c r="V1992" i="4"/>
  <c r="W1992" i="4"/>
  <c r="X1992" i="4"/>
  <c r="Y1992" i="4"/>
  <c r="U1992" i="4"/>
  <c r="T1992" i="4"/>
  <c r="X1965" i="4"/>
  <c r="Y1965" i="4"/>
  <c r="T1965" i="4"/>
  <c r="U1965" i="4"/>
  <c r="V1965" i="4"/>
  <c r="W1965" i="4"/>
  <c r="U2696" i="4"/>
  <c r="V2602" i="4"/>
  <c r="W2266" i="4"/>
  <c r="T2696" i="4"/>
  <c r="U2602" i="4"/>
  <c r="W2505" i="4"/>
  <c r="W2480" i="4"/>
  <c r="V2131" i="4"/>
  <c r="W2008" i="4"/>
  <c r="U2682" i="4"/>
  <c r="T2008" i="4"/>
  <c r="W2794" i="4"/>
  <c r="X2794" i="4"/>
  <c r="Y2794" i="4"/>
  <c r="T2794" i="4"/>
  <c r="U2794" i="4"/>
  <c r="U2725" i="4"/>
  <c r="Y2725" i="4"/>
  <c r="T2725" i="4"/>
  <c r="V2725" i="4"/>
  <c r="W2725" i="4"/>
  <c r="X2725" i="4"/>
  <c r="X2632" i="4"/>
  <c r="Y2632" i="4"/>
  <c r="T2632" i="4"/>
  <c r="U2632" i="4"/>
  <c r="V2632" i="4"/>
  <c r="T2551" i="4"/>
  <c r="U2551" i="4"/>
  <c r="V2551" i="4"/>
  <c r="W2551" i="4"/>
  <c r="Y2551" i="4"/>
  <c r="X2470" i="4"/>
  <c r="Y2470" i="4"/>
  <c r="T2470" i="4"/>
  <c r="U2470" i="4"/>
  <c r="V2470" i="4"/>
  <c r="W2470" i="4"/>
  <c r="T2777" i="4"/>
  <c r="V2777" i="4"/>
  <c r="W2777" i="4"/>
  <c r="X2777" i="4"/>
  <c r="Y2777" i="4"/>
  <c r="U2777" i="4"/>
  <c r="U2711" i="4"/>
  <c r="V2711" i="4"/>
  <c r="W2711" i="4"/>
  <c r="X2711" i="4"/>
  <c r="T2711" i="4"/>
  <c r="Y2711" i="4"/>
  <c r="V2642" i="4"/>
  <c r="W2642" i="4"/>
  <c r="X2642" i="4"/>
  <c r="Y2642" i="4"/>
  <c r="T2642" i="4"/>
  <c r="X2588" i="4"/>
  <c r="Y2588" i="4"/>
  <c r="U2588" i="4"/>
  <c r="V2588" i="4"/>
  <c r="W2588" i="4"/>
  <c r="T2588" i="4"/>
  <c r="Y2522" i="4"/>
  <c r="V2522" i="4"/>
  <c r="W2522" i="4"/>
  <c r="X2522" i="4"/>
  <c r="W2453" i="4"/>
  <c r="X2453" i="4"/>
  <c r="U2453" i="4"/>
  <c r="V2453" i="4"/>
  <c r="Y2453" i="4"/>
  <c r="T2453" i="4"/>
  <c r="C2387" i="4"/>
  <c r="AB2387" i="4" s="1"/>
  <c r="X2387" i="4"/>
  <c r="Y2387" i="4"/>
  <c r="T2387" i="4"/>
  <c r="U2387" i="4"/>
  <c r="V2387" i="4"/>
  <c r="W2387" i="4"/>
  <c r="V2318" i="4"/>
  <c r="W2318" i="4"/>
  <c r="T2318" i="4"/>
  <c r="U2318" i="4"/>
  <c r="X2318" i="4"/>
  <c r="Y2318" i="4"/>
  <c r="W2252" i="4"/>
  <c r="X2252" i="4"/>
  <c r="T2252" i="4"/>
  <c r="U2252" i="4"/>
  <c r="V2252" i="4"/>
  <c r="Y2252" i="4"/>
  <c r="W2171" i="4"/>
  <c r="X2171" i="4"/>
  <c r="T2171" i="4"/>
  <c r="U2171" i="4"/>
  <c r="Y2171" i="4"/>
  <c r="Y2102" i="4"/>
  <c r="T2102" i="4"/>
  <c r="U2102" i="4"/>
  <c r="V2102" i="4"/>
  <c r="W2102" i="4"/>
  <c r="X2102" i="4"/>
  <c r="T2048" i="4"/>
  <c r="U2048" i="4"/>
  <c r="Y2048" i="4"/>
  <c r="W2048" i="4"/>
  <c r="X2048" i="4"/>
  <c r="V2048" i="4"/>
  <c r="X1982" i="4"/>
  <c r="Y1982" i="4"/>
  <c r="T1982" i="4"/>
  <c r="U1982" i="4"/>
  <c r="V1982" i="4"/>
  <c r="W1982" i="4"/>
  <c r="U1901" i="4"/>
  <c r="V1901" i="4"/>
  <c r="T1901" i="4"/>
  <c r="W1901" i="4"/>
  <c r="X1901" i="4"/>
  <c r="Y1901" i="4"/>
  <c r="W1847" i="4"/>
  <c r="X1847" i="4"/>
  <c r="V1847" i="4"/>
  <c r="Y1847" i="4"/>
  <c r="T1847" i="4"/>
  <c r="U1847" i="4"/>
  <c r="U1793" i="4"/>
  <c r="V1793" i="4"/>
  <c r="W1793" i="4"/>
  <c r="X1793" i="4"/>
  <c r="T1793" i="4"/>
  <c r="Y1793" i="4"/>
  <c r="T1712" i="4"/>
  <c r="V1712" i="4"/>
  <c r="W1712" i="4"/>
  <c r="X1712" i="4"/>
  <c r="Y1712" i="4"/>
  <c r="U1712" i="4"/>
  <c r="X1658" i="4"/>
  <c r="Y1658" i="4"/>
  <c r="T1658" i="4"/>
  <c r="U1658" i="4"/>
  <c r="V1658" i="4"/>
  <c r="T1616" i="4"/>
  <c r="U1616" i="4"/>
  <c r="X1616" i="4"/>
  <c r="Y1616" i="4"/>
  <c r="W1616" i="4"/>
  <c r="V1616" i="4"/>
  <c r="T1562" i="4"/>
  <c r="U1562" i="4"/>
  <c r="V1562" i="4"/>
  <c r="W1562" i="4"/>
  <c r="X1562" i="4"/>
  <c r="Y1562" i="4"/>
  <c r="T1508" i="4"/>
  <c r="U1508" i="4"/>
  <c r="V1508" i="4"/>
  <c r="W1508" i="4"/>
  <c r="X1508" i="4"/>
  <c r="Y1508" i="4"/>
  <c r="U1469" i="4"/>
  <c r="V1469" i="4"/>
  <c r="W1469" i="4"/>
  <c r="X1469" i="4"/>
  <c r="T1469" i="4"/>
  <c r="Y1469" i="4"/>
  <c r="T1427" i="4"/>
  <c r="U1427" i="4"/>
  <c r="Y1427" i="4"/>
  <c r="V1427" i="4"/>
  <c r="W1427" i="4"/>
  <c r="X1427" i="4"/>
  <c r="W1373" i="4"/>
  <c r="X1373" i="4"/>
  <c r="U1373" i="4"/>
  <c r="Y1373" i="4"/>
  <c r="T1373" i="4"/>
  <c r="V1373" i="4"/>
  <c r="V1307" i="4"/>
  <c r="W1307" i="4"/>
  <c r="T1307" i="4"/>
  <c r="U1307" i="4"/>
  <c r="X1307" i="4"/>
  <c r="Y1307" i="4"/>
  <c r="T1238" i="4"/>
  <c r="X1238" i="4"/>
  <c r="Y1238" i="4"/>
  <c r="U1238" i="4"/>
  <c r="V1238" i="4"/>
  <c r="W1238" i="4"/>
  <c r="W1172" i="4"/>
  <c r="X1172" i="4"/>
  <c r="T1172" i="4"/>
  <c r="V1172" i="4"/>
  <c r="Y1172" i="4"/>
  <c r="U1172" i="4"/>
  <c r="T1091" i="4"/>
  <c r="U1091" i="4"/>
  <c r="Y1091" i="4"/>
  <c r="W1091" i="4"/>
  <c r="X1091" i="4"/>
  <c r="V1091" i="4"/>
  <c r="T1022" i="4"/>
  <c r="Y1022" i="4"/>
  <c r="U1022" i="4"/>
  <c r="V1022" i="4"/>
  <c r="W1022" i="4"/>
  <c r="X1022" i="4"/>
  <c r="T956" i="4"/>
  <c r="U956" i="4"/>
  <c r="W956" i="4"/>
  <c r="X956" i="4"/>
  <c r="V956" i="4"/>
  <c r="Y956" i="4"/>
  <c r="W875" i="4"/>
  <c r="U875" i="4"/>
  <c r="V875" i="4"/>
  <c r="Y875" i="4"/>
  <c r="T875" i="4"/>
  <c r="X875" i="4"/>
  <c r="T794" i="4"/>
  <c r="V794" i="4"/>
  <c r="W794" i="4"/>
  <c r="U794" i="4"/>
  <c r="X794" i="4"/>
  <c r="Y794" i="4"/>
  <c r="V725" i="4"/>
  <c r="W725" i="4"/>
  <c r="T725" i="4"/>
  <c r="U725" i="4"/>
  <c r="X725" i="4"/>
  <c r="Y725" i="4"/>
  <c r="W671" i="4"/>
  <c r="V671" i="4"/>
  <c r="X671" i="4"/>
  <c r="T671" i="4"/>
  <c r="Y671" i="4"/>
  <c r="U671" i="4"/>
  <c r="U605" i="4"/>
  <c r="V605" i="4"/>
  <c r="T605" i="4"/>
  <c r="W605" i="4"/>
  <c r="Y605" i="4"/>
  <c r="X605" i="4"/>
  <c r="V2818" i="4"/>
  <c r="T2818" i="4"/>
  <c r="U2818" i="4"/>
  <c r="X2818" i="4"/>
  <c r="W2818" i="4"/>
  <c r="Y2818" i="4"/>
  <c r="T2737" i="4"/>
  <c r="U2737" i="4"/>
  <c r="V2737" i="4"/>
  <c r="W2737" i="4"/>
  <c r="Y2737" i="4"/>
  <c r="X2737" i="4"/>
  <c r="I2656" i="4"/>
  <c r="Y2656" i="4"/>
  <c r="V2656" i="4"/>
  <c r="W2656" i="4"/>
  <c r="X2656" i="4"/>
  <c r="T2656" i="4"/>
  <c r="U2656" i="4"/>
  <c r="U2614" i="4"/>
  <c r="V2614" i="4"/>
  <c r="T2614" i="4"/>
  <c r="W2614" i="4"/>
  <c r="X2614" i="4"/>
  <c r="Y2614" i="4"/>
  <c r="X2560" i="4"/>
  <c r="Y2560" i="4"/>
  <c r="W2560" i="4"/>
  <c r="T2560" i="4"/>
  <c r="U2560" i="4"/>
  <c r="V2560" i="4"/>
  <c r="T2494" i="4"/>
  <c r="W2494" i="4"/>
  <c r="X2494" i="4"/>
  <c r="Y2494" i="4"/>
  <c r="V2494" i="4"/>
  <c r="U2494" i="4"/>
  <c r="T2425" i="4"/>
  <c r="U2425" i="4"/>
  <c r="V2425" i="4"/>
  <c r="W2425" i="4"/>
  <c r="X2425" i="4"/>
  <c r="Y2425" i="4"/>
  <c r="U2371" i="4"/>
  <c r="V2371" i="4"/>
  <c r="T2371" i="4"/>
  <c r="W2371" i="4"/>
  <c r="Y2371" i="4"/>
  <c r="X2371" i="4"/>
  <c r="T2317" i="4"/>
  <c r="U2317" i="4"/>
  <c r="V2317" i="4"/>
  <c r="W2317" i="4"/>
  <c r="X2317" i="4"/>
  <c r="Y2317" i="4"/>
  <c r="X2290" i="4"/>
  <c r="Y2290" i="4"/>
  <c r="T2290" i="4"/>
  <c r="U2290" i="4"/>
  <c r="V2290" i="4"/>
  <c r="W2290" i="4"/>
  <c r="X2197" i="4"/>
  <c r="Y2197" i="4"/>
  <c r="V2197" i="4"/>
  <c r="W2197" i="4"/>
  <c r="T2197" i="4"/>
  <c r="U2197" i="4"/>
  <c r="W2128" i="4"/>
  <c r="X2128" i="4"/>
  <c r="U2128" i="4"/>
  <c r="V2128" i="4"/>
  <c r="Y2128" i="4"/>
  <c r="T2035" i="4"/>
  <c r="U2035" i="4"/>
  <c r="X2035" i="4"/>
  <c r="Y2035" i="4"/>
  <c r="V2035" i="4"/>
  <c r="W2035" i="4"/>
  <c r="W1954" i="4"/>
  <c r="X1954" i="4"/>
  <c r="Y1954" i="4"/>
  <c r="T1954" i="4"/>
  <c r="U1954" i="4"/>
  <c r="V1954" i="4"/>
  <c r="I2802" i="4"/>
  <c r="T2802" i="4"/>
  <c r="U2802" i="4"/>
  <c r="V2802" i="4"/>
  <c r="Y2802" i="4"/>
  <c r="X2802" i="4"/>
  <c r="W2802" i="4"/>
  <c r="U2748" i="4"/>
  <c r="T2748" i="4"/>
  <c r="V2748" i="4"/>
  <c r="W2748" i="4"/>
  <c r="Y2655" i="4"/>
  <c r="T2655" i="4"/>
  <c r="U2655" i="4"/>
  <c r="V2655" i="4"/>
  <c r="W2655" i="4"/>
  <c r="X2655" i="4"/>
  <c r="X2586" i="4"/>
  <c r="Y2586" i="4"/>
  <c r="T2586" i="4"/>
  <c r="U2586" i="4"/>
  <c r="V2586" i="4"/>
  <c r="W2586" i="4"/>
  <c r="T2493" i="4"/>
  <c r="U2493" i="4"/>
  <c r="V2493" i="4"/>
  <c r="W2493" i="4"/>
  <c r="X2493" i="4"/>
  <c r="Y2493" i="4"/>
  <c r="T2424" i="4"/>
  <c r="U2424" i="4"/>
  <c r="V2424" i="4"/>
  <c r="W2424" i="4"/>
  <c r="X2424" i="4"/>
  <c r="Y2424" i="4"/>
  <c r="U2331" i="4"/>
  <c r="V2331" i="4"/>
  <c r="W2331" i="4"/>
  <c r="X2331" i="4"/>
  <c r="T2331" i="4"/>
  <c r="Y2331" i="4"/>
  <c r="T2262" i="4"/>
  <c r="U2262" i="4"/>
  <c r="Y2262" i="4"/>
  <c r="V2262" i="4"/>
  <c r="W2262" i="4"/>
  <c r="X2262" i="4"/>
  <c r="V2208" i="4"/>
  <c r="W2208" i="4"/>
  <c r="X2208" i="4"/>
  <c r="Y2208" i="4"/>
  <c r="T2208" i="4"/>
  <c r="U2208" i="4"/>
  <c r="T2154" i="4"/>
  <c r="U2154" i="4"/>
  <c r="X2154" i="4"/>
  <c r="Y2154" i="4"/>
  <c r="V2154" i="4"/>
  <c r="W2154" i="4"/>
  <c r="T2100" i="4"/>
  <c r="U2100" i="4"/>
  <c r="V2100" i="4"/>
  <c r="W2100" i="4"/>
  <c r="X2100" i="4"/>
  <c r="Y2100" i="4"/>
  <c r="T2034" i="4"/>
  <c r="U2034" i="4"/>
  <c r="V2034" i="4"/>
  <c r="W2034" i="4"/>
  <c r="X2034" i="4"/>
  <c r="Y2034" i="4"/>
  <c r="T2770" i="4"/>
  <c r="U2770" i="4"/>
  <c r="V2770" i="4"/>
  <c r="W2770" i="4"/>
  <c r="X2770" i="4"/>
  <c r="Y2770" i="4"/>
  <c r="O2689" i="4"/>
  <c r="X2689" i="4"/>
  <c r="T2689" i="4"/>
  <c r="U2689" i="4"/>
  <c r="V2689" i="4"/>
  <c r="W2689" i="4"/>
  <c r="Y2689" i="4"/>
  <c r="T2650" i="4"/>
  <c r="U2650" i="4"/>
  <c r="V2650" i="4"/>
  <c r="W2650" i="4"/>
  <c r="X2650" i="4"/>
  <c r="Y2650" i="4"/>
  <c r="X2581" i="4"/>
  <c r="Y2581" i="4"/>
  <c r="T2581" i="4"/>
  <c r="U2581" i="4"/>
  <c r="V2581" i="4"/>
  <c r="W2581" i="4"/>
  <c r="U2500" i="4"/>
  <c r="V2500" i="4"/>
  <c r="T2500" i="4"/>
  <c r="W2500" i="4"/>
  <c r="X2500" i="4"/>
  <c r="Y2500" i="4"/>
  <c r="X2419" i="4"/>
  <c r="Y2419" i="4"/>
  <c r="V2419" i="4"/>
  <c r="W2419" i="4"/>
  <c r="T2419" i="4"/>
  <c r="U2419" i="4"/>
  <c r="X2338" i="4"/>
  <c r="Y2338" i="4"/>
  <c r="V2338" i="4"/>
  <c r="W2338" i="4"/>
  <c r="T2338" i="4"/>
  <c r="U2338" i="4"/>
  <c r="T2257" i="4"/>
  <c r="U2257" i="4"/>
  <c r="V2257" i="4"/>
  <c r="W2257" i="4"/>
  <c r="X2257" i="4"/>
  <c r="Y2257" i="4"/>
  <c r="W2218" i="4"/>
  <c r="X2218" i="4"/>
  <c r="Y2218" i="4"/>
  <c r="T2218" i="4"/>
  <c r="U2218" i="4"/>
  <c r="V2218" i="4"/>
  <c r="T2149" i="4"/>
  <c r="U2149" i="4"/>
  <c r="V2149" i="4"/>
  <c r="W2149" i="4"/>
  <c r="Y2149" i="4"/>
  <c r="X2149" i="4"/>
  <c r="T2068" i="4"/>
  <c r="U2068" i="4"/>
  <c r="V2068" i="4"/>
  <c r="W2068" i="4"/>
  <c r="X2068" i="4"/>
  <c r="Y2068" i="4"/>
  <c r="Y2029" i="4"/>
  <c r="V2029" i="4"/>
  <c r="W2029" i="4"/>
  <c r="X2029" i="4"/>
  <c r="T2029" i="4"/>
  <c r="U2029" i="4"/>
  <c r="T1975" i="4"/>
  <c r="U1975" i="4"/>
  <c r="V1975" i="4"/>
  <c r="W1975" i="4"/>
  <c r="X1975" i="4"/>
  <c r="Y1975" i="4"/>
  <c r="V1948" i="4"/>
  <c r="W1948" i="4"/>
  <c r="T1948" i="4"/>
  <c r="U1948" i="4"/>
  <c r="X1948" i="4"/>
  <c r="Y1948" i="4"/>
  <c r="X1879" i="4"/>
  <c r="Y1879" i="4"/>
  <c r="U1879" i="4"/>
  <c r="V1879" i="4"/>
  <c r="W1879" i="4"/>
  <c r="T1879" i="4"/>
  <c r="W1798" i="4"/>
  <c r="X1798" i="4"/>
  <c r="U1798" i="4"/>
  <c r="V1798" i="4"/>
  <c r="T1798" i="4"/>
  <c r="Y1798" i="4"/>
  <c r="T1717" i="4"/>
  <c r="U1717" i="4"/>
  <c r="V1717" i="4"/>
  <c r="X1717" i="4"/>
  <c r="Y1717" i="4"/>
  <c r="W1717" i="4"/>
  <c r="X1636" i="4"/>
  <c r="Y1636" i="4"/>
  <c r="W1636" i="4"/>
  <c r="U1636" i="4"/>
  <c r="V1636" i="4"/>
  <c r="T1636" i="4"/>
  <c r="X1555" i="4"/>
  <c r="Y1555" i="4"/>
  <c r="U1555" i="4"/>
  <c r="V1555" i="4"/>
  <c r="W1555" i="4"/>
  <c r="T1555" i="4"/>
  <c r="V1516" i="4"/>
  <c r="W1516" i="4"/>
  <c r="Y1516" i="4"/>
  <c r="U1516" i="4"/>
  <c r="X1516" i="4"/>
  <c r="T1516" i="4"/>
  <c r="V1447" i="4"/>
  <c r="X1447" i="4"/>
  <c r="Y1447" i="4"/>
  <c r="T1447" i="4"/>
  <c r="U1447" i="4"/>
  <c r="W1447" i="4"/>
  <c r="W1366" i="4"/>
  <c r="X1366" i="4"/>
  <c r="Y1366" i="4"/>
  <c r="V1366" i="4"/>
  <c r="U1366" i="4"/>
  <c r="T1327" i="4"/>
  <c r="U1327" i="4"/>
  <c r="V1327" i="4"/>
  <c r="W1327" i="4"/>
  <c r="Y1327" i="4"/>
  <c r="X1327" i="4"/>
  <c r="V1300" i="4"/>
  <c r="W1300" i="4"/>
  <c r="T1300" i="4"/>
  <c r="X1300" i="4"/>
  <c r="Y1300" i="4"/>
  <c r="T1285" i="4"/>
  <c r="U1285" i="4"/>
  <c r="Y1285" i="4"/>
  <c r="V1285" i="4"/>
  <c r="W1285" i="4"/>
  <c r="X1285" i="4"/>
  <c r="Y1273" i="4"/>
  <c r="X1273" i="4"/>
  <c r="W1273" i="4"/>
  <c r="T1273" i="4"/>
  <c r="U1273" i="4"/>
  <c r="V1273" i="4"/>
  <c r="W1258" i="4"/>
  <c r="X1258" i="4"/>
  <c r="T1258" i="4"/>
  <c r="U1258" i="4"/>
  <c r="V1258" i="4"/>
  <c r="Y1258" i="4"/>
  <c r="U1246" i="4"/>
  <c r="V1246" i="4"/>
  <c r="T1246" i="4"/>
  <c r="Y1246" i="4"/>
  <c r="W1246" i="4"/>
  <c r="X1246" i="4"/>
  <c r="T1231" i="4"/>
  <c r="X1231" i="4"/>
  <c r="Y1231" i="4"/>
  <c r="U1231" i="4"/>
  <c r="V1231" i="4"/>
  <c r="W1231" i="4"/>
  <c r="X1219" i="4"/>
  <c r="Y1219" i="4"/>
  <c r="W1219" i="4"/>
  <c r="T1219" i="4"/>
  <c r="U1219" i="4"/>
  <c r="V1219" i="4"/>
  <c r="V1204" i="4"/>
  <c r="W1204" i="4"/>
  <c r="X1204" i="4"/>
  <c r="Y1204" i="4"/>
  <c r="T1204" i="4"/>
  <c r="U1204" i="4"/>
  <c r="W1192" i="4"/>
  <c r="X1192" i="4"/>
  <c r="U1192" i="4"/>
  <c r="V1192" i="4"/>
  <c r="T1192" i="4"/>
  <c r="Y1192" i="4"/>
  <c r="Y1177" i="4"/>
  <c r="T1177" i="4"/>
  <c r="V1177" i="4"/>
  <c r="W1177" i="4"/>
  <c r="X1177" i="4"/>
  <c r="U1177" i="4"/>
  <c r="T1165" i="4"/>
  <c r="U1165" i="4"/>
  <c r="V1165" i="4"/>
  <c r="W1165" i="4"/>
  <c r="Y1165" i="4"/>
  <c r="X1165" i="4"/>
  <c r="Y1150" i="4"/>
  <c r="U1150" i="4"/>
  <c r="V1150" i="4"/>
  <c r="X1150" i="4"/>
  <c r="T1150" i="4"/>
  <c r="W1150" i="4"/>
  <c r="U1138" i="4"/>
  <c r="V1138" i="4"/>
  <c r="W1138" i="4"/>
  <c r="X1138" i="4"/>
  <c r="Y1138" i="4"/>
  <c r="T1138" i="4"/>
  <c r="T1123" i="4"/>
  <c r="V1123" i="4"/>
  <c r="W1123" i="4"/>
  <c r="U1123" i="4"/>
  <c r="Y1123" i="4"/>
  <c r="X1123" i="4"/>
  <c r="X1111" i="4"/>
  <c r="Y1111" i="4"/>
  <c r="T1111" i="4"/>
  <c r="U1111" i="4"/>
  <c r="V1111" i="4"/>
  <c r="W1111" i="4"/>
  <c r="V1096" i="4"/>
  <c r="W1096" i="4"/>
  <c r="T1096" i="4"/>
  <c r="U1096" i="4"/>
  <c r="X1096" i="4"/>
  <c r="Y1096" i="4"/>
  <c r="Y1084" i="4"/>
  <c r="U1084" i="4"/>
  <c r="V1084" i="4"/>
  <c r="W1084" i="4"/>
  <c r="T1084" i="4"/>
  <c r="X1084" i="4"/>
  <c r="Y1069" i="4"/>
  <c r="W1069" i="4"/>
  <c r="X1069" i="4"/>
  <c r="U1069" i="4"/>
  <c r="V1069" i="4"/>
  <c r="T1069" i="4"/>
  <c r="T1057" i="4"/>
  <c r="U1057" i="4"/>
  <c r="V1057" i="4"/>
  <c r="Y1057" i="4"/>
  <c r="X1057" i="4"/>
  <c r="W1057" i="4"/>
  <c r="V2590" i="4"/>
  <c r="Y2145" i="4"/>
  <c r="Y2011" i="4"/>
  <c r="U1957" i="4"/>
  <c r="T2779" i="4"/>
  <c r="U2779" i="4"/>
  <c r="V2779" i="4"/>
  <c r="W2779" i="4"/>
  <c r="X2779" i="4"/>
  <c r="Y2779" i="4"/>
  <c r="O2698" i="4"/>
  <c r="X2698" i="4"/>
  <c r="T2698" i="4"/>
  <c r="U2698" i="4"/>
  <c r="V2698" i="4"/>
  <c r="W2698" i="4"/>
  <c r="Y2698" i="4"/>
  <c r="U2605" i="4"/>
  <c r="V2605" i="4"/>
  <c r="T2605" i="4"/>
  <c r="W2605" i="4"/>
  <c r="T2536" i="4"/>
  <c r="U2536" i="4"/>
  <c r="V2536" i="4"/>
  <c r="W2536" i="4"/>
  <c r="X2536" i="4"/>
  <c r="Y2536" i="4"/>
  <c r="U2443" i="4"/>
  <c r="V2443" i="4"/>
  <c r="W2443" i="4"/>
  <c r="X2443" i="4"/>
  <c r="Y2443" i="4"/>
  <c r="T2443" i="4"/>
  <c r="W2820" i="4"/>
  <c r="U2820" i="4"/>
  <c r="V2820" i="4"/>
  <c r="X2820" i="4"/>
  <c r="Y2820" i="4"/>
  <c r="T2820" i="4"/>
  <c r="V2819" i="4"/>
  <c r="T2819" i="4"/>
  <c r="X2819" i="4"/>
  <c r="Y2819" i="4"/>
  <c r="U2819" i="4"/>
  <c r="I2750" i="4"/>
  <c r="U2750" i="4"/>
  <c r="T2750" i="4"/>
  <c r="V2750" i="4"/>
  <c r="W2750" i="4"/>
  <c r="X2750" i="4"/>
  <c r="Y2750" i="4"/>
  <c r="V2684" i="4"/>
  <c r="T2684" i="4"/>
  <c r="U2684" i="4"/>
  <c r="W2684" i="4"/>
  <c r="X2684" i="4"/>
  <c r="Y2684" i="4"/>
  <c r="I2615" i="4"/>
  <c r="U2615" i="4"/>
  <c r="V2615" i="4"/>
  <c r="T2615" i="4"/>
  <c r="W2615" i="4"/>
  <c r="X2615" i="4"/>
  <c r="Y2615" i="4"/>
  <c r="T2561" i="4"/>
  <c r="U2561" i="4"/>
  <c r="V2561" i="4"/>
  <c r="W2561" i="4"/>
  <c r="Y2561" i="4"/>
  <c r="X2561" i="4"/>
  <c r="T2495" i="4"/>
  <c r="U2495" i="4"/>
  <c r="V2495" i="4"/>
  <c r="X2495" i="4"/>
  <c r="W2495" i="4"/>
  <c r="T2426" i="4"/>
  <c r="U2426" i="4"/>
  <c r="X2426" i="4"/>
  <c r="Y2426" i="4"/>
  <c r="V2426" i="4"/>
  <c r="W2426" i="4"/>
  <c r="T2360" i="4"/>
  <c r="V2360" i="4"/>
  <c r="W2360" i="4"/>
  <c r="X2360" i="4"/>
  <c r="Y2360" i="4"/>
  <c r="U2360" i="4"/>
  <c r="O2291" i="4"/>
  <c r="X2291" i="4"/>
  <c r="Y2291" i="4"/>
  <c r="U2291" i="4"/>
  <c r="V2291" i="4"/>
  <c r="W2291" i="4"/>
  <c r="T2291" i="4"/>
  <c r="U2225" i="4"/>
  <c r="V2225" i="4"/>
  <c r="X2225" i="4"/>
  <c r="Y2225" i="4"/>
  <c r="T2225" i="4"/>
  <c r="W2225" i="4"/>
  <c r="T2156" i="4"/>
  <c r="U2156" i="4"/>
  <c r="V2156" i="4"/>
  <c r="X2156" i="4"/>
  <c r="Y2156" i="4"/>
  <c r="W2156" i="4"/>
  <c r="X2090" i="4"/>
  <c r="Y2090" i="4"/>
  <c r="T2090" i="4"/>
  <c r="U2090" i="4"/>
  <c r="V2090" i="4"/>
  <c r="W2090" i="4"/>
  <c r="W2021" i="4"/>
  <c r="X2021" i="4"/>
  <c r="T2021" i="4"/>
  <c r="U2021" i="4"/>
  <c r="V2021" i="4"/>
  <c r="Y2021" i="4"/>
  <c r="X1967" i="4"/>
  <c r="Y1967" i="4"/>
  <c r="W1967" i="4"/>
  <c r="T1967" i="4"/>
  <c r="U1967" i="4"/>
  <c r="V1967" i="4"/>
  <c r="W1913" i="4"/>
  <c r="X1913" i="4"/>
  <c r="T1913" i="4"/>
  <c r="Y1913" i="4"/>
  <c r="U1913" i="4"/>
  <c r="T1859" i="4"/>
  <c r="V1859" i="4"/>
  <c r="U1859" i="4"/>
  <c r="W1859" i="4"/>
  <c r="X1859" i="4"/>
  <c r="Y1859" i="4"/>
  <c r="W1805" i="4"/>
  <c r="X1805" i="4"/>
  <c r="Y1805" i="4"/>
  <c r="V1805" i="4"/>
  <c r="U1805" i="4"/>
  <c r="T1805" i="4"/>
  <c r="T1751" i="4"/>
  <c r="U1751" i="4"/>
  <c r="W1751" i="4"/>
  <c r="Y1751" i="4"/>
  <c r="V1751" i="4"/>
  <c r="X1751" i="4"/>
  <c r="W1697" i="4"/>
  <c r="X1697" i="4"/>
  <c r="U1697" i="4"/>
  <c r="T1697" i="4"/>
  <c r="V1697" i="4"/>
  <c r="Y1697" i="4"/>
  <c r="X1643" i="4"/>
  <c r="Y1643" i="4"/>
  <c r="V1643" i="4"/>
  <c r="W1643" i="4"/>
  <c r="T1643" i="4"/>
  <c r="U1643" i="4"/>
  <c r="U1577" i="4"/>
  <c r="V1577" i="4"/>
  <c r="T1577" i="4"/>
  <c r="X1577" i="4"/>
  <c r="Y1577" i="4"/>
  <c r="W1577" i="4"/>
  <c r="W1523" i="4"/>
  <c r="X1523" i="4"/>
  <c r="T1523" i="4"/>
  <c r="Y1523" i="4"/>
  <c r="U1523" i="4"/>
  <c r="V1523" i="4"/>
  <c r="W1481" i="4"/>
  <c r="X1481" i="4"/>
  <c r="Y1481" i="4"/>
  <c r="T1481" i="4"/>
  <c r="U1481" i="4"/>
  <c r="V1481" i="4"/>
  <c r="X1442" i="4"/>
  <c r="Y1442" i="4"/>
  <c r="T1442" i="4"/>
  <c r="U1442" i="4"/>
  <c r="V1442" i="4"/>
  <c r="W1442" i="4"/>
  <c r="T1319" i="4"/>
  <c r="V1319" i="4"/>
  <c r="X1319" i="4"/>
  <c r="Y1319" i="4"/>
  <c r="U1319" i="4"/>
  <c r="W1319" i="4"/>
  <c r="U806" i="4"/>
  <c r="T806" i="4"/>
  <c r="V806" i="4"/>
  <c r="W806" i="4"/>
  <c r="X806" i="4"/>
  <c r="Y806" i="4"/>
  <c r="Y698" i="4"/>
  <c r="V698" i="4"/>
  <c r="W698" i="4"/>
  <c r="T698" i="4"/>
  <c r="U698" i="4"/>
  <c r="X698" i="4"/>
  <c r="T2803" i="4"/>
  <c r="U2803" i="4"/>
  <c r="V2803" i="4"/>
  <c r="W2803" i="4"/>
  <c r="Y2803" i="4"/>
  <c r="X2803" i="4"/>
  <c r="T2710" i="4"/>
  <c r="U2710" i="4"/>
  <c r="V2710" i="4"/>
  <c r="W2710" i="4"/>
  <c r="Y2710" i="4"/>
  <c r="U2641" i="4"/>
  <c r="V2641" i="4"/>
  <c r="W2641" i="4"/>
  <c r="X2641" i="4"/>
  <c r="T2641" i="4"/>
  <c r="V2575" i="4"/>
  <c r="W2575" i="4"/>
  <c r="T2575" i="4"/>
  <c r="Y2575" i="4"/>
  <c r="U2575" i="4"/>
  <c r="X2575" i="4"/>
  <c r="U2506" i="4"/>
  <c r="V2506" i="4"/>
  <c r="T2506" i="4"/>
  <c r="W2506" i="4"/>
  <c r="X2506" i="4"/>
  <c r="Y2506" i="4"/>
  <c r="N2440" i="4"/>
  <c r="Y2440" i="4"/>
  <c r="T2440" i="4"/>
  <c r="U2440" i="4"/>
  <c r="X2440" i="4"/>
  <c r="V2440" i="4"/>
  <c r="W2440" i="4"/>
  <c r="T2359" i="4"/>
  <c r="Y2359" i="4"/>
  <c r="V2359" i="4"/>
  <c r="W2359" i="4"/>
  <c r="X2359" i="4"/>
  <c r="U2359" i="4"/>
  <c r="W2236" i="4"/>
  <c r="X2236" i="4"/>
  <c r="T2236" i="4"/>
  <c r="U2236" i="4"/>
  <c r="V2236" i="4"/>
  <c r="Y2236" i="4"/>
  <c r="X2143" i="4"/>
  <c r="Y2143" i="4"/>
  <c r="T2143" i="4"/>
  <c r="U2143" i="4"/>
  <c r="V2143" i="4"/>
  <c r="W2143" i="4"/>
  <c r="Y2062" i="4"/>
  <c r="V2062" i="4"/>
  <c r="W2062" i="4"/>
  <c r="X2062" i="4"/>
  <c r="T2062" i="4"/>
  <c r="U2062" i="4"/>
  <c r="X1981" i="4"/>
  <c r="Y1981" i="4"/>
  <c r="T1981" i="4"/>
  <c r="U1981" i="4"/>
  <c r="V1981" i="4"/>
  <c r="W1981" i="4"/>
  <c r="X2829" i="4"/>
  <c r="Y2829" i="4"/>
  <c r="T2829" i="4"/>
  <c r="T2736" i="4"/>
  <c r="U2736" i="4"/>
  <c r="V2736" i="4"/>
  <c r="W2736" i="4"/>
  <c r="X2736" i="4"/>
  <c r="Y2736" i="4"/>
  <c r="N2667" i="4"/>
  <c r="T2667" i="4"/>
  <c r="U2667" i="4"/>
  <c r="V2667" i="4"/>
  <c r="W2667" i="4"/>
  <c r="X2667" i="4"/>
  <c r="Y2667" i="4"/>
  <c r="V2574" i="4"/>
  <c r="W2574" i="4"/>
  <c r="T2574" i="4"/>
  <c r="U2574" i="4"/>
  <c r="X2574" i="4"/>
  <c r="Y2574" i="4"/>
  <c r="U2505" i="4"/>
  <c r="V2505" i="4"/>
  <c r="Y2505" i="4"/>
  <c r="X2505" i="4"/>
  <c r="V2385" i="4"/>
  <c r="W2385" i="4"/>
  <c r="X2385" i="4"/>
  <c r="T2385" i="4"/>
  <c r="U2385" i="4"/>
  <c r="Y2385" i="4"/>
  <c r="X2304" i="4"/>
  <c r="Y2304" i="4"/>
  <c r="T2304" i="4"/>
  <c r="U2304" i="4"/>
  <c r="V2304" i="4"/>
  <c r="W2304" i="4"/>
  <c r="U2223" i="4"/>
  <c r="V2223" i="4"/>
  <c r="T2223" i="4"/>
  <c r="W2223" i="4"/>
  <c r="Y2223" i="4"/>
  <c r="X2223" i="4"/>
  <c r="T2169" i="4"/>
  <c r="Y2169" i="4"/>
  <c r="U2169" i="4"/>
  <c r="V2169" i="4"/>
  <c r="W2169" i="4"/>
  <c r="X2169" i="4"/>
  <c r="X2088" i="4"/>
  <c r="Y2088" i="4"/>
  <c r="W2088" i="4"/>
  <c r="T2088" i="4"/>
  <c r="U2088" i="4"/>
  <c r="V2088" i="4"/>
  <c r="U2007" i="4"/>
  <c r="V2007" i="4"/>
  <c r="W2007" i="4"/>
  <c r="X2007" i="4"/>
  <c r="Y2007" i="4"/>
  <c r="T2007" i="4"/>
  <c r="T1953" i="4"/>
  <c r="U1953" i="4"/>
  <c r="V1953" i="4"/>
  <c r="W1953" i="4"/>
  <c r="X1953" i="4"/>
  <c r="Y1953" i="4"/>
  <c r="T2797" i="4"/>
  <c r="U2797" i="4"/>
  <c r="V2797" i="4"/>
  <c r="W2797" i="4"/>
  <c r="X2797" i="4"/>
  <c r="U2743" i="4"/>
  <c r="X2743" i="4"/>
  <c r="Y2743" i="4"/>
  <c r="T2743" i="4"/>
  <c r="W2743" i="4"/>
  <c r="V2743" i="4"/>
  <c r="W2731" i="4"/>
  <c r="T2731" i="4"/>
  <c r="U2731" i="4"/>
  <c r="V2731" i="4"/>
  <c r="X2731" i="4"/>
  <c r="Y2731" i="4"/>
  <c r="W2704" i="4"/>
  <c r="X2704" i="4"/>
  <c r="Y2704" i="4"/>
  <c r="V2704" i="4"/>
  <c r="T2704" i="4"/>
  <c r="U2704" i="4"/>
  <c r="X2662" i="4"/>
  <c r="Y2662" i="4"/>
  <c r="V2662" i="4"/>
  <c r="W2662" i="4"/>
  <c r="T2662" i="4"/>
  <c r="U2662" i="4"/>
  <c r="U2608" i="4"/>
  <c r="V2608" i="4"/>
  <c r="T2608" i="4"/>
  <c r="W2608" i="4"/>
  <c r="X2608" i="4"/>
  <c r="C2554" i="4"/>
  <c r="AB2554" i="4" s="1"/>
  <c r="T2554" i="4"/>
  <c r="U2554" i="4"/>
  <c r="V2554" i="4"/>
  <c r="W2554" i="4"/>
  <c r="T2542" i="4"/>
  <c r="U2542" i="4"/>
  <c r="V2542" i="4"/>
  <c r="W2542" i="4"/>
  <c r="X2542" i="4"/>
  <c r="Y2542" i="4"/>
  <c r="W2515" i="4"/>
  <c r="X2515" i="4"/>
  <c r="Y2515" i="4"/>
  <c r="U2515" i="4"/>
  <c r="V2515" i="4"/>
  <c r="Y2488" i="4"/>
  <c r="X2488" i="4"/>
  <c r="T2488" i="4"/>
  <c r="U2488" i="4"/>
  <c r="V2488" i="4"/>
  <c r="U2446" i="4"/>
  <c r="V2446" i="4"/>
  <c r="T2446" i="4"/>
  <c r="W2446" i="4"/>
  <c r="X2446" i="4"/>
  <c r="Y2446" i="4"/>
  <c r="T2392" i="4"/>
  <c r="Y2392" i="4"/>
  <c r="U2392" i="4"/>
  <c r="V2392" i="4"/>
  <c r="W2380" i="4"/>
  <c r="X2380" i="4"/>
  <c r="T2380" i="4"/>
  <c r="U2380" i="4"/>
  <c r="V2380" i="4"/>
  <c r="Y2380" i="4"/>
  <c r="W2353" i="4"/>
  <c r="X2353" i="4"/>
  <c r="Y2353" i="4"/>
  <c r="U2353" i="4"/>
  <c r="V2353" i="4"/>
  <c r="X2326" i="4"/>
  <c r="Y2326" i="4"/>
  <c r="T2326" i="4"/>
  <c r="X2284" i="4"/>
  <c r="Y2284" i="4"/>
  <c r="T2284" i="4"/>
  <c r="U2284" i="4"/>
  <c r="V2284" i="4"/>
  <c r="W2284" i="4"/>
  <c r="W2230" i="4"/>
  <c r="X2230" i="4"/>
  <c r="T2230" i="4"/>
  <c r="Y2230" i="4"/>
  <c r="V2230" i="4"/>
  <c r="T2176" i="4"/>
  <c r="U2176" i="4"/>
  <c r="V2176" i="4"/>
  <c r="W2176" i="4"/>
  <c r="X2176" i="4"/>
  <c r="Y2176" i="4"/>
  <c r="W2122" i="4"/>
  <c r="X2122" i="4"/>
  <c r="U2122" i="4"/>
  <c r="V2122" i="4"/>
  <c r="T2122" i="4"/>
  <c r="Y2122" i="4"/>
  <c r="V2095" i="4"/>
  <c r="W2095" i="4"/>
  <c r="X2095" i="4"/>
  <c r="Y2095" i="4"/>
  <c r="T2095" i="4"/>
  <c r="U2095" i="4"/>
  <c r="T2041" i="4"/>
  <c r="U2041" i="4"/>
  <c r="V2041" i="4"/>
  <c r="W2041" i="4"/>
  <c r="X2041" i="4"/>
  <c r="Y2041" i="4"/>
  <c r="T1987" i="4"/>
  <c r="U1987" i="4"/>
  <c r="W1987" i="4"/>
  <c r="X1987" i="4"/>
  <c r="Y1987" i="4"/>
  <c r="V1987" i="4"/>
  <c r="V1927" i="4"/>
  <c r="W1927" i="4"/>
  <c r="T1927" i="4"/>
  <c r="U1927" i="4"/>
  <c r="X1927" i="4"/>
  <c r="Y1927" i="4"/>
  <c r="W1906" i="4"/>
  <c r="X1906" i="4"/>
  <c r="V1906" i="4"/>
  <c r="Y1906" i="4"/>
  <c r="T1906" i="4"/>
  <c r="U1906" i="4"/>
  <c r="Y1852" i="4"/>
  <c r="T1852" i="4"/>
  <c r="V1852" i="4"/>
  <c r="W1852" i="4"/>
  <c r="X1852" i="4"/>
  <c r="U1852" i="4"/>
  <c r="V1840" i="4"/>
  <c r="W1840" i="4"/>
  <c r="X1840" i="4"/>
  <c r="T1840" i="4"/>
  <c r="Y1813" i="4"/>
  <c r="T1813" i="4"/>
  <c r="V1813" i="4"/>
  <c r="U1813" i="4"/>
  <c r="W1813" i="4"/>
  <c r="X1813" i="4"/>
  <c r="T1786" i="4"/>
  <c r="U1786" i="4"/>
  <c r="X1786" i="4"/>
  <c r="Y1786" i="4"/>
  <c r="V1786" i="4"/>
  <c r="W1786" i="4"/>
  <c r="T1744" i="4"/>
  <c r="U1744" i="4"/>
  <c r="W1744" i="4"/>
  <c r="V1744" i="4"/>
  <c r="X1744" i="4"/>
  <c r="Y1744" i="4"/>
  <c r="W1690" i="4"/>
  <c r="X1690" i="4"/>
  <c r="U1690" i="4"/>
  <c r="Y1690" i="4"/>
  <c r="T1690" i="4"/>
  <c r="V1690" i="4"/>
  <c r="X1678" i="4"/>
  <c r="Y1678" i="4"/>
  <c r="V1678" i="4"/>
  <c r="W1678" i="4"/>
  <c r="T1678" i="4"/>
  <c r="U1678" i="4"/>
  <c r="T1651" i="4"/>
  <c r="V1651" i="4"/>
  <c r="U1651" i="4"/>
  <c r="X1651" i="4"/>
  <c r="Y1651" i="4"/>
  <c r="V1624" i="4"/>
  <c r="W1624" i="4"/>
  <c r="Y1624" i="4"/>
  <c r="X1624" i="4"/>
  <c r="T1624" i="4"/>
  <c r="W1582" i="4"/>
  <c r="X1582" i="4"/>
  <c r="Y1582" i="4"/>
  <c r="U1582" i="4"/>
  <c r="V1582" i="4"/>
  <c r="T1582" i="4"/>
  <c r="T1543" i="4"/>
  <c r="U1543" i="4"/>
  <c r="V1543" i="4"/>
  <c r="W1543" i="4"/>
  <c r="X1543" i="4"/>
  <c r="Y1543" i="4"/>
  <c r="T1501" i="4"/>
  <c r="U1501" i="4"/>
  <c r="V1501" i="4"/>
  <c r="W1501" i="4"/>
  <c r="X1501" i="4"/>
  <c r="Y1501" i="4"/>
  <c r="Y1489" i="4"/>
  <c r="V1489" i="4"/>
  <c r="X1489" i="4"/>
  <c r="T1489" i="4"/>
  <c r="U1489" i="4"/>
  <c r="W1489" i="4"/>
  <c r="T1462" i="4"/>
  <c r="U1462" i="4"/>
  <c r="V1462" i="4"/>
  <c r="W1462" i="4"/>
  <c r="X1462" i="4"/>
  <c r="Y1462" i="4"/>
  <c r="T1435" i="4"/>
  <c r="W1435" i="4"/>
  <c r="X1435" i="4"/>
  <c r="U1435" i="4"/>
  <c r="V1435" i="4"/>
  <c r="Y1435" i="4"/>
  <c r="T1393" i="4"/>
  <c r="U1393" i="4"/>
  <c r="V1393" i="4"/>
  <c r="X1393" i="4"/>
  <c r="Y1393" i="4"/>
  <c r="W1393" i="4"/>
  <c r="Y1354" i="4"/>
  <c r="V1354" i="4"/>
  <c r="W1354" i="4"/>
  <c r="X1354" i="4"/>
  <c r="U1354" i="4"/>
  <c r="T1354" i="4"/>
  <c r="V1312" i="4"/>
  <c r="X1312" i="4"/>
  <c r="Y1312" i="4"/>
  <c r="U1312" i="4"/>
  <c r="W1312" i="4"/>
  <c r="T1312" i="4"/>
  <c r="U2742" i="4"/>
  <c r="W2742" i="4"/>
  <c r="X2742" i="4"/>
  <c r="Y2742" i="4"/>
  <c r="T1400" i="4"/>
  <c r="U1400" i="4"/>
  <c r="W1400" i="4"/>
  <c r="X1400" i="4"/>
  <c r="V1400" i="4"/>
  <c r="Y1400" i="4"/>
  <c r="Y1346" i="4"/>
  <c r="U1346" i="4"/>
  <c r="W1346" i="4"/>
  <c r="X1346" i="4"/>
  <c r="T1346" i="4"/>
  <c r="V1346" i="4"/>
  <c r="T1292" i="4"/>
  <c r="U1292" i="4"/>
  <c r="Y1292" i="4"/>
  <c r="W1292" i="4"/>
  <c r="X1292" i="4"/>
  <c r="V1292" i="4"/>
  <c r="T1226" i="4"/>
  <c r="U1226" i="4"/>
  <c r="W1226" i="4"/>
  <c r="Y1226" i="4"/>
  <c r="V1226" i="4"/>
  <c r="X1226" i="4"/>
  <c r="T1145" i="4"/>
  <c r="U1145" i="4"/>
  <c r="V1145" i="4"/>
  <c r="W1145" i="4"/>
  <c r="X1145" i="4"/>
  <c r="Y1145" i="4"/>
  <c r="Y1076" i="4"/>
  <c r="T1076" i="4"/>
  <c r="U1076" i="4"/>
  <c r="V1076" i="4"/>
  <c r="W1076" i="4"/>
  <c r="X1076" i="4"/>
  <c r="T1010" i="4"/>
  <c r="Y1010" i="4"/>
  <c r="U1010" i="4"/>
  <c r="V1010" i="4"/>
  <c r="W1010" i="4"/>
  <c r="X1010" i="4"/>
  <c r="T929" i="4"/>
  <c r="V929" i="4"/>
  <c r="W929" i="4"/>
  <c r="Y929" i="4"/>
  <c r="U929" i="4"/>
  <c r="X929" i="4"/>
  <c r="Y860" i="4"/>
  <c r="T860" i="4"/>
  <c r="U860" i="4"/>
  <c r="W860" i="4"/>
  <c r="X860" i="4"/>
  <c r="V860" i="4"/>
  <c r="V779" i="4"/>
  <c r="W779" i="4"/>
  <c r="U779" i="4"/>
  <c r="X779" i="4"/>
  <c r="T779" i="4"/>
  <c r="Y779" i="4"/>
  <c r="W713" i="4"/>
  <c r="X713" i="4"/>
  <c r="Y713" i="4"/>
  <c r="T713" i="4"/>
  <c r="U713" i="4"/>
  <c r="V713" i="4"/>
  <c r="T632" i="4"/>
  <c r="W632" i="4"/>
  <c r="X632" i="4"/>
  <c r="U632" i="4"/>
  <c r="V632" i="4"/>
  <c r="Y632" i="4"/>
  <c r="U590" i="4"/>
  <c r="V590" i="4"/>
  <c r="W590" i="4"/>
  <c r="X590" i="4"/>
  <c r="Y590" i="4"/>
  <c r="T590" i="4"/>
  <c r="N2791" i="4"/>
  <c r="Y2791" i="4"/>
  <c r="T2791" i="4"/>
  <c r="U2791" i="4"/>
  <c r="V2791" i="4"/>
  <c r="W2791" i="4"/>
  <c r="U2722" i="4"/>
  <c r="V2722" i="4"/>
  <c r="W2722" i="4"/>
  <c r="X2722" i="4"/>
  <c r="Y2722" i="4"/>
  <c r="T2722" i="4"/>
  <c r="T2668" i="4"/>
  <c r="U2668" i="4"/>
  <c r="V2668" i="4"/>
  <c r="W2668" i="4"/>
  <c r="X2668" i="4"/>
  <c r="Y2668" i="4"/>
  <c r="C2587" i="4"/>
  <c r="AB2587" i="4" s="1"/>
  <c r="X2587" i="4"/>
  <c r="Y2587" i="4"/>
  <c r="T2587" i="4"/>
  <c r="U2587" i="4"/>
  <c r="V2587" i="4"/>
  <c r="W2587" i="4"/>
  <c r="X2521" i="4"/>
  <c r="Y2521" i="4"/>
  <c r="T2521" i="4"/>
  <c r="U2521" i="4"/>
  <c r="V2521" i="4"/>
  <c r="W2521" i="4"/>
  <c r="U2452" i="4"/>
  <c r="V2452" i="4"/>
  <c r="W2452" i="4"/>
  <c r="X2452" i="4"/>
  <c r="Y2452" i="4"/>
  <c r="T2452" i="4"/>
  <c r="X2398" i="4"/>
  <c r="Y2398" i="4"/>
  <c r="U2398" i="4"/>
  <c r="V2398" i="4"/>
  <c r="W2398" i="4"/>
  <c r="T2398" i="4"/>
  <c r="X2344" i="4"/>
  <c r="Y2344" i="4"/>
  <c r="V2344" i="4"/>
  <c r="W2344" i="4"/>
  <c r="T2344" i="4"/>
  <c r="U2344" i="4"/>
  <c r="U2278" i="4"/>
  <c r="V2278" i="4"/>
  <c r="W2278" i="4"/>
  <c r="X2278" i="4"/>
  <c r="T2278" i="4"/>
  <c r="Y2278" i="4"/>
  <c r="X2209" i="4"/>
  <c r="Y2209" i="4"/>
  <c r="W2209" i="4"/>
  <c r="T2209" i="4"/>
  <c r="U2209" i="4"/>
  <c r="V2209" i="4"/>
  <c r="U2116" i="4"/>
  <c r="V2116" i="4"/>
  <c r="T2116" i="4"/>
  <c r="W2116" i="4"/>
  <c r="X2116" i="4"/>
  <c r="Y2116" i="4"/>
  <c r="T2047" i="4"/>
  <c r="U2047" i="4"/>
  <c r="V2047" i="4"/>
  <c r="W2047" i="4"/>
  <c r="X2047" i="4"/>
  <c r="Y2047" i="4"/>
  <c r="X1966" i="4"/>
  <c r="Y1966" i="4"/>
  <c r="U1966" i="4"/>
  <c r="V1966" i="4"/>
  <c r="W1966" i="4"/>
  <c r="T1966" i="4"/>
  <c r="V2817" i="4"/>
  <c r="Y2817" i="4"/>
  <c r="T2817" i="4"/>
  <c r="U2817" i="4"/>
  <c r="W2817" i="4"/>
  <c r="X2817" i="4"/>
  <c r="T2709" i="4"/>
  <c r="U2709" i="4"/>
  <c r="V2709" i="4"/>
  <c r="W2709" i="4"/>
  <c r="X2709" i="4"/>
  <c r="Y2709" i="4"/>
  <c r="C2640" i="4"/>
  <c r="AB2640" i="4" s="1"/>
  <c r="T2640" i="4"/>
  <c r="U2640" i="4"/>
  <c r="V2640" i="4"/>
  <c r="W2640" i="4"/>
  <c r="X2640" i="4"/>
  <c r="Y2640" i="4"/>
  <c r="Y2547" i="4"/>
  <c r="V2547" i="4"/>
  <c r="W2547" i="4"/>
  <c r="X2547" i="4"/>
  <c r="T2547" i="4"/>
  <c r="U2547" i="4"/>
  <c r="X2478" i="4"/>
  <c r="Y2478" i="4"/>
  <c r="V2478" i="4"/>
  <c r="W2478" i="4"/>
  <c r="T2478" i="4"/>
  <c r="U2478" i="4"/>
  <c r="Y2412" i="4"/>
  <c r="X2412" i="4"/>
  <c r="T2412" i="4"/>
  <c r="U2412" i="4"/>
  <c r="V2412" i="4"/>
  <c r="W2412" i="4"/>
  <c r="X2343" i="4"/>
  <c r="Y2343" i="4"/>
  <c r="T2343" i="4"/>
  <c r="U2343" i="4"/>
  <c r="V2343" i="4"/>
  <c r="W2343" i="4"/>
  <c r="X2277" i="4"/>
  <c r="Y2277" i="4"/>
  <c r="T2277" i="4"/>
  <c r="U2277" i="4"/>
  <c r="V2277" i="4"/>
  <c r="W2277" i="4"/>
  <c r="X2196" i="4"/>
  <c r="Y2196" i="4"/>
  <c r="T2196" i="4"/>
  <c r="U2196" i="4"/>
  <c r="V2196" i="4"/>
  <c r="W2196" i="4"/>
  <c r="W2127" i="4"/>
  <c r="X2127" i="4"/>
  <c r="T2127" i="4"/>
  <c r="V2127" i="4"/>
  <c r="Y2127" i="4"/>
  <c r="U2127" i="4"/>
  <c r="T2073" i="4"/>
  <c r="U2073" i="4"/>
  <c r="Y2073" i="4"/>
  <c r="W2073" i="4"/>
  <c r="X2073" i="4"/>
  <c r="W2019" i="4"/>
  <c r="X2019" i="4"/>
  <c r="Y2019" i="4"/>
  <c r="T2019" i="4"/>
  <c r="U2019" i="4"/>
  <c r="V2019" i="4"/>
  <c r="X1980" i="4"/>
  <c r="Y1980" i="4"/>
  <c r="V1980" i="4"/>
  <c r="W1980" i="4"/>
  <c r="Y2748" i="4"/>
  <c r="V2171" i="4"/>
  <c r="Y2131" i="4"/>
  <c r="U1980" i="4"/>
  <c r="Y2641" i="4"/>
  <c r="T1980" i="4"/>
  <c r="V2235" i="4"/>
  <c r="U2131" i="4"/>
  <c r="T2682" i="4"/>
  <c r="W2578" i="4"/>
  <c r="U2533" i="4"/>
  <c r="W2372" i="4"/>
  <c r="U2235" i="4"/>
  <c r="X2824" i="4"/>
  <c r="U2824" i="4"/>
  <c r="V2824" i="4"/>
  <c r="W2824" i="4"/>
  <c r="Y2824" i="4"/>
  <c r="T2824" i="4"/>
  <c r="T2812" i="4"/>
  <c r="X2812" i="4"/>
  <c r="Y2812" i="4"/>
  <c r="U2812" i="4"/>
  <c r="V2812" i="4"/>
  <c r="W2812" i="4"/>
  <c r="T2785" i="4"/>
  <c r="U2785" i="4"/>
  <c r="V2785" i="4"/>
  <c r="W2785" i="4"/>
  <c r="Y2785" i="4"/>
  <c r="W2758" i="4"/>
  <c r="Y2758" i="4"/>
  <c r="T2758" i="4"/>
  <c r="U2758" i="4"/>
  <c r="V2758" i="4"/>
  <c r="X2758" i="4"/>
  <c r="N2716" i="4"/>
  <c r="U2716" i="4"/>
  <c r="T2716" i="4"/>
  <c r="V2716" i="4"/>
  <c r="W2716" i="4"/>
  <c r="X2716" i="4"/>
  <c r="O2677" i="4"/>
  <c r="T2677" i="4"/>
  <c r="U2677" i="4"/>
  <c r="V2677" i="4"/>
  <c r="W2677" i="4"/>
  <c r="X2677" i="4"/>
  <c r="Y2677" i="4"/>
  <c r="Y2635" i="4"/>
  <c r="T2635" i="4"/>
  <c r="U2635" i="4"/>
  <c r="V2635" i="4"/>
  <c r="W2623" i="4"/>
  <c r="X2623" i="4"/>
  <c r="T2623" i="4"/>
  <c r="U2623" i="4"/>
  <c r="V2623" i="4"/>
  <c r="Y2623" i="4"/>
  <c r="C2596" i="4"/>
  <c r="AB2596" i="4" s="1"/>
  <c r="W2596" i="4"/>
  <c r="X2596" i="4"/>
  <c r="Y2596" i="4"/>
  <c r="T2596" i="4"/>
  <c r="U2596" i="4"/>
  <c r="V2596" i="4"/>
  <c r="T2569" i="4"/>
  <c r="U2569" i="4"/>
  <c r="V2569" i="4"/>
  <c r="W2569" i="4"/>
  <c r="X2569" i="4"/>
  <c r="Y2569" i="4"/>
  <c r="W2527" i="4"/>
  <c r="V2527" i="4"/>
  <c r="X2527" i="4"/>
  <c r="Y2527" i="4"/>
  <c r="U2527" i="4"/>
  <c r="T2527" i="4"/>
  <c r="X2473" i="4"/>
  <c r="Y2473" i="4"/>
  <c r="T2473" i="4"/>
  <c r="U2473" i="4"/>
  <c r="V2473" i="4"/>
  <c r="W2473" i="4"/>
  <c r="X2461" i="4"/>
  <c r="Y2461" i="4"/>
  <c r="V2461" i="4"/>
  <c r="W2461" i="4"/>
  <c r="U2461" i="4"/>
  <c r="T2461" i="4"/>
  <c r="T2434" i="4"/>
  <c r="U2434" i="4"/>
  <c r="X2434" i="4"/>
  <c r="Y2434" i="4"/>
  <c r="T2407" i="4"/>
  <c r="U2407" i="4"/>
  <c r="V2407" i="4"/>
  <c r="W2407" i="4"/>
  <c r="X2407" i="4"/>
  <c r="Y2407" i="4"/>
  <c r="O2365" i="4"/>
  <c r="U2365" i="4"/>
  <c r="V2365" i="4"/>
  <c r="T2365" i="4"/>
  <c r="W2365" i="4"/>
  <c r="X2365" i="4"/>
  <c r="Y2365" i="4"/>
  <c r="T2311" i="4"/>
  <c r="U2311" i="4"/>
  <c r="V2311" i="4"/>
  <c r="W2311" i="4"/>
  <c r="X2311" i="4"/>
  <c r="Y2311" i="4"/>
  <c r="T2299" i="4"/>
  <c r="X2299" i="4"/>
  <c r="Y2299" i="4"/>
  <c r="U2299" i="4"/>
  <c r="V2299" i="4"/>
  <c r="W2299" i="4"/>
  <c r="V2272" i="4"/>
  <c r="W2272" i="4"/>
  <c r="Y2272" i="4"/>
  <c r="T2272" i="4"/>
  <c r="U2272" i="4"/>
  <c r="X2272" i="4"/>
  <c r="Y2245" i="4"/>
  <c r="U2245" i="4"/>
  <c r="V2245" i="4"/>
  <c r="T2245" i="4"/>
  <c r="W2245" i="4"/>
  <c r="X2245" i="4"/>
  <c r="X2203" i="4"/>
  <c r="Y2203" i="4"/>
  <c r="T2203" i="4"/>
  <c r="U2203" i="4"/>
  <c r="V2203" i="4"/>
  <c r="W2203" i="4"/>
  <c r="T2191" i="4"/>
  <c r="V2191" i="4"/>
  <c r="W2191" i="4"/>
  <c r="X2191" i="4"/>
  <c r="U2191" i="4"/>
  <c r="Y2191" i="4"/>
  <c r="V2164" i="4"/>
  <c r="W2164" i="4"/>
  <c r="U2164" i="4"/>
  <c r="X2164" i="4"/>
  <c r="Y2164" i="4"/>
  <c r="T2164" i="4"/>
  <c r="Y2137" i="4"/>
  <c r="T2137" i="4"/>
  <c r="W2137" i="4"/>
  <c r="X2137" i="4"/>
  <c r="O2110" i="4"/>
  <c r="T2110" i="4"/>
  <c r="U2110" i="4"/>
  <c r="X2110" i="4"/>
  <c r="Y2110" i="4"/>
  <c r="V2110" i="4"/>
  <c r="T2083" i="4"/>
  <c r="W2083" i="4"/>
  <c r="X2083" i="4"/>
  <c r="U2083" i="4"/>
  <c r="V2083" i="4"/>
  <c r="Y2083" i="4"/>
  <c r="V2056" i="4"/>
  <c r="W2056" i="4"/>
  <c r="T2056" i="4"/>
  <c r="U2056" i="4"/>
  <c r="X2056" i="4"/>
  <c r="Y2056" i="4"/>
  <c r="W2014" i="4"/>
  <c r="X2014" i="4"/>
  <c r="V2014" i="4"/>
  <c r="Y2014" i="4"/>
  <c r="T2014" i="4"/>
  <c r="U2014" i="4"/>
  <c r="X2002" i="4"/>
  <c r="Y2002" i="4"/>
  <c r="T2002" i="4"/>
  <c r="U2002" i="4"/>
  <c r="V2002" i="4"/>
  <c r="W2002" i="4"/>
  <c r="X1960" i="4"/>
  <c r="Y1960" i="4"/>
  <c r="U1960" i="4"/>
  <c r="V1960" i="4"/>
  <c r="W1960" i="4"/>
  <c r="T1960" i="4"/>
  <c r="T1935" i="4"/>
  <c r="U1935" i="4"/>
  <c r="W1935" i="4"/>
  <c r="V1935" i="4"/>
  <c r="X1935" i="4"/>
  <c r="Y1935" i="4"/>
  <c r="V1894" i="4"/>
  <c r="X1894" i="4"/>
  <c r="Y1894" i="4"/>
  <c r="T1894" i="4"/>
  <c r="U1894" i="4"/>
  <c r="W1894" i="4"/>
  <c r="T1867" i="4"/>
  <c r="X1867" i="4"/>
  <c r="Y1867" i="4"/>
  <c r="U1867" i="4"/>
  <c r="V1867" i="4"/>
  <c r="W1867" i="4"/>
  <c r="T1825" i="4"/>
  <c r="U1825" i="4"/>
  <c r="V1825" i="4"/>
  <c r="W1825" i="4"/>
  <c r="Y1825" i="4"/>
  <c r="T1771" i="4"/>
  <c r="V1771" i="4"/>
  <c r="Y1771" i="4"/>
  <c r="U1771" i="4"/>
  <c r="W1771" i="4"/>
  <c r="T1759" i="4"/>
  <c r="W1759" i="4"/>
  <c r="X1759" i="4"/>
  <c r="U1759" i="4"/>
  <c r="V1759" i="4"/>
  <c r="Y1759" i="4"/>
  <c r="V1732" i="4"/>
  <c r="W1732" i="4"/>
  <c r="T1732" i="4"/>
  <c r="U1732" i="4"/>
  <c r="X1732" i="4"/>
  <c r="Y1732" i="4"/>
  <c r="Y1705" i="4"/>
  <c r="V1705" i="4"/>
  <c r="W1705" i="4"/>
  <c r="X1705" i="4"/>
  <c r="T1705" i="4"/>
  <c r="U1705" i="4"/>
  <c r="T1663" i="4"/>
  <c r="U1663" i="4"/>
  <c r="X1663" i="4"/>
  <c r="Y1663" i="4"/>
  <c r="V1663" i="4"/>
  <c r="T1609" i="4"/>
  <c r="U1609" i="4"/>
  <c r="V1609" i="4"/>
  <c r="W1609" i="4"/>
  <c r="Y1609" i="4"/>
  <c r="X1609" i="4"/>
  <c r="Y1597" i="4"/>
  <c r="U1597" i="4"/>
  <c r="V1597" i="4"/>
  <c r="X1597" i="4"/>
  <c r="T1597" i="4"/>
  <c r="W1597" i="4"/>
  <c r="X1570" i="4"/>
  <c r="T1570" i="4"/>
  <c r="U1570" i="4"/>
  <c r="V1570" i="4"/>
  <c r="W1570" i="4"/>
  <c r="Y1570" i="4"/>
  <c r="X1528" i="4"/>
  <c r="Y1528" i="4"/>
  <c r="T1528" i="4"/>
  <c r="U1528" i="4"/>
  <c r="V1528" i="4"/>
  <c r="W1528" i="4"/>
  <c r="W1474" i="4"/>
  <c r="X1474" i="4"/>
  <c r="U1474" i="4"/>
  <c r="V1474" i="4"/>
  <c r="T1474" i="4"/>
  <c r="Y1474" i="4"/>
  <c r="T1420" i="4"/>
  <c r="U1420" i="4"/>
  <c r="W1420" i="4"/>
  <c r="Y1420" i="4"/>
  <c r="X1420" i="4"/>
  <c r="V1420" i="4"/>
  <c r="V1408" i="4"/>
  <c r="W1408" i="4"/>
  <c r="T1408" i="4"/>
  <c r="U1408" i="4"/>
  <c r="X1408" i="4"/>
  <c r="Y1381" i="4"/>
  <c r="T1381" i="4"/>
  <c r="U1381" i="4"/>
  <c r="V1381" i="4"/>
  <c r="W1381" i="4"/>
  <c r="X1381" i="4"/>
  <c r="W1339" i="4"/>
  <c r="X1339" i="4"/>
  <c r="T1339" i="4"/>
  <c r="U1339" i="4"/>
  <c r="V1339" i="4"/>
  <c r="Y1339" i="4"/>
  <c r="X2823" i="4"/>
  <c r="T2823" i="4"/>
  <c r="U2823" i="4"/>
  <c r="V2823" i="4"/>
  <c r="W2823" i="4"/>
  <c r="Y2823" i="4"/>
  <c r="T2811" i="4"/>
  <c r="U2811" i="4"/>
  <c r="V2811" i="4"/>
  <c r="W2811" i="4"/>
  <c r="X2811" i="4"/>
  <c r="Y2811" i="4"/>
  <c r="Y2796" i="4"/>
  <c r="T2796" i="4"/>
  <c r="U2796" i="4"/>
  <c r="V2796" i="4"/>
  <c r="W2796" i="4"/>
  <c r="X2796" i="4"/>
  <c r="T2784" i="4"/>
  <c r="U2784" i="4"/>
  <c r="V2784" i="4"/>
  <c r="W2784" i="4"/>
  <c r="X2784" i="4"/>
  <c r="Y2784" i="4"/>
  <c r="T2769" i="4"/>
  <c r="U2769" i="4"/>
  <c r="V2769" i="4"/>
  <c r="W2769" i="4"/>
  <c r="X2769" i="4"/>
  <c r="Y2769" i="4"/>
  <c r="O2757" i="4"/>
  <c r="V2757" i="4"/>
  <c r="Y2757" i="4"/>
  <c r="T2757" i="4"/>
  <c r="U2757" i="4"/>
  <c r="W2757" i="4"/>
  <c r="X2757" i="4"/>
  <c r="V2730" i="4"/>
  <c r="T2730" i="4"/>
  <c r="W2730" i="4"/>
  <c r="U2730" i="4"/>
  <c r="X2730" i="4"/>
  <c r="Y2730" i="4"/>
  <c r="U2715" i="4"/>
  <c r="W2715" i="4"/>
  <c r="X2715" i="4"/>
  <c r="Y2715" i="4"/>
  <c r="V2715" i="4"/>
  <c r="T2715" i="4"/>
  <c r="Y2703" i="4"/>
  <c r="U2703" i="4"/>
  <c r="V2703" i="4"/>
  <c r="W2703" i="4"/>
  <c r="X2703" i="4"/>
  <c r="T2703" i="4"/>
  <c r="C2688" i="4"/>
  <c r="AB2688" i="4" s="1"/>
  <c r="X2688" i="4"/>
  <c r="T2688" i="4"/>
  <c r="U2688" i="4"/>
  <c r="V2688" i="4"/>
  <c r="Y2688" i="4"/>
  <c r="O2676" i="4"/>
  <c r="X2676" i="4"/>
  <c r="Y2676" i="4"/>
  <c r="T2676" i="4"/>
  <c r="U2676" i="4"/>
  <c r="V2676" i="4"/>
  <c r="W2676" i="4"/>
  <c r="V2661" i="4"/>
  <c r="W2661" i="4"/>
  <c r="X2661" i="4"/>
  <c r="Y2661" i="4"/>
  <c r="T2661" i="4"/>
  <c r="U2661" i="4"/>
  <c r="T2649" i="4"/>
  <c r="V2649" i="4"/>
  <c r="U2649" i="4"/>
  <c r="W2649" i="4"/>
  <c r="X2649" i="4"/>
  <c r="V2829" i="4"/>
  <c r="V2794" i="4"/>
  <c r="W2644" i="4"/>
  <c r="W2613" i="4"/>
  <c r="X2605" i="4"/>
  <c r="U2590" i="4"/>
  <c r="T2515" i="4"/>
  <c r="W2401" i="4"/>
  <c r="U2230" i="4"/>
  <c r="Y2183" i="4"/>
  <c r="V2011" i="4"/>
  <c r="U1840" i="4"/>
  <c r="X1771" i="4"/>
  <c r="W1766" i="4"/>
  <c r="N2822" i="4"/>
  <c r="X2822" i="4"/>
  <c r="T2822" i="4"/>
  <c r="U2822" i="4"/>
  <c r="V2822" i="4"/>
  <c r="W2822" i="4"/>
  <c r="Y2822" i="4"/>
  <c r="X2795" i="4"/>
  <c r="Y2795" i="4"/>
  <c r="V2795" i="4"/>
  <c r="W2795" i="4"/>
  <c r="T2795" i="4"/>
  <c r="U2795" i="4"/>
  <c r="C2768" i="4"/>
  <c r="AB2768" i="4" s="1"/>
  <c r="T2768" i="4"/>
  <c r="U2768" i="4"/>
  <c r="V2768" i="4"/>
  <c r="W2768" i="4"/>
  <c r="X2768" i="4"/>
  <c r="Y2768" i="4"/>
  <c r="C2756" i="4"/>
  <c r="AB2756" i="4" s="1"/>
  <c r="T2741" i="4"/>
  <c r="U2741" i="4"/>
  <c r="V2741" i="4"/>
  <c r="W2741" i="4"/>
  <c r="X2741" i="4"/>
  <c r="Y2741" i="4"/>
  <c r="U2714" i="4"/>
  <c r="T2714" i="4"/>
  <c r="V2714" i="4"/>
  <c r="Y2714" i="4"/>
  <c r="U2829" i="4"/>
  <c r="Y2716" i="4"/>
  <c r="Y2685" i="4"/>
  <c r="T2613" i="4"/>
  <c r="T2590" i="4"/>
  <c r="U2522" i="4"/>
  <c r="W2414" i="4"/>
  <c r="X2392" i="4"/>
  <c r="T2353" i="4"/>
  <c r="T2183" i="4"/>
  <c r="V2073" i="4"/>
  <c r="T2767" i="4"/>
  <c r="X2767" i="4"/>
  <c r="Y2767" i="4"/>
  <c r="U2767" i="4"/>
  <c r="V2767" i="4"/>
  <c r="W2767" i="4"/>
  <c r="X2686" i="4"/>
  <c r="T2686" i="4"/>
  <c r="U2686" i="4"/>
  <c r="V2686" i="4"/>
  <c r="W2686" i="4"/>
  <c r="Y2686" i="4"/>
  <c r="U2617" i="4"/>
  <c r="V2617" i="4"/>
  <c r="T2617" i="4"/>
  <c r="W2617" i="4"/>
  <c r="X2617" i="4"/>
  <c r="Y2617" i="4"/>
  <c r="T2524" i="4"/>
  <c r="V2524" i="4"/>
  <c r="W2524" i="4"/>
  <c r="X2524" i="4"/>
  <c r="Y2524" i="4"/>
  <c r="U2455" i="4"/>
  <c r="V2455" i="4"/>
  <c r="W2455" i="4"/>
  <c r="X2455" i="4"/>
  <c r="T2455" i="4"/>
  <c r="Y2455" i="4"/>
  <c r="X2401" i="4"/>
  <c r="Y2401" i="4"/>
  <c r="T2401" i="4"/>
  <c r="U2401" i="4"/>
  <c r="U2389" i="4"/>
  <c r="V2389" i="4"/>
  <c r="W2389" i="4"/>
  <c r="X2389" i="4"/>
  <c r="T2389" i="4"/>
  <c r="Y2389" i="4"/>
  <c r="U2374" i="4"/>
  <c r="V2374" i="4"/>
  <c r="W2374" i="4"/>
  <c r="X2374" i="4"/>
  <c r="Y2374" i="4"/>
  <c r="T2374" i="4"/>
  <c r="U2362" i="4"/>
  <c r="V2362" i="4"/>
  <c r="W2362" i="4"/>
  <c r="X2362" i="4"/>
  <c r="Y2362" i="4"/>
  <c r="T2362" i="4"/>
  <c r="X2347" i="4"/>
  <c r="Y2347" i="4"/>
  <c r="T2347" i="4"/>
  <c r="U2347" i="4"/>
  <c r="V2347" i="4"/>
  <c r="W2347" i="4"/>
  <c r="W2335" i="4"/>
  <c r="X2335" i="4"/>
  <c r="T2335" i="4"/>
  <c r="U2335" i="4"/>
  <c r="V2335" i="4"/>
  <c r="Y2335" i="4"/>
  <c r="C2320" i="4"/>
  <c r="AB2320" i="4" s="1"/>
  <c r="T2320" i="4"/>
  <c r="U2320" i="4"/>
  <c r="V2320" i="4"/>
  <c r="W2320" i="4"/>
  <c r="X2320" i="4"/>
  <c r="W2308" i="4"/>
  <c r="X2308" i="4"/>
  <c r="Y2308" i="4"/>
  <c r="T2308" i="4"/>
  <c r="U2308" i="4"/>
  <c r="V2308" i="4"/>
  <c r="X2293" i="4"/>
  <c r="Y2293" i="4"/>
  <c r="V2293" i="4"/>
  <c r="W2293" i="4"/>
  <c r="U2293" i="4"/>
  <c r="X2281" i="4"/>
  <c r="Y2281" i="4"/>
  <c r="T2281" i="4"/>
  <c r="U2281" i="4"/>
  <c r="V2281" i="4"/>
  <c r="W2281" i="4"/>
  <c r="T2266" i="4"/>
  <c r="U2266" i="4"/>
  <c r="X2266" i="4"/>
  <c r="Y2266" i="4"/>
  <c r="T2254" i="4"/>
  <c r="U2254" i="4"/>
  <c r="W2254" i="4"/>
  <c r="X2254" i="4"/>
  <c r="Y2254" i="4"/>
  <c r="V2254" i="4"/>
  <c r="W2239" i="4"/>
  <c r="X2239" i="4"/>
  <c r="Y2239" i="4"/>
  <c r="U2239" i="4"/>
  <c r="V2239" i="4"/>
  <c r="W2227" i="4"/>
  <c r="X2227" i="4"/>
  <c r="Y2227" i="4"/>
  <c r="T2227" i="4"/>
  <c r="U2227" i="4"/>
  <c r="V2227" i="4"/>
  <c r="O2212" i="4"/>
  <c r="X2212" i="4"/>
  <c r="Y2212" i="4"/>
  <c r="T2212" i="4"/>
  <c r="U2212" i="4"/>
  <c r="V2212" i="4"/>
  <c r="W2212" i="4"/>
  <c r="T2200" i="4"/>
  <c r="U2200" i="4"/>
  <c r="V2200" i="4"/>
  <c r="W2200" i="4"/>
  <c r="X2200" i="4"/>
  <c r="Y2200" i="4"/>
  <c r="W2185" i="4"/>
  <c r="X2185" i="4"/>
  <c r="Y2185" i="4"/>
  <c r="T2185" i="4"/>
  <c r="U2185" i="4"/>
  <c r="V2185" i="4"/>
  <c r="W2173" i="4"/>
  <c r="X2173" i="4"/>
  <c r="Y2173" i="4"/>
  <c r="T2173" i="4"/>
  <c r="U2173" i="4"/>
  <c r="V2173" i="4"/>
  <c r="T2158" i="4"/>
  <c r="U2158" i="4"/>
  <c r="X2158" i="4"/>
  <c r="AA2158" i="4" s="1"/>
  <c r="Y2158" i="4"/>
  <c r="W2158" i="4"/>
  <c r="V2158" i="4"/>
  <c r="T2146" i="4"/>
  <c r="U2146" i="4"/>
  <c r="V2146" i="4"/>
  <c r="W2146" i="4"/>
  <c r="X2146" i="4"/>
  <c r="Y2146" i="4"/>
  <c r="W2131" i="4"/>
  <c r="X2131" i="4"/>
  <c r="AA2131" i="4" s="1"/>
  <c r="W2119" i="4"/>
  <c r="X2119" i="4"/>
  <c r="T2119" i="4"/>
  <c r="U2119" i="4"/>
  <c r="V2119" i="4"/>
  <c r="Y2119" i="4"/>
  <c r="V2104" i="4"/>
  <c r="W2104" i="4"/>
  <c r="T2104" i="4"/>
  <c r="U2104" i="4"/>
  <c r="X2104" i="4"/>
  <c r="Y2104" i="4"/>
  <c r="V2092" i="4"/>
  <c r="W2092" i="4"/>
  <c r="X2092" i="4"/>
  <c r="Y2092" i="4"/>
  <c r="U2092" i="4"/>
  <c r="T2077" i="4"/>
  <c r="U2077" i="4"/>
  <c r="V2077" i="4"/>
  <c r="W2077" i="4"/>
  <c r="X2077" i="4"/>
  <c r="Y2077" i="4"/>
  <c r="T2065" i="4"/>
  <c r="U2065" i="4"/>
  <c r="V2065" i="4"/>
  <c r="W2065" i="4"/>
  <c r="X2065" i="4"/>
  <c r="Y2065" i="4"/>
  <c r="T2050" i="4"/>
  <c r="U2050" i="4"/>
  <c r="X2050" i="4"/>
  <c r="Y2050" i="4"/>
  <c r="V2050" i="4"/>
  <c r="W2050" i="4"/>
  <c r="T2038" i="4"/>
  <c r="U2038" i="4"/>
  <c r="X2038" i="4"/>
  <c r="Y2038" i="4"/>
  <c r="V2038" i="4"/>
  <c r="W2038" i="4"/>
  <c r="W2023" i="4"/>
  <c r="X2023" i="4"/>
  <c r="T2023" i="4"/>
  <c r="U2023" i="4"/>
  <c r="V2023" i="4"/>
  <c r="Y2023" i="4"/>
  <c r="W2011" i="4"/>
  <c r="X2011" i="4"/>
  <c r="T2011" i="4"/>
  <c r="T1996" i="4"/>
  <c r="U1996" i="4"/>
  <c r="V1996" i="4"/>
  <c r="W1996" i="4"/>
  <c r="X1996" i="4"/>
  <c r="Y1996" i="4"/>
  <c r="Y1984" i="4"/>
  <c r="T1984" i="4"/>
  <c r="U1984" i="4"/>
  <c r="V1984" i="4"/>
  <c r="W1984" i="4"/>
  <c r="X1984" i="4"/>
  <c r="X1969" i="4"/>
  <c r="Y1969" i="4"/>
  <c r="T1969" i="4"/>
  <c r="U1969" i="4"/>
  <c r="V1969" i="4"/>
  <c r="W1969" i="4"/>
  <c r="X1957" i="4"/>
  <c r="Y1957" i="4"/>
  <c r="V1957" i="4"/>
  <c r="W1957" i="4"/>
  <c r="T1939" i="4"/>
  <c r="U1939" i="4"/>
  <c r="V1939" i="4"/>
  <c r="W1939" i="4"/>
  <c r="Y1939" i="4"/>
  <c r="X1939" i="4"/>
  <c r="T1933" i="4"/>
  <c r="U1933" i="4"/>
  <c r="V1933" i="4"/>
  <c r="W1933" i="4"/>
  <c r="X1933" i="4"/>
  <c r="Y1933" i="4"/>
  <c r="W1915" i="4"/>
  <c r="X1915" i="4"/>
  <c r="Y1915" i="4"/>
  <c r="T1915" i="4"/>
  <c r="U1915" i="4"/>
  <c r="V1915" i="4"/>
  <c r="W1903" i="4"/>
  <c r="X1903" i="4"/>
  <c r="Y1903" i="4"/>
  <c r="T1903" i="4"/>
  <c r="U1903" i="4"/>
  <c r="V1903" i="4"/>
  <c r="T1888" i="4"/>
  <c r="U1888" i="4"/>
  <c r="V1888" i="4"/>
  <c r="Y1888" i="4"/>
  <c r="X1888" i="4"/>
  <c r="W1888" i="4"/>
  <c r="W1876" i="4"/>
  <c r="X1876" i="4"/>
  <c r="Y1876" i="4"/>
  <c r="T1876" i="4"/>
  <c r="U1876" i="4"/>
  <c r="V1876" i="4"/>
  <c r="V1861" i="4"/>
  <c r="X1861" i="4"/>
  <c r="T1861" i="4"/>
  <c r="U1861" i="4"/>
  <c r="W1861" i="4"/>
  <c r="Y1861" i="4"/>
  <c r="V1849" i="4"/>
  <c r="X1849" i="4"/>
  <c r="T1849" i="4"/>
  <c r="U1849" i="4"/>
  <c r="W1849" i="4"/>
  <c r="Y1849" i="4"/>
  <c r="T1834" i="4"/>
  <c r="U1834" i="4"/>
  <c r="V1834" i="4"/>
  <c r="W1834" i="4"/>
  <c r="X1834" i="4"/>
  <c r="Y1834" i="4"/>
  <c r="T1822" i="4"/>
  <c r="U1822" i="4"/>
  <c r="Y1822" i="4"/>
  <c r="V1822" i="4"/>
  <c r="W1822" i="4"/>
  <c r="X1822" i="4"/>
  <c r="W1807" i="4"/>
  <c r="X1807" i="4"/>
  <c r="T1807" i="4"/>
  <c r="Y1807" i="4"/>
  <c r="V1807" i="4"/>
  <c r="U1807" i="4"/>
  <c r="W1795" i="4"/>
  <c r="X1795" i="4"/>
  <c r="T1795" i="4"/>
  <c r="U1795" i="4"/>
  <c r="V1795" i="4"/>
  <c r="Y1795" i="4"/>
  <c r="V1780" i="4"/>
  <c r="W1780" i="4"/>
  <c r="T1780" i="4"/>
  <c r="U1780" i="4"/>
  <c r="X1780" i="4"/>
  <c r="Y1780" i="4"/>
  <c r="V1768" i="4"/>
  <c r="W1768" i="4"/>
  <c r="U1768" i="4"/>
  <c r="Y1768" i="4"/>
  <c r="X1768" i="4"/>
  <c r="T1768" i="4"/>
  <c r="T1753" i="4"/>
  <c r="U1753" i="4"/>
  <c r="Y1753" i="4"/>
  <c r="V1753" i="4"/>
  <c r="W1753" i="4"/>
  <c r="X1753" i="4"/>
  <c r="T1741" i="4"/>
  <c r="U1741" i="4"/>
  <c r="V1741" i="4"/>
  <c r="W1741" i="4"/>
  <c r="X1741" i="4"/>
  <c r="Y1741" i="4"/>
  <c r="T1726" i="4"/>
  <c r="U1726" i="4"/>
  <c r="X1726" i="4"/>
  <c r="Y1726" i="4"/>
  <c r="V1726" i="4"/>
  <c r="W1726" i="4"/>
  <c r="T1714" i="4"/>
  <c r="U1714" i="4"/>
  <c r="X1714" i="4"/>
  <c r="Y1714" i="4"/>
  <c r="W1714" i="4"/>
  <c r="V1714" i="4"/>
  <c r="W1699" i="4"/>
  <c r="X1699" i="4"/>
  <c r="T1699" i="4"/>
  <c r="U1699" i="4"/>
  <c r="V1699" i="4"/>
  <c r="Y1699" i="4"/>
  <c r="W1687" i="4"/>
  <c r="X1687" i="4"/>
  <c r="T1687" i="4"/>
  <c r="U1687" i="4"/>
  <c r="Y1687" i="4"/>
  <c r="V1687" i="4"/>
  <c r="Y1672" i="4"/>
  <c r="T1672" i="4"/>
  <c r="U1672" i="4"/>
  <c r="V1672" i="4"/>
  <c r="X1672" i="4"/>
  <c r="U1660" i="4"/>
  <c r="T1660" i="4"/>
  <c r="X1660" i="4"/>
  <c r="Y1660" i="4"/>
  <c r="X1645" i="4"/>
  <c r="Y1645" i="4"/>
  <c r="U1645" i="4"/>
  <c r="W1645" i="4"/>
  <c r="T1645" i="4"/>
  <c r="V1645" i="4"/>
  <c r="X1633" i="4"/>
  <c r="Y1633" i="4"/>
  <c r="U1633" i="4"/>
  <c r="W1633" i="4"/>
  <c r="V1633" i="4"/>
  <c r="T1633" i="4"/>
  <c r="T1618" i="4"/>
  <c r="U1618" i="4"/>
  <c r="W1618" i="4"/>
  <c r="Y1618" i="4"/>
  <c r="V1618" i="4"/>
  <c r="X1618" i="4"/>
  <c r="T1606" i="4"/>
  <c r="U1606" i="4"/>
  <c r="V1606" i="4"/>
  <c r="W1606" i="4"/>
  <c r="X1606" i="4"/>
  <c r="Y1606" i="4"/>
  <c r="W1591" i="4"/>
  <c r="X1591" i="4"/>
  <c r="Y1591" i="4"/>
  <c r="T1591" i="4"/>
  <c r="V1591" i="4"/>
  <c r="U1591" i="4"/>
  <c r="W1579" i="4"/>
  <c r="X1579" i="4"/>
  <c r="Y1579" i="4"/>
  <c r="T1579" i="4"/>
  <c r="U1579" i="4"/>
  <c r="V1579" i="4"/>
  <c r="T1564" i="4"/>
  <c r="V1564" i="4"/>
  <c r="W1564" i="4"/>
  <c r="U1564" i="4"/>
  <c r="X1564" i="4"/>
  <c r="Y1564" i="4"/>
  <c r="T1552" i="4"/>
  <c r="U1552" i="4"/>
  <c r="V1552" i="4"/>
  <c r="W1552" i="4"/>
  <c r="X1552" i="4"/>
  <c r="Y1552" i="4"/>
  <c r="X1537" i="4"/>
  <c r="T1537" i="4"/>
  <c r="U1537" i="4"/>
  <c r="W1537" i="4"/>
  <c r="Y1537" i="4"/>
  <c r="V1537" i="4"/>
  <c r="X1525" i="4"/>
  <c r="T1525" i="4"/>
  <c r="U1525" i="4"/>
  <c r="V1525" i="4"/>
  <c r="W1525" i="4"/>
  <c r="Y1525" i="4"/>
  <c r="T1510" i="4"/>
  <c r="U1510" i="4"/>
  <c r="V1510" i="4"/>
  <c r="X1510" i="4"/>
  <c r="Y1510" i="4"/>
  <c r="W1510" i="4"/>
  <c r="T1498" i="4"/>
  <c r="U1498" i="4"/>
  <c r="V1498" i="4"/>
  <c r="W1498" i="4"/>
  <c r="X1498" i="4"/>
  <c r="Y1498" i="4"/>
  <c r="W1483" i="4"/>
  <c r="X1483" i="4"/>
  <c r="T1483" i="4"/>
  <c r="V1483" i="4"/>
  <c r="Y1483" i="4"/>
  <c r="U1483" i="4"/>
  <c r="W1471" i="4"/>
  <c r="X1471" i="4"/>
  <c r="Y1471" i="4"/>
  <c r="U1471" i="4"/>
  <c r="V1471" i="4"/>
  <c r="T1471" i="4"/>
  <c r="V1456" i="4"/>
  <c r="W1456" i="4"/>
  <c r="Y1456" i="4"/>
  <c r="T1456" i="4"/>
  <c r="U1456" i="4"/>
  <c r="X1456" i="4"/>
  <c r="V1444" i="4"/>
  <c r="W1444" i="4"/>
  <c r="Y1444" i="4"/>
  <c r="T1444" i="4"/>
  <c r="U1444" i="4"/>
  <c r="X1444" i="4"/>
  <c r="T1429" i="4"/>
  <c r="U1429" i="4"/>
  <c r="V1429" i="4"/>
  <c r="W1429" i="4"/>
  <c r="X1429" i="4"/>
  <c r="Y1429" i="4"/>
  <c r="T1417" i="4"/>
  <c r="U1417" i="4"/>
  <c r="X1417" i="4"/>
  <c r="Y1417" i="4"/>
  <c r="T1402" i="4"/>
  <c r="U1402" i="4"/>
  <c r="X1402" i="4"/>
  <c r="Y1402" i="4"/>
  <c r="V1402" i="4"/>
  <c r="W1402" i="4"/>
  <c r="T1390" i="4"/>
  <c r="U1390" i="4"/>
  <c r="X1390" i="4"/>
  <c r="Y1390" i="4"/>
  <c r="W1390" i="4"/>
  <c r="V1390" i="4"/>
  <c r="W1375" i="4"/>
  <c r="X1375" i="4"/>
  <c r="T1375" i="4"/>
  <c r="U1375" i="4"/>
  <c r="V1375" i="4"/>
  <c r="Y1375" i="4"/>
  <c r="W1363" i="4"/>
  <c r="X1363" i="4"/>
  <c r="V1363" i="4"/>
  <c r="Y1363" i="4"/>
  <c r="T1363" i="4"/>
  <c r="U1363" i="4"/>
  <c r="W1348" i="4"/>
  <c r="X1348" i="4"/>
  <c r="T1348" i="4"/>
  <c r="U1348" i="4"/>
  <c r="V1348" i="4"/>
  <c r="Y1348" i="4"/>
  <c r="T1336" i="4"/>
  <c r="Y1336" i="4"/>
  <c r="V1336" i="4"/>
  <c r="W1336" i="4"/>
  <c r="X1336" i="4"/>
  <c r="U1336" i="4"/>
  <c r="W1321" i="4"/>
  <c r="X1321" i="4"/>
  <c r="T1321" i="4"/>
  <c r="U1321" i="4"/>
  <c r="V1321" i="4"/>
  <c r="Y1321" i="4"/>
  <c r="W1309" i="4"/>
  <c r="X1309" i="4"/>
  <c r="T1309" i="4"/>
  <c r="U1309" i="4"/>
  <c r="V1309" i="4"/>
  <c r="Y1309" i="4"/>
  <c r="T1294" i="4"/>
  <c r="U1294" i="4"/>
  <c r="W1294" i="4"/>
  <c r="X1294" i="4"/>
  <c r="Y1294" i="4"/>
  <c r="V1294" i="4"/>
  <c r="T1282" i="4"/>
  <c r="U1282" i="4"/>
  <c r="Y1282" i="4"/>
  <c r="W1282" i="4"/>
  <c r="X1282" i="4"/>
  <c r="V1282" i="4"/>
  <c r="W1267" i="4"/>
  <c r="X1267" i="4"/>
  <c r="U1267" i="4"/>
  <c r="V1267" i="4"/>
  <c r="T1267" i="4"/>
  <c r="Y1267" i="4"/>
  <c r="W1255" i="4"/>
  <c r="X1255" i="4"/>
  <c r="V1255" i="4"/>
  <c r="T1255" i="4"/>
  <c r="U1255" i="4"/>
  <c r="Y1255" i="4"/>
  <c r="T1240" i="4"/>
  <c r="U1240" i="4"/>
  <c r="V1240" i="4"/>
  <c r="X1240" i="4"/>
  <c r="W1240" i="4"/>
  <c r="Y1240" i="4"/>
  <c r="T1228" i="4"/>
  <c r="U1228" i="4"/>
  <c r="V1228" i="4"/>
  <c r="X1228" i="4"/>
  <c r="Y1228" i="4"/>
  <c r="W1228" i="4"/>
  <c r="V1213" i="4"/>
  <c r="W1213" i="4"/>
  <c r="T1213" i="4"/>
  <c r="Y1213" i="4"/>
  <c r="U1213" i="4"/>
  <c r="X1213" i="4"/>
  <c r="V2775" i="4"/>
  <c r="W2632" i="4"/>
  <c r="T2522" i="4"/>
  <c r="W2392" i="4"/>
  <c r="W2110" i="4"/>
  <c r="U2793" i="4"/>
  <c r="V2793" i="4"/>
  <c r="W2793" i="4"/>
  <c r="X2793" i="4"/>
  <c r="T2793" i="4"/>
  <c r="Y2793" i="4"/>
  <c r="T2778" i="4"/>
  <c r="X2778" i="4"/>
  <c r="Y2778" i="4"/>
  <c r="U2778" i="4"/>
  <c r="V2778" i="4"/>
  <c r="W2778" i="4"/>
  <c r="W2766" i="4"/>
  <c r="X2766" i="4"/>
  <c r="Y2766" i="4"/>
  <c r="T2766" i="4"/>
  <c r="U2751" i="4"/>
  <c r="T2751" i="4"/>
  <c r="V2751" i="4"/>
  <c r="W2751" i="4"/>
  <c r="X2751" i="4"/>
  <c r="Y2751" i="4"/>
  <c r="T2739" i="4"/>
  <c r="U2739" i="4"/>
  <c r="Y2739" i="4"/>
  <c r="V2739" i="4"/>
  <c r="W2739" i="4"/>
  <c r="X2739" i="4"/>
  <c r="U2724" i="4"/>
  <c r="X2724" i="4"/>
  <c r="Y2724" i="4"/>
  <c r="T2724" i="4"/>
  <c r="V2724" i="4"/>
  <c r="W2724" i="4"/>
  <c r="T2712" i="4"/>
  <c r="W2712" i="4"/>
  <c r="X2712" i="4"/>
  <c r="Y2712" i="4"/>
  <c r="U2712" i="4"/>
  <c r="V2712" i="4"/>
  <c r="X2697" i="4"/>
  <c r="T2697" i="4"/>
  <c r="U2697" i="4"/>
  <c r="V2697" i="4"/>
  <c r="W2697" i="4"/>
  <c r="Y2697" i="4"/>
  <c r="W2685" i="4"/>
  <c r="T2685" i="4"/>
  <c r="U2685" i="4"/>
  <c r="V2685" i="4"/>
  <c r="U2670" i="4"/>
  <c r="V2670" i="4"/>
  <c r="W2670" i="4"/>
  <c r="X2670" i="4"/>
  <c r="T2670" i="4"/>
  <c r="Y2670" i="4"/>
  <c r="Y2658" i="4"/>
  <c r="T2658" i="4"/>
  <c r="U2658" i="4"/>
  <c r="V2658" i="4"/>
  <c r="W2658" i="4"/>
  <c r="X2658" i="4"/>
  <c r="W2643" i="4"/>
  <c r="X2643" i="4"/>
  <c r="Y2643" i="4"/>
  <c r="U2643" i="4"/>
  <c r="V2643" i="4"/>
  <c r="T2643" i="4"/>
  <c r="W2631" i="4"/>
  <c r="X2631" i="4"/>
  <c r="Y2631" i="4"/>
  <c r="U2631" i="4"/>
  <c r="V2631" i="4"/>
  <c r="T2631" i="4"/>
  <c r="U2616" i="4"/>
  <c r="V2616" i="4"/>
  <c r="T2616" i="4"/>
  <c r="Y2616" i="4"/>
  <c r="T2604" i="4"/>
  <c r="U2604" i="4"/>
  <c r="W2604" i="4"/>
  <c r="X2604" i="4"/>
  <c r="Y2604" i="4"/>
  <c r="V2604" i="4"/>
  <c r="X2589" i="4"/>
  <c r="Y2589" i="4"/>
  <c r="W2589" i="4"/>
  <c r="T2589" i="4"/>
  <c r="U2589" i="4"/>
  <c r="V2589" i="4"/>
  <c r="W2577" i="4"/>
  <c r="X2577" i="4"/>
  <c r="V2577" i="4"/>
  <c r="Y2577" i="4"/>
  <c r="T2577" i="4"/>
  <c r="U2577" i="4"/>
  <c r="N2562" i="4"/>
  <c r="T2562" i="4"/>
  <c r="U2562" i="4"/>
  <c r="V2562" i="4"/>
  <c r="W2562" i="4"/>
  <c r="X2562" i="4"/>
  <c r="Y2562" i="4"/>
  <c r="T2550" i="4"/>
  <c r="X2550" i="4"/>
  <c r="Y2550" i="4"/>
  <c r="U2550" i="4"/>
  <c r="V2550" i="4"/>
  <c r="W2550" i="4"/>
  <c r="X2535" i="4"/>
  <c r="Y2535" i="4"/>
  <c r="W2535" i="4"/>
  <c r="T2535" i="4"/>
  <c r="U2535" i="4"/>
  <c r="V2535" i="4"/>
  <c r="T2523" i="4"/>
  <c r="U2523" i="4"/>
  <c r="V2523" i="4"/>
  <c r="W2523" i="4"/>
  <c r="X2523" i="4"/>
  <c r="Y2523" i="4"/>
  <c r="U2508" i="4"/>
  <c r="V2508" i="4"/>
  <c r="Y2508" i="4"/>
  <c r="W2508" i="4"/>
  <c r="X2508" i="4"/>
  <c r="T2508" i="4"/>
  <c r="T2496" i="4"/>
  <c r="U2496" i="4"/>
  <c r="X2496" i="4"/>
  <c r="Y2496" i="4"/>
  <c r="W2496" i="4"/>
  <c r="V2496" i="4"/>
  <c r="X2481" i="4"/>
  <c r="Y2481" i="4"/>
  <c r="T2481" i="4"/>
  <c r="U2481" i="4"/>
  <c r="V2481" i="4"/>
  <c r="W2481" i="4"/>
  <c r="W2469" i="4"/>
  <c r="X2469" i="4"/>
  <c r="T2469" i="4"/>
  <c r="U2469" i="4"/>
  <c r="V2469" i="4"/>
  <c r="Y2469" i="4"/>
  <c r="Y2454" i="4"/>
  <c r="T2454" i="4"/>
  <c r="U2454" i="4"/>
  <c r="V2454" i="4"/>
  <c r="W2454" i="4"/>
  <c r="X2454" i="4"/>
  <c r="X2442" i="4"/>
  <c r="Y2442" i="4"/>
  <c r="V2442" i="4"/>
  <c r="W2442" i="4"/>
  <c r="T2427" i="4"/>
  <c r="U2427" i="4"/>
  <c r="V2427" i="4"/>
  <c r="W2427" i="4"/>
  <c r="X2427" i="4"/>
  <c r="Y2427" i="4"/>
  <c r="T2415" i="4"/>
  <c r="U2415" i="4"/>
  <c r="V2415" i="4"/>
  <c r="Y2415" i="4"/>
  <c r="W2415" i="4"/>
  <c r="X2415" i="4"/>
  <c r="T2400" i="4"/>
  <c r="U2400" i="4"/>
  <c r="V2400" i="4"/>
  <c r="W2400" i="4"/>
  <c r="X2400" i="4"/>
  <c r="Y2400" i="4"/>
  <c r="T2388" i="4"/>
  <c r="U2388" i="4"/>
  <c r="V2388" i="4"/>
  <c r="W2388" i="4"/>
  <c r="X2388" i="4"/>
  <c r="U2373" i="4"/>
  <c r="V2373" i="4"/>
  <c r="T2373" i="4"/>
  <c r="W2373" i="4"/>
  <c r="X2373" i="4"/>
  <c r="Y2373" i="4"/>
  <c r="T2361" i="4"/>
  <c r="U2361" i="4"/>
  <c r="V2361" i="4"/>
  <c r="W2361" i="4"/>
  <c r="X2361" i="4"/>
  <c r="Y2361" i="4"/>
  <c r="X2346" i="4"/>
  <c r="Y2346" i="4"/>
  <c r="T2346" i="4"/>
  <c r="U2346" i="4"/>
  <c r="V2346" i="4"/>
  <c r="V2334" i="4"/>
  <c r="W2334" i="4"/>
  <c r="U2334" i="4"/>
  <c r="X2334" i="4"/>
  <c r="Y2334" i="4"/>
  <c r="T2334" i="4"/>
  <c r="X2319" i="4"/>
  <c r="Y2319" i="4"/>
  <c r="W2319" i="4"/>
  <c r="T2319" i="4"/>
  <c r="U2319" i="4"/>
  <c r="V2319" i="4"/>
  <c r="Y2307" i="4"/>
  <c r="W2307" i="4"/>
  <c r="X2307" i="4"/>
  <c r="T2307" i="4"/>
  <c r="V2307" i="4"/>
  <c r="U2307" i="4"/>
  <c r="X2292" i="4"/>
  <c r="Y2292" i="4"/>
  <c r="W2292" i="4"/>
  <c r="T2292" i="4"/>
  <c r="U2292" i="4"/>
  <c r="V2292" i="4"/>
  <c r="V2280" i="4"/>
  <c r="W2280" i="4"/>
  <c r="U2280" i="4"/>
  <c r="X2280" i="4"/>
  <c r="Y2280" i="4"/>
  <c r="T2280" i="4"/>
  <c r="T2265" i="4"/>
  <c r="U2265" i="4"/>
  <c r="W2265" i="4"/>
  <c r="X2265" i="4"/>
  <c r="Y2265" i="4"/>
  <c r="V2265" i="4"/>
  <c r="T2253" i="4"/>
  <c r="Y2253" i="4"/>
  <c r="W2253" i="4"/>
  <c r="X2253" i="4"/>
  <c r="U2253" i="4"/>
  <c r="V2253" i="4"/>
  <c r="W2238" i="4"/>
  <c r="X2238" i="4"/>
  <c r="U2238" i="4"/>
  <c r="V2238" i="4"/>
  <c r="T2238" i="4"/>
  <c r="Y2238" i="4"/>
  <c r="V2226" i="4"/>
  <c r="W2226" i="4"/>
  <c r="T2226" i="4"/>
  <c r="U2226" i="4"/>
  <c r="U2211" i="4"/>
  <c r="V2211" i="4"/>
  <c r="W2211" i="4"/>
  <c r="X2211" i="4"/>
  <c r="Y2211" i="4"/>
  <c r="T2211" i="4"/>
  <c r="Y2199" i="4"/>
  <c r="W2199" i="4"/>
  <c r="X2199" i="4"/>
  <c r="T2199" i="4"/>
  <c r="U2199" i="4"/>
  <c r="V2199" i="4"/>
  <c r="X2184" i="4"/>
  <c r="Y2184" i="4"/>
  <c r="T2184" i="4"/>
  <c r="U2184" i="4"/>
  <c r="V2184" i="4"/>
  <c r="W2184" i="4"/>
  <c r="X2172" i="4"/>
  <c r="Y2172" i="4"/>
  <c r="T2172" i="4"/>
  <c r="V2172" i="4"/>
  <c r="W2172" i="4"/>
  <c r="U2172" i="4"/>
  <c r="T2157" i="4"/>
  <c r="U2157" i="4"/>
  <c r="W2157" i="4"/>
  <c r="X2157" i="4"/>
  <c r="Y2157" i="4"/>
  <c r="V2157" i="4"/>
  <c r="T2145" i="4"/>
  <c r="U2145" i="4"/>
  <c r="V2145" i="4"/>
  <c r="W2145" i="4"/>
  <c r="W2130" i="4"/>
  <c r="X2130" i="4"/>
  <c r="T2130" i="4"/>
  <c r="U2130" i="4"/>
  <c r="V2130" i="4"/>
  <c r="Y2130" i="4"/>
  <c r="V2118" i="4"/>
  <c r="W2118" i="4"/>
  <c r="T2118" i="4"/>
  <c r="U2118" i="4"/>
  <c r="X2118" i="4"/>
  <c r="Y2118" i="4"/>
  <c r="T2103" i="4"/>
  <c r="U2103" i="4"/>
  <c r="Y2103" i="4"/>
  <c r="V2103" i="4"/>
  <c r="W2103" i="4"/>
  <c r="X2103" i="4"/>
  <c r="Y2091" i="4"/>
  <c r="T2091" i="4"/>
  <c r="X2091" i="4"/>
  <c r="U2091" i="4"/>
  <c r="V2091" i="4"/>
  <c r="W2091" i="4"/>
  <c r="T2076" i="4"/>
  <c r="U2076" i="4"/>
  <c r="V2076" i="4"/>
  <c r="Y2076" i="4"/>
  <c r="X2076" i="4"/>
  <c r="T2064" i="4"/>
  <c r="U2064" i="4"/>
  <c r="V2064" i="4"/>
  <c r="W2064" i="4"/>
  <c r="X2064" i="4"/>
  <c r="T2049" i="4"/>
  <c r="U2049" i="4"/>
  <c r="V2049" i="4"/>
  <c r="W2049" i="4"/>
  <c r="X2049" i="4"/>
  <c r="Y2049" i="4"/>
  <c r="T2037" i="4"/>
  <c r="U2037" i="4"/>
  <c r="V2037" i="4"/>
  <c r="X2037" i="4"/>
  <c r="Y2037" i="4"/>
  <c r="W2037" i="4"/>
  <c r="W2022" i="4"/>
  <c r="X2022" i="4"/>
  <c r="T2022" i="4"/>
  <c r="U2022" i="4"/>
  <c r="V2022" i="4"/>
  <c r="Y2022" i="4"/>
  <c r="V2010" i="4"/>
  <c r="W2010" i="4"/>
  <c r="Y2010" i="4"/>
  <c r="T2010" i="4"/>
  <c r="U2010" i="4"/>
  <c r="X2010" i="4"/>
  <c r="X1995" i="4"/>
  <c r="Y1995" i="4"/>
  <c r="U1995" i="4"/>
  <c r="V1995" i="4"/>
  <c r="W1995" i="4"/>
  <c r="T1995" i="4"/>
  <c r="Y1983" i="4"/>
  <c r="W1983" i="4"/>
  <c r="X1983" i="4"/>
  <c r="T1983" i="4"/>
  <c r="U1983" i="4"/>
  <c r="V1983" i="4"/>
  <c r="X1968" i="4"/>
  <c r="Y1968" i="4"/>
  <c r="T1968" i="4"/>
  <c r="U1968" i="4"/>
  <c r="V1968" i="4"/>
  <c r="W1968" i="4"/>
  <c r="X2785" i="4"/>
  <c r="V2742" i="4"/>
  <c r="Y2649" i="4"/>
  <c r="X2616" i="4"/>
  <c r="Y2608" i="4"/>
  <c r="X2551" i="4"/>
  <c r="T2293" i="4"/>
  <c r="Y2064" i="4"/>
  <c r="U563" i="4"/>
  <c r="V563" i="4"/>
  <c r="X563" i="4"/>
  <c r="Y563" i="4"/>
  <c r="W563" i="4"/>
  <c r="T563" i="4"/>
  <c r="W551" i="4"/>
  <c r="T551" i="4"/>
  <c r="U551" i="4"/>
  <c r="V551" i="4"/>
  <c r="X551" i="4"/>
  <c r="Y551" i="4"/>
  <c r="X536" i="4"/>
  <c r="T536" i="4"/>
  <c r="U536" i="4"/>
  <c r="V536" i="4"/>
  <c r="Y536" i="4"/>
  <c r="W536" i="4"/>
  <c r="T524" i="4"/>
  <c r="V524" i="4"/>
  <c r="W524" i="4"/>
  <c r="U524" i="4"/>
  <c r="Y524" i="4"/>
  <c r="X524" i="4"/>
  <c r="Y509" i="4"/>
  <c r="T509" i="4"/>
  <c r="U509" i="4"/>
  <c r="X509" i="4"/>
  <c r="W509" i="4"/>
  <c r="V509" i="4"/>
  <c r="Y497" i="4"/>
  <c r="X497" i="4"/>
  <c r="U497" i="4"/>
  <c r="V497" i="4"/>
  <c r="W497" i="4"/>
  <c r="T497" i="4"/>
  <c r="T482" i="4"/>
  <c r="X482" i="4"/>
  <c r="Y482" i="4"/>
  <c r="U482" i="4"/>
  <c r="V482" i="4"/>
  <c r="W482" i="4"/>
  <c r="V470" i="4"/>
  <c r="Y470" i="4"/>
  <c r="T470" i="4"/>
  <c r="X470" i="4"/>
  <c r="U470" i="4"/>
  <c r="W470" i="4"/>
  <c r="W455" i="4"/>
  <c r="T455" i="4"/>
  <c r="U455" i="4"/>
  <c r="V455" i="4"/>
  <c r="X455" i="4"/>
  <c r="Y455" i="4"/>
  <c r="Y443" i="4"/>
  <c r="U443" i="4"/>
  <c r="V443" i="4"/>
  <c r="X443" i="4"/>
  <c r="T443" i="4"/>
  <c r="W443" i="4"/>
  <c r="T428" i="4"/>
  <c r="W428" i="4"/>
  <c r="X428" i="4"/>
  <c r="U428" i="4"/>
  <c r="V428" i="4"/>
  <c r="Y428" i="4"/>
  <c r="X416" i="4"/>
  <c r="Y416" i="4"/>
  <c r="T416" i="4"/>
  <c r="U416" i="4"/>
  <c r="V416" i="4"/>
  <c r="W416" i="4"/>
  <c r="T401" i="4"/>
  <c r="Y401" i="4"/>
  <c r="U401" i="4"/>
  <c r="V401" i="4"/>
  <c r="W401" i="4"/>
  <c r="X401" i="4"/>
  <c r="W389" i="4"/>
  <c r="T389" i="4"/>
  <c r="Y389" i="4"/>
  <c r="X389" i="4"/>
  <c r="U389" i="4"/>
  <c r="V389" i="4"/>
  <c r="X374" i="4"/>
  <c r="W374" i="4"/>
  <c r="Y374" i="4"/>
  <c r="V374" i="4"/>
  <c r="T374" i="4"/>
  <c r="U374" i="4"/>
  <c r="V362" i="4"/>
  <c r="W362" i="4"/>
  <c r="U362" i="4"/>
  <c r="X362" i="4"/>
  <c r="T362" i="4"/>
  <c r="Y362" i="4"/>
  <c r="T347" i="4"/>
  <c r="W347" i="4"/>
  <c r="U347" i="4"/>
  <c r="X347" i="4"/>
  <c r="Y347" i="4"/>
  <c r="V347" i="4"/>
  <c r="W335" i="4"/>
  <c r="X335" i="4"/>
  <c r="T335" i="4"/>
  <c r="U335" i="4"/>
  <c r="V335" i="4"/>
  <c r="Y335" i="4"/>
  <c r="U320" i="4"/>
  <c r="V320" i="4"/>
  <c r="T320" i="4"/>
  <c r="W320" i="4"/>
  <c r="X320" i="4"/>
  <c r="Y320" i="4"/>
  <c r="W308" i="4"/>
  <c r="V308" i="4"/>
  <c r="X308" i="4"/>
  <c r="Y308" i="4"/>
  <c r="T308" i="4"/>
  <c r="U308" i="4"/>
  <c r="V293" i="4"/>
  <c r="W293" i="4"/>
  <c r="U293" i="4"/>
  <c r="X293" i="4"/>
  <c r="T293" i="4"/>
  <c r="Y293" i="4"/>
  <c r="W281" i="4"/>
  <c r="V281" i="4"/>
  <c r="X281" i="4"/>
  <c r="T281" i="4"/>
  <c r="U281" i="4"/>
  <c r="Y281" i="4"/>
  <c r="U266" i="4"/>
  <c r="W266" i="4"/>
  <c r="X266" i="4"/>
  <c r="T266" i="4"/>
  <c r="V266" i="4"/>
  <c r="Y266" i="4"/>
  <c r="U254" i="4"/>
  <c r="W254" i="4"/>
  <c r="X254" i="4"/>
  <c r="Y254" i="4"/>
  <c r="T254" i="4"/>
  <c r="V254" i="4"/>
  <c r="Y239" i="4"/>
  <c r="X239" i="4"/>
  <c r="U239" i="4"/>
  <c r="T239" i="4"/>
  <c r="V239" i="4"/>
  <c r="W239" i="4"/>
  <c r="U227" i="4"/>
  <c r="T227" i="4"/>
  <c r="V227" i="4"/>
  <c r="Y227" i="4"/>
  <c r="W227" i="4"/>
  <c r="X227" i="4"/>
  <c r="Y212" i="4"/>
  <c r="T212" i="4"/>
  <c r="X212" i="4"/>
  <c r="V212" i="4"/>
  <c r="W212" i="4"/>
  <c r="U212" i="4"/>
  <c r="U200" i="4"/>
  <c r="W200" i="4"/>
  <c r="X200" i="4"/>
  <c r="Y200" i="4"/>
  <c r="V200" i="4"/>
  <c r="T200" i="4"/>
  <c r="Y185" i="4"/>
  <c r="X185" i="4"/>
  <c r="V185" i="4"/>
  <c r="W185" i="4"/>
  <c r="T185" i="4"/>
  <c r="U185" i="4"/>
  <c r="U173" i="4"/>
  <c r="Y173" i="4"/>
  <c r="W173" i="4"/>
  <c r="X173" i="4"/>
  <c r="V173" i="4"/>
  <c r="T173" i="4"/>
  <c r="Y158" i="4"/>
  <c r="V158" i="4"/>
  <c r="T158" i="4"/>
  <c r="U158" i="4"/>
  <c r="W158" i="4"/>
  <c r="X158" i="4"/>
  <c r="U146" i="4"/>
  <c r="W146" i="4"/>
  <c r="T146" i="4"/>
  <c r="V146" i="4"/>
  <c r="X146" i="4"/>
  <c r="Y146" i="4"/>
  <c r="W131" i="4"/>
  <c r="X131" i="4"/>
  <c r="Y131" i="4"/>
  <c r="T131" i="4"/>
  <c r="U131" i="4"/>
  <c r="V131" i="4"/>
  <c r="T119" i="4"/>
  <c r="U119" i="4"/>
  <c r="Y119" i="4"/>
  <c r="V119" i="4"/>
  <c r="W119" i="4"/>
  <c r="X119" i="4"/>
  <c r="W104" i="4"/>
  <c r="X104" i="4"/>
  <c r="U104" i="4"/>
  <c r="V104" i="4"/>
  <c r="T104" i="4"/>
  <c r="Y104" i="4"/>
  <c r="T92" i="4"/>
  <c r="Y92" i="4"/>
  <c r="U92" i="4"/>
  <c r="W92" i="4"/>
  <c r="X92" i="4"/>
  <c r="V92" i="4"/>
  <c r="W77" i="4"/>
  <c r="X77" i="4"/>
  <c r="T77" i="4"/>
  <c r="U77" i="4"/>
  <c r="V77" i="4"/>
  <c r="Y77" i="4"/>
  <c r="T65" i="4"/>
  <c r="W65" i="4"/>
  <c r="X65" i="4"/>
  <c r="Y65" i="4"/>
  <c r="U65" i="4"/>
  <c r="V65" i="4"/>
  <c r="W50" i="4"/>
  <c r="X50" i="4"/>
  <c r="U50" i="4"/>
  <c r="V50" i="4"/>
  <c r="T50" i="4"/>
  <c r="Y50" i="4"/>
  <c r="W38" i="4"/>
  <c r="T38" i="4"/>
  <c r="U38" i="4"/>
  <c r="V38" i="4"/>
  <c r="X38" i="4"/>
  <c r="Y38" i="4"/>
  <c r="V2564" i="4"/>
  <c r="W2564" i="4"/>
  <c r="X2564" i="4"/>
  <c r="Y2564" i="4"/>
  <c r="T2564" i="4"/>
  <c r="U2564" i="4"/>
  <c r="W2240" i="4"/>
  <c r="X2240" i="4"/>
  <c r="U2240" i="4"/>
  <c r="V2240" i="4"/>
  <c r="Y2240" i="4"/>
  <c r="T2240" i="4"/>
  <c r="W1916" i="4"/>
  <c r="X1916" i="4"/>
  <c r="V1916" i="4"/>
  <c r="T1916" i="4"/>
  <c r="U1916" i="4"/>
  <c r="Y1916" i="4"/>
  <c r="W1592" i="4"/>
  <c r="X1592" i="4"/>
  <c r="T1592" i="4"/>
  <c r="U1592" i="4"/>
  <c r="Y1592" i="4"/>
  <c r="V1592" i="4"/>
  <c r="W1268" i="4"/>
  <c r="X1268" i="4"/>
  <c r="T1268" i="4"/>
  <c r="Y1268" i="4"/>
  <c r="U1268" i="4"/>
  <c r="V1268" i="4"/>
  <c r="V944" i="4"/>
  <c r="W944" i="4"/>
  <c r="X944" i="4"/>
  <c r="T944" i="4"/>
  <c r="U944" i="4"/>
  <c r="Y944" i="4"/>
  <c r="T620" i="4"/>
  <c r="U620" i="4"/>
  <c r="V620" i="4"/>
  <c r="Y620" i="4"/>
  <c r="W620" i="4"/>
  <c r="X620" i="4"/>
  <c r="V296" i="4"/>
  <c r="X296" i="4"/>
  <c r="Y296" i="4"/>
  <c r="T296" i="4"/>
  <c r="U296" i="4"/>
  <c r="W296" i="4"/>
  <c r="Y2797" i="4"/>
  <c r="T2742" i="4"/>
  <c r="X2710" i="4"/>
  <c r="W2616" i="4"/>
  <c r="W2488" i="4"/>
  <c r="Y2320" i="4"/>
  <c r="W2198" i="4"/>
  <c r="W1739" i="4"/>
  <c r="T1366" i="4"/>
  <c r="W887" i="4"/>
  <c r="W1928" i="4"/>
  <c r="X1928" i="4"/>
  <c r="T1928" i="4"/>
  <c r="V1928" i="4"/>
  <c r="Y1928" i="4"/>
  <c r="U1928" i="4"/>
  <c r="W1912" i="4"/>
  <c r="X1912" i="4"/>
  <c r="T1912" i="4"/>
  <c r="V1912" i="4"/>
  <c r="U1912" i="4"/>
  <c r="Y1912" i="4"/>
  <c r="U1900" i="4"/>
  <c r="V1900" i="4"/>
  <c r="X1900" i="4"/>
  <c r="Y1900" i="4"/>
  <c r="T1900" i="4"/>
  <c r="W1900" i="4"/>
  <c r="X1885" i="4"/>
  <c r="Y1885" i="4"/>
  <c r="T1885" i="4"/>
  <c r="V1885" i="4"/>
  <c r="U1885" i="4"/>
  <c r="W1885" i="4"/>
  <c r="C1873" i="4"/>
  <c r="X1873" i="4"/>
  <c r="Y1873" i="4"/>
  <c r="V1873" i="4"/>
  <c r="W1873" i="4"/>
  <c r="T1873" i="4"/>
  <c r="U1873" i="4"/>
  <c r="U1858" i="4"/>
  <c r="T1858" i="4"/>
  <c r="V1858" i="4"/>
  <c r="Y1858" i="4"/>
  <c r="X1858" i="4"/>
  <c r="W1858" i="4"/>
  <c r="U1846" i="4"/>
  <c r="V1846" i="4"/>
  <c r="W1846" i="4"/>
  <c r="Y1846" i="4"/>
  <c r="X1846" i="4"/>
  <c r="T1846" i="4"/>
  <c r="T1831" i="4"/>
  <c r="U1831" i="4"/>
  <c r="V1831" i="4"/>
  <c r="X1831" i="4"/>
  <c r="W1831" i="4"/>
  <c r="Y1831" i="4"/>
  <c r="T1819" i="4"/>
  <c r="W1819" i="4"/>
  <c r="X1819" i="4"/>
  <c r="Y1819" i="4"/>
  <c r="U1819" i="4"/>
  <c r="V1819" i="4"/>
  <c r="W1804" i="4"/>
  <c r="X1804" i="4"/>
  <c r="U1804" i="4"/>
  <c r="V1804" i="4"/>
  <c r="T1804" i="4"/>
  <c r="Y1804" i="4"/>
  <c r="U1792" i="4"/>
  <c r="V1792" i="4"/>
  <c r="T1792" i="4"/>
  <c r="W1792" i="4"/>
  <c r="X1792" i="4"/>
  <c r="Y1792" i="4"/>
  <c r="Y1777" i="4"/>
  <c r="T1777" i="4"/>
  <c r="U1777" i="4"/>
  <c r="V1777" i="4"/>
  <c r="W1777" i="4"/>
  <c r="X1777" i="4"/>
  <c r="X1765" i="4"/>
  <c r="Y1765" i="4"/>
  <c r="W1765" i="4"/>
  <c r="T1765" i="4"/>
  <c r="U1765" i="4"/>
  <c r="V1765" i="4"/>
  <c r="T1750" i="4"/>
  <c r="U1750" i="4"/>
  <c r="W1750" i="4"/>
  <c r="X1750" i="4"/>
  <c r="Y1750" i="4"/>
  <c r="V1750" i="4"/>
  <c r="Y1738" i="4"/>
  <c r="T1738" i="4"/>
  <c r="U1738" i="4"/>
  <c r="X1738" i="4"/>
  <c r="V1738" i="4"/>
  <c r="W1738" i="4"/>
  <c r="T1723" i="4"/>
  <c r="U1723" i="4"/>
  <c r="V1723" i="4"/>
  <c r="W1723" i="4"/>
  <c r="X1723" i="4"/>
  <c r="Y1723" i="4"/>
  <c r="X1711" i="4"/>
  <c r="Y1711" i="4"/>
  <c r="V1711" i="4"/>
  <c r="W1711" i="4"/>
  <c r="T1711" i="4"/>
  <c r="U1711" i="4"/>
  <c r="W1696" i="4"/>
  <c r="X1696" i="4"/>
  <c r="U1696" i="4"/>
  <c r="V1696" i="4"/>
  <c r="Y1696" i="4"/>
  <c r="T1696" i="4"/>
  <c r="U1684" i="4"/>
  <c r="V1684" i="4"/>
  <c r="Y1684" i="4"/>
  <c r="T1684" i="4"/>
  <c r="X1684" i="4"/>
  <c r="W1684" i="4"/>
  <c r="T1669" i="4"/>
  <c r="U1669" i="4"/>
  <c r="Y1669" i="4"/>
  <c r="V1669" i="4"/>
  <c r="X1657" i="4"/>
  <c r="Y1657" i="4"/>
  <c r="U1657" i="4"/>
  <c r="T1657" i="4"/>
  <c r="V1657" i="4"/>
  <c r="X1642" i="4"/>
  <c r="Y1642" i="4"/>
  <c r="T1642" i="4"/>
  <c r="U1642" i="4"/>
  <c r="V1642" i="4"/>
  <c r="W1642" i="4"/>
  <c r="V1630" i="4"/>
  <c r="X1630" i="4"/>
  <c r="W1630" i="4"/>
  <c r="Y1630" i="4"/>
  <c r="T1630" i="4"/>
  <c r="U1630" i="4"/>
  <c r="T1615" i="4"/>
  <c r="U1615" i="4"/>
  <c r="V1615" i="4"/>
  <c r="W1615" i="4"/>
  <c r="Y1615" i="4"/>
  <c r="X1615" i="4"/>
  <c r="V1603" i="4"/>
  <c r="W1603" i="4"/>
  <c r="U1603" i="4"/>
  <c r="X1603" i="4"/>
  <c r="T1603" i="4"/>
  <c r="Y1603" i="4"/>
  <c r="W1588" i="4"/>
  <c r="X1588" i="4"/>
  <c r="V1588" i="4"/>
  <c r="T1588" i="4"/>
  <c r="U1588" i="4"/>
  <c r="Y1588" i="4"/>
  <c r="U1576" i="4"/>
  <c r="V1576" i="4"/>
  <c r="T1576" i="4"/>
  <c r="W1576" i="4"/>
  <c r="X1576" i="4"/>
  <c r="Y1576" i="4"/>
  <c r="X1561" i="4"/>
  <c r="Y1561" i="4"/>
  <c r="V1561" i="4"/>
  <c r="T1561" i="4"/>
  <c r="U1561" i="4"/>
  <c r="W1561" i="4"/>
  <c r="X1549" i="4"/>
  <c r="Y1549" i="4"/>
  <c r="V1549" i="4"/>
  <c r="W1549" i="4"/>
  <c r="T1549" i="4"/>
  <c r="U1549" i="4"/>
  <c r="U1534" i="4"/>
  <c r="W1534" i="4"/>
  <c r="X1534" i="4"/>
  <c r="T1534" i="4"/>
  <c r="V1534" i="4"/>
  <c r="Y1534" i="4"/>
  <c r="U1522" i="4"/>
  <c r="V1522" i="4"/>
  <c r="Y1522" i="4"/>
  <c r="X1522" i="4"/>
  <c r="T1522" i="4"/>
  <c r="W1522" i="4"/>
  <c r="T1507" i="4"/>
  <c r="U1507" i="4"/>
  <c r="X1507" i="4"/>
  <c r="V1507" i="4"/>
  <c r="W1507" i="4"/>
  <c r="Y1507" i="4"/>
  <c r="T1495" i="4"/>
  <c r="V1495" i="4"/>
  <c r="W1495" i="4"/>
  <c r="U1495" i="4"/>
  <c r="X1495" i="4"/>
  <c r="Y1495" i="4"/>
  <c r="W1480" i="4"/>
  <c r="X1480" i="4"/>
  <c r="U1480" i="4"/>
  <c r="V1480" i="4"/>
  <c r="T1480" i="4"/>
  <c r="Y1480" i="4"/>
  <c r="U1468" i="4"/>
  <c r="V1468" i="4"/>
  <c r="T1468" i="4"/>
  <c r="W1468" i="4"/>
  <c r="X1468" i="4"/>
  <c r="Y1468" i="4"/>
  <c r="T1453" i="4"/>
  <c r="U1453" i="4"/>
  <c r="V1453" i="4"/>
  <c r="W1453" i="4"/>
  <c r="X1453" i="4"/>
  <c r="Y1453" i="4"/>
  <c r="X1441" i="4"/>
  <c r="Y1441" i="4"/>
  <c r="V1441" i="4"/>
  <c r="W1441" i="4"/>
  <c r="T1441" i="4"/>
  <c r="U1441" i="4"/>
  <c r="T1426" i="4"/>
  <c r="U1426" i="4"/>
  <c r="W1426" i="4"/>
  <c r="Y1426" i="4"/>
  <c r="X1426" i="4"/>
  <c r="V1426" i="4"/>
  <c r="Y1414" i="4"/>
  <c r="T1414" i="4"/>
  <c r="U1414" i="4"/>
  <c r="V1414" i="4"/>
  <c r="W1414" i="4"/>
  <c r="X1414" i="4"/>
  <c r="T1399" i="4"/>
  <c r="U1399" i="4"/>
  <c r="Y1399" i="4"/>
  <c r="V1399" i="4"/>
  <c r="W1399" i="4"/>
  <c r="X1399" i="4"/>
  <c r="W1387" i="4"/>
  <c r="X1387" i="4"/>
  <c r="Y1387" i="4"/>
  <c r="T1387" i="4"/>
  <c r="U1387" i="4"/>
  <c r="V1387" i="4"/>
  <c r="W1372" i="4"/>
  <c r="X1372" i="4"/>
  <c r="T1372" i="4"/>
  <c r="Y1372" i="4"/>
  <c r="U1372" i="4"/>
  <c r="V1372" i="4"/>
  <c r="U1360" i="4"/>
  <c r="V1360" i="4"/>
  <c r="T1360" i="4"/>
  <c r="W1360" i="4"/>
  <c r="X1360" i="4"/>
  <c r="Y1360" i="4"/>
  <c r="W1345" i="4"/>
  <c r="X1345" i="4"/>
  <c r="T1345" i="4"/>
  <c r="U1345" i="4"/>
  <c r="V1345" i="4"/>
  <c r="Y1345" i="4"/>
  <c r="X1333" i="4"/>
  <c r="Y1333" i="4"/>
  <c r="U1333" i="4"/>
  <c r="V1333" i="4"/>
  <c r="T1333" i="4"/>
  <c r="W1333" i="4"/>
  <c r="T1318" i="4"/>
  <c r="U1318" i="4"/>
  <c r="W1318" i="4"/>
  <c r="X1318" i="4"/>
  <c r="Y1318" i="4"/>
  <c r="V1318" i="4"/>
  <c r="T1306" i="4"/>
  <c r="U1306" i="4"/>
  <c r="X1306" i="4"/>
  <c r="Y1306" i="4"/>
  <c r="V1306" i="4"/>
  <c r="W1306" i="4"/>
  <c r="T1291" i="4"/>
  <c r="U1291" i="4"/>
  <c r="Y1291" i="4"/>
  <c r="V1291" i="4"/>
  <c r="W1291" i="4"/>
  <c r="X1291" i="4"/>
  <c r="Y1279" i="4"/>
  <c r="T1279" i="4"/>
  <c r="U1279" i="4"/>
  <c r="W1279" i="4"/>
  <c r="X1279" i="4"/>
  <c r="V1279" i="4"/>
  <c r="W1264" i="4"/>
  <c r="X1264" i="4"/>
  <c r="T1264" i="4"/>
  <c r="U1264" i="4"/>
  <c r="Y1264" i="4"/>
  <c r="V1264" i="4"/>
  <c r="U1252" i="4"/>
  <c r="V1252" i="4"/>
  <c r="W1252" i="4"/>
  <c r="X1252" i="4"/>
  <c r="Y1252" i="4"/>
  <c r="T1252" i="4"/>
  <c r="T1237" i="4"/>
  <c r="U1237" i="4"/>
  <c r="V1237" i="4"/>
  <c r="Y1237" i="4"/>
  <c r="X1237" i="4"/>
  <c r="T1225" i="4"/>
  <c r="Y1225" i="4"/>
  <c r="W1225" i="4"/>
  <c r="X1225" i="4"/>
  <c r="U1225" i="4"/>
  <c r="V1225" i="4"/>
  <c r="V1210" i="4"/>
  <c r="W1210" i="4"/>
  <c r="U1210" i="4"/>
  <c r="X1210" i="4"/>
  <c r="T1210" i="4"/>
  <c r="Y1210" i="4"/>
  <c r="T1198" i="4"/>
  <c r="U1198" i="4"/>
  <c r="X1198" i="4"/>
  <c r="Y1198" i="4"/>
  <c r="V1198" i="4"/>
  <c r="W1198" i="4"/>
  <c r="Y1183" i="4"/>
  <c r="T1183" i="4"/>
  <c r="U1183" i="4"/>
  <c r="V1183" i="4"/>
  <c r="W1183" i="4"/>
  <c r="X1183" i="4"/>
  <c r="W1171" i="4"/>
  <c r="X1171" i="4"/>
  <c r="T1171" i="4"/>
  <c r="U1171" i="4"/>
  <c r="V1171" i="4"/>
  <c r="Y1171" i="4"/>
  <c r="T1156" i="4"/>
  <c r="W1156" i="4"/>
  <c r="X1156" i="4"/>
  <c r="U1156" i="4"/>
  <c r="V1156" i="4"/>
  <c r="Y1156" i="4"/>
  <c r="W1144" i="4"/>
  <c r="X1144" i="4"/>
  <c r="Y1144" i="4"/>
  <c r="T1144" i="4"/>
  <c r="U1144" i="4"/>
  <c r="V1144" i="4"/>
  <c r="T1129" i="4"/>
  <c r="U1129" i="4"/>
  <c r="V1129" i="4"/>
  <c r="W1129" i="4"/>
  <c r="X1129" i="4"/>
  <c r="Y1129" i="4"/>
  <c r="V1117" i="4"/>
  <c r="W1117" i="4"/>
  <c r="U1117" i="4"/>
  <c r="X1117" i="4"/>
  <c r="Y1117" i="4"/>
  <c r="T1117" i="4"/>
  <c r="V1102" i="4"/>
  <c r="W1102" i="4"/>
  <c r="T1102" i="4"/>
  <c r="X1102" i="4"/>
  <c r="Y1102" i="4"/>
  <c r="U1102" i="4"/>
  <c r="T1090" i="4"/>
  <c r="U1090" i="4"/>
  <c r="V1090" i="4"/>
  <c r="W1090" i="4"/>
  <c r="X1090" i="4"/>
  <c r="Y1090" i="4"/>
  <c r="Y1075" i="4"/>
  <c r="W1075" i="4"/>
  <c r="X1075" i="4"/>
  <c r="U1075" i="4"/>
  <c r="V1075" i="4"/>
  <c r="T1075" i="4"/>
  <c r="W1063" i="4"/>
  <c r="X1063" i="4"/>
  <c r="U1063" i="4"/>
  <c r="V1063" i="4"/>
  <c r="T1063" i="4"/>
  <c r="Y1063" i="4"/>
  <c r="W1048" i="4"/>
  <c r="X1048" i="4"/>
  <c r="T1048" i="4"/>
  <c r="Y1048" i="4"/>
  <c r="U1048" i="4"/>
  <c r="V1048" i="4"/>
  <c r="T1036" i="4"/>
  <c r="Y1036" i="4"/>
  <c r="W1036" i="4"/>
  <c r="X1036" i="4"/>
  <c r="V1036" i="4"/>
  <c r="U1036" i="4"/>
  <c r="T1021" i="4"/>
  <c r="W1021" i="4"/>
  <c r="X1021" i="4"/>
  <c r="Y1021" i="4"/>
  <c r="U1021" i="4"/>
  <c r="V1021" i="4"/>
  <c r="Y1009" i="4"/>
  <c r="T1009" i="4"/>
  <c r="X1009" i="4"/>
  <c r="U1009" i="4"/>
  <c r="V1009" i="4"/>
  <c r="W1009" i="4"/>
  <c r="Y994" i="4"/>
  <c r="X994" i="4"/>
  <c r="T994" i="4"/>
  <c r="U994" i="4"/>
  <c r="V994" i="4"/>
  <c r="W994" i="4"/>
  <c r="W982" i="4"/>
  <c r="X982" i="4"/>
  <c r="T982" i="4"/>
  <c r="U982" i="4"/>
  <c r="V982" i="4"/>
  <c r="Y982" i="4"/>
  <c r="U967" i="4"/>
  <c r="V967" i="4"/>
  <c r="W967" i="4"/>
  <c r="X967" i="4"/>
  <c r="T967" i="4"/>
  <c r="Y967" i="4"/>
  <c r="T955" i="4"/>
  <c r="U955" i="4"/>
  <c r="V955" i="4"/>
  <c r="W955" i="4"/>
  <c r="Y955" i="4"/>
  <c r="X955" i="4"/>
  <c r="V940" i="4"/>
  <c r="W940" i="4"/>
  <c r="X940" i="4"/>
  <c r="T940" i="4"/>
  <c r="U940" i="4"/>
  <c r="Y940" i="4"/>
  <c r="T928" i="4"/>
  <c r="U928" i="4"/>
  <c r="V928" i="4"/>
  <c r="W928" i="4"/>
  <c r="X928" i="4"/>
  <c r="Y928" i="4"/>
  <c r="Y913" i="4"/>
  <c r="X913" i="4"/>
  <c r="T913" i="4"/>
  <c r="U913" i="4"/>
  <c r="V913" i="4"/>
  <c r="W913" i="4"/>
  <c r="V901" i="4"/>
  <c r="Y901" i="4"/>
  <c r="W901" i="4"/>
  <c r="X901" i="4"/>
  <c r="T901" i="4"/>
  <c r="U901" i="4"/>
  <c r="T886" i="4"/>
  <c r="Y886" i="4"/>
  <c r="U886" i="4"/>
  <c r="X886" i="4"/>
  <c r="V886" i="4"/>
  <c r="W886" i="4"/>
  <c r="W874" i="4"/>
  <c r="T874" i="4"/>
  <c r="U874" i="4"/>
  <c r="Y874" i="4"/>
  <c r="V874" i="4"/>
  <c r="X874" i="4"/>
  <c r="Y859" i="4"/>
  <c r="T859" i="4"/>
  <c r="U859" i="4"/>
  <c r="X859" i="4"/>
  <c r="V859" i="4"/>
  <c r="W859" i="4"/>
  <c r="U847" i="4"/>
  <c r="V847" i="4"/>
  <c r="W847" i="4"/>
  <c r="T847" i="4"/>
  <c r="X847" i="4"/>
  <c r="Y847" i="4"/>
  <c r="W832" i="4"/>
  <c r="T832" i="4"/>
  <c r="Y832" i="4"/>
  <c r="U832" i="4"/>
  <c r="X832" i="4"/>
  <c r="V832" i="4"/>
  <c r="W820" i="4"/>
  <c r="X820" i="4"/>
  <c r="T820" i="4"/>
  <c r="U820" i="4"/>
  <c r="V820" i="4"/>
  <c r="Y820" i="4"/>
  <c r="U805" i="4"/>
  <c r="T805" i="4"/>
  <c r="V805" i="4"/>
  <c r="W805" i="4"/>
  <c r="X805" i="4"/>
  <c r="Y805" i="4"/>
  <c r="T793" i="4"/>
  <c r="X793" i="4"/>
  <c r="Y793" i="4"/>
  <c r="U793" i="4"/>
  <c r="V793" i="4"/>
  <c r="W793" i="4"/>
  <c r="U778" i="4"/>
  <c r="V778" i="4"/>
  <c r="Y778" i="4"/>
  <c r="X778" i="4"/>
  <c r="T778" i="4"/>
  <c r="W778" i="4"/>
  <c r="T766" i="4"/>
  <c r="U766" i="4"/>
  <c r="Y766" i="4"/>
  <c r="V766" i="4"/>
  <c r="W766" i="4"/>
  <c r="X766" i="4"/>
  <c r="Y751" i="4"/>
  <c r="W751" i="4"/>
  <c r="X751" i="4"/>
  <c r="U751" i="4"/>
  <c r="V751" i="4"/>
  <c r="T751" i="4"/>
  <c r="Y739" i="4"/>
  <c r="T739" i="4"/>
  <c r="W739" i="4"/>
  <c r="U739" i="4"/>
  <c r="V739" i="4"/>
  <c r="X739" i="4"/>
  <c r="U724" i="4"/>
  <c r="V724" i="4"/>
  <c r="T724" i="4"/>
  <c r="Y724" i="4"/>
  <c r="X724" i="4"/>
  <c r="W724" i="4"/>
  <c r="W712" i="4"/>
  <c r="U712" i="4"/>
  <c r="V712" i="4"/>
  <c r="T712" i="4"/>
  <c r="X712" i="4"/>
  <c r="Y712" i="4"/>
  <c r="Y697" i="4"/>
  <c r="U697" i="4"/>
  <c r="V697" i="4"/>
  <c r="T697" i="4"/>
  <c r="W697" i="4"/>
  <c r="X697" i="4"/>
  <c r="U685" i="4"/>
  <c r="V685" i="4"/>
  <c r="W685" i="4"/>
  <c r="X685" i="4"/>
  <c r="Y685" i="4"/>
  <c r="T685" i="4"/>
  <c r="W670" i="4"/>
  <c r="U670" i="4"/>
  <c r="V670" i="4"/>
  <c r="T670" i="4"/>
  <c r="X670" i="4"/>
  <c r="Y670" i="4"/>
  <c r="W658" i="4"/>
  <c r="X658" i="4"/>
  <c r="T658" i="4"/>
  <c r="Y658" i="4"/>
  <c r="V658" i="4"/>
  <c r="U658" i="4"/>
  <c r="U643" i="4"/>
  <c r="T643" i="4"/>
  <c r="W643" i="4"/>
  <c r="X643" i="4"/>
  <c r="V643" i="4"/>
  <c r="Y643" i="4"/>
  <c r="T631" i="4"/>
  <c r="X631" i="4"/>
  <c r="Y631" i="4"/>
  <c r="V631" i="4"/>
  <c r="W631" i="4"/>
  <c r="U631" i="4"/>
  <c r="U616" i="4"/>
  <c r="V616" i="4"/>
  <c r="X616" i="4"/>
  <c r="Y616" i="4"/>
  <c r="T616" i="4"/>
  <c r="W616" i="4"/>
  <c r="T604" i="4"/>
  <c r="U604" i="4"/>
  <c r="Y604" i="4"/>
  <c r="V604" i="4"/>
  <c r="W604" i="4"/>
  <c r="X604" i="4"/>
  <c r="X589" i="4"/>
  <c r="Y589" i="4"/>
  <c r="W589" i="4"/>
  <c r="T589" i="4"/>
  <c r="U589" i="4"/>
  <c r="V589" i="4"/>
  <c r="T577" i="4"/>
  <c r="U577" i="4"/>
  <c r="V577" i="4"/>
  <c r="W577" i="4"/>
  <c r="X577" i="4"/>
  <c r="Y577" i="4"/>
  <c r="T562" i="4"/>
  <c r="U562" i="4"/>
  <c r="V562" i="4"/>
  <c r="X562" i="4"/>
  <c r="Y562" i="4"/>
  <c r="W562" i="4"/>
  <c r="W550" i="4"/>
  <c r="T550" i="4"/>
  <c r="Y550" i="4"/>
  <c r="U550" i="4"/>
  <c r="V550" i="4"/>
  <c r="X550" i="4"/>
  <c r="X535" i="4"/>
  <c r="T535" i="4"/>
  <c r="W535" i="4"/>
  <c r="Y535" i="4"/>
  <c r="U535" i="4"/>
  <c r="V535" i="4"/>
  <c r="T523" i="4"/>
  <c r="U523" i="4"/>
  <c r="W523" i="4"/>
  <c r="X523" i="4"/>
  <c r="V523" i="4"/>
  <c r="Y523" i="4"/>
  <c r="X508" i="4"/>
  <c r="Y508" i="4"/>
  <c r="V508" i="4"/>
  <c r="W508" i="4"/>
  <c r="T508" i="4"/>
  <c r="U508" i="4"/>
  <c r="Y496" i="4"/>
  <c r="V496" i="4"/>
  <c r="W496" i="4"/>
  <c r="T496" i="4"/>
  <c r="U496" i="4"/>
  <c r="X496" i="4"/>
  <c r="V481" i="4"/>
  <c r="W481" i="4"/>
  <c r="T481" i="4"/>
  <c r="U481" i="4"/>
  <c r="X481" i="4"/>
  <c r="Y481" i="4"/>
  <c r="V469" i="4"/>
  <c r="W469" i="4"/>
  <c r="X469" i="4"/>
  <c r="T469" i="4"/>
  <c r="U469" i="4"/>
  <c r="Y469" i="4"/>
  <c r="W454" i="4"/>
  <c r="Y454" i="4"/>
  <c r="V454" i="4"/>
  <c r="X454" i="4"/>
  <c r="T454" i="4"/>
  <c r="U454" i="4"/>
  <c r="Y442" i="4"/>
  <c r="U442" i="4"/>
  <c r="V442" i="4"/>
  <c r="W442" i="4"/>
  <c r="X442" i="4"/>
  <c r="T442" i="4"/>
  <c r="T427" i="4"/>
  <c r="V427" i="4"/>
  <c r="W427" i="4"/>
  <c r="U427" i="4"/>
  <c r="X427" i="4"/>
  <c r="Y427" i="4"/>
  <c r="W415" i="4"/>
  <c r="X415" i="4"/>
  <c r="V415" i="4"/>
  <c r="Y415" i="4"/>
  <c r="T415" i="4"/>
  <c r="U415" i="4"/>
  <c r="W400" i="4"/>
  <c r="X400" i="4"/>
  <c r="V400" i="4"/>
  <c r="Y400" i="4"/>
  <c r="T400" i="4"/>
  <c r="U400" i="4"/>
  <c r="W388" i="4"/>
  <c r="T388" i="4"/>
  <c r="U388" i="4"/>
  <c r="V388" i="4"/>
  <c r="X388" i="4"/>
  <c r="Y388" i="4"/>
  <c r="X373" i="4"/>
  <c r="V373" i="4"/>
  <c r="W373" i="4"/>
  <c r="T373" i="4"/>
  <c r="U373" i="4"/>
  <c r="Y373" i="4"/>
  <c r="Y361" i="4"/>
  <c r="T361" i="4"/>
  <c r="U361" i="4"/>
  <c r="V361" i="4"/>
  <c r="W361" i="4"/>
  <c r="X361" i="4"/>
  <c r="T346" i="4"/>
  <c r="U346" i="4"/>
  <c r="X346" i="4"/>
  <c r="Y346" i="4"/>
  <c r="W346" i="4"/>
  <c r="V346" i="4"/>
  <c r="U334" i="4"/>
  <c r="V334" i="4"/>
  <c r="X334" i="4"/>
  <c r="Y334" i="4"/>
  <c r="T334" i="4"/>
  <c r="W334" i="4"/>
  <c r="T319" i="4"/>
  <c r="U319" i="4"/>
  <c r="V319" i="4"/>
  <c r="W319" i="4"/>
  <c r="X319" i="4"/>
  <c r="Y319" i="4"/>
  <c r="W307" i="4"/>
  <c r="Y307" i="4"/>
  <c r="V307" i="4"/>
  <c r="X307" i="4"/>
  <c r="U307" i="4"/>
  <c r="T307" i="4"/>
  <c r="T292" i="4"/>
  <c r="U292" i="4"/>
  <c r="V292" i="4"/>
  <c r="W292" i="4"/>
  <c r="X292" i="4"/>
  <c r="Y292" i="4"/>
  <c r="W280" i="4"/>
  <c r="T280" i="4"/>
  <c r="U280" i="4"/>
  <c r="X280" i="4"/>
  <c r="Y280" i="4"/>
  <c r="V280" i="4"/>
  <c r="T265" i="4"/>
  <c r="U265" i="4"/>
  <c r="W265" i="4"/>
  <c r="X265" i="4"/>
  <c r="V265" i="4"/>
  <c r="Y265" i="4"/>
  <c r="U253" i="4"/>
  <c r="Y253" i="4"/>
  <c r="W253" i="4"/>
  <c r="X253" i="4"/>
  <c r="T253" i="4"/>
  <c r="V253" i="4"/>
  <c r="Y238" i="4"/>
  <c r="W238" i="4"/>
  <c r="U238" i="4"/>
  <c r="V238" i="4"/>
  <c r="T238" i="4"/>
  <c r="X238" i="4"/>
  <c r="U226" i="4"/>
  <c r="Y226" i="4"/>
  <c r="W226" i="4"/>
  <c r="X226" i="4"/>
  <c r="T226" i="4"/>
  <c r="V226" i="4"/>
  <c r="Y211" i="4"/>
  <c r="T211" i="4"/>
  <c r="U211" i="4"/>
  <c r="V211" i="4"/>
  <c r="W211" i="4"/>
  <c r="X211" i="4"/>
  <c r="U199" i="4"/>
  <c r="V199" i="4"/>
  <c r="T199" i="4"/>
  <c r="W199" i="4"/>
  <c r="Y199" i="4"/>
  <c r="X199" i="4"/>
  <c r="Y184" i="4"/>
  <c r="X184" i="4"/>
  <c r="U184" i="4"/>
  <c r="V184" i="4"/>
  <c r="T184" i="4"/>
  <c r="W184" i="4"/>
  <c r="U172" i="4"/>
  <c r="X172" i="4"/>
  <c r="Y172" i="4"/>
  <c r="T172" i="4"/>
  <c r="V172" i="4"/>
  <c r="W172" i="4"/>
  <c r="Y157" i="4"/>
  <c r="U157" i="4"/>
  <c r="X157" i="4"/>
  <c r="T157" i="4"/>
  <c r="V157" i="4"/>
  <c r="W157" i="4"/>
  <c r="U145" i="4"/>
  <c r="T145" i="4"/>
  <c r="Y145" i="4"/>
  <c r="V145" i="4"/>
  <c r="W145" i="4"/>
  <c r="X145" i="4"/>
  <c r="W130" i="4"/>
  <c r="X130" i="4"/>
  <c r="U130" i="4"/>
  <c r="T130" i="4"/>
  <c r="V130" i="4"/>
  <c r="Y130" i="4"/>
  <c r="T118" i="4"/>
  <c r="V118" i="4"/>
  <c r="U118" i="4"/>
  <c r="Y118" i="4"/>
  <c r="X118" i="4"/>
  <c r="W118" i="4"/>
  <c r="W103" i="4"/>
  <c r="X103" i="4"/>
  <c r="Y103" i="4"/>
  <c r="T103" i="4"/>
  <c r="U103" i="4"/>
  <c r="V103" i="4"/>
  <c r="T91" i="4"/>
  <c r="W91" i="4"/>
  <c r="X91" i="4"/>
  <c r="Y91" i="4"/>
  <c r="U91" i="4"/>
  <c r="V91" i="4"/>
  <c r="W76" i="4"/>
  <c r="X76" i="4"/>
  <c r="T76" i="4"/>
  <c r="U76" i="4"/>
  <c r="Y76" i="4"/>
  <c r="V76" i="4"/>
  <c r="T64" i="4"/>
  <c r="W64" i="4"/>
  <c r="Y64" i="4"/>
  <c r="U64" i="4"/>
  <c r="V64" i="4"/>
  <c r="X64" i="4"/>
  <c r="W49" i="4"/>
  <c r="X49" i="4"/>
  <c r="T49" i="4"/>
  <c r="U49" i="4"/>
  <c r="V49" i="4"/>
  <c r="Y49" i="4"/>
  <c r="T37" i="4"/>
  <c r="X37" i="4"/>
  <c r="U37" i="4"/>
  <c r="V37" i="4"/>
  <c r="W37" i="4"/>
  <c r="Y37" i="4"/>
  <c r="U2537" i="4"/>
  <c r="V2537" i="4"/>
  <c r="W2537" i="4"/>
  <c r="X2537" i="4"/>
  <c r="T2537" i="4"/>
  <c r="T2213" i="4"/>
  <c r="U2213" i="4"/>
  <c r="X2213" i="4"/>
  <c r="Y2213" i="4"/>
  <c r="V2213" i="4"/>
  <c r="W2213" i="4"/>
  <c r="T1889" i="4"/>
  <c r="U1889" i="4"/>
  <c r="V1889" i="4"/>
  <c r="X1889" i="4"/>
  <c r="W1889" i="4"/>
  <c r="Y1889" i="4"/>
  <c r="T1565" i="4"/>
  <c r="U1565" i="4"/>
  <c r="X1565" i="4"/>
  <c r="W1565" i="4"/>
  <c r="Y1565" i="4"/>
  <c r="V1565" i="4"/>
  <c r="T1241" i="4"/>
  <c r="W1241" i="4"/>
  <c r="X1241" i="4"/>
  <c r="U1241" i="4"/>
  <c r="V1241" i="4"/>
  <c r="Y1241" i="4"/>
  <c r="Y917" i="4"/>
  <c r="T917" i="4"/>
  <c r="U917" i="4"/>
  <c r="V917" i="4"/>
  <c r="X917" i="4"/>
  <c r="W917" i="4"/>
  <c r="V593" i="4"/>
  <c r="W593" i="4"/>
  <c r="T593" i="4"/>
  <c r="U593" i="4"/>
  <c r="X593" i="4"/>
  <c r="Y593" i="4"/>
  <c r="X269" i="4"/>
  <c r="Y269" i="4"/>
  <c r="T269" i="4"/>
  <c r="U269" i="4"/>
  <c r="V269" i="4"/>
  <c r="W269" i="4"/>
  <c r="W2819" i="4"/>
  <c r="U2642" i="4"/>
  <c r="X2635" i="4"/>
  <c r="Y2495" i="4"/>
  <c r="W2326" i="4"/>
  <c r="V2198" i="4"/>
  <c r="T2128" i="4"/>
  <c r="U1739" i="4"/>
  <c r="U1300" i="4"/>
  <c r="U1361" i="4"/>
  <c r="V1361" i="4"/>
  <c r="Y1361" i="4"/>
  <c r="X1361" i="4"/>
  <c r="T1361" i="4"/>
  <c r="W1361" i="4"/>
  <c r="U1253" i="4"/>
  <c r="V1253" i="4"/>
  <c r="T1253" i="4"/>
  <c r="W1253" i="4"/>
  <c r="X1253" i="4"/>
  <c r="Y1253" i="4"/>
  <c r="Y1184" i="4"/>
  <c r="U1184" i="4"/>
  <c r="V1184" i="4"/>
  <c r="T1184" i="4"/>
  <c r="W1184" i="4"/>
  <c r="X1184" i="4"/>
  <c r="V1118" i="4"/>
  <c r="W1118" i="4"/>
  <c r="T1118" i="4"/>
  <c r="U1118" i="4"/>
  <c r="X1118" i="4"/>
  <c r="Y1118" i="4"/>
  <c r="T1037" i="4"/>
  <c r="U1037" i="4"/>
  <c r="V1037" i="4"/>
  <c r="W1037" i="4"/>
  <c r="X1037" i="4"/>
  <c r="Y1037" i="4"/>
  <c r="W968" i="4"/>
  <c r="X968" i="4"/>
  <c r="V968" i="4"/>
  <c r="Y968" i="4"/>
  <c r="T968" i="4"/>
  <c r="U968" i="4"/>
  <c r="V902" i="4"/>
  <c r="T902" i="4"/>
  <c r="U902" i="4"/>
  <c r="W902" i="4"/>
  <c r="X902" i="4"/>
  <c r="Y902" i="4"/>
  <c r="Y821" i="4"/>
  <c r="T821" i="4"/>
  <c r="U821" i="4"/>
  <c r="V821" i="4"/>
  <c r="X821" i="4"/>
  <c r="W821" i="4"/>
  <c r="Y740" i="4"/>
  <c r="U740" i="4"/>
  <c r="V740" i="4"/>
  <c r="T740" i="4"/>
  <c r="X740" i="4"/>
  <c r="Y659" i="4"/>
  <c r="T659" i="4"/>
  <c r="U659" i="4"/>
  <c r="V659" i="4"/>
  <c r="W659" i="4"/>
  <c r="X659" i="4"/>
  <c r="T578" i="4"/>
  <c r="U578" i="4"/>
  <c r="V578" i="4"/>
  <c r="W578" i="4"/>
  <c r="X578" i="4"/>
  <c r="Y578" i="4"/>
  <c r="T2776" i="4"/>
  <c r="U2776" i="4"/>
  <c r="V2776" i="4"/>
  <c r="W2776" i="4"/>
  <c r="X2776" i="4"/>
  <c r="Y2776" i="4"/>
  <c r="U2224" i="4"/>
  <c r="V2224" i="4"/>
  <c r="X2224" i="4"/>
  <c r="Y2224" i="4"/>
  <c r="T2224" i="4"/>
  <c r="W2224" i="4"/>
  <c r="T2155" i="4"/>
  <c r="U2155" i="4"/>
  <c r="V2155" i="4"/>
  <c r="W2155" i="4"/>
  <c r="X2155" i="4"/>
  <c r="Y2155" i="4"/>
  <c r="T2074" i="4"/>
  <c r="U2074" i="4"/>
  <c r="V2074" i="4"/>
  <c r="W2074" i="4"/>
  <c r="X2074" i="4"/>
  <c r="Y2074" i="4"/>
  <c r="T1993" i="4"/>
  <c r="U1993" i="4"/>
  <c r="V1993" i="4"/>
  <c r="W1993" i="4"/>
  <c r="X1993" i="4"/>
  <c r="Y1993" i="4"/>
  <c r="X2763" i="4"/>
  <c r="Y2763" i="4"/>
  <c r="V2763" i="4"/>
  <c r="W2763" i="4"/>
  <c r="X2694" i="4"/>
  <c r="V2694" i="4"/>
  <c r="W2694" i="4"/>
  <c r="Y2694" i="4"/>
  <c r="T2694" i="4"/>
  <c r="U2694" i="4"/>
  <c r="T2601" i="4"/>
  <c r="V2601" i="4"/>
  <c r="W2601" i="4"/>
  <c r="X2601" i="4"/>
  <c r="Y2601" i="4"/>
  <c r="U2601" i="4"/>
  <c r="V2520" i="4"/>
  <c r="W2520" i="4"/>
  <c r="X2520" i="4"/>
  <c r="Y2520" i="4"/>
  <c r="U2520" i="4"/>
  <c r="T2520" i="4"/>
  <c r="T2451" i="4"/>
  <c r="U2451" i="4"/>
  <c r="V2451" i="4"/>
  <c r="W2451" i="4"/>
  <c r="X2451" i="4"/>
  <c r="Y2451" i="4"/>
  <c r="U2370" i="4"/>
  <c r="V2370" i="4"/>
  <c r="T2370" i="4"/>
  <c r="W2370" i="4"/>
  <c r="X2370" i="4"/>
  <c r="Y2370" i="4"/>
  <c r="T1936" i="4"/>
  <c r="U1936" i="4"/>
  <c r="Y1936" i="4"/>
  <c r="X1936" i="4"/>
  <c r="V1936" i="4"/>
  <c r="W1936" i="4"/>
  <c r="T1925" i="4"/>
  <c r="U1925" i="4"/>
  <c r="Y1925" i="4"/>
  <c r="W1925" i="4"/>
  <c r="X1925" i="4"/>
  <c r="V1925" i="4"/>
  <c r="W1911" i="4"/>
  <c r="X1911" i="4"/>
  <c r="T1911" i="4"/>
  <c r="U1911" i="4"/>
  <c r="V1911" i="4"/>
  <c r="Y1911" i="4"/>
  <c r="U1899" i="4"/>
  <c r="V1899" i="4"/>
  <c r="T1899" i="4"/>
  <c r="W1899" i="4"/>
  <c r="X1899" i="4"/>
  <c r="Y1899" i="4"/>
  <c r="U2763" i="4"/>
  <c r="X2714" i="4"/>
  <c r="V2696" i="4"/>
  <c r="W2688" i="4"/>
  <c r="W2635" i="4"/>
  <c r="V2326" i="4"/>
  <c r="T2092" i="4"/>
  <c r="W2076" i="4"/>
  <c r="V1913" i="4"/>
  <c r="V1660" i="4"/>
  <c r="W1237" i="4"/>
  <c r="X2826" i="4"/>
  <c r="W2826" i="4"/>
  <c r="Y2826" i="4"/>
  <c r="V2826" i="4"/>
  <c r="T2826" i="4"/>
  <c r="T2814" i="4"/>
  <c r="U2814" i="4"/>
  <c r="V2814" i="4"/>
  <c r="Y2814" i="4"/>
  <c r="Y2799" i="4"/>
  <c r="T2799" i="4"/>
  <c r="U2799" i="4"/>
  <c r="V2799" i="4"/>
  <c r="V2787" i="4"/>
  <c r="X2787" i="4"/>
  <c r="Y2787" i="4"/>
  <c r="U2787" i="4"/>
  <c r="W2787" i="4"/>
  <c r="T2787" i="4"/>
  <c r="N2772" i="4"/>
  <c r="T2772" i="4"/>
  <c r="X2772" i="4"/>
  <c r="Y2772" i="4"/>
  <c r="V2772" i="4"/>
  <c r="W2772" i="4"/>
  <c r="O2760" i="4"/>
  <c r="Y2760" i="4"/>
  <c r="T2760" i="4"/>
  <c r="U2760" i="4"/>
  <c r="V2760" i="4"/>
  <c r="W2760" i="4"/>
  <c r="X2760" i="4"/>
  <c r="U2745" i="4"/>
  <c r="X2745" i="4"/>
  <c r="Y2745" i="4"/>
  <c r="T2745" i="4"/>
  <c r="V2745" i="4"/>
  <c r="W2745" i="4"/>
  <c r="Y2733" i="4"/>
  <c r="V2733" i="4"/>
  <c r="W2733" i="4"/>
  <c r="X2733" i="4"/>
  <c r="T2733" i="4"/>
  <c r="U2718" i="4"/>
  <c r="T2718" i="4"/>
  <c r="V2718" i="4"/>
  <c r="W2718" i="4"/>
  <c r="U2706" i="4"/>
  <c r="V2706" i="4"/>
  <c r="W2706" i="4"/>
  <c r="X2706" i="4"/>
  <c r="X2691" i="4"/>
  <c r="V2691" i="4"/>
  <c r="W2691" i="4"/>
  <c r="Y2691" i="4"/>
  <c r="T2691" i="4"/>
  <c r="U2691" i="4"/>
  <c r="T2679" i="4"/>
  <c r="U2679" i="4"/>
  <c r="V2679" i="4"/>
  <c r="W2679" i="4"/>
  <c r="X2679" i="4"/>
  <c r="Y2679" i="4"/>
  <c r="T2664" i="4"/>
  <c r="U2664" i="4"/>
  <c r="Y2664" i="4"/>
  <c r="V2664" i="4"/>
  <c r="W2664" i="4"/>
  <c r="X2664" i="4"/>
  <c r="X2825" i="4"/>
  <c r="V2825" i="4"/>
  <c r="W2825" i="4"/>
  <c r="Y2825" i="4"/>
  <c r="T2825" i="4"/>
  <c r="U2825" i="4"/>
  <c r="I2813" i="4"/>
  <c r="T2813" i="4"/>
  <c r="U2813" i="4"/>
  <c r="V2813" i="4"/>
  <c r="W2813" i="4"/>
  <c r="X2813" i="4"/>
  <c r="I2798" i="4"/>
  <c r="V2798" i="4"/>
  <c r="W2798" i="4"/>
  <c r="X2798" i="4"/>
  <c r="Y2798" i="4"/>
  <c r="T2798" i="4"/>
  <c r="U2798" i="4"/>
  <c r="I2786" i="4"/>
  <c r="U2786" i="4"/>
  <c r="V2786" i="4"/>
  <c r="W2786" i="4"/>
  <c r="X2786" i="4"/>
  <c r="Y2786" i="4"/>
  <c r="T2786" i="4"/>
  <c r="T2771" i="4"/>
  <c r="V2771" i="4"/>
  <c r="W2771" i="4"/>
  <c r="X2771" i="4"/>
  <c r="Y2771" i="4"/>
  <c r="U2771" i="4"/>
  <c r="X2759" i="4"/>
  <c r="Y2759" i="4"/>
  <c r="W2759" i="4"/>
  <c r="U2744" i="4"/>
  <c r="Y2744" i="4"/>
  <c r="W2744" i="4"/>
  <c r="X2744" i="4"/>
  <c r="X2732" i="4"/>
  <c r="T2732" i="4"/>
  <c r="U2732" i="4"/>
  <c r="V2732" i="4"/>
  <c r="W2732" i="4"/>
  <c r="Y2732" i="4"/>
  <c r="U2717" i="4"/>
  <c r="V2717" i="4"/>
  <c r="W2717" i="4"/>
  <c r="X2717" i="4"/>
  <c r="Y2717" i="4"/>
  <c r="T2717" i="4"/>
  <c r="Y2705" i="4"/>
  <c r="T2705" i="4"/>
  <c r="U2705" i="4"/>
  <c r="V2705" i="4"/>
  <c r="O2690" i="4"/>
  <c r="X2690" i="4"/>
  <c r="U2690" i="4"/>
  <c r="V2690" i="4"/>
  <c r="W2690" i="4"/>
  <c r="Y2690" i="4"/>
  <c r="T2690" i="4"/>
  <c r="T2678" i="4"/>
  <c r="U2678" i="4"/>
  <c r="V2678" i="4"/>
  <c r="Y2678" i="4"/>
  <c r="W2678" i="4"/>
  <c r="X2678" i="4"/>
  <c r="T2663" i="4"/>
  <c r="U2663" i="4"/>
  <c r="V2663" i="4"/>
  <c r="U2651" i="4"/>
  <c r="V2651" i="4"/>
  <c r="T2651" i="4"/>
  <c r="W2651" i="4"/>
  <c r="X2651" i="4"/>
  <c r="Y2651" i="4"/>
  <c r="T2636" i="4"/>
  <c r="U2636" i="4"/>
  <c r="V2636" i="4"/>
  <c r="W2636" i="4"/>
  <c r="Y2636" i="4"/>
  <c r="X2636" i="4"/>
  <c r="C2624" i="4"/>
  <c r="AB2624" i="4" s="1"/>
  <c r="X2624" i="4"/>
  <c r="Y2624" i="4"/>
  <c r="T2624" i="4"/>
  <c r="U2624" i="4"/>
  <c r="V2624" i="4"/>
  <c r="U2609" i="4"/>
  <c r="V2609" i="4"/>
  <c r="W2609" i="4"/>
  <c r="X2609" i="4"/>
  <c r="Y2609" i="4"/>
  <c r="T2609" i="4"/>
  <c r="X2597" i="4"/>
  <c r="Y2597" i="4"/>
  <c r="V2597" i="4"/>
  <c r="W2597" i="4"/>
  <c r="X2582" i="4"/>
  <c r="Y2582" i="4"/>
  <c r="U2582" i="4"/>
  <c r="V2582" i="4"/>
  <c r="W2582" i="4"/>
  <c r="T2582" i="4"/>
  <c r="U2826" i="4"/>
  <c r="T2759" i="4"/>
  <c r="V2744" i="4"/>
  <c r="W2624" i="4"/>
  <c r="U2597" i="4"/>
  <c r="V2472" i="4"/>
  <c r="Y2444" i="4"/>
  <c r="U1551" i="4"/>
  <c r="V1042" i="4"/>
  <c r="W1042" i="4"/>
  <c r="T1042" i="4"/>
  <c r="X1042" i="4"/>
  <c r="Y1042" i="4"/>
  <c r="U1042" i="4"/>
  <c r="U1030" i="4"/>
  <c r="V1030" i="4"/>
  <c r="T1030" i="4"/>
  <c r="W1030" i="4"/>
  <c r="X1030" i="4"/>
  <c r="Y1030" i="4"/>
  <c r="T1015" i="4"/>
  <c r="W1015" i="4"/>
  <c r="X1015" i="4"/>
  <c r="V1015" i="4"/>
  <c r="Y1015" i="4"/>
  <c r="U1015" i="4"/>
  <c r="U1003" i="4"/>
  <c r="V1003" i="4"/>
  <c r="W1003" i="4"/>
  <c r="X1003" i="4"/>
  <c r="T1003" i="4"/>
  <c r="Y1003" i="4"/>
  <c r="T988" i="4"/>
  <c r="Y988" i="4"/>
  <c r="U988" i="4"/>
  <c r="W988" i="4"/>
  <c r="X988" i="4"/>
  <c r="V988" i="4"/>
  <c r="U976" i="4"/>
  <c r="Y976" i="4"/>
  <c r="X976" i="4"/>
  <c r="T976" i="4"/>
  <c r="V976" i="4"/>
  <c r="W976" i="4"/>
  <c r="V961" i="4"/>
  <c r="W961" i="4"/>
  <c r="Y961" i="4"/>
  <c r="T961" i="4"/>
  <c r="U961" i="4"/>
  <c r="X961" i="4"/>
  <c r="X949" i="4"/>
  <c r="T949" i="4"/>
  <c r="Y949" i="4"/>
  <c r="V949" i="4"/>
  <c r="W949" i="4"/>
  <c r="U949" i="4"/>
  <c r="V934" i="4"/>
  <c r="T934" i="4"/>
  <c r="U934" i="4"/>
  <c r="W934" i="4"/>
  <c r="X934" i="4"/>
  <c r="Y934" i="4"/>
  <c r="X922" i="4"/>
  <c r="Y922" i="4"/>
  <c r="T922" i="4"/>
  <c r="U922" i="4"/>
  <c r="V922" i="4"/>
  <c r="W922" i="4"/>
  <c r="Y907" i="4"/>
  <c r="U907" i="4"/>
  <c r="V907" i="4"/>
  <c r="T907" i="4"/>
  <c r="W907" i="4"/>
  <c r="X907" i="4"/>
  <c r="W895" i="4"/>
  <c r="X895" i="4"/>
  <c r="T895" i="4"/>
  <c r="Y895" i="4"/>
  <c r="U895" i="4"/>
  <c r="V895" i="4"/>
  <c r="Y880" i="4"/>
  <c r="X880" i="4"/>
  <c r="T880" i="4"/>
  <c r="U880" i="4"/>
  <c r="V880" i="4"/>
  <c r="W880" i="4"/>
  <c r="Y868" i="4"/>
  <c r="X868" i="4"/>
  <c r="V868" i="4"/>
  <c r="W868" i="4"/>
  <c r="T868" i="4"/>
  <c r="U868" i="4"/>
  <c r="Y853" i="4"/>
  <c r="V853" i="4"/>
  <c r="W853" i="4"/>
  <c r="T853" i="4"/>
  <c r="X853" i="4"/>
  <c r="Y841" i="4"/>
  <c r="T841" i="4"/>
  <c r="U841" i="4"/>
  <c r="V841" i="4"/>
  <c r="X841" i="4"/>
  <c r="W841" i="4"/>
  <c r="W826" i="4"/>
  <c r="V826" i="4"/>
  <c r="X826" i="4"/>
  <c r="Y826" i="4"/>
  <c r="T826" i="4"/>
  <c r="U826" i="4"/>
  <c r="Y814" i="4"/>
  <c r="V814" i="4"/>
  <c r="W814" i="4"/>
  <c r="T814" i="4"/>
  <c r="U814" i="4"/>
  <c r="X814" i="4"/>
  <c r="U799" i="4"/>
  <c r="W799" i="4"/>
  <c r="X799" i="4"/>
  <c r="T799" i="4"/>
  <c r="Y799" i="4"/>
  <c r="V799" i="4"/>
  <c r="W787" i="4"/>
  <c r="T787" i="4"/>
  <c r="U787" i="4"/>
  <c r="V787" i="4"/>
  <c r="Y787" i="4"/>
  <c r="X787" i="4"/>
  <c r="W772" i="4"/>
  <c r="X772" i="4"/>
  <c r="Y772" i="4"/>
  <c r="T772" i="4"/>
  <c r="U772" i="4"/>
  <c r="V772" i="4"/>
  <c r="U760" i="4"/>
  <c r="T760" i="4"/>
  <c r="V760" i="4"/>
  <c r="X760" i="4"/>
  <c r="Y760" i="4"/>
  <c r="W760" i="4"/>
  <c r="U745" i="4"/>
  <c r="V745" i="4"/>
  <c r="W745" i="4"/>
  <c r="Y745" i="4"/>
  <c r="T745" i="4"/>
  <c r="X745" i="4"/>
  <c r="X733" i="4"/>
  <c r="Y733" i="4"/>
  <c r="W733" i="4"/>
  <c r="U733" i="4"/>
  <c r="V733" i="4"/>
  <c r="T733" i="4"/>
  <c r="W718" i="4"/>
  <c r="X718" i="4"/>
  <c r="Y718" i="4"/>
  <c r="T718" i="4"/>
  <c r="U718" i="4"/>
  <c r="V718" i="4"/>
  <c r="T706" i="4"/>
  <c r="U706" i="4"/>
  <c r="V706" i="4"/>
  <c r="W706" i="4"/>
  <c r="X706" i="4"/>
  <c r="Y706" i="4"/>
  <c r="Y691" i="4"/>
  <c r="W691" i="4"/>
  <c r="X691" i="4"/>
  <c r="V691" i="4"/>
  <c r="U691" i="4"/>
  <c r="T691" i="4"/>
  <c r="T679" i="4"/>
  <c r="U679" i="4"/>
  <c r="V679" i="4"/>
  <c r="W679" i="4"/>
  <c r="X679" i="4"/>
  <c r="Y679" i="4"/>
  <c r="W664" i="4"/>
  <c r="Y664" i="4"/>
  <c r="X664" i="4"/>
  <c r="U664" i="4"/>
  <c r="V664" i="4"/>
  <c r="T664" i="4"/>
  <c r="Y652" i="4"/>
  <c r="W652" i="4"/>
  <c r="X652" i="4"/>
  <c r="T652" i="4"/>
  <c r="U652" i="4"/>
  <c r="V652" i="4"/>
  <c r="U637" i="4"/>
  <c r="T637" i="4"/>
  <c r="X637" i="4"/>
  <c r="Y637" i="4"/>
  <c r="V637" i="4"/>
  <c r="W637" i="4"/>
  <c r="W625" i="4"/>
  <c r="T625" i="4"/>
  <c r="Y625" i="4"/>
  <c r="U625" i="4"/>
  <c r="V625" i="4"/>
  <c r="X625" i="4"/>
  <c r="Y610" i="4"/>
  <c r="U610" i="4"/>
  <c r="V610" i="4"/>
  <c r="W610" i="4"/>
  <c r="T610" i="4"/>
  <c r="U598" i="4"/>
  <c r="T598" i="4"/>
  <c r="V598" i="4"/>
  <c r="W598" i="4"/>
  <c r="X598" i="4"/>
  <c r="Y598" i="4"/>
  <c r="X583" i="4"/>
  <c r="Y583" i="4"/>
  <c r="T583" i="4"/>
  <c r="U583" i="4"/>
  <c r="V583" i="4"/>
  <c r="W583" i="4"/>
  <c r="T571" i="4"/>
  <c r="W571" i="4"/>
  <c r="X571" i="4"/>
  <c r="U571" i="4"/>
  <c r="V571" i="4"/>
  <c r="Y571" i="4"/>
  <c r="X556" i="4"/>
  <c r="Y556" i="4"/>
  <c r="V556" i="4"/>
  <c r="W556" i="4"/>
  <c r="T556" i="4"/>
  <c r="U556" i="4"/>
  <c r="T544" i="4"/>
  <c r="X544" i="4"/>
  <c r="Y544" i="4"/>
  <c r="U544" i="4"/>
  <c r="V544" i="4"/>
  <c r="W544" i="4"/>
  <c r="X529" i="4"/>
  <c r="Y529" i="4"/>
  <c r="W529" i="4"/>
  <c r="U529" i="4"/>
  <c r="T529" i="4"/>
  <c r="V529" i="4"/>
  <c r="V517" i="4"/>
  <c r="U517" i="4"/>
  <c r="T517" i="4"/>
  <c r="W517" i="4"/>
  <c r="Y517" i="4"/>
  <c r="X517" i="4"/>
  <c r="T502" i="4"/>
  <c r="X502" i="4"/>
  <c r="U502" i="4"/>
  <c r="V502" i="4"/>
  <c r="W502" i="4"/>
  <c r="Y502" i="4"/>
  <c r="W490" i="4"/>
  <c r="X490" i="4"/>
  <c r="V490" i="4"/>
  <c r="Y490" i="4"/>
  <c r="T490" i="4"/>
  <c r="U490" i="4"/>
  <c r="Y475" i="4"/>
  <c r="X475" i="4"/>
  <c r="V475" i="4"/>
  <c r="W475" i="4"/>
  <c r="T475" i="4"/>
  <c r="U475" i="4"/>
  <c r="T463" i="4"/>
  <c r="U463" i="4"/>
  <c r="X463" i="4"/>
  <c r="Y463" i="4"/>
  <c r="V463" i="4"/>
  <c r="W463" i="4"/>
  <c r="W448" i="4"/>
  <c r="Y448" i="4"/>
  <c r="U448" i="4"/>
  <c r="V448" i="4"/>
  <c r="T448" i="4"/>
  <c r="X448" i="4"/>
  <c r="Y436" i="4"/>
  <c r="T436" i="4"/>
  <c r="U436" i="4"/>
  <c r="V436" i="4"/>
  <c r="W436" i="4"/>
  <c r="X436" i="4"/>
  <c r="W421" i="4"/>
  <c r="U421" i="4"/>
  <c r="V421" i="4"/>
  <c r="T421" i="4"/>
  <c r="X421" i="4"/>
  <c r="Y421" i="4"/>
  <c r="U409" i="4"/>
  <c r="T409" i="4"/>
  <c r="X409" i="4"/>
  <c r="Y409" i="4"/>
  <c r="W409" i="4"/>
  <c r="V409" i="4"/>
  <c r="X394" i="4"/>
  <c r="W394" i="4"/>
  <c r="Y394" i="4"/>
  <c r="T394" i="4"/>
  <c r="U394" i="4"/>
  <c r="V394" i="4"/>
  <c r="V382" i="4"/>
  <c r="W382" i="4"/>
  <c r="Y382" i="4"/>
  <c r="T382" i="4"/>
  <c r="U382" i="4"/>
  <c r="X382" i="4"/>
  <c r="W367" i="4"/>
  <c r="V367" i="4"/>
  <c r="U367" i="4"/>
  <c r="X367" i="4"/>
  <c r="T367" i="4"/>
  <c r="Y367" i="4"/>
  <c r="Y355" i="4"/>
  <c r="T355" i="4"/>
  <c r="U355" i="4"/>
  <c r="W355" i="4"/>
  <c r="X355" i="4"/>
  <c r="V355" i="4"/>
  <c r="U340" i="4"/>
  <c r="T340" i="4"/>
  <c r="V340" i="4"/>
  <c r="Y340" i="4"/>
  <c r="X340" i="4"/>
  <c r="W340" i="4"/>
  <c r="U328" i="4"/>
  <c r="Y328" i="4"/>
  <c r="T328" i="4"/>
  <c r="W328" i="4"/>
  <c r="X328" i="4"/>
  <c r="V328" i="4"/>
  <c r="V313" i="4"/>
  <c r="X313" i="4"/>
  <c r="Y313" i="4"/>
  <c r="T313" i="4"/>
  <c r="U313" i="4"/>
  <c r="W313" i="4"/>
  <c r="W301" i="4"/>
  <c r="X301" i="4"/>
  <c r="U301" i="4"/>
  <c r="V301" i="4"/>
  <c r="T301" i="4"/>
  <c r="Y301" i="4"/>
  <c r="X286" i="4"/>
  <c r="V286" i="4"/>
  <c r="W286" i="4"/>
  <c r="T286" i="4"/>
  <c r="U286" i="4"/>
  <c r="Y286" i="4"/>
  <c r="T274" i="4"/>
  <c r="U274" i="4"/>
  <c r="V274" i="4"/>
  <c r="X274" i="4"/>
  <c r="Y274" i="4"/>
  <c r="W274" i="4"/>
  <c r="T259" i="4"/>
  <c r="Y259" i="4"/>
  <c r="U259" i="4"/>
  <c r="V259" i="4"/>
  <c r="W259" i="4"/>
  <c r="X259" i="4"/>
  <c r="T247" i="4"/>
  <c r="V247" i="4"/>
  <c r="Y247" i="4"/>
  <c r="W247" i="4"/>
  <c r="X247" i="4"/>
  <c r="U247" i="4"/>
  <c r="Y232" i="4"/>
  <c r="U232" i="4"/>
  <c r="W232" i="4"/>
  <c r="X232" i="4"/>
  <c r="T232" i="4"/>
  <c r="V232" i="4"/>
  <c r="V220" i="4"/>
  <c r="X220" i="4"/>
  <c r="Y220" i="4"/>
  <c r="W220" i="4"/>
  <c r="T220" i="4"/>
  <c r="U220" i="4"/>
  <c r="Y205" i="4"/>
  <c r="W205" i="4"/>
  <c r="X205" i="4"/>
  <c r="T205" i="4"/>
  <c r="V205" i="4"/>
  <c r="U205" i="4"/>
  <c r="X193" i="4"/>
  <c r="T193" i="4"/>
  <c r="U193" i="4"/>
  <c r="Y193" i="4"/>
  <c r="V193" i="4"/>
  <c r="W193" i="4"/>
  <c r="Y178" i="4"/>
  <c r="U178" i="4"/>
  <c r="W178" i="4"/>
  <c r="X178" i="4"/>
  <c r="T178" i="4"/>
  <c r="V178" i="4"/>
  <c r="W166" i="4"/>
  <c r="T166" i="4"/>
  <c r="U166" i="4"/>
  <c r="V166" i="4"/>
  <c r="Y166" i="4"/>
  <c r="X166" i="4"/>
  <c r="Y151" i="4"/>
  <c r="W151" i="4"/>
  <c r="V151" i="4"/>
  <c r="X151" i="4"/>
  <c r="T151" i="4"/>
  <c r="U151" i="4"/>
  <c r="W139" i="4"/>
  <c r="X139" i="4"/>
  <c r="Y139" i="4"/>
  <c r="U139" i="4"/>
  <c r="V139" i="4"/>
  <c r="T139" i="4"/>
  <c r="W124" i="4"/>
  <c r="X124" i="4"/>
  <c r="U124" i="4"/>
  <c r="V124" i="4"/>
  <c r="Y124" i="4"/>
  <c r="T124" i="4"/>
  <c r="Y112" i="4"/>
  <c r="X112" i="4"/>
  <c r="T112" i="4"/>
  <c r="U112" i="4"/>
  <c r="W112" i="4"/>
  <c r="V112" i="4"/>
  <c r="W97" i="4"/>
  <c r="X97" i="4"/>
  <c r="Y97" i="4"/>
  <c r="T97" i="4"/>
  <c r="U97" i="4"/>
  <c r="V97" i="4"/>
  <c r="Y85" i="4"/>
  <c r="U85" i="4"/>
  <c r="W85" i="4"/>
  <c r="T85" i="4"/>
  <c r="V85" i="4"/>
  <c r="X85" i="4"/>
  <c r="W70" i="4"/>
  <c r="X70" i="4"/>
  <c r="U70" i="4"/>
  <c r="Y70" i="4"/>
  <c r="V70" i="4"/>
  <c r="T70" i="4"/>
  <c r="Y58" i="4"/>
  <c r="U58" i="4"/>
  <c r="T58" i="4"/>
  <c r="V58" i="4"/>
  <c r="W58" i="4"/>
  <c r="X58" i="4"/>
  <c r="W43" i="4"/>
  <c r="X43" i="4"/>
  <c r="T43" i="4"/>
  <c r="U43" i="4"/>
  <c r="V43" i="4"/>
  <c r="Y43" i="4"/>
  <c r="Y31" i="4"/>
  <c r="T31" i="4"/>
  <c r="U31" i="4"/>
  <c r="V31" i="4"/>
  <c r="W31" i="4"/>
  <c r="X31" i="4"/>
  <c r="N2699" i="4"/>
  <c r="X2699" i="4"/>
  <c r="T2699" i="4"/>
  <c r="U2699" i="4"/>
  <c r="V2699" i="4"/>
  <c r="W2699" i="4"/>
  <c r="Y2699" i="4"/>
  <c r="U2375" i="4"/>
  <c r="V2375" i="4"/>
  <c r="Y2375" i="4"/>
  <c r="T2375" i="4"/>
  <c r="W2375" i="4"/>
  <c r="X2375" i="4"/>
  <c r="T2051" i="4"/>
  <c r="U2051" i="4"/>
  <c r="W2051" i="4"/>
  <c r="X2051" i="4"/>
  <c r="Y2051" i="4"/>
  <c r="T1727" i="4"/>
  <c r="U1727" i="4"/>
  <c r="W1727" i="4"/>
  <c r="X1727" i="4"/>
  <c r="Y1727" i="4"/>
  <c r="V1727" i="4"/>
  <c r="T1403" i="4"/>
  <c r="U1403" i="4"/>
  <c r="V1403" i="4"/>
  <c r="W1403" i="4"/>
  <c r="X1403" i="4"/>
  <c r="Y1403" i="4"/>
  <c r="Y1079" i="4"/>
  <c r="T1079" i="4"/>
  <c r="U1079" i="4"/>
  <c r="V1079" i="4"/>
  <c r="W1079" i="4"/>
  <c r="X1079" i="4"/>
  <c r="V755" i="4"/>
  <c r="W755" i="4"/>
  <c r="X755" i="4"/>
  <c r="Y755" i="4"/>
  <c r="T755" i="4"/>
  <c r="U755" i="4"/>
  <c r="V431" i="4"/>
  <c r="X431" i="4"/>
  <c r="T431" i="4"/>
  <c r="U431" i="4"/>
  <c r="W431" i="4"/>
  <c r="Y431" i="4"/>
  <c r="W107" i="4"/>
  <c r="X107" i="4"/>
  <c r="U107" i="4"/>
  <c r="T107" i="4"/>
  <c r="V107" i="4"/>
  <c r="Y107" i="4"/>
  <c r="T2744" i="4"/>
  <c r="T2597" i="4"/>
  <c r="V2051" i="4"/>
  <c r="X2634" i="4"/>
  <c r="Y2634" i="4"/>
  <c r="T2634" i="4"/>
  <c r="U2634" i="4"/>
  <c r="V2634" i="4"/>
  <c r="W2634" i="4"/>
  <c r="V2622" i="4"/>
  <c r="W2622" i="4"/>
  <c r="T2622" i="4"/>
  <c r="U2622" i="4"/>
  <c r="X2622" i="4"/>
  <c r="Y2622" i="4"/>
  <c r="U2607" i="4"/>
  <c r="V2607" i="4"/>
  <c r="X2607" i="4"/>
  <c r="Y2607" i="4"/>
  <c r="Y2595" i="4"/>
  <c r="T2595" i="4"/>
  <c r="U2595" i="4"/>
  <c r="V2595" i="4"/>
  <c r="W2595" i="4"/>
  <c r="X2595" i="4"/>
  <c r="X2580" i="4"/>
  <c r="Y2580" i="4"/>
  <c r="T2580" i="4"/>
  <c r="W2580" i="4"/>
  <c r="U2580" i="4"/>
  <c r="V2580" i="4"/>
  <c r="C2568" i="4"/>
  <c r="AB2568" i="4" s="1"/>
  <c r="T2568" i="4"/>
  <c r="Y2568" i="4"/>
  <c r="U2568" i="4"/>
  <c r="V2568" i="4"/>
  <c r="W2568" i="4"/>
  <c r="X2568" i="4"/>
  <c r="X2553" i="4"/>
  <c r="Y2553" i="4"/>
  <c r="W2553" i="4"/>
  <c r="T2553" i="4"/>
  <c r="V2553" i="4"/>
  <c r="U2553" i="4"/>
  <c r="C2541" i="4"/>
  <c r="AB2541" i="4" s="1"/>
  <c r="T2541" i="4"/>
  <c r="U2541" i="4"/>
  <c r="W2541" i="4"/>
  <c r="X2541" i="4"/>
  <c r="Y2541" i="4"/>
  <c r="V2526" i="4"/>
  <c r="T2526" i="4"/>
  <c r="U2526" i="4"/>
  <c r="W2526" i="4"/>
  <c r="X2526" i="4"/>
  <c r="Y2526" i="4"/>
  <c r="C2514" i="4"/>
  <c r="AB2514" i="4" s="1"/>
  <c r="V2514" i="4"/>
  <c r="W2514" i="4"/>
  <c r="T2514" i="4"/>
  <c r="U2514" i="4"/>
  <c r="X2514" i="4"/>
  <c r="Y2514" i="4"/>
  <c r="U2499" i="4"/>
  <c r="V2499" i="4"/>
  <c r="T2499" i="4"/>
  <c r="W2499" i="4"/>
  <c r="X2499" i="4"/>
  <c r="Y2499" i="4"/>
  <c r="Y2487" i="4"/>
  <c r="W2487" i="4"/>
  <c r="X2487" i="4"/>
  <c r="T2487" i="4"/>
  <c r="U2487" i="4"/>
  <c r="X2472" i="4"/>
  <c r="Y2472" i="4"/>
  <c r="T2472" i="4"/>
  <c r="W2472" i="4"/>
  <c r="V2460" i="4"/>
  <c r="W2460" i="4"/>
  <c r="T2460" i="4"/>
  <c r="U2460" i="4"/>
  <c r="X2460" i="4"/>
  <c r="Y2460" i="4"/>
  <c r="T2445" i="4"/>
  <c r="W2445" i="4"/>
  <c r="X2445" i="4"/>
  <c r="Y2445" i="4"/>
  <c r="U2445" i="4"/>
  <c r="V2445" i="4"/>
  <c r="T2433" i="4"/>
  <c r="Y2433" i="4"/>
  <c r="U2433" i="4"/>
  <c r="V2433" i="4"/>
  <c r="W2433" i="4"/>
  <c r="X2433" i="4"/>
  <c r="W2418" i="4"/>
  <c r="X2418" i="4"/>
  <c r="Y2418" i="4"/>
  <c r="V2418" i="4"/>
  <c r="I2406" i="4"/>
  <c r="T2406" i="4"/>
  <c r="U2406" i="4"/>
  <c r="V2406" i="4"/>
  <c r="W2406" i="4"/>
  <c r="T2391" i="4"/>
  <c r="U2391" i="4"/>
  <c r="V2391" i="4"/>
  <c r="W2391" i="4"/>
  <c r="X2391" i="4"/>
  <c r="Y2391" i="4"/>
  <c r="V2379" i="4"/>
  <c r="W2379" i="4"/>
  <c r="T2379" i="4"/>
  <c r="U2379" i="4"/>
  <c r="Y2379" i="4"/>
  <c r="X2379" i="4"/>
  <c r="U2364" i="4"/>
  <c r="V2364" i="4"/>
  <c r="T2364" i="4"/>
  <c r="W2364" i="4"/>
  <c r="X2364" i="4"/>
  <c r="Y2364" i="4"/>
  <c r="Y2352" i="4"/>
  <c r="W2352" i="4"/>
  <c r="X2352" i="4"/>
  <c r="T2352" i="4"/>
  <c r="U2352" i="4"/>
  <c r="V2352" i="4"/>
  <c r="W2337" i="4"/>
  <c r="X2337" i="4"/>
  <c r="Y2337" i="4"/>
  <c r="T2337" i="4"/>
  <c r="U2337" i="4"/>
  <c r="V2337" i="4"/>
  <c r="U2325" i="4"/>
  <c r="V2325" i="4"/>
  <c r="X2325" i="4"/>
  <c r="Y2325" i="4"/>
  <c r="W2325" i="4"/>
  <c r="T2325" i="4"/>
  <c r="T2310" i="4"/>
  <c r="U2310" i="4"/>
  <c r="V2310" i="4"/>
  <c r="W2310" i="4"/>
  <c r="X2310" i="4"/>
  <c r="Y2310" i="4"/>
  <c r="Y2298" i="4"/>
  <c r="T2298" i="4"/>
  <c r="U2298" i="4"/>
  <c r="V2298" i="4"/>
  <c r="W2298" i="4"/>
  <c r="X2298" i="4"/>
  <c r="X2283" i="4"/>
  <c r="Y2283" i="4"/>
  <c r="T2283" i="4"/>
  <c r="U2283" i="4"/>
  <c r="V2283" i="4"/>
  <c r="U2271" i="4"/>
  <c r="V2271" i="4"/>
  <c r="W2271" i="4"/>
  <c r="X2271" i="4"/>
  <c r="T2271" i="4"/>
  <c r="C2256" i="4"/>
  <c r="AB2256" i="4" s="1"/>
  <c r="T2256" i="4"/>
  <c r="U2256" i="4"/>
  <c r="V2256" i="4"/>
  <c r="W2256" i="4"/>
  <c r="X2256" i="4"/>
  <c r="Y2256" i="4"/>
  <c r="X2244" i="4"/>
  <c r="Y2244" i="4"/>
  <c r="W2244" i="4"/>
  <c r="V2244" i="4"/>
  <c r="T2244" i="4"/>
  <c r="U2244" i="4"/>
  <c r="W2229" i="4"/>
  <c r="X2229" i="4"/>
  <c r="U2229" i="4"/>
  <c r="V2229" i="4"/>
  <c r="Y2229" i="4"/>
  <c r="T2229" i="4"/>
  <c r="N2217" i="4"/>
  <c r="Y2217" i="4"/>
  <c r="W2217" i="4"/>
  <c r="X2217" i="4"/>
  <c r="U2217" i="4"/>
  <c r="V2217" i="4"/>
  <c r="T2217" i="4"/>
  <c r="V2202" i="4"/>
  <c r="W2202" i="4"/>
  <c r="X2202" i="4"/>
  <c r="Y2202" i="4"/>
  <c r="U2202" i="4"/>
  <c r="O2190" i="4"/>
  <c r="T2190" i="4"/>
  <c r="U2190" i="4"/>
  <c r="V2190" i="4"/>
  <c r="X2190" i="4"/>
  <c r="Y2190" i="4"/>
  <c r="W2190" i="4"/>
  <c r="T2175" i="4"/>
  <c r="U2175" i="4"/>
  <c r="V2175" i="4"/>
  <c r="W2175" i="4"/>
  <c r="X2175" i="4"/>
  <c r="Y2175" i="4"/>
  <c r="U2163" i="4"/>
  <c r="V2163" i="4"/>
  <c r="Y2163" i="4"/>
  <c r="T2163" i="4"/>
  <c r="W2163" i="4"/>
  <c r="X2163" i="4"/>
  <c r="AA2163" i="4" s="1"/>
  <c r="T2148" i="4"/>
  <c r="U2148" i="4"/>
  <c r="X2148" i="4"/>
  <c r="Y2148" i="4"/>
  <c r="X2136" i="4"/>
  <c r="Y2136" i="4"/>
  <c r="V2136" i="4"/>
  <c r="W2136" i="4"/>
  <c r="U2136" i="4"/>
  <c r="T2136" i="4"/>
  <c r="W2121" i="4"/>
  <c r="X2121" i="4"/>
  <c r="AA2121" i="4" s="1"/>
  <c r="T2121" i="4"/>
  <c r="U2121" i="4"/>
  <c r="V2121" i="4"/>
  <c r="Y2121" i="4"/>
  <c r="T2109" i="4"/>
  <c r="U2109" i="4"/>
  <c r="V2109" i="4"/>
  <c r="X2109" i="4"/>
  <c r="Y2109" i="4"/>
  <c r="W2109" i="4"/>
  <c r="W2094" i="4"/>
  <c r="X2094" i="4"/>
  <c r="Y2094" i="4"/>
  <c r="V2094" i="4"/>
  <c r="T2094" i="4"/>
  <c r="U2094" i="4"/>
  <c r="U2082" i="4"/>
  <c r="V2082" i="4"/>
  <c r="T2082" i="4"/>
  <c r="W2082" i="4"/>
  <c r="X2082" i="4"/>
  <c r="Y2082" i="4"/>
  <c r="T2067" i="4"/>
  <c r="U2067" i="4"/>
  <c r="Y2067" i="4"/>
  <c r="W2067" i="4"/>
  <c r="X2067" i="4"/>
  <c r="V2067" i="4"/>
  <c r="U2055" i="4"/>
  <c r="V2055" i="4"/>
  <c r="T2055" i="4"/>
  <c r="W2055" i="4"/>
  <c r="X2055" i="4"/>
  <c r="Y2055" i="4"/>
  <c r="T2040" i="4"/>
  <c r="U2040" i="4"/>
  <c r="W2040" i="4"/>
  <c r="X2040" i="4"/>
  <c r="Y2040" i="4"/>
  <c r="X2028" i="4"/>
  <c r="Y2028" i="4"/>
  <c r="T2028" i="4"/>
  <c r="U2028" i="4"/>
  <c r="W2028" i="4"/>
  <c r="W2013" i="4"/>
  <c r="X2013" i="4"/>
  <c r="Y2013" i="4"/>
  <c r="U2013" i="4"/>
  <c r="V2013" i="4"/>
  <c r="T2013" i="4"/>
  <c r="U2001" i="4"/>
  <c r="V2001" i="4"/>
  <c r="T2001" i="4"/>
  <c r="W2001" i="4"/>
  <c r="X2001" i="4"/>
  <c r="Y2001" i="4"/>
  <c r="T1986" i="4"/>
  <c r="U1986" i="4"/>
  <c r="V1986" i="4"/>
  <c r="Y1986" i="4"/>
  <c r="W1986" i="4"/>
  <c r="X1986" i="4"/>
  <c r="Y1974" i="4"/>
  <c r="V1974" i="4"/>
  <c r="W1974" i="4"/>
  <c r="X1974" i="4"/>
  <c r="T1974" i="4"/>
  <c r="U1974" i="4"/>
  <c r="X1959" i="4"/>
  <c r="Y1959" i="4"/>
  <c r="T1959" i="4"/>
  <c r="U1959" i="4"/>
  <c r="V1959" i="4"/>
  <c r="U1947" i="4"/>
  <c r="V1947" i="4"/>
  <c r="W1947" i="4"/>
  <c r="X1947" i="4"/>
  <c r="T1947" i="4"/>
  <c r="Y1947" i="4"/>
  <c r="T1923" i="4"/>
  <c r="Y1923" i="4"/>
  <c r="U1923" i="4"/>
  <c r="V1923" i="4"/>
  <c r="W1923" i="4"/>
  <c r="Y1921" i="4"/>
  <c r="U1921" i="4"/>
  <c r="V1921" i="4"/>
  <c r="T1921" i="4"/>
  <c r="X1921" i="4"/>
  <c r="W1921" i="4"/>
  <c r="W1905" i="4"/>
  <c r="X1905" i="4"/>
  <c r="V1905" i="4"/>
  <c r="T1905" i="4"/>
  <c r="Y1905" i="4"/>
  <c r="U1905" i="4"/>
  <c r="Y1893" i="4"/>
  <c r="T1893" i="4"/>
  <c r="U1893" i="4"/>
  <c r="X1893" i="4"/>
  <c r="V1893" i="4"/>
  <c r="W1893" i="4"/>
  <c r="V1878" i="4"/>
  <c r="W1878" i="4"/>
  <c r="T1878" i="4"/>
  <c r="X1878" i="4"/>
  <c r="U1878" i="4"/>
  <c r="Y1878" i="4"/>
  <c r="X1866" i="4"/>
  <c r="Y1866" i="4"/>
  <c r="V1866" i="4"/>
  <c r="W1866" i="4"/>
  <c r="T1866" i="4"/>
  <c r="X1851" i="4"/>
  <c r="T1851" i="4"/>
  <c r="W1851" i="4"/>
  <c r="Y1851" i="4"/>
  <c r="U1839" i="4"/>
  <c r="V1839" i="4"/>
  <c r="T1839" i="4"/>
  <c r="W1839" i="4"/>
  <c r="Y1839" i="4"/>
  <c r="X1839" i="4"/>
  <c r="T1824" i="4"/>
  <c r="U1824" i="4"/>
  <c r="X1824" i="4"/>
  <c r="Y1824" i="4"/>
  <c r="V1824" i="4"/>
  <c r="W1824" i="4"/>
  <c r="X1812" i="4"/>
  <c r="Y1812" i="4"/>
  <c r="V1812" i="4"/>
  <c r="W1812" i="4"/>
  <c r="T1812" i="4"/>
  <c r="U1812" i="4"/>
  <c r="W1797" i="4"/>
  <c r="X1797" i="4"/>
  <c r="T1797" i="4"/>
  <c r="V1797" i="4"/>
  <c r="U1797" i="4"/>
  <c r="Y1797" i="4"/>
  <c r="Y1785" i="4"/>
  <c r="T1785" i="4"/>
  <c r="U1785" i="4"/>
  <c r="X1785" i="4"/>
  <c r="V1785" i="4"/>
  <c r="W1785" i="4"/>
  <c r="T1770" i="4"/>
  <c r="U1770" i="4"/>
  <c r="V1770" i="4"/>
  <c r="W1770" i="4"/>
  <c r="X1770" i="4"/>
  <c r="Y1770" i="4"/>
  <c r="U1758" i="4"/>
  <c r="V1758" i="4"/>
  <c r="T1758" i="4"/>
  <c r="X1758" i="4"/>
  <c r="W1758" i="4"/>
  <c r="Y1758" i="4"/>
  <c r="T1743" i="4"/>
  <c r="U1743" i="4"/>
  <c r="Y1743" i="4"/>
  <c r="W1743" i="4"/>
  <c r="X1743" i="4"/>
  <c r="U1731" i="4"/>
  <c r="V1731" i="4"/>
  <c r="Y1731" i="4"/>
  <c r="T1731" i="4"/>
  <c r="W1731" i="4"/>
  <c r="X1731" i="4"/>
  <c r="T1716" i="4"/>
  <c r="U1716" i="4"/>
  <c r="W1716" i="4"/>
  <c r="X1716" i="4"/>
  <c r="Y1716" i="4"/>
  <c r="V1716" i="4"/>
  <c r="X1704" i="4"/>
  <c r="Y1704" i="4"/>
  <c r="T1704" i="4"/>
  <c r="U1704" i="4"/>
  <c r="V1704" i="4"/>
  <c r="W1689" i="4"/>
  <c r="X1689" i="4"/>
  <c r="Y1689" i="4"/>
  <c r="T1689" i="4"/>
  <c r="U1689" i="4"/>
  <c r="V1689" i="4"/>
  <c r="U1677" i="4"/>
  <c r="V1677" i="4"/>
  <c r="T1677" i="4"/>
  <c r="X1677" i="4"/>
  <c r="W1677" i="4"/>
  <c r="Y1677" i="4"/>
  <c r="Y1662" i="4"/>
  <c r="X1662" i="4"/>
  <c r="T1662" i="4"/>
  <c r="U1662" i="4"/>
  <c r="V1662" i="4"/>
  <c r="Y1650" i="4"/>
  <c r="X1650" i="4"/>
  <c r="V1650" i="4"/>
  <c r="U1650" i="4"/>
  <c r="X1635" i="4"/>
  <c r="Y1635" i="4"/>
  <c r="T1635" i="4"/>
  <c r="U1635" i="4"/>
  <c r="V1635" i="4"/>
  <c r="W1635" i="4"/>
  <c r="U1623" i="4"/>
  <c r="V1623" i="4"/>
  <c r="W1623" i="4"/>
  <c r="X1623" i="4"/>
  <c r="T1623" i="4"/>
  <c r="Y1623" i="4"/>
  <c r="T1608" i="4"/>
  <c r="U1608" i="4"/>
  <c r="Y1608" i="4"/>
  <c r="W1608" i="4"/>
  <c r="X1608" i="4"/>
  <c r="V1608" i="4"/>
  <c r="X1596" i="4"/>
  <c r="Y1596" i="4"/>
  <c r="U1596" i="4"/>
  <c r="V1596" i="4"/>
  <c r="T1596" i="4"/>
  <c r="W1596" i="4"/>
  <c r="W1581" i="4"/>
  <c r="X1581" i="4"/>
  <c r="V1581" i="4"/>
  <c r="Y1581" i="4"/>
  <c r="T1581" i="4"/>
  <c r="U1581" i="4"/>
  <c r="Y1569" i="4"/>
  <c r="U1569" i="4"/>
  <c r="V1569" i="4"/>
  <c r="T1569" i="4"/>
  <c r="W1569" i="4"/>
  <c r="X1569" i="4"/>
  <c r="V1554" i="4"/>
  <c r="W1554" i="4"/>
  <c r="X1554" i="4"/>
  <c r="T1554" i="4"/>
  <c r="U1554" i="4"/>
  <c r="Y1554" i="4"/>
  <c r="T1542" i="4"/>
  <c r="U1542" i="4"/>
  <c r="V1542" i="4"/>
  <c r="W1542" i="4"/>
  <c r="V1527" i="4"/>
  <c r="W1527" i="4"/>
  <c r="X1527" i="4"/>
  <c r="Y1527" i="4"/>
  <c r="U1515" i="4"/>
  <c r="V1515" i="4"/>
  <c r="W1515" i="4"/>
  <c r="X1515" i="4"/>
  <c r="T1515" i="4"/>
  <c r="Y1515" i="4"/>
  <c r="T1500" i="4"/>
  <c r="U1500" i="4"/>
  <c r="X1500" i="4"/>
  <c r="Y1500" i="4"/>
  <c r="V1500" i="4"/>
  <c r="W1500" i="4"/>
  <c r="X1488" i="4"/>
  <c r="Y1488" i="4"/>
  <c r="V1488" i="4"/>
  <c r="W1488" i="4"/>
  <c r="T1488" i="4"/>
  <c r="U1488" i="4"/>
  <c r="W1473" i="4"/>
  <c r="X1473" i="4"/>
  <c r="T1473" i="4"/>
  <c r="V1473" i="4"/>
  <c r="U1473" i="4"/>
  <c r="Y1473" i="4"/>
  <c r="T1461" i="4"/>
  <c r="U1461" i="4"/>
  <c r="V1461" i="4"/>
  <c r="W1461" i="4"/>
  <c r="X1461" i="4"/>
  <c r="Y1461" i="4"/>
  <c r="U1446" i="4"/>
  <c r="V1446" i="4"/>
  <c r="T1446" i="4"/>
  <c r="W1446" i="4"/>
  <c r="X1446" i="4"/>
  <c r="Y1446" i="4"/>
  <c r="U1434" i="4"/>
  <c r="V1434" i="4"/>
  <c r="X1434" i="4"/>
  <c r="Y1434" i="4"/>
  <c r="T1434" i="4"/>
  <c r="W1434" i="4"/>
  <c r="T1419" i="4"/>
  <c r="U1419" i="4"/>
  <c r="W1419" i="4"/>
  <c r="X1419" i="4"/>
  <c r="V1419" i="4"/>
  <c r="Y1419" i="4"/>
  <c r="U1407" i="4"/>
  <c r="V1407" i="4"/>
  <c r="T1407" i="4"/>
  <c r="W1407" i="4"/>
  <c r="X1407" i="4"/>
  <c r="Y1407" i="4"/>
  <c r="T1392" i="4"/>
  <c r="U1392" i="4"/>
  <c r="V1392" i="4"/>
  <c r="Y1392" i="4"/>
  <c r="W1392" i="4"/>
  <c r="X1392" i="4"/>
  <c r="X1380" i="4"/>
  <c r="Y1380" i="4"/>
  <c r="V1380" i="4"/>
  <c r="W1380" i="4"/>
  <c r="T1380" i="4"/>
  <c r="U1380" i="4"/>
  <c r="W1365" i="4"/>
  <c r="X1365" i="4"/>
  <c r="Y1365" i="4"/>
  <c r="V1365" i="4"/>
  <c r="T1365" i="4"/>
  <c r="U1365" i="4"/>
  <c r="X1353" i="4"/>
  <c r="Y1353" i="4"/>
  <c r="V1353" i="4"/>
  <c r="W1353" i="4"/>
  <c r="T1353" i="4"/>
  <c r="U1353" i="4"/>
  <c r="U1338" i="4"/>
  <c r="V1338" i="4"/>
  <c r="Y1338" i="4"/>
  <c r="T1338" i="4"/>
  <c r="W1338" i="4"/>
  <c r="X1338" i="4"/>
  <c r="X1326" i="4"/>
  <c r="Y1326" i="4"/>
  <c r="T1326" i="4"/>
  <c r="U1326" i="4"/>
  <c r="W1326" i="4"/>
  <c r="V1326" i="4"/>
  <c r="T1311" i="4"/>
  <c r="V1311" i="4"/>
  <c r="W1311" i="4"/>
  <c r="X1311" i="4"/>
  <c r="Y1311" i="4"/>
  <c r="U1311" i="4"/>
  <c r="U1299" i="4"/>
  <c r="V1299" i="4"/>
  <c r="T1299" i="4"/>
  <c r="W1299" i="4"/>
  <c r="X1299" i="4"/>
  <c r="Y1299" i="4"/>
  <c r="T1284" i="4"/>
  <c r="U1284" i="4"/>
  <c r="W1284" i="4"/>
  <c r="X1284" i="4"/>
  <c r="Y1284" i="4"/>
  <c r="V1284" i="4"/>
  <c r="X1272" i="4"/>
  <c r="Y1272" i="4"/>
  <c r="U1272" i="4"/>
  <c r="V1272" i="4"/>
  <c r="T1272" i="4"/>
  <c r="W1272" i="4"/>
  <c r="W1257" i="4"/>
  <c r="X1257" i="4"/>
  <c r="Y1257" i="4"/>
  <c r="T1257" i="4"/>
  <c r="U1257" i="4"/>
  <c r="V1257" i="4"/>
  <c r="T1245" i="4"/>
  <c r="U1245" i="4"/>
  <c r="V1245" i="4"/>
  <c r="W1245" i="4"/>
  <c r="X1245" i="4"/>
  <c r="Y1245" i="4"/>
  <c r="T1230" i="4"/>
  <c r="Y1230" i="4"/>
  <c r="U1230" i="4"/>
  <c r="V1230" i="4"/>
  <c r="W1230" i="4"/>
  <c r="X1230" i="4"/>
  <c r="W1218" i="4"/>
  <c r="X1218" i="4"/>
  <c r="T1218" i="4"/>
  <c r="U1218" i="4"/>
  <c r="Y1218" i="4"/>
  <c r="V1218" i="4"/>
  <c r="V1203" i="4"/>
  <c r="W1203" i="4"/>
  <c r="X1203" i="4"/>
  <c r="Y1203" i="4"/>
  <c r="U1203" i="4"/>
  <c r="T1203" i="4"/>
  <c r="T1191" i="4"/>
  <c r="U1191" i="4"/>
  <c r="W1191" i="4"/>
  <c r="V1191" i="4"/>
  <c r="Y1176" i="4"/>
  <c r="U1176" i="4"/>
  <c r="V1176" i="4"/>
  <c r="X1176" i="4"/>
  <c r="T1176" i="4"/>
  <c r="W1176" i="4"/>
  <c r="V1164" i="4"/>
  <c r="W1164" i="4"/>
  <c r="X1164" i="4"/>
  <c r="U1164" i="4"/>
  <c r="Y1164" i="4"/>
  <c r="T1164" i="4"/>
  <c r="X1149" i="4"/>
  <c r="Y1149" i="4"/>
  <c r="T1149" i="4"/>
  <c r="U1149" i="4"/>
  <c r="V1149" i="4"/>
  <c r="W1149" i="4"/>
  <c r="T1137" i="4"/>
  <c r="U1137" i="4"/>
  <c r="X1137" i="4"/>
  <c r="Y1137" i="4"/>
  <c r="V1137" i="4"/>
  <c r="W1137" i="4"/>
  <c r="T1122" i="4"/>
  <c r="X1122" i="4"/>
  <c r="Y1122" i="4"/>
  <c r="W1122" i="4"/>
  <c r="U1122" i="4"/>
  <c r="V1122" i="4"/>
  <c r="W1110" i="4"/>
  <c r="X1110" i="4"/>
  <c r="V1110" i="4"/>
  <c r="Y1110" i="4"/>
  <c r="T1110" i="4"/>
  <c r="U1110" i="4"/>
  <c r="V1095" i="4"/>
  <c r="W1095" i="4"/>
  <c r="X1095" i="4"/>
  <c r="Y1095" i="4"/>
  <c r="T1095" i="4"/>
  <c r="U1095" i="4"/>
  <c r="X1083" i="4"/>
  <c r="Y1083" i="4"/>
  <c r="T1083" i="4"/>
  <c r="U1083" i="4"/>
  <c r="V1083" i="4"/>
  <c r="W1083" i="4"/>
  <c r="Y1068" i="4"/>
  <c r="U1068" i="4"/>
  <c r="V1068" i="4"/>
  <c r="T1068" i="4"/>
  <c r="W1068" i="4"/>
  <c r="X1068" i="4"/>
  <c r="T1056" i="4"/>
  <c r="U1056" i="4"/>
  <c r="V1056" i="4"/>
  <c r="W1056" i="4"/>
  <c r="X1056" i="4"/>
  <c r="Y1056" i="4"/>
  <c r="U1041" i="4"/>
  <c r="V1041" i="4"/>
  <c r="Y1041" i="4"/>
  <c r="W1041" i="4"/>
  <c r="X1041" i="4"/>
  <c r="T1041" i="4"/>
  <c r="T1029" i="4"/>
  <c r="U1029" i="4"/>
  <c r="X1029" i="4"/>
  <c r="Y1029" i="4"/>
  <c r="V1029" i="4"/>
  <c r="W1029" i="4"/>
  <c r="T1014" i="4"/>
  <c r="U1014" i="4"/>
  <c r="V1014" i="4"/>
  <c r="W1014" i="4"/>
  <c r="X1014" i="4"/>
  <c r="Y1014" i="4"/>
  <c r="T1002" i="4"/>
  <c r="U1002" i="4"/>
  <c r="W1002" i="4"/>
  <c r="X1002" i="4"/>
  <c r="V1002" i="4"/>
  <c r="Y1002" i="4"/>
  <c r="V987" i="4"/>
  <c r="W987" i="4"/>
  <c r="U987" i="4"/>
  <c r="X987" i="4"/>
  <c r="T987" i="4"/>
  <c r="Y987" i="4"/>
  <c r="T975" i="4"/>
  <c r="W975" i="4"/>
  <c r="X975" i="4"/>
  <c r="V975" i="4"/>
  <c r="Y975" i="4"/>
  <c r="U975" i="4"/>
  <c r="U960" i="4"/>
  <c r="V960" i="4"/>
  <c r="T960" i="4"/>
  <c r="W960" i="4"/>
  <c r="X960" i="4"/>
  <c r="Y960" i="4"/>
  <c r="W948" i="4"/>
  <c r="U948" i="4"/>
  <c r="V948" i="4"/>
  <c r="T948" i="4"/>
  <c r="X948" i="4"/>
  <c r="Y948" i="4"/>
  <c r="V933" i="4"/>
  <c r="Y933" i="4"/>
  <c r="T933" i="4"/>
  <c r="U933" i="4"/>
  <c r="W933" i="4"/>
  <c r="X933" i="4"/>
  <c r="V921" i="4"/>
  <c r="W921" i="4"/>
  <c r="Y921" i="4"/>
  <c r="T921" i="4"/>
  <c r="U921" i="4"/>
  <c r="X921" i="4"/>
  <c r="Y906" i="4"/>
  <c r="T906" i="4"/>
  <c r="U906" i="4"/>
  <c r="V906" i="4"/>
  <c r="W906" i="4"/>
  <c r="X906" i="4"/>
  <c r="T894" i="4"/>
  <c r="U894" i="4"/>
  <c r="V894" i="4"/>
  <c r="X894" i="4"/>
  <c r="W894" i="4"/>
  <c r="Y894" i="4"/>
  <c r="W879" i="4"/>
  <c r="X879" i="4"/>
  <c r="T879" i="4"/>
  <c r="U879" i="4"/>
  <c r="V879" i="4"/>
  <c r="Y879" i="4"/>
  <c r="W867" i="4"/>
  <c r="X867" i="4"/>
  <c r="T867" i="4"/>
  <c r="U867" i="4"/>
  <c r="V867" i="4"/>
  <c r="Y867" i="4"/>
  <c r="X852" i="4"/>
  <c r="W852" i="4"/>
  <c r="Y852" i="4"/>
  <c r="V852" i="4"/>
  <c r="T852" i="4"/>
  <c r="U852" i="4"/>
  <c r="X840" i="4"/>
  <c r="Y840" i="4"/>
  <c r="U840" i="4"/>
  <c r="V840" i="4"/>
  <c r="W840" i="4"/>
  <c r="T840" i="4"/>
  <c r="V825" i="4"/>
  <c r="X825" i="4"/>
  <c r="Y825" i="4"/>
  <c r="T825" i="4"/>
  <c r="U825" i="4"/>
  <c r="W825" i="4"/>
  <c r="X813" i="4"/>
  <c r="W813" i="4"/>
  <c r="Y813" i="4"/>
  <c r="U813" i="4"/>
  <c r="V813" i="4"/>
  <c r="T813" i="4"/>
  <c r="T798" i="4"/>
  <c r="X798" i="4"/>
  <c r="Y798" i="4"/>
  <c r="U798" i="4"/>
  <c r="V798" i="4"/>
  <c r="W798" i="4"/>
  <c r="V786" i="4"/>
  <c r="W786" i="4"/>
  <c r="X786" i="4"/>
  <c r="Y786" i="4"/>
  <c r="T786" i="4"/>
  <c r="U786" i="4"/>
  <c r="X771" i="4"/>
  <c r="Y771" i="4"/>
  <c r="T771" i="4"/>
  <c r="U771" i="4"/>
  <c r="V771" i="4"/>
  <c r="W771" i="4"/>
  <c r="T759" i="4"/>
  <c r="U759" i="4"/>
  <c r="V759" i="4"/>
  <c r="X759" i="4"/>
  <c r="Y759" i="4"/>
  <c r="W759" i="4"/>
  <c r="Y744" i="4"/>
  <c r="V744" i="4"/>
  <c r="W744" i="4"/>
  <c r="T744" i="4"/>
  <c r="U744" i="4"/>
  <c r="X744" i="4"/>
  <c r="W732" i="4"/>
  <c r="X732" i="4"/>
  <c r="T732" i="4"/>
  <c r="U732" i="4"/>
  <c r="V732" i="4"/>
  <c r="Y732" i="4"/>
  <c r="Y717" i="4"/>
  <c r="X717" i="4"/>
  <c r="T717" i="4"/>
  <c r="V717" i="4"/>
  <c r="W717" i="4"/>
  <c r="W705" i="4"/>
  <c r="X705" i="4"/>
  <c r="U705" i="4"/>
  <c r="V705" i="4"/>
  <c r="T705" i="4"/>
  <c r="Y705" i="4"/>
  <c r="X690" i="4"/>
  <c r="Y690" i="4"/>
  <c r="W690" i="4"/>
  <c r="T690" i="4"/>
  <c r="U690" i="4"/>
  <c r="V690" i="4"/>
  <c r="W678" i="4"/>
  <c r="X678" i="4"/>
  <c r="T678" i="4"/>
  <c r="U678" i="4"/>
  <c r="Y678" i="4"/>
  <c r="V663" i="4"/>
  <c r="X663" i="4"/>
  <c r="U663" i="4"/>
  <c r="W663" i="4"/>
  <c r="T663" i="4"/>
  <c r="Y663" i="4"/>
  <c r="X651" i="4"/>
  <c r="T651" i="4"/>
  <c r="V651" i="4"/>
  <c r="W651" i="4"/>
  <c r="Y651" i="4"/>
  <c r="U651" i="4"/>
  <c r="T636" i="4"/>
  <c r="X636" i="4"/>
  <c r="Y636" i="4"/>
  <c r="V636" i="4"/>
  <c r="W636" i="4"/>
  <c r="U636" i="4"/>
  <c r="V624" i="4"/>
  <c r="Y624" i="4"/>
  <c r="T624" i="4"/>
  <c r="U624" i="4"/>
  <c r="W624" i="4"/>
  <c r="X624" i="4"/>
  <c r="Y609" i="4"/>
  <c r="T609" i="4"/>
  <c r="U609" i="4"/>
  <c r="V609" i="4"/>
  <c r="W609" i="4"/>
  <c r="X609" i="4"/>
  <c r="T597" i="4"/>
  <c r="V597" i="4"/>
  <c r="W597" i="4"/>
  <c r="Y597" i="4"/>
  <c r="U597" i="4"/>
  <c r="X597" i="4"/>
  <c r="Y582" i="4"/>
  <c r="U582" i="4"/>
  <c r="V582" i="4"/>
  <c r="W582" i="4"/>
  <c r="X582" i="4"/>
  <c r="T570" i="4"/>
  <c r="U570" i="4"/>
  <c r="W570" i="4"/>
  <c r="X570" i="4"/>
  <c r="V570" i="4"/>
  <c r="Y570" i="4"/>
  <c r="X555" i="4"/>
  <c r="Y555" i="4"/>
  <c r="T555" i="4"/>
  <c r="U555" i="4"/>
  <c r="V555" i="4"/>
  <c r="W555" i="4"/>
  <c r="U543" i="4"/>
  <c r="V543" i="4"/>
  <c r="T543" i="4"/>
  <c r="W543" i="4"/>
  <c r="X543" i="4"/>
  <c r="Y543" i="4"/>
  <c r="W528" i="4"/>
  <c r="X528" i="4"/>
  <c r="Y528" i="4"/>
  <c r="T528" i="4"/>
  <c r="U528" i="4"/>
  <c r="V528" i="4"/>
  <c r="U516" i="4"/>
  <c r="W516" i="4"/>
  <c r="X516" i="4"/>
  <c r="T516" i="4"/>
  <c r="V516" i="4"/>
  <c r="Y516" i="4"/>
  <c r="X501" i="4"/>
  <c r="V501" i="4"/>
  <c r="W501" i="4"/>
  <c r="U501" i="4"/>
  <c r="Y501" i="4"/>
  <c r="T501" i="4"/>
  <c r="X489" i="4"/>
  <c r="Y489" i="4"/>
  <c r="T489" i="4"/>
  <c r="U489" i="4"/>
  <c r="V489" i="4"/>
  <c r="W489" i="4"/>
  <c r="Y474" i="4"/>
  <c r="W474" i="4"/>
  <c r="U474" i="4"/>
  <c r="V474" i="4"/>
  <c r="X474" i="4"/>
  <c r="T474" i="4"/>
  <c r="T462" i="4"/>
  <c r="Y462" i="4"/>
  <c r="W462" i="4"/>
  <c r="X462" i="4"/>
  <c r="U462" i="4"/>
  <c r="V462" i="4"/>
  <c r="V447" i="4"/>
  <c r="W447" i="4"/>
  <c r="T447" i="4"/>
  <c r="U447" i="4"/>
  <c r="X447" i="4"/>
  <c r="Y447" i="4"/>
  <c r="X435" i="4"/>
  <c r="W435" i="4"/>
  <c r="Y435" i="4"/>
  <c r="V435" i="4"/>
  <c r="T435" i="4"/>
  <c r="U435" i="4"/>
  <c r="V420" i="4"/>
  <c r="T420" i="4"/>
  <c r="U420" i="4"/>
  <c r="W420" i="4"/>
  <c r="X420" i="4"/>
  <c r="Y420" i="4"/>
  <c r="T408" i="4"/>
  <c r="U408" i="4"/>
  <c r="V408" i="4"/>
  <c r="W408" i="4"/>
  <c r="X408" i="4"/>
  <c r="Y408" i="4"/>
  <c r="V393" i="4"/>
  <c r="W393" i="4"/>
  <c r="X393" i="4"/>
  <c r="U393" i="4"/>
  <c r="Y393" i="4"/>
  <c r="T393" i="4"/>
  <c r="X381" i="4"/>
  <c r="Y381" i="4"/>
  <c r="U381" i="4"/>
  <c r="V381" i="4"/>
  <c r="W381" i="4"/>
  <c r="T381" i="4"/>
  <c r="V366" i="4"/>
  <c r="T366" i="4"/>
  <c r="U366" i="4"/>
  <c r="X366" i="4"/>
  <c r="Y366" i="4"/>
  <c r="W366" i="4"/>
  <c r="X354" i="4"/>
  <c r="W354" i="4"/>
  <c r="Y354" i="4"/>
  <c r="T354" i="4"/>
  <c r="U354" i="4"/>
  <c r="V354" i="4"/>
  <c r="T339" i="4"/>
  <c r="W339" i="4"/>
  <c r="X339" i="4"/>
  <c r="U339" i="4"/>
  <c r="V339" i="4"/>
  <c r="Y339" i="4"/>
  <c r="T327" i="4"/>
  <c r="Y327" i="4"/>
  <c r="U327" i="4"/>
  <c r="V327" i="4"/>
  <c r="W327" i="4"/>
  <c r="X327" i="4"/>
  <c r="T312" i="4"/>
  <c r="X312" i="4"/>
  <c r="Y312" i="4"/>
  <c r="V312" i="4"/>
  <c r="W312" i="4"/>
  <c r="U312" i="4"/>
  <c r="Y300" i="4"/>
  <c r="T300" i="4"/>
  <c r="U300" i="4"/>
  <c r="W300" i="4"/>
  <c r="X300" i="4"/>
  <c r="V300" i="4"/>
  <c r="V285" i="4"/>
  <c r="T285" i="4"/>
  <c r="X285" i="4"/>
  <c r="Y285" i="4"/>
  <c r="U285" i="4"/>
  <c r="W285" i="4"/>
  <c r="Y273" i="4"/>
  <c r="U273" i="4"/>
  <c r="V273" i="4"/>
  <c r="W273" i="4"/>
  <c r="T273" i="4"/>
  <c r="X273" i="4"/>
  <c r="X258" i="4"/>
  <c r="W258" i="4"/>
  <c r="T258" i="4"/>
  <c r="U258" i="4"/>
  <c r="Y258" i="4"/>
  <c r="V258" i="4"/>
  <c r="U246" i="4"/>
  <c r="V246" i="4"/>
  <c r="T246" i="4"/>
  <c r="W246" i="4"/>
  <c r="X246" i="4"/>
  <c r="Y246" i="4"/>
  <c r="X231" i="4"/>
  <c r="T231" i="4"/>
  <c r="Y231" i="4"/>
  <c r="W231" i="4"/>
  <c r="U231" i="4"/>
  <c r="V231" i="4"/>
  <c r="T219" i="4"/>
  <c r="U219" i="4"/>
  <c r="X219" i="4"/>
  <c r="Y219" i="4"/>
  <c r="V219" i="4"/>
  <c r="W219" i="4"/>
  <c r="X204" i="4"/>
  <c r="W204" i="4"/>
  <c r="Y204" i="4"/>
  <c r="U204" i="4"/>
  <c r="V204" i="4"/>
  <c r="T204" i="4"/>
  <c r="V192" i="4"/>
  <c r="W192" i="4"/>
  <c r="Y192" i="4"/>
  <c r="T192" i="4"/>
  <c r="U192" i="4"/>
  <c r="X192" i="4"/>
  <c r="X177" i="4"/>
  <c r="V177" i="4"/>
  <c r="T177" i="4"/>
  <c r="W177" i="4"/>
  <c r="Y177" i="4"/>
  <c r="U177" i="4"/>
  <c r="X165" i="4"/>
  <c r="T165" i="4"/>
  <c r="U165" i="4"/>
  <c r="V165" i="4"/>
  <c r="Y165" i="4"/>
  <c r="W165" i="4"/>
  <c r="X150" i="4"/>
  <c r="U150" i="4"/>
  <c r="T150" i="4"/>
  <c r="Y150" i="4"/>
  <c r="V150" i="4"/>
  <c r="W150" i="4"/>
  <c r="T138" i="4"/>
  <c r="U138" i="4"/>
  <c r="V138" i="4"/>
  <c r="W138" i="4"/>
  <c r="X138" i="4"/>
  <c r="V123" i="4"/>
  <c r="W123" i="4"/>
  <c r="T123" i="4"/>
  <c r="U123" i="4"/>
  <c r="X123" i="4"/>
  <c r="Y123" i="4"/>
  <c r="X111" i="4"/>
  <c r="Y111" i="4"/>
  <c r="T111" i="4"/>
  <c r="U111" i="4"/>
  <c r="V111" i="4"/>
  <c r="W111" i="4"/>
  <c r="V96" i="4"/>
  <c r="W96" i="4"/>
  <c r="X96" i="4"/>
  <c r="T96" i="4"/>
  <c r="U96" i="4"/>
  <c r="Y96" i="4"/>
  <c r="X84" i="4"/>
  <c r="Y84" i="4"/>
  <c r="W84" i="4"/>
  <c r="T84" i="4"/>
  <c r="U84" i="4"/>
  <c r="V84" i="4"/>
  <c r="V69" i="4"/>
  <c r="W69" i="4"/>
  <c r="Y69" i="4"/>
  <c r="U69" i="4"/>
  <c r="X69" i="4"/>
  <c r="T69" i="4"/>
  <c r="X57" i="4"/>
  <c r="Y57" i="4"/>
  <c r="T57" i="4"/>
  <c r="W57" i="4"/>
  <c r="U57" i="4"/>
  <c r="V57" i="4"/>
  <c r="T42" i="4"/>
  <c r="U42" i="4"/>
  <c r="V42" i="4"/>
  <c r="W42" i="4"/>
  <c r="X42" i="4"/>
  <c r="Y42" i="4"/>
  <c r="T30" i="4"/>
  <c r="U30" i="4"/>
  <c r="V30" i="4"/>
  <c r="W30" i="4"/>
  <c r="X30" i="4"/>
  <c r="Y30" i="4"/>
  <c r="W2672" i="4"/>
  <c r="X2672" i="4"/>
  <c r="Y2672" i="4"/>
  <c r="T2672" i="4"/>
  <c r="X2348" i="4"/>
  <c r="Y2348" i="4"/>
  <c r="T2348" i="4"/>
  <c r="U2348" i="4"/>
  <c r="V2348" i="4"/>
  <c r="W2348" i="4"/>
  <c r="W2024" i="4"/>
  <c r="X2024" i="4"/>
  <c r="U2024" i="4"/>
  <c r="V2024" i="4"/>
  <c r="Y2024" i="4"/>
  <c r="T2024" i="4"/>
  <c r="W1700" i="4"/>
  <c r="X1700" i="4"/>
  <c r="U1700" i="4"/>
  <c r="V1700" i="4"/>
  <c r="T1700" i="4"/>
  <c r="Y1700" i="4"/>
  <c r="W1376" i="4"/>
  <c r="X1376" i="4"/>
  <c r="U1376" i="4"/>
  <c r="V1376" i="4"/>
  <c r="T1376" i="4"/>
  <c r="Y1376" i="4"/>
  <c r="Y1052" i="4"/>
  <c r="W1052" i="4"/>
  <c r="X1052" i="4"/>
  <c r="V1052" i="4"/>
  <c r="U1052" i="4"/>
  <c r="T1052" i="4"/>
  <c r="X728" i="4"/>
  <c r="Y728" i="4"/>
  <c r="V728" i="4"/>
  <c r="W728" i="4"/>
  <c r="U728" i="4"/>
  <c r="T728" i="4"/>
  <c r="X404" i="4"/>
  <c r="Y404" i="4"/>
  <c r="W404" i="4"/>
  <c r="T404" i="4"/>
  <c r="U404" i="4"/>
  <c r="V404" i="4"/>
  <c r="W80" i="4"/>
  <c r="X80" i="4"/>
  <c r="V80" i="4"/>
  <c r="Y80" i="4"/>
  <c r="T80" i="4"/>
  <c r="U80" i="4"/>
  <c r="Y2706" i="4"/>
  <c r="T2607" i="4"/>
  <c r="V2148" i="4"/>
  <c r="W1347" i="4"/>
  <c r="X943" i="4"/>
  <c r="X610" i="4"/>
  <c r="Y444" i="4"/>
  <c r="X2687" i="4"/>
  <c r="T2687" i="4"/>
  <c r="U2687" i="4"/>
  <c r="V2687" i="4"/>
  <c r="W2687" i="4"/>
  <c r="Y2687" i="4"/>
  <c r="T2660" i="4"/>
  <c r="U2660" i="4"/>
  <c r="V2660" i="4"/>
  <c r="W2660" i="4"/>
  <c r="C2648" i="4"/>
  <c r="AB2648" i="4" s="1"/>
  <c r="Y2633" i="4"/>
  <c r="T2633" i="4"/>
  <c r="U2633" i="4"/>
  <c r="V2633" i="4"/>
  <c r="W2633" i="4"/>
  <c r="X2633" i="4"/>
  <c r="U2606" i="4"/>
  <c r="V2606" i="4"/>
  <c r="T2606" i="4"/>
  <c r="W2606" i="4"/>
  <c r="X2606" i="4"/>
  <c r="Y2606" i="4"/>
  <c r="C2579" i="4"/>
  <c r="AB2579" i="4" s="1"/>
  <c r="X2579" i="4"/>
  <c r="Y2579" i="4"/>
  <c r="T2579" i="4"/>
  <c r="U2579" i="4"/>
  <c r="V2579" i="4"/>
  <c r="W2579" i="4"/>
  <c r="N2552" i="4"/>
  <c r="V2552" i="4"/>
  <c r="W2552" i="4"/>
  <c r="X2552" i="4"/>
  <c r="Y2552" i="4"/>
  <c r="U2552" i="4"/>
  <c r="U2525" i="4"/>
  <c r="T2525" i="4"/>
  <c r="V2525" i="4"/>
  <c r="W2525" i="4"/>
  <c r="X2525" i="4"/>
  <c r="Y2525" i="4"/>
  <c r="O2498" i="4"/>
  <c r="U2498" i="4"/>
  <c r="V2498" i="4"/>
  <c r="X2498" i="4"/>
  <c r="Y2498" i="4"/>
  <c r="T2498" i="4"/>
  <c r="W2498" i="4"/>
  <c r="X2471" i="4"/>
  <c r="Y2471" i="4"/>
  <c r="V2471" i="4"/>
  <c r="W2471" i="4"/>
  <c r="T2444" i="4"/>
  <c r="U2444" i="4"/>
  <c r="V2444" i="4"/>
  <c r="W2444" i="4"/>
  <c r="V2417" i="4"/>
  <c r="W2417" i="4"/>
  <c r="X2417" i="4"/>
  <c r="T2417" i="4"/>
  <c r="U2417" i="4"/>
  <c r="Y2417" i="4"/>
  <c r="X2390" i="4"/>
  <c r="Y2390" i="4"/>
  <c r="V2390" i="4"/>
  <c r="W2390" i="4"/>
  <c r="T2390" i="4"/>
  <c r="U2390" i="4"/>
  <c r="N2378" i="4"/>
  <c r="U2363" i="4"/>
  <c r="V2363" i="4"/>
  <c r="Y2363" i="4"/>
  <c r="T2363" i="4"/>
  <c r="W2363" i="4"/>
  <c r="W2336" i="4"/>
  <c r="X2336" i="4"/>
  <c r="U2336" i="4"/>
  <c r="V2336" i="4"/>
  <c r="T2336" i="4"/>
  <c r="Y2336" i="4"/>
  <c r="X2309" i="4"/>
  <c r="Y2309" i="4"/>
  <c r="O2282" i="4"/>
  <c r="X2282" i="4"/>
  <c r="Y2282" i="4"/>
  <c r="T2282" i="4"/>
  <c r="U2282" i="4"/>
  <c r="V2282" i="4"/>
  <c r="W2282" i="4"/>
  <c r="T2255" i="4"/>
  <c r="U2255" i="4"/>
  <c r="V2255" i="4"/>
  <c r="W2255" i="4"/>
  <c r="X2255" i="4"/>
  <c r="Y2255" i="4"/>
  <c r="W2228" i="4"/>
  <c r="X2228" i="4"/>
  <c r="T2228" i="4"/>
  <c r="U2228" i="4"/>
  <c r="V2228" i="4"/>
  <c r="T2201" i="4"/>
  <c r="U2201" i="4"/>
  <c r="X2201" i="4"/>
  <c r="Y2201" i="4"/>
  <c r="V2201" i="4"/>
  <c r="W2201" i="4"/>
  <c r="Y2174" i="4"/>
  <c r="V2174" i="4"/>
  <c r="W2174" i="4"/>
  <c r="X2174" i="4"/>
  <c r="T2147" i="4"/>
  <c r="U2147" i="4"/>
  <c r="V2147" i="4"/>
  <c r="W2147" i="4"/>
  <c r="Y2147" i="4"/>
  <c r="X2147" i="4"/>
  <c r="W2120" i="4"/>
  <c r="X2120" i="4"/>
  <c r="V2120" i="4"/>
  <c r="Y2120" i="4"/>
  <c r="T2120" i="4"/>
  <c r="U2120" i="4"/>
  <c r="X2093" i="4"/>
  <c r="Y2093" i="4"/>
  <c r="T2093" i="4"/>
  <c r="U2093" i="4"/>
  <c r="V2093" i="4"/>
  <c r="W2093" i="4"/>
  <c r="T2066" i="4"/>
  <c r="U2066" i="4"/>
  <c r="W2066" i="4"/>
  <c r="X2066" i="4"/>
  <c r="Y2066" i="4"/>
  <c r="V2066" i="4"/>
  <c r="T2039" i="4"/>
  <c r="U2039" i="4"/>
  <c r="V2039" i="4"/>
  <c r="W2039" i="4"/>
  <c r="X2039" i="4"/>
  <c r="Y2039" i="4"/>
  <c r="W2012" i="4"/>
  <c r="X2012" i="4"/>
  <c r="U2012" i="4"/>
  <c r="V2012" i="4"/>
  <c r="T2012" i="4"/>
  <c r="Y2012" i="4"/>
  <c r="T1985" i="4"/>
  <c r="U1985" i="4"/>
  <c r="V1985" i="4"/>
  <c r="W1985" i="4"/>
  <c r="X1985" i="4"/>
  <c r="Y1985" i="4"/>
  <c r="X1958" i="4"/>
  <c r="Y1958" i="4"/>
  <c r="T1958" i="4"/>
  <c r="U1958" i="4"/>
  <c r="V1958" i="4"/>
  <c r="W1958" i="4"/>
  <c r="X1920" i="4"/>
  <c r="Y1920" i="4"/>
  <c r="V1920" i="4"/>
  <c r="W1920" i="4"/>
  <c r="T1920" i="4"/>
  <c r="W1904" i="4"/>
  <c r="X1904" i="4"/>
  <c r="T1904" i="4"/>
  <c r="U1904" i="4"/>
  <c r="V1904" i="4"/>
  <c r="Y1904" i="4"/>
  <c r="T1877" i="4"/>
  <c r="U1877" i="4"/>
  <c r="V1877" i="4"/>
  <c r="W1877" i="4"/>
  <c r="X1877" i="4"/>
  <c r="Y1877" i="4"/>
  <c r="W1850" i="4"/>
  <c r="Y1850" i="4"/>
  <c r="X1850" i="4"/>
  <c r="T1850" i="4"/>
  <c r="U1850" i="4"/>
  <c r="T1823" i="4"/>
  <c r="U1823" i="4"/>
  <c r="V1823" i="4"/>
  <c r="W1823" i="4"/>
  <c r="X1823" i="4"/>
  <c r="Y1823" i="4"/>
  <c r="W1796" i="4"/>
  <c r="X1796" i="4"/>
  <c r="U1796" i="4"/>
  <c r="V1796" i="4"/>
  <c r="Y1796" i="4"/>
  <c r="X1769" i="4"/>
  <c r="Y1769" i="4"/>
  <c r="W1769" i="4"/>
  <c r="T1769" i="4"/>
  <c r="U1769" i="4"/>
  <c r="V1769" i="4"/>
  <c r="T1742" i="4"/>
  <c r="U1742" i="4"/>
  <c r="X1742" i="4"/>
  <c r="Y1742" i="4"/>
  <c r="T1715" i="4"/>
  <c r="U1715" i="4"/>
  <c r="Y1715" i="4"/>
  <c r="V1715" i="4"/>
  <c r="W1715" i="4"/>
  <c r="X1715" i="4"/>
  <c r="W1688" i="4"/>
  <c r="X1688" i="4"/>
  <c r="U1688" i="4"/>
  <c r="V1688" i="4"/>
  <c r="T1688" i="4"/>
  <c r="Y1688" i="4"/>
  <c r="V1661" i="4"/>
  <c r="X1661" i="4"/>
  <c r="T1661" i="4"/>
  <c r="U1661" i="4"/>
  <c r="Y1661" i="4"/>
  <c r="X1634" i="4"/>
  <c r="Y1634" i="4"/>
  <c r="W1634" i="4"/>
  <c r="V1634" i="4"/>
  <c r="T1634" i="4"/>
  <c r="U1634" i="4"/>
  <c r="T1607" i="4"/>
  <c r="U1607" i="4"/>
  <c r="V1607" i="4"/>
  <c r="X1607" i="4"/>
  <c r="Y1607" i="4"/>
  <c r="W1607" i="4"/>
  <c r="W1580" i="4"/>
  <c r="X1580" i="4"/>
  <c r="T1580" i="4"/>
  <c r="V1580" i="4"/>
  <c r="Y1580" i="4"/>
  <c r="U1580" i="4"/>
  <c r="T1553" i="4"/>
  <c r="U1553" i="4"/>
  <c r="V1553" i="4"/>
  <c r="W1553" i="4"/>
  <c r="Y1553" i="4"/>
  <c r="X1553" i="4"/>
  <c r="Y1526" i="4"/>
  <c r="T1526" i="4"/>
  <c r="U1526" i="4"/>
  <c r="V1526" i="4"/>
  <c r="W1526" i="4"/>
  <c r="X1526" i="4"/>
  <c r="T1499" i="4"/>
  <c r="U1499" i="4"/>
  <c r="V1499" i="4"/>
  <c r="W1499" i="4"/>
  <c r="X1499" i="4"/>
  <c r="Y1499" i="4"/>
  <c r="W1472" i="4"/>
  <c r="X1472" i="4"/>
  <c r="T1472" i="4"/>
  <c r="U1472" i="4"/>
  <c r="Y1472" i="4"/>
  <c r="V1472" i="4"/>
  <c r="X1445" i="4"/>
  <c r="Y1445" i="4"/>
  <c r="V1445" i="4"/>
  <c r="W1445" i="4"/>
  <c r="T1445" i="4"/>
  <c r="U1445" i="4"/>
  <c r="T1418" i="4"/>
  <c r="U1418" i="4"/>
  <c r="V1418" i="4"/>
  <c r="Y1418" i="4"/>
  <c r="W1418" i="4"/>
  <c r="X1418" i="4"/>
  <c r="T1391" i="4"/>
  <c r="U1391" i="4"/>
  <c r="V1391" i="4"/>
  <c r="W1391" i="4"/>
  <c r="X1391" i="4"/>
  <c r="Y1391" i="4"/>
  <c r="W1364" i="4"/>
  <c r="X1364" i="4"/>
  <c r="V1364" i="4"/>
  <c r="Y1364" i="4"/>
  <c r="T1364" i="4"/>
  <c r="U1364" i="4"/>
  <c r="T1337" i="4"/>
  <c r="W1337" i="4"/>
  <c r="X1337" i="4"/>
  <c r="U1337" i="4"/>
  <c r="V1337" i="4"/>
  <c r="Y1337" i="4"/>
  <c r="Y1310" i="4"/>
  <c r="X1310" i="4"/>
  <c r="V1310" i="4"/>
  <c r="W1310" i="4"/>
  <c r="T1310" i="4"/>
  <c r="U1310" i="4"/>
  <c r="T1283" i="4"/>
  <c r="U1283" i="4"/>
  <c r="V1283" i="4"/>
  <c r="W1283" i="4"/>
  <c r="X1283" i="4"/>
  <c r="Y1283" i="4"/>
  <c r="W1256" i="4"/>
  <c r="X1256" i="4"/>
  <c r="T1256" i="4"/>
  <c r="U1256" i="4"/>
  <c r="V1256" i="4"/>
  <c r="Y1256" i="4"/>
  <c r="T1229" i="4"/>
  <c r="W1229" i="4"/>
  <c r="X1229" i="4"/>
  <c r="U1229" i="4"/>
  <c r="V1229" i="4"/>
  <c r="V1202" i="4"/>
  <c r="W1202" i="4"/>
  <c r="T1202" i="4"/>
  <c r="U1202" i="4"/>
  <c r="X1202" i="4"/>
  <c r="Y1175" i="4"/>
  <c r="T1175" i="4"/>
  <c r="W1175" i="4"/>
  <c r="X1175" i="4"/>
  <c r="U1175" i="4"/>
  <c r="V1175" i="4"/>
  <c r="W1148" i="4"/>
  <c r="X1148" i="4"/>
  <c r="Y1148" i="4"/>
  <c r="T1148" i="4"/>
  <c r="U1148" i="4"/>
  <c r="V1148" i="4"/>
  <c r="T1121" i="4"/>
  <c r="Y1121" i="4"/>
  <c r="U1121" i="4"/>
  <c r="V1121" i="4"/>
  <c r="W1121" i="4"/>
  <c r="X1121" i="4"/>
  <c r="V1094" i="4"/>
  <c r="W1094" i="4"/>
  <c r="X1094" i="4"/>
  <c r="Y1094" i="4"/>
  <c r="T1094" i="4"/>
  <c r="U1094" i="4"/>
  <c r="Y1067" i="4"/>
  <c r="T1067" i="4"/>
  <c r="U1067" i="4"/>
  <c r="V1067" i="4"/>
  <c r="W1067" i="4"/>
  <c r="X1067" i="4"/>
  <c r="T1040" i="4"/>
  <c r="Y1040" i="4"/>
  <c r="W1040" i="4"/>
  <c r="X1040" i="4"/>
  <c r="V1040" i="4"/>
  <c r="U1040" i="4"/>
  <c r="T1013" i="4"/>
  <c r="Y1013" i="4"/>
  <c r="X1013" i="4"/>
  <c r="U1013" i="4"/>
  <c r="W1013" i="4"/>
  <c r="V1013" i="4"/>
  <c r="T986" i="4"/>
  <c r="U986" i="4"/>
  <c r="V986" i="4"/>
  <c r="X986" i="4"/>
  <c r="Y986" i="4"/>
  <c r="W986" i="4"/>
  <c r="T959" i="4"/>
  <c r="U959" i="4"/>
  <c r="W959" i="4"/>
  <c r="X959" i="4"/>
  <c r="V959" i="4"/>
  <c r="Y959" i="4"/>
  <c r="V932" i="4"/>
  <c r="U932" i="4"/>
  <c r="W932" i="4"/>
  <c r="X932" i="4"/>
  <c r="Y932" i="4"/>
  <c r="X905" i="4"/>
  <c r="U905" i="4"/>
  <c r="V905" i="4"/>
  <c r="T905" i="4"/>
  <c r="W905" i="4"/>
  <c r="Y905" i="4"/>
  <c r="Y878" i="4"/>
  <c r="U878" i="4"/>
  <c r="V878" i="4"/>
  <c r="T878" i="4"/>
  <c r="W878" i="4"/>
  <c r="X878" i="4"/>
  <c r="W851" i="4"/>
  <c r="U851" i="4"/>
  <c r="V851" i="4"/>
  <c r="T851" i="4"/>
  <c r="Y851" i="4"/>
  <c r="X851" i="4"/>
  <c r="U824" i="4"/>
  <c r="V824" i="4"/>
  <c r="W824" i="4"/>
  <c r="T824" i="4"/>
  <c r="Y824" i="4"/>
  <c r="X824" i="4"/>
  <c r="V797" i="4"/>
  <c r="W797" i="4"/>
  <c r="U797" i="4"/>
  <c r="X797" i="4"/>
  <c r="T797" i="4"/>
  <c r="Y797" i="4"/>
  <c r="Y770" i="4"/>
  <c r="X770" i="4"/>
  <c r="T770" i="4"/>
  <c r="V770" i="4"/>
  <c r="W770" i="4"/>
  <c r="W743" i="4"/>
  <c r="X743" i="4"/>
  <c r="T743" i="4"/>
  <c r="V743" i="4"/>
  <c r="Y743" i="4"/>
  <c r="U743" i="4"/>
  <c r="Y716" i="4"/>
  <c r="W716" i="4"/>
  <c r="X716" i="4"/>
  <c r="T716" i="4"/>
  <c r="U716" i="4"/>
  <c r="V716" i="4"/>
  <c r="W689" i="4"/>
  <c r="X689" i="4"/>
  <c r="Y689" i="4"/>
  <c r="T689" i="4"/>
  <c r="U689" i="4"/>
  <c r="V689" i="4"/>
  <c r="U662" i="4"/>
  <c r="V662" i="4"/>
  <c r="X662" i="4"/>
  <c r="Y662" i="4"/>
  <c r="T662" i="4"/>
  <c r="W662" i="4"/>
  <c r="V635" i="4"/>
  <c r="W635" i="4"/>
  <c r="U635" i="4"/>
  <c r="X635" i="4"/>
  <c r="T635" i="4"/>
  <c r="Y635" i="4"/>
  <c r="Y608" i="4"/>
  <c r="X608" i="4"/>
  <c r="T608" i="4"/>
  <c r="U608" i="4"/>
  <c r="V608" i="4"/>
  <c r="W608" i="4"/>
  <c r="W581" i="4"/>
  <c r="X581" i="4"/>
  <c r="T581" i="4"/>
  <c r="U581" i="4"/>
  <c r="V581" i="4"/>
  <c r="Y581" i="4"/>
  <c r="Y554" i="4"/>
  <c r="V554" i="4"/>
  <c r="W554" i="4"/>
  <c r="T554" i="4"/>
  <c r="X554" i="4"/>
  <c r="V527" i="4"/>
  <c r="U527" i="4"/>
  <c r="W527" i="4"/>
  <c r="T527" i="4"/>
  <c r="X527" i="4"/>
  <c r="Y527" i="4"/>
  <c r="V500" i="4"/>
  <c r="Y500" i="4"/>
  <c r="W500" i="4"/>
  <c r="X500" i="4"/>
  <c r="T500" i="4"/>
  <c r="U500" i="4"/>
  <c r="X473" i="4"/>
  <c r="U473" i="4"/>
  <c r="W473" i="4"/>
  <c r="Y473" i="4"/>
  <c r="V473" i="4"/>
  <c r="T473" i="4"/>
  <c r="U446" i="4"/>
  <c r="T446" i="4"/>
  <c r="Y446" i="4"/>
  <c r="V446" i="4"/>
  <c r="W446" i="4"/>
  <c r="X446" i="4"/>
  <c r="U419" i="4"/>
  <c r="W419" i="4"/>
  <c r="X419" i="4"/>
  <c r="T419" i="4"/>
  <c r="V419" i="4"/>
  <c r="Y419" i="4"/>
  <c r="Y392" i="4"/>
  <c r="T392" i="4"/>
  <c r="X392" i="4"/>
  <c r="U392" i="4"/>
  <c r="V392" i="4"/>
  <c r="W392" i="4"/>
  <c r="U365" i="4"/>
  <c r="W365" i="4"/>
  <c r="X365" i="4"/>
  <c r="V365" i="4"/>
  <c r="Y365" i="4"/>
  <c r="T365" i="4"/>
  <c r="Y338" i="4"/>
  <c r="T338" i="4"/>
  <c r="X338" i="4"/>
  <c r="W338" i="4"/>
  <c r="U338" i="4"/>
  <c r="V338" i="4"/>
  <c r="Y311" i="4"/>
  <c r="U311" i="4"/>
  <c r="V311" i="4"/>
  <c r="T311" i="4"/>
  <c r="W311" i="4"/>
  <c r="X311" i="4"/>
  <c r="Y284" i="4"/>
  <c r="T284" i="4"/>
  <c r="U284" i="4"/>
  <c r="V284" i="4"/>
  <c r="W284" i="4"/>
  <c r="X284" i="4"/>
  <c r="W257" i="4"/>
  <c r="X257" i="4"/>
  <c r="T257" i="4"/>
  <c r="U257" i="4"/>
  <c r="V257" i="4"/>
  <c r="Y257" i="4"/>
  <c r="W230" i="4"/>
  <c r="T230" i="4"/>
  <c r="U230" i="4"/>
  <c r="V230" i="4"/>
  <c r="X230" i="4"/>
  <c r="Y230" i="4"/>
  <c r="W203" i="4"/>
  <c r="X203" i="4"/>
  <c r="T203" i="4"/>
  <c r="Y203" i="4"/>
  <c r="U203" i="4"/>
  <c r="V203" i="4"/>
  <c r="W176" i="4"/>
  <c r="T176" i="4"/>
  <c r="Y176" i="4"/>
  <c r="V176" i="4"/>
  <c r="X176" i="4"/>
  <c r="U176" i="4"/>
  <c r="W149" i="4"/>
  <c r="U149" i="4"/>
  <c r="V149" i="4"/>
  <c r="X149" i="4"/>
  <c r="Y149" i="4"/>
  <c r="T149" i="4"/>
  <c r="U122" i="4"/>
  <c r="V122" i="4"/>
  <c r="X122" i="4"/>
  <c r="T122" i="4"/>
  <c r="W122" i="4"/>
  <c r="Y122" i="4"/>
  <c r="U95" i="4"/>
  <c r="V95" i="4"/>
  <c r="T95" i="4"/>
  <c r="W95" i="4"/>
  <c r="X95" i="4"/>
  <c r="Y95" i="4"/>
  <c r="U68" i="4"/>
  <c r="V68" i="4"/>
  <c r="Y68" i="4"/>
  <c r="T68" i="4"/>
  <c r="W68" i="4"/>
  <c r="X68" i="4"/>
  <c r="T41" i="4"/>
  <c r="U41" i="4"/>
  <c r="Y41" i="4"/>
  <c r="V41" i="4"/>
  <c r="W41" i="4"/>
  <c r="X41" i="4"/>
  <c r="I2645" i="4"/>
  <c r="Y2645" i="4"/>
  <c r="T2645" i="4"/>
  <c r="U2645" i="4"/>
  <c r="V2645" i="4"/>
  <c r="T2321" i="4"/>
  <c r="Y2321" i="4"/>
  <c r="V2321" i="4"/>
  <c r="W2321" i="4"/>
  <c r="X2321" i="4"/>
  <c r="T1997" i="4"/>
  <c r="U1997" i="4"/>
  <c r="V1997" i="4"/>
  <c r="W1997" i="4"/>
  <c r="Y1997" i="4"/>
  <c r="X1997" i="4"/>
  <c r="Y1673" i="4"/>
  <c r="T1673" i="4"/>
  <c r="U1673" i="4"/>
  <c r="T1349" i="4"/>
  <c r="W1349" i="4"/>
  <c r="Y1349" i="4"/>
  <c r="U1349" i="4"/>
  <c r="V1349" i="4"/>
  <c r="X1349" i="4"/>
  <c r="T1025" i="4"/>
  <c r="U1025" i="4"/>
  <c r="V1025" i="4"/>
  <c r="W1025" i="4"/>
  <c r="X1025" i="4"/>
  <c r="Y1025" i="4"/>
  <c r="W701" i="4"/>
  <c r="X701" i="4"/>
  <c r="Y701" i="4"/>
  <c r="T701" i="4"/>
  <c r="U701" i="4"/>
  <c r="V701" i="4"/>
  <c r="W377" i="4"/>
  <c r="U377" i="4"/>
  <c r="V377" i="4"/>
  <c r="X377" i="4"/>
  <c r="Y377" i="4"/>
  <c r="T377" i="4"/>
  <c r="W53" i="4"/>
  <c r="X53" i="4"/>
  <c r="T53" i="4"/>
  <c r="V53" i="4"/>
  <c r="Y53" i="4"/>
  <c r="U53" i="4"/>
  <c r="X2814" i="4"/>
  <c r="X2799" i="4"/>
  <c r="Y2718" i="4"/>
  <c r="T2706" i="4"/>
  <c r="V2541" i="4"/>
  <c r="X2363" i="4"/>
  <c r="W2309" i="4"/>
  <c r="Y2228" i="4"/>
  <c r="V1850" i="4"/>
  <c r="T1650" i="4"/>
  <c r="T932" i="4"/>
  <c r="V1201" i="4"/>
  <c r="W1201" i="4"/>
  <c r="T1201" i="4"/>
  <c r="X1201" i="4"/>
  <c r="Y1201" i="4"/>
  <c r="U1201" i="4"/>
  <c r="Y1186" i="4"/>
  <c r="T1186" i="4"/>
  <c r="V1186" i="4"/>
  <c r="W1186" i="4"/>
  <c r="U1186" i="4"/>
  <c r="X1186" i="4"/>
  <c r="Y1174" i="4"/>
  <c r="T1174" i="4"/>
  <c r="U1174" i="4"/>
  <c r="V1174" i="4"/>
  <c r="W1174" i="4"/>
  <c r="X1174" i="4"/>
  <c r="V1159" i="4"/>
  <c r="W1159" i="4"/>
  <c r="T1159" i="4"/>
  <c r="U1159" i="4"/>
  <c r="X1159" i="4"/>
  <c r="Y1159" i="4"/>
  <c r="V1147" i="4"/>
  <c r="W1147" i="4"/>
  <c r="Y1147" i="4"/>
  <c r="T1147" i="4"/>
  <c r="U1147" i="4"/>
  <c r="X1147" i="4"/>
  <c r="T1132" i="4"/>
  <c r="Y1132" i="4"/>
  <c r="W1132" i="4"/>
  <c r="X1132" i="4"/>
  <c r="U1132" i="4"/>
  <c r="V1132" i="4"/>
  <c r="T1120" i="4"/>
  <c r="Y1120" i="4"/>
  <c r="U1120" i="4"/>
  <c r="V1120" i="4"/>
  <c r="W1120" i="4"/>
  <c r="X1120" i="4"/>
  <c r="V1105" i="4"/>
  <c r="W1105" i="4"/>
  <c r="X1105" i="4"/>
  <c r="Y1105" i="4"/>
  <c r="T1105" i="4"/>
  <c r="U1105" i="4"/>
  <c r="V1093" i="4"/>
  <c r="W1093" i="4"/>
  <c r="X1093" i="4"/>
  <c r="Y1093" i="4"/>
  <c r="T1093" i="4"/>
  <c r="U1093" i="4"/>
  <c r="Y1078" i="4"/>
  <c r="U1078" i="4"/>
  <c r="V1078" i="4"/>
  <c r="T1078" i="4"/>
  <c r="W1078" i="4"/>
  <c r="X1078" i="4"/>
  <c r="Y1066" i="4"/>
  <c r="U1066" i="4"/>
  <c r="V1066" i="4"/>
  <c r="W1066" i="4"/>
  <c r="X1066" i="4"/>
  <c r="T1066" i="4"/>
  <c r="V1051" i="4"/>
  <c r="W1051" i="4"/>
  <c r="T1051" i="4"/>
  <c r="Y1051" i="4"/>
  <c r="X1051" i="4"/>
  <c r="U1051" i="4"/>
  <c r="T1039" i="4"/>
  <c r="U1039" i="4"/>
  <c r="V1039" i="4"/>
  <c r="W1039" i="4"/>
  <c r="Y1039" i="4"/>
  <c r="T1024" i="4"/>
  <c r="W1024" i="4"/>
  <c r="X1024" i="4"/>
  <c r="Y1024" i="4"/>
  <c r="U1024" i="4"/>
  <c r="V1024" i="4"/>
  <c r="T1012" i="4"/>
  <c r="W1012" i="4"/>
  <c r="X1012" i="4"/>
  <c r="V1012" i="4"/>
  <c r="Y1012" i="4"/>
  <c r="U1012" i="4"/>
  <c r="Y997" i="4"/>
  <c r="X997" i="4"/>
  <c r="W997" i="4"/>
  <c r="T997" i="4"/>
  <c r="U997" i="4"/>
  <c r="V997" i="4"/>
  <c r="T985" i="4"/>
  <c r="V985" i="4"/>
  <c r="W985" i="4"/>
  <c r="U985" i="4"/>
  <c r="X985" i="4"/>
  <c r="Y985" i="4"/>
  <c r="T970" i="4"/>
  <c r="U970" i="4"/>
  <c r="V970" i="4"/>
  <c r="W970" i="4"/>
  <c r="X970" i="4"/>
  <c r="Y970" i="4"/>
  <c r="T958" i="4"/>
  <c r="U958" i="4"/>
  <c r="X958" i="4"/>
  <c r="Y958" i="4"/>
  <c r="W958" i="4"/>
  <c r="V958" i="4"/>
  <c r="V943" i="4"/>
  <c r="Y943" i="4"/>
  <c r="U943" i="4"/>
  <c r="W943" i="4"/>
  <c r="V931" i="4"/>
  <c r="T931" i="4"/>
  <c r="U931" i="4"/>
  <c r="Y931" i="4"/>
  <c r="W931" i="4"/>
  <c r="X931" i="4"/>
  <c r="Y916" i="4"/>
  <c r="V916" i="4"/>
  <c r="W916" i="4"/>
  <c r="X916" i="4"/>
  <c r="T916" i="4"/>
  <c r="U916" i="4"/>
  <c r="X904" i="4"/>
  <c r="W904" i="4"/>
  <c r="Y904" i="4"/>
  <c r="U904" i="4"/>
  <c r="V904" i="4"/>
  <c r="T904" i="4"/>
  <c r="V889" i="4"/>
  <c r="W889" i="4"/>
  <c r="U889" i="4"/>
  <c r="X889" i="4"/>
  <c r="T889" i="4"/>
  <c r="Y889" i="4"/>
  <c r="Y877" i="4"/>
  <c r="T877" i="4"/>
  <c r="U877" i="4"/>
  <c r="V877" i="4"/>
  <c r="W877" i="4"/>
  <c r="X877" i="4"/>
  <c r="W862" i="4"/>
  <c r="X862" i="4"/>
  <c r="T862" i="4"/>
  <c r="V862" i="4"/>
  <c r="Y862" i="4"/>
  <c r="U862" i="4"/>
  <c r="W850" i="4"/>
  <c r="T850" i="4"/>
  <c r="U850" i="4"/>
  <c r="V850" i="4"/>
  <c r="X850" i="4"/>
  <c r="Y850" i="4"/>
  <c r="X835" i="4"/>
  <c r="W835" i="4"/>
  <c r="Y835" i="4"/>
  <c r="T835" i="4"/>
  <c r="U835" i="4"/>
  <c r="V835" i="4"/>
  <c r="U823" i="4"/>
  <c r="T823" i="4"/>
  <c r="V823" i="4"/>
  <c r="W823" i="4"/>
  <c r="X823" i="4"/>
  <c r="V808" i="4"/>
  <c r="X808" i="4"/>
  <c r="Y808" i="4"/>
  <c r="W808" i="4"/>
  <c r="T808" i="4"/>
  <c r="U808" i="4"/>
  <c r="U796" i="4"/>
  <c r="V796" i="4"/>
  <c r="Y796" i="4"/>
  <c r="T796" i="4"/>
  <c r="W796" i="4"/>
  <c r="X796" i="4"/>
  <c r="T781" i="4"/>
  <c r="Y781" i="4"/>
  <c r="W781" i="4"/>
  <c r="X781" i="4"/>
  <c r="U781" i="4"/>
  <c r="V781" i="4"/>
  <c r="Y769" i="4"/>
  <c r="V769" i="4"/>
  <c r="W769" i="4"/>
  <c r="T769" i="4"/>
  <c r="U769" i="4"/>
  <c r="X769" i="4"/>
  <c r="U754" i="4"/>
  <c r="V754" i="4"/>
  <c r="X754" i="4"/>
  <c r="Y754" i="4"/>
  <c r="T754" i="4"/>
  <c r="W754" i="4"/>
  <c r="V742" i="4"/>
  <c r="W742" i="4"/>
  <c r="T742" i="4"/>
  <c r="U742" i="4"/>
  <c r="Y742" i="4"/>
  <c r="X742" i="4"/>
  <c r="Y727" i="4"/>
  <c r="U727" i="4"/>
  <c r="V727" i="4"/>
  <c r="T727" i="4"/>
  <c r="W727" i="4"/>
  <c r="X727" i="4"/>
  <c r="Y715" i="4"/>
  <c r="V715" i="4"/>
  <c r="W715" i="4"/>
  <c r="T715" i="4"/>
  <c r="U715" i="4"/>
  <c r="X715" i="4"/>
  <c r="Y700" i="4"/>
  <c r="T700" i="4"/>
  <c r="U700" i="4"/>
  <c r="V700" i="4"/>
  <c r="W700" i="4"/>
  <c r="X700" i="4"/>
  <c r="W688" i="4"/>
  <c r="V688" i="4"/>
  <c r="X688" i="4"/>
  <c r="T688" i="4"/>
  <c r="U688" i="4"/>
  <c r="Y688" i="4"/>
  <c r="X673" i="4"/>
  <c r="U673" i="4"/>
  <c r="V673" i="4"/>
  <c r="T673" i="4"/>
  <c r="W673" i="4"/>
  <c r="Y673" i="4"/>
  <c r="U661" i="4"/>
  <c r="T661" i="4"/>
  <c r="V661" i="4"/>
  <c r="W661" i="4"/>
  <c r="X661" i="4"/>
  <c r="V646" i="4"/>
  <c r="X646" i="4"/>
  <c r="Y646" i="4"/>
  <c r="U646" i="4"/>
  <c r="W646" i="4"/>
  <c r="T646" i="4"/>
  <c r="U634" i="4"/>
  <c r="V634" i="4"/>
  <c r="Y634" i="4"/>
  <c r="X634" i="4"/>
  <c r="W634" i="4"/>
  <c r="T634" i="4"/>
  <c r="T619" i="4"/>
  <c r="Y619" i="4"/>
  <c r="U619" i="4"/>
  <c r="V619" i="4"/>
  <c r="X619" i="4"/>
  <c r="W619" i="4"/>
  <c r="Y607" i="4"/>
  <c r="V607" i="4"/>
  <c r="W607" i="4"/>
  <c r="U607" i="4"/>
  <c r="X607" i="4"/>
  <c r="T607" i="4"/>
  <c r="T592" i="4"/>
  <c r="W592" i="4"/>
  <c r="X592" i="4"/>
  <c r="U592" i="4"/>
  <c r="V592" i="4"/>
  <c r="Y592" i="4"/>
  <c r="V580" i="4"/>
  <c r="W580" i="4"/>
  <c r="X580" i="4"/>
  <c r="Y580" i="4"/>
  <c r="T580" i="4"/>
  <c r="U580" i="4"/>
  <c r="X565" i="4"/>
  <c r="Y565" i="4"/>
  <c r="V565" i="4"/>
  <c r="W565" i="4"/>
  <c r="T565" i="4"/>
  <c r="U565" i="4"/>
  <c r="Y553" i="4"/>
  <c r="U553" i="4"/>
  <c r="V553" i="4"/>
  <c r="X553" i="4"/>
  <c r="T553" i="4"/>
  <c r="W553" i="4"/>
  <c r="Y538" i="4"/>
  <c r="W538" i="4"/>
  <c r="X538" i="4"/>
  <c r="V538" i="4"/>
  <c r="T538" i="4"/>
  <c r="U538" i="4"/>
  <c r="V526" i="4"/>
  <c r="T526" i="4"/>
  <c r="U526" i="4"/>
  <c r="W526" i="4"/>
  <c r="X526" i="4"/>
  <c r="Y526" i="4"/>
  <c r="T511" i="4"/>
  <c r="U511" i="4"/>
  <c r="V511" i="4"/>
  <c r="W511" i="4"/>
  <c r="X511" i="4"/>
  <c r="Y511" i="4"/>
  <c r="U499" i="4"/>
  <c r="W499" i="4"/>
  <c r="X499" i="4"/>
  <c r="Y499" i="4"/>
  <c r="V499" i="4"/>
  <c r="T499" i="4"/>
  <c r="W484" i="4"/>
  <c r="T484" i="4"/>
  <c r="U484" i="4"/>
  <c r="V484" i="4"/>
  <c r="X484" i="4"/>
  <c r="Y484" i="4"/>
  <c r="X472" i="4"/>
  <c r="T472" i="4"/>
  <c r="V472" i="4"/>
  <c r="W472" i="4"/>
  <c r="U472" i="4"/>
  <c r="Y472" i="4"/>
  <c r="X457" i="4"/>
  <c r="V457" i="4"/>
  <c r="U457" i="4"/>
  <c r="W457" i="4"/>
  <c r="T457" i="4"/>
  <c r="Y457" i="4"/>
  <c r="U445" i="4"/>
  <c r="W445" i="4"/>
  <c r="X445" i="4"/>
  <c r="V445" i="4"/>
  <c r="Y445" i="4"/>
  <c r="T445" i="4"/>
  <c r="U430" i="4"/>
  <c r="V430" i="4"/>
  <c r="X430" i="4"/>
  <c r="Y430" i="4"/>
  <c r="T430" i="4"/>
  <c r="W430" i="4"/>
  <c r="U418" i="4"/>
  <c r="V418" i="4"/>
  <c r="W418" i="4"/>
  <c r="T418" i="4"/>
  <c r="X418" i="4"/>
  <c r="Y418" i="4"/>
  <c r="W403" i="4"/>
  <c r="V403" i="4"/>
  <c r="X403" i="4"/>
  <c r="T403" i="4"/>
  <c r="Y403" i="4"/>
  <c r="U403" i="4"/>
  <c r="Y391" i="4"/>
  <c r="V391" i="4"/>
  <c r="W391" i="4"/>
  <c r="U391" i="4"/>
  <c r="X391" i="4"/>
  <c r="T391" i="4"/>
  <c r="Y376" i="4"/>
  <c r="U376" i="4"/>
  <c r="W376" i="4"/>
  <c r="X376" i="4"/>
  <c r="T376" i="4"/>
  <c r="V376" i="4"/>
  <c r="U364" i="4"/>
  <c r="T364" i="4"/>
  <c r="V364" i="4"/>
  <c r="X364" i="4"/>
  <c r="Y364" i="4"/>
  <c r="W364" i="4"/>
  <c r="U349" i="4"/>
  <c r="T349" i="4"/>
  <c r="V349" i="4"/>
  <c r="X349" i="4"/>
  <c r="Y349" i="4"/>
  <c r="W349" i="4"/>
  <c r="W337" i="4"/>
  <c r="X337" i="4"/>
  <c r="T337" i="4"/>
  <c r="U337" i="4"/>
  <c r="V337" i="4"/>
  <c r="Y337" i="4"/>
  <c r="U322" i="4"/>
  <c r="T322" i="4"/>
  <c r="V322" i="4"/>
  <c r="W322" i="4"/>
  <c r="X322" i="4"/>
  <c r="Y322" i="4"/>
  <c r="Y310" i="4"/>
  <c r="T310" i="4"/>
  <c r="U310" i="4"/>
  <c r="V310" i="4"/>
  <c r="W310" i="4"/>
  <c r="X310" i="4"/>
  <c r="U295" i="4"/>
  <c r="T295" i="4"/>
  <c r="V295" i="4"/>
  <c r="Y295" i="4"/>
  <c r="W295" i="4"/>
  <c r="X295" i="4"/>
  <c r="Y283" i="4"/>
  <c r="V283" i="4"/>
  <c r="W283" i="4"/>
  <c r="X283" i="4"/>
  <c r="T283" i="4"/>
  <c r="U283" i="4"/>
  <c r="W268" i="4"/>
  <c r="V268" i="4"/>
  <c r="X268" i="4"/>
  <c r="Y268" i="4"/>
  <c r="T268" i="4"/>
  <c r="U268" i="4"/>
  <c r="W256" i="4"/>
  <c r="V256" i="4"/>
  <c r="U256" i="4"/>
  <c r="X256" i="4"/>
  <c r="T256" i="4"/>
  <c r="Y256" i="4"/>
  <c r="Y241" i="4"/>
  <c r="U241" i="4"/>
  <c r="V241" i="4"/>
  <c r="T241" i="4"/>
  <c r="W241" i="4"/>
  <c r="X241" i="4"/>
  <c r="W229" i="4"/>
  <c r="Y229" i="4"/>
  <c r="X229" i="4"/>
  <c r="T229" i="4"/>
  <c r="U229" i="4"/>
  <c r="V229" i="4"/>
  <c r="Y214" i="4"/>
  <c r="U214" i="4"/>
  <c r="T214" i="4"/>
  <c r="V214" i="4"/>
  <c r="W214" i="4"/>
  <c r="X214" i="4"/>
  <c r="W202" i="4"/>
  <c r="U202" i="4"/>
  <c r="V202" i="4"/>
  <c r="X202" i="4"/>
  <c r="T202" i="4"/>
  <c r="Y202" i="4"/>
  <c r="Y187" i="4"/>
  <c r="W187" i="4"/>
  <c r="X187" i="4"/>
  <c r="V187" i="4"/>
  <c r="T187" i="4"/>
  <c r="U187" i="4"/>
  <c r="W175" i="4"/>
  <c r="V175" i="4"/>
  <c r="X175" i="4"/>
  <c r="T175" i="4"/>
  <c r="U175" i="4"/>
  <c r="Y175" i="4"/>
  <c r="Y160" i="4"/>
  <c r="T160" i="4"/>
  <c r="U160" i="4"/>
  <c r="V160" i="4"/>
  <c r="X160" i="4"/>
  <c r="W148" i="4"/>
  <c r="T148" i="4"/>
  <c r="U148" i="4"/>
  <c r="V148" i="4"/>
  <c r="X148" i="4"/>
  <c r="Y148" i="4"/>
  <c r="Y133" i="4"/>
  <c r="V133" i="4"/>
  <c r="U133" i="4"/>
  <c r="X133" i="4"/>
  <c r="T133" i="4"/>
  <c r="W133" i="4"/>
  <c r="U121" i="4"/>
  <c r="V121" i="4"/>
  <c r="Y121" i="4"/>
  <c r="W121" i="4"/>
  <c r="X121" i="4"/>
  <c r="T121" i="4"/>
  <c r="W106" i="4"/>
  <c r="X106" i="4"/>
  <c r="Y106" i="4"/>
  <c r="T106" i="4"/>
  <c r="U106" i="4"/>
  <c r="V106" i="4"/>
  <c r="U94" i="4"/>
  <c r="V94" i="4"/>
  <c r="T94" i="4"/>
  <c r="X94" i="4"/>
  <c r="Y94" i="4"/>
  <c r="W94" i="4"/>
  <c r="W79" i="4"/>
  <c r="X79" i="4"/>
  <c r="Y79" i="4"/>
  <c r="V79" i="4"/>
  <c r="T79" i="4"/>
  <c r="U79" i="4"/>
  <c r="U67" i="4"/>
  <c r="V67" i="4"/>
  <c r="W67" i="4"/>
  <c r="Y67" i="4"/>
  <c r="X67" i="4"/>
  <c r="T67" i="4"/>
  <c r="W52" i="4"/>
  <c r="X52" i="4"/>
  <c r="Y52" i="4"/>
  <c r="T52" i="4"/>
  <c r="U52" i="4"/>
  <c r="V52" i="4"/>
  <c r="X40" i="4"/>
  <c r="V40" i="4"/>
  <c r="W40" i="4"/>
  <c r="T40" i="4"/>
  <c r="U40" i="4"/>
  <c r="Y40" i="4"/>
  <c r="C2618" i="4"/>
  <c r="AB2618" i="4" s="1"/>
  <c r="U2618" i="4"/>
  <c r="V2618" i="4"/>
  <c r="T2618" i="4"/>
  <c r="W2618" i="4"/>
  <c r="X2618" i="4"/>
  <c r="Y2618" i="4"/>
  <c r="X2294" i="4"/>
  <c r="Y2294" i="4"/>
  <c r="T2294" i="4"/>
  <c r="U2294" i="4"/>
  <c r="V2294" i="4"/>
  <c r="W2294" i="4"/>
  <c r="X1970" i="4"/>
  <c r="Y1970" i="4"/>
  <c r="T1970" i="4"/>
  <c r="U1970" i="4"/>
  <c r="V1970" i="4"/>
  <c r="X1646" i="4"/>
  <c r="Y1646" i="4"/>
  <c r="W1646" i="4"/>
  <c r="T1646" i="4"/>
  <c r="U1646" i="4"/>
  <c r="V1646" i="4"/>
  <c r="Y1322" i="4"/>
  <c r="T1322" i="4"/>
  <c r="V1322" i="4"/>
  <c r="W1322" i="4"/>
  <c r="X1322" i="4"/>
  <c r="U1322" i="4"/>
  <c r="T998" i="4"/>
  <c r="U998" i="4"/>
  <c r="V998" i="4"/>
  <c r="W998" i="4"/>
  <c r="X674" i="4"/>
  <c r="Y674" i="4"/>
  <c r="W674" i="4"/>
  <c r="T674" i="4"/>
  <c r="U674" i="4"/>
  <c r="V674" i="4"/>
  <c r="V350" i="4"/>
  <c r="U350" i="4"/>
  <c r="W350" i="4"/>
  <c r="X350" i="4"/>
  <c r="T350" i="4"/>
  <c r="Y350" i="4"/>
  <c r="W2814" i="4"/>
  <c r="W2799" i="4"/>
  <c r="X2718" i="4"/>
  <c r="V2487" i="4"/>
  <c r="U2471" i="4"/>
  <c r="U2321" i="4"/>
  <c r="V2309" i="4"/>
  <c r="Y1229" i="4"/>
  <c r="V1956" i="4"/>
  <c r="W1956" i="4"/>
  <c r="Y1956" i="4"/>
  <c r="U1956" i="4"/>
  <c r="X1956" i="4"/>
  <c r="T1956" i="4"/>
  <c r="T1941" i="4"/>
  <c r="U1941" i="4"/>
  <c r="V1941" i="4"/>
  <c r="W1941" i="4"/>
  <c r="X1941" i="4"/>
  <c r="Y1941" i="4"/>
  <c r="T1932" i="4"/>
  <c r="U1932" i="4"/>
  <c r="W1932" i="4"/>
  <c r="Y1932" i="4"/>
  <c r="X1932" i="4"/>
  <c r="W1914" i="4"/>
  <c r="X1914" i="4"/>
  <c r="U1914" i="4"/>
  <c r="V1914" i="4"/>
  <c r="V1902" i="4"/>
  <c r="W1902" i="4"/>
  <c r="T1902" i="4"/>
  <c r="U1902" i="4"/>
  <c r="Y1902" i="4"/>
  <c r="X1902" i="4"/>
  <c r="X1887" i="4"/>
  <c r="Y1887" i="4"/>
  <c r="T1887" i="4"/>
  <c r="U1887" i="4"/>
  <c r="V1887" i="4"/>
  <c r="W1887" i="4"/>
  <c r="Y1875" i="4"/>
  <c r="W1875" i="4"/>
  <c r="T1875" i="4"/>
  <c r="U1875" i="4"/>
  <c r="V1875" i="4"/>
  <c r="X1875" i="4"/>
  <c r="U1860" i="4"/>
  <c r="W1860" i="4"/>
  <c r="Y1860" i="4"/>
  <c r="T1860" i="4"/>
  <c r="V1860" i="4"/>
  <c r="X1860" i="4"/>
  <c r="T1848" i="4"/>
  <c r="X1848" i="4"/>
  <c r="Y1848" i="4"/>
  <c r="T1833" i="4"/>
  <c r="U1833" i="4"/>
  <c r="W1833" i="4"/>
  <c r="X1833" i="4"/>
  <c r="Y1833" i="4"/>
  <c r="V1833" i="4"/>
  <c r="T1821" i="4"/>
  <c r="Y1821" i="4"/>
  <c r="U1821" i="4"/>
  <c r="V1821" i="4"/>
  <c r="W1821" i="4"/>
  <c r="X1821" i="4"/>
  <c r="W1806" i="4"/>
  <c r="X1806" i="4"/>
  <c r="T1806" i="4"/>
  <c r="U1806" i="4"/>
  <c r="V1806" i="4"/>
  <c r="Y1806" i="4"/>
  <c r="V1794" i="4"/>
  <c r="W1794" i="4"/>
  <c r="U1794" i="4"/>
  <c r="Y1794" i="4"/>
  <c r="T1794" i="4"/>
  <c r="X1794" i="4"/>
  <c r="T1779" i="4"/>
  <c r="U1779" i="4"/>
  <c r="W1779" i="4"/>
  <c r="Y1779" i="4"/>
  <c r="X1779" i="4"/>
  <c r="V1779" i="4"/>
  <c r="Y1767" i="4"/>
  <c r="T1767" i="4"/>
  <c r="U1767" i="4"/>
  <c r="X1767" i="4"/>
  <c r="V1767" i="4"/>
  <c r="W1767" i="4"/>
  <c r="T1752" i="4"/>
  <c r="U1752" i="4"/>
  <c r="Y1752" i="4"/>
  <c r="V1752" i="4"/>
  <c r="W1752" i="4"/>
  <c r="X1752" i="4"/>
  <c r="W1740" i="4"/>
  <c r="Y1740" i="4"/>
  <c r="T1740" i="4"/>
  <c r="U1740" i="4"/>
  <c r="V1740" i="4"/>
  <c r="X1740" i="4"/>
  <c r="T1725" i="4"/>
  <c r="U1725" i="4"/>
  <c r="V1725" i="4"/>
  <c r="W1725" i="4"/>
  <c r="Y1725" i="4"/>
  <c r="X1725" i="4"/>
  <c r="T1713" i="4"/>
  <c r="U1713" i="4"/>
  <c r="V1713" i="4"/>
  <c r="W1713" i="4"/>
  <c r="X1713" i="4"/>
  <c r="Y1713" i="4"/>
  <c r="W1698" i="4"/>
  <c r="X1698" i="4"/>
  <c r="U1698" i="4"/>
  <c r="Y1698" i="4"/>
  <c r="V1698" i="4"/>
  <c r="V1686" i="4"/>
  <c r="W1686" i="4"/>
  <c r="T1686" i="4"/>
  <c r="U1686" i="4"/>
  <c r="X1686" i="4"/>
  <c r="Y1686" i="4"/>
  <c r="X1671" i="4"/>
  <c r="Y1671" i="4"/>
  <c r="U1671" i="4"/>
  <c r="T1671" i="4"/>
  <c r="V1671" i="4"/>
  <c r="Y1659" i="4"/>
  <c r="X1659" i="4"/>
  <c r="V1659" i="4"/>
  <c r="T1659" i="4"/>
  <c r="U1659" i="4"/>
  <c r="X1644" i="4"/>
  <c r="Y1644" i="4"/>
  <c r="U1644" i="4"/>
  <c r="V1644" i="4"/>
  <c r="W1644" i="4"/>
  <c r="V1632" i="4"/>
  <c r="W1632" i="4"/>
  <c r="T1632" i="4"/>
  <c r="U1632" i="4"/>
  <c r="X1632" i="4"/>
  <c r="Y1632" i="4"/>
  <c r="T1617" i="4"/>
  <c r="U1617" i="4"/>
  <c r="V1617" i="4"/>
  <c r="W1617" i="4"/>
  <c r="X1617" i="4"/>
  <c r="Y1617" i="4"/>
  <c r="T1605" i="4"/>
  <c r="Y1605" i="4"/>
  <c r="U1605" i="4"/>
  <c r="V1605" i="4"/>
  <c r="W1605" i="4"/>
  <c r="X1605" i="4"/>
  <c r="W1590" i="4"/>
  <c r="X1590" i="4"/>
  <c r="U1590" i="4"/>
  <c r="V1590" i="4"/>
  <c r="T1590" i="4"/>
  <c r="Y1590" i="4"/>
  <c r="V1578" i="4"/>
  <c r="W1578" i="4"/>
  <c r="T1578" i="4"/>
  <c r="U1578" i="4"/>
  <c r="X1578" i="4"/>
  <c r="T1563" i="4"/>
  <c r="Y1563" i="4"/>
  <c r="V1563" i="4"/>
  <c r="W1563" i="4"/>
  <c r="X1563" i="4"/>
  <c r="U1563" i="4"/>
  <c r="Y1551" i="4"/>
  <c r="X1551" i="4"/>
  <c r="W1536" i="4"/>
  <c r="Y1536" i="4"/>
  <c r="X1536" i="4"/>
  <c r="U1536" i="4"/>
  <c r="T1536" i="4"/>
  <c r="V1536" i="4"/>
  <c r="T1524" i="4"/>
  <c r="V1524" i="4"/>
  <c r="W1524" i="4"/>
  <c r="U1524" i="4"/>
  <c r="X1524" i="4"/>
  <c r="Y1524" i="4"/>
  <c r="T1509" i="4"/>
  <c r="U1509" i="4"/>
  <c r="V1509" i="4"/>
  <c r="W1509" i="4"/>
  <c r="X1509" i="4"/>
  <c r="Y1509" i="4"/>
  <c r="T1497" i="4"/>
  <c r="V1497" i="4"/>
  <c r="W1497" i="4"/>
  <c r="X1497" i="4"/>
  <c r="Y1497" i="4"/>
  <c r="U1497" i="4"/>
  <c r="W1482" i="4"/>
  <c r="X1482" i="4"/>
  <c r="T1482" i="4"/>
  <c r="U1482" i="4"/>
  <c r="V1470" i="4"/>
  <c r="W1470" i="4"/>
  <c r="Y1470" i="4"/>
  <c r="T1470" i="4"/>
  <c r="U1470" i="4"/>
  <c r="X1470" i="4"/>
  <c r="T1455" i="4"/>
  <c r="U1455" i="4"/>
  <c r="Y1455" i="4"/>
  <c r="X1455" i="4"/>
  <c r="W1455" i="4"/>
  <c r="Y1443" i="4"/>
  <c r="T1443" i="4"/>
  <c r="V1443" i="4"/>
  <c r="W1443" i="4"/>
  <c r="T1428" i="4"/>
  <c r="U1428" i="4"/>
  <c r="W1428" i="4"/>
  <c r="X1428" i="4"/>
  <c r="Y1428" i="4"/>
  <c r="V1428" i="4"/>
  <c r="Y1416" i="4"/>
  <c r="T1416" i="4"/>
  <c r="U1416" i="4"/>
  <c r="V1416" i="4"/>
  <c r="W1416" i="4"/>
  <c r="X1416" i="4"/>
  <c r="T1401" i="4"/>
  <c r="U1401" i="4"/>
  <c r="V1401" i="4"/>
  <c r="W1401" i="4"/>
  <c r="Y1401" i="4"/>
  <c r="X1401" i="4"/>
  <c r="T1389" i="4"/>
  <c r="U1389" i="4"/>
  <c r="V1389" i="4"/>
  <c r="W1389" i="4"/>
  <c r="X1389" i="4"/>
  <c r="Y1389" i="4"/>
  <c r="W1374" i="4"/>
  <c r="X1374" i="4"/>
  <c r="Y1374" i="4"/>
  <c r="T1374" i="4"/>
  <c r="U1374" i="4"/>
  <c r="V1374" i="4"/>
  <c r="V1362" i="4"/>
  <c r="W1362" i="4"/>
  <c r="T1362" i="4"/>
  <c r="X1362" i="4"/>
  <c r="U1362" i="4"/>
  <c r="Y1362" i="4"/>
  <c r="U1347" i="4"/>
  <c r="V1347" i="4"/>
  <c r="X1347" i="4"/>
  <c r="Y1347" i="4"/>
  <c r="Y1335" i="4"/>
  <c r="V1335" i="4"/>
  <c r="X1335" i="4"/>
  <c r="T1335" i="4"/>
  <c r="U1335" i="4"/>
  <c r="W1335" i="4"/>
  <c r="U1320" i="4"/>
  <c r="V1320" i="4"/>
  <c r="Y1320" i="4"/>
  <c r="T1320" i="4"/>
  <c r="W1320" i="4"/>
  <c r="X1320" i="4"/>
  <c r="Y1308" i="4"/>
  <c r="T1308" i="4"/>
  <c r="V1308" i="4"/>
  <c r="W1308" i="4"/>
  <c r="U1308" i="4"/>
  <c r="X1308" i="4"/>
  <c r="T1293" i="4"/>
  <c r="U1293" i="4"/>
  <c r="V1293" i="4"/>
  <c r="W1293" i="4"/>
  <c r="Y1293" i="4"/>
  <c r="X1293" i="4"/>
  <c r="T1281" i="4"/>
  <c r="V1281" i="4"/>
  <c r="W1281" i="4"/>
  <c r="U1281" i="4"/>
  <c r="X1281" i="4"/>
  <c r="Y1281" i="4"/>
  <c r="W1266" i="4"/>
  <c r="X1266" i="4"/>
  <c r="T1266" i="4"/>
  <c r="V1266" i="4"/>
  <c r="Y1266" i="4"/>
  <c r="V1254" i="4"/>
  <c r="W1254" i="4"/>
  <c r="Y1254" i="4"/>
  <c r="X1254" i="4"/>
  <c r="T1254" i="4"/>
  <c r="U1254" i="4"/>
  <c r="T1239" i="4"/>
  <c r="X1239" i="4"/>
  <c r="Y1239" i="4"/>
  <c r="U1239" i="4"/>
  <c r="V1239" i="4"/>
  <c r="W1239" i="4"/>
  <c r="T1227" i="4"/>
  <c r="V1227" i="4"/>
  <c r="W1227" i="4"/>
  <c r="U1227" i="4"/>
  <c r="X1227" i="4"/>
  <c r="Y1227" i="4"/>
  <c r="V1212" i="4"/>
  <c r="W1212" i="4"/>
  <c r="T1212" i="4"/>
  <c r="U1212" i="4"/>
  <c r="Y1212" i="4"/>
  <c r="X1212" i="4"/>
  <c r="U1200" i="4"/>
  <c r="V1200" i="4"/>
  <c r="Y1200" i="4"/>
  <c r="W1200" i="4"/>
  <c r="X1200" i="4"/>
  <c r="T1200" i="4"/>
  <c r="Y1185" i="4"/>
  <c r="W1185" i="4"/>
  <c r="X1185" i="4"/>
  <c r="V1185" i="4"/>
  <c r="T1185" i="4"/>
  <c r="U1185" i="4"/>
  <c r="X1173" i="4"/>
  <c r="Y1173" i="4"/>
  <c r="V1173" i="4"/>
  <c r="W1173" i="4"/>
  <c r="T1173" i="4"/>
  <c r="U1173" i="4"/>
  <c r="U1158" i="4"/>
  <c r="V1158" i="4"/>
  <c r="X1158" i="4"/>
  <c r="Y1158" i="4"/>
  <c r="T1158" i="4"/>
  <c r="W1158" i="4"/>
  <c r="T1146" i="4"/>
  <c r="U1146" i="4"/>
  <c r="V1146" i="4"/>
  <c r="Y1146" i="4"/>
  <c r="T1131" i="4"/>
  <c r="W1131" i="4"/>
  <c r="X1131" i="4"/>
  <c r="U1131" i="4"/>
  <c r="V1131" i="4"/>
  <c r="Y1131" i="4"/>
  <c r="W1119" i="4"/>
  <c r="X1119" i="4"/>
  <c r="Y1119" i="4"/>
  <c r="T1119" i="4"/>
  <c r="U1119" i="4"/>
  <c r="V1119" i="4"/>
  <c r="V1104" i="4"/>
  <c r="W1104" i="4"/>
  <c r="T1104" i="4"/>
  <c r="U1104" i="4"/>
  <c r="X1104" i="4"/>
  <c r="U1092" i="4"/>
  <c r="V1092" i="4"/>
  <c r="T1092" i="4"/>
  <c r="W1092" i="4"/>
  <c r="X1092" i="4"/>
  <c r="Y1092" i="4"/>
  <c r="Y1077" i="4"/>
  <c r="T1077" i="4"/>
  <c r="U1077" i="4"/>
  <c r="V1077" i="4"/>
  <c r="W1077" i="4"/>
  <c r="X1077" i="4"/>
  <c r="X1065" i="4"/>
  <c r="Y1065" i="4"/>
  <c r="V1065" i="4"/>
  <c r="W1065" i="4"/>
  <c r="T1065" i="4"/>
  <c r="Y1050" i="4"/>
  <c r="T1050" i="4"/>
  <c r="W1050" i="4"/>
  <c r="X1050" i="4"/>
  <c r="U1050" i="4"/>
  <c r="V1050" i="4"/>
  <c r="W1038" i="4"/>
  <c r="X1038" i="4"/>
  <c r="Y1038" i="4"/>
  <c r="T1038" i="4"/>
  <c r="U1038" i="4"/>
  <c r="V1038" i="4"/>
  <c r="T1023" i="4"/>
  <c r="W1023" i="4"/>
  <c r="X1023" i="4"/>
  <c r="V1023" i="4"/>
  <c r="Y1023" i="4"/>
  <c r="U1023" i="4"/>
  <c r="T1011" i="4"/>
  <c r="U1011" i="4"/>
  <c r="V1011" i="4"/>
  <c r="Y1011" i="4"/>
  <c r="W1011" i="4"/>
  <c r="X1011" i="4"/>
  <c r="W996" i="4"/>
  <c r="X996" i="4"/>
  <c r="T996" i="4"/>
  <c r="U996" i="4"/>
  <c r="V996" i="4"/>
  <c r="Y996" i="4"/>
  <c r="W984" i="4"/>
  <c r="X984" i="4"/>
  <c r="V984" i="4"/>
  <c r="Y984" i="4"/>
  <c r="T984" i="4"/>
  <c r="U984" i="4"/>
  <c r="X969" i="4"/>
  <c r="Y969" i="4"/>
  <c r="V969" i="4"/>
  <c r="W969" i="4"/>
  <c r="T969" i="4"/>
  <c r="U969" i="4"/>
  <c r="U957" i="4"/>
  <c r="V957" i="4"/>
  <c r="T957" i="4"/>
  <c r="W957" i="4"/>
  <c r="X957" i="4"/>
  <c r="Y957" i="4"/>
  <c r="V942" i="4"/>
  <c r="Y942" i="4"/>
  <c r="U942" i="4"/>
  <c r="W942" i="4"/>
  <c r="X942" i="4"/>
  <c r="T942" i="4"/>
  <c r="U930" i="4"/>
  <c r="X930" i="4"/>
  <c r="Y930" i="4"/>
  <c r="W930" i="4"/>
  <c r="T930" i="4"/>
  <c r="V930" i="4"/>
  <c r="Y915" i="4"/>
  <c r="U915" i="4"/>
  <c r="V915" i="4"/>
  <c r="W915" i="4"/>
  <c r="X915" i="4"/>
  <c r="T915" i="4"/>
  <c r="W903" i="4"/>
  <c r="T903" i="4"/>
  <c r="U903" i="4"/>
  <c r="V903" i="4"/>
  <c r="X903" i="4"/>
  <c r="Y903" i="4"/>
  <c r="U888" i="4"/>
  <c r="V888" i="4"/>
  <c r="T888" i="4"/>
  <c r="W888" i="4"/>
  <c r="X888" i="4"/>
  <c r="Y888" i="4"/>
  <c r="X876" i="4"/>
  <c r="W876" i="4"/>
  <c r="Y876" i="4"/>
  <c r="T876" i="4"/>
  <c r="U876" i="4"/>
  <c r="V876" i="4"/>
  <c r="Y861" i="4"/>
  <c r="U861" i="4"/>
  <c r="V861" i="4"/>
  <c r="T861" i="4"/>
  <c r="W861" i="4"/>
  <c r="X861" i="4"/>
  <c r="V849" i="4"/>
  <c r="T849" i="4"/>
  <c r="U849" i="4"/>
  <c r="W849" i="4"/>
  <c r="X849" i="4"/>
  <c r="Y849" i="4"/>
  <c r="W834" i="4"/>
  <c r="U834" i="4"/>
  <c r="V834" i="4"/>
  <c r="X834" i="4"/>
  <c r="Y834" i="4"/>
  <c r="T822" i="4"/>
  <c r="U822" i="4"/>
  <c r="X822" i="4"/>
  <c r="Y822" i="4"/>
  <c r="V822" i="4"/>
  <c r="W822" i="4"/>
  <c r="U807" i="4"/>
  <c r="V807" i="4"/>
  <c r="W807" i="4"/>
  <c r="Y807" i="4"/>
  <c r="T807" i="4"/>
  <c r="X807" i="4"/>
  <c r="T795" i="4"/>
  <c r="U795" i="4"/>
  <c r="V795" i="4"/>
  <c r="W795" i="4"/>
  <c r="X795" i="4"/>
  <c r="Y795" i="4"/>
  <c r="W780" i="4"/>
  <c r="X780" i="4"/>
  <c r="T780" i="4"/>
  <c r="V780" i="4"/>
  <c r="Y780" i="4"/>
  <c r="U780" i="4"/>
  <c r="W768" i="4"/>
  <c r="X768" i="4"/>
  <c r="Y768" i="4"/>
  <c r="V768" i="4"/>
  <c r="U768" i="4"/>
  <c r="T768" i="4"/>
  <c r="T753" i="4"/>
  <c r="U753" i="4"/>
  <c r="X753" i="4"/>
  <c r="Y753" i="4"/>
  <c r="V753" i="4"/>
  <c r="W753" i="4"/>
  <c r="T741" i="4"/>
  <c r="U741" i="4"/>
  <c r="Y741" i="4"/>
  <c r="W741" i="4"/>
  <c r="X741" i="4"/>
  <c r="V741" i="4"/>
  <c r="W726" i="4"/>
  <c r="X726" i="4"/>
  <c r="V726" i="4"/>
  <c r="Y726" i="4"/>
  <c r="T726" i="4"/>
  <c r="U726" i="4"/>
  <c r="X714" i="4"/>
  <c r="T714" i="4"/>
  <c r="U714" i="4"/>
  <c r="V714" i="4"/>
  <c r="W714" i="4"/>
  <c r="Y714" i="4"/>
  <c r="Y699" i="4"/>
  <c r="W699" i="4"/>
  <c r="X699" i="4"/>
  <c r="V699" i="4"/>
  <c r="U699" i="4"/>
  <c r="T699" i="4"/>
  <c r="V687" i="4"/>
  <c r="T687" i="4"/>
  <c r="U687" i="4"/>
  <c r="X687" i="4"/>
  <c r="Y687" i="4"/>
  <c r="W687" i="4"/>
  <c r="W672" i="4"/>
  <c r="X672" i="4"/>
  <c r="Y672" i="4"/>
  <c r="V672" i="4"/>
  <c r="T672" i="4"/>
  <c r="U672" i="4"/>
  <c r="T660" i="4"/>
  <c r="U660" i="4"/>
  <c r="V660" i="4"/>
  <c r="W660" i="4"/>
  <c r="X660" i="4"/>
  <c r="Y660" i="4"/>
  <c r="U645" i="4"/>
  <c r="V645" i="4"/>
  <c r="W645" i="4"/>
  <c r="Y645" i="4"/>
  <c r="T645" i="4"/>
  <c r="X645" i="4"/>
  <c r="T633" i="4"/>
  <c r="U633" i="4"/>
  <c r="V633" i="4"/>
  <c r="X633" i="4"/>
  <c r="Y633" i="4"/>
  <c r="W633" i="4"/>
  <c r="W618" i="4"/>
  <c r="X618" i="4"/>
  <c r="T618" i="4"/>
  <c r="U618" i="4"/>
  <c r="V618" i="4"/>
  <c r="Y618" i="4"/>
  <c r="W606" i="4"/>
  <c r="X606" i="4"/>
  <c r="T606" i="4"/>
  <c r="U606" i="4"/>
  <c r="V606" i="4"/>
  <c r="Y606" i="4"/>
  <c r="T591" i="4"/>
  <c r="U591" i="4"/>
  <c r="V591" i="4"/>
  <c r="W591" i="4"/>
  <c r="X591" i="4"/>
  <c r="T579" i="4"/>
  <c r="U579" i="4"/>
  <c r="X579" i="4"/>
  <c r="Y579" i="4"/>
  <c r="V579" i="4"/>
  <c r="W579" i="4"/>
  <c r="V564" i="4"/>
  <c r="W564" i="4"/>
  <c r="Y564" i="4"/>
  <c r="U564" i="4"/>
  <c r="X564" i="4"/>
  <c r="T564" i="4"/>
  <c r="X552" i="4"/>
  <c r="T552" i="4"/>
  <c r="W552" i="4"/>
  <c r="Y552" i="4"/>
  <c r="V552" i="4"/>
  <c r="U552" i="4"/>
  <c r="X537" i="4"/>
  <c r="U537" i="4"/>
  <c r="V537" i="4"/>
  <c r="T537" i="4"/>
  <c r="W537" i="4"/>
  <c r="Y537" i="4"/>
  <c r="U525" i="4"/>
  <c r="X525" i="4"/>
  <c r="Y525" i="4"/>
  <c r="W525" i="4"/>
  <c r="T525" i="4"/>
  <c r="V525" i="4"/>
  <c r="X510" i="4"/>
  <c r="Y510" i="4"/>
  <c r="T510" i="4"/>
  <c r="U510" i="4"/>
  <c r="V510" i="4"/>
  <c r="W510" i="4"/>
  <c r="T498" i="4"/>
  <c r="U498" i="4"/>
  <c r="X498" i="4"/>
  <c r="Y498" i="4"/>
  <c r="V498" i="4"/>
  <c r="W498" i="4"/>
  <c r="U483" i="4"/>
  <c r="V483" i="4"/>
  <c r="W483" i="4"/>
  <c r="X483" i="4"/>
  <c r="Y483" i="4"/>
  <c r="T483" i="4"/>
  <c r="W471" i="4"/>
  <c r="X471" i="4"/>
  <c r="Y471" i="4"/>
  <c r="T471" i="4"/>
  <c r="V471" i="4"/>
  <c r="U471" i="4"/>
  <c r="W456" i="4"/>
  <c r="T456" i="4"/>
  <c r="X456" i="4"/>
  <c r="Y456" i="4"/>
  <c r="U456" i="4"/>
  <c r="V456" i="4"/>
  <c r="T444" i="4"/>
  <c r="U444" i="4"/>
  <c r="V444" i="4"/>
  <c r="W444" i="4"/>
  <c r="T429" i="4"/>
  <c r="Y429" i="4"/>
  <c r="U429" i="4"/>
  <c r="V429" i="4"/>
  <c r="W429" i="4"/>
  <c r="X429" i="4"/>
  <c r="Y417" i="4"/>
  <c r="W417" i="4"/>
  <c r="X417" i="4"/>
  <c r="T417" i="4"/>
  <c r="U417" i="4"/>
  <c r="V417" i="4"/>
  <c r="U402" i="4"/>
  <c r="T402" i="4"/>
  <c r="X402" i="4"/>
  <c r="Y402" i="4"/>
  <c r="W402" i="4"/>
  <c r="V402" i="4"/>
  <c r="X390" i="4"/>
  <c r="T390" i="4"/>
  <c r="U390" i="4"/>
  <c r="Y390" i="4"/>
  <c r="W390" i="4"/>
  <c r="V390" i="4"/>
  <c r="X375" i="4"/>
  <c r="U375" i="4"/>
  <c r="V375" i="4"/>
  <c r="Y375" i="4"/>
  <c r="T375" i="4"/>
  <c r="W375" i="4"/>
  <c r="T363" i="4"/>
  <c r="Y363" i="4"/>
  <c r="W363" i="4"/>
  <c r="X363" i="4"/>
  <c r="U363" i="4"/>
  <c r="V363" i="4"/>
  <c r="T348" i="4"/>
  <c r="X348" i="4"/>
  <c r="Y348" i="4"/>
  <c r="U348" i="4"/>
  <c r="V348" i="4"/>
  <c r="T336" i="4"/>
  <c r="W336" i="4"/>
  <c r="X336" i="4"/>
  <c r="U336" i="4"/>
  <c r="V336" i="4"/>
  <c r="Y336" i="4"/>
  <c r="T321" i="4"/>
  <c r="X321" i="4"/>
  <c r="Y321" i="4"/>
  <c r="W321" i="4"/>
  <c r="U321" i="4"/>
  <c r="V321" i="4"/>
  <c r="X309" i="4"/>
  <c r="V309" i="4"/>
  <c r="W309" i="4"/>
  <c r="U309" i="4"/>
  <c r="Y309" i="4"/>
  <c r="T309" i="4"/>
  <c r="T294" i="4"/>
  <c r="X294" i="4"/>
  <c r="Y294" i="4"/>
  <c r="U294" i="4"/>
  <c r="V294" i="4"/>
  <c r="W294" i="4"/>
  <c r="X282" i="4"/>
  <c r="V282" i="4"/>
  <c r="W282" i="4"/>
  <c r="T282" i="4"/>
  <c r="U282" i="4"/>
  <c r="Y282" i="4"/>
  <c r="V267" i="4"/>
  <c r="T267" i="4"/>
  <c r="U267" i="4"/>
  <c r="X267" i="4"/>
  <c r="Y267" i="4"/>
  <c r="W267" i="4"/>
  <c r="V255" i="4"/>
  <c r="T255" i="4"/>
  <c r="U255" i="4"/>
  <c r="W255" i="4"/>
  <c r="X255" i="4"/>
  <c r="Y255" i="4"/>
  <c r="Y240" i="4"/>
  <c r="W240" i="4"/>
  <c r="T240" i="4"/>
  <c r="X240" i="4"/>
  <c r="U240" i="4"/>
  <c r="V240" i="4"/>
  <c r="V228" i="4"/>
  <c r="W228" i="4"/>
  <c r="X228" i="4"/>
  <c r="U228" i="4"/>
  <c r="Y228" i="4"/>
  <c r="T228" i="4"/>
  <c r="Y213" i="4"/>
  <c r="V213" i="4"/>
  <c r="W213" i="4"/>
  <c r="U213" i="4"/>
  <c r="X213" i="4"/>
  <c r="T213" i="4"/>
  <c r="V201" i="4"/>
  <c r="Y201" i="4"/>
  <c r="W201" i="4"/>
  <c r="X201" i="4"/>
  <c r="T201" i="4"/>
  <c r="U201" i="4"/>
  <c r="Y186" i="4"/>
  <c r="T186" i="4"/>
  <c r="U186" i="4"/>
  <c r="V186" i="4"/>
  <c r="W186" i="4"/>
  <c r="X186" i="4"/>
  <c r="V174" i="4"/>
  <c r="T174" i="4"/>
  <c r="X174" i="4"/>
  <c r="Y174" i="4"/>
  <c r="U174" i="4"/>
  <c r="W174" i="4"/>
  <c r="Y159" i="4"/>
  <c r="X159" i="4"/>
  <c r="V159" i="4"/>
  <c r="W159" i="4"/>
  <c r="T159" i="4"/>
  <c r="U159" i="4"/>
  <c r="V147" i="4"/>
  <c r="X147" i="4"/>
  <c r="Y147" i="4"/>
  <c r="W147" i="4"/>
  <c r="T147" i="4"/>
  <c r="U147" i="4"/>
  <c r="Y132" i="4"/>
  <c r="U132" i="4"/>
  <c r="T132" i="4"/>
  <c r="V132" i="4"/>
  <c r="W132" i="4"/>
  <c r="X132" i="4"/>
  <c r="T120" i="4"/>
  <c r="U120" i="4"/>
  <c r="X120" i="4"/>
  <c r="Y120" i="4"/>
  <c r="V120" i="4"/>
  <c r="W120" i="4"/>
  <c r="W105" i="4"/>
  <c r="X105" i="4"/>
  <c r="T105" i="4"/>
  <c r="V105" i="4"/>
  <c r="Y105" i="4"/>
  <c r="U105" i="4"/>
  <c r="T93" i="4"/>
  <c r="U93" i="4"/>
  <c r="W93" i="4"/>
  <c r="V93" i="4"/>
  <c r="X93" i="4"/>
  <c r="Y93" i="4"/>
  <c r="W78" i="4"/>
  <c r="X78" i="4"/>
  <c r="U78" i="4"/>
  <c r="T78" i="4"/>
  <c r="V78" i="4"/>
  <c r="Y78" i="4"/>
  <c r="T66" i="4"/>
  <c r="U66" i="4"/>
  <c r="V66" i="4"/>
  <c r="W66" i="4"/>
  <c r="X66" i="4"/>
  <c r="Y66" i="4"/>
  <c r="W51" i="4"/>
  <c r="X51" i="4"/>
  <c r="U51" i="4"/>
  <c r="Y51" i="4"/>
  <c r="T51" i="4"/>
  <c r="V51" i="4"/>
  <c r="W39" i="4"/>
  <c r="X39" i="4"/>
  <c r="Y39" i="4"/>
  <c r="U39" i="4"/>
  <c r="V39" i="4"/>
  <c r="T39" i="4"/>
  <c r="C2591" i="4"/>
  <c r="AB2591" i="4" s="1"/>
  <c r="X2591" i="4"/>
  <c r="Y2591" i="4"/>
  <c r="U2591" i="4"/>
  <c r="V2591" i="4"/>
  <c r="W2591" i="4"/>
  <c r="T2591" i="4"/>
  <c r="T2267" i="4"/>
  <c r="U2267" i="4"/>
  <c r="V2267" i="4"/>
  <c r="W2267" i="4"/>
  <c r="X2267" i="4"/>
  <c r="Y2267" i="4"/>
  <c r="T1943" i="4"/>
  <c r="U1943" i="4"/>
  <c r="X1943" i="4"/>
  <c r="V1943" i="4"/>
  <c r="W1943" i="4"/>
  <c r="T1619" i="4"/>
  <c r="U1619" i="4"/>
  <c r="V1619" i="4"/>
  <c r="W1619" i="4"/>
  <c r="X1619" i="4"/>
  <c r="Y1619" i="4"/>
  <c r="T1295" i="4"/>
  <c r="U1295" i="4"/>
  <c r="V1295" i="4"/>
  <c r="W1295" i="4"/>
  <c r="X1295" i="4"/>
  <c r="Y1295" i="4"/>
  <c r="T971" i="4"/>
  <c r="U971" i="4"/>
  <c r="Y971" i="4"/>
  <c r="V971" i="4"/>
  <c r="X971" i="4"/>
  <c r="W971" i="4"/>
  <c r="V647" i="4"/>
  <c r="Y647" i="4"/>
  <c r="U647" i="4"/>
  <c r="W647" i="4"/>
  <c r="T647" i="4"/>
  <c r="X647" i="4"/>
  <c r="V323" i="4"/>
  <c r="W323" i="4"/>
  <c r="X323" i="4"/>
  <c r="Y323" i="4"/>
  <c r="T323" i="4"/>
  <c r="U323" i="4"/>
  <c r="U2733" i="4"/>
  <c r="X2645" i="4"/>
  <c r="T2471" i="4"/>
  <c r="U2309" i="4"/>
  <c r="T1914" i="4"/>
  <c r="U1527" i="4"/>
  <c r="V1482" i="4"/>
  <c r="U1443" i="4"/>
  <c r="X1872" i="4"/>
  <c r="Y1872" i="4"/>
  <c r="T1872" i="4"/>
  <c r="U1872" i="4"/>
  <c r="V1872" i="4"/>
  <c r="W1872" i="4"/>
  <c r="T1845" i="4"/>
  <c r="U1845" i="4"/>
  <c r="Y1845" i="4"/>
  <c r="Y1818" i="4"/>
  <c r="T1818" i="4"/>
  <c r="U1818" i="4"/>
  <c r="V1818" i="4"/>
  <c r="X1818" i="4"/>
  <c r="U1791" i="4"/>
  <c r="V1791" i="4"/>
  <c r="X1791" i="4"/>
  <c r="W1791" i="4"/>
  <c r="Y1791" i="4"/>
  <c r="T1791" i="4"/>
  <c r="X1764" i="4"/>
  <c r="Y1764" i="4"/>
  <c r="U1764" i="4"/>
  <c r="V1764" i="4"/>
  <c r="W1764" i="4"/>
  <c r="W1737" i="4"/>
  <c r="X1737" i="4"/>
  <c r="V1737" i="4"/>
  <c r="Y1737" i="4"/>
  <c r="W1710" i="4"/>
  <c r="Y1710" i="4"/>
  <c r="U1710" i="4"/>
  <c r="V1710" i="4"/>
  <c r="X1710" i="4"/>
  <c r="T1710" i="4"/>
  <c r="U1683" i="4"/>
  <c r="V1683" i="4"/>
  <c r="W1683" i="4"/>
  <c r="X1683" i="4"/>
  <c r="T1683" i="4"/>
  <c r="Y1683" i="4"/>
  <c r="X1656" i="4"/>
  <c r="Y1656" i="4"/>
  <c r="U1656" i="4"/>
  <c r="V1656" i="4"/>
  <c r="T1629" i="4"/>
  <c r="V1629" i="4"/>
  <c r="U1629" i="4"/>
  <c r="W1629" i="4"/>
  <c r="X1629" i="4"/>
  <c r="Y1629" i="4"/>
  <c r="U1602" i="4"/>
  <c r="V1602" i="4"/>
  <c r="Y1602" i="4"/>
  <c r="T1602" i="4"/>
  <c r="W1602" i="4"/>
  <c r="X1602" i="4"/>
  <c r="X1548" i="4"/>
  <c r="Y1548" i="4"/>
  <c r="T1548" i="4"/>
  <c r="U1548" i="4"/>
  <c r="W1548" i="4"/>
  <c r="T1521" i="4"/>
  <c r="U1521" i="4"/>
  <c r="W1521" i="4"/>
  <c r="X1521" i="4"/>
  <c r="V1521" i="4"/>
  <c r="Y1521" i="4"/>
  <c r="T1506" i="4"/>
  <c r="U1506" i="4"/>
  <c r="X1506" i="4"/>
  <c r="Y1506" i="4"/>
  <c r="V1506" i="4"/>
  <c r="W1506" i="4"/>
  <c r="W1479" i="4"/>
  <c r="X1479" i="4"/>
  <c r="T1479" i="4"/>
  <c r="U1479" i="4"/>
  <c r="V1479" i="4"/>
  <c r="Y1479" i="4"/>
  <c r="U1452" i="4"/>
  <c r="V1452" i="4"/>
  <c r="W1452" i="4"/>
  <c r="X1452" i="4"/>
  <c r="Y1452" i="4"/>
  <c r="T1452" i="4"/>
  <c r="T1425" i="4"/>
  <c r="U1425" i="4"/>
  <c r="W1425" i="4"/>
  <c r="X1425" i="4"/>
  <c r="V1425" i="4"/>
  <c r="Y1425" i="4"/>
  <c r="X1278" i="4"/>
  <c r="Y1278" i="4"/>
  <c r="T1278" i="4"/>
  <c r="U1278" i="4"/>
  <c r="W1278" i="4"/>
  <c r="V1278" i="4"/>
  <c r="T1236" i="4"/>
  <c r="Y1236" i="4"/>
  <c r="W1236" i="4"/>
  <c r="X1236" i="4"/>
  <c r="U1236" i="4"/>
  <c r="V1236" i="4"/>
  <c r="T1197" i="4"/>
  <c r="U1197" i="4"/>
  <c r="V1197" i="4"/>
  <c r="W1197" i="4"/>
  <c r="X1197" i="4"/>
  <c r="Y1197" i="4"/>
  <c r="Y1182" i="4"/>
  <c r="T1182" i="4"/>
  <c r="U1182" i="4"/>
  <c r="V1182" i="4"/>
  <c r="W1182" i="4"/>
  <c r="X1182" i="4"/>
  <c r="X1143" i="4"/>
  <c r="Y1143" i="4"/>
  <c r="V1143" i="4"/>
  <c r="W1143" i="4"/>
  <c r="T1143" i="4"/>
  <c r="U1143" i="4"/>
  <c r="T1128" i="4"/>
  <c r="Y1128" i="4"/>
  <c r="V1128" i="4"/>
  <c r="W1128" i="4"/>
  <c r="X1128" i="4"/>
  <c r="U1128" i="4"/>
  <c r="T1089" i="4"/>
  <c r="U1089" i="4"/>
  <c r="V1089" i="4"/>
  <c r="X1089" i="4"/>
  <c r="Y1089" i="4"/>
  <c r="W1089" i="4"/>
  <c r="Y1074" i="4"/>
  <c r="U1074" i="4"/>
  <c r="V1074" i="4"/>
  <c r="T1074" i="4"/>
  <c r="W1074" i="4"/>
  <c r="X1074" i="4"/>
  <c r="Y1035" i="4"/>
  <c r="X1035" i="4"/>
  <c r="W1035" i="4"/>
  <c r="T1035" i="4"/>
  <c r="U1035" i="4"/>
  <c r="V1035" i="4"/>
  <c r="T1020" i="4"/>
  <c r="U1020" i="4"/>
  <c r="V1020" i="4"/>
  <c r="Y1020" i="4"/>
  <c r="W1020" i="4"/>
  <c r="X1020" i="4"/>
  <c r="O981" i="4"/>
  <c r="V981" i="4"/>
  <c r="W981" i="4"/>
  <c r="U981" i="4"/>
  <c r="X981" i="4"/>
  <c r="T981" i="4"/>
  <c r="Y981" i="4"/>
  <c r="Y966" i="4"/>
  <c r="V966" i="4"/>
  <c r="X966" i="4"/>
  <c r="U966" i="4"/>
  <c r="W966" i="4"/>
  <c r="T927" i="4"/>
  <c r="U927" i="4"/>
  <c r="W927" i="4"/>
  <c r="X927" i="4"/>
  <c r="Y927" i="4"/>
  <c r="V927" i="4"/>
  <c r="Y912" i="4"/>
  <c r="U912" i="4"/>
  <c r="V912" i="4"/>
  <c r="T912" i="4"/>
  <c r="X912" i="4"/>
  <c r="W912" i="4"/>
  <c r="V873" i="4"/>
  <c r="U873" i="4"/>
  <c r="W873" i="4"/>
  <c r="T873" i="4"/>
  <c r="X873" i="4"/>
  <c r="Y873" i="4"/>
  <c r="Y858" i="4"/>
  <c r="T858" i="4"/>
  <c r="U858" i="4"/>
  <c r="W858" i="4"/>
  <c r="X858" i="4"/>
  <c r="T819" i="4"/>
  <c r="U819" i="4"/>
  <c r="V819" i="4"/>
  <c r="W819" i="4"/>
  <c r="X819" i="4"/>
  <c r="U804" i="4"/>
  <c r="W804" i="4"/>
  <c r="Y804" i="4"/>
  <c r="X804" i="4"/>
  <c r="T804" i="4"/>
  <c r="V804" i="4"/>
  <c r="U765" i="4"/>
  <c r="V765" i="4"/>
  <c r="X765" i="4"/>
  <c r="Y765" i="4"/>
  <c r="T765" i="4"/>
  <c r="W765" i="4"/>
  <c r="X750" i="4"/>
  <c r="Y750" i="4"/>
  <c r="U750" i="4"/>
  <c r="V750" i="4"/>
  <c r="T750" i="4"/>
  <c r="W750" i="4"/>
  <c r="X2598" i="4"/>
  <c r="W2354" i="4"/>
  <c r="U1737" i="4"/>
  <c r="V1884" i="4"/>
  <c r="W1884" i="4"/>
  <c r="X1884" i="4"/>
  <c r="Y1884" i="4"/>
  <c r="T1884" i="4"/>
  <c r="U1884" i="4"/>
  <c r="T1857" i="4"/>
  <c r="W1857" i="4"/>
  <c r="X1857" i="4"/>
  <c r="Y1857" i="4"/>
  <c r="U1857" i="4"/>
  <c r="V1857" i="4"/>
  <c r="T1830" i="4"/>
  <c r="U1830" i="4"/>
  <c r="X1830" i="4"/>
  <c r="Y1830" i="4"/>
  <c r="W1830" i="4"/>
  <c r="V1830" i="4"/>
  <c r="W1803" i="4"/>
  <c r="X1803" i="4"/>
  <c r="T1803" i="4"/>
  <c r="V1803" i="4"/>
  <c r="Y1803" i="4"/>
  <c r="Y1776" i="4"/>
  <c r="W1776" i="4"/>
  <c r="X1776" i="4"/>
  <c r="T1776" i="4"/>
  <c r="U1776" i="4"/>
  <c r="V1776" i="4"/>
  <c r="T1749" i="4"/>
  <c r="U1749" i="4"/>
  <c r="W1749" i="4"/>
  <c r="X1749" i="4"/>
  <c r="Y1749" i="4"/>
  <c r="V1749" i="4"/>
  <c r="T1722" i="4"/>
  <c r="U1722" i="4"/>
  <c r="Y1722" i="4"/>
  <c r="X1722" i="4"/>
  <c r="V1722" i="4"/>
  <c r="W1722" i="4"/>
  <c r="W1695" i="4"/>
  <c r="X1695" i="4"/>
  <c r="Y1695" i="4"/>
  <c r="T1695" i="4"/>
  <c r="U1695" i="4"/>
  <c r="V1695" i="4"/>
  <c r="U1668" i="4"/>
  <c r="T1668" i="4"/>
  <c r="V1668" i="4"/>
  <c r="X1668" i="4"/>
  <c r="Y1668" i="4"/>
  <c r="X1641" i="4"/>
  <c r="Y1641" i="4"/>
  <c r="T1641" i="4"/>
  <c r="U1641" i="4"/>
  <c r="V1641" i="4"/>
  <c r="T1614" i="4"/>
  <c r="U1614" i="4"/>
  <c r="W1614" i="4"/>
  <c r="X1614" i="4"/>
  <c r="W1587" i="4"/>
  <c r="X1587" i="4"/>
  <c r="T1587" i="4"/>
  <c r="V1587" i="4"/>
  <c r="Y1587" i="4"/>
  <c r="U1575" i="4"/>
  <c r="V1575" i="4"/>
  <c r="T1575" i="4"/>
  <c r="W1575" i="4"/>
  <c r="X1575" i="4"/>
  <c r="Y1575" i="4"/>
  <c r="V1560" i="4"/>
  <c r="W1560" i="4"/>
  <c r="T1560" i="4"/>
  <c r="U1560" i="4"/>
  <c r="X1560" i="4"/>
  <c r="Y1560" i="4"/>
  <c r="T1533" i="4"/>
  <c r="V1533" i="4"/>
  <c r="W1533" i="4"/>
  <c r="Y1533" i="4"/>
  <c r="X1533" i="4"/>
  <c r="Y1494" i="4"/>
  <c r="T1494" i="4"/>
  <c r="X1494" i="4"/>
  <c r="V1494" i="4"/>
  <c r="W1494" i="4"/>
  <c r="U1467" i="4"/>
  <c r="V1467" i="4"/>
  <c r="T1467" i="4"/>
  <c r="W1467" i="4"/>
  <c r="X1440" i="4"/>
  <c r="Y1440" i="4"/>
  <c r="U1440" i="4"/>
  <c r="W1440" i="4"/>
  <c r="T1440" i="4"/>
  <c r="V1440" i="4"/>
  <c r="W1413" i="4"/>
  <c r="X1413" i="4"/>
  <c r="T1413" i="4"/>
  <c r="U1413" i="4"/>
  <c r="V1413" i="4"/>
  <c r="T1398" i="4"/>
  <c r="U1398" i="4"/>
  <c r="V1398" i="4"/>
  <c r="W1398" i="4"/>
  <c r="X1398" i="4"/>
  <c r="Y1398" i="4"/>
  <c r="Y1386" i="4"/>
  <c r="T1386" i="4"/>
  <c r="U1386" i="4"/>
  <c r="V1386" i="4"/>
  <c r="W1386" i="4"/>
  <c r="X1386" i="4"/>
  <c r="W1371" i="4"/>
  <c r="X1371" i="4"/>
  <c r="V1371" i="4"/>
  <c r="Y1371" i="4"/>
  <c r="T1371" i="4"/>
  <c r="U1371" i="4"/>
  <c r="U1359" i="4"/>
  <c r="V1359" i="4"/>
  <c r="W1359" i="4"/>
  <c r="X1359" i="4"/>
  <c r="Y1359" i="4"/>
  <c r="T1359" i="4"/>
  <c r="U1344" i="4"/>
  <c r="V1344" i="4"/>
  <c r="W1344" i="4"/>
  <c r="X1344" i="4"/>
  <c r="T1344" i="4"/>
  <c r="Y1344" i="4"/>
  <c r="X1332" i="4"/>
  <c r="Y1332" i="4"/>
  <c r="T1332" i="4"/>
  <c r="V1332" i="4"/>
  <c r="W1332" i="4"/>
  <c r="Y1317" i="4"/>
  <c r="T1317" i="4"/>
  <c r="U1317" i="4"/>
  <c r="V1317" i="4"/>
  <c r="W1317" i="4"/>
  <c r="T1305" i="4"/>
  <c r="U1305" i="4"/>
  <c r="V1305" i="4"/>
  <c r="W1305" i="4"/>
  <c r="X1305" i="4"/>
  <c r="Y1305" i="4"/>
  <c r="T1290" i="4"/>
  <c r="U1290" i="4"/>
  <c r="W1290" i="4"/>
  <c r="X1290" i="4"/>
  <c r="V1290" i="4"/>
  <c r="Y1290" i="4"/>
  <c r="W1263" i="4"/>
  <c r="X1263" i="4"/>
  <c r="T1263" i="4"/>
  <c r="V1263" i="4"/>
  <c r="Y1263" i="4"/>
  <c r="U1263" i="4"/>
  <c r="T1251" i="4"/>
  <c r="U1251" i="4"/>
  <c r="W1251" i="4"/>
  <c r="X1251" i="4"/>
  <c r="Y1251" i="4"/>
  <c r="V1251" i="4"/>
  <c r="W1224" i="4"/>
  <c r="X1224" i="4"/>
  <c r="Y1224" i="4"/>
  <c r="V1224" i="4"/>
  <c r="U1224" i="4"/>
  <c r="T1224" i="4"/>
  <c r="V1209" i="4"/>
  <c r="W1209" i="4"/>
  <c r="X1209" i="4"/>
  <c r="Y1209" i="4"/>
  <c r="T1209" i="4"/>
  <c r="U1209" i="4"/>
  <c r="W1170" i="4"/>
  <c r="X1170" i="4"/>
  <c r="T1170" i="4"/>
  <c r="U1170" i="4"/>
  <c r="V1170" i="4"/>
  <c r="Y1170" i="4"/>
  <c r="T1155" i="4"/>
  <c r="U1155" i="4"/>
  <c r="V1155" i="4"/>
  <c r="W1155" i="4"/>
  <c r="X1155" i="4"/>
  <c r="Y1155" i="4"/>
  <c r="V1116" i="4"/>
  <c r="W1116" i="4"/>
  <c r="X1116" i="4"/>
  <c r="Y1116" i="4"/>
  <c r="U1116" i="4"/>
  <c r="T1116" i="4"/>
  <c r="V1101" i="4"/>
  <c r="W1101" i="4"/>
  <c r="X1101" i="4"/>
  <c r="Y1101" i="4"/>
  <c r="T1101" i="4"/>
  <c r="U1101" i="4"/>
  <c r="W1062" i="4"/>
  <c r="X1062" i="4"/>
  <c r="T1062" i="4"/>
  <c r="U1062" i="4"/>
  <c r="V1062" i="4"/>
  <c r="Y1062" i="4"/>
  <c r="V1047" i="4"/>
  <c r="W1047" i="4"/>
  <c r="X1047" i="4"/>
  <c r="Y1047" i="4"/>
  <c r="U1047" i="4"/>
  <c r="T1047" i="4"/>
  <c r="X1008" i="4"/>
  <c r="Y1008" i="4"/>
  <c r="U1008" i="4"/>
  <c r="V1008" i="4"/>
  <c r="W1008" i="4"/>
  <c r="T1008" i="4"/>
  <c r="X993" i="4"/>
  <c r="Y993" i="4"/>
  <c r="U993" i="4"/>
  <c r="V993" i="4"/>
  <c r="W993" i="4"/>
  <c r="T993" i="4"/>
  <c r="T954" i="4"/>
  <c r="U954" i="4"/>
  <c r="V954" i="4"/>
  <c r="Y954" i="4"/>
  <c r="V939" i="4"/>
  <c r="U939" i="4"/>
  <c r="W939" i="4"/>
  <c r="T939" i="4"/>
  <c r="X939" i="4"/>
  <c r="Y939" i="4"/>
  <c r="V900" i="4"/>
  <c r="X900" i="4"/>
  <c r="Y900" i="4"/>
  <c r="W900" i="4"/>
  <c r="U900" i="4"/>
  <c r="T900" i="4"/>
  <c r="W885" i="4"/>
  <c r="X885" i="4"/>
  <c r="T885" i="4"/>
  <c r="U885" i="4"/>
  <c r="V885" i="4"/>
  <c r="Y885" i="4"/>
  <c r="T846" i="4"/>
  <c r="U846" i="4"/>
  <c r="Y846" i="4"/>
  <c r="X846" i="4"/>
  <c r="V846" i="4"/>
  <c r="W846" i="4"/>
  <c r="W831" i="4"/>
  <c r="T831" i="4"/>
  <c r="U831" i="4"/>
  <c r="V831" i="4"/>
  <c r="X831" i="4"/>
  <c r="Y831" i="4"/>
  <c r="U792" i="4"/>
  <c r="V792" i="4"/>
  <c r="T792" i="4"/>
  <c r="W792" i="4"/>
  <c r="X792" i="4"/>
  <c r="Y792" i="4"/>
  <c r="T777" i="4"/>
  <c r="U777" i="4"/>
  <c r="V777" i="4"/>
  <c r="W777" i="4"/>
  <c r="X777" i="4"/>
  <c r="Y777" i="4"/>
  <c r="X738" i="4"/>
  <c r="W738" i="4"/>
  <c r="Y738" i="4"/>
  <c r="T738" i="4"/>
  <c r="U738" i="4"/>
  <c r="V738" i="4"/>
  <c r="Y2598" i="4"/>
  <c r="U1494" i="4"/>
  <c r="W2598" i="4"/>
  <c r="W2555" i="4"/>
  <c r="V2354" i="4"/>
  <c r="T1737" i="4"/>
  <c r="W1641" i="4"/>
  <c r="U1587" i="4"/>
  <c r="V2652" i="4"/>
  <c r="W2652" i="4"/>
  <c r="Y2652" i="4"/>
  <c r="T2652" i="4"/>
  <c r="U2652" i="4"/>
  <c r="X2652" i="4"/>
  <c r="T2637" i="4"/>
  <c r="V2637" i="4"/>
  <c r="W2637" i="4"/>
  <c r="X2637" i="4"/>
  <c r="Y2637" i="4"/>
  <c r="Y2625" i="4"/>
  <c r="V2625" i="4"/>
  <c r="W2625" i="4"/>
  <c r="X2625" i="4"/>
  <c r="U2625" i="4"/>
  <c r="N2610" i="4"/>
  <c r="U2610" i="4"/>
  <c r="V2610" i="4"/>
  <c r="T2610" i="4"/>
  <c r="W2610" i="4"/>
  <c r="X2610" i="4"/>
  <c r="Y2610" i="4"/>
  <c r="X2583" i="4"/>
  <c r="Y2583" i="4"/>
  <c r="W2583" i="4"/>
  <c r="T2583" i="4"/>
  <c r="T2571" i="4"/>
  <c r="U2571" i="4"/>
  <c r="V2571" i="4"/>
  <c r="W2571" i="4"/>
  <c r="X2571" i="4"/>
  <c r="T2556" i="4"/>
  <c r="U2556" i="4"/>
  <c r="V2556" i="4"/>
  <c r="W2556" i="4"/>
  <c r="V2544" i="4"/>
  <c r="W2544" i="4"/>
  <c r="T2544" i="4"/>
  <c r="U2544" i="4"/>
  <c r="X2544" i="4"/>
  <c r="Y2544" i="4"/>
  <c r="Y2529" i="4"/>
  <c r="U2529" i="4"/>
  <c r="V2529" i="4"/>
  <c r="W2529" i="4"/>
  <c r="X2529" i="4"/>
  <c r="Y2517" i="4"/>
  <c r="W2517" i="4"/>
  <c r="X2517" i="4"/>
  <c r="U2517" i="4"/>
  <c r="V2517" i="4"/>
  <c r="U2502" i="4"/>
  <c r="V2502" i="4"/>
  <c r="Y2502" i="4"/>
  <c r="T2502" i="4"/>
  <c r="W2502" i="4"/>
  <c r="X2490" i="4"/>
  <c r="Y2490" i="4"/>
  <c r="V2490" i="4"/>
  <c r="W2490" i="4"/>
  <c r="V2598" i="4"/>
  <c r="X1845" i="4"/>
  <c r="Y1467" i="4"/>
  <c r="T2570" i="4"/>
  <c r="U2570" i="4"/>
  <c r="X2570" i="4"/>
  <c r="Y2570" i="4"/>
  <c r="X2555" i="4"/>
  <c r="Y2555" i="4"/>
  <c r="U2543" i="4"/>
  <c r="V2543" i="4"/>
  <c r="X2543" i="4"/>
  <c r="Y2543" i="4"/>
  <c r="X2528" i="4"/>
  <c r="Y2528" i="4"/>
  <c r="T2528" i="4"/>
  <c r="X2516" i="4"/>
  <c r="Y2516" i="4"/>
  <c r="T2516" i="4"/>
  <c r="U2516" i="4"/>
  <c r="V2516" i="4"/>
  <c r="W2516" i="4"/>
  <c r="U2501" i="4"/>
  <c r="V2501" i="4"/>
  <c r="W2501" i="4"/>
  <c r="X2501" i="4"/>
  <c r="Y2501" i="4"/>
  <c r="T2501" i="4"/>
  <c r="U2489" i="4"/>
  <c r="V2489" i="4"/>
  <c r="T2489" i="4"/>
  <c r="W2489" i="4"/>
  <c r="X2489" i="4"/>
  <c r="Y2489" i="4"/>
  <c r="X2474" i="4"/>
  <c r="Y2474" i="4"/>
  <c r="U2474" i="4"/>
  <c r="V2474" i="4"/>
  <c r="W2474" i="4"/>
  <c r="Y2462" i="4"/>
  <c r="T2462" i="4"/>
  <c r="U2462" i="4"/>
  <c r="V2462" i="4"/>
  <c r="W2447" i="4"/>
  <c r="X2447" i="4"/>
  <c r="T2447" i="4"/>
  <c r="U2447" i="4"/>
  <c r="V2447" i="4"/>
  <c r="U2435" i="4"/>
  <c r="V2435" i="4"/>
  <c r="T2435" i="4"/>
  <c r="W2435" i="4"/>
  <c r="X2435" i="4"/>
  <c r="Y2420" i="4"/>
  <c r="T2420" i="4"/>
  <c r="U2420" i="4"/>
  <c r="V2420" i="4"/>
  <c r="U2408" i="4"/>
  <c r="V2408" i="4"/>
  <c r="Y2408" i="4"/>
  <c r="T2393" i="4"/>
  <c r="U2393" i="4"/>
  <c r="V2393" i="4"/>
  <c r="W2393" i="4"/>
  <c r="X2393" i="4"/>
  <c r="Y2393" i="4"/>
  <c r="X2381" i="4"/>
  <c r="Y2381" i="4"/>
  <c r="V2381" i="4"/>
  <c r="W2381" i="4"/>
  <c r="U2381" i="4"/>
  <c r="U2366" i="4"/>
  <c r="V2366" i="4"/>
  <c r="T2366" i="4"/>
  <c r="X2354" i="4"/>
  <c r="Y2354" i="4"/>
  <c r="X2339" i="4"/>
  <c r="Y2339" i="4"/>
  <c r="U2339" i="4"/>
  <c r="V2339" i="4"/>
  <c r="W2339" i="4"/>
  <c r="T2339" i="4"/>
  <c r="U2327" i="4"/>
  <c r="V2327" i="4"/>
  <c r="W2327" i="4"/>
  <c r="T2327" i="4"/>
  <c r="X2327" i="4"/>
  <c r="Y2327" i="4"/>
  <c r="V2312" i="4"/>
  <c r="W2312" i="4"/>
  <c r="Y2312" i="4"/>
  <c r="T2312" i="4"/>
  <c r="U2312" i="4"/>
  <c r="X2312" i="4"/>
  <c r="T2300" i="4"/>
  <c r="U2300" i="4"/>
  <c r="Y2300" i="4"/>
  <c r="V2300" i="4"/>
  <c r="W2300" i="4"/>
  <c r="X2300" i="4"/>
  <c r="X2285" i="4"/>
  <c r="Y2285" i="4"/>
  <c r="U2285" i="4"/>
  <c r="V2285" i="4"/>
  <c r="W2285" i="4"/>
  <c r="W2273" i="4"/>
  <c r="X2273" i="4"/>
  <c r="T2273" i="4"/>
  <c r="U2273" i="4"/>
  <c r="V2273" i="4"/>
  <c r="Y2273" i="4"/>
  <c r="T2258" i="4"/>
  <c r="U2258" i="4"/>
  <c r="X2258" i="4"/>
  <c r="Y2258" i="4"/>
  <c r="W2258" i="4"/>
  <c r="X2246" i="4"/>
  <c r="Y2246" i="4"/>
  <c r="T2246" i="4"/>
  <c r="U2246" i="4"/>
  <c r="U2598" i="4"/>
  <c r="V2570" i="4"/>
  <c r="U2555" i="4"/>
  <c r="T2354" i="4"/>
  <c r="W1845" i="4"/>
  <c r="T1764" i="4"/>
  <c r="X1467" i="4"/>
  <c r="Y1413" i="4"/>
  <c r="V711" i="4"/>
  <c r="W711" i="4"/>
  <c r="X711" i="4"/>
  <c r="Y711" i="4"/>
  <c r="T711" i="4"/>
  <c r="U711" i="4"/>
  <c r="T684" i="4"/>
  <c r="W684" i="4"/>
  <c r="X684" i="4"/>
  <c r="Y684" i="4"/>
  <c r="U684" i="4"/>
  <c r="V684" i="4"/>
  <c r="W669" i="4"/>
  <c r="T669" i="4"/>
  <c r="U669" i="4"/>
  <c r="V669" i="4"/>
  <c r="X669" i="4"/>
  <c r="Y669" i="4"/>
  <c r="U630" i="4"/>
  <c r="V630" i="4"/>
  <c r="X630" i="4"/>
  <c r="Y630" i="4"/>
  <c r="T630" i="4"/>
  <c r="W630" i="4"/>
  <c r="T615" i="4"/>
  <c r="U615" i="4"/>
  <c r="W615" i="4"/>
  <c r="X615" i="4"/>
  <c r="V615" i="4"/>
  <c r="Y576" i="4"/>
  <c r="U576" i="4"/>
  <c r="V576" i="4"/>
  <c r="T576" i="4"/>
  <c r="W576" i="4"/>
  <c r="X576" i="4"/>
  <c r="V549" i="4"/>
  <c r="T549" i="4"/>
  <c r="U549" i="4"/>
  <c r="W549" i="4"/>
  <c r="Y549" i="4"/>
  <c r="X534" i="4"/>
  <c r="W534" i="4"/>
  <c r="Y534" i="4"/>
  <c r="T534" i="4"/>
  <c r="U534" i="4"/>
  <c r="V534" i="4"/>
  <c r="X495" i="4"/>
  <c r="V495" i="4"/>
  <c r="W495" i="4"/>
  <c r="U495" i="4"/>
  <c r="Y495" i="4"/>
  <c r="T495" i="4"/>
  <c r="T480" i="4"/>
  <c r="U480" i="4"/>
  <c r="X480" i="4"/>
  <c r="Y480" i="4"/>
  <c r="V480" i="4"/>
  <c r="W480" i="4"/>
  <c r="U441" i="4"/>
  <c r="V441" i="4"/>
  <c r="W441" i="4"/>
  <c r="X441" i="4"/>
  <c r="T441" i="4"/>
  <c r="Y441" i="4"/>
  <c r="T426" i="4"/>
  <c r="U426" i="4"/>
  <c r="V426" i="4"/>
  <c r="X426" i="4"/>
  <c r="Y426" i="4"/>
  <c r="W426" i="4"/>
  <c r="V387" i="4"/>
  <c r="Y387" i="4"/>
  <c r="W387" i="4"/>
  <c r="X387" i="4"/>
  <c r="T387" i="4"/>
  <c r="U387" i="4"/>
  <c r="W372" i="4"/>
  <c r="T372" i="4"/>
  <c r="U372" i="4"/>
  <c r="V372" i="4"/>
  <c r="Y372" i="4"/>
  <c r="X333" i="4"/>
  <c r="T333" i="4"/>
  <c r="U333" i="4"/>
  <c r="W333" i="4"/>
  <c r="Y333" i="4"/>
  <c r="V333" i="4"/>
  <c r="X318" i="4"/>
  <c r="Y318" i="4"/>
  <c r="U318" i="4"/>
  <c r="V318" i="4"/>
  <c r="T318" i="4"/>
  <c r="W318" i="4"/>
  <c r="V279" i="4"/>
  <c r="Y279" i="4"/>
  <c r="U279" i="4"/>
  <c r="W279" i="4"/>
  <c r="T279" i="4"/>
  <c r="X279" i="4"/>
  <c r="T252" i="4"/>
  <c r="V252" i="4"/>
  <c r="W252" i="4"/>
  <c r="X252" i="4"/>
  <c r="Y252" i="4"/>
  <c r="U252" i="4"/>
  <c r="T225" i="4"/>
  <c r="U225" i="4"/>
  <c r="V225" i="4"/>
  <c r="W225" i="4"/>
  <c r="X225" i="4"/>
  <c r="Y225" i="4"/>
  <c r="T198" i="4"/>
  <c r="X198" i="4"/>
  <c r="V198" i="4"/>
  <c r="W198" i="4"/>
  <c r="Y198" i="4"/>
  <c r="U198" i="4"/>
  <c r="T171" i="4"/>
  <c r="V171" i="4"/>
  <c r="U171" i="4"/>
  <c r="W171" i="4"/>
  <c r="X171" i="4"/>
  <c r="Y171" i="4"/>
  <c r="T144" i="4"/>
  <c r="X144" i="4"/>
  <c r="W144" i="4"/>
  <c r="Y144" i="4"/>
  <c r="U144" i="4"/>
  <c r="V144" i="4"/>
  <c r="W129" i="4"/>
  <c r="X129" i="4"/>
  <c r="V129" i="4"/>
  <c r="T129" i="4"/>
  <c r="U129" i="4"/>
  <c r="Y129" i="4"/>
  <c r="W117" i="4"/>
  <c r="X117" i="4"/>
  <c r="V117" i="4"/>
  <c r="Y117" i="4"/>
  <c r="T117" i="4"/>
  <c r="U117" i="4"/>
  <c r="W102" i="4"/>
  <c r="X102" i="4"/>
  <c r="Y102" i="4"/>
  <c r="T102" i="4"/>
  <c r="U102" i="4"/>
  <c r="V102" i="4"/>
  <c r="U90" i="4"/>
  <c r="X90" i="4"/>
  <c r="Y90" i="4"/>
  <c r="T90" i="4"/>
  <c r="V90" i="4"/>
  <c r="W90" i="4"/>
  <c r="W75" i="4"/>
  <c r="X75" i="4"/>
  <c r="Y75" i="4"/>
  <c r="T75" i="4"/>
  <c r="U75" i="4"/>
  <c r="V75" i="4"/>
  <c r="X63" i="4"/>
  <c r="V63" i="4"/>
  <c r="Y63" i="4"/>
  <c r="T63" i="4"/>
  <c r="U63" i="4"/>
  <c r="W63" i="4"/>
  <c r="W48" i="4"/>
  <c r="X48" i="4"/>
  <c r="V48" i="4"/>
  <c r="Y48" i="4"/>
  <c r="T48" i="4"/>
  <c r="U48" i="4"/>
  <c r="V36" i="4"/>
  <c r="T36" i="4"/>
  <c r="U36" i="4"/>
  <c r="W36" i="4"/>
  <c r="X36" i="4"/>
  <c r="Y36" i="4"/>
  <c r="N2834" i="4"/>
  <c r="X2834" i="4"/>
  <c r="T2834" i="4"/>
  <c r="U2834" i="4"/>
  <c r="V2834" i="4"/>
  <c r="W1862" i="4"/>
  <c r="Y1862" i="4"/>
  <c r="T1862" i="4"/>
  <c r="X1862" i="4"/>
  <c r="W890" i="4"/>
  <c r="X890" i="4"/>
  <c r="T890" i="4"/>
  <c r="U890" i="4"/>
  <c r="Y890" i="4"/>
  <c r="X2774" i="4"/>
  <c r="U2475" i="4"/>
  <c r="W2463" i="4"/>
  <c r="W2382" i="4"/>
  <c r="X2259" i="4"/>
  <c r="Y2186" i="4"/>
  <c r="Y2124" i="4"/>
  <c r="U522" i="4"/>
  <c r="V1214" i="4"/>
  <c r="W1214" i="4"/>
  <c r="T1214" i="4"/>
  <c r="U1214" i="4"/>
  <c r="Y1214" i="4"/>
  <c r="X1214" i="4"/>
  <c r="Y242" i="4"/>
  <c r="X242" i="4"/>
  <c r="U242" i="4"/>
  <c r="V242" i="4"/>
  <c r="T242" i="4"/>
  <c r="W242" i="4"/>
  <c r="T2801" i="4"/>
  <c r="U2801" i="4"/>
  <c r="V2801" i="4"/>
  <c r="W2801" i="4"/>
  <c r="U2747" i="4"/>
  <c r="W2747" i="4"/>
  <c r="X2747" i="4"/>
  <c r="Y2747" i="4"/>
  <c r="U2720" i="4"/>
  <c r="T2720" i="4"/>
  <c r="V2720" i="4"/>
  <c r="W2720" i="4"/>
  <c r="T2708" i="4"/>
  <c r="U2708" i="4"/>
  <c r="I2693" i="4"/>
  <c r="X2693" i="4"/>
  <c r="Y2693" i="4"/>
  <c r="W2693" i="4"/>
  <c r="U2681" i="4"/>
  <c r="V2681" i="4"/>
  <c r="W2681" i="4"/>
  <c r="X2681" i="4"/>
  <c r="Y2681" i="4"/>
  <c r="T2666" i="4"/>
  <c r="X2666" i="4"/>
  <c r="Y2666" i="4"/>
  <c r="X2654" i="4"/>
  <c r="Y2654" i="4"/>
  <c r="T2654" i="4"/>
  <c r="U2654" i="4"/>
  <c r="T2639" i="4"/>
  <c r="U2639" i="4"/>
  <c r="V2639" i="4"/>
  <c r="U2612" i="4"/>
  <c r="V2612" i="4"/>
  <c r="T2612" i="4"/>
  <c r="W2612" i="4"/>
  <c r="X2612" i="4"/>
  <c r="Y2612" i="4"/>
  <c r="T2600" i="4"/>
  <c r="U2600" i="4"/>
  <c r="V2600" i="4"/>
  <c r="W2600" i="4"/>
  <c r="X2585" i="4"/>
  <c r="Y2585" i="4"/>
  <c r="W2585" i="4"/>
  <c r="U2573" i="4"/>
  <c r="V2573" i="4"/>
  <c r="V2558" i="4"/>
  <c r="W2558" i="4"/>
  <c r="X2558" i="4"/>
  <c r="Y2558" i="4"/>
  <c r="W2774" i="4"/>
  <c r="U2693" i="4"/>
  <c r="U2585" i="4"/>
  <c r="W2573" i="4"/>
  <c r="V2463" i="4"/>
  <c r="V2382" i="4"/>
  <c r="W2259" i="4"/>
  <c r="X2186" i="4"/>
  <c r="V2124" i="4"/>
  <c r="T723" i="4"/>
  <c r="U723" i="4"/>
  <c r="X723" i="4"/>
  <c r="Y723" i="4"/>
  <c r="V723" i="4"/>
  <c r="W723" i="4"/>
  <c r="Y696" i="4"/>
  <c r="T696" i="4"/>
  <c r="U696" i="4"/>
  <c r="W696" i="4"/>
  <c r="X696" i="4"/>
  <c r="V696" i="4"/>
  <c r="T657" i="4"/>
  <c r="U657" i="4"/>
  <c r="V657" i="4"/>
  <c r="W657" i="4"/>
  <c r="X657" i="4"/>
  <c r="Y657" i="4"/>
  <c r="U642" i="4"/>
  <c r="Y642" i="4"/>
  <c r="V642" i="4"/>
  <c r="W642" i="4"/>
  <c r="X642" i="4"/>
  <c r="T642" i="4"/>
  <c r="U603" i="4"/>
  <c r="V603" i="4"/>
  <c r="Y603" i="4"/>
  <c r="X603" i="4"/>
  <c r="T603" i="4"/>
  <c r="W603" i="4"/>
  <c r="V588" i="4"/>
  <c r="W588" i="4"/>
  <c r="T588" i="4"/>
  <c r="U588" i="4"/>
  <c r="Y588" i="4"/>
  <c r="X588" i="4"/>
  <c r="T561" i="4"/>
  <c r="W561" i="4"/>
  <c r="X561" i="4"/>
  <c r="Y561" i="4"/>
  <c r="U561" i="4"/>
  <c r="V561" i="4"/>
  <c r="Y522" i="4"/>
  <c r="V522" i="4"/>
  <c r="W522" i="4"/>
  <c r="X522" i="4"/>
  <c r="W507" i="4"/>
  <c r="X507" i="4"/>
  <c r="T507" i="4"/>
  <c r="V507" i="4"/>
  <c r="Y507" i="4"/>
  <c r="U507" i="4"/>
  <c r="U468" i="4"/>
  <c r="T468" i="4"/>
  <c r="Y468" i="4"/>
  <c r="V468" i="4"/>
  <c r="W468" i="4"/>
  <c r="X468" i="4"/>
  <c r="W453" i="4"/>
  <c r="Y453" i="4"/>
  <c r="T453" i="4"/>
  <c r="V453" i="4"/>
  <c r="X453" i="4"/>
  <c r="U453" i="4"/>
  <c r="T414" i="4"/>
  <c r="U414" i="4"/>
  <c r="X414" i="4"/>
  <c r="Y414" i="4"/>
  <c r="V414" i="4"/>
  <c r="W414" i="4"/>
  <c r="T399" i="4"/>
  <c r="V399" i="4"/>
  <c r="W399" i="4"/>
  <c r="X399" i="4"/>
  <c r="Y399" i="4"/>
  <c r="U399" i="4"/>
  <c r="X360" i="4"/>
  <c r="Y360" i="4"/>
  <c r="W360" i="4"/>
  <c r="T360" i="4"/>
  <c r="U360" i="4"/>
  <c r="V360" i="4"/>
  <c r="T345" i="4"/>
  <c r="U345" i="4"/>
  <c r="X345" i="4"/>
  <c r="Y345" i="4"/>
  <c r="W345" i="4"/>
  <c r="V345" i="4"/>
  <c r="V306" i="4"/>
  <c r="W306" i="4"/>
  <c r="U306" i="4"/>
  <c r="X306" i="4"/>
  <c r="T306" i="4"/>
  <c r="Y306" i="4"/>
  <c r="T291" i="4"/>
  <c r="U291" i="4"/>
  <c r="V291" i="4"/>
  <c r="W291" i="4"/>
  <c r="X291" i="4"/>
  <c r="Y291" i="4"/>
  <c r="W264" i="4"/>
  <c r="X264" i="4"/>
  <c r="V264" i="4"/>
  <c r="Y264" i="4"/>
  <c r="T264" i="4"/>
  <c r="U264" i="4"/>
  <c r="Y237" i="4"/>
  <c r="V237" i="4"/>
  <c r="W237" i="4"/>
  <c r="X237" i="4"/>
  <c r="T237" i="4"/>
  <c r="U237" i="4"/>
  <c r="Y210" i="4"/>
  <c r="X210" i="4"/>
  <c r="U210" i="4"/>
  <c r="V210" i="4"/>
  <c r="W210" i="4"/>
  <c r="T210" i="4"/>
  <c r="Y183" i="4"/>
  <c r="V183" i="4"/>
  <c r="X183" i="4"/>
  <c r="U183" i="4"/>
  <c r="W183" i="4"/>
  <c r="T183" i="4"/>
  <c r="Y156" i="4"/>
  <c r="T156" i="4"/>
  <c r="X156" i="4"/>
  <c r="V156" i="4"/>
  <c r="W156" i="4"/>
  <c r="U156" i="4"/>
  <c r="U2510" i="4"/>
  <c r="V2510" i="4"/>
  <c r="T2510" i="4"/>
  <c r="Y1538" i="4"/>
  <c r="V1538" i="4"/>
  <c r="W1538" i="4"/>
  <c r="X1538" i="4"/>
  <c r="Y566" i="4"/>
  <c r="X566" i="4"/>
  <c r="T566" i="4"/>
  <c r="U566" i="4"/>
  <c r="W566" i="4"/>
  <c r="X2828" i="4"/>
  <c r="T2828" i="4"/>
  <c r="U2828" i="4"/>
  <c r="V2828" i="4"/>
  <c r="W2828" i="4"/>
  <c r="C2816" i="4"/>
  <c r="AB2816" i="4" s="1"/>
  <c r="U2816" i="4"/>
  <c r="W2816" i="4"/>
  <c r="X2816" i="4"/>
  <c r="Y2816" i="4"/>
  <c r="C2789" i="4"/>
  <c r="AB2789" i="4" s="1"/>
  <c r="X2789" i="4"/>
  <c r="T2789" i="4"/>
  <c r="U2789" i="4"/>
  <c r="V2789" i="4"/>
  <c r="W2789" i="4"/>
  <c r="V2762" i="4"/>
  <c r="W2762" i="4"/>
  <c r="X2762" i="4"/>
  <c r="Y2762" i="4"/>
  <c r="X2827" i="4"/>
  <c r="Y2827" i="4"/>
  <c r="T2815" i="4"/>
  <c r="U2815" i="4"/>
  <c r="V2815" i="4"/>
  <c r="W2815" i="4"/>
  <c r="X2815" i="4"/>
  <c r="Y2815" i="4"/>
  <c r="N2761" i="4"/>
  <c r="T2761" i="4"/>
  <c r="U2761" i="4"/>
  <c r="V2761" i="4"/>
  <c r="W2761" i="4"/>
  <c r="I2746" i="4"/>
  <c r="U2746" i="4"/>
  <c r="T2746" i="4"/>
  <c r="V2746" i="4"/>
  <c r="W2746" i="4"/>
  <c r="C2734" i="4"/>
  <c r="AB2734" i="4" s="1"/>
  <c r="X2734" i="4"/>
  <c r="Y2734" i="4"/>
  <c r="T2734" i="4"/>
  <c r="U2734" i="4"/>
  <c r="V2734" i="4"/>
  <c r="W2734" i="4"/>
  <c r="I2719" i="4"/>
  <c r="U2719" i="4"/>
  <c r="T2719" i="4"/>
  <c r="V2719" i="4"/>
  <c r="X2719" i="4"/>
  <c r="Y2719" i="4"/>
  <c r="Y2788" i="4"/>
  <c r="V2774" i="4"/>
  <c r="Y2761" i="4"/>
  <c r="T2693" i="4"/>
  <c r="Y2627" i="4"/>
  <c r="T2585" i="4"/>
  <c r="T2573" i="4"/>
  <c r="U2558" i="4"/>
  <c r="U2382" i="4"/>
  <c r="W2186" i="4"/>
  <c r="X2475" i="4"/>
  <c r="Y2475" i="4"/>
  <c r="V2475" i="4"/>
  <c r="W2475" i="4"/>
  <c r="T2463" i="4"/>
  <c r="Y2463" i="4"/>
  <c r="C2448" i="4"/>
  <c r="AB2448" i="4" s="1"/>
  <c r="Y2448" i="4"/>
  <c r="U2448" i="4"/>
  <c r="V2448" i="4"/>
  <c r="W2448" i="4"/>
  <c r="X2448" i="4"/>
  <c r="V2436" i="4"/>
  <c r="W2436" i="4"/>
  <c r="T2436" i="4"/>
  <c r="U2436" i="4"/>
  <c r="X2436" i="4"/>
  <c r="Y2436" i="4"/>
  <c r="V2421" i="4"/>
  <c r="W2421" i="4"/>
  <c r="X2421" i="4"/>
  <c r="Y2421" i="4"/>
  <c r="X2409" i="4"/>
  <c r="Y2409" i="4"/>
  <c r="V2409" i="4"/>
  <c r="W2409" i="4"/>
  <c r="T2394" i="4"/>
  <c r="U2394" i="4"/>
  <c r="V2394" i="4"/>
  <c r="W2394" i="4"/>
  <c r="X2394" i="4"/>
  <c r="Y2394" i="4"/>
  <c r="U2367" i="4"/>
  <c r="V2367" i="4"/>
  <c r="T2367" i="4"/>
  <c r="W2367" i="4"/>
  <c r="X2367" i="4"/>
  <c r="Y2367" i="4"/>
  <c r="C2355" i="4"/>
  <c r="AB2355" i="4" s="1"/>
  <c r="T2355" i="4"/>
  <c r="U2355" i="4"/>
  <c r="V2355" i="4"/>
  <c r="W2355" i="4"/>
  <c r="X2355" i="4"/>
  <c r="Y2355" i="4"/>
  <c r="X2340" i="4"/>
  <c r="Y2340" i="4"/>
  <c r="T2340" i="4"/>
  <c r="C2328" i="4"/>
  <c r="AB2328" i="4" s="1"/>
  <c r="X2328" i="4"/>
  <c r="Y2328" i="4"/>
  <c r="T2328" i="4"/>
  <c r="U2328" i="4"/>
  <c r="V2328" i="4"/>
  <c r="X2313" i="4"/>
  <c r="Y2313" i="4"/>
  <c r="T2313" i="4"/>
  <c r="U2313" i="4"/>
  <c r="V2313" i="4"/>
  <c r="U2301" i="4"/>
  <c r="V2301" i="4"/>
  <c r="T2301" i="4"/>
  <c r="W2301" i="4"/>
  <c r="X2286" i="4"/>
  <c r="Y2286" i="4"/>
  <c r="W2286" i="4"/>
  <c r="T2286" i="4"/>
  <c r="U2286" i="4"/>
  <c r="V2286" i="4"/>
  <c r="X2274" i="4"/>
  <c r="Y2274" i="4"/>
  <c r="W2274" i="4"/>
  <c r="V2274" i="4"/>
  <c r="T2259" i="4"/>
  <c r="U2259" i="4"/>
  <c r="X2247" i="4"/>
  <c r="Y2247" i="4"/>
  <c r="T2247" i="4"/>
  <c r="U2247" i="4"/>
  <c r="V2247" i="4"/>
  <c r="W2247" i="4"/>
  <c r="W2232" i="4"/>
  <c r="X2232" i="4"/>
  <c r="U2232" i="4"/>
  <c r="V2232" i="4"/>
  <c r="C2220" i="4"/>
  <c r="AB2220" i="4" s="1"/>
  <c r="T2220" i="4"/>
  <c r="U2220" i="4"/>
  <c r="V2220" i="4"/>
  <c r="W2220" i="4"/>
  <c r="X2220" i="4"/>
  <c r="Y2220" i="4"/>
  <c r="Y2205" i="4"/>
  <c r="T2205" i="4"/>
  <c r="U2205" i="4"/>
  <c r="V2205" i="4"/>
  <c r="W2205" i="4"/>
  <c r="R2205" i="4" s="1"/>
  <c r="C2193" i="4"/>
  <c r="U2193" i="4"/>
  <c r="V2193" i="4"/>
  <c r="Y2193" i="4"/>
  <c r="T2193" i="4"/>
  <c r="W2193" i="4"/>
  <c r="X2193" i="4"/>
  <c r="U2178" i="4"/>
  <c r="V2178" i="4"/>
  <c r="W2178" i="4"/>
  <c r="T2178" i="4"/>
  <c r="X2178" i="4"/>
  <c r="Y2178" i="4"/>
  <c r="X2166" i="4"/>
  <c r="Y2166" i="4"/>
  <c r="V2166" i="4"/>
  <c r="W2166" i="4"/>
  <c r="T2166" i="4"/>
  <c r="U2166" i="4"/>
  <c r="T2151" i="4"/>
  <c r="U2151" i="4"/>
  <c r="X2151" i="4"/>
  <c r="Y2151" i="4"/>
  <c r="T2139" i="4"/>
  <c r="W2139" i="4"/>
  <c r="X2139" i="4"/>
  <c r="Y2139" i="4"/>
  <c r="U2139" i="4"/>
  <c r="V2139" i="4"/>
  <c r="C2124" i="4"/>
  <c r="W2124" i="4"/>
  <c r="X2124" i="4"/>
  <c r="W2112" i="4"/>
  <c r="X2112" i="4"/>
  <c r="T2112" i="4"/>
  <c r="U2112" i="4"/>
  <c r="V2112" i="4"/>
  <c r="Y2112" i="4"/>
  <c r="T2097" i="4"/>
  <c r="U2097" i="4"/>
  <c r="V2097" i="4"/>
  <c r="W2097" i="4"/>
  <c r="X2097" i="4"/>
  <c r="U2085" i="4"/>
  <c r="V2085" i="4"/>
  <c r="T2085" i="4"/>
  <c r="W2085" i="4"/>
  <c r="X2085" i="4"/>
  <c r="Y2085" i="4"/>
  <c r="T2070" i="4"/>
  <c r="U2070" i="4"/>
  <c r="V2070" i="4"/>
  <c r="Y2070" i="4"/>
  <c r="X2058" i="4"/>
  <c r="Y2058" i="4"/>
  <c r="T2058" i="4"/>
  <c r="U2058" i="4"/>
  <c r="V2058" i="4"/>
  <c r="W2058" i="4"/>
  <c r="Y2800" i="4"/>
  <c r="X2788" i="4"/>
  <c r="U2774" i="4"/>
  <c r="X2761" i="4"/>
  <c r="W2666" i="4"/>
  <c r="W2654" i="4"/>
  <c r="T2558" i="4"/>
  <c r="T2382" i="4"/>
  <c r="X2301" i="4"/>
  <c r="X2205" i="4"/>
  <c r="T2124" i="4"/>
  <c r="Y2097" i="4"/>
  <c r="X2546" i="4"/>
  <c r="Y2546" i="4"/>
  <c r="T2546" i="4"/>
  <c r="U2546" i="4"/>
  <c r="V2546" i="4"/>
  <c r="T2531" i="4"/>
  <c r="U2531" i="4"/>
  <c r="X2519" i="4"/>
  <c r="T2519" i="4"/>
  <c r="U2519" i="4"/>
  <c r="U2504" i="4"/>
  <c r="V2504" i="4"/>
  <c r="W2504" i="4"/>
  <c r="X2504" i="4"/>
  <c r="Y2504" i="4"/>
  <c r="X2477" i="4"/>
  <c r="Y2477" i="4"/>
  <c r="V2477" i="4"/>
  <c r="W2477" i="4"/>
  <c r="T2477" i="4"/>
  <c r="U2477" i="4"/>
  <c r="U2465" i="4"/>
  <c r="V2465" i="4"/>
  <c r="T2465" i="4"/>
  <c r="X2438" i="4"/>
  <c r="Y2438" i="4"/>
  <c r="T2438" i="4"/>
  <c r="V2411" i="4"/>
  <c r="W2411" i="4"/>
  <c r="X2411" i="4"/>
  <c r="T2411" i="4"/>
  <c r="U2411" i="4"/>
  <c r="V2396" i="4"/>
  <c r="W2396" i="4"/>
  <c r="X2396" i="4"/>
  <c r="T2384" i="4"/>
  <c r="U2384" i="4"/>
  <c r="Y2384" i="4"/>
  <c r="U2369" i="4"/>
  <c r="V2369" i="4"/>
  <c r="Y2369" i="4"/>
  <c r="W2357" i="4"/>
  <c r="X2357" i="4"/>
  <c r="Y2357" i="4"/>
  <c r="X2342" i="4"/>
  <c r="Y2342" i="4"/>
  <c r="T2342" i="4"/>
  <c r="U2342" i="4"/>
  <c r="V2342" i="4"/>
  <c r="W2342" i="4"/>
  <c r="T2330" i="4"/>
  <c r="U2330" i="4"/>
  <c r="Y2330" i="4"/>
  <c r="V2315" i="4"/>
  <c r="W2315" i="4"/>
  <c r="X2315" i="4"/>
  <c r="T2315" i="4"/>
  <c r="W2303" i="4"/>
  <c r="X2303" i="4"/>
  <c r="X2288" i="4"/>
  <c r="Y2288" i="4"/>
  <c r="X2276" i="4"/>
  <c r="Y2276" i="4"/>
  <c r="T2276" i="4"/>
  <c r="U2276" i="4"/>
  <c r="W2276" i="4"/>
  <c r="T2261" i="4"/>
  <c r="U2261" i="4"/>
  <c r="V2261" i="4"/>
  <c r="W2261" i="4"/>
  <c r="X2261" i="4"/>
  <c r="T2249" i="4"/>
  <c r="U2249" i="4"/>
  <c r="W2234" i="4"/>
  <c r="X2234" i="4"/>
  <c r="T2234" i="4"/>
  <c r="U2234" i="4"/>
  <c r="V2234" i="4"/>
  <c r="Y2234" i="4"/>
  <c r="T2222" i="4"/>
  <c r="U2222" i="4"/>
  <c r="X2222" i="4"/>
  <c r="Y2222" i="4"/>
  <c r="V2222" i="4"/>
  <c r="W2222" i="4"/>
  <c r="T2207" i="4"/>
  <c r="U2207" i="4"/>
  <c r="V2207" i="4"/>
  <c r="W2195" i="4"/>
  <c r="X2195" i="4"/>
  <c r="W2180" i="4"/>
  <c r="X2180" i="4"/>
  <c r="Y2180" i="4"/>
  <c r="U2180" i="4"/>
  <c r="V2180" i="4"/>
  <c r="U2168" i="4"/>
  <c r="V2168" i="4"/>
  <c r="W2168" i="4"/>
  <c r="T2168" i="4"/>
  <c r="X2168" i="4"/>
  <c r="T2153" i="4"/>
  <c r="U2153" i="4"/>
  <c r="V2153" i="4"/>
  <c r="W2153" i="4"/>
  <c r="X2153" i="4"/>
  <c r="Y2153" i="4"/>
  <c r="X2141" i="4"/>
  <c r="Y2141" i="4"/>
  <c r="T2141" i="4"/>
  <c r="U2141" i="4"/>
  <c r="W2126" i="4"/>
  <c r="X2126" i="4"/>
  <c r="T2126" i="4"/>
  <c r="U2126" i="4"/>
  <c r="T2114" i="4"/>
  <c r="U2114" i="4"/>
  <c r="X2099" i="4"/>
  <c r="Y2099" i="4"/>
  <c r="W2087" i="4"/>
  <c r="X2087" i="4"/>
  <c r="U2087" i="4"/>
  <c r="V2087" i="4"/>
  <c r="T2087" i="4"/>
  <c r="Y2087" i="4"/>
  <c r="T2072" i="4"/>
  <c r="U2072" i="4"/>
  <c r="W2072" i="4"/>
  <c r="X2072" i="4"/>
  <c r="Y2072" i="4"/>
  <c r="V2072" i="4"/>
  <c r="T2060" i="4"/>
  <c r="U2060" i="4"/>
  <c r="W2060" i="4"/>
  <c r="X2060" i="4"/>
  <c r="Y2060" i="4"/>
  <c r="T2045" i="4"/>
  <c r="U2045" i="4"/>
  <c r="V2045" i="4"/>
  <c r="W2018" i="4"/>
  <c r="X2018" i="4"/>
  <c r="U2018" i="4"/>
  <c r="V2018" i="4"/>
  <c r="T2006" i="4"/>
  <c r="U2006" i="4"/>
  <c r="V2006" i="4"/>
  <c r="W2006" i="4"/>
  <c r="X2006" i="4"/>
  <c r="X1991" i="4"/>
  <c r="Y1991" i="4"/>
  <c r="W1979" i="4"/>
  <c r="X1979" i="4"/>
  <c r="T1979" i="4"/>
  <c r="U1979" i="4"/>
  <c r="V1979" i="4"/>
  <c r="Y1979" i="4"/>
  <c r="X1964" i="4"/>
  <c r="Y1964" i="4"/>
  <c r="T1964" i="4"/>
  <c r="X1952" i="4"/>
  <c r="Y1952" i="4"/>
  <c r="U1952" i="4"/>
  <c r="V1952" i="4"/>
  <c r="W1952" i="4"/>
  <c r="T1937" i="4"/>
  <c r="U1937" i="4"/>
  <c r="V1937" i="4"/>
  <c r="U1924" i="4"/>
  <c r="W1924" i="4"/>
  <c r="T1924" i="4"/>
  <c r="V1924" i="4"/>
  <c r="W1910" i="4"/>
  <c r="X1910" i="4"/>
  <c r="V1910" i="4"/>
  <c r="Y1910" i="4"/>
  <c r="T1898" i="4"/>
  <c r="U1898" i="4"/>
  <c r="X1898" i="4"/>
  <c r="Y1898" i="4"/>
  <c r="W1898" i="4"/>
  <c r="V1898" i="4"/>
  <c r="T1883" i="4"/>
  <c r="U1883" i="4"/>
  <c r="V1883" i="4"/>
  <c r="X1883" i="4"/>
  <c r="Y1883" i="4"/>
  <c r="W1871" i="4"/>
  <c r="X1871" i="4"/>
  <c r="U1871" i="4"/>
  <c r="Y1871" i="4"/>
  <c r="T1856" i="4"/>
  <c r="U1856" i="4"/>
  <c r="V1856" i="4"/>
  <c r="U1844" i="4"/>
  <c r="V1844" i="4"/>
  <c r="W1844" i="4"/>
  <c r="X1844" i="4"/>
  <c r="T1844" i="4"/>
  <c r="Y1844" i="4"/>
  <c r="T1829" i="4"/>
  <c r="U1829" i="4"/>
  <c r="V1829" i="4"/>
  <c r="W1829" i="4"/>
  <c r="X1829" i="4"/>
  <c r="Y1829" i="4"/>
  <c r="X1817" i="4"/>
  <c r="Y1817" i="4"/>
  <c r="W1802" i="4"/>
  <c r="X1802" i="4"/>
  <c r="Y1802" i="4"/>
  <c r="T1790" i="4"/>
  <c r="U1790" i="4"/>
  <c r="V1790" i="4"/>
  <c r="X1790" i="4"/>
  <c r="Y1790" i="4"/>
  <c r="X1775" i="4"/>
  <c r="Y1775" i="4"/>
  <c r="U1775" i="4"/>
  <c r="W1775" i="4"/>
  <c r="T1775" i="4"/>
  <c r="W1763" i="4"/>
  <c r="X1763" i="4"/>
  <c r="U1763" i="4"/>
  <c r="V1763" i="4"/>
  <c r="T1763" i="4"/>
  <c r="Y1763" i="4"/>
  <c r="T1748" i="4"/>
  <c r="U1748" i="4"/>
  <c r="V1748" i="4"/>
  <c r="W1748" i="4"/>
  <c r="T1736" i="4"/>
  <c r="U1736" i="4"/>
  <c r="W1736" i="4"/>
  <c r="V1736" i="4"/>
  <c r="X1736" i="4"/>
  <c r="Y1736" i="4"/>
  <c r="T1721" i="4"/>
  <c r="U1721" i="4"/>
  <c r="W1721" i="4"/>
  <c r="V1721" i="4"/>
  <c r="X1721" i="4"/>
  <c r="U1709" i="4"/>
  <c r="W1709" i="4"/>
  <c r="T1709" i="4"/>
  <c r="W1694" i="4"/>
  <c r="X1694" i="4"/>
  <c r="U1694" i="4"/>
  <c r="V1694" i="4"/>
  <c r="Y1694" i="4"/>
  <c r="T1682" i="4"/>
  <c r="U1682" i="4"/>
  <c r="V1682" i="4"/>
  <c r="W1682" i="4"/>
  <c r="X1682" i="4"/>
  <c r="Y1682" i="4"/>
  <c r="T1667" i="4"/>
  <c r="V1667" i="4"/>
  <c r="X1667" i="4"/>
  <c r="Y1667" i="4"/>
  <c r="X1655" i="4"/>
  <c r="Y1655" i="4"/>
  <c r="T1655" i="4"/>
  <c r="U1655" i="4"/>
  <c r="X1640" i="4"/>
  <c r="Y1640" i="4"/>
  <c r="W1640" i="4"/>
  <c r="X1628" i="4"/>
  <c r="Y1628" i="4"/>
  <c r="T1613" i="4"/>
  <c r="U1613" i="4"/>
  <c r="V1613" i="4"/>
  <c r="W1613" i="4"/>
  <c r="X1613" i="4"/>
  <c r="Y1613" i="4"/>
  <c r="T1601" i="4"/>
  <c r="U1601" i="4"/>
  <c r="V1601" i="4"/>
  <c r="W1601" i="4"/>
  <c r="X1601" i="4"/>
  <c r="W1586" i="4"/>
  <c r="X1586" i="4"/>
  <c r="Y1586" i="4"/>
  <c r="T1574" i="4"/>
  <c r="U1574" i="4"/>
  <c r="X1574" i="4"/>
  <c r="Y1574" i="4"/>
  <c r="W1574" i="4"/>
  <c r="V1574" i="4"/>
  <c r="T1559" i="4"/>
  <c r="U1559" i="4"/>
  <c r="V1559" i="4"/>
  <c r="W1559" i="4"/>
  <c r="W1547" i="4"/>
  <c r="X1547" i="4"/>
  <c r="U1547" i="4"/>
  <c r="Y1547" i="4"/>
  <c r="V1547" i="4"/>
  <c r="U1532" i="4"/>
  <c r="V1532" i="4"/>
  <c r="Y1532" i="4"/>
  <c r="T1520" i="4"/>
  <c r="Y1520" i="4"/>
  <c r="U1520" i="4"/>
  <c r="T1505" i="4"/>
  <c r="U1505" i="4"/>
  <c r="V1505" i="4"/>
  <c r="W1505" i="4"/>
  <c r="X1493" i="4"/>
  <c r="Y1493" i="4"/>
  <c r="T1493" i="4"/>
  <c r="U1493" i="4"/>
  <c r="V1493" i="4"/>
  <c r="W1478" i="4"/>
  <c r="X1478" i="4"/>
  <c r="U1478" i="4"/>
  <c r="V1478" i="4"/>
  <c r="Y1478" i="4"/>
  <c r="T1466" i="4"/>
  <c r="U1466" i="4"/>
  <c r="V1466" i="4"/>
  <c r="X1466" i="4"/>
  <c r="Y1466" i="4"/>
  <c r="W1466" i="4"/>
  <c r="X1451" i="4"/>
  <c r="Y1451" i="4"/>
  <c r="W1451" i="4"/>
  <c r="W1439" i="4"/>
  <c r="X1439" i="4"/>
  <c r="U1439" i="4"/>
  <c r="V1439" i="4"/>
  <c r="T1439" i="4"/>
  <c r="Y1439" i="4"/>
  <c r="T1424" i="4"/>
  <c r="U1424" i="4"/>
  <c r="V1424" i="4"/>
  <c r="Y1424" i="4"/>
  <c r="T1412" i="4"/>
  <c r="U1412" i="4"/>
  <c r="W1412" i="4"/>
  <c r="Y1412" i="4"/>
  <c r="V1412" i="4"/>
  <c r="X1412" i="4"/>
  <c r="T1397" i="4"/>
  <c r="U1397" i="4"/>
  <c r="W1397" i="4"/>
  <c r="Y1397" i="4"/>
  <c r="W1385" i="4"/>
  <c r="Y1385" i="4"/>
  <c r="T1385" i="4"/>
  <c r="W1370" i="4"/>
  <c r="X1370" i="4"/>
  <c r="T1370" i="4"/>
  <c r="V1370" i="4"/>
  <c r="Y1370" i="4"/>
  <c r="U1370" i="4"/>
  <c r="T1358" i="4"/>
  <c r="U1358" i="4"/>
  <c r="W1358" i="4"/>
  <c r="X1358" i="4"/>
  <c r="T1343" i="4"/>
  <c r="U1343" i="4"/>
  <c r="W1343" i="4"/>
  <c r="X1343" i="4"/>
  <c r="W1331" i="4"/>
  <c r="X1331" i="4"/>
  <c r="T1331" i="4"/>
  <c r="U1331" i="4"/>
  <c r="Y1316" i="4"/>
  <c r="X1316" i="4"/>
  <c r="T1316" i="4"/>
  <c r="U1316" i="4"/>
  <c r="V1316" i="4"/>
  <c r="W1316" i="4"/>
  <c r="Y1304" i="4"/>
  <c r="V1304" i="4"/>
  <c r="W1304" i="4"/>
  <c r="X1304" i="4"/>
  <c r="T1289" i="4"/>
  <c r="U1289" i="4"/>
  <c r="V1289" i="4"/>
  <c r="W1289" i="4"/>
  <c r="Y1289" i="4"/>
  <c r="W1277" i="4"/>
  <c r="X1277" i="4"/>
  <c r="T1277" i="4"/>
  <c r="U1277" i="4"/>
  <c r="V1277" i="4"/>
  <c r="Y1277" i="4"/>
  <c r="W1262" i="4"/>
  <c r="X1262" i="4"/>
  <c r="Y1250" i="4"/>
  <c r="X1250" i="4"/>
  <c r="T1250" i="4"/>
  <c r="U1250" i="4"/>
  <c r="W1250" i="4"/>
  <c r="T1235" i="4"/>
  <c r="W1235" i="4"/>
  <c r="X1235" i="4"/>
  <c r="U1235" i="4"/>
  <c r="V1235" i="4"/>
  <c r="Y1235" i="4"/>
  <c r="U1223" i="4"/>
  <c r="V1223" i="4"/>
  <c r="W1223" i="4"/>
  <c r="T1223" i="4"/>
  <c r="Y1223" i="4"/>
  <c r="V1208" i="4"/>
  <c r="W1208" i="4"/>
  <c r="T1208" i="4"/>
  <c r="U1208" i="4"/>
  <c r="X1208" i="4"/>
  <c r="Y1208" i="4"/>
  <c r="T1196" i="4"/>
  <c r="V1196" i="4"/>
  <c r="W1196" i="4"/>
  <c r="U1196" i="4"/>
  <c r="Y1181" i="4"/>
  <c r="T1181" i="4"/>
  <c r="W1181" i="4"/>
  <c r="X1181" i="4"/>
  <c r="V1181" i="4"/>
  <c r="V1169" i="4"/>
  <c r="W1169" i="4"/>
  <c r="T1169" i="4"/>
  <c r="U1169" i="4"/>
  <c r="X1169" i="4"/>
  <c r="Y1169" i="4"/>
  <c r="Y1154" i="4"/>
  <c r="T1154" i="4"/>
  <c r="X1154" i="4"/>
  <c r="Y1142" i="4"/>
  <c r="U1142" i="4"/>
  <c r="V1142" i="4"/>
  <c r="W1142" i="4"/>
  <c r="X1142" i="4"/>
  <c r="T1127" i="4"/>
  <c r="U1127" i="4"/>
  <c r="V1127" i="4"/>
  <c r="Y1127" i="4"/>
  <c r="X1127" i="4"/>
  <c r="W1127" i="4"/>
  <c r="T1115" i="4"/>
  <c r="U1115" i="4"/>
  <c r="V1115" i="4"/>
  <c r="W1115" i="4"/>
  <c r="Y1115" i="4"/>
  <c r="X1115" i="4"/>
  <c r="V1100" i="4"/>
  <c r="W1100" i="4"/>
  <c r="T1100" i="4"/>
  <c r="U1100" i="4"/>
  <c r="X1100" i="4"/>
  <c r="Y1100" i="4"/>
  <c r="T1088" i="4"/>
  <c r="W1088" i="4"/>
  <c r="X1088" i="4"/>
  <c r="U1088" i="4"/>
  <c r="V1088" i="4"/>
  <c r="Y1088" i="4"/>
  <c r="Y1073" i="4"/>
  <c r="T1073" i="4"/>
  <c r="V1073" i="4"/>
  <c r="W1073" i="4"/>
  <c r="U1073" i="4"/>
  <c r="X1073" i="4"/>
  <c r="V1061" i="4"/>
  <c r="W1061" i="4"/>
  <c r="X1061" i="4"/>
  <c r="Y1061" i="4"/>
  <c r="T1061" i="4"/>
  <c r="U1061" i="4"/>
  <c r="U1046" i="4"/>
  <c r="V1046" i="4"/>
  <c r="T1046" i="4"/>
  <c r="X1046" i="4"/>
  <c r="Y1046" i="4"/>
  <c r="W1046" i="4"/>
  <c r="Y1034" i="4"/>
  <c r="T1034" i="4"/>
  <c r="U1034" i="4"/>
  <c r="V1034" i="4"/>
  <c r="W1034" i="4"/>
  <c r="X1034" i="4"/>
  <c r="T1019" i="4"/>
  <c r="U1019" i="4"/>
  <c r="V1019" i="4"/>
  <c r="Y1019" i="4"/>
  <c r="W1019" i="4"/>
  <c r="V1007" i="4"/>
  <c r="X1007" i="4"/>
  <c r="Y1007" i="4"/>
  <c r="T1007" i="4"/>
  <c r="W1007" i="4"/>
  <c r="W992" i="4"/>
  <c r="X992" i="4"/>
  <c r="Y992" i="4"/>
  <c r="V992" i="4"/>
  <c r="T992" i="4"/>
  <c r="U992" i="4"/>
  <c r="Y980" i="4"/>
  <c r="T980" i="4"/>
  <c r="U980" i="4"/>
  <c r="V980" i="4"/>
  <c r="V965" i="4"/>
  <c r="W965" i="4"/>
  <c r="X965" i="4"/>
  <c r="U965" i="4"/>
  <c r="Y965" i="4"/>
  <c r="T965" i="4"/>
  <c r="T953" i="4"/>
  <c r="U953" i="4"/>
  <c r="V953" i="4"/>
  <c r="W953" i="4"/>
  <c r="X953" i="4"/>
  <c r="Y953" i="4"/>
  <c r="V938" i="4"/>
  <c r="T938" i="4"/>
  <c r="U938" i="4"/>
  <c r="X938" i="4"/>
  <c r="Y938" i="4"/>
  <c r="W938" i="4"/>
  <c r="Y926" i="4"/>
  <c r="W926" i="4"/>
  <c r="X926" i="4"/>
  <c r="Y911" i="4"/>
  <c r="V911" i="4"/>
  <c r="W911" i="4"/>
  <c r="X911" i="4"/>
  <c r="U911" i="4"/>
  <c r="U899" i="4"/>
  <c r="V899" i="4"/>
  <c r="W899" i="4"/>
  <c r="T899" i="4"/>
  <c r="U884" i="4"/>
  <c r="V884" i="4"/>
  <c r="T884" i="4"/>
  <c r="W884" i="4"/>
  <c r="X884" i="4"/>
  <c r="Y884" i="4"/>
  <c r="U872" i="4"/>
  <c r="X872" i="4"/>
  <c r="Y872" i="4"/>
  <c r="T872" i="4"/>
  <c r="W872" i="4"/>
  <c r="V872" i="4"/>
  <c r="Y857" i="4"/>
  <c r="W857" i="4"/>
  <c r="X857" i="4"/>
  <c r="T857" i="4"/>
  <c r="U857" i="4"/>
  <c r="V857" i="4"/>
  <c r="X845" i="4"/>
  <c r="Y845" i="4"/>
  <c r="V845" i="4"/>
  <c r="W845" i="4"/>
  <c r="T845" i="4"/>
  <c r="U845" i="4"/>
  <c r="W830" i="4"/>
  <c r="Y830" i="4"/>
  <c r="X830" i="4"/>
  <c r="T830" i="4"/>
  <c r="V830" i="4"/>
  <c r="T818" i="4"/>
  <c r="U818" i="4"/>
  <c r="X818" i="4"/>
  <c r="V818" i="4"/>
  <c r="W818" i="4"/>
  <c r="Y818" i="4"/>
  <c r="U803" i="4"/>
  <c r="V803" i="4"/>
  <c r="W803" i="4"/>
  <c r="T803" i="4"/>
  <c r="X803" i="4"/>
  <c r="Y803" i="4"/>
  <c r="V791" i="4"/>
  <c r="W791" i="4"/>
  <c r="X791" i="4"/>
  <c r="Y791" i="4"/>
  <c r="U791" i="4"/>
  <c r="T791" i="4"/>
  <c r="T776" i="4"/>
  <c r="W776" i="4"/>
  <c r="X776" i="4"/>
  <c r="U776" i="4"/>
  <c r="V776" i="4"/>
  <c r="Y776" i="4"/>
  <c r="Y764" i="4"/>
  <c r="T764" i="4"/>
  <c r="U764" i="4"/>
  <c r="V764" i="4"/>
  <c r="W764" i="4"/>
  <c r="X764" i="4"/>
  <c r="V749" i="4"/>
  <c r="W749" i="4"/>
  <c r="T749" i="4"/>
  <c r="U749" i="4"/>
  <c r="X749" i="4"/>
  <c r="Y749" i="4"/>
  <c r="W737" i="4"/>
  <c r="Y737" i="4"/>
  <c r="T737" i="4"/>
  <c r="U737" i="4"/>
  <c r="V737" i="4"/>
  <c r="X737" i="4"/>
  <c r="T722" i="4"/>
  <c r="X722" i="4"/>
  <c r="Y722" i="4"/>
  <c r="U722" i="4"/>
  <c r="V722" i="4"/>
  <c r="U710" i="4"/>
  <c r="Y710" i="4"/>
  <c r="T710" i="4"/>
  <c r="W710" i="4"/>
  <c r="Y695" i="4"/>
  <c r="T695" i="4"/>
  <c r="X695" i="4"/>
  <c r="V695" i="4"/>
  <c r="W695" i="4"/>
  <c r="U695" i="4"/>
  <c r="T683" i="4"/>
  <c r="U683" i="4"/>
  <c r="V683" i="4"/>
  <c r="W683" i="4"/>
  <c r="X683" i="4"/>
  <c r="Y683" i="4"/>
  <c r="W668" i="4"/>
  <c r="T668" i="4"/>
  <c r="Y668" i="4"/>
  <c r="U668" i="4"/>
  <c r="V668" i="4"/>
  <c r="X668" i="4"/>
  <c r="X656" i="4"/>
  <c r="Y656" i="4"/>
  <c r="T656" i="4"/>
  <c r="U656" i="4"/>
  <c r="V656" i="4"/>
  <c r="W656" i="4"/>
  <c r="U641" i="4"/>
  <c r="W641" i="4"/>
  <c r="X641" i="4"/>
  <c r="V641" i="4"/>
  <c r="Y641" i="4"/>
  <c r="T641" i="4"/>
  <c r="W629" i="4"/>
  <c r="X629" i="4"/>
  <c r="Y629" i="4"/>
  <c r="U629" i="4"/>
  <c r="V629" i="4"/>
  <c r="T629" i="4"/>
  <c r="T614" i="4"/>
  <c r="U614" i="4"/>
  <c r="V614" i="4"/>
  <c r="W614" i="4"/>
  <c r="X614" i="4"/>
  <c r="Y614" i="4"/>
  <c r="Y602" i="4"/>
  <c r="T602" i="4"/>
  <c r="U602" i="4"/>
  <c r="V602" i="4"/>
  <c r="W602" i="4"/>
  <c r="T587" i="4"/>
  <c r="U587" i="4"/>
  <c r="Y587" i="4"/>
  <c r="X575" i="4"/>
  <c r="W575" i="4"/>
  <c r="Y575" i="4"/>
  <c r="T575" i="4"/>
  <c r="U575" i="4"/>
  <c r="V575" i="4"/>
  <c r="T560" i="4"/>
  <c r="U560" i="4"/>
  <c r="Y560" i="4"/>
  <c r="V560" i="4"/>
  <c r="W560" i="4"/>
  <c r="X560" i="4"/>
  <c r="U548" i="4"/>
  <c r="Y548" i="4"/>
  <c r="X548" i="4"/>
  <c r="V548" i="4"/>
  <c r="W548" i="4"/>
  <c r="T548" i="4"/>
  <c r="X533" i="4"/>
  <c r="U533" i="4"/>
  <c r="V533" i="4"/>
  <c r="T533" i="4"/>
  <c r="W533" i="4"/>
  <c r="Y533" i="4"/>
  <c r="X521" i="4"/>
  <c r="Y521" i="4"/>
  <c r="T521" i="4"/>
  <c r="V521" i="4"/>
  <c r="W521" i="4"/>
  <c r="U521" i="4"/>
  <c r="V506" i="4"/>
  <c r="W506" i="4"/>
  <c r="T506" i="4"/>
  <c r="X506" i="4"/>
  <c r="Y506" i="4"/>
  <c r="U506" i="4"/>
  <c r="W494" i="4"/>
  <c r="Y494" i="4"/>
  <c r="X494" i="4"/>
  <c r="U494" i="4"/>
  <c r="V494" i="4"/>
  <c r="T494" i="4"/>
  <c r="T479" i="4"/>
  <c r="U479" i="4"/>
  <c r="V479" i="4"/>
  <c r="W479" i="4"/>
  <c r="X479" i="4"/>
  <c r="Y479" i="4"/>
  <c r="T467" i="4"/>
  <c r="X467" i="4"/>
  <c r="U467" i="4"/>
  <c r="V467" i="4"/>
  <c r="Y467" i="4"/>
  <c r="W467" i="4"/>
  <c r="W452" i="4"/>
  <c r="X452" i="4"/>
  <c r="Y452" i="4"/>
  <c r="T452" i="4"/>
  <c r="U452" i="4"/>
  <c r="V452" i="4"/>
  <c r="Y440" i="4"/>
  <c r="X440" i="4"/>
  <c r="W440" i="4"/>
  <c r="U440" i="4"/>
  <c r="V440" i="4"/>
  <c r="T440" i="4"/>
  <c r="W425" i="4"/>
  <c r="X425" i="4"/>
  <c r="T425" i="4"/>
  <c r="U425" i="4"/>
  <c r="V425" i="4"/>
  <c r="Y425" i="4"/>
  <c r="Y413" i="4"/>
  <c r="X413" i="4"/>
  <c r="W413" i="4"/>
  <c r="T413" i="4"/>
  <c r="U413" i="4"/>
  <c r="V413" i="4"/>
  <c r="Y398" i="4"/>
  <c r="U398" i="4"/>
  <c r="V398" i="4"/>
  <c r="W398" i="4"/>
  <c r="X398" i="4"/>
  <c r="T398" i="4"/>
  <c r="U386" i="4"/>
  <c r="W386" i="4"/>
  <c r="V386" i="4"/>
  <c r="X386" i="4"/>
  <c r="T386" i="4"/>
  <c r="Y386" i="4"/>
  <c r="W371" i="4"/>
  <c r="Y371" i="4"/>
  <c r="X371" i="4"/>
  <c r="V371" i="4"/>
  <c r="T371" i="4"/>
  <c r="U371" i="4"/>
  <c r="W359" i="4"/>
  <c r="V359" i="4"/>
  <c r="X359" i="4"/>
  <c r="U359" i="4"/>
  <c r="Y359" i="4"/>
  <c r="T359" i="4"/>
  <c r="Y344" i="4"/>
  <c r="T344" i="4"/>
  <c r="U344" i="4"/>
  <c r="V344" i="4"/>
  <c r="W344" i="4"/>
  <c r="X344" i="4"/>
  <c r="Y332" i="4"/>
  <c r="V332" i="4"/>
  <c r="U332" i="4"/>
  <c r="W332" i="4"/>
  <c r="X332" i="4"/>
  <c r="T332" i="4"/>
  <c r="V317" i="4"/>
  <c r="W317" i="4"/>
  <c r="T317" i="4"/>
  <c r="U317" i="4"/>
  <c r="X317" i="4"/>
  <c r="Y317" i="4"/>
  <c r="U305" i="4"/>
  <c r="T305" i="4"/>
  <c r="X305" i="4"/>
  <c r="Y305" i="4"/>
  <c r="V305" i="4"/>
  <c r="W305" i="4"/>
  <c r="W290" i="4"/>
  <c r="X290" i="4"/>
  <c r="Y290" i="4"/>
  <c r="V290" i="4"/>
  <c r="T290" i="4"/>
  <c r="U290" i="4"/>
  <c r="U278" i="4"/>
  <c r="W278" i="4"/>
  <c r="V278" i="4"/>
  <c r="X278" i="4"/>
  <c r="Y263" i="4"/>
  <c r="X263" i="4"/>
  <c r="T263" i="4"/>
  <c r="V263" i="4"/>
  <c r="W263" i="4"/>
  <c r="T251" i="4"/>
  <c r="V251" i="4"/>
  <c r="W251" i="4"/>
  <c r="X251" i="4"/>
  <c r="U251" i="4"/>
  <c r="Y236" i="4"/>
  <c r="U236" i="4"/>
  <c r="T236" i="4"/>
  <c r="V236" i="4"/>
  <c r="X236" i="4"/>
  <c r="W236" i="4"/>
  <c r="W224" i="4"/>
  <c r="X224" i="4"/>
  <c r="U224" i="4"/>
  <c r="V224" i="4"/>
  <c r="Y224" i="4"/>
  <c r="T224" i="4"/>
  <c r="Y209" i="4"/>
  <c r="W209" i="4"/>
  <c r="X209" i="4"/>
  <c r="T209" i="4"/>
  <c r="U209" i="4"/>
  <c r="V209" i="4"/>
  <c r="V197" i="4"/>
  <c r="Y197" i="4"/>
  <c r="T197" i="4"/>
  <c r="U197" i="4"/>
  <c r="X197" i="4"/>
  <c r="W197" i="4"/>
  <c r="Y182" i="4"/>
  <c r="T182" i="4"/>
  <c r="W182" i="4"/>
  <c r="X182" i="4"/>
  <c r="U182" i="4"/>
  <c r="V182" i="4"/>
  <c r="T170" i="4"/>
  <c r="V170" i="4"/>
  <c r="W170" i="4"/>
  <c r="U170" i="4"/>
  <c r="X170" i="4"/>
  <c r="Y170" i="4"/>
  <c r="Y155" i="4"/>
  <c r="U155" i="4"/>
  <c r="V155" i="4"/>
  <c r="T155" i="4"/>
  <c r="W155" i="4"/>
  <c r="X155" i="4"/>
  <c r="V143" i="4"/>
  <c r="W143" i="4"/>
  <c r="X143" i="4"/>
  <c r="T143" i="4"/>
  <c r="U143" i="4"/>
  <c r="Y143" i="4"/>
  <c r="W128" i="4"/>
  <c r="X128" i="4"/>
  <c r="V128" i="4"/>
  <c r="T128" i="4"/>
  <c r="U128" i="4"/>
  <c r="T116" i="4"/>
  <c r="U116" i="4"/>
  <c r="X116" i="4"/>
  <c r="Y116" i="4"/>
  <c r="V116" i="4"/>
  <c r="W116" i="4"/>
  <c r="W101" i="4"/>
  <c r="X101" i="4"/>
  <c r="U101" i="4"/>
  <c r="V101" i="4"/>
  <c r="T101" i="4"/>
  <c r="Y101" i="4"/>
  <c r="T89" i="4"/>
  <c r="X89" i="4"/>
  <c r="Y89" i="4"/>
  <c r="W89" i="4"/>
  <c r="U89" i="4"/>
  <c r="V89" i="4"/>
  <c r="W74" i="4"/>
  <c r="X74" i="4"/>
  <c r="T74" i="4"/>
  <c r="U74" i="4"/>
  <c r="V74" i="4"/>
  <c r="Y74" i="4"/>
  <c r="U62" i="4"/>
  <c r="T62" i="4"/>
  <c r="V62" i="4"/>
  <c r="W62" i="4"/>
  <c r="X62" i="4"/>
  <c r="Y62" i="4"/>
  <c r="W47" i="4"/>
  <c r="X47" i="4"/>
  <c r="V47" i="4"/>
  <c r="T47" i="4"/>
  <c r="Y47" i="4"/>
  <c r="U47" i="4"/>
  <c r="U35" i="4"/>
  <c r="V35" i="4"/>
  <c r="W35" i="4"/>
  <c r="T35" i="4"/>
  <c r="X35" i="4"/>
  <c r="Y35" i="4"/>
  <c r="X2807" i="4"/>
  <c r="Y2807" i="4"/>
  <c r="X2483" i="4"/>
  <c r="Y2483" i="4"/>
  <c r="V2483" i="4"/>
  <c r="W2483" i="4"/>
  <c r="T2159" i="4"/>
  <c r="U2159" i="4"/>
  <c r="V2159" i="4"/>
  <c r="W2159" i="4"/>
  <c r="T1835" i="4"/>
  <c r="U1835" i="4"/>
  <c r="V1835" i="4"/>
  <c r="W1835" i="4"/>
  <c r="X1835" i="4"/>
  <c r="Y1835" i="4"/>
  <c r="T1511" i="4"/>
  <c r="U1511" i="4"/>
  <c r="V1511" i="4"/>
  <c r="W1511" i="4"/>
  <c r="X1511" i="4"/>
  <c r="Y1511" i="4"/>
  <c r="Y1187" i="4"/>
  <c r="W1187" i="4"/>
  <c r="X1187" i="4"/>
  <c r="T1187" i="4"/>
  <c r="U1187" i="4"/>
  <c r="V1187" i="4"/>
  <c r="X863" i="4"/>
  <c r="Y863" i="4"/>
  <c r="W863" i="4"/>
  <c r="T863" i="4"/>
  <c r="U863" i="4"/>
  <c r="V863" i="4"/>
  <c r="Y539" i="4"/>
  <c r="U539" i="4"/>
  <c r="V539" i="4"/>
  <c r="T539" i="4"/>
  <c r="W539" i="4"/>
  <c r="X539" i="4"/>
  <c r="Y215" i="4"/>
  <c r="V215" i="4"/>
  <c r="X215" i="4"/>
  <c r="U215" i="4"/>
  <c r="W215" i="4"/>
  <c r="T215" i="4"/>
  <c r="V2726" i="4"/>
  <c r="X2665" i="4"/>
  <c r="V2491" i="4"/>
  <c r="U2483" i="4"/>
  <c r="V2449" i="4"/>
  <c r="U2422" i="4"/>
  <c r="X2402" i="4"/>
  <c r="T2369" i="4"/>
  <c r="U2303" i="4"/>
  <c r="W2288" i="4"/>
  <c r="Y2249" i="4"/>
  <c r="T2180" i="4"/>
  <c r="Y2168" i="4"/>
  <c r="T1991" i="4"/>
  <c r="X1976" i="4"/>
  <c r="W1934" i="4"/>
  <c r="X1931" i="4"/>
  <c r="T1910" i="4"/>
  <c r="T1895" i="4"/>
  <c r="V1841" i="4"/>
  <c r="Y1815" i="4"/>
  <c r="V1802" i="4"/>
  <c r="T1694" i="4"/>
  <c r="V1665" i="4"/>
  <c r="T1640" i="4"/>
  <c r="T1586" i="4"/>
  <c r="X1530" i="4"/>
  <c r="W1520" i="4"/>
  <c r="U1451" i="4"/>
  <c r="U1448" i="4"/>
  <c r="W1421" i="4"/>
  <c r="V1331" i="4"/>
  <c r="W1275" i="4"/>
  <c r="X1196" i="4"/>
  <c r="V1154" i="4"/>
  <c r="V926" i="4"/>
  <c r="V747" i="4"/>
  <c r="X602" i="4"/>
  <c r="Y278" i="4"/>
  <c r="T2707" i="4"/>
  <c r="C2692" i="4"/>
  <c r="AB2692" i="4" s="1"/>
  <c r="X2692" i="4"/>
  <c r="W2692" i="4"/>
  <c r="Y2692" i="4"/>
  <c r="T2680" i="4"/>
  <c r="U2680" i="4"/>
  <c r="V2680" i="4"/>
  <c r="W2680" i="4"/>
  <c r="W2653" i="4"/>
  <c r="X2653" i="4"/>
  <c r="O2638" i="4"/>
  <c r="T2638" i="4"/>
  <c r="U2638" i="4"/>
  <c r="I2611" i="4"/>
  <c r="U2611" i="4"/>
  <c r="V2611" i="4"/>
  <c r="T2611" i="4"/>
  <c r="W2611" i="4"/>
  <c r="T2599" i="4"/>
  <c r="U2599" i="4"/>
  <c r="V2599" i="4"/>
  <c r="X2584" i="4"/>
  <c r="Y2584" i="4"/>
  <c r="T2572" i="4"/>
  <c r="U2572" i="4"/>
  <c r="W2572" i="4"/>
  <c r="X2572" i="4"/>
  <c r="Y2572" i="4"/>
  <c r="T2557" i="4"/>
  <c r="U2557" i="4"/>
  <c r="V2557" i="4"/>
  <c r="W2557" i="4"/>
  <c r="W2545" i="4"/>
  <c r="X2545" i="4"/>
  <c r="U2503" i="4"/>
  <c r="V2503" i="4"/>
  <c r="T2503" i="4"/>
  <c r="I2476" i="4"/>
  <c r="X2476" i="4"/>
  <c r="Y2476" i="4"/>
  <c r="T2476" i="4"/>
  <c r="U2476" i="4"/>
  <c r="T2464" i="4"/>
  <c r="U2464" i="4"/>
  <c r="V2464" i="4"/>
  <c r="W2464" i="4"/>
  <c r="X2464" i="4"/>
  <c r="Y2464" i="4"/>
  <c r="W2437" i="4"/>
  <c r="X2437" i="4"/>
  <c r="Y2437" i="4"/>
  <c r="O2410" i="4"/>
  <c r="Y2410" i="4"/>
  <c r="T2410" i="4"/>
  <c r="U2410" i="4"/>
  <c r="I2395" i="4"/>
  <c r="U2395" i="4"/>
  <c r="V2395" i="4"/>
  <c r="W2395" i="4"/>
  <c r="T2383" i="4"/>
  <c r="U2383" i="4"/>
  <c r="V2383" i="4"/>
  <c r="W2383" i="4"/>
  <c r="U2368" i="4"/>
  <c r="V2368" i="4"/>
  <c r="W2368" i="4"/>
  <c r="X2368" i="4"/>
  <c r="Y2368" i="4"/>
  <c r="V2356" i="4"/>
  <c r="W2356" i="4"/>
  <c r="X2356" i="4"/>
  <c r="X2341" i="4"/>
  <c r="Y2341" i="4"/>
  <c r="T2341" i="4"/>
  <c r="T2329" i="4"/>
  <c r="U2329" i="4"/>
  <c r="V2329" i="4"/>
  <c r="W2329" i="4"/>
  <c r="X2329" i="4"/>
  <c r="T2314" i="4"/>
  <c r="U2314" i="4"/>
  <c r="V2302" i="4"/>
  <c r="W2302" i="4"/>
  <c r="X2302" i="4"/>
  <c r="Y2302" i="4"/>
  <c r="T2302" i="4"/>
  <c r="U2302" i="4"/>
  <c r="X2287" i="4"/>
  <c r="Y2287" i="4"/>
  <c r="I2275" i="4"/>
  <c r="Y2275" i="4"/>
  <c r="U2275" i="4"/>
  <c r="V2275" i="4"/>
  <c r="C2260" i="4"/>
  <c r="AB2260" i="4" s="1"/>
  <c r="T2260" i="4"/>
  <c r="U2260" i="4"/>
  <c r="W2260" i="4"/>
  <c r="X2260" i="4"/>
  <c r="Y2260" i="4"/>
  <c r="X2248" i="4"/>
  <c r="Y2248" i="4"/>
  <c r="W2233" i="4"/>
  <c r="X2233" i="4"/>
  <c r="Y2233" i="4"/>
  <c r="T2221" i="4"/>
  <c r="U2221" i="4"/>
  <c r="V2221" i="4"/>
  <c r="X2221" i="4"/>
  <c r="Y2221" i="4"/>
  <c r="C2206" i="4"/>
  <c r="W2206" i="4"/>
  <c r="X2206" i="4"/>
  <c r="Y2206" i="4"/>
  <c r="V2194" i="4"/>
  <c r="W2194" i="4"/>
  <c r="U2194" i="4"/>
  <c r="X2194" i="4"/>
  <c r="Y2194" i="4"/>
  <c r="T2194" i="4"/>
  <c r="V2179" i="4"/>
  <c r="W2179" i="4"/>
  <c r="X2179" i="4"/>
  <c r="AA2179" i="4" s="1"/>
  <c r="T2179" i="4"/>
  <c r="O2152" i="4"/>
  <c r="T2152" i="4"/>
  <c r="U2152" i="4"/>
  <c r="V2140" i="4"/>
  <c r="W2140" i="4"/>
  <c r="X2140" i="4"/>
  <c r="Y2140" i="4"/>
  <c r="W2125" i="4"/>
  <c r="X2125" i="4"/>
  <c r="T2125" i="4"/>
  <c r="U2125" i="4"/>
  <c r="V2125" i="4"/>
  <c r="T2113" i="4"/>
  <c r="Y2113" i="4"/>
  <c r="U2113" i="4"/>
  <c r="V2113" i="4"/>
  <c r="W2113" i="4"/>
  <c r="X2113" i="4"/>
  <c r="V2098" i="4"/>
  <c r="W2098" i="4"/>
  <c r="Y2098" i="4"/>
  <c r="T2098" i="4"/>
  <c r="U2098" i="4"/>
  <c r="X2098" i="4"/>
  <c r="V2086" i="4"/>
  <c r="W2086" i="4"/>
  <c r="T2086" i="4"/>
  <c r="Y2086" i="4"/>
  <c r="T2071" i="4"/>
  <c r="U2071" i="4"/>
  <c r="V2071" i="4"/>
  <c r="W2071" i="4"/>
  <c r="X2071" i="4"/>
  <c r="Y2059" i="4"/>
  <c r="V2059" i="4"/>
  <c r="W2059" i="4"/>
  <c r="X2059" i="4"/>
  <c r="T2044" i="4"/>
  <c r="U2044" i="4"/>
  <c r="X2044" i="4"/>
  <c r="Y2044" i="4"/>
  <c r="W2044" i="4"/>
  <c r="W2032" i="4"/>
  <c r="X2032" i="4"/>
  <c r="Y2032" i="4"/>
  <c r="V2032" i="4"/>
  <c r="W2017" i="4"/>
  <c r="X2017" i="4"/>
  <c r="T2017" i="4"/>
  <c r="Y2017" i="4"/>
  <c r="U2017" i="4"/>
  <c r="V2017" i="4"/>
  <c r="T2005" i="4"/>
  <c r="U2005" i="4"/>
  <c r="U1990" i="4"/>
  <c r="V1990" i="4"/>
  <c r="W1990" i="4"/>
  <c r="X1990" i="4"/>
  <c r="Y1990" i="4"/>
  <c r="V1978" i="4"/>
  <c r="W1978" i="4"/>
  <c r="X1978" i="4"/>
  <c r="Y1978" i="4"/>
  <c r="X1963" i="4"/>
  <c r="Y1963" i="4"/>
  <c r="T1963" i="4"/>
  <c r="U1963" i="4"/>
  <c r="V1963" i="4"/>
  <c r="W1963" i="4"/>
  <c r="Y1951" i="4"/>
  <c r="U1951" i="4"/>
  <c r="V1951" i="4"/>
  <c r="T1951" i="4"/>
  <c r="T1942" i="4"/>
  <c r="U1942" i="4"/>
  <c r="W1942" i="4"/>
  <c r="X1922" i="4"/>
  <c r="Y1922" i="4"/>
  <c r="T1922" i="4"/>
  <c r="U1922" i="4"/>
  <c r="V1922" i="4"/>
  <c r="W1922" i="4"/>
  <c r="W1909" i="4"/>
  <c r="X1909" i="4"/>
  <c r="Y1909" i="4"/>
  <c r="V1909" i="4"/>
  <c r="T1909" i="4"/>
  <c r="T1897" i="4"/>
  <c r="U1897" i="4"/>
  <c r="V1897" i="4"/>
  <c r="Y1897" i="4"/>
  <c r="V1882" i="4"/>
  <c r="X1882" i="4"/>
  <c r="V1870" i="4"/>
  <c r="W1870" i="4"/>
  <c r="T1870" i="4"/>
  <c r="U1870" i="4"/>
  <c r="Y1870" i="4"/>
  <c r="X1855" i="4"/>
  <c r="Y1855" i="4"/>
  <c r="Y1843" i="4"/>
  <c r="V1843" i="4"/>
  <c r="X1843" i="4"/>
  <c r="T1828" i="4"/>
  <c r="U1828" i="4"/>
  <c r="X1828" i="4"/>
  <c r="V1816" i="4"/>
  <c r="W1816" i="4"/>
  <c r="T1816" i="4"/>
  <c r="X1816" i="4"/>
  <c r="U1816" i="4"/>
  <c r="Y1816" i="4"/>
  <c r="W1801" i="4"/>
  <c r="X1801" i="4"/>
  <c r="V1801" i="4"/>
  <c r="T1801" i="4"/>
  <c r="U1801" i="4"/>
  <c r="Y1801" i="4"/>
  <c r="T1789" i="4"/>
  <c r="Y1789" i="4"/>
  <c r="V1774" i="4"/>
  <c r="W1774" i="4"/>
  <c r="T1774" i="4"/>
  <c r="U1774" i="4"/>
  <c r="X1774" i="4"/>
  <c r="V1762" i="4"/>
  <c r="W1762" i="4"/>
  <c r="Y1762" i="4"/>
  <c r="T1762" i="4"/>
  <c r="T1747" i="4"/>
  <c r="U1747" i="4"/>
  <c r="W1747" i="4"/>
  <c r="X1747" i="4"/>
  <c r="Y1747" i="4"/>
  <c r="Y1735" i="4"/>
  <c r="V1735" i="4"/>
  <c r="W1735" i="4"/>
  <c r="X1735" i="4"/>
  <c r="T1720" i="4"/>
  <c r="U1720" i="4"/>
  <c r="X1720" i="4"/>
  <c r="Y1720" i="4"/>
  <c r="Y1708" i="4"/>
  <c r="V1708" i="4"/>
  <c r="W1708" i="4"/>
  <c r="X1708" i="4"/>
  <c r="W1693" i="4"/>
  <c r="X1693" i="4"/>
  <c r="T1693" i="4"/>
  <c r="U1693" i="4"/>
  <c r="V1693" i="4"/>
  <c r="Y1693" i="4"/>
  <c r="T1681" i="4"/>
  <c r="X1681" i="4"/>
  <c r="U1681" i="4"/>
  <c r="T1666" i="4"/>
  <c r="U1666" i="4"/>
  <c r="V1666" i="4"/>
  <c r="V1654" i="4"/>
  <c r="X1654" i="4"/>
  <c r="Y1654" i="4"/>
  <c r="T1654" i="4"/>
  <c r="X1639" i="4"/>
  <c r="Y1639" i="4"/>
  <c r="U1639" i="4"/>
  <c r="W1639" i="4"/>
  <c r="T1639" i="4"/>
  <c r="V1639" i="4"/>
  <c r="Y1627" i="4"/>
  <c r="U1627" i="4"/>
  <c r="V1627" i="4"/>
  <c r="X1627" i="4"/>
  <c r="T1627" i="4"/>
  <c r="W1627" i="4"/>
  <c r="T1612" i="4"/>
  <c r="U1612" i="4"/>
  <c r="W1600" i="4"/>
  <c r="Y1600" i="4"/>
  <c r="T1600" i="4"/>
  <c r="W1585" i="4"/>
  <c r="X1585" i="4"/>
  <c r="Y1585" i="4"/>
  <c r="T1585" i="4"/>
  <c r="V1585" i="4"/>
  <c r="T1573" i="4"/>
  <c r="U1573" i="4"/>
  <c r="V1573" i="4"/>
  <c r="W1573" i="4"/>
  <c r="X1558" i="4"/>
  <c r="Y1558" i="4"/>
  <c r="V1546" i="4"/>
  <c r="W1546" i="4"/>
  <c r="T1546" i="4"/>
  <c r="Y1546" i="4"/>
  <c r="T1531" i="4"/>
  <c r="U1531" i="4"/>
  <c r="V1531" i="4"/>
  <c r="W1531" i="4"/>
  <c r="X1531" i="4"/>
  <c r="Y1519" i="4"/>
  <c r="X1519" i="4"/>
  <c r="T1519" i="4"/>
  <c r="U1519" i="4"/>
  <c r="W1519" i="4"/>
  <c r="T1504" i="4"/>
  <c r="U1504" i="4"/>
  <c r="Y1504" i="4"/>
  <c r="V1492" i="4"/>
  <c r="W1492" i="4"/>
  <c r="X1492" i="4"/>
  <c r="U1492" i="4"/>
  <c r="Y1492" i="4"/>
  <c r="W1477" i="4"/>
  <c r="X1477" i="4"/>
  <c r="T1477" i="4"/>
  <c r="U1477" i="4"/>
  <c r="V1477" i="4"/>
  <c r="T1465" i="4"/>
  <c r="Y1465" i="4"/>
  <c r="X1465" i="4"/>
  <c r="V1450" i="4"/>
  <c r="W1450" i="4"/>
  <c r="U1450" i="4"/>
  <c r="X1450" i="4"/>
  <c r="T1450" i="4"/>
  <c r="Y1450" i="4"/>
  <c r="V1438" i="4"/>
  <c r="W1438" i="4"/>
  <c r="Y1438" i="4"/>
  <c r="T1423" i="4"/>
  <c r="U1423" i="4"/>
  <c r="Y1411" i="4"/>
  <c r="T1411" i="4"/>
  <c r="U1411" i="4"/>
  <c r="X1411" i="4"/>
  <c r="T1396" i="4"/>
  <c r="U1396" i="4"/>
  <c r="X1396" i="4"/>
  <c r="Y1396" i="4"/>
  <c r="V1396" i="4"/>
  <c r="W1396" i="4"/>
  <c r="U1384" i="4"/>
  <c r="V1384" i="4"/>
  <c r="T1384" i="4"/>
  <c r="W1384" i="4"/>
  <c r="X1384" i="4"/>
  <c r="Y1384" i="4"/>
  <c r="W1369" i="4"/>
  <c r="X1369" i="4"/>
  <c r="V1369" i="4"/>
  <c r="Y1369" i="4"/>
  <c r="T1369" i="4"/>
  <c r="U1369" i="4"/>
  <c r="T1357" i="4"/>
  <c r="U1357" i="4"/>
  <c r="V1357" i="4"/>
  <c r="W1357" i="4"/>
  <c r="Y1357" i="4"/>
  <c r="X1357" i="4"/>
  <c r="T1342" i="4"/>
  <c r="W1342" i="4"/>
  <c r="X1342" i="4"/>
  <c r="Y1342" i="4"/>
  <c r="U1342" i="4"/>
  <c r="V1342" i="4"/>
  <c r="V1330" i="4"/>
  <c r="W1330" i="4"/>
  <c r="T1330" i="4"/>
  <c r="U1330" i="4"/>
  <c r="Y1330" i="4"/>
  <c r="X1330" i="4"/>
  <c r="W1315" i="4"/>
  <c r="X1315" i="4"/>
  <c r="T1315" i="4"/>
  <c r="V1315" i="4"/>
  <c r="Y1315" i="4"/>
  <c r="Y1303" i="4"/>
  <c r="X1303" i="4"/>
  <c r="U1303" i="4"/>
  <c r="V1303" i="4"/>
  <c r="T1303" i="4"/>
  <c r="W1303" i="4"/>
  <c r="T1288" i="4"/>
  <c r="U1288" i="4"/>
  <c r="X1288" i="4"/>
  <c r="Y1288" i="4"/>
  <c r="U1276" i="4"/>
  <c r="V1276" i="4"/>
  <c r="X1276" i="4"/>
  <c r="Y1276" i="4"/>
  <c r="T1276" i="4"/>
  <c r="W1276" i="4"/>
  <c r="W1261" i="4"/>
  <c r="X1261" i="4"/>
  <c r="T1261" i="4"/>
  <c r="U1261" i="4"/>
  <c r="V1261" i="4"/>
  <c r="X1249" i="4"/>
  <c r="Y1249" i="4"/>
  <c r="T1249" i="4"/>
  <c r="U1249" i="4"/>
  <c r="V1249" i="4"/>
  <c r="W1249" i="4"/>
  <c r="T1234" i="4"/>
  <c r="U1234" i="4"/>
  <c r="V1234" i="4"/>
  <c r="W1234" i="4"/>
  <c r="Y1234" i="4"/>
  <c r="Y1222" i="4"/>
  <c r="W1222" i="4"/>
  <c r="X1222" i="4"/>
  <c r="V1222" i="4"/>
  <c r="V1207" i="4"/>
  <c r="W1207" i="4"/>
  <c r="Y1207" i="4"/>
  <c r="X1207" i="4"/>
  <c r="T1207" i="4"/>
  <c r="U1207" i="4"/>
  <c r="T1195" i="4"/>
  <c r="U1195" i="4"/>
  <c r="Y1195" i="4"/>
  <c r="V1195" i="4"/>
  <c r="W1195" i="4"/>
  <c r="Y1180" i="4"/>
  <c r="W1180" i="4"/>
  <c r="X1180" i="4"/>
  <c r="T1180" i="4"/>
  <c r="U1180" i="4"/>
  <c r="V1180" i="4"/>
  <c r="U1168" i="4"/>
  <c r="V1168" i="4"/>
  <c r="W1168" i="4"/>
  <c r="X1168" i="4"/>
  <c r="W1153" i="4"/>
  <c r="X1153" i="4"/>
  <c r="Y1153" i="4"/>
  <c r="T1153" i="4"/>
  <c r="U1153" i="4"/>
  <c r="V1153" i="4"/>
  <c r="X1141" i="4"/>
  <c r="Y1141" i="4"/>
  <c r="T1141" i="4"/>
  <c r="U1141" i="4"/>
  <c r="V1141" i="4"/>
  <c r="W1141" i="4"/>
  <c r="T1126" i="4"/>
  <c r="Y1126" i="4"/>
  <c r="U1126" i="4"/>
  <c r="V1126" i="4"/>
  <c r="V1114" i="4"/>
  <c r="X1114" i="4"/>
  <c r="Y1114" i="4"/>
  <c r="V1099" i="4"/>
  <c r="W1099" i="4"/>
  <c r="X1099" i="4"/>
  <c r="Y1099" i="4"/>
  <c r="T1099" i="4"/>
  <c r="U1087" i="4"/>
  <c r="V1087" i="4"/>
  <c r="W1087" i="4"/>
  <c r="X1087" i="4"/>
  <c r="T1087" i="4"/>
  <c r="Y1087" i="4"/>
  <c r="Y1072" i="4"/>
  <c r="T1072" i="4"/>
  <c r="U1072" i="4"/>
  <c r="W1072" i="4"/>
  <c r="V1072" i="4"/>
  <c r="X1072" i="4"/>
  <c r="U1060" i="4"/>
  <c r="V1060" i="4"/>
  <c r="W1060" i="4"/>
  <c r="X1060" i="4"/>
  <c r="Y1060" i="4"/>
  <c r="T1045" i="4"/>
  <c r="U1045" i="4"/>
  <c r="V1045" i="4"/>
  <c r="W1045" i="4"/>
  <c r="X1045" i="4"/>
  <c r="X1033" i="4"/>
  <c r="Y1033" i="4"/>
  <c r="V1033" i="4"/>
  <c r="W1033" i="4"/>
  <c r="U1033" i="4"/>
  <c r="C1018" i="4"/>
  <c r="T1018" i="4"/>
  <c r="W1018" i="4"/>
  <c r="X1018" i="4"/>
  <c r="Y1018" i="4"/>
  <c r="U1006" i="4"/>
  <c r="T1006" i="4"/>
  <c r="X1006" i="4"/>
  <c r="Y1006" i="4"/>
  <c r="V1006" i="4"/>
  <c r="W1006" i="4"/>
  <c r="V991" i="4"/>
  <c r="W991" i="4"/>
  <c r="T991" i="4"/>
  <c r="U991" i="4"/>
  <c r="X991" i="4"/>
  <c r="X979" i="4"/>
  <c r="W979" i="4"/>
  <c r="Y979" i="4"/>
  <c r="T979" i="4"/>
  <c r="U979" i="4"/>
  <c r="V979" i="4"/>
  <c r="Y964" i="4"/>
  <c r="X964" i="4"/>
  <c r="V964" i="4"/>
  <c r="W964" i="4"/>
  <c r="U964" i="4"/>
  <c r="T964" i="4"/>
  <c r="Y952" i="4"/>
  <c r="V952" i="4"/>
  <c r="W952" i="4"/>
  <c r="X952" i="4"/>
  <c r="T952" i="4"/>
  <c r="V937" i="4"/>
  <c r="T937" i="4"/>
  <c r="U937" i="4"/>
  <c r="X937" i="4"/>
  <c r="Y937" i="4"/>
  <c r="W937" i="4"/>
  <c r="V925" i="4"/>
  <c r="W925" i="4"/>
  <c r="T925" i="4"/>
  <c r="U925" i="4"/>
  <c r="X925" i="4"/>
  <c r="Y925" i="4"/>
  <c r="Y910" i="4"/>
  <c r="X910" i="4"/>
  <c r="U910" i="4"/>
  <c r="V910" i="4"/>
  <c r="W910" i="4"/>
  <c r="T910" i="4"/>
  <c r="T898" i="4"/>
  <c r="U898" i="4"/>
  <c r="V898" i="4"/>
  <c r="W898" i="4"/>
  <c r="X898" i="4"/>
  <c r="Y898" i="4"/>
  <c r="T883" i="4"/>
  <c r="U883" i="4"/>
  <c r="V883" i="4"/>
  <c r="X883" i="4"/>
  <c r="Y883" i="4"/>
  <c r="T871" i="4"/>
  <c r="V871" i="4"/>
  <c r="W871" i="4"/>
  <c r="U871" i="4"/>
  <c r="Y871" i="4"/>
  <c r="Y856" i="4"/>
  <c r="V856" i="4"/>
  <c r="W856" i="4"/>
  <c r="T856" i="4"/>
  <c r="U856" i="4"/>
  <c r="X856" i="4"/>
  <c r="W844" i="4"/>
  <c r="X844" i="4"/>
  <c r="Y844" i="4"/>
  <c r="T844" i="4"/>
  <c r="V844" i="4"/>
  <c r="W829" i="4"/>
  <c r="X829" i="4"/>
  <c r="Y829" i="4"/>
  <c r="T829" i="4"/>
  <c r="U829" i="4"/>
  <c r="V829" i="4"/>
  <c r="X817" i="4"/>
  <c r="Y817" i="4"/>
  <c r="W817" i="4"/>
  <c r="U817" i="4"/>
  <c r="V817" i="4"/>
  <c r="T817" i="4"/>
  <c r="U802" i="4"/>
  <c r="Y802" i="4"/>
  <c r="V802" i="4"/>
  <c r="W802" i="4"/>
  <c r="T802" i="4"/>
  <c r="Y790" i="4"/>
  <c r="T790" i="4"/>
  <c r="X775" i="4"/>
  <c r="Y775" i="4"/>
  <c r="W775" i="4"/>
  <c r="U775" i="4"/>
  <c r="V775" i="4"/>
  <c r="X763" i="4"/>
  <c r="Y763" i="4"/>
  <c r="V763" i="4"/>
  <c r="W763" i="4"/>
  <c r="T748" i="4"/>
  <c r="U748" i="4"/>
  <c r="W748" i="4"/>
  <c r="X748" i="4"/>
  <c r="Y748" i="4"/>
  <c r="V748" i="4"/>
  <c r="V736" i="4"/>
  <c r="X736" i="4"/>
  <c r="Y736" i="4"/>
  <c r="T736" i="4"/>
  <c r="U736" i="4"/>
  <c r="W736" i="4"/>
  <c r="U721" i="4"/>
  <c r="V721" i="4"/>
  <c r="T721" i="4"/>
  <c r="W721" i="4"/>
  <c r="Y721" i="4"/>
  <c r="X721" i="4"/>
  <c r="T709" i="4"/>
  <c r="X709" i="4"/>
  <c r="Y709" i="4"/>
  <c r="W709" i="4"/>
  <c r="U709" i="4"/>
  <c r="V709" i="4"/>
  <c r="Y694" i="4"/>
  <c r="U694" i="4"/>
  <c r="V694" i="4"/>
  <c r="T694" i="4"/>
  <c r="W694" i="4"/>
  <c r="X694" i="4"/>
  <c r="Y682" i="4"/>
  <c r="X682" i="4"/>
  <c r="V682" i="4"/>
  <c r="W682" i="4"/>
  <c r="W667" i="4"/>
  <c r="U667" i="4"/>
  <c r="V667" i="4"/>
  <c r="T667" i="4"/>
  <c r="Y667" i="4"/>
  <c r="X655" i="4"/>
  <c r="Y655" i="4"/>
  <c r="W655" i="4"/>
  <c r="T655" i="4"/>
  <c r="U655" i="4"/>
  <c r="V655" i="4"/>
  <c r="U640" i="4"/>
  <c r="Y640" i="4"/>
  <c r="T640" i="4"/>
  <c r="V640" i="4"/>
  <c r="W640" i="4"/>
  <c r="X640" i="4"/>
  <c r="Y628" i="4"/>
  <c r="T628" i="4"/>
  <c r="U628" i="4"/>
  <c r="W628" i="4"/>
  <c r="X628" i="4"/>
  <c r="V628" i="4"/>
  <c r="X613" i="4"/>
  <c r="Y613" i="4"/>
  <c r="T613" i="4"/>
  <c r="U613" i="4"/>
  <c r="V613" i="4"/>
  <c r="W613" i="4"/>
  <c r="X601" i="4"/>
  <c r="Y601" i="4"/>
  <c r="T601" i="4"/>
  <c r="U601" i="4"/>
  <c r="V601" i="4"/>
  <c r="W601" i="4"/>
  <c r="V586" i="4"/>
  <c r="W586" i="4"/>
  <c r="T586" i="4"/>
  <c r="U586" i="4"/>
  <c r="X586" i="4"/>
  <c r="Y586" i="4"/>
  <c r="W574" i="4"/>
  <c r="X574" i="4"/>
  <c r="Y574" i="4"/>
  <c r="T574" i="4"/>
  <c r="V574" i="4"/>
  <c r="U574" i="4"/>
  <c r="U559" i="4"/>
  <c r="V559" i="4"/>
  <c r="T559" i="4"/>
  <c r="W559" i="4"/>
  <c r="X559" i="4"/>
  <c r="Y559" i="4"/>
  <c r="T547" i="4"/>
  <c r="W547" i="4"/>
  <c r="X547" i="4"/>
  <c r="U547" i="4"/>
  <c r="V547" i="4"/>
  <c r="Y547" i="4"/>
  <c r="X532" i="4"/>
  <c r="T532" i="4"/>
  <c r="U532" i="4"/>
  <c r="V532" i="4"/>
  <c r="W532" i="4"/>
  <c r="Y532" i="4"/>
  <c r="Y520" i="4"/>
  <c r="U520" i="4"/>
  <c r="V520" i="4"/>
  <c r="T520" i="4"/>
  <c r="W520" i="4"/>
  <c r="X520" i="4"/>
  <c r="U505" i="4"/>
  <c r="V505" i="4"/>
  <c r="W505" i="4"/>
  <c r="X505" i="4"/>
  <c r="Y505" i="4"/>
  <c r="V493" i="4"/>
  <c r="W493" i="4"/>
  <c r="T493" i="4"/>
  <c r="U493" i="4"/>
  <c r="X493" i="4"/>
  <c r="Y493" i="4"/>
  <c r="X478" i="4"/>
  <c r="Y478" i="4"/>
  <c r="W478" i="4"/>
  <c r="V478" i="4"/>
  <c r="T478" i="4"/>
  <c r="U478" i="4"/>
  <c r="V466" i="4"/>
  <c r="T466" i="4"/>
  <c r="U466" i="4"/>
  <c r="W466" i="4"/>
  <c r="X466" i="4"/>
  <c r="Y466" i="4"/>
  <c r="W451" i="4"/>
  <c r="X451" i="4"/>
  <c r="Y451" i="4"/>
  <c r="T451" i="4"/>
  <c r="U451" i="4"/>
  <c r="V451" i="4"/>
  <c r="W439" i="4"/>
  <c r="U439" i="4"/>
  <c r="V439" i="4"/>
  <c r="X439" i="4"/>
  <c r="Y439" i="4"/>
  <c r="T439" i="4"/>
  <c r="T424" i="4"/>
  <c r="U424" i="4"/>
  <c r="V424" i="4"/>
  <c r="W424" i="4"/>
  <c r="X424" i="4"/>
  <c r="Y424" i="4"/>
  <c r="X412" i="4"/>
  <c r="V412" i="4"/>
  <c r="W412" i="4"/>
  <c r="Y412" i="4"/>
  <c r="U412" i="4"/>
  <c r="T412" i="4"/>
  <c r="W397" i="4"/>
  <c r="X397" i="4"/>
  <c r="U397" i="4"/>
  <c r="V397" i="4"/>
  <c r="T397" i="4"/>
  <c r="Y397" i="4"/>
  <c r="T385" i="4"/>
  <c r="U385" i="4"/>
  <c r="X385" i="4"/>
  <c r="Y385" i="4"/>
  <c r="V385" i="4"/>
  <c r="W385" i="4"/>
  <c r="W370" i="4"/>
  <c r="V370" i="4"/>
  <c r="X370" i="4"/>
  <c r="T370" i="4"/>
  <c r="U370" i="4"/>
  <c r="Y370" i="4"/>
  <c r="U358" i="4"/>
  <c r="Y358" i="4"/>
  <c r="V358" i="4"/>
  <c r="W358" i="4"/>
  <c r="X358" i="4"/>
  <c r="T358" i="4"/>
  <c r="X343" i="4"/>
  <c r="U343" i="4"/>
  <c r="V343" i="4"/>
  <c r="T343" i="4"/>
  <c r="Y343" i="4"/>
  <c r="X331" i="4"/>
  <c r="T331" i="4"/>
  <c r="Y331" i="4"/>
  <c r="V331" i="4"/>
  <c r="W331" i="4"/>
  <c r="U331" i="4"/>
  <c r="Y316" i="4"/>
  <c r="T316" i="4"/>
  <c r="U316" i="4"/>
  <c r="V316" i="4"/>
  <c r="W316" i="4"/>
  <c r="X316" i="4"/>
  <c r="T304" i="4"/>
  <c r="U304" i="4"/>
  <c r="V304" i="4"/>
  <c r="W304" i="4"/>
  <c r="Y304" i="4"/>
  <c r="Y289" i="4"/>
  <c r="U289" i="4"/>
  <c r="V289" i="4"/>
  <c r="W289" i="4"/>
  <c r="T289" i="4"/>
  <c r="T277" i="4"/>
  <c r="U277" i="4"/>
  <c r="Y277" i="4"/>
  <c r="V277" i="4"/>
  <c r="X277" i="4"/>
  <c r="W277" i="4"/>
  <c r="X262" i="4"/>
  <c r="Y262" i="4"/>
  <c r="V262" i="4"/>
  <c r="W262" i="4"/>
  <c r="T262" i="4"/>
  <c r="U262" i="4"/>
  <c r="Y250" i="4"/>
  <c r="W250" i="4"/>
  <c r="X250" i="4"/>
  <c r="T250" i="4"/>
  <c r="V250" i="4"/>
  <c r="U250" i="4"/>
  <c r="Y235" i="4"/>
  <c r="T235" i="4"/>
  <c r="V235" i="4"/>
  <c r="W235" i="4"/>
  <c r="X235" i="4"/>
  <c r="U235" i="4"/>
  <c r="X223" i="4"/>
  <c r="T223" i="4"/>
  <c r="U223" i="4"/>
  <c r="Y223" i="4"/>
  <c r="V223" i="4"/>
  <c r="W223" i="4"/>
  <c r="Y208" i="4"/>
  <c r="V208" i="4"/>
  <c r="U208" i="4"/>
  <c r="T208" i="4"/>
  <c r="W208" i="4"/>
  <c r="X208" i="4"/>
  <c r="U196" i="4"/>
  <c r="Y196" i="4"/>
  <c r="T196" i="4"/>
  <c r="V196" i="4"/>
  <c r="X196" i="4"/>
  <c r="Y181" i="4"/>
  <c r="X181" i="4"/>
  <c r="U181" i="4"/>
  <c r="V181" i="4"/>
  <c r="W181" i="4"/>
  <c r="T181" i="4"/>
  <c r="T169" i="4"/>
  <c r="U169" i="4"/>
  <c r="V169" i="4"/>
  <c r="W169" i="4"/>
  <c r="X169" i="4"/>
  <c r="Y169" i="4"/>
  <c r="Y154" i="4"/>
  <c r="T154" i="4"/>
  <c r="V154" i="4"/>
  <c r="W154" i="4"/>
  <c r="X154" i="4"/>
  <c r="U142" i="4"/>
  <c r="T142" i="4"/>
  <c r="V142" i="4"/>
  <c r="W142" i="4"/>
  <c r="Y142" i="4"/>
  <c r="X142" i="4"/>
  <c r="W127" i="4"/>
  <c r="X127" i="4"/>
  <c r="T127" i="4"/>
  <c r="Y127" i="4"/>
  <c r="U127" i="4"/>
  <c r="V127" i="4"/>
  <c r="W115" i="4"/>
  <c r="Y115" i="4"/>
  <c r="U115" i="4"/>
  <c r="V115" i="4"/>
  <c r="X115" i="4"/>
  <c r="T115" i="4"/>
  <c r="W100" i="4"/>
  <c r="X100" i="4"/>
  <c r="T100" i="4"/>
  <c r="U100" i="4"/>
  <c r="V100" i="4"/>
  <c r="Y100" i="4"/>
  <c r="U88" i="4"/>
  <c r="T88" i="4"/>
  <c r="V88" i="4"/>
  <c r="W88" i="4"/>
  <c r="X88" i="4"/>
  <c r="Y88" i="4"/>
  <c r="W73" i="4"/>
  <c r="X73" i="4"/>
  <c r="Y73" i="4"/>
  <c r="U73" i="4"/>
  <c r="T73" i="4"/>
  <c r="V73" i="4"/>
  <c r="V61" i="4"/>
  <c r="X61" i="4"/>
  <c r="Y61" i="4"/>
  <c r="W61" i="4"/>
  <c r="T61" i="4"/>
  <c r="U61" i="4"/>
  <c r="W46" i="4"/>
  <c r="X46" i="4"/>
  <c r="Y46" i="4"/>
  <c r="U46" i="4"/>
  <c r="T46" i="4"/>
  <c r="V46" i="4"/>
  <c r="V34" i="4"/>
  <c r="Y34" i="4"/>
  <c r="T34" i="4"/>
  <c r="U34" i="4"/>
  <c r="W34" i="4"/>
  <c r="X34" i="4"/>
  <c r="T2780" i="4"/>
  <c r="W2456" i="4"/>
  <c r="X2456" i="4"/>
  <c r="Y2456" i="4"/>
  <c r="W2132" i="4"/>
  <c r="X2132" i="4"/>
  <c r="U2132" i="4"/>
  <c r="V2132" i="4"/>
  <c r="Y2132" i="4"/>
  <c r="W1808" i="4"/>
  <c r="X1808" i="4"/>
  <c r="T1808" i="4"/>
  <c r="V1808" i="4"/>
  <c r="U1808" i="4"/>
  <c r="W1484" i="4"/>
  <c r="X1484" i="4"/>
  <c r="V1484" i="4"/>
  <c r="W1160" i="4"/>
  <c r="X1160" i="4"/>
  <c r="U1160" i="4"/>
  <c r="V1160" i="4"/>
  <c r="T1160" i="4"/>
  <c r="X836" i="4"/>
  <c r="Y836" i="4"/>
  <c r="U836" i="4"/>
  <c r="V836" i="4"/>
  <c r="W836" i="4"/>
  <c r="T836" i="4"/>
  <c r="V512" i="4"/>
  <c r="W512" i="4"/>
  <c r="T512" i="4"/>
  <c r="U512" i="4"/>
  <c r="X512" i="4"/>
  <c r="Y512" i="4"/>
  <c r="Y188" i="4"/>
  <c r="T188" i="4"/>
  <c r="V188" i="4"/>
  <c r="W188" i="4"/>
  <c r="X188" i="4"/>
  <c r="U188" i="4"/>
  <c r="T2726" i="4"/>
  <c r="T2692" i="4"/>
  <c r="W2665" i="4"/>
  <c r="X2626" i="4"/>
  <c r="X2599" i="4"/>
  <c r="U2584" i="4"/>
  <c r="V2572" i="4"/>
  <c r="Y2557" i="4"/>
  <c r="Y2519" i="4"/>
  <c r="U2491" i="4"/>
  <c r="T2483" i="4"/>
  <c r="U2456" i="4"/>
  <c r="Y2450" i="4"/>
  <c r="U2449" i="4"/>
  <c r="T2437" i="4"/>
  <c r="Y2423" i="4"/>
  <c r="V2410" i="4"/>
  <c r="W2402" i="4"/>
  <c r="X2383" i="4"/>
  <c r="X2330" i="4"/>
  <c r="T2303" i="4"/>
  <c r="V2288" i="4"/>
  <c r="V2260" i="4"/>
  <c r="X2249" i="4"/>
  <c r="Y2207" i="4"/>
  <c r="V2152" i="4"/>
  <c r="T2132" i="4"/>
  <c r="Y2125" i="4"/>
  <c r="V2005" i="4"/>
  <c r="X1988" i="4"/>
  <c r="W1964" i="4"/>
  <c r="U1882" i="4"/>
  <c r="Y1828" i="4"/>
  <c r="X1815" i="4"/>
  <c r="U1802" i="4"/>
  <c r="Y1748" i="4"/>
  <c r="U1558" i="4"/>
  <c r="X1532" i="4"/>
  <c r="V1520" i="4"/>
  <c r="T1451" i="4"/>
  <c r="X1423" i="4"/>
  <c r="Y1261" i="4"/>
  <c r="Y1247" i="4"/>
  <c r="X1234" i="4"/>
  <c r="V1220" i="4"/>
  <c r="U1154" i="4"/>
  <c r="V1018" i="4"/>
  <c r="U926" i="4"/>
  <c r="Y899" i="4"/>
  <c r="U844" i="4"/>
  <c r="T278" i="4"/>
  <c r="T2043" i="4"/>
  <c r="U2043" i="4"/>
  <c r="V2043" i="4"/>
  <c r="W2043" i="4"/>
  <c r="X2043" i="4"/>
  <c r="W2031" i="4"/>
  <c r="X2031" i="4"/>
  <c r="T2031" i="4"/>
  <c r="U2031" i="4"/>
  <c r="W2016" i="4"/>
  <c r="X2016" i="4"/>
  <c r="T2016" i="4"/>
  <c r="U2016" i="4"/>
  <c r="V2016" i="4"/>
  <c r="T2004" i="4"/>
  <c r="U2004" i="4"/>
  <c r="V2004" i="4"/>
  <c r="W2004" i="4"/>
  <c r="X1989" i="4"/>
  <c r="Y1989" i="4"/>
  <c r="T1989" i="4"/>
  <c r="U1977" i="4"/>
  <c r="V1977" i="4"/>
  <c r="T1977" i="4"/>
  <c r="W1977" i="4"/>
  <c r="X1977" i="4"/>
  <c r="Y1977" i="4"/>
  <c r="X1962" i="4"/>
  <c r="Y1962" i="4"/>
  <c r="X1950" i="4"/>
  <c r="Y1950" i="4"/>
  <c r="T1929" i="4"/>
  <c r="Y1929" i="4"/>
  <c r="X1929" i="4"/>
  <c r="T1931" i="4"/>
  <c r="U1931" i="4"/>
  <c r="V1931" i="4"/>
  <c r="W1908" i="4"/>
  <c r="X1908" i="4"/>
  <c r="U1908" i="4"/>
  <c r="V1908" i="4"/>
  <c r="T1908" i="4"/>
  <c r="T1896" i="4"/>
  <c r="U1896" i="4"/>
  <c r="V1896" i="4"/>
  <c r="W1896" i="4"/>
  <c r="U1881" i="4"/>
  <c r="V1881" i="4"/>
  <c r="W1881" i="4"/>
  <c r="X1881" i="4"/>
  <c r="Y1881" i="4"/>
  <c r="T1881" i="4"/>
  <c r="U1869" i="4"/>
  <c r="V1869" i="4"/>
  <c r="Y1869" i="4"/>
  <c r="X1869" i="4"/>
  <c r="V1854" i="4"/>
  <c r="W1854" i="4"/>
  <c r="X1854" i="4"/>
  <c r="Y1854" i="4"/>
  <c r="T1854" i="4"/>
  <c r="U1854" i="4"/>
  <c r="X1842" i="4"/>
  <c r="Y1842" i="4"/>
  <c r="V1842" i="4"/>
  <c r="W1842" i="4"/>
  <c r="U1842" i="4"/>
  <c r="T1827" i="4"/>
  <c r="U1827" i="4"/>
  <c r="W1827" i="4"/>
  <c r="X1827" i="4"/>
  <c r="Y1827" i="4"/>
  <c r="V1827" i="4"/>
  <c r="W1800" i="4"/>
  <c r="X1800" i="4"/>
  <c r="T1800" i="4"/>
  <c r="W1788" i="4"/>
  <c r="X1788" i="4"/>
  <c r="Y1788" i="4"/>
  <c r="T1788" i="4"/>
  <c r="U1788" i="4"/>
  <c r="V1788" i="4"/>
  <c r="T1773" i="4"/>
  <c r="U1773" i="4"/>
  <c r="V1773" i="4"/>
  <c r="W1773" i="4"/>
  <c r="X1773" i="4"/>
  <c r="Y1773" i="4"/>
  <c r="U1761" i="4"/>
  <c r="V1761" i="4"/>
  <c r="T1761" i="4"/>
  <c r="X1761" i="4"/>
  <c r="W1761" i="4"/>
  <c r="Y1761" i="4"/>
  <c r="T1746" i="4"/>
  <c r="U1746" i="4"/>
  <c r="Y1746" i="4"/>
  <c r="X1734" i="4"/>
  <c r="Y1734" i="4"/>
  <c r="W1734" i="4"/>
  <c r="T1719" i="4"/>
  <c r="U1719" i="4"/>
  <c r="V1719" i="4"/>
  <c r="W1719" i="4"/>
  <c r="X1719" i="4"/>
  <c r="Y1719" i="4"/>
  <c r="W1707" i="4"/>
  <c r="X1707" i="4"/>
  <c r="T1707" i="4"/>
  <c r="U1707" i="4"/>
  <c r="V1707" i="4"/>
  <c r="W1692" i="4"/>
  <c r="X1692" i="4"/>
  <c r="T1692" i="4"/>
  <c r="U1692" i="4"/>
  <c r="V1692" i="4"/>
  <c r="T1680" i="4"/>
  <c r="V1680" i="4"/>
  <c r="Y1680" i="4"/>
  <c r="X1680" i="4"/>
  <c r="X1665" i="4"/>
  <c r="Y1665" i="4"/>
  <c r="U1653" i="4"/>
  <c r="V1653" i="4"/>
  <c r="T1653" i="4"/>
  <c r="X1638" i="4"/>
  <c r="Y1638" i="4"/>
  <c r="U1638" i="4"/>
  <c r="T1638" i="4"/>
  <c r="X1626" i="4"/>
  <c r="Y1626" i="4"/>
  <c r="U1626" i="4"/>
  <c r="V1626" i="4"/>
  <c r="T1611" i="4"/>
  <c r="U1611" i="4"/>
  <c r="W1611" i="4"/>
  <c r="Y1611" i="4"/>
  <c r="V1611" i="4"/>
  <c r="X1611" i="4"/>
  <c r="T1599" i="4"/>
  <c r="V1599" i="4"/>
  <c r="W1599" i="4"/>
  <c r="U1599" i="4"/>
  <c r="X1599" i="4"/>
  <c r="Y1599" i="4"/>
  <c r="W1584" i="4"/>
  <c r="X1584" i="4"/>
  <c r="U1584" i="4"/>
  <c r="V1584" i="4"/>
  <c r="T1584" i="4"/>
  <c r="T1572" i="4"/>
  <c r="X1572" i="4"/>
  <c r="Y1572" i="4"/>
  <c r="U1572" i="4"/>
  <c r="V1572" i="4"/>
  <c r="W1572" i="4"/>
  <c r="U1557" i="4"/>
  <c r="W1557" i="4"/>
  <c r="X1557" i="4"/>
  <c r="T1557" i="4"/>
  <c r="V1557" i="4"/>
  <c r="U1545" i="4"/>
  <c r="V1545" i="4"/>
  <c r="Y1545" i="4"/>
  <c r="T1545" i="4"/>
  <c r="W1545" i="4"/>
  <c r="X1545" i="4"/>
  <c r="T1530" i="4"/>
  <c r="U1530" i="4"/>
  <c r="V1530" i="4"/>
  <c r="X1518" i="4"/>
  <c r="Y1518" i="4"/>
  <c r="V1518" i="4"/>
  <c r="W1518" i="4"/>
  <c r="U1518" i="4"/>
  <c r="T1503" i="4"/>
  <c r="U1503" i="4"/>
  <c r="W1503" i="4"/>
  <c r="Y1503" i="4"/>
  <c r="V1503" i="4"/>
  <c r="T1491" i="4"/>
  <c r="U1491" i="4"/>
  <c r="V1491" i="4"/>
  <c r="W1491" i="4"/>
  <c r="X1491" i="4"/>
  <c r="W1476" i="4"/>
  <c r="X1476" i="4"/>
  <c r="T1476" i="4"/>
  <c r="V1476" i="4"/>
  <c r="Y1476" i="4"/>
  <c r="W1464" i="4"/>
  <c r="X1464" i="4"/>
  <c r="Y1464" i="4"/>
  <c r="T1449" i="4"/>
  <c r="U1449" i="4"/>
  <c r="V1449" i="4"/>
  <c r="U1437" i="4"/>
  <c r="V1437" i="4"/>
  <c r="X1437" i="4"/>
  <c r="T1437" i="4"/>
  <c r="W1437" i="4"/>
  <c r="Y1437" i="4"/>
  <c r="T1422" i="4"/>
  <c r="U1422" i="4"/>
  <c r="W1422" i="4"/>
  <c r="X1422" i="4"/>
  <c r="Y1422" i="4"/>
  <c r="X1410" i="4"/>
  <c r="Y1410" i="4"/>
  <c r="W1410" i="4"/>
  <c r="T1395" i="4"/>
  <c r="U1395" i="4"/>
  <c r="V1395" i="4"/>
  <c r="W1395" i="4"/>
  <c r="W1383" i="4"/>
  <c r="X1383" i="4"/>
  <c r="W1368" i="4"/>
  <c r="X1368" i="4"/>
  <c r="T1368" i="4"/>
  <c r="U1368" i="4"/>
  <c r="Y1368" i="4"/>
  <c r="T1356" i="4"/>
  <c r="U1356" i="4"/>
  <c r="Y1341" i="4"/>
  <c r="T1341" i="4"/>
  <c r="U1329" i="4"/>
  <c r="V1329" i="4"/>
  <c r="X1329" i="4"/>
  <c r="Y1329" i="4"/>
  <c r="U1314" i="4"/>
  <c r="V1314" i="4"/>
  <c r="T1314" i="4"/>
  <c r="W1314" i="4"/>
  <c r="X1314" i="4"/>
  <c r="Y1314" i="4"/>
  <c r="X1302" i="4"/>
  <c r="Y1302" i="4"/>
  <c r="U1302" i="4"/>
  <c r="V1302" i="4"/>
  <c r="T1302" i="4"/>
  <c r="W1302" i="4"/>
  <c r="T1287" i="4"/>
  <c r="U1287" i="4"/>
  <c r="Y1287" i="4"/>
  <c r="V1287" i="4"/>
  <c r="X1287" i="4"/>
  <c r="T1275" i="4"/>
  <c r="U1275" i="4"/>
  <c r="W1260" i="4"/>
  <c r="X1260" i="4"/>
  <c r="U1260" i="4"/>
  <c r="V1260" i="4"/>
  <c r="T1260" i="4"/>
  <c r="Y1260" i="4"/>
  <c r="W1248" i="4"/>
  <c r="X1248" i="4"/>
  <c r="Y1248" i="4"/>
  <c r="U1248" i="4"/>
  <c r="V1248" i="4"/>
  <c r="T1248" i="4"/>
  <c r="T1233" i="4"/>
  <c r="V1233" i="4"/>
  <c r="W1233" i="4"/>
  <c r="X1233" i="4"/>
  <c r="U1233" i="4"/>
  <c r="Y1233" i="4"/>
  <c r="V1221" i="4"/>
  <c r="W1221" i="4"/>
  <c r="U1221" i="4"/>
  <c r="X1221" i="4"/>
  <c r="Y1221" i="4"/>
  <c r="T1221" i="4"/>
  <c r="V1206" i="4"/>
  <c r="W1206" i="4"/>
  <c r="T1206" i="4"/>
  <c r="U1206" i="4"/>
  <c r="X1206" i="4"/>
  <c r="Y1206" i="4"/>
  <c r="U1194" i="4"/>
  <c r="V1194" i="4"/>
  <c r="W1194" i="4"/>
  <c r="Y1194" i="4"/>
  <c r="Y1179" i="4"/>
  <c r="W1179" i="4"/>
  <c r="X1179" i="4"/>
  <c r="T1179" i="4"/>
  <c r="U1179" i="4"/>
  <c r="V1179" i="4"/>
  <c r="T1167" i="4"/>
  <c r="U1167" i="4"/>
  <c r="W1167" i="4"/>
  <c r="X1167" i="4"/>
  <c r="Y1167" i="4"/>
  <c r="V1167" i="4"/>
  <c r="U1152" i="4"/>
  <c r="V1152" i="4"/>
  <c r="W1152" i="4"/>
  <c r="X1152" i="4"/>
  <c r="Y1152" i="4"/>
  <c r="W1140" i="4"/>
  <c r="X1140" i="4"/>
  <c r="Y1140" i="4"/>
  <c r="T1140" i="4"/>
  <c r="V1140" i="4"/>
  <c r="U1140" i="4"/>
  <c r="T1125" i="4"/>
  <c r="W1125" i="4"/>
  <c r="X1125" i="4"/>
  <c r="V1125" i="4"/>
  <c r="Y1125" i="4"/>
  <c r="U1125" i="4"/>
  <c r="W1113" i="4"/>
  <c r="X1113" i="4"/>
  <c r="V1113" i="4"/>
  <c r="Y1113" i="4"/>
  <c r="T1113" i="4"/>
  <c r="U1113" i="4"/>
  <c r="V1098" i="4"/>
  <c r="W1098" i="4"/>
  <c r="T1098" i="4"/>
  <c r="U1098" i="4"/>
  <c r="X1098" i="4"/>
  <c r="Y1098" i="4"/>
  <c r="T1086" i="4"/>
  <c r="U1086" i="4"/>
  <c r="X1086" i="4"/>
  <c r="Y1086" i="4"/>
  <c r="V1086" i="4"/>
  <c r="Y1071" i="4"/>
  <c r="W1071" i="4"/>
  <c r="X1071" i="4"/>
  <c r="U1071" i="4"/>
  <c r="V1071" i="4"/>
  <c r="T1059" i="4"/>
  <c r="U1059" i="4"/>
  <c r="X1059" i="4"/>
  <c r="Y1059" i="4"/>
  <c r="V1059" i="4"/>
  <c r="W1059" i="4"/>
  <c r="T1044" i="4"/>
  <c r="X1044" i="4"/>
  <c r="Y1044" i="4"/>
  <c r="W1044" i="4"/>
  <c r="W1032" i="4"/>
  <c r="X1032" i="4"/>
  <c r="T1032" i="4"/>
  <c r="U1032" i="4"/>
  <c r="Y1032" i="4"/>
  <c r="T1017" i="4"/>
  <c r="V1017" i="4"/>
  <c r="W1017" i="4"/>
  <c r="X1017" i="4"/>
  <c r="Y1017" i="4"/>
  <c r="U1017" i="4"/>
  <c r="T1005" i="4"/>
  <c r="X1005" i="4"/>
  <c r="Y1005" i="4"/>
  <c r="W1005" i="4"/>
  <c r="U1005" i="4"/>
  <c r="V1005" i="4"/>
  <c r="U990" i="4"/>
  <c r="V990" i="4"/>
  <c r="T990" i="4"/>
  <c r="W990" i="4"/>
  <c r="X990" i="4"/>
  <c r="W978" i="4"/>
  <c r="U978" i="4"/>
  <c r="V978" i="4"/>
  <c r="T978" i="4"/>
  <c r="X978" i="4"/>
  <c r="Y978" i="4"/>
  <c r="X963" i="4"/>
  <c r="Y963" i="4"/>
  <c r="U963" i="4"/>
  <c r="V963" i="4"/>
  <c r="T963" i="4"/>
  <c r="W963" i="4"/>
  <c r="W951" i="4"/>
  <c r="X951" i="4"/>
  <c r="T951" i="4"/>
  <c r="U951" i="4"/>
  <c r="V951" i="4"/>
  <c r="Y951" i="4"/>
  <c r="V936" i="4"/>
  <c r="Y936" i="4"/>
  <c r="T936" i="4"/>
  <c r="U936" i="4"/>
  <c r="W936" i="4"/>
  <c r="X936" i="4"/>
  <c r="Y924" i="4"/>
  <c r="T924" i="4"/>
  <c r="U924" i="4"/>
  <c r="V924" i="4"/>
  <c r="X924" i="4"/>
  <c r="W924" i="4"/>
  <c r="Y909" i="4"/>
  <c r="W909" i="4"/>
  <c r="X909" i="4"/>
  <c r="T909" i="4"/>
  <c r="U909" i="4"/>
  <c r="Y897" i="4"/>
  <c r="W897" i="4"/>
  <c r="X897" i="4"/>
  <c r="U897" i="4"/>
  <c r="V897" i="4"/>
  <c r="T897" i="4"/>
  <c r="W882" i="4"/>
  <c r="X882" i="4"/>
  <c r="V882" i="4"/>
  <c r="Y882" i="4"/>
  <c r="U882" i="4"/>
  <c r="T870" i="4"/>
  <c r="U870" i="4"/>
  <c r="V870" i="4"/>
  <c r="W870" i="4"/>
  <c r="X870" i="4"/>
  <c r="Y870" i="4"/>
  <c r="Y855" i="4"/>
  <c r="T855" i="4"/>
  <c r="U855" i="4"/>
  <c r="V855" i="4"/>
  <c r="V843" i="4"/>
  <c r="W843" i="4"/>
  <c r="T843" i="4"/>
  <c r="U843" i="4"/>
  <c r="X843" i="4"/>
  <c r="Y843" i="4"/>
  <c r="W828" i="4"/>
  <c r="U828" i="4"/>
  <c r="V828" i="4"/>
  <c r="X828" i="4"/>
  <c r="Y828" i="4"/>
  <c r="T828" i="4"/>
  <c r="V816" i="4"/>
  <c r="W816" i="4"/>
  <c r="U816" i="4"/>
  <c r="X816" i="4"/>
  <c r="T816" i="4"/>
  <c r="Y816" i="4"/>
  <c r="U801" i="4"/>
  <c r="W801" i="4"/>
  <c r="X801" i="4"/>
  <c r="V801" i="4"/>
  <c r="Y801" i="4"/>
  <c r="T801" i="4"/>
  <c r="Y789" i="4"/>
  <c r="W789" i="4"/>
  <c r="X789" i="4"/>
  <c r="V789" i="4"/>
  <c r="U789" i="4"/>
  <c r="T789" i="4"/>
  <c r="W774" i="4"/>
  <c r="X774" i="4"/>
  <c r="V774" i="4"/>
  <c r="Y774" i="4"/>
  <c r="T774" i="4"/>
  <c r="U774" i="4"/>
  <c r="W762" i="4"/>
  <c r="Y762" i="4"/>
  <c r="X762" i="4"/>
  <c r="U762" i="4"/>
  <c r="V762" i="4"/>
  <c r="W747" i="4"/>
  <c r="X747" i="4"/>
  <c r="U735" i="4"/>
  <c r="V735" i="4"/>
  <c r="W735" i="4"/>
  <c r="T735" i="4"/>
  <c r="T720" i="4"/>
  <c r="U720" i="4"/>
  <c r="V720" i="4"/>
  <c r="W720" i="4"/>
  <c r="X720" i="4"/>
  <c r="V708" i="4"/>
  <c r="W708" i="4"/>
  <c r="T708" i="4"/>
  <c r="U708" i="4"/>
  <c r="X708" i="4"/>
  <c r="Y708" i="4"/>
  <c r="Y693" i="4"/>
  <c r="T693" i="4"/>
  <c r="W693" i="4"/>
  <c r="X693" i="4"/>
  <c r="U693" i="4"/>
  <c r="V693" i="4"/>
  <c r="X681" i="4"/>
  <c r="Y681" i="4"/>
  <c r="U681" i="4"/>
  <c r="V681" i="4"/>
  <c r="W681" i="4"/>
  <c r="T681" i="4"/>
  <c r="W666" i="4"/>
  <c r="X666" i="4"/>
  <c r="Y666" i="4"/>
  <c r="V666" i="4"/>
  <c r="T666" i="4"/>
  <c r="V654" i="4"/>
  <c r="W654" i="4"/>
  <c r="U654" i="4"/>
  <c r="X654" i="4"/>
  <c r="T654" i="4"/>
  <c r="Y654" i="4"/>
  <c r="U639" i="4"/>
  <c r="W639" i="4"/>
  <c r="X639" i="4"/>
  <c r="T639" i="4"/>
  <c r="V639" i="4"/>
  <c r="Y639" i="4"/>
  <c r="Y627" i="4"/>
  <c r="W627" i="4"/>
  <c r="X627" i="4"/>
  <c r="V627" i="4"/>
  <c r="T627" i="4"/>
  <c r="U627" i="4"/>
  <c r="W612" i="4"/>
  <c r="X612" i="4"/>
  <c r="Y612" i="4"/>
  <c r="U612" i="4"/>
  <c r="V612" i="4"/>
  <c r="T612" i="4"/>
  <c r="W600" i="4"/>
  <c r="Y600" i="4"/>
  <c r="X600" i="4"/>
  <c r="V600" i="4"/>
  <c r="T600" i="4"/>
  <c r="U600" i="4"/>
  <c r="W585" i="4"/>
  <c r="X585" i="4"/>
  <c r="T585" i="4"/>
  <c r="U585" i="4"/>
  <c r="Y585" i="4"/>
  <c r="V585" i="4"/>
  <c r="V573" i="4"/>
  <c r="U573" i="4"/>
  <c r="W573" i="4"/>
  <c r="Y573" i="4"/>
  <c r="X573" i="4"/>
  <c r="T573" i="4"/>
  <c r="T558" i="4"/>
  <c r="W558" i="4"/>
  <c r="X558" i="4"/>
  <c r="Y558" i="4"/>
  <c r="U546" i="4"/>
  <c r="V546" i="4"/>
  <c r="Y546" i="4"/>
  <c r="X546" i="4"/>
  <c r="W546" i="4"/>
  <c r="X531" i="4"/>
  <c r="T531" i="4"/>
  <c r="U531" i="4"/>
  <c r="V531" i="4"/>
  <c r="W531" i="4"/>
  <c r="X519" i="4"/>
  <c r="V519" i="4"/>
  <c r="W519" i="4"/>
  <c r="Y519" i="4"/>
  <c r="T519" i="4"/>
  <c r="U519" i="4"/>
  <c r="T504" i="4"/>
  <c r="U504" i="4"/>
  <c r="X504" i="4"/>
  <c r="Y504" i="4"/>
  <c r="W504" i="4"/>
  <c r="V504" i="4"/>
  <c r="U492" i="4"/>
  <c r="T492" i="4"/>
  <c r="V492" i="4"/>
  <c r="X492" i="4"/>
  <c r="Y492" i="4"/>
  <c r="W492" i="4"/>
  <c r="U477" i="4"/>
  <c r="V477" i="4"/>
  <c r="W477" i="4"/>
  <c r="X477" i="4"/>
  <c r="T477" i="4"/>
  <c r="Y477" i="4"/>
  <c r="U465" i="4"/>
  <c r="Y465" i="4"/>
  <c r="T465" i="4"/>
  <c r="V465" i="4"/>
  <c r="W465" i="4"/>
  <c r="X465" i="4"/>
  <c r="W450" i="4"/>
  <c r="U450" i="4"/>
  <c r="V450" i="4"/>
  <c r="X450" i="4"/>
  <c r="Y450" i="4"/>
  <c r="T450" i="4"/>
  <c r="U438" i="4"/>
  <c r="V438" i="4"/>
  <c r="W438" i="4"/>
  <c r="T438" i="4"/>
  <c r="X438" i="4"/>
  <c r="Y438" i="4"/>
  <c r="Y423" i="4"/>
  <c r="W423" i="4"/>
  <c r="X423" i="4"/>
  <c r="U423" i="4"/>
  <c r="V423" i="4"/>
  <c r="T423" i="4"/>
  <c r="W411" i="4"/>
  <c r="T411" i="4"/>
  <c r="Y411" i="4"/>
  <c r="U411" i="4"/>
  <c r="U396" i="4"/>
  <c r="V396" i="4"/>
  <c r="T396" i="4"/>
  <c r="W396" i="4"/>
  <c r="X396" i="4"/>
  <c r="Y396" i="4"/>
  <c r="V384" i="4"/>
  <c r="W384" i="4"/>
  <c r="T384" i="4"/>
  <c r="U384" i="4"/>
  <c r="X384" i="4"/>
  <c r="W369" i="4"/>
  <c r="Y369" i="4"/>
  <c r="U369" i="4"/>
  <c r="V369" i="4"/>
  <c r="X369" i="4"/>
  <c r="T369" i="4"/>
  <c r="W357" i="4"/>
  <c r="X357" i="4"/>
  <c r="Y357" i="4"/>
  <c r="T357" i="4"/>
  <c r="U357" i="4"/>
  <c r="V357" i="4"/>
  <c r="W342" i="4"/>
  <c r="Y342" i="4"/>
  <c r="T342" i="4"/>
  <c r="U342" i="4"/>
  <c r="V342" i="4"/>
  <c r="X342" i="4"/>
  <c r="W330" i="4"/>
  <c r="V330" i="4"/>
  <c r="X330" i="4"/>
  <c r="T330" i="4"/>
  <c r="Y330" i="4"/>
  <c r="U330" i="4"/>
  <c r="X315" i="4"/>
  <c r="W315" i="4"/>
  <c r="Y315" i="4"/>
  <c r="T315" i="4"/>
  <c r="U315" i="4"/>
  <c r="V315" i="4"/>
  <c r="Y303" i="4"/>
  <c r="U303" i="4"/>
  <c r="V303" i="4"/>
  <c r="W303" i="4"/>
  <c r="T303" i="4"/>
  <c r="X303" i="4"/>
  <c r="V288" i="4"/>
  <c r="W288" i="4"/>
  <c r="T288" i="4"/>
  <c r="U288" i="4"/>
  <c r="X288" i="4"/>
  <c r="V276" i="4"/>
  <c r="W276" i="4"/>
  <c r="X276" i="4"/>
  <c r="Y276" i="4"/>
  <c r="T276" i="4"/>
  <c r="U276" i="4"/>
  <c r="W261" i="4"/>
  <c r="X261" i="4"/>
  <c r="T261" i="4"/>
  <c r="U261" i="4"/>
  <c r="Y261" i="4"/>
  <c r="V261" i="4"/>
  <c r="X249" i="4"/>
  <c r="U249" i="4"/>
  <c r="V249" i="4"/>
  <c r="T249" i="4"/>
  <c r="W249" i="4"/>
  <c r="Y249" i="4"/>
  <c r="Y234" i="4"/>
  <c r="X234" i="4"/>
  <c r="T234" i="4"/>
  <c r="U234" i="4"/>
  <c r="V234" i="4"/>
  <c r="W234" i="4"/>
  <c r="V222" i="4"/>
  <c r="T222" i="4"/>
  <c r="U222" i="4"/>
  <c r="W222" i="4"/>
  <c r="X222" i="4"/>
  <c r="Y222" i="4"/>
  <c r="Y207" i="4"/>
  <c r="U207" i="4"/>
  <c r="X207" i="4"/>
  <c r="W207" i="4"/>
  <c r="V207" i="4"/>
  <c r="V195" i="4"/>
  <c r="W195" i="4"/>
  <c r="X195" i="4"/>
  <c r="Y195" i="4"/>
  <c r="U195" i="4"/>
  <c r="T195" i="4"/>
  <c r="Y180" i="4"/>
  <c r="W180" i="4"/>
  <c r="X180" i="4"/>
  <c r="T180" i="4"/>
  <c r="U180" i="4"/>
  <c r="V180" i="4"/>
  <c r="X168" i="4"/>
  <c r="Y168" i="4"/>
  <c r="T168" i="4"/>
  <c r="U168" i="4"/>
  <c r="V168" i="4"/>
  <c r="W168" i="4"/>
  <c r="Y153" i="4"/>
  <c r="X153" i="4"/>
  <c r="V153" i="4"/>
  <c r="W153" i="4"/>
  <c r="U153" i="4"/>
  <c r="T153" i="4"/>
  <c r="T141" i="4"/>
  <c r="X141" i="4"/>
  <c r="W141" i="4"/>
  <c r="Y141" i="4"/>
  <c r="U141" i="4"/>
  <c r="V141" i="4"/>
  <c r="W126" i="4"/>
  <c r="X126" i="4"/>
  <c r="U126" i="4"/>
  <c r="V126" i="4"/>
  <c r="T126" i="4"/>
  <c r="Y126" i="4"/>
  <c r="W114" i="4"/>
  <c r="T114" i="4"/>
  <c r="X114" i="4"/>
  <c r="Y114" i="4"/>
  <c r="V114" i="4"/>
  <c r="U114" i="4"/>
  <c r="W99" i="4"/>
  <c r="X99" i="4"/>
  <c r="V99" i="4"/>
  <c r="T99" i="4"/>
  <c r="U99" i="4"/>
  <c r="Y99" i="4"/>
  <c r="T87" i="4"/>
  <c r="U87" i="4"/>
  <c r="V87" i="4"/>
  <c r="W87" i="4"/>
  <c r="X87" i="4"/>
  <c r="Y87" i="4"/>
  <c r="W72" i="4"/>
  <c r="X72" i="4"/>
  <c r="U72" i="4"/>
  <c r="T72" i="4"/>
  <c r="V72" i="4"/>
  <c r="Y72" i="4"/>
  <c r="W60" i="4"/>
  <c r="V60" i="4"/>
  <c r="X60" i="4"/>
  <c r="Y60" i="4"/>
  <c r="T60" i="4"/>
  <c r="U60" i="4"/>
  <c r="W45" i="4"/>
  <c r="X45" i="4"/>
  <c r="U45" i="4"/>
  <c r="T45" i="4"/>
  <c r="V45" i="4"/>
  <c r="Y45" i="4"/>
  <c r="W33" i="4"/>
  <c r="X33" i="4"/>
  <c r="U33" i="4"/>
  <c r="V33" i="4"/>
  <c r="T33" i="4"/>
  <c r="Y33" i="4"/>
  <c r="C2753" i="4"/>
  <c r="AB2753" i="4" s="1"/>
  <c r="U2753" i="4"/>
  <c r="V2753" i="4"/>
  <c r="W2753" i="4"/>
  <c r="X2753" i="4"/>
  <c r="Y2753" i="4"/>
  <c r="V2429" i="4"/>
  <c r="W2429" i="4"/>
  <c r="X2429" i="4"/>
  <c r="U2429" i="4"/>
  <c r="Y2429" i="4"/>
  <c r="C2105" i="4"/>
  <c r="X2105" i="4"/>
  <c r="Y2105" i="4"/>
  <c r="W2105" i="4"/>
  <c r="X1781" i="4"/>
  <c r="Y1781" i="4"/>
  <c r="T1781" i="4"/>
  <c r="U1781" i="4"/>
  <c r="V1781" i="4"/>
  <c r="W1781" i="4"/>
  <c r="X1457" i="4"/>
  <c r="Y1457" i="4"/>
  <c r="U1457" i="4"/>
  <c r="V1457" i="4"/>
  <c r="T1457" i="4"/>
  <c r="W1457" i="4"/>
  <c r="T1133" i="4"/>
  <c r="U1133" i="4"/>
  <c r="V1133" i="4"/>
  <c r="V809" i="4"/>
  <c r="Y809" i="4"/>
  <c r="T809" i="4"/>
  <c r="U809" i="4"/>
  <c r="X809" i="4"/>
  <c r="W809" i="4"/>
  <c r="Y485" i="4"/>
  <c r="T485" i="4"/>
  <c r="X485" i="4"/>
  <c r="U485" i="4"/>
  <c r="V485" i="4"/>
  <c r="W485" i="4"/>
  <c r="Y161" i="4"/>
  <c r="U161" i="4"/>
  <c r="X161" i="4"/>
  <c r="V161" i="4"/>
  <c r="W161" i="4"/>
  <c r="T161" i="4"/>
  <c r="W2807" i="4"/>
  <c r="T2753" i="4"/>
  <c r="V2665" i="4"/>
  <c r="W2626" i="4"/>
  <c r="W2599" i="4"/>
  <c r="T2584" i="4"/>
  <c r="X2557" i="4"/>
  <c r="W2519" i="4"/>
  <c r="Y2492" i="4"/>
  <c r="T2491" i="4"/>
  <c r="T2456" i="4"/>
  <c r="X2450" i="4"/>
  <c r="T2449" i="4"/>
  <c r="X2423" i="4"/>
  <c r="V2402" i="4"/>
  <c r="Y2396" i="4"/>
  <c r="V2357" i="4"/>
  <c r="W2341" i="4"/>
  <c r="W2330" i="4"/>
  <c r="Y2314" i="4"/>
  <c r="U2288" i="4"/>
  <c r="W2249" i="4"/>
  <c r="V2233" i="4"/>
  <c r="X2207" i="4"/>
  <c r="Y2195" i="4"/>
  <c r="Y2114" i="4"/>
  <c r="U2105" i="4"/>
  <c r="Y2045" i="4"/>
  <c r="Y2043" i="4"/>
  <c r="U1978" i="4"/>
  <c r="V1964" i="4"/>
  <c r="V1962" i="4"/>
  <c r="T1882" i="4"/>
  <c r="X1870" i="4"/>
  <c r="Y1856" i="4"/>
  <c r="W1828" i="4"/>
  <c r="W1815" i="4"/>
  <c r="T1802" i="4"/>
  <c r="X1748" i="4"/>
  <c r="W1720" i="4"/>
  <c r="Y1709" i="4"/>
  <c r="W1680" i="4"/>
  <c r="T1665" i="4"/>
  <c r="T1626" i="4"/>
  <c r="T1558" i="4"/>
  <c r="X1546" i="4"/>
  <c r="W1532" i="4"/>
  <c r="Y1505" i="4"/>
  <c r="X1438" i="4"/>
  <c r="W1423" i="4"/>
  <c r="Y1395" i="4"/>
  <c r="X1133" i="4"/>
  <c r="W1114" i="4"/>
  <c r="U1018" i="4"/>
  <c r="T926" i="4"/>
  <c r="T911" i="4"/>
  <c r="X899" i="4"/>
  <c r="U763" i="4"/>
  <c r="T747" i="4"/>
  <c r="W2231" i="4"/>
  <c r="X2231" i="4"/>
  <c r="T2231" i="4"/>
  <c r="V2231" i="4"/>
  <c r="Y2231" i="4"/>
  <c r="T2219" i="4"/>
  <c r="U2219" i="4"/>
  <c r="V2219" i="4"/>
  <c r="V2204" i="4"/>
  <c r="W2204" i="4"/>
  <c r="X2204" i="4"/>
  <c r="T2192" i="4"/>
  <c r="U2192" i="4"/>
  <c r="V2192" i="4"/>
  <c r="W2192" i="4"/>
  <c r="X2192" i="4"/>
  <c r="Y2192" i="4"/>
  <c r="T2177" i="4"/>
  <c r="U2177" i="4"/>
  <c r="V2177" i="4"/>
  <c r="X2177" i="4"/>
  <c r="Y2177" i="4"/>
  <c r="W2165" i="4"/>
  <c r="X2165" i="4"/>
  <c r="T2165" i="4"/>
  <c r="U2165" i="4"/>
  <c r="V2165" i="4"/>
  <c r="T2150" i="4"/>
  <c r="U2150" i="4"/>
  <c r="X2150" i="4"/>
  <c r="Y2150" i="4"/>
  <c r="T2138" i="4"/>
  <c r="U2138" i="4"/>
  <c r="V2138" i="4"/>
  <c r="W2138" i="4"/>
  <c r="X2138" i="4"/>
  <c r="Y2138" i="4"/>
  <c r="W2123" i="4"/>
  <c r="X2123" i="4"/>
  <c r="Y2123" i="4"/>
  <c r="T2123" i="4"/>
  <c r="U2123" i="4"/>
  <c r="V2123" i="4"/>
  <c r="V2111" i="4"/>
  <c r="W2111" i="4"/>
  <c r="Y2111" i="4"/>
  <c r="T2096" i="4"/>
  <c r="U2096" i="4"/>
  <c r="V2096" i="4"/>
  <c r="W2096" i="4"/>
  <c r="X2096" i="4"/>
  <c r="T2084" i="4"/>
  <c r="U2084" i="4"/>
  <c r="W2084" i="4"/>
  <c r="X2084" i="4"/>
  <c r="Y2084" i="4"/>
  <c r="T2069" i="4"/>
  <c r="U2069" i="4"/>
  <c r="V2069" i="4"/>
  <c r="W2069" i="4"/>
  <c r="X2069" i="4"/>
  <c r="W2057" i="4"/>
  <c r="X2057" i="4"/>
  <c r="Y2057" i="4"/>
  <c r="T2042" i="4"/>
  <c r="U2042" i="4"/>
  <c r="T2030" i="4"/>
  <c r="U2030" i="4"/>
  <c r="X2030" i="4"/>
  <c r="Y2030" i="4"/>
  <c r="W2015" i="4"/>
  <c r="X2015" i="4"/>
  <c r="T2015" i="4"/>
  <c r="V2015" i="4"/>
  <c r="Y2015" i="4"/>
  <c r="W2003" i="4"/>
  <c r="X2003" i="4"/>
  <c r="Y2003" i="4"/>
  <c r="V1988" i="4"/>
  <c r="W1988" i="4"/>
  <c r="Y1988" i="4"/>
  <c r="T1976" i="4"/>
  <c r="U1976" i="4"/>
  <c r="V1976" i="4"/>
  <c r="X1961" i="4"/>
  <c r="Y1961" i="4"/>
  <c r="W1961" i="4"/>
  <c r="V1961" i="4"/>
  <c r="W1949" i="4"/>
  <c r="X1949" i="4"/>
  <c r="V1949" i="4"/>
  <c r="Y1949" i="4"/>
  <c r="T1949" i="4"/>
  <c r="T1934" i="4"/>
  <c r="U1934" i="4"/>
  <c r="X1934" i="4"/>
  <c r="Y1934" i="4"/>
  <c r="U1926" i="4"/>
  <c r="V1926" i="4"/>
  <c r="T1926" i="4"/>
  <c r="W1926" i="4"/>
  <c r="X1926" i="4"/>
  <c r="W1907" i="4"/>
  <c r="X1907" i="4"/>
  <c r="T1907" i="4"/>
  <c r="U1907" i="4"/>
  <c r="V1907" i="4"/>
  <c r="Y1907" i="4"/>
  <c r="T1868" i="4"/>
  <c r="U1868" i="4"/>
  <c r="V1868" i="4"/>
  <c r="W1868" i="4"/>
  <c r="X1868" i="4"/>
  <c r="Y1868" i="4"/>
  <c r="T1853" i="4"/>
  <c r="U1853" i="4"/>
  <c r="V1853" i="4"/>
  <c r="W1853" i="4"/>
  <c r="W1841" i="4"/>
  <c r="X1841" i="4"/>
  <c r="T1841" i="4"/>
  <c r="T1826" i="4"/>
  <c r="U1826" i="4"/>
  <c r="V1826" i="4"/>
  <c r="Y1814" i="4"/>
  <c r="X1814" i="4"/>
  <c r="T1814" i="4"/>
  <c r="U1814" i="4"/>
  <c r="V1814" i="4"/>
  <c r="W1814" i="4"/>
  <c r="W1799" i="4"/>
  <c r="X1799" i="4"/>
  <c r="Y1799" i="4"/>
  <c r="V1799" i="4"/>
  <c r="T1799" i="4"/>
  <c r="U1799" i="4"/>
  <c r="V1787" i="4"/>
  <c r="W1787" i="4"/>
  <c r="T1787" i="4"/>
  <c r="X1787" i="4"/>
  <c r="W1772" i="4"/>
  <c r="Y1772" i="4"/>
  <c r="T1772" i="4"/>
  <c r="U1772" i="4"/>
  <c r="T1760" i="4"/>
  <c r="U1760" i="4"/>
  <c r="V1760" i="4"/>
  <c r="W1760" i="4"/>
  <c r="X1760" i="4"/>
  <c r="T1745" i="4"/>
  <c r="U1745" i="4"/>
  <c r="W1745" i="4"/>
  <c r="Y1745" i="4"/>
  <c r="V1745" i="4"/>
  <c r="X1745" i="4"/>
  <c r="W1733" i="4"/>
  <c r="X1733" i="4"/>
  <c r="Y1733" i="4"/>
  <c r="U1733" i="4"/>
  <c r="T1733" i="4"/>
  <c r="V1733" i="4"/>
  <c r="T1718" i="4"/>
  <c r="U1718" i="4"/>
  <c r="W1718" i="4"/>
  <c r="Y1718" i="4"/>
  <c r="X1718" i="4"/>
  <c r="T1706" i="4"/>
  <c r="U1706" i="4"/>
  <c r="W1706" i="4"/>
  <c r="V1706" i="4"/>
  <c r="X1706" i="4"/>
  <c r="Y1706" i="4"/>
  <c r="W1691" i="4"/>
  <c r="X1691" i="4"/>
  <c r="Y1691" i="4"/>
  <c r="T1691" i="4"/>
  <c r="U1691" i="4"/>
  <c r="V1691" i="4"/>
  <c r="T1679" i="4"/>
  <c r="U1679" i="4"/>
  <c r="V1679" i="4"/>
  <c r="W1679" i="4"/>
  <c r="V1664" i="4"/>
  <c r="U1664" i="4"/>
  <c r="T1664" i="4"/>
  <c r="X1664" i="4"/>
  <c r="Y1664" i="4"/>
  <c r="T1652" i="4"/>
  <c r="U1652" i="4"/>
  <c r="Y1652" i="4"/>
  <c r="X1652" i="4"/>
  <c r="X1637" i="4"/>
  <c r="Y1637" i="4"/>
  <c r="U1637" i="4"/>
  <c r="V1637" i="4"/>
  <c r="W1637" i="4"/>
  <c r="W1625" i="4"/>
  <c r="X1625" i="4"/>
  <c r="V1625" i="4"/>
  <c r="Y1625" i="4"/>
  <c r="T1610" i="4"/>
  <c r="U1610" i="4"/>
  <c r="X1610" i="4"/>
  <c r="Y1610" i="4"/>
  <c r="V1610" i="4"/>
  <c r="X1598" i="4"/>
  <c r="Y1598" i="4"/>
  <c r="W1583" i="4"/>
  <c r="X1583" i="4"/>
  <c r="T1583" i="4"/>
  <c r="U1583" i="4"/>
  <c r="V1583" i="4"/>
  <c r="Y1583" i="4"/>
  <c r="T1571" i="4"/>
  <c r="U1571" i="4"/>
  <c r="V1571" i="4"/>
  <c r="W1571" i="4"/>
  <c r="T1556" i="4"/>
  <c r="U1556" i="4"/>
  <c r="X1556" i="4"/>
  <c r="Y1556" i="4"/>
  <c r="T1544" i="4"/>
  <c r="U1544" i="4"/>
  <c r="V1544" i="4"/>
  <c r="W1544" i="4"/>
  <c r="Y1544" i="4"/>
  <c r="W1517" i="4"/>
  <c r="X1517" i="4"/>
  <c r="T1517" i="4"/>
  <c r="U1517" i="4"/>
  <c r="V1517" i="4"/>
  <c r="Y1517" i="4"/>
  <c r="T1502" i="4"/>
  <c r="U1502" i="4"/>
  <c r="V1502" i="4"/>
  <c r="W1502" i="4"/>
  <c r="V1490" i="4"/>
  <c r="W1490" i="4"/>
  <c r="X1490" i="4"/>
  <c r="Y1490" i="4"/>
  <c r="W1475" i="4"/>
  <c r="X1475" i="4"/>
  <c r="Y1475" i="4"/>
  <c r="T1475" i="4"/>
  <c r="U1475" i="4"/>
  <c r="V1463" i="4"/>
  <c r="W1463" i="4"/>
  <c r="X1463" i="4"/>
  <c r="T1463" i="4"/>
  <c r="Y1463" i="4"/>
  <c r="Y1448" i="4"/>
  <c r="V1448" i="4"/>
  <c r="W1448" i="4"/>
  <c r="X1448" i="4"/>
  <c r="T1436" i="4"/>
  <c r="U1436" i="4"/>
  <c r="V1436" i="4"/>
  <c r="T1421" i="4"/>
  <c r="U1421" i="4"/>
  <c r="Y1421" i="4"/>
  <c r="W1409" i="4"/>
  <c r="X1409" i="4"/>
  <c r="Y1409" i="4"/>
  <c r="U1409" i="4"/>
  <c r="T1409" i="4"/>
  <c r="V1409" i="4"/>
  <c r="T1394" i="4"/>
  <c r="U1394" i="4"/>
  <c r="Y1394" i="4"/>
  <c r="V1394" i="4"/>
  <c r="W1394" i="4"/>
  <c r="X1394" i="4"/>
  <c r="T1382" i="4"/>
  <c r="U1382" i="4"/>
  <c r="W1382" i="4"/>
  <c r="Y1382" i="4"/>
  <c r="V1382" i="4"/>
  <c r="X1382" i="4"/>
  <c r="W1367" i="4"/>
  <c r="X1367" i="4"/>
  <c r="T1367" i="4"/>
  <c r="U1367" i="4"/>
  <c r="V1367" i="4"/>
  <c r="Y1367" i="4"/>
  <c r="U1355" i="4"/>
  <c r="V1355" i="4"/>
  <c r="W1355" i="4"/>
  <c r="X1355" i="4"/>
  <c r="Y1340" i="4"/>
  <c r="U1340" i="4"/>
  <c r="V1340" i="4"/>
  <c r="W1340" i="4"/>
  <c r="X1340" i="4"/>
  <c r="T1340" i="4"/>
  <c r="T1328" i="4"/>
  <c r="U1328" i="4"/>
  <c r="V1328" i="4"/>
  <c r="Y1328" i="4"/>
  <c r="X1328" i="4"/>
  <c r="W1328" i="4"/>
  <c r="T1313" i="4"/>
  <c r="X1313" i="4"/>
  <c r="Y1313" i="4"/>
  <c r="W1301" i="4"/>
  <c r="X1301" i="4"/>
  <c r="V1301" i="4"/>
  <c r="T1301" i="4"/>
  <c r="U1301" i="4"/>
  <c r="T1286" i="4"/>
  <c r="U1286" i="4"/>
  <c r="V1286" i="4"/>
  <c r="W1286" i="4"/>
  <c r="X1286" i="4"/>
  <c r="Y1274" i="4"/>
  <c r="X1274" i="4"/>
  <c r="W1274" i="4"/>
  <c r="W1259" i="4"/>
  <c r="X1259" i="4"/>
  <c r="V1259" i="4"/>
  <c r="Y1259" i="4"/>
  <c r="T1259" i="4"/>
  <c r="U1259" i="4"/>
  <c r="V1247" i="4"/>
  <c r="W1247" i="4"/>
  <c r="T1247" i="4"/>
  <c r="U1247" i="4"/>
  <c r="T1232" i="4"/>
  <c r="U1232" i="4"/>
  <c r="Y1232" i="4"/>
  <c r="Y1220" i="4"/>
  <c r="T1220" i="4"/>
  <c r="W1220" i="4"/>
  <c r="X1220" i="4"/>
  <c r="V1205" i="4"/>
  <c r="W1205" i="4"/>
  <c r="T1205" i="4"/>
  <c r="U1205" i="4"/>
  <c r="X1205" i="4"/>
  <c r="V1193" i="4"/>
  <c r="W1193" i="4"/>
  <c r="T1193" i="4"/>
  <c r="U1193" i="4"/>
  <c r="X1193" i="4"/>
  <c r="Y1193" i="4"/>
  <c r="Y1178" i="4"/>
  <c r="U1178" i="4"/>
  <c r="V1178" i="4"/>
  <c r="T1178" i="4"/>
  <c r="T1166" i="4"/>
  <c r="W1166" i="4"/>
  <c r="X1166" i="4"/>
  <c r="X1151" i="4"/>
  <c r="Y1151" i="4"/>
  <c r="T1151" i="4"/>
  <c r="U1151" i="4"/>
  <c r="V1139" i="4"/>
  <c r="W1139" i="4"/>
  <c r="X1139" i="4"/>
  <c r="Y1139" i="4"/>
  <c r="U1139" i="4"/>
  <c r="T1124" i="4"/>
  <c r="U1124" i="4"/>
  <c r="V1124" i="4"/>
  <c r="W1124" i="4"/>
  <c r="X1124" i="4"/>
  <c r="Y1124" i="4"/>
  <c r="Y1112" i="4"/>
  <c r="W1112" i="4"/>
  <c r="X1112" i="4"/>
  <c r="U1112" i="4"/>
  <c r="T1112" i="4"/>
  <c r="V1112" i="4"/>
  <c r="V1097" i="4"/>
  <c r="W1097" i="4"/>
  <c r="T1097" i="4"/>
  <c r="U1097" i="4"/>
  <c r="X1097" i="4"/>
  <c r="Y1097" i="4"/>
  <c r="U1085" i="4"/>
  <c r="V1085" i="4"/>
  <c r="W1085" i="4"/>
  <c r="X1085" i="4"/>
  <c r="Y1085" i="4"/>
  <c r="Y1070" i="4"/>
  <c r="T1070" i="4"/>
  <c r="W1070" i="4"/>
  <c r="X1070" i="4"/>
  <c r="V1070" i="4"/>
  <c r="U1070" i="4"/>
  <c r="T1058" i="4"/>
  <c r="U1058" i="4"/>
  <c r="V1058" i="4"/>
  <c r="W1058" i="4"/>
  <c r="X1058" i="4"/>
  <c r="Y1058" i="4"/>
  <c r="X1043" i="4"/>
  <c r="Y1043" i="4"/>
  <c r="V1043" i="4"/>
  <c r="W1043" i="4"/>
  <c r="T1043" i="4"/>
  <c r="U1043" i="4"/>
  <c r="V1031" i="4"/>
  <c r="W1031" i="4"/>
  <c r="T1031" i="4"/>
  <c r="U1031" i="4"/>
  <c r="X1031" i="4"/>
  <c r="Y1031" i="4"/>
  <c r="T1016" i="4"/>
  <c r="Y1016" i="4"/>
  <c r="W1016" i="4"/>
  <c r="X1016" i="4"/>
  <c r="U1016" i="4"/>
  <c r="V1016" i="4"/>
  <c r="V1004" i="4"/>
  <c r="W1004" i="4"/>
  <c r="Y1004" i="4"/>
  <c r="T1004" i="4"/>
  <c r="X1004" i="4"/>
  <c r="U1004" i="4"/>
  <c r="T989" i="4"/>
  <c r="U989" i="4"/>
  <c r="V989" i="4"/>
  <c r="W989" i="4"/>
  <c r="X989" i="4"/>
  <c r="Y989" i="4"/>
  <c r="V977" i="4"/>
  <c r="U977" i="4"/>
  <c r="W977" i="4"/>
  <c r="X977" i="4"/>
  <c r="Y977" i="4"/>
  <c r="W962" i="4"/>
  <c r="X962" i="4"/>
  <c r="T962" i="4"/>
  <c r="Y962" i="4"/>
  <c r="Y950" i="4"/>
  <c r="U950" i="4"/>
  <c r="V950" i="4"/>
  <c r="T950" i="4"/>
  <c r="W950" i="4"/>
  <c r="X950" i="4"/>
  <c r="V935" i="4"/>
  <c r="X935" i="4"/>
  <c r="Y935" i="4"/>
  <c r="T935" i="4"/>
  <c r="U935" i="4"/>
  <c r="W935" i="4"/>
  <c r="U923" i="4"/>
  <c r="V923" i="4"/>
  <c r="Y908" i="4"/>
  <c r="V908" i="4"/>
  <c r="W908" i="4"/>
  <c r="U908" i="4"/>
  <c r="X908" i="4"/>
  <c r="T908" i="4"/>
  <c r="Y896" i="4"/>
  <c r="V896" i="4"/>
  <c r="W896" i="4"/>
  <c r="X896" i="4"/>
  <c r="T896" i="4"/>
  <c r="U896" i="4"/>
  <c r="T881" i="4"/>
  <c r="U881" i="4"/>
  <c r="V881" i="4"/>
  <c r="W881" i="4"/>
  <c r="X881" i="4"/>
  <c r="T869" i="4"/>
  <c r="U869" i="4"/>
  <c r="W869" i="4"/>
  <c r="X869" i="4"/>
  <c r="V869" i="4"/>
  <c r="Y869" i="4"/>
  <c r="Y854" i="4"/>
  <c r="W854" i="4"/>
  <c r="X854" i="4"/>
  <c r="T854" i="4"/>
  <c r="U854" i="4"/>
  <c r="V854" i="4"/>
  <c r="T842" i="4"/>
  <c r="U842" i="4"/>
  <c r="X842" i="4"/>
  <c r="Y842" i="4"/>
  <c r="W842" i="4"/>
  <c r="W827" i="4"/>
  <c r="T827" i="4"/>
  <c r="U827" i="4"/>
  <c r="V827" i="4"/>
  <c r="X827" i="4"/>
  <c r="Y827" i="4"/>
  <c r="T815" i="4"/>
  <c r="U815" i="4"/>
  <c r="X815" i="4"/>
  <c r="Y815" i="4"/>
  <c r="W815" i="4"/>
  <c r="U800" i="4"/>
  <c r="T800" i="4"/>
  <c r="X800" i="4"/>
  <c r="Y800" i="4"/>
  <c r="V800" i="4"/>
  <c r="X788" i="4"/>
  <c r="U788" i="4"/>
  <c r="V788" i="4"/>
  <c r="T788" i="4"/>
  <c r="W788" i="4"/>
  <c r="Y788" i="4"/>
  <c r="U773" i="4"/>
  <c r="V773" i="4"/>
  <c r="W773" i="4"/>
  <c r="X773" i="4"/>
  <c r="Y773" i="4"/>
  <c r="V761" i="4"/>
  <c r="W761" i="4"/>
  <c r="X761" i="4"/>
  <c r="T761" i="4"/>
  <c r="U761" i="4"/>
  <c r="Y761" i="4"/>
  <c r="T746" i="4"/>
  <c r="U746" i="4"/>
  <c r="W746" i="4"/>
  <c r="X746" i="4"/>
  <c r="V746" i="4"/>
  <c r="Y746" i="4"/>
  <c r="T734" i="4"/>
  <c r="U734" i="4"/>
  <c r="W734" i="4"/>
  <c r="X734" i="4"/>
  <c r="Y734" i="4"/>
  <c r="V734" i="4"/>
  <c r="T719" i="4"/>
  <c r="U719" i="4"/>
  <c r="V719" i="4"/>
  <c r="X719" i="4"/>
  <c r="Y719" i="4"/>
  <c r="U707" i="4"/>
  <c r="V707" i="4"/>
  <c r="Y707" i="4"/>
  <c r="X707" i="4"/>
  <c r="Y692" i="4"/>
  <c r="T692" i="4"/>
  <c r="U692" i="4"/>
  <c r="V692" i="4"/>
  <c r="W692" i="4"/>
  <c r="X692" i="4"/>
  <c r="V680" i="4"/>
  <c r="W680" i="4"/>
  <c r="T680" i="4"/>
  <c r="U680" i="4"/>
  <c r="X680" i="4"/>
  <c r="Y680" i="4"/>
  <c r="W665" i="4"/>
  <c r="Y665" i="4"/>
  <c r="T665" i="4"/>
  <c r="U665" i="4"/>
  <c r="V665" i="4"/>
  <c r="X665" i="4"/>
  <c r="T653" i="4"/>
  <c r="U653" i="4"/>
  <c r="W653" i="4"/>
  <c r="X653" i="4"/>
  <c r="Y653" i="4"/>
  <c r="U638" i="4"/>
  <c r="T638" i="4"/>
  <c r="Y638" i="4"/>
  <c r="V638" i="4"/>
  <c r="W638" i="4"/>
  <c r="X638" i="4"/>
  <c r="X626" i="4"/>
  <c r="U626" i="4"/>
  <c r="V626" i="4"/>
  <c r="W626" i="4"/>
  <c r="Y626" i="4"/>
  <c r="T626" i="4"/>
  <c r="U611" i="4"/>
  <c r="V611" i="4"/>
  <c r="T611" i="4"/>
  <c r="W611" i="4"/>
  <c r="X611" i="4"/>
  <c r="Y611" i="4"/>
  <c r="V599" i="4"/>
  <c r="W599" i="4"/>
  <c r="X599" i="4"/>
  <c r="T599" i="4"/>
  <c r="U599" i="4"/>
  <c r="Y599" i="4"/>
  <c r="T584" i="4"/>
  <c r="U584" i="4"/>
  <c r="V584" i="4"/>
  <c r="Y584" i="4"/>
  <c r="U572" i="4"/>
  <c r="T572" i="4"/>
  <c r="X572" i="4"/>
  <c r="Y572" i="4"/>
  <c r="W572" i="4"/>
  <c r="T557" i="4"/>
  <c r="U557" i="4"/>
  <c r="V557" i="4"/>
  <c r="W557" i="4"/>
  <c r="Y557" i="4"/>
  <c r="X557" i="4"/>
  <c r="T545" i="4"/>
  <c r="U545" i="4"/>
  <c r="W545" i="4"/>
  <c r="X545" i="4"/>
  <c r="Y545" i="4"/>
  <c r="V545" i="4"/>
  <c r="X530" i="4"/>
  <c r="V530" i="4"/>
  <c r="W530" i="4"/>
  <c r="Y530" i="4"/>
  <c r="T530" i="4"/>
  <c r="U530" i="4"/>
  <c r="W518" i="4"/>
  <c r="X518" i="4"/>
  <c r="T518" i="4"/>
  <c r="U518" i="4"/>
  <c r="V518" i="4"/>
  <c r="T503" i="4"/>
  <c r="U503" i="4"/>
  <c r="V503" i="4"/>
  <c r="X503" i="4"/>
  <c r="Y503" i="4"/>
  <c r="W503" i="4"/>
  <c r="T491" i="4"/>
  <c r="U491" i="4"/>
  <c r="V491" i="4"/>
  <c r="W491" i="4"/>
  <c r="X491" i="4"/>
  <c r="Y491" i="4"/>
  <c r="W476" i="4"/>
  <c r="X476" i="4"/>
  <c r="Y476" i="4"/>
  <c r="V476" i="4"/>
  <c r="T476" i="4"/>
  <c r="T464" i="4"/>
  <c r="W464" i="4"/>
  <c r="X464" i="4"/>
  <c r="U464" i="4"/>
  <c r="V464" i="4"/>
  <c r="W449" i="4"/>
  <c r="T449" i="4"/>
  <c r="U449" i="4"/>
  <c r="V449" i="4"/>
  <c r="X449" i="4"/>
  <c r="Y449" i="4"/>
  <c r="T437" i="4"/>
  <c r="V437" i="4"/>
  <c r="W437" i="4"/>
  <c r="Y437" i="4"/>
  <c r="U437" i="4"/>
  <c r="X437" i="4"/>
  <c r="X422" i="4"/>
  <c r="W422" i="4"/>
  <c r="Y422" i="4"/>
  <c r="T422" i="4"/>
  <c r="V422" i="4"/>
  <c r="U422" i="4"/>
  <c r="V410" i="4"/>
  <c r="U410" i="4"/>
  <c r="W410" i="4"/>
  <c r="T410" i="4"/>
  <c r="X410" i="4"/>
  <c r="Y410" i="4"/>
  <c r="Y395" i="4"/>
  <c r="T395" i="4"/>
  <c r="X395" i="4"/>
  <c r="W395" i="4"/>
  <c r="U395" i="4"/>
  <c r="Y383" i="4"/>
  <c r="V383" i="4"/>
  <c r="W383" i="4"/>
  <c r="X383" i="4"/>
  <c r="T383" i="4"/>
  <c r="U383" i="4"/>
  <c r="W368" i="4"/>
  <c r="X368" i="4"/>
  <c r="Y368" i="4"/>
  <c r="V368" i="4"/>
  <c r="T368" i="4"/>
  <c r="U368" i="4"/>
  <c r="U356" i="4"/>
  <c r="V356" i="4"/>
  <c r="W356" i="4"/>
  <c r="X356" i="4"/>
  <c r="T356" i="4"/>
  <c r="Y356" i="4"/>
  <c r="V341" i="4"/>
  <c r="W341" i="4"/>
  <c r="X341" i="4"/>
  <c r="T341" i="4"/>
  <c r="U341" i="4"/>
  <c r="Y341" i="4"/>
  <c r="V329" i="4"/>
  <c r="T329" i="4"/>
  <c r="U329" i="4"/>
  <c r="Y329" i="4"/>
  <c r="W329" i="4"/>
  <c r="X329" i="4"/>
  <c r="W314" i="4"/>
  <c r="T314" i="4"/>
  <c r="U314" i="4"/>
  <c r="Y314" i="4"/>
  <c r="X314" i="4"/>
  <c r="V314" i="4"/>
  <c r="Y302" i="4"/>
  <c r="T302" i="4"/>
  <c r="U302" i="4"/>
  <c r="V302" i="4"/>
  <c r="X302" i="4"/>
  <c r="W302" i="4"/>
  <c r="Y287" i="4"/>
  <c r="X287" i="4"/>
  <c r="U287" i="4"/>
  <c r="V287" i="4"/>
  <c r="W287" i="4"/>
  <c r="T287" i="4"/>
  <c r="U275" i="4"/>
  <c r="V275" i="4"/>
  <c r="X275" i="4"/>
  <c r="Y275" i="4"/>
  <c r="W275" i="4"/>
  <c r="T275" i="4"/>
  <c r="U260" i="4"/>
  <c r="V260" i="4"/>
  <c r="Y260" i="4"/>
  <c r="W260" i="4"/>
  <c r="X260" i="4"/>
  <c r="V248" i="4"/>
  <c r="Y248" i="4"/>
  <c r="W248" i="4"/>
  <c r="X248" i="4"/>
  <c r="T248" i="4"/>
  <c r="U248" i="4"/>
  <c r="Y233" i="4"/>
  <c r="V233" i="4"/>
  <c r="U233" i="4"/>
  <c r="W233" i="4"/>
  <c r="T233" i="4"/>
  <c r="X233" i="4"/>
  <c r="X221" i="4"/>
  <c r="V221" i="4"/>
  <c r="W221" i="4"/>
  <c r="U221" i="4"/>
  <c r="Y221" i="4"/>
  <c r="T221" i="4"/>
  <c r="Y206" i="4"/>
  <c r="T206" i="4"/>
  <c r="U206" i="4"/>
  <c r="V206" i="4"/>
  <c r="W206" i="4"/>
  <c r="X206" i="4"/>
  <c r="T194" i="4"/>
  <c r="Y194" i="4"/>
  <c r="U194" i="4"/>
  <c r="V194" i="4"/>
  <c r="W194" i="4"/>
  <c r="X194" i="4"/>
  <c r="Y179" i="4"/>
  <c r="V179" i="4"/>
  <c r="T179" i="4"/>
  <c r="U179" i="4"/>
  <c r="X179" i="4"/>
  <c r="W179" i="4"/>
  <c r="X167" i="4"/>
  <c r="Y167" i="4"/>
  <c r="U167" i="4"/>
  <c r="V167" i="4"/>
  <c r="T167" i="4"/>
  <c r="W167" i="4"/>
  <c r="Y152" i="4"/>
  <c r="X152" i="4"/>
  <c r="T152" i="4"/>
  <c r="U152" i="4"/>
  <c r="V152" i="4"/>
  <c r="W152" i="4"/>
  <c r="U140" i="4"/>
  <c r="W140" i="4"/>
  <c r="X140" i="4"/>
  <c r="T140" i="4"/>
  <c r="V140" i="4"/>
  <c r="Y140" i="4"/>
  <c r="W125" i="4"/>
  <c r="X125" i="4"/>
  <c r="Y125" i="4"/>
  <c r="U125" i="4"/>
  <c r="T125" i="4"/>
  <c r="V125" i="4"/>
  <c r="T113" i="4"/>
  <c r="U113" i="4"/>
  <c r="V113" i="4"/>
  <c r="W113" i="4"/>
  <c r="X113" i="4"/>
  <c r="Y113" i="4"/>
  <c r="W98" i="4"/>
  <c r="X98" i="4"/>
  <c r="U98" i="4"/>
  <c r="V98" i="4"/>
  <c r="Y98" i="4"/>
  <c r="T98" i="4"/>
  <c r="X86" i="4"/>
  <c r="V86" i="4"/>
  <c r="W86" i="4"/>
  <c r="Y86" i="4"/>
  <c r="T86" i="4"/>
  <c r="U86" i="4"/>
  <c r="W71" i="4"/>
  <c r="X71" i="4"/>
  <c r="V71" i="4"/>
  <c r="Y71" i="4"/>
  <c r="T71" i="4"/>
  <c r="U71" i="4"/>
  <c r="X59" i="4"/>
  <c r="W59" i="4"/>
  <c r="Y59" i="4"/>
  <c r="T59" i="4"/>
  <c r="V59" i="4"/>
  <c r="U59" i="4"/>
  <c r="W44" i="4"/>
  <c r="X44" i="4"/>
  <c r="T44" i="4"/>
  <c r="U44" i="4"/>
  <c r="V44" i="4"/>
  <c r="Y44" i="4"/>
  <c r="V32" i="4"/>
  <c r="X32" i="4"/>
  <c r="T32" i="4"/>
  <c r="U32" i="4"/>
  <c r="W32" i="4"/>
  <c r="Y32" i="4"/>
  <c r="T2078" i="4"/>
  <c r="U2078" i="4"/>
  <c r="W2078" i="4"/>
  <c r="X2078" i="4"/>
  <c r="Y2078" i="4"/>
  <c r="T1754" i="4"/>
  <c r="U1754" i="4"/>
  <c r="T1430" i="4"/>
  <c r="U1430" i="4"/>
  <c r="V1430" i="4"/>
  <c r="Y1430" i="4"/>
  <c r="V1106" i="4"/>
  <c r="W1106" i="4"/>
  <c r="X1106" i="4"/>
  <c r="Y1106" i="4"/>
  <c r="T1106" i="4"/>
  <c r="T782" i="4"/>
  <c r="X782" i="4"/>
  <c r="Y782" i="4"/>
  <c r="W782" i="4"/>
  <c r="U782" i="4"/>
  <c r="V782" i="4"/>
  <c r="Y458" i="4"/>
  <c r="X458" i="4"/>
  <c r="T458" i="4"/>
  <c r="U458" i="4"/>
  <c r="V458" i="4"/>
  <c r="W458" i="4"/>
  <c r="Y134" i="4"/>
  <c r="W134" i="4"/>
  <c r="X134" i="4"/>
  <c r="U134" i="4"/>
  <c r="V134" i="4"/>
  <c r="T134" i="4"/>
  <c r="V2807" i="4"/>
  <c r="Y2707" i="4"/>
  <c r="Y2638" i="4"/>
  <c r="V2626" i="4"/>
  <c r="Y2545" i="4"/>
  <c r="V2519" i="4"/>
  <c r="X2492" i="4"/>
  <c r="W2423" i="4"/>
  <c r="U2396" i="4"/>
  <c r="U2357" i="4"/>
  <c r="V2341" i="4"/>
  <c r="V2330" i="4"/>
  <c r="X2314" i="4"/>
  <c r="T2288" i="4"/>
  <c r="X2275" i="4"/>
  <c r="V2249" i="4"/>
  <c r="U2233" i="4"/>
  <c r="U2231" i="4"/>
  <c r="W2207" i="4"/>
  <c r="V2195" i="4"/>
  <c r="X2167" i="4"/>
  <c r="AA2167" i="4" s="1"/>
  <c r="X2114" i="4"/>
  <c r="AA2114" i="4" s="1"/>
  <c r="T2105" i="4"/>
  <c r="Y2069" i="4"/>
  <c r="V2060" i="4"/>
  <c r="V2057" i="4"/>
  <c r="X2045" i="4"/>
  <c r="Y2033" i="4"/>
  <c r="Y2031" i="4"/>
  <c r="T1990" i="4"/>
  <c r="T1988" i="4"/>
  <c r="T1978" i="4"/>
  <c r="U1964" i="4"/>
  <c r="U1962" i="4"/>
  <c r="W1950" i="4"/>
  <c r="Y1896" i="4"/>
  <c r="X1856" i="4"/>
  <c r="W1843" i="4"/>
  <c r="V1828" i="4"/>
  <c r="W1817" i="4"/>
  <c r="V1815" i="4"/>
  <c r="V1720" i="4"/>
  <c r="X1709" i="4"/>
  <c r="U1680" i="4"/>
  <c r="U1667" i="4"/>
  <c r="W1628" i="4"/>
  <c r="Y1612" i="4"/>
  <c r="Y1601" i="4"/>
  <c r="W1598" i="4"/>
  <c r="U1585" i="4"/>
  <c r="Y1571" i="4"/>
  <c r="U1546" i="4"/>
  <c r="T1532" i="4"/>
  <c r="X1505" i="4"/>
  <c r="U1463" i="4"/>
  <c r="U1438" i="4"/>
  <c r="V1423" i="4"/>
  <c r="X1395" i="4"/>
  <c r="X1341" i="4"/>
  <c r="V1313" i="4"/>
  <c r="U1304" i="4"/>
  <c r="W1287" i="4"/>
  <c r="X1195" i="4"/>
  <c r="X1178" i="4"/>
  <c r="W1133" i="4"/>
  <c r="U1114" i="4"/>
  <c r="V1044" i="4"/>
  <c r="V1032" i="4"/>
  <c r="Y991" i="4"/>
  <c r="X871" i="4"/>
  <c r="T763" i="4"/>
  <c r="T707" i="4"/>
  <c r="X584" i="4"/>
  <c r="Y288" i="4"/>
  <c r="O2437" i="4"/>
  <c r="O2217" i="4"/>
  <c r="I2633" i="4"/>
  <c r="I2067" i="4"/>
  <c r="O2449" i="4"/>
  <c r="N2410" i="4"/>
  <c r="N2156" i="4"/>
  <c r="I2753" i="4"/>
  <c r="N2672" i="4"/>
  <c r="I2448" i="4"/>
  <c r="N2275" i="4"/>
  <c r="O2825" i="4"/>
  <c r="N2825" i="4"/>
  <c r="I2825" i="4"/>
  <c r="C2732" i="4"/>
  <c r="AB2732" i="4" s="1"/>
  <c r="I2732" i="4"/>
  <c r="N2732" i="4"/>
  <c r="O2732" i="4"/>
  <c r="C2651" i="4"/>
  <c r="AB2651" i="4" s="1"/>
  <c r="N2651" i="4"/>
  <c r="I2651" i="4"/>
  <c r="O2651" i="4"/>
  <c r="N2528" i="4"/>
  <c r="O2528" i="4"/>
  <c r="C2528" i="4"/>
  <c r="AB2528" i="4" s="1"/>
  <c r="I2528" i="4"/>
  <c r="C2435" i="4"/>
  <c r="AB2435" i="4" s="1"/>
  <c r="I2435" i="4"/>
  <c r="N2435" i="4"/>
  <c r="O2435" i="4"/>
  <c r="O2327" i="4"/>
  <c r="C2327" i="4"/>
  <c r="AB2327" i="4" s="1"/>
  <c r="I2327" i="4"/>
  <c r="N2327" i="4"/>
  <c r="N2204" i="4"/>
  <c r="O2204" i="4"/>
  <c r="C2204" i="4"/>
  <c r="I2204" i="4"/>
  <c r="N2096" i="4"/>
  <c r="C2096" i="4"/>
  <c r="I2096" i="4"/>
  <c r="O2096" i="4"/>
  <c r="O2003" i="4"/>
  <c r="N2003" i="4"/>
  <c r="C2003" i="4"/>
  <c r="C1880" i="4"/>
  <c r="I1880" i="4"/>
  <c r="N1880" i="4"/>
  <c r="O1880" i="4"/>
  <c r="N1787" i="4"/>
  <c r="I1787" i="4"/>
  <c r="C1787" i="4"/>
  <c r="O1787" i="4"/>
  <c r="C1664" i="4"/>
  <c r="N1664" i="4"/>
  <c r="O1664" i="4"/>
  <c r="I1502" i="4"/>
  <c r="O1502" i="4"/>
  <c r="C1502" i="4"/>
  <c r="N1502" i="4"/>
  <c r="I2784" i="4"/>
  <c r="N2784" i="4"/>
  <c r="C2784" i="4"/>
  <c r="AB2784" i="4" s="1"/>
  <c r="O2784" i="4"/>
  <c r="C2661" i="4"/>
  <c r="AB2661" i="4" s="1"/>
  <c r="I2661" i="4"/>
  <c r="N2661" i="4"/>
  <c r="O2661" i="4"/>
  <c r="N2810" i="4"/>
  <c r="O2810" i="4"/>
  <c r="C2810" i="4"/>
  <c r="AB2810" i="4" s="1"/>
  <c r="I2810" i="4"/>
  <c r="C2687" i="4"/>
  <c r="AB2687" i="4" s="1"/>
  <c r="I2687" i="4"/>
  <c r="N2687" i="4"/>
  <c r="O2687" i="4"/>
  <c r="O2794" i="4"/>
  <c r="N2794" i="4"/>
  <c r="C2794" i="4"/>
  <c r="AB2794" i="4" s="1"/>
  <c r="C2725" i="4"/>
  <c r="AB2725" i="4" s="1"/>
  <c r="I2725" i="4"/>
  <c r="O2725" i="4"/>
  <c r="O2632" i="4"/>
  <c r="C2632" i="4"/>
  <c r="AB2632" i="4" s="1"/>
  <c r="I2632" i="4"/>
  <c r="N2632" i="4"/>
  <c r="N2563" i="4"/>
  <c r="O2563" i="4"/>
  <c r="C2563" i="4"/>
  <c r="AB2563" i="4" s="1"/>
  <c r="I2563" i="4"/>
  <c r="C2470" i="4"/>
  <c r="AB2470" i="4" s="1"/>
  <c r="I2470" i="4"/>
  <c r="N2470" i="4"/>
  <c r="O2470" i="4"/>
  <c r="N2401" i="4"/>
  <c r="C2401" i="4"/>
  <c r="AB2401" i="4" s="1"/>
  <c r="I2401" i="4"/>
  <c r="O2401" i="4"/>
  <c r="I2308" i="4"/>
  <c r="N2308" i="4"/>
  <c r="O2308" i="4"/>
  <c r="C2308" i="4"/>
  <c r="AB2308" i="4" s="1"/>
  <c r="C2239" i="4"/>
  <c r="AB2239" i="4" s="1"/>
  <c r="I2239" i="4"/>
  <c r="N2239" i="4"/>
  <c r="C2185" i="4"/>
  <c r="I2185" i="4"/>
  <c r="O2185" i="4"/>
  <c r="I2131" i="4"/>
  <c r="O2131" i="4"/>
  <c r="C2131" i="4"/>
  <c r="N2092" i="4"/>
  <c r="C2092" i="4"/>
  <c r="I2092" i="4"/>
  <c r="O2092" i="4"/>
  <c r="N2050" i="4"/>
  <c r="C2050" i="4"/>
  <c r="I2050" i="4"/>
  <c r="O2050" i="4"/>
  <c r="O2023" i="4"/>
  <c r="C2023" i="4"/>
  <c r="I2023" i="4"/>
  <c r="N2023" i="4"/>
  <c r="O2832" i="4"/>
  <c r="N2832" i="4"/>
  <c r="C2793" i="4"/>
  <c r="AB2793" i="4" s="1"/>
  <c r="I2793" i="4"/>
  <c r="N2793" i="4"/>
  <c r="O2793" i="4"/>
  <c r="O2778" i="4"/>
  <c r="C2778" i="4"/>
  <c r="AB2778" i="4" s="1"/>
  <c r="I2778" i="4"/>
  <c r="N2778" i="4"/>
  <c r="C2739" i="4"/>
  <c r="AB2739" i="4" s="1"/>
  <c r="I2739" i="4"/>
  <c r="N2739" i="4"/>
  <c r="I2724" i="4"/>
  <c r="N2724" i="4"/>
  <c r="O2724" i="4"/>
  <c r="C2724" i="4"/>
  <c r="AB2724" i="4" s="1"/>
  <c r="N2697" i="4"/>
  <c r="O2697" i="4"/>
  <c r="I2697" i="4"/>
  <c r="C2658" i="4"/>
  <c r="AB2658" i="4" s="1"/>
  <c r="I2658" i="4"/>
  <c r="N2658" i="4"/>
  <c r="O2658" i="4"/>
  <c r="N2643" i="4"/>
  <c r="O2643" i="4"/>
  <c r="C2643" i="4"/>
  <c r="AB2643" i="4" s="1"/>
  <c r="I2643" i="4"/>
  <c r="N2604" i="4"/>
  <c r="O2604" i="4"/>
  <c r="I2604" i="4"/>
  <c r="C2604" i="4"/>
  <c r="AB2604" i="4" s="1"/>
  <c r="C2589" i="4"/>
  <c r="AB2589" i="4" s="1"/>
  <c r="I2589" i="4"/>
  <c r="N2589" i="4"/>
  <c r="O2589" i="4"/>
  <c r="N2550" i="4"/>
  <c r="O2550" i="4"/>
  <c r="C2550" i="4"/>
  <c r="AB2550" i="4" s="1"/>
  <c r="I2550" i="4"/>
  <c r="O2523" i="4"/>
  <c r="C2523" i="4"/>
  <c r="AB2523" i="4" s="1"/>
  <c r="I2523" i="4"/>
  <c r="N2523" i="4"/>
  <c r="O2496" i="4"/>
  <c r="C2496" i="4"/>
  <c r="AB2496" i="4" s="1"/>
  <c r="I2496" i="4"/>
  <c r="N2496" i="4"/>
  <c r="N2469" i="4"/>
  <c r="C2469" i="4"/>
  <c r="AB2469" i="4" s="1"/>
  <c r="I2469" i="4"/>
  <c r="O2469" i="4"/>
  <c r="O2454" i="4"/>
  <c r="N2454" i="4"/>
  <c r="C2454" i="4"/>
  <c r="AB2454" i="4" s="1"/>
  <c r="C2427" i="4"/>
  <c r="AB2427" i="4" s="1"/>
  <c r="I2427" i="4"/>
  <c r="N2427" i="4"/>
  <c r="O2427" i="4"/>
  <c r="C2400" i="4"/>
  <c r="AB2400" i="4" s="1"/>
  <c r="I2400" i="4"/>
  <c r="O2400" i="4"/>
  <c r="N2400" i="4"/>
  <c r="C2373" i="4"/>
  <c r="AB2373" i="4" s="1"/>
  <c r="I2373" i="4"/>
  <c r="O2373" i="4"/>
  <c r="N2373" i="4"/>
  <c r="C2346" i="4"/>
  <c r="AB2346" i="4" s="1"/>
  <c r="I2346" i="4"/>
  <c r="N2346" i="4"/>
  <c r="O2346" i="4"/>
  <c r="N2307" i="4"/>
  <c r="O2307" i="4"/>
  <c r="C2307" i="4"/>
  <c r="AB2307" i="4" s="1"/>
  <c r="I2307" i="4"/>
  <c r="O2280" i="4"/>
  <c r="C2280" i="4"/>
  <c r="AB2280" i="4" s="1"/>
  <c r="I2280" i="4"/>
  <c r="N2280" i="4"/>
  <c r="N2253" i="4"/>
  <c r="O2253" i="4"/>
  <c r="C2253" i="4"/>
  <c r="AB2253" i="4" s="1"/>
  <c r="N2238" i="4"/>
  <c r="O2238" i="4"/>
  <c r="C2238" i="4"/>
  <c r="AB2238" i="4" s="1"/>
  <c r="I2238" i="4"/>
  <c r="N2226" i="4"/>
  <c r="O2226" i="4"/>
  <c r="C2226" i="4"/>
  <c r="AB2226" i="4" s="1"/>
  <c r="I2226" i="4"/>
  <c r="I2211" i="4"/>
  <c r="N2211" i="4"/>
  <c r="O2211" i="4"/>
  <c r="C2211" i="4"/>
  <c r="N2829" i="4"/>
  <c r="O2768" i="4"/>
  <c r="N2624" i="4"/>
  <c r="N2131" i="4"/>
  <c r="C2771" i="4"/>
  <c r="AB2771" i="4" s="1"/>
  <c r="I2771" i="4"/>
  <c r="N2771" i="4"/>
  <c r="O2771" i="4"/>
  <c r="N2678" i="4"/>
  <c r="O2678" i="4"/>
  <c r="C2678" i="4"/>
  <c r="AB2678" i="4" s="1"/>
  <c r="I2678" i="4"/>
  <c r="I2555" i="4"/>
  <c r="O2555" i="4"/>
  <c r="N2555" i="4"/>
  <c r="C2447" i="4"/>
  <c r="AB2447" i="4" s="1"/>
  <c r="I2447" i="4"/>
  <c r="N2447" i="4"/>
  <c r="O2447" i="4"/>
  <c r="C2354" i="4"/>
  <c r="AB2354" i="4" s="1"/>
  <c r="I2354" i="4"/>
  <c r="N2354" i="4"/>
  <c r="O2354" i="4"/>
  <c r="C2231" i="4"/>
  <c r="AB2231" i="4" s="1"/>
  <c r="I2231" i="4"/>
  <c r="N2231" i="4"/>
  <c r="O2231" i="4"/>
  <c r="N2123" i="4"/>
  <c r="O2123" i="4"/>
  <c r="C2123" i="4"/>
  <c r="I2123" i="4"/>
  <c r="O2015" i="4"/>
  <c r="C2015" i="4"/>
  <c r="I2015" i="4"/>
  <c r="N2015" i="4"/>
  <c r="I1907" i="4"/>
  <c r="N1907" i="4"/>
  <c r="C1907" i="4"/>
  <c r="O1907" i="4"/>
  <c r="C1799" i="4"/>
  <c r="I1799" i="4"/>
  <c r="N1799" i="4"/>
  <c r="O1799" i="4"/>
  <c r="C1706" i="4"/>
  <c r="I1706" i="4"/>
  <c r="N1706" i="4"/>
  <c r="O1706" i="4"/>
  <c r="O1598" i="4"/>
  <c r="C1598" i="4"/>
  <c r="I1598" i="4"/>
  <c r="N1598" i="4"/>
  <c r="C1517" i="4"/>
  <c r="N1517" i="4"/>
  <c r="O1517" i="4"/>
  <c r="I1517" i="4"/>
  <c r="O2770" i="4"/>
  <c r="C2770" i="4"/>
  <c r="AB2770" i="4" s="1"/>
  <c r="I2770" i="4"/>
  <c r="N2770" i="4"/>
  <c r="C2796" i="4"/>
  <c r="AB2796" i="4" s="1"/>
  <c r="I2796" i="4"/>
  <c r="N2796" i="4"/>
  <c r="O2796" i="4"/>
  <c r="N2730" i="4"/>
  <c r="O2730" i="4"/>
  <c r="C2730" i="4"/>
  <c r="AB2730" i="4" s="1"/>
  <c r="I2730" i="4"/>
  <c r="O2607" i="4"/>
  <c r="C2607" i="4"/>
  <c r="AB2607" i="4" s="1"/>
  <c r="I2607" i="4"/>
  <c r="N2607" i="4"/>
  <c r="N2783" i="4"/>
  <c r="C2783" i="4"/>
  <c r="AB2783" i="4" s="1"/>
  <c r="I2783" i="4"/>
  <c r="O2783" i="4"/>
  <c r="N2779" i="4"/>
  <c r="O2779" i="4"/>
  <c r="I2779" i="4"/>
  <c r="C2686" i="4"/>
  <c r="AB2686" i="4" s="1"/>
  <c r="I2686" i="4"/>
  <c r="N2686" i="4"/>
  <c r="O2686" i="4"/>
  <c r="I2605" i="4"/>
  <c r="N2605" i="4"/>
  <c r="O2605" i="4"/>
  <c r="C2605" i="4"/>
  <c r="AB2605" i="4" s="1"/>
  <c r="C2524" i="4"/>
  <c r="AB2524" i="4" s="1"/>
  <c r="I2524" i="4"/>
  <c r="N2524" i="4"/>
  <c r="O2524" i="4"/>
  <c r="C2455" i="4"/>
  <c r="AB2455" i="4" s="1"/>
  <c r="I2455" i="4"/>
  <c r="N2455" i="4"/>
  <c r="O2455" i="4"/>
  <c r="N2374" i="4"/>
  <c r="C2374" i="4"/>
  <c r="AB2374" i="4" s="1"/>
  <c r="I2374" i="4"/>
  <c r="O2374" i="4"/>
  <c r="O2281" i="4"/>
  <c r="N2281" i="4"/>
  <c r="C2281" i="4"/>
  <c r="AB2281" i="4" s="1"/>
  <c r="I2281" i="4"/>
  <c r="C2200" i="4"/>
  <c r="I2200" i="4"/>
  <c r="N2200" i="4"/>
  <c r="O2200" i="4"/>
  <c r="N2146" i="4"/>
  <c r="I2146" i="4"/>
  <c r="O2146" i="4"/>
  <c r="C2146" i="4"/>
  <c r="I2104" i="4"/>
  <c r="N2104" i="4"/>
  <c r="O2104" i="4"/>
  <c r="C2104" i="4"/>
  <c r="I2065" i="4"/>
  <c r="N2065" i="4"/>
  <c r="O2065" i="4"/>
  <c r="C2065" i="4"/>
  <c r="O2011" i="4"/>
  <c r="C2011" i="4"/>
  <c r="I2011" i="4"/>
  <c r="N2011" i="4"/>
  <c r="I2820" i="4"/>
  <c r="N2820" i="4"/>
  <c r="C2820" i="4"/>
  <c r="AB2820" i="4" s="1"/>
  <c r="O2820" i="4"/>
  <c r="O2805" i="4"/>
  <c r="C2805" i="4"/>
  <c r="AB2805" i="4" s="1"/>
  <c r="I2805" i="4"/>
  <c r="N2805" i="4"/>
  <c r="C2766" i="4"/>
  <c r="AB2766" i="4" s="1"/>
  <c r="I2766" i="4"/>
  <c r="N2766" i="4"/>
  <c r="O2766" i="4"/>
  <c r="I2751" i="4"/>
  <c r="N2751" i="4"/>
  <c r="O2751" i="4"/>
  <c r="C2751" i="4"/>
  <c r="AB2751" i="4" s="1"/>
  <c r="O2712" i="4"/>
  <c r="C2712" i="4"/>
  <c r="AB2712" i="4" s="1"/>
  <c r="I2712" i="4"/>
  <c r="C2685" i="4"/>
  <c r="AB2685" i="4" s="1"/>
  <c r="I2685" i="4"/>
  <c r="N2685" i="4"/>
  <c r="O2685" i="4"/>
  <c r="C2670" i="4"/>
  <c r="AB2670" i="4" s="1"/>
  <c r="N2670" i="4"/>
  <c r="I2670" i="4"/>
  <c r="O2670" i="4"/>
  <c r="I2631" i="4"/>
  <c r="N2631" i="4"/>
  <c r="C2631" i="4"/>
  <c r="AB2631" i="4" s="1"/>
  <c r="O2631" i="4"/>
  <c r="N2616" i="4"/>
  <c r="O2616" i="4"/>
  <c r="C2616" i="4"/>
  <c r="AB2616" i="4" s="1"/>
  <c r="I2616" i="4"/>
  <c r="I2577" i="4"/>
  <c r="C2577" i="4"/>
  <c r="AB2577" i="4" s="1"/>
  <c r="N2577" i="4"/>
  <c r="O2577" i="4"/>
  <c r="C2562" i="4"/>
  <c r="AB2562" i="4" s="1"/>
  <c r="I2562" i="4"/>
  <c r="O2562" i="4"/>
  <c r="N2535" i="4"/>
  <c r="O2535" i="4"/>
  <c r="C2535" i="4"/>
  <c r="AB2535" i="4" s="1"/>
  <c r="I2535" i="4"/>
  <c r="C2508" i="4"/>
  <c r="AB2508" i="4" s="1"/>
  <c r="I2508" i="4"/>
  <c r="N2508" i="4"/>
  <c r="O2508" i="4"/>
  <c r="I2481" i="4"/>
  <c r="N2481" i="4"/>
  <c r="C2481" i="4"/>
  <c r="AB2481" i="4" s="1"/>
  <c r="O2481" i="4"/>
  <c r="O2442" i="4"/>
  <c r="C2442" i="4"/>
  <c r="AB2442" i="4" s="1"/>
  <c r="N2442" i="4"/>
  <c r="I2442" i="4"/>
  <c r="O2415" i="4"/>
  <c r="C2415" i="4"/>
  <c r="AB2415" i="4" s="1"/>
  <c r="I2415" i="4"/>
  <c r="N2415" i="4"/>
  <c r="I2388" i="4"/>
  <c r="N2388" i="4"/>
  <c r="O2388" i="4"/>
  <c r="C2388" i="4"/>
  <c r="AB2388" i="4" s="1"/>
  <c r="N2361" i="4"/>
  <c r="O2361" i="4"/>
  <c r="C2361" i="4"/>
  <c r="AB2361" i="4" s="1"/>
  <c r="I2361" i="4"/>
  <c r="N2334" i="4"/>
  <c r="O2334" i="4"/>
  <c r="C2334" i="4"/>
  <c r="AB2334" i="4" s="1"/>
  <c r="I2334" i="4"/>
  <c r="N2319" i="4"/>
  <c r="O2319" i="4"/>
  <c r="C2319" i="4"/>
  <c r="AB2319" i="4" s="1"/>
  <c r="I2319" i="4"/>
  <c r="O2292" i="4"/>
  <c r="C2292" i="4"/>
  <c r="AB2292" i="4" s="1"/>
  <c r="I2292" i="4"/>
  <c r="N2292" i="4"/>
  <c r="C2265" i="4"/>
  <c r="AB2265" i="4" s="1"/>
  <c r="I2265" i="4"/>
  <c r="N2265" i="4"/>
  <c r="O2265" i="4"/>
  <c r="I2831" i="4"/>
  <c r="C2831" i="4"/>
  <c r="AB2831" i="4" s="1"/>
  <c r="N2831" i="4"/>
  <c r="O2831" i="4"/>
  <c r="N2792" i="4"/>
  <c r="O2792" i="4"/>
  <c r="C2792" i="4"/>
  <c r="AB2792" i="4" s="1"/>
  <c r="I2792" i="4"/>
  <c r="C2777" i="4"/>
  <c r="AB2777" i="4" s="1"/>
  <c r="N2777" i="4"/>
  <c r="I2777" i="4"/>
  <c r="O2777" i="4"/>
  <c r="C2738" i="4"/>
  <c r="AB2738" i="4" s="1"/>
  <c r="N2738" i="4"/>
  <c r="N2723" i="4"/>
  <c r="O2723" i="4"/>
  <c r="C2723" i="4"/>
  <c r="AB2723" i="4" s="1"/>
  <c r="N2684" i="4"/>
  <c r="O2684" i="4"/>
  <c r="O2669" i="4"/>
  <c r="C2669" i="4"/>
  <c r="AB2669" i="4" s="1"/>
  <c r="I2669" i="4"/>
  <c r="N2669" i="4"/>
  <c r="N2630" i="4"/>
  <c r="O2630" i="4"/>
  <c r="C2630" i="4"/>
  <c r="AB2630" i="4" s="1"/>
  <c r="I2630" i="4"/>
  <c r="I2603" i="4"/>
  <c r="C2603" i="4"/>
  <c r="AB2603" i="4" s="1"/>
  <c r="N2603" i="4"/>
  <c r="O2603" i="4"/>
  <c r="N2588" i="4"/>
  <c r="C2588" i="4"/>
  <c r="AB2588" i="4" s="1"/>
  <c r="I2588" i="4"/>
  <c r="O2588" i="4"/>
  <c r="C2576" i="4"/>
  <c r="AB2576" i="4" s="1"/>
  <c r="I2576" i="4"/>
  <c r="N2576" i="4"/>
  <c r="O2576" i="4"/>
  <c r="C2561" i="4"/>
  <c r="AB2561" i="4" s="1"/>
  <c r="I2561" i="4"/>
  <c r="N2561" i="4"/>
  <c r="O2561" i="4"/>
  <c r="C2549" i="4"/>
  <c r="AB2549" i="4" s="1"/>
  <c r="I2549" i="4"/>
  <c r="N2549" i="4"/>
  <c r="O2549" i="4"/>
  <c r="C2534" i="4"/>
  <c r="AB2534" i="4" s="1"/>
  <c r="I2534" i="4"/>
  <c r="N2534" i="4"/>
  <c r="O2534" i="4"/>
  <c r="O2522" i="4"/>
  <c r="C2522" i="4"/>
  <c r="AB2522" i="4" s="1"/>
  <c r="I2522" i="4"/>
  <c r="N2522" i="4"/>
  <c r="C2507" i="4"/>
  <c r="AB2507" i="4" s="1"/>
  <c r="I2507" i="4"/>
  <c r="N2507" i="4"/>
  <c r="O2507" i="4"/>
  <c r="C2495" i="4"/>
  <c r="AB2495" i="4" s="1"/>
  <c r="I2495" i="4"/>
  <c r="N2495" i="4"/>
  <c r="O2495" i="4"/>
  <c r="N2480" i="4"/>
  <c r="O2480" i="4"/>
  <c r="C2480" i="4"/>
  <c r="AB2480" i="4" s="1"/>
  <c r="I2480" i="4"/>
  <c r="C2468" i="4"/>
  <c r="AB2468" i="4" s="1"/>
  <c r="I2468" i="4"/>
  <c r="O2468" i="4"/>
  <c r="N2468" i="4"/>
  <c r="O2453" i="4"/>
  <c r="C2453" i="4"/>
  <c r="AB2453" i="4" s="1"/>
  <c r="I2453" i="4"/>
  <c r="N2453" i="4"/>
  <c r="C2441" i="4"/>
  <c r="AB2441" i="4" s="1"/>
  <c r="I2441" i="4"/>
  <c r="N2441" i="4"/>
  <c r="O2441" i="4"/>
  <c r="O2426" i="4"/>
  <c r="N2426" i="4"/>
  <c r="I2426" i="4"/>
  <c r="O2414" i="4"/>
  <c r="C2414" i="4"/>
  <c r="AB2414" i="4" s="1"/>
  <c r="I2414" i="4"/>
  <c r="I2832" i="4"/>
  <c r="I2454" i="4"/>
  <c r="O2239" i="4"/>
  <c r="N2819" i="4"/>
  <c r="O2819" i="4"/>
  <c r="C2819" i="4"/>
  <c r="AB2819" i="4" s="1"/>
  <c r="I2819" i="4"/>
  <c r="C2804" i="4"/>
  <c r="AB2804" i="4" s="1"/>
  <c r="I2804" i="4"/>
  <c r="N2804" i="4"/>
  <c r="O2765" i="4"/>
  <c r="C2765" i="4"/>
  <c r="AB2765" i="4" s="1"/>
  <c r="I2765" i="4"/>
  <c r="N2765" i="4"/>
  <c r="N2750" i="4"/>
  <c r="O2750" i="4"/>
  <c r="C2750" i="4"/>
  <c r="AB2750" i="4" s="1"/>
  <c r="C2711" i="4"/>
  <c r="AB2711" i="4" s="1"/>
  <c r="I2711" i="4"/>
  <c r="N2711" i="4"/>
  <c r="O2696" i="4"/>
  <c r="C2696" i="4"/>
  <c r="AB2696" i="4" s="1"/>
  <c r="N2696" i="4"/>
  <c r="I2657" i="4"/>
  <c r="N2657" i="4"/>
  <c r="C2657" i="4"/>
  <c r="AB2657" i="4" s="1"/>
  <c r="O2657" i="4"/>
  <c r="N2642" i="4"/>
  <c r="O2642" i="4"/>
  <c r="C2642" i="4"/>
  <c r="AB2642" i="4" s="1"/>
  <c r="I2642" i="4"/>
  <c r="C2615" i="4"/>
  <c r="AB2615" i="4" s="1"/>
  <c r="O2615" i="4"/>
  <c r="N2615" i="4"/>
  <c r="N2830" i="4"/>
  <c r="O2830" i="4"/>
  <c r="C2830" i="4"/>
  <c r="AB2830" i="4" s="1"/>
  <c r="I2830" i="4"/>
  <c r="I2818" i="4"/>
  <c r="C2818" i="4"/>
  <c r="AB2818" i="4" s="1"/>
  <c r="N2818" i="4"/>
  <c r="I2803" i="4"/>
  <c r="N2803" i="4"/>
  <c r="O2803" i="4"/>
  <c r="O2791" i="4"/>
  <c r="C2791" i="4"/>
  <c r="AB2791" i="4" s="1"/>
  <c r="I2791" i="4"/>
  <c r="O2776" i="4"/>
  <c r="C2776" i="4"/>
  <c r="AB2776" i="4" s="1"/>
  <c r="O2764" i="4"/>
  <c r="C2764" i="4"/>
  <c r="AB2764" i="4" s="1"/>
  <c r="C2749" i="4"/>
  <c r="AB2749" i="4" s="1"/>
  <c r="I2749" i="4"/>
  <c r="N2749" i="4"/>
  <c r="O2749" i="4"/>
  <c r="O2737" i="4"/>
  <c r="C2737" i="4"/>
  <c r="AB2737" i="4" s="1"/>
  <c r="I2737" i="4"/>
  <c r="N2737" i="4"/>
  <c r="C2722" i="4"/>
  <c r="AB2722" i="4" s="1"/>
  <c r="I2722" i="4"/>
  <c r="N2722" i="4"/>
  <c r="O2722" i="4"/>
  <c r="N2710" i="4"/>
  <c r="O2710" i="4"/>
  <c r="I2695" i="4"/>
  <c r="C2695" i="4"/>
  <c r="AB2695" i="4" s="1"/>
  <c r="N2695" i="4"/>
  <c r="O2695" i="4"/>
  <c r="C2683" i="4"/>
  <c r="AB2683" i="4" s="1"/>
  <c r="I2683" i="4"/>
  <c r="N2683" i="4"/>
  <c r="O2683" i="4"/>
  <c r="N2668" i="4"/>
  <c r="O2668" i="4"/>
  <c r="C2668" i="4"/>
  <c r="AB2668" i="4" s="1"/>
  <c r="I2668" i="4"/>
  <c r="N2656" i="4"/>
  <c r="O2656" i="4"/>
  <c r="C2656" i="4"/>
  <c r="AB2656" i="4" s="1"/>
  <c r="C2641" i="4"/>
  <c r="AB2641" i="4" s="1"/>
  <c r="O2641" i="4"/>
  <c r="I2641" i="4"/>
  <c r="O2629" i="4"/>
  <c r="C2629" i="4"/>
  <c r="AB2629" i="4" s="1"/>
  <c r="I2629" i="4"/>
  <c r="N2629" i="4"/>
  <c r="O2614" i="4"/>
  <c r="I2614" i="4"/>
  <c r="N2614" i="4"/>
  <c r="C2614" i="4"/>
  <c r="AB2614" i="4" s="1"/>
  <c r="N2602" i="4"/>
  <c r="O2602" i="4"/>
  <c r="C2602" i="4"/>
  <c r="AB2602" i="4" s="1"/>
  <c r="I2602" i="4"/>
  <c r="O2587" i="4"/>
  <c r="I2587" i="4"/>
  <c r="N2587" i="4"/>
  <c r="N2575" i="4"/>
  <c r="O2575" i="4"/>
  <c r="C2575" i="4"/>
  <c r="AB2575" i="4" s="1"/>
  <c r="I2575" i="4"/>
  <c r="N2560" i="4"/>
  <c r="C2560" i="4"/>
  <c r="AB2560" i="4" s="1"/>
  <c r="I2560" i="4"/>
  <c r="O2560" i="4"/>
  <c r="O2548" i="4"/>
  <c r="C2548" i="4"/>
  <c r="AB2548" i="4" s="1"/>
  <c r="I2548" i="4"/>
  <c r="N2548" i="4"/>
  <c r="C2533" i="4"/>
  <c r="AB2533" i="4" s="1"/>
  <c r="I2533" i="4"/>
  <c r="N2533" i="4"/>
  <c r="O2533" i="4"/>
  <c r="C2521" i="4"/>
  <c r="AB2521" i="4" s="1"/>
  <c r="I2521" i="4"/>
  <c r="N2521" i="4"/>
  <c r="O2521" i="4"/>
  <c r="N2506" i="4"/>
  <c r="O2506" i="4"/>
  <c r="C2506" i="4"/>
  <c r="AB2506" i="4" s="1"/>
  <c r="I2506" i="4"/>
  <c r="N2494" i="4"/>
  <c r="O2494" i="4"/>
  <c r="C2494" i="4"/>
  <c r="AB2494" i="4" s="1"/>
  <c r="I2494" i="4"/>
  <c r="C2479" i="4"/>
  <c r="AB2479" i="4" s="1"/>
  <c r="I2479" i="4"/>
  <c r="N2479" i="4"/>
  <c r="O2479" i="4"/>
  <c r="I2467" i="4"/>
  <c r="N2467" i="4"/>
  <c r="C2467" i="4"/>
  <c r="AB2467" i="4" s="1"/>
  <c r="O2467" i="4"/>
  <c r="C2452" i="4"/>
  <c r="AB2452" i="4" s="1"/>
  <c r="I2452" i="4"/>
  <c r="N2452" i="4"/>
  <c r="O2452" i="4"/>
  <c r="O2440" i="4"/>
  <c r="C2440" i="4"/>
  <c r="AB2440" i="4" s="1"/>
  <c r="I2440" i="4"/>
  <c r="O2425" i="4"/>
  <c r="C2425" i="4"/>
  <c r="AB2425" i="4" s="1"/>
  <c r="I2425" i="4"/>
  <c r="N2425" i="4"/>
  <c r="C2413" i="4"/>
  <c r="AB2413" i="4" s="1"/>
  <c r="I2413" i="4"/>
  <c r="N2413" i="4"/>
  <c r="O2413" i="4"/>
  <c r="O2398" i="4"/>
  <c r="C2398" i="4"/>
  <c r="AB2398" i="4" s="1"/>
  <c r="I2398" i="4"/>
  <c r="N2398" i="4"/>
  <c r="C2386" i="4"/>
  <c r="AB2386" i="4" s="1"/>
  <c r="I2386" i="4"/>
  <c r="O2386" i="4"/>
  <c r="N2386" i="4"/>
  <c r="N2371" i="4"/>
  <c r="O2371" i="4"/>
  <c r="C2371" i="4"/>
  <c r="AB2371" i="4" s="1"/>
  <c r="I2371" i="4"/>
  <c r="C2359" i="4"/>
  <c r="AB2359" i="4" s="1"/>
  <c r="I2359" i="4"/>
  <c r="N2359" i="4"/>
  <c r="O2359" i="4"/>
  <c r="N2344" i="4"/>
  <c r="O2344" i="4"/>
  <c r="C2344" i="4"/>
  <c r="AB2344" i="4" s="1"/>
  <c r="I2344" i="4"/>
  <c r="C2332" i="4"/>
  <c r="AB2332" i="4" s="1"/>
  <c r="I2332" i="4"/>
  <c r="O2332" i="4"/>
  <c r="N2332" i="4"/>
  <c r="I2317" i="4"/>
  <c r="N2317" i="4"/>
  <c r="O2317" i="4"/>
  <c r="C2317" i="4"/>
  <c r="AB2317" i="4" s="1"/>
  <c r="I2305" i="4"/>
  <c r="N2305" i="4"/>
  <c r="O2305" i="4"/>
  <c r="C2305" i="4"/>
  <c r="AB2305" i="4" s="1"/>
  <c r="I2290" i="4"/>
  <c r="N2290" i="4"/>
  <c r="O2290" i="4"/>
  <c r="C2290" i="4"/>
  <c r="AB2290" i="4" s="1"/>
  <c r="O2278" i="4"/>
  <c r="C2278" i="4"/>
  <c r="AB2278" i="4" s="1"/>
  <c r="I2278" i="4"/>
  <c r="N2278" i="4"/>
  <c r="C2832" i="4"/>
  <c r="AB2832" i="4" s="1"/>
  <c r="N2764" i="4"/>
  <c r="N2725" i="4"/>
  <c r="N2712" i="4"/>
  <c r="C2798" i="4"/>
  <c r="AB2798" i="4" s="1"/>
  <c r="N2798" i="4"/>
  <c r="O2798" i="4"/>
  <c r="C2705" i="4"/>
  <c r="AB2705" i="4" s="1"/>
  <c r="I2705" i="4"/>
  <c r="N2705" i="4"/>
  <c r="O2705" i="4"/>
  <c r="O2582" i="4"/>
  <c r="C2582" i="4"/>
  <c r="AB2582" i="4" s="1"/>
  <c r="I2582" i="4"/>
  <c r="N2582" i="4"/>
  <c r="C2489" i="4"/>
  <c r="AB2489" i="4" s="1"/>
  <c r="I2489" i="4"/>
  <c r="N2489" i="4"/>
  <c r="O2489" i="4"/>
  <c r="O2408" i="4"/>
  <c r="C2408" i="4"/>
  <c r="AB2408" i="4" s="1"/>
  <c r="I2408" i="4"/>
  <c r="N2408" i="4"/>
  <c r="C2300" i="4"/>
  <c r="AB2300" i="4" s="1"/>
  <c r="I2300" i="4"/>
  <c r="N2300" i="4"/>
  <c r="O2300" i="4"/>
  <c r="I2192" i="4"/>
  <c r="C2192" i="4"/>
  <c r="N2192" i="4"/>
  <c r="O2192" i="4"/>
  <c r="O2069" i="4"/>
  <c r="N2069" i="4"/>
  <c r="C2069" i="4"/>
  <c r="I2069" i="4"/>
  <c r="C1961" i="4"/>
  <c r="N1961" i="4"/>
  <c r="O1961" i="4"/>
  <c r="I1961" i="4"/>
  <c r="I1868" i="4"/>
  <c r="N1868" i="4"/>
  <c r="O1868" i="4"/>
  <c r="C1868" i="4"/>
  <c r="C1745" i="4"/>
  <c r="I1745" i="4"/>
  <c r="N1745" i="4"/>
  <c r="O1745" i="4"/>
  <c r="C1652" i="4"/>
  <c r="N1652" i="4"/>
  <c r="O1652" i="4"/>
  <c r="C1529" i="4"/>
  <c r="I1529" i="4"/>
  <c r="N1529" i="4"/>
  <c r="O1529" i="4"/>
  <c r="O2797" i="4"/>
  <c r="I2797" i="4"/>
  <c r="N2797" i="4"/>
  <c r="C2823" i="4"/>
  <c r="AB2823" i="4" s="1"/>
  <c r="I2823" i="4"/>
  <c r="N2823" i="4"/>
  <c r="O2823" i="4"/>
  <c r="O2715" i="4"/>
  <c r="N2715" i="4"/>
  <c r="C2715" i="4"/>
  <c r="AB2715" i="4" s="1"/>
  <c r="C2649" i="4"/>
  <c r="AB2649" i="4" s="1"/>
  <c r="I2649" i="4"/>
  <c r="N2649" i="4"/>
  <c r="O2822" i="4"/>
  <c r="C2822" i="4"/>
  <c r="AB2822" i="4" s="1"/>
  <c r="I2822" i="4"/>
  <c r="I2756" i="4"/>
  <c r="N2756" i="4"/>
  <c r="N2767" i="4"/>
  <c r="O2767" i="4"/>
  <c r="C2767" i="4"/>
  <c r="AB2767" i="4" s="1"/>
  <c r="I2698" i="4"/>
  <c r="C2698" i="4"/>
  <c r="AB2698" i="4" s="1"/>
  <c r="N2698" i="4"/>
  <c r="C2617" i="4"/>
  <c r="AB2617" i="4" s="1"/>
  <c r="O2617" i="4"/>
  <c r="I2617" i="4"/>
  <c r="N2617" i="4"/>
  <c r="C2536" i="4"/>
  <c r="AB2536" i="4" s="1"/>
  <c r="I2536" i="4"/>
  <c r="N2536" i="4"/>
  <c r="O2536" i="4"/>
  <c r="N2443" i="4"/>
  <c r="O2443" i="4"/>
  <c r="C2443" i="4"/>
  <c r="AB2443" i="4" s="1"/>
  <c r="I2443" i="4"/>
  <c r="I2362" i="4"/>
  <c r="C2362" i="4"/>
  <c r="AB2362" i="4" s="1"/>
  <c r="N2362" i="4"/>
  <c r="O2362" i="4"/>
  <c r="C2293" i="4"/>
  <c r="AB2293" i="4" s="1"/>
  <c r="I2293" i="4"/>
  <c r="N2293" i="4"/>
  <c r="O2293" i="4"/>
  <c r="I2212" i="4"/>
  <c r="C2212" i="4"/>
  <c r="N2212" i="4"/>
  <c r="I2817" i="4"/>
  <c r="N2817" i="4"/>
  <c r="O2817" i="4"/>
  <c r="C2790" i="4"/>
  <c r="AB2790" i="4" s="1"/>
  <c r="I2790" i="4"/>
  <c r="N2790" i="4"/>
  <c r="I2748" i="4"/>
  <c r="C2748" i="4"/>
  <c r="AB2748" i="4" s="1"/>
  <c r="N2748" i="4"/>
  <c r="O2748" i="4"/>
  <c r="N2721" i="4"/>
  <c r="O2721" i="4"/>
  <c r="C2721" i="4"/>
  <c r="AB2721" i="4" s="1"/>
  <c r="I2721" i="4"/>
  <c r="C2682" i="4"/>
  <c r="AB2682" i="4" s="1"/>
  <c r="I2682" i="4"/>
  <c r="N2682" i="4"/>
  <c r="O2682" i="4"/>
  <c r="N2640" i="4"/>
  <c r="O2640" i="4"/>
  <c r="I2640" i="4"/>
  <c r="I2601" i="4"/>
  <c r="N2601" i="4"/>
  <c r="C2601" i="4"/>
  <c r="AB2601" i="4" s="1"/>
  <c r="O2601" i="4"/>
  <c r="C2559" i="4"/>
  <c r="AB2559" i="4" s="1"/>
  <c r="I2559" i="4"/>
  <c r="N2559" i="4"/>
  <c r="N2520" i="4"/>
  <c r="C2520" i="4"/>
  <c r="AB2520" i="4" s="1"/>
  <c r="I2520" i="4"/>
  <c r="O2520" i="4"/>
  <c r="N2466" i="4"/>
  <c r="O2466" i="4"/>
  <c r="C2466" i="4"/>
  <c r="AB2466" i="4" s="1"/>
  <c r="I2466" i="4"/>
  <c r="C2424" i="4"/>
  <c r="AB2424" i="4" s="1"/>
  <c r="I2424" i="4"/>
  <c r="N2424" i="4"/>
  <c r="O2424" i="4"/>
  <c r="N2397" i="4"/>
  <c r="O2397" i="4"/>
  <c r="C2397" i="4"/>
  <c r="AB2397" i="4" s="1"/>
  <c r="I2397" i="4"/>
  <c r="C2370" i="4"/>
  <c r="AB2370" i="4" s="1"/>
  <c r="I2370" i="4"/>
  <c r="N2370" i="4"/>
  <c r="O2370" i="4"/>
  <c r="C2343" i="4"/>
  <c r="AB2343" i="4" s="1"/>
  <c r="I2343" i="4"/>
  <c r="N2343" i="4"/>
  <c r="O2343" i="4"/>
  <c r="N2304" i="4"/>
  <c r="O2304" i="4"/>
  <c r="C2304" i="4"/>
  <c r="AB2304" i="4" s="1"/>
  <c r="I2304" i="4"/>
  <c r="O2277" i="4"/>
  <c r="C2277" i="4"/>
  <c r="AB2277" i="4" s="1"/>
  <c r="I2277" i="4"/>
  <c r="N2277" i="4"/>
  <c r="N2235" i="4"/>
  <c r="C2235" i="4"/>
  <c r="AB2235" i="4" s="1"/>
  <c r="I2235" i="4"/>
  <c r="O2235" i="4"/>
  <c r="N2196" i="4"/>
  <c r="C2196" i="4"/>
  <c r="I2196" i="4"/>
  <c r="O2196" i="4"/>
  <c r="O2169" i="4"/>
  <c r="C2169" i="4"/>
  <c r="N2169" i="4"/>
  <c r="I2169" i="4"/>
  <c r="O2127" i="4"/>
  <c r="C2127" i="4"/>
  <c r="I2127" i="4"/>
  <c r="N2127" i="4"/>
  <c r="I2088" i="4"/>
  <c r="N2088" i="4"/>
  <c r="O2088" i="4"/>
  <c r="C2088" i="4"/>
  <c r="N2046" i="4"/>
  <c r="C2046" i="4"/>
  <c r="I2046" i="4"/>
  <c r="O2046" i="4"/>
  <c r="N2019" i="4"/>
  <c r="C2019" i="4"/>
  <c r="I2019" i="4"/>
  <c r="O2019" i="4"/>
  <c r="C1992" i="4"/>
  <c r="I1992" i="4"/>
  <c r="O1992" i="4"/>
  <c r="N1992" i="4"/>
  <c r="O1965" i="4"/>
  <c r="C1965" i="4"/>
  <c r="N1965" i="4"/>
  <c r="I1965" i="4"/>
  <c r="N1925" i="4"/>
  <c r="C1925" i="4"/>
  <c r="O1925" i="4"/>
  <c r="I1925" i="4"/>
  <c r="I1911" i="4"/>
  <c r="C1911" i="4"/>
  <c r="N1911" i="4"/>
  <c r="O1911" i="4"/>
  <c r="C1872" i="4"/>
  <c r="I1872" i="4"/>
  <c r="N1872" i="4"/>
  <c r="O1872" i="4"/>
  <c r="N1818" i="4"/>
  <c r="O1818" i="4"/>
  <c r="I1818" i="4"/>
  <c r="C1818" i="4"/>
  <c r="O1791" i="4"/>
  <c r="C1791" i="4"/>
  <c r="I1791" i="4"/>
  <c r="N1791" i="4"/>
  <c r="I1764" i="4"/>
  <c r="O1764" i="4"/>
  <c r="C1764" i="4"/>
  <c r="N1764" i="4"/>
  <c r="I1737" i="4"/>
  <c r="N1737" i="4"/>
  <c r="C1737" i="4"/>
  <c r="O1737" i="4"/>
  <c r="C1695" i="4"/>
  <c r="I1695" i="4"/>
  <c r="O1695" i="4"/>
  <c r="N1695" i="4"/>
  <c r="I2744" i="4"/>
  <c r="N2744" i="4"/>
  <c r="C2744" i="4"/>
  <c r="AB2744" i="4" s="1"/>
  <c r="O2744" i="4"/>
  <c r="C2609" i="4"/>
  <c r="AB2609" i="4" s="1"/>
  <c r="I2609" i="4"/>
  <c r="N2609" i="4"/>
  <c r="O2609" i="4"/>
  <c r="O2474" i="4"/>
  <c r="C2474" i="4"/>
  <c r="AB2474" i="4" s="1"/>
  <c r="I2474" i="4"/>
  <c r="N2474" i="4"/>
  <c r="O2381" i="4"/>
  <c r="C2381" i="4"/>
  <c r="AB2381" i="4" s="1"/>
  <c r="I2381" i="4"/>
  <c r="N2381" i="4"/>
  <c r="N2258" i="4"/>
  <c r="O2258" i="4"/>
  <c r="C2258" i="4"/>
  <c r="AB2258" i="4" s="1"/>
  <c r="I2258" i="4"/>
  <c r="I2165" i="4"/>
  <c r="O2165" i="4"/>
  <c r="C2165" i="4"/>
  <c r="N2165" i="4"/>
  <c r="O2042" i="4"/>
  <c r="I2042" i="4"/>
  <c r="N2042" i="4"/>
  <c r="C2042" i="4"/>
  <c r="C1949" i="4"/>
  <c r="O1949" i="4"/>
  <c r="N1949" i="4"/>
  <c r="I1949" i="4"/>
  <c r="C1826" i="4"/>
  <c r="I1826" i="4"/>
  <c r="O1826" i="4"/>
  <c r="N1826" i="4"/>
  <c r="O1733" i="4"/>
  <c r="C1733" i="4"/>
  <c r="I1733" i="4"/>
  <c r="N1733" i="4"/>
  <c r="C1610" i="4"/>
  <c r="N1610" i="4"/>
  <c r="O1610" i="4"/>
  <c r="I1610" i="4"/>
  <c r="O1544" i="4"/>
  <c r="I1544" i="4"/>
  <c r="N1544" i="4"/>
  <c r="C1544" i="4"/>
  <c r="O1463" i="4"/>
  <c r="C1463" i="4"/>
  <c r="N1463" i="4"/>
  <c r="I1463" i="4"/>
  <c r="C2785" i="4"/>
  <c r="AB2785" i="4" s="1"/>
  <c r="I2785" i="4"/>
  <c r="N2785" i="4"/>
  <c r="O2785" i="4"/>
  <c r="O2704" i="4"/>
  <c r="C2704" i="4"/>
  <c r="AB2704" i="4" s="1"/>
  <c r="I2704" i="4"/>
  <c r="C2742" i="4"/>
  <c r="AB2742" i="4" s="1"/>
  <c r="I2742" i="4"/>
  <c r="N2742" i="4"/>
  <c r="O2742" i="4"/>
  <c r="C2676" i="4"/>
  <c r="AB2676" i="4" s="1"/>
  <c r="N2676" i="4"/>
  <c r="I2580" i="4"/>
  <c r="C2580" i="4"/>
  <c r="AB2580" i="4" s="1"/>
  <c r="N2580" i="4"/>
  <c r="O2580" i="4"/>
  <c r="C2714" i="4"/>
  <c r="AB2714" i="4" s="1"/>
  <c r="I2714" i="4"/>
  <c r="N2714" i="4"/>
  <c r="O2714" i="4"/>
  <c r="C2821" i="4"/>
  <c r="AB2821" i="4" s="1"/>
  <c r="I2821" i="4"/>
  <c r="O2821" i="4"/>
  <c r="I2752" i="4"/>
  <c r="C2752" i="4"/>
  <c r="AB2752" i="4" s="1"/>
  <c r="N2752" i="4"/>
  <c r="O2752" i="4"/>
  <c r="C2671" i="4"/>
  <c r="AB2671" i="4" s="1"/>
  <c r="I2671" i="4"/>
  <c r="N2671" i="4"/>
  <c r="N2578" i="4"/>
  <c r="O2578" i="4"/>
  <c r="C2578" i="4"/>
  <c r="AB2578" i="4" s="1"/>
  <c r="I2578" i="4"/>
  <c r="N2509" i="4"/>
  <c r="O2509" i="4"/>
  <c r="C2509" i="4"/>
  <c r="AB2509" i="4" s="1"/>
  <c r="C2416" i="4"/>
  <c r="AB2416" i="4" s="1"/>
  <c r="I2416" i="4"/>
  <c r="N2416" i="4"/>
  <c r="O2416" i="4"/>
  <c r="N2347" i="4"/>
  <c r="O2347" i="4"/>
  <c r="C2347" i="4"/>
  <c r="AB2347" i="4" s="1"/>
  <c r="I2347" i="4"/>
  <c r="C2266" i="4"/>
  <c r="AB2266" i="4" s="1"/>
  <c r="I2266" i="4"/>
  <c r="N2266" i="4"/>
  <c r="O2266" i="4"/>
  <c r="O2829" i="4"/>
  <c r="C2829" i="4"/>
  <c r="AB2829" i="4" s="1"/>
  <c r="I2829" i="4"/>
  <c r="N2802" i="4"/>
  <c r="O2802" i="4"/>
  <c r="C2775" i="4"/>
  <c r="AB2775" i="4" s="1"/>
  <c r="I2775" i="4"/>
  <c r="N2775" i="4"/>
  <c r="O2775" i="4"/>
  <c r="O2736" i="4"/>
  <c r="C2736" i="4"/>
  <c r="AB2736" i="4" s="1"/>
  <c r="I2736" i="4"/>
  <c r="N2694" i="4"/>
  <c r="O2694" i="4"/>
  <c r="C2694" i="4"/>
  <c r="AB2694" i="4" s="1"/>
  <c r="I2694" i="4"/>
  <c r="O2655" i="4"/>
  <c r="C2655" i="4"/>
  <c r="AB2655" i="4" s="1"/>
  <c r="I2655" i="4"/>
  <c r="N2655" i="4"/>
  <c r="N2613" i="4"/>
  <c r="O2613" i="4"/>
  <c r="C2613" i="4"/>
  <c r="AB2613" i="4" s="1"/>
  <c r="I2613" i="4"/>
  <c r="C2574" i="4"/>
  <c r="AB2574" i="4" s="1"/>
  <c r="I2574" i="4"/>
  <c r="N2574" i="4"/>
  <c r="O2574" i="4"/>
  <c r="N2532" i="4"/>
  <c r="C2532" i="4"/>
  <c r="AB2532" i="4" s="1"/>
  <c r="I2532" i="4"/>
  <c r="O2532" i="4"/>
  <c r="C2493" i="4"/>
  <c r="AB2493" i="4" s="1"/>
  <c r="I2493" i="4"/>
  <c r="N2493" i="4"/>
  <c r="O2493" i="4"/>
  <c r="O2451" i="4"/>
  <c r="N2451" i="4"/>
  <c r="C2451" i="4"/>
  <c r="AB2451" i="4" s="1"/>
  <c r="N2412" i="4"/>
  <c r="O2412" i="4"/>
  <c r="C2412" i="4"/>
  <c r="AB2412" i="4" s="1"/>
  <c r="I2412" i="4"/>
  <c r="N2358" i="4"/>
  <c r="C2358" i="4"/>
  <c r="AB2358" i="4" s="1"/>
  <c r="I2358" i="4"/>
  <c r="O2358" i="4"/>
  <c r="N2331" i="4"/>
  <c r="C2331" i="4"/>
  <c r="AB2331" i="4" s="1"/>
  <c r="I2331" i="4"/>
  <c r="O2331" i="4"/>
  <c r="N2289" i="4"/>
  <c r="O2289" i="4"/>
  <c r="C2289" i="4"/>
  <c r="AB2289" i="4" s="1"/>
  <c r="I2289" i="4"/>
  <c r="I2262" i="4"/>
  <c r="N2262" i="4"/>
  <c r="O2262" i="4"/>
  <c r="C2262" i="4"/>
  <c r="AB2262" i="4" s="1"/>
  <c r="N2223" i="4"/>
  <c r="O2223" i="4"/>
  <c r="C2223" i="4"/>
  <c r="AB2223" i="4" s="1"/>
  <c r="I2223" i="4"/>
  <c r="C2181" i="4"/>
  <c r="I2181" i="4"/>
  <c r="N2181" i="4"/>
  <c r="O2181" i="4"/>
  <c r="C2142" i="4"/>
  <c r="N2142" i="4"/>
  <c r="O2142" i="4"/>
  <c r="I2142" i="4"/>
  <c r="I2100" i="4"/>
  <c r="N2100" i="4"/>
  <c r="O2100" i="4"/>
  <c r="C2100" i="4"/>
  <c r="I2061" i="4"/>
  <c r="N2061" i="4"/>
  <c r="O2061" i="4"/>
  <c r="C2061" i="4"/>
  <c r="O2007" i="4"/>
  <c r="I2007" i="4"/>
  <c r="C2007" i="4"/>
  <c r="N2007" i="4"/>
  <c r="O1980" i="4"/>
  <c r="I1980" i="4"/>
  <c r="C1980" i="4"/>
  <c r="N1980" i="4"/>
  <c r="C1936" i="4"/>
  <c r="I1936" i="4"/>
  <c r="N1936" i="4"/>
  <c r="O1936" i="4"/>
  <c r="N1884" i="4"/>
  <c r="O1884" i="4"/>
  <c r="I1884" i="4"/>
  <c r="C1884" i="4"/>
  <c r="N1857" i="4"/>
  <c r="O1857" i="4"/>
  <c r="I1857" i="4"/>
  <c r="C1857" i="4"/>
  <c r="O1830" i="4"/>
  <c r="N1830" i="4"/>
  <c r="C1830" i="4"/>
  <c r="I1830" i="4"/>
  <c r="N1803" i="4"/>
  <c r="C1803" i="4"/>
  <c r="O1803" i="4"/>
  <c r="I1803" i="4"/>
  <c r="C1776" i="4"/>
  <c r="N1776" i="4"/>
  <c r="I1776" i="4"/>
  <c r="O1776" i="4"/>
  <c r="I1749" i="4"/>
  <c r="N1749" i="4"/>
  <c r="C1749" i="4"/>
  <c r="O1749" i="4"/>
  <c r="C1722" i="4"/>
  <c r="I1722" i="4"/>
  <c r="N1722" i="4"/>
  <c r="O1722" i="4"/>
  <c r="C1710" i="4"/>
  <c r="N1710" i="4"/>
  <c r="I1710" i="4"/>
  <c r="O1710" i="4"/>
  <c r="C1683" i="4"/>
  <c r="I1683" i="4"/>
  <c r="N1683" i="4"/>
  <c r="O1683" i="4"/>
  <c r="N2736" i="4"/>
  <c r="N2688" i="4"/>
  <c r="I2676" i="4"/>
  <c r="N2185" i="4"/>
  <c r="C2828" i="4"/>
  <c r="AB2828" i="4" s="1"/>
  <c r="I2828" i="4"/>
  <c r="O2828" i="4"/>
  <c r="N2816" i="4"/>
  <c r="O2816" i="4"/>
  <c r="I2816" i="4"/>
  <c r="C2774" i="4"/>
  <c r="AB2774" i="4" s="1"/>
  <c r="I2774" i="4"/>
  <c r="N2774" i="4"/>
  <c r="O2774" i="4"/>
  <c r="N2762" i="4"/>
  <c r="O2762" i="4"/>
  <c r="C2762" i="4"/>
  <c r="AB2762" i="4" s="1"/>
  <c r="I2762" i="4"/>
  <c r="N2720" i="4"/>
  <c r="O2720" i="4"/>
  <c r="C2720" i="4"/>
  <c r="AB2720" i="4" s="1"/>
  <c r="I2720" i="4"/>
  <c r="I2708" i="4"/>
  <c r="N2708" i="4"/>
  <c r="O2708" i="4"/>
  <c r="C2708" i="4"/>
  <c r="AB2708" i="4" s="1"/>
  <c r="N2666" i="4"/>
  <c r="O2666" i="4"/>
  <c r="C2666" i="4"/>
  <c r="AB2666" i="4" s="1"/>
  <c r="I2666" i="4"/>
  <c r="C2654" i="4"/>
  <c r="AB2654" i="4" s="1"/>
  <c r="I2654" i="4"/>
  <c r="N2654" i="4"/>
  <c r="O2654" i="4"/>
  <c r="C2612" i="4"/>
  <c r="AB2612" i="4" s="1"/>
  <c r="I2612" i="4"/>
  <c r="N2612" i="4"/>
  <c r="O2612" i="4"/>
  <c r="N2600" i="4"/>
  <c r="O2600" i="4"/>
  <c r="I2600" i="4"/>
  <c r="C2600" i="4"/>
  <c r="AB2600" i="4" s="1"/>
  <c r="C2558" i="4"/>
  <c r="AB2558" i="4" s="1"/>
  <c r="I2558" i="4"/>
  <c r="N2558" i="4"/>
  <c r="O2558" i="4"/>
  <c r="C2546" i="4"/>
  <c r="AB2546" i="4" s="1"/>
  <c r="I2546" i="4"/>
  <c r="N2546" i="4"/>
  <c r="O2546" i="4"/>
  <c r="C2504" i="4"/>
  <c r="AB2504" i="4" s="1"/>
  <c r="I2504" i="4"/>
  <c r="N2504" i="4"/>
  <c r="O2504" i="4"/>
  <c r="C2492" i="4"/>
  <c r="AB2492" i="4" s="1"/>
  <c r="I2492" i="4"/>
  <c r="N2492" i="4"/>
  <c r="O2492" i="4"/>
  <c r="O2450" i="4"/>
  <c r="C2450" i="4"/>
  <c r="AB2450" i="4" s="1"/>
  <c r="I2450" i="4"/>
  <c r="N2450" i="4"/>
  <c r="C2438" i="4"/>
  <c r="AB2438" i="4" s="1"/>
  <c r="I2438" i="4"/>
  <c r="O2438" i="4"/>
  <c r="N2438" i="4"/>
  <c r="N2411" i="4"/>
  <c r="O2411" i="4"/>
  <c r="C2411" i="4"/>
  <c r="AB2411" i="4" s="1"/>
  <c r="I2411" i="4"/>
  <c r="O2384" i="4"/>
  <c r="C2384" i="4"/>
  <c r="AB2384" i="4" s="1"/>
  <c r="I2384" i="4"/>
  <c r="N2384" i="4"/>
  <c r="I2357" i="4"/>
  <c r="C2357" i="4"/>
  <c r="AB2357" i="4" s="1"/>
  <c r="N2357" i="4"/>
  <c r="O2330" i="4"/>
  <c r="C2330" i="4"/>
  <c r="AB2330" i="4" s="1"/>
  <c r="I2330" i="4"/>
  <c r="N2330" i="4"/>
  <c r="I2303" i="4"/>
  <c r="C2303" i="4"/>
  <c r="AB2303" i="4" s="1"/>
  <c r="N2303" i="4"/>
  <c r="O2303" i="4"/>
  <c r="I2288" i="4"/>
  <c r="C2288" i="4"/>
  <c r="AB2288" i="4" s="1"/>
  <c r="N2288" i="4"/>
  <c r="O2288" i="4"/>
  <c r="C2276" i="4"/>
  <c r="AB2276" i="4" s="1"/>
  <c r="I2276" i="4"/>
  <c r="N2276" i="4"/>
  <c r="O2276" i="4"/>
  <c r="N2261" i="4"/>
  <c r="O2261" i="4"/>
  <c r="C2261" i="4"/>
  <c r="AB2261" i="4" s="1"/>
  <c r="I2261" i="4"/>
  <c r="O2249" i="4"/>
  <c r="C2249" i="4"/>
  <c r="AB2249" i="4" s="1"/>
  <c r="N2249" i="4"/>
  <c r="I2249" i="4"/>
  <c r="O2234" i="4"/>
  <c r="C2234" i="4"/>
  <c r="AB2234" i="4" s="1"/>
  <c r="I2234" i="4"/>
  <c r="N2234" i="4"/>
  <c r="C2222" i="4"/>
  <c r="AB2222" i="4" s="1"/>
  <c r="I2222" i="4"/>
  <c r="N2222" i="4"/>
  <c r="O2222" i="4"/>
  <c r="N2207" i="4"/>
  <c r="O2207" i="4"/>
  <c r="C2207" i="4"/>
  <c r="I2207" i="4"/>
  <c r="C2195" i="4"/>
  <c r="I2195" i="4"/>
  <c r="N2195" i="4"/>
  <c r="O2195" i="4"/>
  <c r="N2180" i="4"/>
  <c r="O2180" i="4"/>
  <c r="I2180" i="4"/>
  <c r="C2180" i="4"/>
  <c r="C2168" i="4"/>
  <c r="N2168" i="4"/>
  <c r="I2168" i="4"/>
  <c r="O2168" i="4"/>
  <c r="O2153" i="4"/>
  <c r="C2153" i="4"/>
  <c r="I2153" i="4"/>
  <c r="N2153" i="4"/>
  <c r="O2141" i="4"/>
  <c r="C2141" i="4"/>
  <c r="I2141" i="4"/>
  <c r="N2141" i="4"/>
  <c r="N2126" i="4"/>
  <c r="O2126" i="4"/>
  <c r="C2126" i="4"/>
  <c r="I2126" i="4"/>
  <c r="C2114" i="4"/>
  <c r="O2114" i="4"/>
  <c r="I2114" i="4"/>
  <c r="N2114" i="4"/>
  <c r="N2099" i="4"/>
  <c r="C2099" i="4"/>
  <c r="I2099" i="4"/>
  <c r="O2099" i="4"/>
  <c r="N2087" i="4"/>
  <c r="C2087" i="4"/>
  <c r="I2087" i="4"/>
  <c r="O2087" i="4"/>
  <c r="I2072" i="4"/>
  <c r="O2072" i="4"/>
  <c r="C2072" i="4"/>
  <c r="N2072" i="4"/>
  <c r="I2060" i="4"/>
  <c r="N2060" i="4"/>
  <c r="C2060" i="4"/>
  <c r="O2060" i="4"/>
  <c r="I2045" i="4"/>
  <c r="O2045" i="4"/>
  <c r="C2045" i="4"/>
  <c r="N2045" i="4"/>
  <c r="N2033" i="4"/>
  <c r="O2033" i="4"/>
  <c r="I2033" i="4"/>
  <c r="C2033" i="4"/>
  <c r="N2018" i="4"/>
  <c r="C2018" i="4"/>
  <c r="I2018" i="4"/>
  <c r="O2018" i="4"/>
  <c r="N2006" i="4"/>
  <c r="C2006" i="4"/>
  <c r="O2006" i="4"/>
  <c r="I2006" i="4"/>
  <c r="C1991" i="4"/>
  <c r="I1991" i="4"/>
  <c r="O1991" i="4"/>
  <c r="N1991" i="4"/>
  <c r="C1979" i="4"/>
  <c r="O1979" i="4"/>
  <c r="N1979" i="4"/>
  <c r="I1979" i="4"/>
  <c r="C1964" i="4"/>
  <c r="N1964" i="4"/>
  <c r="O1964" i="4"/>
  <c r="I1964" i="4"/>
  <c r="C1952" i="4"/>
  <c r="I1952" i="4"/>
  <c r="N1952" i="4"/>
  <c r="O1952" i="4"/>
  <c r="O1937" i="4"/>
  <c r="C1937" i="4"/>
  <c r="I1937" i="4"/>
  <c r="N1937" i="4"/>
  <c r="N2828" i="4"/>
  <c r="I2764" i="4"/>
  <c r="I2715" i="4"/>
  <c r="C2555" i="4"/>
  <c r="AB2555" i="4" s="1"/>
  <c r="I2003" i="4"/>
  <c r="C2801" i="4"/>
  <c r="AB2801" i="4" s="1"/>
  <c r="I2801" i="4"/>
  <c r="N2801" i="4"/>
  <c r="O2801" i="4"/>
  <c r="N2789" i="4"/>
  <c r="O2789" i="4"/>
  <c r="I2747" i="4"/>
  <c r="N2747" i="4"/>
  <c r="O2747" i="4"/>
  <c r="C2747" i="4"/>
  <c r="AB2747" i="4" s="1"/>
  <c r="C2735" i="4"/>
  <c r="AB2735" i="4" s="1"/>
  <c r="I2735" i="4"/>
  <c r="O2735" i="4"/>
  <c r="N2693" i="4"/>
  <c r="O2693" i="4"/>
  <c r="C2693" i="4"/>
  <c r="AB2693" i="4" s="1"/>
  <c r="N2681" i="4"/>
  <c r="O2681" i="4"/>
  <c r="I2681" i="4"/>
  <c r="C2639" i="4"/>
  <c r="AB2639" i="4" s="1"/>
  <c r="I2639" i="4"/>
  <c r="N2639" i="4"/>
  <c r="O2639" i="4"/>
  <c r="N2627" i="4"/>
  <c r="O2627" i="4"/>
  <c r="C2627" i="4"/>
  <c r="AB2627" i="4" s="1"/>
  <c r="I2627" i="4"/>
  <c r="I2585" i="4"/>
  <c r="N2585" i="4"/>
  <c r="O2585" i="4"/>
  <c r="C2585" i="4"/>
  <c r="AB2585" i="4" s="1"/>
  <c r="C2573" i="4"/>
  <c r="AB2573" i="4" s="1"/>
  <c r="I2573" i="4"/>
  <c r="N2573" i="4"/>
  <c r="O2573" i="4"/>
  <c r="N2531" i="4"/>
  <c r="O2531" i="4"/>
  <c r="C2531" i="4"/>
  <c r="AB2531" i="4" s="1"/>
  <c r="I2531" i="4"/>
  <c r="I2519" i="4"/>
  <c r="N2519" i="4"/>
  <c r="O2519" i="4"/>
  <c r="C2519" i="4"/>
  <c r="AB2519" i="4" s="1"/>
  <c r="O2477" i="4"/>
  <c r="C2477" i="4"/>
  <c r="AB2477" i="4" s="1"/>
  <c r="I2477" i="4"/>
  <c r="N2477" i="4"/>
  <c r="I2465" i="4"/>
  <c r="O2465" i="4"/>
  <c r="C2465" i="4"/>
  <c r="AB2465" i="4" s="1"/>
  <c r="N2465" i="4"/>
  <c r="N2423" i="4"/>
  <c r="C2423" i="4"/>
  <c r="AB2423" i="4" s="1"/>
  <c r="I2423" i="4"/>
  <c r="O2423" i="4"/>
  <c r="C2396" i="4"/>
  <c r="AB2396" i="4" s="1"/>
  <c r="I2396" i="4"/>
  <c r="N2396" i="4"/>
  <c r="O2396" i="4"/>
  <c r="N2369" i="4"/>
  <c r="C2369" i="4"/>
  <c r="AB2369" i="4" s="1"/>
  <c r="I2369" i="4"/>
  <c r="O2369" i="4"/>
  <c r="N2342" i="4"/>
  <c r="O2342" i="4"/>
  <c r="C2342" i="4"/>
  <c r="AB2342" i="4" s="1"/>
  <c r="I2342" i="4"/>
  <c r="C2315" i="4"/>
  <c r="AB2315" i="4" s="1"/>
  <c r="I2315" i="4"/>
  <c r="O2315" i="4"/>
  <c r="N2315" i="4"/>
  <c r="C2827" i="4"/>
  <c r="AB2827" i="4" s="1"/>
  <c r="N2827" i="4"/>
  <c r="O2827" i="4"/>
  <c r="I2827" i="4"/>
  <c r="C2815" i="4"/>
  <c r="AB2815" i="4" s="1"/>
  <c r="I2815" i="4"/>
  <c r="N2815" i="4"/>
  <c r="O2815" i="4"/>
  <c r="N2800" i="4"/>
  <c r="O2800" i="4"/>
  <c r="C2800" i="4"/>
  <c r="AB2800" i="4" s="1"/>
  <c r="I2800" i="4"/>
  <c r="C2788" i="4"/>
  <c r="AB2788" i="4" s="1"/>
  <c r="I2788" i="4"/>
  <c r="N2788" i="4"/>
  <c r="O2788" i="4"/>
  <c r="N2773" i="4"/>
  <c r="C2773" i="4"/>
  <c r="AB2773" i="4" s="1"/>
  <c r="I2773" i="4"/>
  <c r="O2761" i="4"/>
  <c r="C2761" i="4"/>
  <c r="AB2761" i="4" s="1"/>
  <c r="I2761" i="4"/>
  <c r="N2746" i="4"/>
  <c r="O2746" i="4"/>
  <c r="C2746" i="4"/>
  <c r="AB2746" i="4" s="1"/>
  <c r="N2734" i="4"/>
  <c r="O2734" i="4"/>
  <c r="C2719" i="4"/>
  <c r="AB2719" i="4" s="1"/>
  <c r="N2719" i="4"/>
  <c r="O2719" i="4"/>
  <c r="N2707" i="4"/>
  <c r="O2707" i="4"/>
  <c r="I2707" i="4"/>
  <c r="I2692" i="4"/>
  <c r="N2692" i="4"/>
  <c r="O2692" i="4"/>
  <c r="N2680" i="4"/>
  <c r="O2680" i="4"/>
  <c r="C2680" i="4"/>
  <c r="AB2680" i="4" s="1"/>
  <c r="I2680" i="4"/>
  <c r="N2665" i="4"/>
  <c r="O2665" i="4"/>
  <c r="C2665" i="4"/>
  <c r="AB2665" i="4" s="1"/>
  <c r="I2665" i="4"/>
  <c r="O2653" i="4"/>
  <c r="C2653" i="4"/>
  <c r="AB2653" i="4" s="1"/>
  <c r="I2653" i="4"/>
  <c r="C2638" i="4"/>
  <c r="AB2638" i="4" s="1"/>
  <c r="I2638" i="4"/>
  <c r="N2638" i="4"/>
  <c r="N2626" i="4"/>
  <c r="O2626" i="4"/>
  <c r="C2626" i="4"/>
  <c r="AB2626" i="4" s="1"/>
  <c r="I2626" i="4"/>
  <c r="N2611" i="4"/>
  <c r="O2611" i="4"/>
  <c r="C2611" i="4"/>
  <c r="AB2611" i="4" s="1"/>
  <c r="N2599" i="4"/>
  <c r="O2599" i="4"/>
  <c r="C2599" i="4"/>
  <c r="AB2599" i="4" s="1"/>
  <c r="I2599" i="4"/>
  <c r="N2584" i="4"/>
  <c r="O2584" i="4"/>
  <c r="I2584" i="4"/>
  <c r="N2572" i="4"/>
  <c r="C2572" i="4"/>
  <c r="AB2572" i="4" s="1"/>
  <c r="I2572" i="4"/>
  <c r="O2572" i="4"/>
  <c r="O2557" i="4"/>
  <c r="C2557" i="4"/>
  <c r="AB2557" i="4" s="1"/>
  <c r="I2557" i="4"/>
  <c r="N2557" i="4"/>
  <c r="N2545" i="4"/>
  <c r="I2545" i="4"/>
  <c r="O2545" i="4"/>
  <c r="C2545" i="4"/>
  <c r="AB2545" i="4" s="1"/>
  <c r="C2530" i="4"/>
  <c r="AB2530" i="4" s="1"/>
  <c r="I2530" i="4"/>
  <c r="N2530" i="4"/>
  <c r="O2530" i="4"/>
  <c r="I2518" i="4"/>
  <c r="N2518" i="4"/>
  <c r="O2518" i="4"/>
  <c r="C2518" i="4"/>
  <c r="AB2518" i="4" s="1"/>
  <c r="C2825" i="4"/>
  <c r="AB2825" i="4" s="1"/>
  <c r="O2818" i="4"/>
  <c r="C2797" i="4"/>
  <c r="AB2797" i="4" s="1"/>
  <c r="I2794" i="4"/>
  <c r="I2767" i="4"/>
  <c r="O2739" i="4"/>
  <c r="C2697" i="4"/>
  <c r="AB2697" i="4" s="1"/>
  <c r="O2559" i="4"/>
  <c r="C2426" i="4"/>
  <c r="AB2426" i="4" s="1"/>
  <c r="C2717" i="4"/>
  <c r="AB2717" i="4" s="1"/>
  <c r="I2717" i="4"/>
  <c r="N2717" i="4"/>
  <c r="O2624" i="4"/>
  <c r="I2624" i="4"/>
  <c r="C2501" i="4"/>
  <c r="AB2501" i="4" s="1"/>
  <c r="I2501" i="4"/>
  <c r="N2501" i="4"/>
  <c r="O2501" i="4"/>
  <c r="O2366" i="4"/>
  <c r="C2366" i="4"/>
  <c r="AB2366" i="4" s="1"/>
  <c r="I2366" i="4"/>
  <c r="N2366" i="4"/>
  <c r="C2273" i="4"/>
  <c r="AB2273" i="4" s="1"/>
  <c r="I2273" i="4"/>
  <c r="N2273" i="4"/>
  <c r="O2273" i="4"/>
  <c r="C2150" i="4"/>
  <c r="I2150" i="4"/>
  <c r="N2150" i="4"/>
  <c r="O2150" i="4"/>
  <c r="I2057" i="4"/>
  <c r="C2057" i="4"/>
  <c r="N2057" i="4"/>
  <c r="O2057" i="4"/>
  <c r="N1976" i="4"/>
  <c r="C1976" i="4"/>
  <c r="I1976" i="4"/>
  <c r="O1976" i="4"/>
  <c r="I1853" i="4"/>
  <c r="N1853" i="4"/>
  <c r="O1853" i="4"/>
  <c r="C1853" i="4"/>
  <c r="C1760" i="4"/>
  <c r="I1760" i="4"/>
  <c r="N1760" i="4"/>
  <c r="O1760" i="4"/>
  <c r="O1637" i="4"/>
  <c r="N1637" i="4"/>
  <c r="C1637" i="4"/>
  <c r="I1637" i="4"/>
  <c r="C1556" i="4"/>
  <c r="N1556" i="4"/>
  <c r="I1556" i="4"/>
  <c r="O1556" i="4"/>
  <c r="C1490" i="4"/>
  <c r="I1490" i="4"/>
  <c r="N1490" i="4"/>
  <c r="O1490" i="4"/>
  <c r="N2743" i="4"/>
  <c r="C2743" i="4"/>
  <c r="AB2743" i="4" s="1"/>
  <c r="I2743" i="4"/>
  <c r="O2743" i="4"/>
  <c r="C2769" i="4"/>
  <c r="AB2769" i="4" s="1"/>
  <c r="I2769" i="4"/>
  <c r="N2769" i="4"/>
  <c r="O2634" i="4"/>
  <c r="C2634" i="4"/>
  <c r="AB2634" i="4" s="1"/>
  <c r="I2634" i="4"/>
  <c r="N2634" i="4"/>
  <c r="C2795" i="4"/>
  <c r="AB2795" i="4" s="1"/>
  <c r="I2795" i="4"/>
  <c r="N2795" i="4"/>
  <c r="O2795" i="4"/>
  <c r="C2729" i="4"/>
  <c r="AB2729" i="4" s="1"/>
  <c r="N2729" i="4"/>
  <c r="I2729" i="4"/>
  <c r="O2729" i="4"/>
  <c r="O2675" i="4"/>
  <c r="C2675" i="4"/>
  <c r="AB2675" i="4" s="1"/>
  <c r="I2675" i="4"/>
  <c r="N2675" i="4"/>
  <c r="C2806" i="4"/>
  <c r="AB2806" i="4" s="1"/>
  <c r="I2806" i="4"/>
  <c r="N2806" i="4"/>
  <c r="O2806" i="4"/>
  <c r="N2713" i="4"/>
  <c r="O2713" i="4"/>
  <c r="C2713" i="4"/>
  <c r="AB2713" i="4" s="1"/>
  <c r="I2713" i="4"/>
  <c r="C2644" i="4"/>
  <c r="AB2644" i="4" s="1"/>
  <c r="I2644" i="4"/>
  <c r="N2644" i="4"/>
  <c r="O2644" i="4"/>
  <c r="N2551" i="4"/>
  <c r="O2551" i="4"/>
  <c r="C2551" i="4"/>
  <c r="AB2551" i="4" s="1"/>
  <c r="I2551" i="4"/>
  <c r="C2482" i="4"/>
  <c r="AB2482" i="4" s="1"/>
  <c r="I2482" i="4"/>
  <c r="N2482" i="4"/>
  <c r="O2482" i="4"/>
  <c r="I2389" i="4"/>
  <c r="C2389" i="4"/>
  <c r="AB2389" i="4" s="1"/>
  <c r="N2389" i="4"/>
  <c r="O2389" i="4"/>
  <c r="I2320" i="4"/>
  <c r="N2320" i="4"/>
  <c r="O2320" i="4"/>
  <c r="O2227" i="4"/>
  <c r="C2227" i="4"/>
  <c r="AB2227" i="4" s="1"/>
  <c r="I2227" i="4"/>
  <c r="N2227" i="4"/>
  <c r="N2158" i="4"/>
  <c r="C2158" i="4"/>
  <c r="I2158" i="4"/>
  <c r="O2158" i="4"/>
  <c r="C2763" i="4"/>
  <c r="AB2763" i="4" s="1"/>
  <c r="I2763" i="4"/>
  <c r="N2763" i="4"/>
  <c r="O2763" i="4"/>
  <c r="C2709" i="4"/>
  <c r="AB2709" i="4" s="1"/>
  <c r="I2709" i="4"/>
  <c r="N2709" i="4"/>
  <c r="O2709" i="4"/>
  <c r="C2667" i="4"/>
  <c r="AB2667" i="4" s="1"/>
  <c r="I2667" i="4"/>
  <c r="O2667" i="4"/>
  <c r="C2628" i="4"/>
  <c r="AB2628" i="4" s="1"/>
  <c r="O2628" i="4"/>
  <c r="I2628" i="4"/>
  <c r="C2586" i="4"/>
  <c r="AB2586" i="4" s="1"/>
  <c r="I2586" i="4"/>
  <c r="N2586" i="4"/>
  <c r="O2586" i="4"/>
  <c r="C2547" i="4"/>
  <c r="AB2547" i="4" s="1"/>
  <c r="I2547" i="4"/>
  <c r="N2547" i="4"/>
  <c r="O2547" i="4"/>
  <c r="O2505" i="4"/>
  <c r="C2505" i="4"/>
  <c r="AB2505" i="4" s="1"/>
  <c r="I2505" i="4"/>
  <c r="N2505" i="4"/>
  <c r="C2478" i="4"/>
  <c r="AB2478" i="4" s="1"/>
  <c r="I2478" i="4"/>
  <c r="N2478" i="4"/>
  <c r="O2478" i="4"/>
  <c r="O2439" i="4"/>
  <c r="C2439" i="4"/>
  <c r="AB2439" i="4" s="1"/>
  <c r="I2439" i="4"/>
  <c r="N2439" i="4"/>
  <c r="O2385" i="4"/>
  <c r="C2385" i="4"/>
  <c r="AB2385" i="4" s="1"/>
  <c r="N2385" i="4"/>
  <c r="I2385" i="4"/>
  <c r="N2316" i="4"/>
  <c r="O2316" i="4"/>
  <c r="C2316" i="4"/>
  <c r="AB2316" i="4" s="1"/>
  <c r="I2316" i="4"/>
  <c r="O2250" i="4"/>
  <c r="C2250" i="4"/>
  <c r="AB2250" i="4" s="1"/>
  <c r="I2250" i="4"/>
  <c r="N2250" i="4"/>
  <c r="I2208" i="4"/>
  <c r="N2208" i="4"/>
  <c r="O2208" i="4"/>
  <c r="C2208" i="4"/>
  <c r="C2154" i="4"/>
  <c r="I2154" i="4"/>
  <c r="N2154" i="4"/>
  <c r="O2154" i="4"/>
  <c r="N2115" i="4"/>
  <c r="C2115" i="4"/>
  <c r="I2115" i="4"/>
  <c r="O2115" i="4"/>
  <c r="N2073" i="4"/>
  <c r="C2073" i="4"/>
  <c r="O2073" i="4"/>
  <c r="I2073" i="4"/>
  <c r="O2034" i="4"/>
  <c r="C2034" i="4"/>
  <c r="I2034" i="4"/>
  <c r="N2034" i="4"/>
  <c r="O1953" i="4"/>
  <c r="C1953" i="4"/>
  <c r="N1953" i="4"/>
  <c r="I1953" i="4"/>
  <c r="I1899" i="4"/>
  <c r="N1899" i="4"/>
  <c r="O1899" i="4"/>
  <c r="C1899" i="4"/>
  <c r="I1845" i="4"/>
  <c r="N1845" i="4"/>
  <c r="O1845" i="4"/>
  <c r="C1845" i="4"/>
  <c r="N2826" i="4"/>
  <c r="O2826" i="4"/>
  <c r="C2826" i="4"/>
  <c r="AB2826" i="4" s="1"/>
  <c r="I2826" i="4"/>
  <c r="C2814" i="4"/>
  <c r="AB2814" i="4" s="1"/>
  <c r="I2814" i="4"/>
  <c r="N2814" i="4"/>
  <c r="O2814" i="4"/>
  <c r="O2799" i="4"/>
  <c r="C2799" i="4"/>
  <c r="AB2799" i="4" s="1"/>
  <c r="I2799" i="4"/>
  <c r="I2787" i="4"/>
  <c r="N2787" i="4"/>
  <c r="O2787" i="4"/>
  <c r="C2787" i="4"/>
  <c r="AB2787" i="4" s="1"/>
  <c r="C2772" i="4"/>
  <c r="AB2772" i="4" s="1"/>
  <c r="I2772" i="4"/>
  <c r="O2772" i="4"/>
  <c r="C2760" i="4"/>
  <c r="AB2760" i="4" s="1"/>
  <c r="I2760" i="4"/>
  <c r="C2745" i="4"/>
  <c r="AB2745" i="4" s="1"/>
  <c r="I2745" i="4"/>
  <c r="N2745" i="4"/>
  <c r="O2745" i="4"/>
  <c r="N2733" i="4"/>
  <c r="O2733" i="4"/>
  <c r="C2733" i="4"/>
  <c r="AB2733" i="4" s="1"/>
  <c r="I2733" i="4"/>
  <c r="N2718" i="4"/>
  <c r="O2718" i="4"/>
  <c r="C2718" i="4"/>
  <c r="AB2718" i="4" s="1"/>
  <c r="I2718" i="4"/>
  <c r="C2706" i="4"/>
  <c r="AB2706" i="4" s="1"/>
  <c r="I2706" i="4"/>
  <c r="N2706" i="4"/>
  <c r="O2706" i="4"/>
  <c r="I2691" i="4"/>
  <c r="N2691" i="4"/>
  <c r="O2691" i="4"/>
  <c r="C2691" i="4"/>
  <c r="AB2691" i="4" s="1"/>
  <c r="I2679" i="4"/>
  <c r="C2679" i="4"/>
  <c r="AB2679" i="4" s="1"/>
  <c r="N2679" i="4"/>
  <c r="O2679" i="4"/>
  <c r="C2664" i="4"/>
  <c r="AB2664" i="4" s="1"/>
  <c r="I2664" i="4"/>
  <c r="N2664" i="4"/>
  <c r="O2664" i="4"/>
  <c r="O2652" i="4"/>
  <c r="C2652" i="4"/>
  <c r="AB2652" i="4" s="1"/>
  <c r="I2652" i="4"/>
  <c r="N2652" i="4"/>
  <c r="O2637" i="4"/>
  <c r="I2637" i="4"/>
  <c r="C2625" i="4"/>
  <c r="AB2625" i="4" s="1"/>
  <c r="N2625" i="4"/>
  <c r="I2625" i="4"/>
  <c r="O2625" i="4"/>
  <c r="O2610" i="4"/>
  <c r="C2610" i="4"/>
  <c r="AB2610" i="4" s="1"/>
  <c r="I2610" i="4"/>
  <c r="I2598" i="4"/>
  <c r="C2598" i="4"/>
  <c r="AB2598" i="4" s="1"/>
  <c r="N2598" i="4"/>
  <c r="O2598" i="4"/>
  <c r="C2583" i="4"/>
  <c r="AB2583" i="4" s="1"/>
  <c r="N2583" i="4"/>
  <c r="O2583" i="4"/>
  <c r="I2583" i="4"/>
  <c r="N2571" i="4"/>
  <c r="O2571" i="4"/>
  <c r="I2571" i="4"/>
  <c r="C2571" i="4"/>
  <c r="AB2571" i="4" s="1"/>
  <c r="N2556" i="4"/>
  <c r="O2556" i="4"/>
  <c r="C2556" i="4"/>
  <c r="AB2556" i="4" s="1"/>
  <c r="I2556" i="4"/>
  <c r="I2544" i="4"/>
  <c r="C2544" i="4"/>
  <c r="AB2544" i="4" s="1"/>
  <c r="N2544" i="4"/>
  <c r="O2544" i="4"/>
  <c r="N2529" i="4"/>
  <c r="O2529" i="4"/>
  <c r="C2529" i="4"/>
  <c r="AB2529" i="4" s="1"/>
  <c r="I2529" i="4"/>
  <c r="N2517" i="4"/>
  <c r="O2517" i="4"/>
  <c r="C2517" i="4"/>
  <c r="AB2517" i="4" s="1"/>
  <c r="I2517" i="4"/>
  <c r="O2502" i="4"/>
  <c r="C2502" i="4"/>
  <c r="AB2502" i="4" s="1"/>
  <c r="I2502" i="4"/>
  <c r="N2502" i="4"/>
  <c r="O2490" i="4"/>
  <c r="C2490" i="4"/>
  <c r="AB2490" i="4" s="1"/>
  <c r="N2490" i="4"/>
  <c r="I2490" i="4"/>
  <c r="C2475" i="4"/>
  <c r="AB2475" i="4" s="1"/>
  <c r="I2475" i="4"/>
  <c r="N2475" i="4"/>
  <c r="O2475" i="4"/>
  <c r="N2821" i="4"/>
  <c r="C2803" i="4"/>
  <c r="AB2803" i="4" s="1"/>
  <c r="C2779" i="4"/>
  <c r="AB2779" i="4" s="1"/>
  <c r="N2776" i="4"/>
  <c r="O2773" i="4"/>
  <c r="N2760" i="4"/>
  <c r="I2684" i="4"/>
  <c r="N2641" i="4"/>
  <c r="C2584" i="4"/>
  <c r="AB2584" i="4" s="1"/>
  <c r="C1448" i="4"/>
  <c r="I1448" i="4"/>
  <c r="N1448" i="4"/>
  <c r="O1448" i="4"/>
  <c r="O1436" i="4"/>
  <c r="C1436" i="4"/>
  <c r="I1436" i="4"/>
  <c r="N1436" i="4"/>
  <c r="I1421" i="4"/>
  <c r="N1421" i="4"/>
  <c r="O1421" i="4"/>
  <c r="C1421" i="4"/>
  <c r="C1409" i="4"/>
  <c r="N1409" i="4"/>
  <c r="I1409" i="4"/>
  <c r="O1409" i="4"/>
  <c r="C1394" i="4"/>
  <c r="I1394" i="4"/>
  <c r="N1394" i="4"/>
  <c r="O1394" i="4"/>
  <c r="C1382" i="4"/>
  <c r="I1382" i="4"/>
  <c r="O1382" i="4"/>
  <c r="N1382" i="4"/>
  <c r="N1367" i="4"/>
  <c r="C1367" i="4"/>
  <c r="I1367" i="4"/>
  <c r="O1367" i="4"/>
  <c r="C1355" i="4"/>
  <c r="I1355" i="4"/>
  <c r="O1355" i="4"/>
  <c r="N1355" i="4"/>
  <c r="N1340" i="4"/>
  <c r="O1340" i="4"/>
  <c r="I1340" i="4"/>
  <c r="C1340" i="4"/>
  <c r="I1328" i="4"/>
  <c r="N1328" i="4"/>
  <c r="O1328" i="4"/>
  <c r="C1328" i="4"/>
  <c r="O1313" i="4"/>
  <c r="N1313" i="4"/>
  <c r="I1313" i="4"/>
  <c r="C1313" i="4"/>
  <c r="I1301" i="4"/>
  <c r="N1301" i="4"/>
  <c r="C1301" i="4"/>
  <c r="O1301" i="4"/>
  <c r="O1286" i="4"/>
  <c r="N1286" i="4"/>
  <c r="I1286" i="4"/>
  <c r="C1286" i="4"/>
  <c r="C1274" i="4"/>
  <c r="I1274" i="4"/>
  <c r="N1274" i="4"/>
  <c r="O1274" i="4"/>
  <c r="N1259" i="4"/>
  <c r="O1259" i="4"/>
  <c r="I1259" i="4"/>
  <c r="C1259" i="4"/>
  <c r="C1247" i="4"/>
  <c r="I1247" i="4"/>
  <c r="N1247" i="4"/>
  <c r="O1247" i="4"/>
  <c r="O1232" i="4"/>
  <c r="C1232" i="4"/>
  <c r="I1232" i="4"/>
  <c r="N1232" i="4"/>
  <c r="C1220" i="4"/>
  <c r="I1220" i="4"/>
  <c r="N1220" i="4"/>
  <c r="O1220" i="4"/>
  <c r="N1205" i="4"/>
  <c r="O1205" i="4"/>
  <c r="I1205" i="4"/>
  <c r="C1205" i="4"/>
  <c r="N1193" i="4"/>
  <c r="O1193" i="4"/>
  <c r="C1193" i="4"/>
  <c r="I1193" i="4"/>
  <c r="C1178" i="4"/>
  <c r="I1178" i="4"/>
  <c r="O1178" i="4"/>
  <c r="N1178" i="4"/>
  <c r="I1166" i="4"/>
  <c r="C1166" i="4"/>
  <c r="N1166" i="4"/>
  <c r="O1166" i="4"/>
  <c r="N1151" i="4"/>
  <c r="O1151" i="4"/>
  <c r="I1151" i="4"/>
  <c r="C1151" i="4"/>
  <c r="N1139" i="4"/>
  <c r="O1139" i="4"/>
  <c r="C1139" i="4"/>
  <c r="I1139" i="4"/>
  <c r="I1124" i="4"/>
  <c r="C1124" i="4"/>
  <c r="N1124" i="4"/>
  <c r="O1124" i="4"/>
  <c r="I1112" i="4"/>
  <c r="C1112" i="4"/>
  <c r="N1112" i="4"/>
  <c r="O1112" i="4"/>
  <c r="C1097" i="4"/>
  <c r="I1097" i="4"/>
  <c r="O1097" i="4"/>
  <c r="N1097" i="4"/>
  <c r="C1085" i="4"/>
  <c r="I1085" i="4"/>
  <c r="N1085" i="4"/>
  <c r="O1085" i="4"/>
  <c r="N1070" i="4"/>
  <c r="C1070" i="4"/>
  <c r="O1070" i="4"/>
  <c r="I1070" i="4"/>
  <c r="N1058" i="4"/>
  <c r="O1058" i="4"/>
  <c r="I1058" i="4"/>
  <c r="C1058" i="4"/>
  <c r="C1043" i="4"/>
  <c r="I1043" i="4"/>
  <c r="N1043" i="4"/>
  <c r="O1043" i="4"/>
  <c r="C1031" i="4"/>
  <c r="I1031" i="4"/>
  <c r="N1031" i="4"/>
  <c r="O1031" i="4"/>
  <c r="I1016" i="4"/>
  <c r="N1016" i="4"/>
  <c r="O1016" i="4"/>
  <c r="C1016" i="4"/>
  <c r="N1004" i="4"/>
  <c r="O1004" i="4"/>
  <c r="I1004" i="4"/>
  <c r="C1004" i="4"/>
  <c r="C989" i="4"/>
  <c r="I989" i="4"/>
  <c r="N989" i="4"/>
  <c r="O989" i="4"/>
  <c r="N977" i="4"/>
  <c r="O977" i="4"/>
  <c r="C977" i="4"/>
  <c r="I977" i="4"/>
  <c r="I962" i="4"/>
  <c r="N962" i="4"/>
  <c r="O962" i="4"/>
  <c r="C962" i="4"/>
  <c r="N950" i="4"/>
  <c r="O950" i="4"/>
  <c r="C950" i="4"/>
  <c r="I950" i="4"/>
  <c r="C935" i="4"/>
  <c r="I935" i="4"/>
  <c r="N935" i="4"/>
  <c r="O935" i="4"/>
  <c r="C923" i="4"/>
  <c r="I923" i="4"/>
  <c r="O923" i="4"/>
  <c r="N923" i="4"/>
  <c r="O908" i="4"/>
  <c r="I908" i="4"/>
  <c r="C908" i="4"/>
  <c r="N908" i="4"/>
  <c r="C896" i="4"/>
  <c r="O896" i="4"/>
  <c r="I896" i="4"/>
  <c r="N896" i="4"/>
  <c r="N881" i="4"/>
  <c r="C881" i="4"/>
  <c r="I881" i="4"/>
  <c r="O881" i="4"/>
  <c r="I869" i="4"/>
  <c r="C869" i="4"/>
  <c r="O869" i="4"/>
  <c r="N869" i="4"/>
  <c r="N854" i="4"/>
  <c r="O854" i="4"/>
  <c r="I854" i="4"/>
  <c r="C854" i="4"/>
  <c r="O842" i="4"/>
  <c r="C842" i="4"/>
  <c r="N842" i="4"/>
  <c r="I842" i="4"/>
  <c r="O827" i="4"/>
  <c r="C827" i="4"/>
  <c r="I827" i="4"/>
  <c r="N827" i="4"/>
  <c r="C815" i="4"/>
  <c r="I815" i="4"/>
  <c r="N815" i="4"/>
  <c r="O815" i="4"/>
  <c r="C800" i="4"/>
  <c r="I800" i="4"/>
  <c r="N800" i="4"/>
  <c r="O800" i="4"/>
  <c r="C788" i="4"/>
  <c r="I788" i="4"/>
  <c r="N788" i="4"/>
  <c r="O788" i="4"/>
  <c r="O773" i="4"/>
  <c r="N773" i="4"/>
  <c r="C773" i="4"/>
  <c r="I773" i="4"/>
  <c r="O761" i="4"/>
  <c r="C761" i="4"/>
  <c r="I761" i="4"/>
  <c r="N761" i="4"/>
  <c r="I746" i="4"/>
  <c r="C746" i="4"/>
  <c r="N746" i="4"/>
  <c r="O746" i="4"/>
  <c r="I734" i="4"/>
  <c r="N734" i="4"/>
  <c r="O734" i="4"/>
  <c r="C734" i="4"/>
  <c r="C719" i="4"/>
  <c r="N719" i="4"/>
  <c r="O719" i="4"/>
  <c r="I719" i="4"/>
  <c r="N707" i="4"/>
  <c r="O707" i="4"/>
  <c r="C707" i="4"/>
  <c r="I707" i="4"/>
  <c r="C692" i="4"/>
  <c r="I692" i="4"/>
  <c r="N692" i="4"/>
  <c r="O692" i="4"/>
  <c r="C680" i="4"/>
  <c r="I680" i="4"/>
  <c r="N680" i="4"/>
  <c r="O680" i="4"/>
  <c r="O665" i="4"/>
  <c r="I665" i="4"/>
  <c r="C665" i="4"/>
  <c r="N665" i="4"/>
  <c r="I653" i="4"/>
  <c r="N653" i="4"/>
  <c r="O653" i="4"/>
  <c r="C653" i="4"/>
  <c r="I638" i="4"/>
  <c r="C638" i="4"/>
  <c r="O638" i="4"/>
  <c r="N638" i="4"/>
  <c r="N626" i="4"/>
  <c r="I626" i="4"/>
  <c r="O626" i="4"/>
  <c r="C626" i="4"/>
  <c r="C611" i="4"/>
  <c r="I611" i="4"/>
  <c r="N611" i="4"/>
  <c r="O611" i="4"/>
  <c r="C599" i="4"/>
  <c r="I599" i="4"/>
  <c r="O599" i="4"/>
  <c r="N599" i="4"/>
  <c r="C584" i="4"/>
  <c r="O584" i="4"/>
  <c r="I584" i="4"/>
  <c r="N584" i="4"/>
  <c r="O572" i="4"/>
  <c r="C572" i="4"/>
  <c r="I572" i="4"/>
  <c r="N572" i="4"/>
  <c r="O557" i="4"/>
  <c r="C557" i="4"/>
  <c r="I557" i="4"/>
  <c r="N557" i="4"/>
  <c r="N545" i="4"/>
  <c r="O545" i="4"/>
  <c r="C545" i="4"/>
  <c r="I545" i="4"/>
  <c r="C530" i="4"/>
  <c r="N530" i="4"/>
  <c r="I530" i="4"/>
  <c r="O530" i="4"/>
  <c r="O518" i="4"/>
  <c r="I518" i="4"/>
  <c r="N518" i="4"/>
  <c r="C518" i="4"/>
  <c r="N503" i="4"/>
  <c r="O503" i="4"/>
  <c r="C503" i="4"/>
  <c r="I503" i="4"/>
  <c r="C491" i="4"/>
  <c r="O491" i="4"/>
  <c r="I491" i="4"/>
  <c r="N491" i="4"/>
  <c r="C476" i="4"/>
  <c r="I476" i="4"/>
  <c r="N476" i="4"/>
  <c r="O476" i="4"/>
  <c r="N464" i="4"/>
  <c r="C464" i="4"/>
  <c r="I464" i="4"/>
  <c r="O464" i="4"/>
  <c r="C449" i="4"/>
  <c r="N449" i="4"/>
  <c r="O449" i="4"/>
  <c r="I449" i="4"/>
  <c r="I437" i="4"/>
  <c r="C437" i="4"/>
  <c r="N437" i="4"/>
  <c r="O437" i="4"/>
  <c r="C422" i="4"/>
  <c r="O422" i="4"/>
  <c r="I422" i="4"/>
  <c r="N422" i="4"/>
  <c r="O410" i="4"/>
  <c r="C410" i="4"/>
  <c r="N410" i="4"/>
  <c r="I410" i="4"/>
  <c r="C395" i="4"/>
  <c r="N395" i="4"/>
  <c r="I395" i="4"/>
  <c r="O395" i="4"/>
  <c r="O383" i="4"/>
  <c r="N383" i="4"/>
  <c r="C383" i="4"/>
  <c r="I383" i="4"/>
  <c r="I368" i="4"/>
  <c r="C368" i="4"/>
  <c r="N368" i="4"/>
  <c r="O368" i="4"/>
  <c r="O356" i="4"/>
  <c r="N356" i="4"/>
  <c r="I356" i="4"/>
  <c r="C356" i="4"/>
  <c r="N341" i="4"/>
  <c r="C341" i="4"/>
  <c r="I341" i="4"/>
  <c r="O341" i="4"/>
  <c r="C329" i="4"/>
  <c r="N329" i="4"/>
  <c r="I329" i="4"/>
  <c r="O329" i="4"/>
  <c r="O314" i="4"/>
  <c r="N314" i="4"/>
  <c r="C314" i="4"/>
  <c r="I314" i="4"/>
  <c r="N302" i="4"/>
  <c r="C302" i="4"/>
  <c r="O302" i="4"/>
  <c r="I302" i="4"/>
  <c r="O287" i="4"/>
  <c r="I287" i="4"/>
  <c r="C287" i="4"/>
  <c r="N287" i="4"/>
  <c r="I275" i="4"/>
  <c r="N275" i="4"/>
  <c r="O275" i="4"/>
  <c r="C275" i="4"/>
  <c r="C260" i="4"/>
  <c r="I260" i="4"/>
  <c r="N260" i="4"/>
  <c r="O260" i="4"/>
  <c r="C248" i="4"/>
  <c r="I248" i="4"/>
  <c r="N248" i="4"/>
  <c r="O248" i="4"/>
  <c r="O233" i="4"/>
  <c r="N233" i="4"/>
  <c r="C233" i="4"/>
  <c r="I233" i="4"/>
  <c r="I221" i="4"/>
  <c r="C221" i="4"/>
  <c r="N221" i="4"/>
  <c r="O221" i="4"/>
  <c r="O206" i="4"/>
  <c r="C206" i="4"/>
  <c r="N206" i="4"/>
  <c r="I206" i="4"/>
  <c r="I194" i="4"/>
  <c r="N194" i="4"/>
  <c r="C194" i="4"/>
  <c r="O194" i="4"/>
  <c r="I179" i="4"/>
  <c r="N179" i="4"/>
  <c r="C179" i="4"/>
  <c r="O179" i="4"/>
  <c r="I167" i="4"/>
  <c r="C167" i="4"/>
  <c r="N167" i="4"/>
  <c r="O167" i="4"/>
  <c r="O152" i="4"/>
  <c r="N152" i="4"/>
  <c r="C152" i="4"/>
  <c r="I152" i="4"/>
  <c r="N140" i="4"/>
  <c r="C140" i="4"/>
  <c r="I140" i="4"/>
  <c r="O140" i="4"/>
  <c r="O125" i="4"/>
  <c r="I125" i="4"/>
  <c r="N125" i="4"/>
  <c r="C125" i="4"/>
  <c r="C113" i="4"/>
  <c r="N113" i="4"/>
  <c r="O113" i="4"/>
  <c r="I113" i="4"/>
  <c r="C98" i="4"/>
  <c r="I98" i="4"/>
  <c r="N98" i="4"/>
  <c r="O98" i="4"/>
  <c r="O86" i="4"/>
  <c r="C86" i="4"/>
  <c r="N86" i="4"/>
  <c r="I86" i="4"/>
  <c r="O71" i="4"/>
  <c r="I71" i="4"/>
  <c r="C71" i="4"/>
  <c r="N71" i="4"/>
  <c r="O59" i="4"/>
  <c r="I59" i="4"/>
  <c r="C59" i="4"/>
  <c r="N59" i="4"/>
  <c r="C2834" i="4"/>
  <c r="AB2834" i="4" s="1"/>
  <c r="I2834" i="4"/>
  <c r="O2834" i="4"/>
  <c r="C2510" i="4"/>
  <c r="AB2510" i="4" s="1"/>
  <c r="I2510" i="4"/>
  <c r="N2510" i="4"/>
  <c r="O2510" i="4"/>
  <c r="O2186" i="4"/>
  <c r="C2186" i="4"/>
  <c r="I2186" i="4"/>
  <c r="N2186" i="4"/>
  <c r="O1862" i="4"/>
  <c r="C1862" i="4"/>
  <c r="I1862" i="4"/>
  <c r="N1862" i="4"/>
  <c r="C1538" i="4"/>
  <c r="I1538" i="4"/>
  <c r="N1538" i="4"/>
  <c r="O1538" i="4"/>
  <c r="I2776" i="4"/>
  <c r="O2717" i="4"/>
  <c r="O2711" i="4"/>
  <c r="C2684" i="4"/>
  <c r="AB2684" i="4" s="1"/>
  <c r="C2681" i="4"/>
  <c r="AB2681" i="4" s="1"/>
  <c r="N2637" i="4"/>
  <c r="N2786" i="4"/>
  <c r="O2786" i="4"/>
  <c r="C2786" i="4"/>
  <c r="AB2786" i="4" s="1"/>
  <c r="I2663" i="4"/>
  <c r="N2663" i="4"/>
  <c r="O2663" i="4"/>
  <c r="C2663" i="4"/>
  <c r="AB2663" i="4" s="1"/>
  <c r="I2570" i="4"/>
  <c r="C2570" i="4"/>
  <c r="AB2570" i="4" s="1"/>
  <c r="N2570" i="4"/>
  <c r="O2570" i="4"/>
  <c r="I2462" i="4"/>
  <c r="N2462" i="4"/>
  <c r="O2462" i="4"/>
  <c r="C2462" i="4"/>
  <c r="AB2462" i="4" s="1"/>
  <c r="N2339" i="4"/>
  <c r="O2339" i="4"/>
  <c r="C2339" i="4"/>
  <c r="AB2339" i="4" s="1"/>
  <c r="I2339" i="4"/>
  <c r="I2246" i="4"/>
  <c r="C2246" i="4"/>
  <c r="AB2246" i="4" s="1"/>
  <c r="N2246" i="4"/>
  <c r="O2246" i="4"/>
  <c r="O2138" i="4"/>
  <c r="C2138" i="4"/>
  <c r="I2138" i="4"/>
  <c r="N2138" i="4"/>
  <c r="O2030" i="4"/>
  <c r="C2030" i="4"/>
  <c r="I2030" i="4"/>
  <c r="N2030" i="4"/>
  <c r="C1926" i="4"/>
  <c r="I1926" i="4"/>
  <c r="N1926" i="4"/>
  <c r="O1926" i="4"/>
  <c r="C1814" i="4"/>
  <c r="N1814" i="4"/>
  <c r="I1814" i="4"/>
  <c r="O1814" i="4"/>
  <c r="C1691" i="4"/>
  <c r="I1691" i="4"/>
  <c r="O1691" i="4"/>
  <c r="N1691" i="4"/>
  <c r="C1583" i="4"/>
  <c r="I1583" i="4"/>
  <c r="N1583" i="4"/>
  <c r="O1583" i="4"/>
  <c r="N1475" i="4"/>
  <c r="O1475" i="4"/>
  <c r="C1475" i="4"/>
  <c r="I1475" i="4"/>
  <c r="O2812" i="4"/>
  <c r="C2812" i="4"/>
  <c r="AB2812" i="4" s="1"/>
  <c r="I2812" i="4"/>
  <c r="N2812" i="4"/>
  <c r="N2731" i="4"/>
  <c r="O2731" i="4"/>
  <c r="C2731" i="4"/>
  <c r="AB2731" i="4" s="1"/>
  <c r="C2689" i="4"/>
  <c r="AB2689" i="4" s="1"/>
  <c r="I2689" i="4"/>
  <c r="N2689" i="4"/>
  <c r="C2677" i="4"/>
  <c r="AB2677" i="4" s="1"/>
  <c r="I2677" i="4"/>
  <c r="N2662" i="4"/>
  <c r="O2662" i="4"/>
  <c r="C2662" i="4"/>
  <c r="AB2662" i="4" s="1"/>
  <c r="I2662" i="4"/>
  <c r="O2650" i="4"/>
  <c r="C2650" i="4"/>
  <c r="AB2650" i="4" s="1"/>
  <c r="I2650" i="4"/>
  <c r="N2650" i="4"/>
  <c r="N2635" i="4"/>
  <c r="O2635" i="4"/>
  <c r="C2635" i="4"/>
  <c r="AB2635" i="4" s="1"/>
  <c r="I2635" i="4"/>
  <c r="C2623" i="4"/>
  <c r="AB2623" i="4" s="1"/>
  <c r="I2623" i="4"/>
  <c r="N2623" i="4"/>
  <c r="O2623" i="4"/>
  <c r="N2608" i="4"/>
  <c r="O2608" i="4"/>
  <c r="C2608" i="4"/>
  <c r="AB2608" i="4" s="1"/>
  <c r="I2608" i="4"/>
  <c r="N2596" i="4"/>
  <c r="O2596" i="4"/>
  <c r="I2596" i="4"/>
  <c r="O2581" i="4"/>
  <c r="C2581" i="4"/>
  <c r="AB2581" i="4" s="1"/>
  <c r="I2581" i="4"/>
  <c r="N2581" i="4"/>
  <c r="I2569" i="4"/>
  <c r="N2569" i="4"/>
  <c r="O2569" i="4"/>
  <c r="C2569" i="4"/>
  <c r="AB2569" i="4" s="1"/>
  <c r="I2554" i="4"/>
  <c r="N2554" i="4"/>
  <c r="O2554" i="4"/>
  <c r="N2542" i="4"/>
  <c r="O2542" i="4"/>
  <c r="C2542" i="4"/>
  <c r="AB2542" i="4" s="1"/>
  <c r="I2542" i="4"/>
  <c r="I2527" i="4"/>
  <c r="N2527" i="4"/>
  <c r="O2527" i="4"/>
  <c r="C2527" i="4"/>
  <c r="AB2527" i="4" s="1"/>
  <c r="I2515" i="4"/>
  <c r="N2515" i="4"/>
  <c r="O2515" i="4"/>
  <c r="C2515" i="4"/>
  <c r="AB2515" i="4" s="1"/>
  <c r="N2500" i="4"/>
  <c r="O2500" i="4"/>
  <c r="C2500" i="4"/>
  <c r="AB2500" i="4" s="1"/>
  <c r="I2500" i="4"/>
  <c r="O2488" i="4"/>
  <c r="C2488" i="4"/>
  <c r="AB2488" i="4" s="1"/>
  <c r="I2488" i="4"/>
  <c r="N2488" i="4"/>
  <c r="C2473" i="4"/>
  <c r="AB2473" i="4" s="1"/>
  <c r="I2473" i="4"/>
  <c r="O2473" i="4"/>
  <c r="N2461" i="4"/>
  <c r="O2461" i="4"/>
  <c r="C2461" i="4"/>
  <c r="AB2461" i="4" s="1"/>
  <c r="I2461" i="4"/>
  <c r="I2446" i="4"/>
  <c r="N2446" i="4"/>
  <c r="O2446" i="4"/>
  <c r="C2446" i="4"/>
  <c r="AB2446" i="4" s="1"/>
  <c r="N2434" i="4"/>
  <c r="O2434" i="4"/>
  <c r="C2434" i="4"/>
  <c r="AB2434" i="4" s="1"/>
  <c r="I2434" i="4"/>
  <c r="C2419" i="4"/>
  <c r="AB2419" i="4" s="1"/>
  <c r="I2419" i="4"/>
  <c r="N2419" i="4"/>
  <c r="O2419" i="4"/>
  <c r="C2407" i="4"/>
  <c r="AB2407" i="4" s="1"/>
  <c r="I2407" i="4"/>
  <c r="N2407" i="4"/>
  <c r="O2407" i="4"/>
  <c r="O2392" i="4"/>
  <c r="C2392" i="4"/>
  <c r="AB2392" i="4" s="1"/>
  <c r="I2392" i="4"/>
  <c r="N2392" i="4"/>
  <c r="C2380" i="4"/>
  <c r="AB2380" i="4" s="1"/>
  <c r="I2380" i="4"/>
  <c r="N2380" i="4"/>
  <c r="O2380" i="4"/>
  <c r="C2365" i="4"/>
  <c r="AB2365" i="4" s="1"/>
  <c r="I2365" i="4"/>
  <c r="N2365" i="4"/>
  <c r="C2353" i="4"/>
  <c r="AB2353" i="4" s="1"/>
  <c r="I2353" i="4"/>
  <c r="N2353" i="4"/>
  <c r="O2353" i="4"/>
  <c r="C2338" i="4"/>
  <c r="AB2338" i="4" s="1"/>
  <c r="I2338" i="4"/>
  <c r="N2338" i="4"/>
  <c r="O2338" i="4"/>
  <c r="I2326" i="4"/>
  <c r="O2326" i="4"/>
  <c r="C2326" i="4"/>
  <c r="AB2326" i="4" s="1"/>
  <c r="N2326" i="4"/>
  <c r="C2311" i="4"/>
  <c r="AB2311" i="4" s="1"/>
  <c r="I2311" i="4"/>
  <c r="N2311" i="4"/>
  <c r="O2311" i="4"/>
  <c r="N2299" i="4"/>
  <c r="C2299" i="4"/>
  <c r="AB2299" i="4" s="1"/>
  <c r="I2299" i="4"/>
  <c r="O2299" i="4"/>
  <c r="N2284" i="4"/>
  <c r="O2284" i="4"/>
  <c r="C2284" i="4"/>
  <c r="AB2284" i="4" s="1"/>
  <c r="I2284" i="4"/>
  <c r="N2272" i="4"/>
  <c r="O2272" i="4"/>
  <c r="C2272" i="4"/>
  <c r="AB2272" i="4" s="1"/>
  <c r="I2272" i="4"/>
  <c r="I2257" i="4"/>
  <c r="C2257" i="4"/>
  <c r="AB2257" i="4" s="1"/>
  <c r="N2257" i="4"/>
  <c r="O2257" i="4"/>
  <c r="N2245" i="4"/>
  <c r="O2245" i="4"/>
  <c r="C2245" i="4"/>
  <c r="AB2245" i="4" s="1"/>
  <c r="I2245" i="4"/>
  <c r="I2230" i="4"/>
  <c r="N2230" i="4"/>
  <c r="O2230" i="4"/>
  <c r="C2230" i="4"/>
  <c r="AB2230" i="4" s="1"/>
  <c r="N2218" i="4"/>
  <c r="O2218" i="4"/>
  <c r="C2218" i="4"/>
  <c r="AB2218" i="4" s="1"/>
  <c r="I2218" i="4"/>
  <c r="C2203" i="4"/>
  <c r="I2203" i="4"/>
  <c r="N2203" i="4"/>
  <c r="O2203" i="4"/>
  <c r="N2191" i="4"/>
  <c r="O2191" i="4"/>
  <c r="C2191" i="4"/>
  <c r="I2191" i="4"/>
  <c r="C2176" i="4"/>
  <c r="I2176" i="4"/>
  <c r="N2176" i="4"/>
  <c r="O2176" i="4"/>
  <c r="N2164" i="4"/>
  <c r="C2164" i="4"/>
  <c r="I2164" i="4"/>
  <c r="O2164" i="4"/>
  <c r="N2149" i="4"/>
  <c r="O2149" i="4"/>
  <c r="C2149" i="4"/>
  <c r="I2149" i="4"/>
  <c r="C2137" i="4"/>
  <c r="I2137" i="4"/>
  <c r="O2137" i="4"/>
  <c r="N2137" i="4"/>
  <c r="I2122" i="4"/>
  <c r="N2122" i="4"/>
  <c r="O2122" i="4"/>
  <c r="C2122" i="4"/>
  <c r="I2110" i="4"/>
  <c r="C2110" i="4"/>
  <c r="N2110" i="4"/>
  <c r="N2095" i="4"/>
  <c r="C2095" i="4"/>
  <c r="I2095" i="4"/>
  <c r="O2095" i="4"/>
  <c r="C2083" i="4"/>
  <c r="I2083" i="4"/>
  <c r="N2083" i="4"/>
  <c r="O2083" i="4"/>
  <c r="O2068" i="4"/>
  <c r="I2068" i="4"/>
  <c r="N2068" i="4"/>
  <c r="C2068" i="4"/>
  <c r="N2056" i="4"/>
  <c r="I2056" i="4"/>
  <c r="C2056" i="4"/>
  <c r="O2056" i="4"/>
  <c r="N2041" i="4"/>
  <c r="O2041" i="4"/>
  <c r="C2041" i="4"/>
  <c r="I2041" i="4"/>
  <c r="N2029" i="4"/>
  <c r="C2029" i="4"/>
  <c r="O2029" i="4"/>
  <c r="I2029" i="4"/>
  <c r="O2014" i="4"/>
  <c r="C2014" i="4"/>
  <c r="I2014" i="4"/>
  <c r="N2014" i="4"/>
  <c r="O2002" i="4"/>
  <c r="C2002" i="4"/>
  <c r="I2002" i="4"/>
  <c r="N2002" i="4"/>
  <c r="N1987" i="4"/>
  <c r="C1987" i="4"/>
  <c r="O1987" i="4"/>
  <c r="I1987" i="4"/>
  <c r="N1975" i="4"/>
  <c r="I1975" i="4"/>
  <c r="C1975" i="4"/>
  <c r="O1975" i="4"/>
  <c r="O1960" i="4"/>
  <c r="C1960" i="4"/>
  <c r="I1960" i="4"/>
  <c r="N1960" i="4"/>
  <c r="O1948" i="4"/>
  <c r="I1948" i="4"/>
  <c r="C1948" i="4"/>
  <c r="N1948" i="4"/>
  <c r="N1927" i="4"/>
  <c r="O1927" i="4"/>
  <c r="C1927" i="4"/>
  <c r="I1927" i="4"/>
  <c r="C1935" i="4"/>
  <c r="I1935" i="4"/>
  <c r="N1935" i="4"/>
  <c r="O1935" i="4"/>
  <c r="N1906" i="4"/>
  <c r="I1906" i="4"/>
  <c r="O1906" i="4"/>
  <c r="C1906" i="4"/>
  <c r="I1894" i="4"/>
  <c r="N1894" i="4"/>
  <c r="C1894" i="4"/>
  <c r="O1894" i="4"/>
  <c r="N1879" i="4"/>
  <c r="O1879" i="4"/>
  <c r="I1879" i="4"/>
  <c r="C1879" i="4"/>
  <c r="N1867" i="4"/>
  <c r="I1867" i="4"/>
  <c r="C1867" i="4"/>
  <c r="O1867" i="4"/>
  <c r="I1852" i="4"/>
  <c r="O1852" i="4"/>
  <c r="C1852" i="4"/>
  <c r="N1852" i="4"/>
  <c r="I1840" i="4"/>
  <c r="O1840" i="4"/>
  <c r="N1840" i="4"/>
  <c r="C1840" i="4"/>
  <c r="I1825" i="4"/>
  <c r="N1825" i="4"/>
  <c r="C1825" i="4"/>
  <c r="O1825" i="4"/>
  <c r="C1813" i="4"/>
  <c r="N1813" i="4"/>
  <c r="O1813" i="4"/>
  <c r="I1813" i="4"/>
  <c r="C1798" i="4"/>
  <c r="I1798" i="4"/>
  <c r="N1798" i="4"/>
  <c r="O1798" i="4"/>
  <c r="I1786" i="4"/>
  <c r="N1786" i="4"/>
  <c r="C1786" i="4"/>
  <c r="O1786" i="4"/>
  <c r="I1771" i="4"/>
  <c r="O1771" i="4"/>
  <c r="C1771" i="4"/>
  <c r="N1771" i="4"/>
  <c r="I1759" i="4"/>
  <c r="N1759" i="4"/>
  <c r="O1759" i="4"/>
  <c r="C1759" i="4"/>
  <c r="N1744" i="4"/>
  <c r="O1744" i="4"/>
  <c r="I1744" i="4"/>
  <c r="C1744" i="4"/>
  <c r="O1732" i="4"/>
  <c r="C1732" i="4"/>
  <c r="N1732" i="4"/>
  <c r="I1732" i="4"/>
  <c r="O1717" i="4"/>
  <c r="N1717" i="4"/>
  <c r="C1717" i="4"/>
  <c r="I1717" i="4"/>
  <c r="I1705" i="4"/>
  <c r="O1705" i="4"/>
  <c r="N1705" i="4"/>
  <c r="C1705" i="4"/>
  <c r="I1690" i="4"/>
  <c r="O1690" i="4"/>
  <c r="C1690" i="4"/>
  <c r="N1690" i="4"/>
  <c r="C1678" i="4"/>
  <c r="I1678" i="4"/>
  <c r="N1678" i="4"/>
  <c r="O1678" i="4"/>
  <c r="O1663" i="4"/>
  <c r="C1663" i="4"/>
  <c r="N1663" i="4"/>
  <c r="N1651" i="4"/>
  <c r="O1651" i="4"/>
  <c r="C1651" i="4"/>
  <c r="N1636" i="4"/>
  <c r="O1636" i="4"/>
  <c r="C1636" i="4"/>
  <c r="I1636" i="4"/>
  <c r="C1624" i="4"/>
  <c r="I1624" i="4"/>
  <c r="O1624" i="4"/>
  <c r="N1624" i="4"/>
  <c r="I1609" i="4"/>
  <c r="N1609" i="4"/>
  <c r="O1609" i="4"/>
  <c r="C1609" i="4"/>
  <c r="O1597" i="4"/>
  <c r="C1597" i="4"/>
  <c r="N1597" i="4"/>
  <c r="I1597" i="4"/>
  <c r="O1582" i="4"/>
  <c r="C1582" i="4"/>
  <c r="I1582" i="4"/>
  <c r="N1582" i="4"/>
  <c r="N1570" i="4"/>
  <c r="C1570" i="4"/>
  <c r="I1570" i="4"/>
  <c r="O1570" i="4"/>
  <c r="I1555" i="4"/>
  <c r="N1555" i="4"/>
  <c r="O1555" i="4"/>
  <c r="C1555" i="4"/>
  <c r="O1543" i="4"/>
  <c r="C1543" i="4"/>
  <c r="I1543" i="4"/>
  <c r="N1543" i="4"/>
  <c r="C1528" i="4"/>
  <c r="I1528" i="4"/>
  <c r="N1528" i="4"/>
  <c r="O1528" i="4"/>
  <c r="N1516" i="4"/>
  <c r="O1516" i="4"/>
  <c r="C1516" i="4"/>
  <c r="I1516" i="4"/>
  <c r="I1501" i="4"/>
  <c r="C1501" i="4"/>
  <c r="O1501" i="4"/>
  <c r="N1501" i="4"/>
  <c r="O1489" i="4"/>
  <c r="C1489" i="4"/>
  <c r="I1489" i="4"/>
  <c r="N1489" i="4"/>
  <c r="C1474" i="4"/>
  <c r="I1474" i="4"/>
  <c r="N1474" i="4"/>
  <c r="O1474" i="4"/>
  <c r="I1462" i="4"/>
  <c r="N1462" i="4"/>
  <c r="O1462" i="4"/>
  <c r="C1462" i="4"/>
  <c r="C1447" i="4"/>
  <c r="N1447" i="4"/>
  <c r="I1447" i="4"/>
  <c r="O1447" i="4"/>
  <c r="N1435" i="4"/>
  <c r="O1435" i="4"/>
  <c r="C1435" i="4"/>
  <c r="I1435" i="4"/>
  <c r="C1420" i="4"/>
  <c r="N1420" i="4"/>
  <c r="O1420" i="4"/>
  <c r="I1420" i="4"/>
  <c r="C1408" i="4"/>
  <c r="I1408" i="4"/>
  <c r="O1408" i="4"/>
  <c r="N1408" i="4"/>
  <c r="I1393" i="4"/>
  <c r="N1393" i="4"/>
  <c r="O1393" i="4"/>
  <c r="C1393" i="4"/>
  <c r="C1381" i="4"/>
  <c r="N1381" i="4"/>
  <c r="O1381" i="4"/>
  <c r="I1381" i="4"/>
  <c r="O1366" i="4"/>
  <c r="N1366" i="4"/>
  <c r="C1366" i="4"/>
  <c r="I1366" i="4"/>
  <c r="I1354" i="4"/>
  <c r="N1354" i="4"/>
  <c r="C1354" i="4"/>
  <c r="O1354" i="4"/>
  <c r="N1339" i="4"/>
  <c r="C1339" i="4"/>
  <c r="O1339" i="4"/>
  <c r="I1339" i="4"/>
  <c r="N1327" i="4"/>
  <c r="C1327" i="4"/>
  <c r="O1327" i="4"/>
  <c r="I1327" i="4"/>
  <c r="C1312" i="4"/>
  <c r="O1312" i="4"/>
  <c r="I1312" i="4"/>
  <c r="N1312" i="4"/>
  <c r="N1300" i="4"/>
  <c r="O1300" i="4"/>
  <c r="C1300" i="4"/>
  <c r="I1300" i="4"/>
  <c r="C1285" i="4"/>
  <c r="I1285" i="4"/>
  <c r="N1285" i="4"/>
  <c r="O1285" i="4"/>
  <c r="I1273" i="4"/>
  <c r="N1273" i="4"/>
  <c r="C1273" i="4"/>
  <c r="O1273" i="4"/>
  <c r="N1258" i="4"/>
  <c r="I1258" i="4"/>
  <c r="C1258" i="4"/>
  <c r="O1258" i="4"/>
  <c r="N1246" i="4"/>
  <c r="O1246" i="4"/>
  <c r="C1246" i="4"/>
  <c r="I1246" i="4"/>
  <c r="C1231" i="4"/>
  <c r="I1231" i="4"/>
  <c r="N1231" i="4"/>
  <c r="O1231" i="4"/>
  <c r="C1219" i="4"/>
  <c r="I1219" i="4"/>
  <c r="N1219" i="4"/>
  <c r="O1219" i="4"/>
  <c r="C1204" i="4"/>
  <c r="O1204" i="4"/>
  <c r="I1204" i="4"/>
  <c r="N1204" i="4"/>
  <c r="C1192" i="4"/>
  <c r="I1192" i="4"/>
  <c r="N1192" i="4"/>
  <c r="O1192" i="4"/>
  <c r="N1177" i="4"/>
  <c r="I1177" i="4"/>
  <c r="O1177" i="4"/>
  <c r="C1177" i="4"/>
  <c r="N1165" i="4"/>
  <c r="O1165" i="4"/>
  <c r="C1165" i="4"/>
  <c r="I1165" i="4"/>
  <c r="C1150" i="4"/>
  <c r="I1150" i="4"/>
  <c r="N1150" i="4"/>
  <c r="O1150" i="4"/>
  <c r="O1138" i="4"/>
  <c r="C1138" i="4"/>
  <c r="I1138" i="4"/>
  <c r="N1138" i="4"/>
  <c r="I1123" i="4"/>
  <c r="C1123" i="4"/>
  <c r="O1123" i="4"/>
  <c r="N1123" i="4"/>
  <c r="N1111" i="4"/>
  <c r="O1111" i="4"/>
  <c r="C1111" i="4"/>
  <c r="I1111" i="4"/>
  <c r="N1096" i="4"/>
  <c r="C1096" i="4"/>
  <c r="I1096" i="4"/>
  <c r="O1096" i="4"/>
  <c r="N1084" i="4"/>
  <c r="O1084" i="4"/>
  <c r="C1084" i="4"/>
  <c r="I1084" i="4"/>
  <c r="C1069" i="4"/>
  <c r="I1069" i="4"/>
  <c r="N1069" i="4"/>
  <c r="O1069" i="4"/>
  <c r="C1057" i="4"/>
  <c r="I1057" i="4"/>
  <c r="O1057" i="4"/>
  <c r="N1057" i="4"/>
  <c r="N1042" i="4"/>
  <c r="C1042" i="4"/>
  <c r="I1042" i="4"/>
  <c r="O1042" i="4"/>
  <c r="N1030" i="4"/>
  <c r="I1030" i="4"/>
  <c r="C1030" i="4"/>
  <c r="O1030" i="4"/>
  <c r="N1015" i="4"/>
  <c r="O1015" i="4"/>
  <c r="C1015" i="4"/>
  <c r="I1015" i="4"/>
  <c r="C1003" i="4"/>
  <c r="I1003" i="4"/>
  <c r="N1003" i="4"/>
  <c r="O1003" i="4"/>
  <c r="C988" i="4"/>
  <c r="I988" i="4"/>
  <c r="O988" i="4"/>
  <c r="N988" i="4"/>
  <c r="N976" i="4"/>
  <c r="O976" i="4"/>
  <c r="C976" i="4"/>
  <c r="I976" i="4"/>
  <c r="C961" i="4"/>
  <c r="I961" i="4"/>
  <c r="O961" i="4"/>
  <c r="N961" i="4"/>
  <c r="C949" i="4"/>
  <c r="I949" i="4"/>
  <c r="O949" i="4"/>
  <c r="N949" i="4"/>
  <c r="N934" i="4"/>
  <c r="O934" i="4"/>
  <c r="C934" i="4"/>
  <c r="I934" i="4"/>
  <c r="N922" i="4"/>
  <c r="O922" i="4"/>
  <c r="C922" i="4"/>
  <c r="I922" i="4"/>
  <c r="C907" i="4"/>
  <c r="I907" i="4"/>
  <c r="N907" i="4"/>
  <c r="O907" i="4"/>
  <c r="N895" i="4"/>
  <c r="O895" i="4"/>
  <c r="C895" i="4"/>
  <c r="I895" i="4"/>
  <c r="O880" i="4"/>
  <c r="C880" i="4"/>
  <c r="I880" i="4"/>
  <c r="N880" i="4"/>
  <c r="N868" i="4"/>
  <c r="O868" i="4"/>
  <c r="I868" i="4"/>
  <c r="C868" i="4"/>
  <c r="C853" i="4"/>
  <c r="I853" i="4"/>
  <c r="N853" i="4"/>
  <c r="O853" i="4"/>
  <c r="I841" i="4"/>
  <c r="O841" i="4"/>
  <c r="N841" i="4"/>
  <c r="C841" i="4"/>
  <c r="C826" i="4"/>
  <c r="I826" i="4"/>
  <c r="N826" i="4"/>
  <c r="O826" i="4"/>
  <c r="C814" i="4"/>
  <c r="I814" i="4"/>
  <c r="O814" i="4"/>
  <c r="N814" i="4"/>
  <c r="I799" i="4"/>
  <c r="N799" i="4"/>
  <c r="C799" i="4"/>
  <c r="O799" i="4"/>
  <c r="I787" i="4"/>
  <c r="O787" i="4"/>
  <c r="C787" i="4"/>
  <c r="N787" i="4"/>
  <c r="C772" i="4"/>
  <c r="N772" i="4"/>
  <c r="O772" i="4"/>
  <c r="I772" i="4"/>
  <c r="I760" i="4"/>
  <c r="C760" i="4"/>
  <c r="N760" i="4"/>
  <c r="O760" i="4"/>
  <c r="C745" i="4"/>
  <c r="I745" i="4"/>
  <c r="N745" i="4"/>
  <c r="O745" i="4"/>
  <c r="N733" i="4"/>
  <c r="O733" i="4"/>
  <c r="C733" i="4"/>
  <c r="I733" i="4"/>
  <c r="I718" i="4"/>
  <c r="C718" i="4"/>
  <c r="N718" i="4"/>
  <c r="O718" i="4"/>
  <c r="I706" i="4"/>
  <c r="N706" i="4"/>
  <c r="O706" i="4"/>
  <c r="C706" i="4"/>
  <c r="I691" i="4"/>
  <c r="N691" i="4"/>
  <c r="C691" i="4"/>
  <c r="O691" i="4"/>
  <c r="O679" i="4"/>
  <c r="I679" i="4"/>
  <c r="N679" i="4"/>
  <c r="C679" i="4"/>
  <c r="C664" i="4"/>
  <c r="O664" i="4"/>
  <c r="I664" i="4"/>
  <c r="N664" i="4"/>
  <c r="O652" i="4"/>
  <c r="N652" i="4"/>
  <c r="C652" i="4"/>
  <c r="I652" i="4"/>
  <c r="N637" i="4"/>
  <c r="O637" i="4"/>
  <c r="C637" i="4"/>
  <c r="I637" i="4"/>
  <c r="C625" i="4"/>
  <c r="I625" i="4"/>
  <c r="N625" i="4"/>
  <c r="O625" i="4"/>
  <c r="I610" i="4"/>
  <c r="O610" i="4"/>
  <c r="N610" i="4"/>
  <c r="C610" i="4"/>
  <c r="O598" i="4"/>
  <c r="N598" i="4"/>
  <c r="C598" i="4"/>
  <c r="I598" i="4"/>
  <c r="O583" i="4"/>
  <c r="I583" i="4"/>
  <c r="N583" i="4"/>
  <c r="C583" i="4"/>
  <c r="C571" i="4"/>
  <c r="N571" i="4"/>
  <c r="I571" i="4"/>
  <c r="O571" i="4"/>
  <c r="I556" i="4"/>
  <c r="N556" i="4"/>
  <c r="O556" i="4"/>
  <c r="C556" i="4"/>
  <c r="O544" i="4"/>
  <c r="I544" i="4"/>
  <c r="C544" i="4"/>
  <c r="N544" i="4"/>
  <c r="C529" i="4"/>
  <c r="I529" i="4"/>
  <c r="N529" i="4"/>
  <c r="O529" i="4"/>
  <c r="I517" i="4"/>
  <c r="N517" i="4"/>
  <c r="C517" i="4"/>
  <c r="O517" i="4"/>
  <c r="N502" i="4"/>
  <c r="C502" i="4"/>
  <c r="I502" i="4"/>
  <c r="O502" i="4"/>
  <c r="I490" i="4"/>
  <c r="C490" i="4"/>
  <c r="N490" i="4"/>
  <c r="O490" i="4"/>
  <c r="I475" i="4"/>
  <c r="C475" i="4"/>
  <c r="N475" i="4"/>
  <c r="O475" i="4"/>
  <c r="C463" i="4"/>
  <c r="I463" i="4"/>
  <c r="O463" i="4"/>
  <c r="N463" i="4"/>
  <c r="O448" i="4"/>
  <c r="C448" i="4"/>
  <c r="N448" i="4"/>
  <c r="I448" i="4"/>
  <c r="N436" i="4"/>
  <c r="C436" i="4"/>
  <c r="I436" i="4"/>
  <c r="O436" i="4"/>
  <c r="C421" i="4"/>
  <c r="N421" i="4"/>
  <c r="I421" i="4"/>
  <c r="O421" i="4"/>
  <c r="O409" i="4"/>
  <c r="N409" i="4"/>
  <c r="I409" i="4"/>
  <c r="C409" i="4"/>
  <c r="I394" i="4"/>
  <c r="C394" i="4"/>
  <c r="N394" i="4"/>
  <c r="O394" i="4"/>
  <c r="I382" i="4"/>
  <c r="O382" i="4"/>
  <c r="C382" i="4"/>
  <c r="N382" i="4"/>
  <c r="O367" i="4"/>
  <c r="N367" i="4"/>
  <c r="I367" i="4"/>
  <c r="C367" i="4"/>
  <c r="O355" i="4"/>
  <c r="N355" i="4"/>
  <c r="C355" i="4"/>
  <c r="I355" i="4"/>
  <c r="C340" i="4"/>
  <c r="O340" i="4"/>
  <c r="N340" i="4"/>
  <c r="I340" i="4"/>
  <c r="C328" i="4"/>
  <c r="O328" i="4"/>
  <c r="I328" i="4"/>
  <c r="N328" i="4"/>
  <c r="C313" i="4"/>
  <c r="N313" i="4"/>
  <c r="O313" i="4"/>
  <c r="I313" i="4"/>
  <c r="I301" i="4"/>
  <c r="C301" i="4"/>
  <c r="O301" i="4"/>
  <c r="N301" i="4"/>
  <c r="N286" i="4"/>
  <c r="O286" i="4"/>
  <c r="C286" i="4"/>
  <c r="I286" i="4"/>
  <c r="N274" i="4"/>
  <c r="O274" i="4"/>
  <c r="C274" i="4"/>
  <c r="I274" i="4"/>
  <c r="O259" i="4"/>
  <c r="I259" i="4"/>
  <c r="N259" i="4"/>
  <c r="C259" i="4"/>
  <c r="O247" i="4"/>
  <c r="C247" i="4"/>
  <c r="I247" i="4"/>
  <c r="N247" i="4"/>
  <c r="N232" i="4"/>
  <c r="O232" i="4"/>
  <c r="C232" i="4"/>
  <c r="I232" i="4"/>
  <c r="N220" i="4"/>
  <c r="I220" i="4"/>
  <c r="O220" i="4"/>
  <c r="C220" i="4"/>
  <c r="N205" i="4"/>
  <c r="O205" i="4"/>
  <c r="C205" i="4"/>
  <c r="I205" i="4"/>
  <c r="N193" i="4"/>
  <c r="C193" i="4"/>
  <c r="I193" i="4"/>
  <c r="O193" i="4"/>
  <c r="I178" i="4"/>
  <c r="O178" i="4"/>
  <c r="C178" i="4"/>
  <c r="N178" i="4"/>
  <c r="O166" i="4"/>
  <c r="N166" i="4"/>
  <c r="C166" i="4"/>
  <c r="I166" i="4"/>
  <c r="O151" i="4"/>
  <c r="I151" i="4"/>
  <c r="N151" i="4"/>
  <c r="C151" i="4"/>
  <c r="C139" i="4"/>
  <c r="O139" i="4"/>
  <c r="N139" i="4"/>
  <c r="I139" i="4"/>
  <c r="I124" i="4"/>
  <c r="O124" i="4"/>
  <c r="C124" i="4"/>
  <c r="N124" i="4"/>
  <c r="C112" i="4"/>
  <c r="O112" i="4"/>
  <c r="I112" i="4"/>
  <c r="N112" i="4"/>
  <c r="O97" i="4"/>
  <c r="I97" i="4"/>
  <c r="N97" i="4"/>
  <c r="C97" i="4"/>
  <c r="I85" i="4"/>
  <c r="O85" i="4"/>
  <c r="N85" i="4"/>
  <c r="C85" i="4"/>
  <c r="C70" i="4"/>
  <c r="N70" i="4"/>
  <c r="I70" i="4"/>
  <c r="O70" i="4"/>
  <c r="C58" i="4"/>
  <c r="N58" i="4"/>
  <c r="I58" i="4"/>
  <c r="O58" i="4"/>
  <c r="C2807" i="4"/>
  <c r="AB2807" i="4" s="1"/>
  <c r="I2807" i="4"/>
  <c r="N2807" i="4"/>
  <c r="O2807" i="4"/>
  <c r="N2483" i="4"/>
  <c r="I2483" i="4"/>
  <c r="O2483" i="4"/>
  <c r="C2483" i="4"/>
  <c r="AB2483" i="4" s="1"/>
  <c r="C2159" i="4"/>
  <c r="I2159" i="4"/>
  <c r="N2159" i="4"/>
  <c r="O2159" i="4"/>
  <c r="C1835" i="4"/>
  <c r="I1835" i="4"/>
  <c r="N1835" i="4"/>
  <c r="O1835" i="4"/>
  <c r="O1511" i="4"/>
  <c r="N1511" i="4"/>
  <c r="C1511" i="4"/>
  <c r="I1511" i="4"/>
  <c r="N2799" i="4"/>
  <c r="O2790" i="4"/>
  <c r="O2769" i="4"/>
  <c r="O2756" i="4"/>
  <c r="N2735" i="4"/>
  <c r="N2704" i="4"/>
  <c r="I2696" i="4"/>
  <c r="C2637" i="4"/>
  <c r="AB2637" i="4" s="1"/>
  <c r="N2473" i="4"/>
  <c r="I2451" i="4"/>
  <c r="N2414" i="4"/>
  <c r="N2813" i="4"/>
  <c r="O2813" i="4"/>
  <c r="C2813" i="4"/>
  <c r="AB2813" i="4" s="1"/>
  <c r="N2690" i="4"/>
  <c r="C2690" i="4"/>
  <c r="AB2690" i="4" s="1"/>
  <c r="I2690" i="4"/>
  <c r="I2597" i="4"/>
  <c r="N2597" i="4"/>
  <c r="O2597" i="4"/>
  <c r="C2597" i="4"/>
  <c r="AB2597" i="4" s="1"/>
  <c r="I2516" i="4"/>
  <c r="C2516" i="4"/>
  <c r="AB2516" i="4" s="1"/>
  <c r="N2516" i="4"/>
  <c r="O2516" i="4"/>
  <c r="O2393" i="4"/>
  <c r="C2393" i="4"/>
  <c r="AB2393" i="4" s="1"/>
  <c r="I2393" i="4"/>
  <c r="N2393" i="4"/>
  <c r="C2285" i="4"/>
  <c r="AB2285" i="4" s="1"/>
  <c r="I2285" i="4"/>
  <c r="N2285" i="4"/>
  <c r="O2285" i="4"/>
  <c r="C2177" i="4"/>
  <c r="N2177" i="4"/>
  <c r="O2177" i="4"/>
  <c r="I2177" i="4"/>
  <c r="C2084" i="4"/>
  <c r="I2084" i="4"/>
  <c r="N2084" i="4"/>
  <c r="O2084" i="4"/>
  <c r="I1934" i="4"/>
  <c r="C1934" i="4"/>
  <c r="N1934" i="4"/>
  <c r="O1934" i="4"/>
  <c r="N1841" i="4"/>
  <c r="I1841" i="4"/>
  <c r="O1841" i="4"/>
  <c r="C1841" i="4"/>
  <c r="N1718" i="4"/>
  <c r="O1718" i="4"/>
  <c r="C1718" i="4"/>
  <c r="I1718" i="4"/>
  <c r="N1625" i="4"/>
  <c r="C1625" i="4"/>
  <c r="I1625" i="4"/>
  <c r="O1625" i="4"/>
  <c r="C2716" i="4"/>
  <c r="AB2716" i="4" s="1"/>
  <c r="I2716" i="4"/>
  <c r="O2716" i="4"/>
  <c r="C2811" i="4"/>
  <c r="AB2811" i="4" s="1"/>
  <c r="N2811" i="4"/>
  <c r="I2811" i="4"/>
  <c r="O2811" i="4"/>
  <c r="O2688" i="4"/>
  <c r="I2688" i="4"/>
  <c r="I2595" i="4"/>
  <c r="N2595" i="4"/>
  <c r="O2595" i="4"/>
  <c r="C2595" i="4"/>
  <c r="AB2595" i="4" s="1"/>
  <c r="I2768" i="4"/>
  <c r="N2768" i="4"/>
  <c r="C2660" i="4"/>
  <c r="AB2660" i="4" s="1"/>
  <c r="I2660" i="4"/>
  <c r="N2660" i="4"/>
  <c r="O2660" i="4"/>
  <c r="I2648" i="4"/>
  <c r="N2648" i="4"/>
  <c r="O2648" i="4"/>
  <c r="N2633" i="4"/>
  <c r="O2633" i="4"/>
  <c r="C2633" i="4"/>
  <c r="AB2633" i="4" s="1"/>
  <c r="N2621" i="4"/>
  <c r="O2621" i="4"/>
  <c r="C2621" i="4"/>
  <c r="AB2621" i="4" s="1"/>
  <c r="I2621" i="4"/>
  <c r="I2606" i="4"/>
  <c r="O2606" i="4"/>
  <c r="C2606" i="4"/>
  <c r="AB2606" i="4" s="1"/>
  <c r="N2606" i="4"/>
  <c r="C2594" i="4"/>
  <c r="AB2594" i="4" s="1"/>
  <c r="I2594" i="4"/>
  <c r="N2594" i="4"/>
  <c r="O2594" i="4"/>
  <c r="I2579" i="4"/>
  <c r="N2579" i="4"/>
  <c r="O2579" i="4"/>
  <c r="C2567" i="4"/>
  <c r="AB2567" i="4" s="1"/>
  <c r="I2567" i="4"/>
  <c r="N2567" i="4"/>
  <c r="O2567" i="4"/>
  <c r="C2552" i="4"/>
  <c r="AB2552" i="4" s="1"/>
  <c r="I2552" i="4"/>
  <c r="O2552" i="4"/>
  <c r="O2540" i="4"/>
  <c r="I2540" i="4"/>
  <c r="N2540" i="4"/>
  <c r="C2540" i="4"/>
  <c r="AB2540" i="4" s="1"/>
  <c r="N2525" i="4"/>
  <c r="O2525" i="4"/>
  <c r="C2525" i="4"/>
  <c r="AB2525" i="4" s="1"/>
  <c r="I2525" i="4"/>
  <c r="I2513" i="4"/>
  <c r="C2513" i="4"/>
  <c r="AB2513" i="4" s="1"/>
  <c r="N2513" i="4"/>
  <c r="O2513" i="4"/>
  <c r="C2498" i="4"/>
  <c r="AB2498" i="4" s="1"/>
  <c r="N2498" i="4"/>
  <c r="I2498" i="4"/>
  <c r="C2486" i="4"/>
  <c r="AB2486" i="4" s="1"/>
  <c r="I2486" i="4"/>
  <c r="O2486" i="4"/>
  <c r="N2486" i="4"/>
  <c r="O2471" i="4"/>
  <c r="C2471" i="4"/>
  <c r="AB2471" i="4" s="1"/>
  <c r="I2471" i="4"/>
  <c r="N2471" i="4"/>
  <c r="N2459" i="4"/>
  <c r="O2459" i="4"/>
  <c r="C2459" i="4"/>
  <c r="AB2459" i="4" s="1"/>
  <c r="I2459" i="4"/>
  <c r="C2444" i="4"/>
  <c r="AB2444" i="4" s="1"/>
  <c r="I2444" i="4"/>
  <c r="N2444" i="4"/>
  <c r="O2444" i="4"/>
  <c r="C2432" i="4"/>
  <c r="AB2432" i="4" s="1"/>
  <c r="I2432" i="4"/>
  <c r="N2432" i="4"/>
  <c r="O2432" i="4"/>
  <c r="O2417" i="4"/>
  <c r="C2417" i="4"/>
  <c r="AB2417" i="4" s="1"/>
  <c r="I2417" i="4"/>
  <c r="N2417" i="4"/>
  <c r="I2405" i="4"/>
  <c r="N2405" i="4"/>
  <c r="O2405" i="4"/>
  <c r="C2405" i="4"/>
  <c r="AB2405" i="4" s="1"/>
  <c r="N2390" i="4"/>
  <c r="O2390" i="4"/>
  <c r="I2390" i="4"/>
  <c r="C2390" i="4"/>
  <c r="AB2390" i="4" s="1"/>
  <c r="C2378" i="4"/>
  <c r="AB2378" i="4" s="1"/>
  <c r="I2378" i="4"/>
  <c r="O2378" i="4"/>
  <c r="N2363" i="4"/>
  <c r="O2363" i="4"/>
  <c r="I2363" i="4"/>
  <c r="C2363" i="4"/>
  <c r="AB2363" i="4" s="1"/>
  <c r="I2351" i="4"/>
  <c r="C2351" i="4"/>
  <c r="AB2351" i="4" s="1"/>
  <c r="N2351" i="4"/>
  <c r="O2351" i="4"/>
  <c r="N2336" i="4"/>
  <c r="O2336" i="4"/>
  <c r="C2336" i="4"/>
  <c r="AB2336" i="4" s="1"/>
  <c r="I2336" i="4"/>
  <c r="N2324" i="4"/>
  <c r="O2324" i="4"/>
  <c r="C2324" i="4"/>
  <c r="AB2324" i="4" s="1"/>
  <c r="I2324" i="4"/>
  <c r="I2309" i="4"/>
  <c r="C2309" i="4"/>
  <c r="AB2309" i="4" s="1"/>
  <c r="N2309" i="4"/>
  <c r="O2309" i="4"/>
  <c r="I2297" i="4"/>
  <c r="N2297" i="4"/>
  <c r="O2297" i="4"/>
  <c r="C2297" i="4"/>
  <c r="AB2297" i="4" s="1"/>
  <c r="C2282" i="4"/>
  <c r="AB2282" i="4" s="1"/>
  <c r="I2282" i="4"/>
  <c r="N2282" i="4"/>
  <c r="C2270" i="4"/>
  <c r="AB2270" i="4" s="1"/>
  <c r="I2270" i="4"/>
  <c r="N2270" i="4"/>
  <c r="O2270" i="4"/>
  <c r="O2255" i="4"/>
  <c r="C2255" i="4"/>
  <c r="AB2255" i="4" s="1"/>
  <c r="I2255" i="4"/>
  <c r="N2255" i="4"/>
  <c r="C2243" i="4"/>
  <c r="AB2243" i="4" s="1"/>
  <c r="I2243" i="4"/>
  <c r="N2243" i="4"/>
  <c r="O2243" i="4"/>
  <c r="C2228" i="4"/>
  <c r="AB2228" i="4" s="1"/>
  <c r="I2228" i="4"/>
  <c r="N2228" i="4"/>
  <c r="O2228" i="4"/>
  <c r="I2216" i="4"/>
  <c r="N2216" i="4"/>
  <c r="O2216" i="4"/>
  <c r="C2216" i="4"/>
  <c r="AB2216" i="4" s="1"/>
  <c r="C2201" i="4"/>
  <c r="I2201" i="4"/>
  <c r="N2201" i="4"/>
  <c r="O2201" i="4"/>
  <c r="C2189" i="4"/>
  <c r="I2189" i="4"/>
  <c r="N2189" i="4"/>
  <c r="O2189" i="4"/>
  <c r="C2174" i="4"/>
  <c r="N2174" i="4"/>
  <c r="I2174" i="4"/>
  <c r="O2174" i="4"/>
  <c r="I2162" i="4"/>
  <c r="N2162" i="4"/>
  <c r="O2162" i="4"/>
  <c r="C2162" i="4"/>
  <c r="N2147" i="4"/>
  <c r="C2147" i="4"/>
  <c r="I2147" i="4"/>
  <c r="O2147" i="4"/>
  <c r="N2135" i="4"/>
  <c r="C2135" i="4"/>
  <c r="I2135" i="4"/>
  <c r="O2135" i="4"/>
  <c r="I2120" i="4"/>
  <c r="N2120" i="4"/>
  <c r="O2120" i="4"/>
  <c r="C2120" i="4"/>
  <c r="I2108" i="4"/>
  <c r="N2108" i="4"/>
  <c r="O2108" i="4"/>
  <c r="C2108" i="4"/>
  <c r="N2093" i="4"/>
  <c r="C2093" i="4"/>
  <c r="I2093" i="4"/>
  <c r="O2093" i="4"/>
  <c r="I2081" i="4"/>
  <c r="N2081" i="4"/>
  <c r="C2081" i="4"/>
  <c r="O2081" i="4"/>
  <c r="C2066" i="4"/>
  <c r="N2066" i="4"/>
  <c r="O2066" i="4"/>
  <c r="I2066" i="4"/>
  <c r="N2054" i="4"/>
  <c r="O2054" i="4"/>
  <c r="C2054" i="4"/>
  <c r="I2054" i="4"/>
  <c r="I2039" i="4"/>
  <c r="N2039" i="4"/>
  <c r="C2039" i="4"/>
  <c r="O2039" i="4"/>
  <c r="O2027" i="4"/>
  <c r="C2027" i="4"/>
  <c r="I2027" i="4"/>
  <c r="N2027" i="4"/>
  <c r="N2012" i="4"/>
  <c r="I2012" i="4"/>
  <c r="C2012" i="4"/>
  <c r="O2012" i="4"/>
  <c r="I2000" i="4"/>
  <c r="N2000" i="4"/>
  <c r="C2000" i="4"/>
  <c r="O2000" i="4"/>
  <c r="O1985" i="4"/>
  <c r="I1985" i="4"/>
  <c r="N1985" i="4"/>
  <c r="C1985" i="4"/>
  <c r="N1973" i="4"/>
  <c r="C1973" i="4"/>
  <c r="O1973" i="4"/>
  <c r="C1958" i="4"/>
  <c r="I1958" i="4"/>
  <c r="O1958" i="4"/>
  <c r="N1958" i="4"/>
  <c r="C1946" i="4"/>
  <c r="O1946" i="4"/>
  <c r="I1946" i="4"/>
  <c r="N1946" i="4"/>
  <c r="I1919" i="4"/>
  <c r="C1919" i="4"/>
  <c r="N1919" i="4"/>
  <c r="O1919" i="4"/>
  <c r="C1920" i="4"/>
  <c r="I1920" i="4"/>
  <c r="N1920" i="4"/>
  <c r="O1920" i="4"/>
  <c r="I1904" i="4"/>
  <c r="N1904" i="4"/>
  <c r="O1904" i="4"/>
  <c r="C1904" i="4"/>
  <c r="N1892" i="4"/>
  <c r="I1892" i="4"/>
  <c r="C1892" i="4"/>
  <c r="O1892" i="4"/>
  <c r="C1877" i="4"/>
  <c r="N1877" i="4"/>
  <c r="I1877" i="4"/>
  <c r="O1877" i="4"/>
  <c r="O1865" i="4"/>
  <c r="C1865" i="4"/>
  <c r="I1865" i="4"/>
  <c r="N1865" i="4"/>
  <c r="I1850" i="4"/>
  <c r="N1850" i="4"/>
  <c r="C1850" i="4"/>
  <c r="O1850" i="4"/>
  <c r="C1838" i="4"/>
  <c r="I1838" i="4"/>
  <c r="O1838" i="4"/>
  <c r="N1838" i="4"/>
  <c r="I1823" i="4"/>
  <c r="N1823" i="4"/>
  <c r="O1823" i="4"/>
  <c r="C1823" i="4"/>
  <c r="C1811" i="4"/>
  <c r="I1811" i="4"/>
  <c r="O1811" i="4"/>
  <c r="N1811" i="4"/>
  <c r="C1796" i="4"/>
  <c r="I1796" i="4"/>
  <c r="N1796" i="4"/>
  <c r="O1796" i="4"/>
  <c r="N1784" i="4"/>
  <c r="O1784" i="4"/>
  <c r="C1784" i="4"/>
  <c r="I1784" i="4"/>
  <c r="I1769" i="4"/>
  <c r="N1769" i="4"/>
  <c r="O1769" i="4"/>
  <c r="C1769" i="4"/>
  <c r="C1757" i="4"/>
  <c r="N1757" i="4"/>
  <c r="O1757" i="4"/>
  <c r="I1757" i="4"/>
  <c r="O1742" i="4"/>
  <c r="I1742" i="4"/>
  <c r="N1742" i="4"/>
  <c r="C1742" i="4"/>
  <c r="I1730" i="4"/>
  <c r="N1730" i="4"/>
  <c r="C1730" i="4"/>
  <c r="O1730" i="4"/>
  <c r="I1715" i="4"/>
  <c r="N1715" i="4"/>
  <c r="O1715" i="4"/>
  <c r="C1715" i="4"/>
  <c r="C1703" i="4"/>
  <c r="I1703" i="4"/>
  <c r="N1703" i="4"/>
  <c r="O1703" i="4"/>
  <c r="C1688" i="4"/>
  <c r="I1688" i="4"/>
  <c r="O1688" i="4"/>
  <c r="N1688" i="4"/>
  <c r="O1676" i="4"/>
  <c r="C1676" i="4"/>
  <c r="I1676" i="4"/>
  <c r="N1676" i="4"/>
  <c r="C1661" i="4"/>
  <c r="O1661" i="4"/>
  <c r="N1661" i="4"/>
  <c r="C1649" i="4"/>
  <c r="N1649" i="4"/>
  <c r="O1649" i="4"/>
  <c r="I1634" i="4"/>
  <c r="C1634" i="4"/>
  <c r="N1634" i="4"/>
  <c r="O1634" i="4"/>
  <c r="O1622" i="4"/>
  <c r="C1622" i="4"/>
  <c r="I1622" i="4"/>
  <c r="N1622" i="4"/>
  <c r="C1607" i="4"/>
  <c r="N1607" i="4"/>
  <c r="O1607" i="4"/>
  <c r="I1607" i="4"/>
  <c r="C1595" i="4"/>
  <c r="I1595" i="4"/>
  <c r="O1595" i="4"/>
  <c r="N1595" i="4"/>
  <c r="C1580" i="4"/>
  <c r="I1580" i="4"/>
  <c r="N1580" i="4"/>
  <c r="O1580" i="4"/>
  <c r="N1568" i="4"/>
  <c r="I1568" i="4"/>
  <c r="C1568" i="4"/>
  <c r="O1568" i="4"/>
  <c r="N1553" i="4"/>
  <c r="O1553" i="4"/>
  <c r="I1553" i="4"/>
  <c r="C1553" i="4"/>
  <c r="N1541" i="4"/>
  <c r="C1541" i="4"/>
  <c r="I1541" i="4"/>
  <c r="O1541" i="4"/>
  <c r="I1526" i="4"/>
  <c r="O1526" i="4"/>
  <c r="C1526" i="4"/>
  <c r="N1526" i="4"/>
  <c r="N1514" i="4"/>
  <c r="O1514" i="4"/>
  <c r="C1514" i="4"/>
  <c r="I1514" i="4"/>
  <c r="I1499" i="4"/>
  <c r="O1499" i="4"/>
  <c r="C1499" i="4"/>
  <c r="N1499" i="4"/>
  <c r="O1487" i="4"/>
  <c r="I1487" i="4"/>
  <c r="N1487" i="4"/>
  <c r="C1487" i="4"/>
  <c r="N1472" i="4"/>
  <c r="I1472" i="4"/>
  <c r="C1472" i="4"/>
  <c r="O1472" i="4"/>
  <c r="O1460" i="4"/>
  <c r="C1460" i="4"/>
  <c r="I1460" i="4"/>
  <c r="N1460" i="4"/>
  <c r="I1445" i="4"/>
  <c r="O1445" i="4"/>
  <c r="C1445" i="4"/>
  <c r="N1445" i="4"/>
  <c r="N1433" i="4"/>
  <c r="I1433" i="4"/>
  <c r="C1433" i="4"/>
  <c r="O1433" i="4"/>
  <c r="O1418" i="4"/>
  <c r="N1418" i="4"/>
  <c r="C1418" i="4"/>
  <c r="I1418" i="4"/>
  <c r="O1406" i="4"/>
  <c r="I1406" i="4"/>
  <c r="N1406" i="4"/>
  <c r="C1406" i="4"/>
  <c r="C1391" i="4"/>
  <c r="I1391" i="4"/>
  <c r="O1391" i="4"/>
  <c r="N1391" i="4"/>
  <c r="C1379" i="4"/>
  <c r="I1379" i="4"/>
  <c r="O1379" i="4"/>
  <c r="N1379" i="4"/>
  <c r="I1364" i="4"/>
  <c r="N1364" i="4"/>
  <c r="O1364" i="4"/>
  <c r="C1364" i="4"/>
  <c r="N1352" i="4"/>
  <c r="O1352" i="4"/>
  <c r="C1352" i="4"/>
  <c r="I1352" i="4"/>
  <c r="N1337" i="4"/>
  <c r="O1337" i="4"/>
  <c r="C1337" i="4"/>
  <c r="I1337" i="4"/>
  <c r="N1325" i="4"/>
  <c r="O1325" i="4"/>
  <c r="I1325" i="4"/>
  <c r="C1325" i="4"/>
  <c r="C1310" i="4"/>
  <c r="I1310" i="4"/>
  <c r="O1310" i="4"/>
  <c r="N1310" i="4"/>
  <c r="C1298" i="4"/>
  <c r="I1298" i="4"/>
  <c r="N1298" i="4"/>
  <c r="O1298" i="4"/>
  <c r="N1283" i="4"/>
  <c r="O1283" i="4"/>
  <c r="I1283" i="4"/>
  <c r="C1283" i="4"/>
  <c r="C1271" i="4"/>
  <c r="I1271" i="4"/>
  <c r="O1271" i="4"/>
  <c r="N1271" i="4"/>
  <c r="I1256" i="4"/>
  <c r="O1256" i="4"/>
  <c r="C1256" i="4"/>
  <c r="N1256" i="4"/>
  <c r="N1244" i="4"/>
  <c r="C1244" i="4"/>
  <c r="I1244" i="4"/>
  <c r="O1244" i="4"/>
  <c r="C1229" i="4"/>
  <c r="I1229" i="4"/>
  <c r="O1229" i="4"/>
  <c r="N1229" i="4"/>
  <c r="C1217" i="4"/>
  <c r="I1217" i="4"/>
  <c r="O1217" i="4"/>
  <c r="N1217" i="4"/>
  <c r="N1202" i="4"/>
  <c r="O1202" i="4"/>
  <c r="C1202" i="4"/>
  <c r="I1202" i="4"/>
  <c r="I1190" i="4"/>
  <c r="N1190" i="4"/>
  <c r="C1190" i="4"/>
  <c r="O1190" i="4"/>
  <c r="I1175" i="4"/>
  <c r="O1175" i="4"/>
  <c r="N1175" i="4"/>
  <c r="C1175" i="4"/>
  <c r="C1163" i="4"/>
  <c r="I1163" i="4"/>
  <c r="N1163" i="4"/>
  <c r="O1163" i="4"/>
  <c r="N1148" i="4"/>
  <c r="O1148" i="4"/>
  <c r="C1148" i="4"/>
  <c r="I1148" i="4"/>
  <c r="N1136" i="4"/>
  <c r="C1136" i="4"/>
  <c r="I1136" i="4"/>
  <c r="O1136" i="4"/>
  <c r="I1121" i="4"/>
  <c r="N1121" i="4"/>
  <c r="O1121" i="4"/>
  <c r="C1121" i="4"/>
  <c r="N1109" i="4"/>
  <c r="O1109" i="4"/>
  <c r="C1109" i="4"/>
  <c r="I1109" i="4"/>
  <c r="C1094" i="4"/>
  <c r="I1094" i="4"/>
  <c r="N1094" i="4"/>
  <c r="O1094" i="4"/>
  <c r="C1082" i="4"/>
  <c r="I1082" i="4"/>
  <c r="N1082" i="4"/>
  <c r="O1082" i="4"/>
  <c r="N1067" i="4"/>
  <c r="O1067" i="4"/>
  <c r="I1067" i="4"/>
  <c r="C1067" i="4"/>
  <c r="O1055" i="4"/>
  <c r="N1055" i="4"/>
  <c r="I1055" i="4"/>
  <c r="C1055" i="4"/>
  <c r="C1040" i="4"/>
  <c r="I1040" i="4"/>
  <c r="N1040" i="4"/>
  <c r="O1040" i="4"/>
  <c r="C1028" i="4"/>
  <c r="I1028" i="4"/>
  <c r="N1028" i="4"/>
  <c r="O1028" i="4"/>
  <c r="I1013" i="4"/>
  <c r="N1013" i="4"/>
  <c r="C1013" i="4"/>
  <c r="O1013" i="4"/>
  <c r="N1001" i="4"/>
  <c r="O1001" i="4"/>
  <c r="C1001" i="4"/>
  <c r="I1001" i="4"/>
  <c r="C986" i="4"/>
  <c r="N986" i="4"/>
  <c r="O986" i="4"/>
  <c r="I986" i="4"/>
  <c r="N974" i="4"/>
  <c r="O974" i="4"/>
  <c r="I974" i="4"/>
  <c r="C974" i="4"/>
  <c r="N959" i="4"/>
  <c r="O959" i="4"/>
  <c r="C959" i="4"/>
  <c r="I959" i="4"/>
  <c r="N947" i="4"/>
  <c r="O947" i="4"/>
  <c r="C947" i="4"/>
  <c r="I947" i="4"/>
  <c r="C932" i="4"/>
  <c r="I932" i="4"/>
  <c r="N932" i="4"/>
  <c r="O932" i="4"/>
  <c r="C920" i="4"/>
  <c r="I920" i="4"/>
  <c r="N920" i="4"/>
  <c r="O920" i="4"/>
  <c r="N905" i="4"/>
  <c r="O905" i="4"/>
  <c r="C905" i="4"/>
  <c r="I905" i="4"/>
  <c r="C893" i="4"/>
  <c r="I893" i="4"/>
  <c r="O893" i="4"/>
  <c r="N893" i="4"/>
  <c r="N878" i="4"/>
  <c r="O878" i="4"/>
  <c r="I878" i="4"/>
  <c r="C878" i="4"/>
  <c r="C866" i="4"/>
  <c r="I866" i="4"/>
  <c r="O866" i="4"/>
  <c r="N866" i="4"/>
  <c r="O851" i="4"/>
  <c r="C851" i="4"/>
  <c r="I851" i="4"/>
  <c r="N851" i="4"/>
  <c r="O839" i="4"/>
  <c r="C839" i="4"/>
  <c r="I839" i="4"/>
  <c r="N839" i="4"/>
  <c r="N824" i="4"/>
  <c r="O824" i="4"/>
  <c r="C824" i="4"/>
  <c r="I824" i="4"/>
  <c r="C812" i="4"/>
  <c r="I812" i="4"/>
  <c r="O812" i="4"/>
  <c r="N812" i="4"/>
  <c r="C797" i="4"/>
  <c r="I797" i="4"/>
  <c r="N797" i="4"/>
  <c r="O797" i="4"/>
  <c r="C785" i="4"/>
  <c r="I785" i="4"/>
  <c r="O785" i="4"/>
  <c r="N785" i="4"/>
  <c r="O770" i="4"/>
  <c r="C770" i="4"/>
  <c r="I770" i="4"/>
  <c r="N770" i="4"/>
  <c r="N758" i="4"/>
  <c r="O758" i="4"/>
  <c r="C758" i="4"/>
  <c r="I758" i="4"/>
  <c r="C743" i="4"/>
  <c r="I743" i="4"/>
  <c r="O743" i="4"/>
  <c r="N743" i="4"/>
  <c r="I731" i="4"/>
  <c r="C731" i="4"/>
  <c r="N731" i="4"/>
  <c r="O731" i="4"/>
  <c r="I716" i="4"/>
  <c r="O716" i="4"/>
  <c r="C716" i="4"/>
  <c r="N716" i="4"/>
  <c r="C704" i="4"/>
  <c r="I704" i="4"/>
  <c r="N704" i="4"/>
  <c r="O704" i="4"/>
  <c r="C689" i="4"/>
  <c r="N689" i="4"/>
  <c r="O689" i="4"/>
  <c r="I689" i="4"/>
  <c r="C677" i="4"/>
  <c r="I677" i="4"/>
  <c r="N677" i="4"/>
  <c r="O677" i="4"/>
  <c r="C662" i="4"/>
  <c r="I662" i="4"/>
  <c r="N662" i="4"/>
  <c r="O662" i="4"/>
  <c r="N650" i="4"/>
  <c r="O650" i="4"/>
  <c r="C650" i="4"/>
  <c r="I650" i="4"/>
  <c r="I635" i="4"/>
  <c r="N635" i="4"/>
  <c r="O635" i="4"/>
  <c r="C635" i="4"/>
  <c r="C623" i="4"/>
  <c r="O623" i="4"/>
  <c r="I623" i="4"/>
  <c r="N623" i="4"/>
  <c r="O608" i="4"/>
  <c r="N608" i="4"/>
  <c r="C608" i="4"/>
  <c r="I608" i="4"/>
  <c r="I596" i="4"/>
  <c r="O596" i="4"/>
  <c r="N596" i="4"/>
  <c r="C596" i="4"/>
  <c r="O581" i="4"/>
  <c r="N581" i="4"/>
  <c r="C581" i="4"/>
  <c r="I581" i="4"/>
  <c r="C569" i="4"/>
  <c r="O569" i="4"/>
  <c r="I569" i="4"/>
  <c r="N569" i="4"/>
  <c r="O554" i="4"/>
  <c r="N554" i="4"/>
  <c r="C554" i="4"/>
  <c r="I554" i="4"/>
  <c r="C542" i="4"/>
  <c r="N542" i="4"/>
  <c r="O542" i="4"/>
  <c r="I542" i="4"/>
  <c r="N527" i="4"/>
  <c r="O527" i="4"/>
  <c r="C527" i="4"/>
  <c r="I527" i="4"/>
  <c r="O515" i="4"/>
  <c r="N515" i="4"/>
  <c r="C515" i="4"/>
  <c r="I515" i="4"/>
  <c r="O500" i="4"/>
  <c r="I500" i="4"/>
  <c r="N500" i="4"/>
  <c r="C500" i="4"/>
  <c r="C488" i="4"/>
  <c r="N488" i="4"/>
  <c r="I488" i="4"/>
  <c r="O488" i="4"/>
  <c r="I473" i="4"/>
  <c r="C473" i="4"/>
  <c r="N473" i="4"/>
  <c r="O473" i="4"/>
  <c r="N461" i="4"/>
  <c r="C461" i="4"/>
  <c r="I461" i="4"/>
  <c r="O461" i="4"/>
  <c r="I446" i="4"/>
  <c r="C446" i="4"/>
  <c r="O446" i="4"/>
  <c r="N446" i="4"/>
  <c r="I434" i="4"/>
  <c r="O434" i="4"/>
  <c r="N434" i="4"/>
  <c r="C434" i="4"/>
  <c r="I419" i="4"/>
  <c r="C419" i="4"/>
  <c r="N419" i="4"/>
  <c r="O419" i="4"/>
  <c r="O407" i="4"/>
  <c r="C407" i="4"/>
  <c r="N407" i="4"/>
  <c r="I407" i="4"/>
  <c r="N392" i="4"/>
  <c r="O392" i="4"/>
  <c r="C392" i="4"/>
  <c r="I392" i="4"/>
  <c r="O380" i="4"/>
  <c r="N380" i="4"/>
  <c r="C380" i="4"/>
  <c r="I380" i="4"/>
  <c r="I365" i="4"/>
  <c r="C365" i="4"/>
  <c r="N365" i="4"/>
  <c r="O365" i="4"/>
  <c r="O353" i="4"/>
  <c r="N353" i="4"/>
  <c r="C353" i="4"/>
  <c r="I353" i="4"/>
  <c r="I338" i="4"/>
  <c r="O338" i="4"/>
  <c r="C338" i="4"/>
  <c r="N338" i="4"/>
  <c r="C326" i="4"/>
  <c r="I326" i="4"/>
  <c r="N326" i="4"/>
  <c r="O326" i="4"/>
  <c r="N311" i="4"/>
  <c r="I311" i="4"/>
  <c r="C311" i="4"/>
  <c r="O311" i="4"/>
  <c r="O299" i="4"/>
  <c r="I299" i="4"/>
  <c r="C299" i="4"/>
  <c r="N299" i="4"/>
  <c r="N284" i="4"/>
  <c r="O284" i="4"/>
  <c r="I284" i="4"/>
  <c r="C284" i="4"/>
  <c r="O272" i="4"/>
  <c r="N272" i="4"/>
  <c r="I272" i="4"/>
  <c r="C272" i="4"/>
  <c r="C257" i="4"/>
  <c r="I257" i="4"/>
  <c r="N257" i="4"/>
  <c r="O257" i="4"/>
  <c r="I245" i="4"/>
  <c r="C245" i="4"/>
  <c r="N245" i="4"/>
  <c r="O245" i="4"/>
  <c r="N230" i="4"/>
  <c r="C230" i="4"/>
  <c r="I230" i="4"/>
  <c r="O230" i="4"/>
  <c r="C218" i="4"/>
  <c r="N218" i="4"/>
  <c r="O218" i="4"/>
  <c r="I218" i="4"/>
  <c r="I203" i="4"/>
  <c r="N203" i="4"/>
  <c r="O203" i="4"/>
  <c r="C203" i="4"/>
  <c r="I191" i="4"/>
  <c r="C191" i="4"/>
  <c r="N191" i="4"/>
  <c r="O191" i="4"/>
  <c r="I176" i="4"/>
  <c r="N176" i="4"/>
  <c r="O176" i="4"/>
  <c r="C176" i="4"/>
  <c r="I164" i="4"/>
  <c r="C164" i="4"/>
  <c r="O164" i="4"/>
  <c r="N164" i="4"/>
  <c r="N149" i="4"/>
  <c r="C149" i="4"/>
  <c r="O149" i="4"/>
  <c r="I149" i="4"/>
  <c r="O137" i="4"/>
  <c r="I137" i="4"/>
  <c r="C137" i="4"/>
  <c r="N137" i="4"/>
  <c r="O122" i="4"/>
  <c r="C122" i="4"/>
  <c r="N122" i="4"/>
  <c r="I122" i="4"/>
  <c r="O110" i="4"/>
  <c r="C110" i="4"/>
  <c r="I110" i="4"/>
  <c r="N110" i="4"/>
  <c r="N95" i="4"/>
  <c r="I95" i="4"/>
  <c r="O95" i="4"/>
  <c r="C95" i="4"/>
  <c r="N83" i="4"/>
  <c r="I83" i="4"/>
  <c r="C83" i="4"/>
  <c r="O83" i="4"/>
  <c r="O68" i="4"/>
  <c r="I68" i="4"/>
  <c r="C68" i="4"/>
  <c r="N68" i="4"/>
  <c r="C56" i="4"/>
  <c r="N56" i="4"/>
  <c r="I56" i="4"/>
  <c r="O56" i="4"/>
  <c r="N2753" i="4"/>
  <c r="O2753" i="4"/>
  <c r="N2429" i="4"/>
  <c r="O2429" i="4"/>
  <c r="I2429" i="4"/>
  <c r="I2105" i="4"/>
  <c r="O2105" i="4"/>
  <c r="N2105" i="4"/>
  <c r="C1781" i="4"/>
  <c r="I1781" i="4"/>
  <c r="N1781" i="4"/>
  <c r="O1781" i="4"/>
  <c r="C1457" i="4"/>
  <c r="I1457" i="4"/>
  <c r="N1457" i="4"/>
  <c r="O1457" i="4"/>
  <c r="C2817" i="4"/>
  <c r="AB2817" i="4" s="1"/>
  <c r="C2802" i="4"/>
  <c r="AB2802" i="4" s="1"/>
  <c r="I2738" i="4"/>
  <c r="I2710" i="4"/>
  <c r="N2677" i="4"/>
  <c r="O2649" i="4"/>
  <c r="C2429" i="4"/>
  <c r="AB2429" i="4" s="1"/>
  <c r="O2357" i="4"/>
  <c r="C2759" i="4"/>
  <c r="AB2759" i="4" s="1"/>
  <c r="I2759" i="4"/>
  <c r="N2759" i="4"/>
  <c r="O2759" i="4"/>
  <c r="C2636" i="4"/>
  <c r="AB2636" i="4" s="1"/>
  <c r="I2636" i="4"/>
  <c r="N2636" i="4"/>
  <c r="O2636" i="4"/>
  <c r="I2543" i="4"/>
  <c r="N2543" i="4"/>
  <c r="O2543" i="4"/>
  <c r="C2543" i="4"/>
  <c r="AB2543" i="4" s="1"/>
  <c r="N2420" i="4"/>
  <c r="O2420" i="4"/>
  <c r="C2420" i="4"/>
  <c r="AB2420" i="4" s="1"/>
  <c r="I2420" i="4"/>
  <c r="I2312" i="4"/>
  <c r="C2312" i="4"/>
  <c r="AB2312" i="4" s="1"/>
  <c r="N2312" i="4"/>
  <c r="O2312" i="4"/>
  <c r="I2219" i="4"/>
  <c r="N2219" i="4"/>
  <c r="O2219" i="4"/>
  <c r="C2219" i="4"/>
  <c r="AB2219" i="4" s="1"/>
  <c r="C2111" i="4"/>
  <c r="N2111" i="4"/>
  <c r="I2111" i="4"/>
  <c r="O2111" i="4"/>
  <c r="I1988" i="4"/>
  <c r="O1988" i="4"/>
  <c r="C1988" i="4"/>
  <c r="N1988" i="4"/>
  <c r="N1895" i="4"/>
  <c r="O1895" i="4"/>
  <c r="I1895" i="4"/>
  <c r="C1895" i="4"/>
  <c r="C1772" i="4"/>
  <c r="N1772" i="4"/>
  <c r="I1772" i="4"/>
  <c r="O1772" i="4"/>
  <c r="O1679" i="4"/>
  <c r="C1679" i="4"/>
  <c r="I1679" i="4"/>
  <c r="N1679" i="4"/>
  <c r="I1571" i="4"/>
  <c r="C1571" i="4"/>
  <c r="O1571" i="4"/>
  <c r="N1571" i="4"/>
  <c r="C2824" i="4"/>
  <c r="AB2824" i="4" s="1"/>
  <c r="I2824" i="4"/>
  <c r="N2824" i="4"/>
  <c r="O2824" i="4"/>
  <c r="O2758" i="4"/>
  <c r="C2758" i="4"/>
  <c r="AB2758" i="4" s="1"/>
  <c r="I2758" i="4"/>
  <c r="N2758" i="4"/>
  <c r="C2757" i="4"/>
  <c r="AB2757" i="4" s="1"/>
  <c r="I2757" i="4"/>
  <c r="N2757" i="4"/>
  <c r="C2703" i="4"/>
  <c r="AB2703" i="4" s="1"/>
  <c r="I2703" i="4"/>
  <c r="N2703" i="4"/>
  <c r="O2703" i="4"/>
  <c r="C2622" i="4"/>
  <c r="AB2622" i="4" s="1"/>
  <c r="I2622" i="4"/>
  <c r="N2622" i="4"/>
  <c r="O2622" i="4"/>
  <c r="C2741" i="4"/>
  <c r="AB2741" i="4" s="1"/>
  <c r="I2741" i="4"/>
  <c r="N2741" i="4"/>
  <c r="O2741" i="4"/>
  <c r="N2702" i="4"/>
  <c r="O2702" i="4"/>
  <c r="C2702" i="4"/>
  <c r="AB2702" i="4" s="1"/>
  <c r="I2702" i="4"/>
  <c r="C2833" i="4"/>
  <c r="AB2833" i="4" s="1"/>
  <c r="I2833" i="4"/>
  <c r="N2833" i="4"/>
  <c r="O2833" i="4"/>
  <c r="N2740" i="4"/>
  <c r="C2740" i="4"/>
  <c r="AB2740" i="4" s="1"/>
  <c r="I2740" i="4"/>
  <c r="O2740" i="4"/>
  <c r="N2659" i="4"/>
  <c r="O2659" i="4"/>
  <c r="C2659" i="4"/>
  <c r="AB2659" i="4" s="1"/>
  <c r="C2590" i="4"/>
  <c r="AB2590" i="4" s="1"/>
  <c r="I2590" i="4"/>
  <c r="N2590" i="4"/>
  <c r="O2590" i="4"/>
  <c r="O2497" i="4"/>
  <c r="C2497" i="4"/>
  <c r="AB2497" i="4" s="1"/>
  <c r="I2497" i="4"/>
  <c r="N2497" i="4"/>
  <c r="C2428" i="4"/>
  <c r="AB2428" i="4" s="1"/>
  <c r="I2428" i="4"/>
  <c r="N2428" i="4"/>
  <c r="O2428" i="4"/>
  <c r="C2335" i="4"/>
  <c r="AB2335" i="4" s="1"/>
  <c r="I2335" i="4"/>
  <c r="N2335" i="4"/>
  <c r="O2335" i="4"/>
  <c r="C2254" i="4"/>
  <c r="AB2254" i="4" s="1"/>
  <c r="I2254" i="4"/>
  <c r="N2254" i="4"/>
  <c r="O2254" i="4"/>
  <c r="C2173" i="4"/>
  <c r="I2173" i="4"/>
  <c r="N2173" i="4"/>
  <c r="O2173" i="4"/>
  <c r="I2119" i="4"/>
  <c r="C2119" i="4"/>
  <c r="N2119" i="4"/>
  <c r="O2119" i="4"/>
  <c r="I2077" i="4"/>
  <c r="C2077" i="4"/>
  <c r="N2077" i="4"/>
  <c r="O2077" i="4"/>
  <c r="C2038" i="4"/>
  <c r="I2038" i="4"/>
  <c r="N2038" i="4"/>
  <c r="O2038" i="4"/>
  <c r="C1996" i="4"/>
  <c r="N1996" i="4"/>
  <c r="I1996" i="4"/>
  <c r="O1996" i="4"/>
  <c r="O1984" i="4"/>
  <c r="I1984" i="4"/>
  <c r="N1984" i="4"/>
  <c r="C1984" i="4"/>
  <c r="I1969" i="4"/>
  <c r="C1969" i="4"/>
  <c r="N1969" i="4"/>
  <c r="O1969" i="4"/>
  <c r="N1957" i="4"/>
  <c r="C1957" i="4"/>
  <c r="I1957" i="4"/>
  <c r="O1957" i="4"/>
  <c r="O1939" i="4"/>
  <c r="N1939" i="4"/>
  <c r="C1939" i="4"/>
  <c r="I1939" i="4"/>
  <c r="C1933" i="4"/>
  <c r="I1933" i="4"/>
  <c r="N1933" i="4"/>
  <c r="O1933" i="4"/>
  <c r="C1915" i="4"/>
  <c r="I1915" i="4"/>
  <c r="O1915" i="4"/>
  <c r="N1915" i="4"/>
  <c r="N1903" i="4"/>
  <c r="O1903" i="4"/>
  <c r="C1903" i="4"/>
  <c r="I1903" i="4"/>
  <c r="C1888" i="4"/>
  <c r="N1888" i="4"/>
  <c r="O1888" i="4"/>
  <c r="I1888" i="4"/>
  <c r="C1876" i="4"/>
  <c r="I1876" i="4"/>
  <c r="N1876" i="4"/>
  <c r="O1876" i="4"/>
  <c r="C1861" i="4"/>
  <c r="I1861" i="4"/>
  <c r="N1861" i="4"/>
  <c r="O1861" i="4"/>
  <c r="C1849" i="4"/>
  <c r="N1849" i="4"/>
  <c r="I1849" i="4"/>
  <c r="O1849" i="4"/>
  <c r="C1834" i="4"/>
  <c r="N1834" i="4"/>
  <c r="O1834" i="4"/>
  <c r="I1834" i="4"/>
  <c r="N1822" i="4"/>
  <c r="O1822" i="4"/>
  <c r="C1822" i="4"/>
  <c r="I1822" i="4"/>
  <c r="N1807" i="4"/>
  <c r="O1807" i="4"/>
  <c r="C1807" i="4"/>
  <c r="I1807" i="4"/>
  <c r="C1795" i="4"/>
  <c r="I1795" i="4"/>
  <c r="N1795" i="4"/>
  <c r="O1795" i="4"/>
  <c r="C1780" i="4"/>
  <c r="N1780" i="4"/>
  <c r="O1780" i="4"/>
  <c r="I1780" i="4"/>
  <c r="N1768" i="4"/>
  <c r="C1768" i="4"/>
  <c r="I1768" i="4"/>
  <c r="O1768" i="4"/>
  <c r="O1753" i="4"/>
  <c r="C1753" i="4"/>
  <c r="I1753" i="4"/>
  <c r="N1753" i="4"/>
  <c r="O1741" i="4"/>
  <c r="C1741" i="4"/>
  <c r="I1741" i="4"/>
  <c r="N1741" i="4"/>
  <c r="C1726" i="4"/>
  <c r="N1726" i="4"/>
  <c r="I1726" i="4"/>
  <c r="O1726" i="4"/>
  <c r="N1714" i="4"/>
  <c r="O1714" i="4"/>
  <c r="C1714" i="4"/>
  <c r="I1714" i="4"/>
  <c r="N1699" i="4"/>
  <c r="I1699" i="4"/>
  <c r="C1699" i="4"/>
  <c r="O1699" i="4"/>
  <c r="C1687" i="4"/>
  <c r="I1687" i="4"/>
  <c r="N1687" i="4"/>
  <c r="O1687" i="4"/>
  <c r="N1672" i="4"/>
  <c r="O1672" i="4"/>
  <c r="C1672" i="4"/>
  <c r="C1660" i="4"/>
  <c r="N1660" i="4"/>
  <c r="O1660" i="4"/>
  <c r="C1645" i="4"/>
  <c r="I1645" i="4"/>
  <c r="N1645" i="4"/>
  <c r="O1645" i="4"/>
  <c r="N1633" i="4"/>
  <c r="C1633" i="4"/>
  <c r="I1633" i="4"/>
  <c r="O1633" i="4"/>
  <c r="C1618" i="4"/>
  <c r="I1618" i="4"/>
  <c r="N1618" i="4"/>
  <c r="O1618" i="4"/>
  <c r="C1606" i="4"/>
  <c r="I1606" i="4"/>
  <c r="N1606" i="4"/>
  <c r="O1606" i="4"/>
  <c r="I1591" i="4"/>
  <c r="C1591" i="4"/>
  <c r="N1591" i="4"/>
  <c r="O1591" i="4"/>
  <c r="O1579" i="4"/>
  <c r="C1579" i="4"/>
  <c r="I1579" i="4"/>
  <c r="N1579" i="4"/>
  <c r="C1564" i="4"/>
  <c r="N1564" i="4"/>
  <c r="I1564" i="4"/>
  <c r="O1564" i="4"/>
  <c r="N1552" i="4"/>
  <c r="O1552" i="4"/>
  <c r="C1552" i="4"/>
  <c r="I1552" i="4"/>
  <c r="O1537" i="4"/>
  <c r="C1537" i="4"/>
  <c r="I1537" i="4"/>
  <c r="N1537" i="4"/>
  <c r="I1525" i="4"/>
  <c r="N1525" i="4"/>
  <c r="O1525" i="4"/>
  <c r="C1525" i="4"/>
  <c r="I1510" i="4"/>
  <c r="O1510" i="4"/>
  <c r="N1510" i="4"/>
  <c r="C1510" i="4"/>
  <c r="N1498" i="4"/>
  <c r="C1498" i="4"/>
  <c r="I1498" i="4"/>
  <c r="O1498" i="4"/>
  <c r="C1483" i="4"/>
  <c r="N1483" i="4"/>
  <c r="O1483" i="4"/>
  <c r="I1483" i="4"/>
  <c r="N1471" i="4"/>
  <c r="O1471" i="4"/>
  <c r="C1471" i="4"/>
  <c r="I1471" i="4"/>
  <c r="O1456" i="4"/>
  <c r="C1456" i="4"/>
  <c r="I1456" i="4"/>
  <c r="N1456" i="4"/>
  <c r="I1444" i="4"/>
  <c r="C1444" i="4"/>
  <c r="N1444" i="4"/>
  <c r="O1444" i="4"/>
  <c r="I1429" i="4"/>
  <c r="N1429" i="4"/>
  <c r="C1429" i="4"/>
  <c r="O1429" i="4"/>
  <c r="I1417" i="4"/>
  <c r="O1417" i="4"/>
  <c r="C1417" i="4"/>
  <c r="N1417" i="4"/>
  <c r="O1402" i="4"/>
  <c r="I1402" i="4"/>
  <c r="N1402" i="4"/>
  <c r="C1402" i="4"/>
  <c r="C1390" i="4"/>
  <c r="O1390" i="4"/>
  <c r="I1390" i="4"/>
  <c r="N1390" i="4"/>
  <c r="N1375" i="4"/>
  <c r="O1375" i="4"/>
  <c r="C1375" i="4"/>
  <c r="I1375" i="4"/>
  <c r="C1363" i="4"/>
  <c r="I1363" i="4"/>
  <c r="N1363" i="4"/>
  <c r="O1363" i="4"/>
  <c r="N1348" i="4"/>
  <c r="C1348" i="4"/>
  <c r="I1348" i="4"/>
  <c r="O1348" i="4"/>
  <c r="N1336" i="4"/>
  <c r="C1336" i="4"/>
  <c r="I1336" i="4"/>
  <c r="O1336" i="4"/>
  <c r="I1321" i="4"/>
  <c r="N1321" i="4"/>
  <c r="C1321" i="4"/>
  <c r="O1321" i="4"/>
  <c r="I1309" i="4"/>
  <c r="N1309" i="4"/>
  <c r="C1309" i="4"/>
  <c r="O1309" i="4"/>
  <c r="C1294" i="4"/>
  <c r="I1294" i="4"/>
  <c r="N1294" i="4"/>
  <c r="O1294" i="4"/>
  <c r="C1282" i="4"/>
  <c r="I1282" i="4"/>
  <c r="N1282" i="4"/>
  <c r="O1282" i="4"/>
  <c r="C1267" i="4"/>
  <c r="O1267" i="4"/>
  <c r="N1267" i="4"/>
  <c r="I1267" i="4"/>
  <c r="N1255" i="4"/>
  <c r="O1255" i="4"/>
  <c r="C1255" i="4"/>
  <c r="I1255" i="4"/>
  <c r="C1240" i="4"/>
  <c r="I1240" i="4"/>
  <c r="N1240" i="4"/>
  <c r="O1240" i="4"/>
  <c r="N1228" i="4"/>
  <c r="O1228" i="4"/>
  <c r="I1228" i="4"/>
  <c r="C1228" i="4"/>
  <c r="O1213" i="4"/>
  <c r="C1213" i="4"/>
  <c r="I1213" i="4"/>
  <c r="N1213" i="4"/>
  <c r="C1201" i="4"/>
  <c r="I1201" i="4"/>
  <c r="N1201" i="4"/>
  <c r="O1201" i="4"/>
  <c r="N1186" i="4"/>
  <c r="O1186" i="4"/>
  <c r="C1186" i="4"/>
  <c r="I1186" i="4"/>
  <c r="N1174" i="4"/>
  <c r="O1174" i="4"/>
  <c r="C1174" i="4"/>
  <c r="I1174" i="4"/>
  <c r="C1159" i="4"/>
  <c r="O1159" i="4"/>
  <c r="I1159" i="4"/>
  <c r="N1159" i="4"/>
  <c r="C1147" i="4"/>
  <c r="I1147" i="4"/>
  <c r="N1147" i="4"/>
  <c r="O1147" i="4"/>
  <c r="C1132" i="4"/>
  <c r="N1132" i="4"/>
  <c r="I1132" i="4"/>
  <c r="O1132" i="4"/>
  <c r="I1120" i="4"/>
  <c r="C1120" i="4"/>
  <c r="N1120" i="4"/>
  <c r="O1120" i="4"/>
  <c r="C1105" i="4"/>
  <c r="I1105" i="4"/>
  <c r="N1105" i="4"/>
  <c r="O1105" i="4"/>
  <c r="N1093" i="4"/>
  <c r="C1093" i="4"/>
  <c r="I1093" i="4"/>
  <c r="O1093" i="4"/>
  <c r="I1078" i="4"/>
  <c r="N1078" i="4"/>
  <c r="O1078" i="4"/>
  <c r="C1078" i="4"/>
  <c r="C1066" i="4"/>
  <c r="I1066" i="4"/>
  <c r="N1066" i="4"/>
  <c r="O1066" i="4"/>
  <c r="N1051" i="4"/>
  <c r="O1051" i="4"/>
  <c r="C1051" i="4"/>
  <c r="I1051" i="4"/>
  <c r="C1039" i="4"/>
  <c r="I1039" i="4"/>
  <c r="N1039" i="4"/>
  <c r="O1039" i="4"/>
  <c r="N1024" i="4"/>
  <c r="O1024" i="4"/>
  <c r="C1024" i="4"/>
  <c r="I1024" i="4"/>
  <c r="N1012" i="4"/>
  <c r="O1012" i="4"/>
  <c r="I1012" i="4"/>
  <c r="C1012" i="4"/>
  <c r="I997" i="4"/>
  <c r="C997" i="4"/>
  <c r="O997" i="4"/>
  <c r="N997" i="4"/>
  <c r="C985" i="4"/>
  <c r="I985" i="4"/>
  <c r="N985" i="4"/>
  <c r="O985" i="4"/>
  <c r="I970" i="4"/>
  <c r="N970" i="4"/>
  <c r="O970" i="4"/>
  <c r="C970" i="4"/>
  <c r="C958" i="4"/>
  <c r="I958" i="4"/>
  <c r="O958" i="4"/>
  <c r="N958" i="4"/>
  <c r="O943" i="4"/>
  <c r="C943" i="4"/>
  <c r="I943" i="4"/>
  <c r="N943" i="4"/>
  <c r="N931" i="4"/>
  <c r="C931" i="4"/>
  <c r="I931" i="4"/>
  <c r="O931" i="4"/>
  <c r="O916" i="4"/>
  <c r="I916" i="4"/>
  <c r="C916" i="4"/>
  <c r="N916" i="4"/>
  <c r="C904" i="4"/>
  <c r="I904" i="4"/>
  <c r="N904" i="4"/>
  <c r="O904" i="4"/>
  <c r="C889" i="4"/>
  <c r="N889" i="4"/>
  <c r="I889" i="4"/>
  <c r="O889" i="4"/>
  <c r="O877" i="4"/>
  <c r="C877" i="4"/>
  <c r="I877" i="4"/>
  <c r="N877" i="4"/>
  <c r="C862" i="4"/>
  <c r="I862" i="4"/>
  <c r="O862" i="4"/>
  <c r="N862" i="4"/>
  <c r="C850" i="4"/>
  <c r="I850" i="4"/>
  <c r="N850" i="4"/>
  <c r="O850" i="4"/>
  <c r="N835" i="4"/>
  <c r="O835" i="4"/>
  <c r="I835" i="4"/>
  <c r="C835" i="4"/>
  <c r="C823" i="4"/>
  <c r="I823" i="4"/>
  <c r="N823" i="4"/>
  <c r="O823" i="4"/>
  <c r="N808" i="4"/>
  <c r="O808" i="4"/>
  <c r="C808" i="4"/>
  <c r="I808" i="4"/>
  <c r="I796" i="4"/>
  <c r="N796" i="4"/>
  <c r="O796" i="4"/>
  <c r="C796" i="4"/>
  <c r="N781" i="4"/>
  <c r="O781" i="4"/>
  <c r="C781" i="4"/>
  <c r="I781" i="4"/>
  <c r="I769" i="4"/>
  <c r="C769" i="4"/>
  <c r="O769" i="4"/>
  <c r="N769" i="4"/>
  <c r="N754" i="4"/>
  <c r="O754" i="4"/>
  <c r="C754" i="4"/>
  <c r="I754" i="4"/>
  <c r="C742" i="4"/>
  <c r="I742" i="4"/>
  <c r="N742" i="4"/>
  <c r="O742" i="4"/>
  <c r="N727" i="4"/>
  <c r="C727" i="4"/>
  <c r="I727" i="4"/>
  <c r="O727" i="4"/>
  <c r="I715" i="4"/>
  <c r="N715" i="4"/>
  <c r="O715" i="4"/>
  <c r="C715" i="4"/>
  <c r="I700" i="4"/>
  <c r="C700" i="4"/>
  <c r="N700" i="4"/>
  <c r="O700" i="4"/>
  <c r="O688" i="4"/>
  <c r="C688" i="4"/>
  <c r="N688" i="4"/>
  <c r="I688" i="4"/>
  <c r="C673" i="4"/>
  <c r="I673" i="4"/>
  <c r="N673" i="4"/>
  <c r="O673" i="4"/>
  <c r="C661" i="4"/>
  <c r="I661" i="4"/>
  <c r="N661" i="4"/>
  <c r="O661" i="4"/>
  <c r="C646" i="4"/>
  <c r="I646" i="4"/>
  <c r="N646" i="4"/>
  <c r="O646" i="4"/>
  <c r="O634" i="4"/>
  <c r="N634" i="4"/>
  <c r="C634" i="4"/>
  <c r="I634" i="4"/>
  <c r="O619" i="4"/>
  <c r="N619" i="4"/>
  <c r="C619" i="4"/>
  <c r="I619" i="4"/>
  <c r="N607" i="4"/>
  <c r="O607" i="4"/>
  <c r="C607" i="4"/>
  <c r="I607" i="4"/>
  <c r="C592" i="4"/>
  <c r="N592" i="4"/>
  <c r="I592" i="4"/>
  <c r="O592" i="4"/>
  <c r="O580" i="4"/>
  <c r="N580" i="4"/>
  <c r="C580" i="4"/>
  <c r="I580" i="4"/>
  <c r="N565" i="4"/>
  <c r="I565" i="4"/>
  <c r="C565" i="4"/>
  <c r="O565" i="4"/>
  <c r="C553" i="4"/>
  <c r="N553" i="4"/>
  <c r="I553" i="4"/>
  <c r="O553" i="4"/>
  <c r="O538" i="4"/>
  <c r="C538" i="4"/>
  <c r="I538" i="4"/>
  <c r="N538" i="4"/>
  <c r="O526" i="4"/>
  <c r="C526" i="4"/>
  <c r="I526" i="4"/>
  <c r="N526" i="4"/>
  <c r="N511" i="4"/>
  <c r="C511" i="4"/>
  <c r="I511" i="4"/>
  <c r="O511" i="4"/>
  <c r="I499" i="4"/>
  <c r="N499" i="4"/>
  <c r="O499" i="4"/>
  <c r="C499" i="4"/>
  <c r="I484" i="4"/>
  <c r="C484" i="4"/>
  <c r="N484" i="4"/>
  <c r="O484" i="4"/>
  <c r="I472" i="4"/>
  <c r="N472" i="4"/>
  <c r="O472" i="4"/>
  <c r="C472" i="4"/>
  <c r="C457" i="4"/>
  <c r="I457" i="4"/>
  <c r="O457" i="4"/>
  <c r="N457" i="4"/>
  <c r="C445" i="4"/>
  <c r="O445" i="4"/>
  <c r="I445" i="4"/>
  <c r="N445" i="4"/>
  <c r="C430" i="4"/>
  <c r="O430" i="4"/>
  <c r="N430" i="4"/>
  <c r="I430" i="4"/>
  <c r="N418" i="4"/>
  <c r="I418" i="4"/>
  <c r="O418" i="4"/>
  <c r="C418" i="4"/>
  <c r="O403" i="4"/>
  <c r="N403" i="4"/>
  <c r="C403" i="4"/>
  <c r="I403" i="4"/>
  <c r="O391" i="4"/>
  <c r="N391" i="4"/>
  <c r="I391" i="4"/>
  <c r="C391" i="4"/>
  <c r="C376" i="4"/>
  <c r="N376" i="4"/>
  <c r="O376" i="4"/>
  <c r="I376" i="4"/>
  <c r="I364" i="4"/>
  <c r="C364" i="4"/>
  <c r="N364" i="4"/>
  <c r="O364" i="4"/>
  <c r="C349" i="4"/>
  <c r="I349" i="4"/>
  <c r="N349" i="4"/>
  <c r="O349" i="4"/>
  <c r="N337" i="4"/>
  <c r="I337" i="4"/>
  <c r="C337" i="4"/>
  <c r="O337" i="4"/>
  <c r="O322" i="4"/>
  <c r="N322" i="4"/>
  <c r="C322" i="4"/>
  <c r="I322" i="4"/>
  <c r="C310" i="4"/>
  <c r="N310" i="4"/>
  <c r="O310" i="4"/>
  <c r="I310" i="4"/>
  <c r="O295" i="4"/>
  <c r="C295" i="4"/>
  <c r="I295" i="4"/>
  <c r="N295" i="4"/>
  <c r="C283" i="4"/>
  <c r="I283" i="4"/>
  <c r="O283" i="4"/>
  <c r="N283" i="4"/>
  <c r="I268" i="4"/>
  <c r="O268" i="4"/>
  <c r="C268" i="4"/>
  <c r="N268" i="4"/>
  <c r="I256" i="4"/>
  <c r="C256" i="4"/>
  <c r="O256" i="4"/>
  <c r="N256" i="4"/>
  <c r="C241" i="4"/>
  <c r="N241" i="4"/>
  <c r="O241" i="4"/>
  <c r="I241" i="4"/>
  <c r="I229" i="4"/>
  <c r="N229" i="4"/>
  <c r="O229" i="4"/>
  <c r="C229" i="4"/>
  <c r="C214" i="4"/>
  <c r="N214" i="4"/>
  <c r="I214" i="4"/>
  <c r="O214" i="4"/>
  <c r="I202" i="4"/>
  <c r="C202" i="4"/>
  <c r="N202" i="4"/>
  <c r="O202" i="4"/>
  <c r="C187" i="4"/>
  <c r="I187" i="4"/>
  <c r="N187" i="4"/>
  <c r="O187" i="4"/>
  <c r="O175" i="4"/>
  <c r="I175" i="4"/>
  <c r="N175" i="4"/>
  <c r="C175" i="4"/>
  <c r="C160" i="4"/>
  <c r="I160" i="4"/>
  <c r="N160" i="4"/>
  <c r="O160" i="4"/>
  <c r="I148" i="4"/>
  <c r="O148" i="4"/>
  <c r="N148" i="4"/>
  <c r="C148" i="4"/>
  <c r="C133" i="4"/>
  <c r="N133" i="4"/>
  <c r="O133" i="4"/>
  <c r="I133" i="4"/>
  <c r="O121" i="4"/>
  <c r="C121" i="4"/>
  <c r="I121" i="4"/>
  <c r="N121" i="4"/>
  <c r="O106" i="4"/>
  <c r="C106" i="4"/>
  <c r="N106" i="4"/>
  <c r="I106" i="4"/>
  <c r="C94" i="4"/>
  <c r="I94" i="4"/>
  <c r="N94" i="4"/>
  <c r="O94" i="4"/>
  <c r="I79" i="4"/>
  <c r="N79" i="4"/>
  <c r="O79" i="4"/>
  <c r="C79" i="4"/>
  <c r="I67" i="4"/>
  <c r="O67" i="4"/>
  <c r="C67" i="4"/>
  <c r="N67" i="4"/>
  <c r="O2726" i="4"/>
  <c r="C2726" i="4"/>
  <c r="AB2726" i="4" s="1"/>
  <c r="I2726" i="4"/>
  <c r="N2726" i="4"/>
  <c r="C2402" i="4"/>
  <c r="AB2402" i="4" s="1"/>
  <c r="I2402" i="4"/>
  <c r="N2402" i="4"/>
  <c r="O2402" i="4"/>
  <c r="N2078" i="4"/>
  <c r="C2078" i="4"/>
  <c r="I2078" i="4"/>
  <c r="O2078" i="4"/>
  <c r="O1754" i="4"/>
  <c r="C1754" i="4"/>
  <c r="I1754" i="4"/>
  <c r="N1754" i="4"/>
  <c r="O1430" i="4"/>
  <c r="C1430" i="4"/>
  <c r="N1430" i="4"/>
  <c r="I1430" i="4"/>
  <c r="O1106" i="4"/>
  <c r="N1106" i="4"/>
  <c r="C1106" i="4"/>
  <c r="I1106" i="4"/>
  <c r="I782" i="4"/>
  <c r="N782" i="4"/>
  <c r="O782" i="4"/>
  <c r="C782" i="4"/>
  <c r="I2789" i="4"/>
  <c r="I2734" i="4"/>
  <c r="I2731" i="4"/>
  <c r="C2710" i="4"/>
  <c r="AB2710" i="4" s="1"/>
  <c r="C2707" i="4"/>
  <c r="AB2707" i="4" s="1"/>
  <c r="N2653" i="4"/>
  <c r="I2509" i="4"/>
  <c r="I2253" i="4"/>
  <c r="N2568" i="4"/>
  <c r="O2568" i="4"/>
  <c r="N2553" i="4"/>
  <c r="O2553" i="4"/>
  <c r="C2553" i="4"/>
  <c r="AB2553" i="4" s="1"/>
  <c r="I2553" i="4"/>
  <c r="I2541" i="4"/>
  <c r="N2541" i="4"/>
  <c r="O2541" i="4"/>
  <c r="N2526" i="4"/>
  <c r="O2526" i="4"/>
  <c r="C2526" i="4"/>
  <c r="AB2526" i="4" s="1"/>
  <c r="I2526" i="4"/>
  <c r="N2514" i="4"/>
  <c r="O2514" i="4"/>
  <c r="C2499" i="4"/>
  <c r="AB2499" i="4" s="1"/>
  <c r="I2499" i="4"/>
  <c r="O2487" i="4"/>
  <c r="C2487" i="4"/>
  <c r="AB2487" i="4" s="1"/>
  <c r="I2487" i="4"/>
  <c r="N2472" i="4"/>
  <c r="O2472" i="4"/>
  <c r="O2460" i="4"/>
  <c r="C2460" i="4"/>
  <c r="AB2460" i="4" s="1"/>
  <c r="I2460" i="4"/>
  <c r="N2460" i="4"/>
  <c r="N2445" i="4"/>
  <c r="O2445" i="4"/>
  <c r="C2445" i="4"/>
  <c r="AB2445" i="4" s="1"/>
  <c r="I2445" i="4"/>
  <c r="C2433" i="4"/>
  <c r="AB2433" i="4" s="1"/>
  <c r="I2433" i="4"/>
  <c r="N2433" i="4"/>
  <c r="O2433" i="4"/>
  <c r="N2418" i="4"/>
  <c r="O2418" i="4"/>
  <c r="C2418" i="4"/>
  <c r="AB2418" i="4" s="1"/>
  <c r="I2418" i="4"/>
  <c r="N2406" i="4"/>
  <c r="O2406" i="4"/>
  <c r="I2391" i="4"/>
  <c r="N2391" i="4"/>
  <c r="O2391" i="4"/>
  <c r="N2379" i="4"/>
  <c r="C2379" i="4"/>
  <c r="AB2379" i="4" s="1"/>
  <c r="I2379" i="4"/>
  <c r="O2379" i="4"/>
  <c r="C2364" i="4"/>
  <c r="AB2364" i="4" s="1"/>
  <c r="I2364" i="4"/>
  <c r="N2364" i="4"/>
  <c r="O2364" i="4"/>
  <c r="N2352" i="4"/>
  <c r="C2352" i="4"/>
  <c r="AB2352" i="4" s="1"/>
  <c r="I2352" i="4"/>
  <c r="I2337" i="4"/>
  <c r="N2337" i="4"/>
  <c r="O2337" i="4"/>
  <c r="C2337" i="4"/>
  <c r="AB2337" i="4" s="1"/>
  <c r="I2325" i="4"/>
  <c r="N2325" i="4"/>
  <c r="O2325" i="4"/>
  <c r="C2325" i="4"/>
  <c r="AB2325" i="4" s="1"/>
  <c r="N2310" i="4"/>
  <c r="O2310" i="4"/>
  <c r="I2310" i="4"/>
  <c r="C2310" i="4"/>
  <c r="AB2310" i="4" s="1"/>
  <c r="O2298" i="4"/>
  <c r="C2298" i="4"/>
  <c r="AB2298" i="4" s="1"/>
  <c r="I2298" i="4"/>
  <c r="N2298" i="4"/>
  <c r="N2283" i="4"/>
  <c r="O2283" i="4"/>
  <c r="C2283" i="4"/>
  <c r="AB2283" i="4" s="1"/>
  <c r="I2283" i="4"/>
  <c r="C2271" i="4"/>
  <c r="AB2271" i="4" s="1"/>
  <c r="I2271" i="4"/>
  <c r="N2271" i="4"/>
  <c r="O2271" i="4"/>
  <c r="N2256" i="4"/>
  <c r="O2256" i="4"/>
  <c r="I2256" i="4"/>
  <c r="O2244" i="4"/>
  <c r="C2244" i="4"/>
  <c r="AB2244" i="4" s="1"/>
  <c r="N2244" i="4"/>
  <c r="I2244" i="4"/>
  <c r="N2229" i="4"/>
  <c r="O2229" i="4"/>
  <c r="C2229" i="4"/>
  <c r="AB2229" i="4" s="1"/>
  <c r="C2217" i="4"/>
  <c r="AB2217" i="4" s="1"/>
  <c r="I2217" i="4"/>
  <c r="O2202" i="4"/>
  <c r="C2202" i="4"/>
  <c r="I2202" i="4"/>
  <c r="N2202" i="4"/>
  <c r="C2190" i="4"/>
  <c r="I2190" i="4"/>
  <c r="I2175" i="4"/>
  <c r="N2175" i="4"/>
  <c r="C2175" i="4"/>
  <c r="O2175" i="4"/>
  <c r="O2163" i="4"/>
  <c r="C2163" i="4"/>
  <c r="I2163" i="4"/>
  <c r="N2163" i="4"/>
  <c r="I2148" i="4"/>
  <c r="N2148" i="4"/>
  <c r="O2148" i="4"/>
  <c r="C2148" i="4"/>
  <c r="O2136" i="4"/>
  <c r="C2136" i="4"/>
  <c r="I2136" i="4"/>
  <c r="N2136" i="4"/>
  <c r="I2121" i="4"/>
  <c r="N2121" i="4"/>
  <c r="O2121" i="4"/>
  <c r="C2121" i="4"/>
  <c r="I2109" i="4"/>
  <c r="N2109" i="4"/>
  <c r="O2109" i="4"/>
  <c r="C2109" i="4"/>
  <c r="N2094" i="4"/>
  <c r="O2094" i="4"/>
  <c r="C2094" i="4"/>
  <c r="I2094" i="4"/>
  <c r="C2082" i="4"/>
  <c r="I2082" i="4"/>
  <c r="N2067" i="4"/>
  <c r="O2067" i="4"/>
  <c r="N2055" i="4"/>
  <c r="O2055" i="4"/>
  <c r="I2055" i="4"/>
  <c r="C2055" i="4"/>
  <c r="I2040" i="4"/>
  <c r="N2040" i="4"/>
  <c r="O2040" i="4"/>
  <c r="C2040" i="4"/>
  <c r="N2028" i="4"/>
  <c r="C2028" i="4"/>
  <c r="I2028" i="4"/>
  <c r="O2028" i="4"/>
  <c r="I2013" i="4"/>
  <c r="C2013" i="4"/>
  <c r="O2013" i="4"/>
  <c r="N2013" i="4"/>
  <c r="I2001" i="4"/>
  <c r="C2001" i="4"/>
  <c r="N2001" i="4"/>
  <c r="O2001" i="4"/>
  <c r="C1986" i="4"/>
  <c r="I1986" i="4"/>
  <c r="N1986" i="4"/>
  <c r="O1986" i="4"/>
  <c r="I1974" i="4"/>
  <c r="N1974" i="4"/>
  <c r="O1974" i="4"/>
  <c r="C1974" i="4"/>
  <c r="N1959" i="4"/>
  <c r="C1959" i="4"/>
  <c r="I1959" i="4"/>
  <c r="O1959" i="4"/>
  <c r="O1947" i="4"/>
  <c r="C1947" i="4"/>
  <c r="I1947" i="4"/>
  <c r="N1947" i="4"/>
  <c r="N1923" i="4"/>
  <c r="O1923" i="4"/>
  <c r="C1923" i="4"/>
  <c r="I1923" i="4"/>
  <c r="N1921" i="4"/>
  <c r="I1921" i="4"/>
  <c r="C1921" i="4"/>
  <c r="O1921" i="4"/>
  <c r="I1905" i="4"/>
  <c r="C1905" i="4"/>
  <c r="N1905" i="4"/>
  <c r="O1905" i="4"/>
  <c r="C1893" i="4"/>
  <c r="I1893" i="4"/>
  <c r="N1893" i="4"/>
  <c r="O1893" i="4"/>
  <c r="O1878" i="4"/>
  <c r="N1878" i="4"/>
  <c r="C1878" i="4"/>
  <c r="I1878" i="4"/>
  <c r="C1866" i="4"/>
  <c r="I1866" i="4"/>
  <c r="O1866" i="4"/>
  <c r="N1866" i="4"/>
  <c r="N1851" i="4"/>
  <c r="I1851" i="4"/>
  <c r="C1851" i="4"/>
  <c r="O1851" i="4"/>
  <c r="N1839" i="4"/>
  <c r="O1839" i="4"/>
  <c r="C1839" i="4"/>
  <c r="I1839" i="4"/>
  <c r="N1824" i="4"/>
  <c r="O1824" i="4"/>
  <c r="C1824" i="4"/>
  <c r="I1824" i="4"/>
  <c r="O1812" i="4"/>
  <c r="C1812" i="4"/>
  <c r="N1812" i="4"/>
  <c r="I1812" i="4"/>
  <c r="C1797" i="4"/>
  <c r="I1797" i="4"/>
  <c r="N1797" i="4"/>
  <c r="O1797" i="4"/>
  <c r="I1785" i="4"/>
  <c r="N1785" i="4"/>
  <c r="C1785" i="4"/>
  <c r="O1785" i="4"/>
  <c r="I1770" i="4"/>
  <c r="N1770" i="4"/>
  <c r="C1770" i="4"/>
  <c r="O1770" i="4"/>
  <c r="O1758" i="4"/>
  <c r="C1758" i="4"/>
  <c r="I1758" i="4"/>
  <c r="N1758" i="4"/>
  <c r="C1743" i="4"/>
  <c r="N1743" i="4"/>
  <c r="O1743" i="4"/>
  <c r="I1743" i="4"/>
  <c r="I1731" i="4"/>
  <c r="N1731" i="4"/>
  <c r="O1731" i="4"/>
  <c r="C1731" i="4"/>
  <c r="O1716" i="4"/>
  <c r="C1716" i="4"/>
  <c r="I1716" i="4"/>
  <c r="N1716" i="4"/>
  <c r="N1704" i="4"/>
  <c r="C1704" i="4"/>
  <c r="I1704" i="4"/>
  <c r="O1704" i="4"/>
  <c r="N1689" i="4"/>
  <c r="C1689" i="4"/>
  <c r="I1689" i="4"/>
  <c r="O1689" i="4"/>
  <c r="N1677" i="4"/>
  <c r="O1677" i="4"/>
  <c r="I1677" i="4"/>
  <c r="C1677" i="4"/>
  <c r="O1662" i="4"/>
  <c r="C1662" i="4"/>
  <c r="N1662" i="4"/>
  <c r="C1650" i="4"/>
  <c r="O1650" i="4"/>
  <c r="N1650" i="4"/>
  <c r="C1635" i="4"/>
  <c r="I1635" i="4"/>
  <c r="N1635" i="4"/>
  <c r="O1635" i="4"/>
  <c r="C1623" i="4"/>
  <c r="I1623" i="4"/>
  <c r="N1623" i="4"/>
  <c r="O1623" i="4"/>
  <c r="I1608" i="4"/>
  <c r="N1608" i="4"/>
  <c r="O1608" i="4"/>
  <c r="C1608" i="4"/>
  <c r="O1596" i="4"/>
  <c r="C1596" i="4"/>
  <c r="I1596" i="4"/>
  <c r="N1596" i="4"/>
  <c r="C1581" i="4"/>
  <c r="I1581" i="4"/>
  <c r="N1581" i="4"/>
  <c r="O1581" i="4"/>
  <c r="I1569" i="4"/>
  <c r="O1569" i="4"/>
  <c r="C1569" i="4"/>
  <c r="N1569" i="4"/>
  <c r="N1554" i="4"/>
  <c r="O1554" i="4"/>
  <c r="C1554" i="4"/>
  <c r="I1554" i="4"/>
  <c r="C1542" i="4"/>
  <c r="N1542" i="4"/>
  <c r="I1542" i="4"/>
  <c r="O1542" i="4"/>
  <c r="N1527" i="4"/>
  <c r="I1527" i="4"/>
  <c r="O1527" i="4"/>
  <c r="C1527" i="4"/>
  <c r="C1515" i="4"/>
  <c r="N1515" i="4"/>
  <c r="O1515" i="4"/>
  <c r="I1515" i="4"/>
  <c r="N1500" i="4"/>
  <c r="C1500" i="4"/>
  <c r="I1500" i="4"/>
  <c r="O1500" i="4"/>
  <c r="C1488" i="4"/>
  <c r="I1488" i="4"/>
  <c r="N1488" i="4"/>
  <c r="O1488" i="4"/>
  <c r="I1473" i="4"/>
  <c r="N1473" i="4"/>
  <c r="C1473" i="4"/>
  <c r="O1473" i="4"/>
  <c r="C1461" i="4"/>
  <c r="I1461" i="4"/>
  <c r="N1461" i="4"/>
  <c r="O1461" i="4"/>
  <c r="O1446" i="4"/>
  <c r="I1446" i="4"/>
  <c r="C1446" i="4"/>
  <c r="N1446" i="4"/>
  <c r="I1434" i="4"/>
  <c r="C1434" i="4"/>
  <c r="N1434" i="4"/>
  <c r="O1434" i="4"/>
  <c r="O1419" i="4"/>
  <c r="C1419" i="4"/>
  <c r="I1419" i="4"/>
  <c r="N1419" i="4"/>
  <c r="N1407" i="4"/>
  <c r="O1407" i="4"/>
  <c r="C1407" i="4"/>
  <c r="I1407" i="4"/>
  <c r="O1392" i="4"/>
  <c r="I1392" i="4"/>
  <c r="N1392" i="4"/>
  <c r="C1392" i="4"/>
  <c r="O1380" i="4"/>
  <c r="I1380" i="4"/>
  <c r="C1380" i="4"/>
  <c r="N1380" i="4"/>
  <c r="I1365" i="4"/>
  <c r="N1365" i="4"/>
  <c r="C1365" i="4"/>
  <c r="O1365" i="4"/>
  <c r="N1353" i="4"/>
  <c r="C1353" i="4"/>
  <c r="I1353" i="4"/>
  <c r="O1353" i="4"/>
  <c r="N1338" i="4"/>
  <c r="O1338" i="4"/>
  <c r="C1338" i="4"/>
  <c r="I1338" i="4"/>
  <c r="O1326" i="4"/>
  <c r="N1326" i="4"/>
  <c r="C1326" i="4"/>
  <c r="I1326" i="4"/>
  <c r="O1311" i="4"/>
  <c r="C1311" i="4"/>
  <c r="N1311" i="4"/>
  <c r="I1311" i="4"/>
  <c r="N1299" i="4"/>
  <c r="I1299" i="4"/>
  <c r="O1299" i="4"/>
  <c r="C1299" i="4"/>
  <c r="N1284" i="4"/>
  <c r="O1284" i="4"/>
  <c r="C1284" i="4"/>
  <c r="I1284" i="4"/>
  <c r="N1272" i="4"/>
  <c r="O1272" i="4"/>
  <c r="I1272" i="4"/>
  <c r="C1272" i="4"/>
  <c r="O1257" i="4"/>
  <c r="C1257" i="4"/>
  <c r="N1257" i="4"/>
  <c r="I1257" i="4"/>
  <c r="C1245" i="4"/>
  <c r="I1245" i="4"/>
  <c r="N1245" i="4"/>
  <c r="O1245" i="4"/>
  <c r="N1230" i="4"/>
  <c r="O1230" i="4"/>
  <c r="C1230" i="4"/>
  <c r="I1230" i="4"/>
  <c r="N1218" i="4"/>
  <c r="O1218" i="4"/>
  <c r="C1218" i="4"/>
  <c r="I1218" i="4"/>
  <c r="I1203" i="4"/>
  <c r="N1203" i="4"/>
  <c r="O1203" i="4"/>
  <c r="C1203" i="4"/>
  <c r="N1191" i="4"/>
  <c r="C1191" i="4"/>
  <c r="I1191" i="4"/>
  <c r="O1191" i="4"/>
  <c r="N1176" i="4"/>
  <c r="O1176" i="4"/>
  <c r="I1176" i="4"/>
  <c r="C1176" i="4"/>
  <c r="C1164" i="4"/>
  <c r="I1164" i="4"/>
  <c r="N1164" i="4"/>
  <c r="O1164" i="4"/>
  <c r="I1149" i="4"/>
  <c r="C1149" i="4"/>
  <c r="N1149" i="4"/>
  <c r="O1149" i="4"/>
  <c r="C1137" i="4"/>
  <c r="I1137" i="4"/>
  <c r="N1137" i="4"/>
  <c r="O1137" i="4"/>
  <c r="N1122" i="4"/>
  <c r="O1122" i="4"/>
  <c r="C1122" i="4"/>
  <c r="I1122" i="4"/>
  <c r="C1110" i="4"/>
  <c r="I1110" i="4"/>
  <c r="N1110" i="4"/>
  <c r="O1110" i="4"/>
  <c r="I1095" i="4"/>
  <c r="C1095" i="4"/>
  <c r="N1095" i="4"/>
  <c r="O1095" i="4"/>
  <c r="O1083" i="4"/>
  <c r="C1083" i="4"/>
  <c r="I1083" i="4"/>
  <c r="N1083" i="4"/>
  <c r="I1068" i="4"/>
  <c r="N1068" i="4"/>
  <c r="O1068" i="4"/>
  <c r="C1068" i="4"/>
  <c r="N1056" i="4"/>
  <c r="O1056" i="4"/>
  <c r="C1056" i="4"/>
  <c r="I1056" i="4"/>
  <c r="N1041" i="4"/>
  <c r="O1041" i="4"/>
  <c r="C1041" i="4"/>
  <c r="I1041" i="4"/>
  <c r="N1029" i="4"/>
  <c r="O1029" i="4"/>
  <c r="I1029" i="4"/>
  <c r="C1029" i="4"/>
  <c r="N1014" i="4"/>
  <c r="O1014" i="4"/>
  <c r="I1014" i="4"/>
  <c r="C1014" i="4"/>
  <c r="C1002" i="4"/>
  <c r="I1002" i="4"/>
  <c r="N1002" i="4"/>
  <c r="O1002" i="4"/>
  <c r="N987" i="4"/>
  <c r="O987" i="4"/>
  <c r="I987" i="4"/>
  <c r="C987" i="4"/>
  <c r="I975" i="4"/>
  <c r="N975" i="4"/>
  <c r="O975" i="4"/>
  <c r="C975" i="4"/>
  <c r="N960" i="4"/>
  <c r="O960" i="4"/>
  <c r="C960" i="4"/>
  <c r="I960" i="4"/>
  <c r="I948" i="4"/>
  <c r="N948" i="4"/>
  <c r="O948" i="4"/>
  <c r="C948" i="4"/>
  <c r="O933" i="4"/>
  <c r="C933" i="4"/>
  <c r="I933" i="4"/>
  <c r="N933" i="4"/>
  <c r="O921" i="4"/>
  <c r="N921" i="4"/>
  <c r="C921" i="4"/>
  <c r="I921" i="4"/>
  <c r="C906" i="4"/>
  <c r="I906" i="4"/>
  <c r="O906" i="4"/>
  <c r="N906" i="4"/>
  <c r="O894" i="4"/>
  <c r="N894" i="4"/>
  <c r="C894" i="4"/>
  <c r="I894" i="4"/>
  <c r="C879" i="4"/>
  <c r="I879" i="4"/>
  <c r="O879" i="4"/>
  <c r="N879" i="4"/>
  <c r="I867" i="4"/>
  <c r="N867" i="4"/>
  <c r="C867" i="4"/>
  <c r="O867" i="4"/>
  <c r="N852" i="4"/>
  <c r="C852" i="4"/>
  <c r="O852" i="4"/>
  <c r="I852" i="4"/>
  <c r="N840" i="4"/>
  <c r="O840" i="4"/>
  <c r="C840" i="4"/>
  <c r="I840" i="4"/>
  <c r="N825" i="4"/>
  <c r="O825" i="4"/>
  <c r="C825" i="4"/>
  <c r="I825" i="4"/>
  <c r="N813" i="4"/>
  <c r="C813" i="4"/>
  <c r="I813" i="4"/>
  <c r="O813" i="4"/>
  <c r="N798" i="4"/>
  <c r="O798" i="4"/>
  <c r="C798" i="4"/>
  <c r="I798" i="4"/>
  <c r="N786" i="4"/>
  <c r="O786" i="4"/>
  <c r="C786" i="4"/>
  <c r="I786" i="4"/>
  <c r="O771" i="4"/>
  <c r="C771" i="4"/>
  <c r="I771" i="4"/>
  <c r="N771" i="4"/>
  <c r="I759" i="4"/>
  <c r="N759" i="4"/>
  <c r="O759" i="4"/>
  <c r="C759" i="4"/>
  <c r="N744" i="4"/>
  <c r="C744" i="4"/>
  <c r="I744" i="4"/>
  <c r="O744" i="4"/>
  <c r="O732" i="4"/>
  <c r="C732" i="4"/>
  <c r="I732" i="4"/>
  <c r="N732" i="4"/>
  <c r="O717" i="4"/>
  <c r="C717" i="4"/>
  <c r="I717" i="4"/>
  <c r="N717" i="4"/>
  <c r="N705" i="4"/>
  <c r="O705" i="4"/>
  <c r="C705" i="4"/>
  <c r="I705" i="4"/>
  <c r="N690" i="4"/>
  <c r="O690" i="4"/>
  <c r="C690" i="4"/>
  <c r="I690" i="4"/>
  <c r="N678" i="4"/>
  <c r="C678" i="4"/>
  <c r="I678" i="4"/>
  <c r="O678" i="4"/>
  <c r="N663" i="4"/>
  <c r="O663" i="4"/>
  <c r="C663" i="4"/>
  <c r="I663" i="4"/>
  <c r="N651" i="4"/>
  <c r="O651" i="4"/>
  <c r="I651" i="4"/>
  <c r="C651" i="4"/>
  <c r="O636" i="4"/>
  <c r="C636" i="4"/>
  <c r="I636" i="4"/>
  <c r="N636" i="4"/>
  <c r="O624" i="4"/>
  <c r="I624" i="4"/>
  <c r="N624" i="4"/>
  <c r="C624" i="4"/>
  <c r="O609" i="4"/>
  <c r="N609" i="4"/>
  <c r="C609" i="4"/>
  <c r="I609" i="4"/>
  <c r="N597" i="4"/>
  <c r="C597" i="4"/>
  <c r="I597" i="4"/>
  <c r="O597" i="4"/>
  <c r="I582" i="4"/>
  <c r="O582" i="4"/>
  <c r="C582" i="4"/>
  <c r="N582" i="4"/>
  <c r="O570" i="4"/>
  <c r="I570" i="4"/>
  <c r="N570" i="4"/>
  <c r="C570" i="4"/>
  <c r="C555" i="4"/>
  <c r="O555" i="4"/>
  <c r="I555" i="4"/>
  <c r="N555" i="4"/>
  <c r="I543" i="4"/>
  <c r="O543" i="4"/>
  <c r="C543" i="4"/>
  <c r="N543" i="4"/>
  <c r="C528" i="4"/>
  <c r="N528" i="4"/>
  <c r="O528" i="4"/>
  <c r="I528" i="4"/>
  <c r="O516" i="4"/>
  <c r="I516" i="4"/>
  <c r="N516" i="4"/>
  <c r="C516" i="4"/>
  <c r="I501" i="4"/>
  <c r="N501" i="4"/>
  <c r="O501" i="4"/>
  <c r="C501" i="4"/>
  <c r="O489" i="4"/>
  <c r="C489" i="4"/>
  <c r="I489" i="4"/>
  <c r="N489" i="4"/>
  <c r="I474" i="4"/>
  <c r="C474" i="4"/>
  <c r="N474" i="4"/>
  <c r="O474" i="4"/>
  <c r="C462" i="4"/>
  <c r="I462" i="4"/>
  <c r="N462" i="4"/>
  <c r="O462" i="4"/>
  <c r="O447" i="4"/>
  <c r="I447" i="4"/>
  <c r="N447" i="4"/>
  <c r="C447" i="4"/>
  <c r="C435" i="4"/>
  <c r="N435" i="4"/>
  <c r="O435" i="4"/>
  <c r="I435" i="4"/>
  <c r="I420" i="4"/>
  <c r="C420" i="4"/>
  <c r="O420" i="4"/>
  <c r="N420" i="4"/>
  <c r="C408" i="4"/>
  <c r="I408" i="4"/>
  <c r="N408" i="4"/>
  <c r="O408" i="4"/>
  <c r="I393" i="4"/>
  <c r="C393" i="4"/>
  <c r="O393" i="4"/>
  <c r="N393" i="4"/>
  <c r="I381" i="4"/>
  <c r="N381" i="4"/>
  <c r="O381" i="4"/>
  <c r="C381" i="4"/>
  <c r="I366" i="4"/>
  <c r="O366" i="4"/>
  <c r="C366" i="4"/>
  <c r="N366" i="4"/>
  <c r="O354" i="4"/>
  <c r="I354" i="4"/>
  <c r="N354" i="4"/>
  <c r="C354" i="4"/>
  <c r="O339" i="4"/>
  <c r="N339" i="4"/>
  <c r="C339" i="4"/>
  <c r="I339" i="4"/>
  <c r="C327" i="4"/>
  <c r="I327" i="4"/>
  <c r="N327" i="4"/>
  <c r="O327" i="4"/>
  <c r="C312" i="4"/>
  <c r="I312" i="4"/>
  <c r="N312" i="4"/>
  <c r="O312" i="4"/>
  <c r="N300" i="4"/>
  <c r="C300" i="4"/>
  <c r="I300" i="4"/>
  <c r="O300" i="4"/>
  <c r="C285" i="4"/>
  <c r="O285" i="4"/>
  <c r="I285" i="4"/>
  <c r="N285" i="4"/>
  <c r="O273" i="4"/>
  <c r="I273" i="4"/>
  <c r="C273" i="4"/>
  <c r="N273" i="4"/>
  <c r="N258" i="4"/>
  <c r="C258" i="4"/>
  <c r="I258" i="4"/>
  <c r="O258" i="4"/>
  <c r="C246" i="4"/>
  <c r="N246" i="4"/>
  <c r="O246" i="4"/>
  <c r="I246" i="4"/>
  <c r="C231" i="4"/>
  <c r="O231" i="4"/>
  <c r="I231" i="4"/>
  <c r="N231" i="4"/>
  <c r="O219" i="4"/>
  <c r="N219" i="4"/>
  <c r="C219" i="4"/>
  <c r="I219" i="4"/>
  <c r="O204" i="4"/>
  <c r="C204" i="4"/>
  <c r="I204" i="4"/>
  <c r="N204" i="4"/>
  <c r="C192" i="4"/>
  <c r="O192" i="4"/>
  <c r="I192" i="4"/>
  <c r="N192" i="4"/>
  <c r="O177" i="4"/>
  <c r="N177" i="4"/>
  <c r="I177" i="4"/>
  <c r="C177" i="4"/>
  <c r="C165" i="4"/>
  <c r="N165" i="4"/>
  <c r="I165" i="4"/>
  <c r="O165" i="4"/>
  <c r="I150" i="4"/>
  <c r="N150" i="4"/>
  <c r="O150" i="4"/>
  <c r="C150" i="4"/>
  <c r="I138" i="4"/>
  <c r="C138" i="4"/>
  <c r="N138" i="4"/>
  <c r="O138" i="4"/>
  <c r="C123" i="4"/>
  <c r="N123" i="4"/>
  <c r="O123" i="4"/>
  <c r="I123" i="4"/>
  <c r="O111" i="4"/>
  <c r="N111" i="4"/>
  <c r="I111" i="4"/>
  <c r="C111" i="4"/>
  <c r="I96" i="4"/>
  <c r="O96" i="4"/>
  <c r="C96" i="4"/>
  <c r="N96" i="4"/>
  <c r="N84" i="4"/>
  <c r="O84" i="4"/>
  <c r="C84" i="4"/>
  <c r="I84" i="4"/>
  <c r="N69" i="4"/>
  <c r="C69" i="4"/>
  <c r="O69" i="4"/>
  <c r="I69" i="4"/>
  <c r="O57" i="4"/>
  <c r="N57" i="4"/>
  <c r="C57" i="4"/>
  <c r="I57" i="4"/>
  <c r="C2780" i="4"/>
  <c r="AB2780" i="4" s="1"/>
  <c r="I2780" i="4"/>
  <c r="N2456" i="4"/>
  <c r="O2456" i="4"/>
  <c r="C2456" i="4"/>
  <c r="AB2456" i="4" s="1"/>
  <c r="O2132" i="4"/>
  <c r="C2132" i="4"/>
  <c r="I2132" i="4"/>
  <c r="N2132" i="4"/>
  <c r="C1808" i="4"/>
  <c r="I1808" i="4"/>
  <c r="O1808" i="4"/>
  <c r="N1808" i="4"/>
  <c r="O1484" i="4"/>
  <c r="C1484" i="4"/>
  <c r="N1484" i="4"/>
  <c r="I1484" i="4"/>
  <c r="I2514" i="4"/>
  <c r="N458" i="4"/>
  <c r="C458" i="4"/>
  <c r="O458" i="4"/>
  <c r="I458" i="4"/>
  <c r="O134" i="4"/>
  <c r="N134" i="4"/>
  <c r="C134" i="4"/>
  <c r="I134" i="4"/>
  <c r="N2199" i="4"/>
  <c r="O2199" i="4"/>
  <c r="C2199" i="4"/>
  <c r="I2199" i="4"/>
  <c r="C2184" i="4"/>
  <c r="I2184" i="4"/>
  <c r="N2184" i="4"/>
  <c r="O2184" i="4"/>
  <c r="N2172" i="4"/>
  <c r="C2172" i="4"/>
  <c r="I2172" i="4"/>
  <c r="O2172" i="4"/>
  <c r="I2157" i="4"/>
  <c r="O2157" i="4"/>
  <c r="C2157" i="4"/>
  <c r="N2157" i="4"/>
  <c r="I2145" i="4"/>
  <c r="O2145" i="4"/>
  <c r="C2145" i="4"/>
  <c r="N2145" i="4"/>
  <c r="C2130" i="4"/>
  <c r="I2130" i="4"/>
  <c r="N2130" i="4"/>
  <c r="O2130" i="4"/>
  <c r="I2118" i="4"/>
  <c r="C2118" i="4"/>
  <c r="N2118" i="4"/>
  <c r="O2118" i="4"/>
  <c r="I2103" i="4"/>
  <c r="N2103" i="4"/>
  <c r="O2103" i="4"/>
  <c r="C2103" i="4"/>
  <c r="O2091" i="4"/>
  <c r="C2091" i="4"/>
  <c r="I2091" i="4"/>
  <c r="N2091" i="4"/>
  <c r="I2076" i="4"/>
  <c r="C2076" i="4"/>
  <c r="N2076" i="4"/>
  <c r="O2076" i="4"/>
  <c r="C2064" i="4"/>
  <c r="N2064" i="4"/>
  <c r="I2064" i="4"/>
  <c r="O2064" i="4"/>
  <c r="I2049" i="4"/>
  <c r="N2049" i="4"/>
  <c r="C2049" i="4"/>
  <c r="O2049" i="4"/>
  <c r="N2037" i="4"/>
  <c r="I2037" i="4"/>
  <c r="O2037" i="4"/>
  <c r="C2037" i="4"/>
  <c r="I2022" i="4"/>
  <c r="N2022" i="4"/>
  <c r="O2022" i="4"/>
  <c r="C2022" i="4"/>
  <c r="O2010" i="4"/>
  <c r="C2010" i="4"/>
  <c r="N2010" i="4"/>
  <c r="I2010" i="4"/>
  <c r="C1995" i="4"/>
  <c r="I1995" i="4"/>
  <c r="O1995" i="4"/>
  <c r="N1995" i="4"/>
  <c r="N1983" i="4"/>
  <c r="I1983" i="4"/>
  <c r="C1983" i="4"/>
  <c r="O1983" i="4"/>
  <c r="C1968" i="4"/>
  <c r="I1968" i="4"/>
  <c r="N1968" i="4"/>
  <c r="O1968" i="4"/>
  <c r="I1956" i="4"/>
  <c r="N1956" i="4"/>
  <c r="C1956" i="4"/>
  <c r="O1956" i="4"/>
  <c r="I1941" i="4"/>
  <c r="C1941" i="4"/>
  <c r="O1941" i="4"/>
  <c r="N1941" i="4"/>
  <c r="C1932" i="4"/>
  <c r="I1932" i="4"/>
  <c r="N1932" i="4"/>
  <c r="O1932" i="4"/>
  <c r="N1914" i="4"/>
  <c r="C1914" i="4"/>
  <c r="I1914" i="4"/>
  <c r="O1914" i="4"/>
  <c r="I1902" i="4"/>
  <c r="N1902" i="4"/>
  <c r="O1902" i="4"/>
  <c r="C1902" i="4"/>
  <c r="O1887" i="4"/>
  <c r="I1887" i="4"/>
  <c r="C1887" i="4"/>
  <c r="N1887" i="4"/>
  <c r="O1875" i="4"/>
  <c r="C1875" i="4"/>
  <c r="I1875" i="4"/>
  <c r="N1875" i="4"/>
  <c r="O1860" i="4"/>
  <c r="N1860" i="4"/>
  <c r="C1860" i="4"/>
  <c r="I1860" i="4"/>
  <c r="C1848" i="4"/>
  <c r="I1848" i="4"/>
  <c r="O1848" i="4"/>
  <c r="N1848" i="4"/>
  <c r="C1833" i="4"/>
  <c r="I1833" i="4"/>
  <c r="O1833" i="4"/>
  <c r="N1833" i="4"/>
  <c r="O1821" i="4"/>
  <c r="C1821" i="4"/>
  <c r="N1821" i="4"/>
  <c r="N1806" i="4"/>
  <c r="O1806" i="4"/>
  <c r="I1806" i="4"/>
  <c r="C1806" i="4"/>
  <c r="I1794" i="4"/>
  <c r="C1794" i="4"/>
  <c r="N1794" i="4"/>
  <c r="O1794" i="4"/>
  <c r="C1779" i="4"/>
  <c r="I1779" i="4"/>
  <c r="O1779" i="4"/>
  <c r="N1779" i="4"/>
  <c r="I1767" i="4"/>
  <c r="N1767" i="4"/>
  <c r="C1767" i="4"/>
  <c r="O1767" i="4"/>
  <c r="O1752" i="4"/>
  <c r="C1752" i="4"/>
  <c r="I1752" i="4"/>
  <c r="N1752" i="4"/>
  <c r="O1740" i="4"/>
  <c r="C1740" i="4"/>
  <c r="N1740" i="4"/>
  <c r="N1725" i="4"/>
  <c r="O1725" i="4"/>
  <c r="C1725" i="4"/>
  <c r="I1725" i="4"/>
  <c r="I1713" i="4"/>
  <c r="N1713" i="4"/>
  <c r="O1713" i="4"/>
  <c r="C1713" i="4"/>
  <c r="O1698" i="4"/>
  <c r="N1698" i="4"/>
  <c r="C1698" i="4"/>
  <c r="I1698" i="4"/>
  <c r="N1686" i="4"/>
  <c r="I1686" i="4"/>
  <c r="C1686" i="4"/>
  <c r="O1686" i="4"/>
  <c r="C1671" i="4"/>
  <c r="N1671" i="4"/>
  <c r="O1671" i="4"/>
  <c r="N1659" i="4"/>
  <c r="O1659" i="4"/>
  <c r="C1659" i="4"/>
  <c r="C1644" i="4"/>
  <c r="I1644" i="4"/>
  <c r="N1644" i="4"/>
  <c r="O1644" i="4"/>
  <c r="I1632" i="4"/>
  <c r="O1632" i="4"/>
  <c r="C1632" i="4"/>
  <c r="N1632" i="4"/>
  <c r="O1617" i="4"/>
  <c r="I1617" i="4"/>
  <c r="C1617" i="4"/>
  <c r="N1617" i="4"/>
  <c r="O1605" i="4"/>
  <c r="C1605" i="4"/>
  <c r="I1605" i="4"/>
  <c r="N1605" i="4"/>
  <c r="C1590" i="4"/>
  <c r="N1590" i="4"/>
  <c r="I1590" i="4"/>
  <c r="O1590" i="4"/>
  <c r="C1578" i="4"/>
  <c r="I1578" i="4"/>
  <c r="N1578" i="4"/>
  <c r="O1578" i="4"/>
  <c r="I1563" i="4"/>
  <c r="C1563" i="4"/>
  <c r="N1563" i="4"/>
  <c r="O1563" i="4"/>
  <c r="I1551" i="4"/>
  <c r="N1551" i="4"/>
  <c r="O1551" i="4"/>
  <c r="C1551" i="4"/>
  <c r="C1536" i="4"/>
  <c r="I1536" i="4"/>
  <c r="N1536" i="4"/>
  <c r="O1536" i="4"/>
  <c r="I1524" i="4"/>
  <c r="N1524" i="4"/>
  <c r="O1524" i="4"/>
  <c r="C1524" i="4"/>
  <c r="N1509" i="4"/>
  <c r="O1509" i="4"/>
  <c r="I1509" i="4"/>
  <c r="C1509" i="4"/>
  <c r="C1497" i="4"/>
  <c r="I1497" i="4"/>
  <c r="O1497" i="4"/>
  <c r="N1497" i="4"/>
  <c r="C1482" i="4"/>
  <c r="N1482" i="4"/>
  <c r="O1482" i="4"/>
  <c r="I1482" i="4"/>
  <c r="O1470" i="4"/>
  <c r="C1470" i="4"/>
  <c r="I1470" i="4"/>
  <c r="N1470" i="4"/>
  <c r="O1455" i="4"/>
  <c r="C1455" i="4"/>
  <c r="I1455" i="4"/>
  <c r="N1455" i="4"/>
  <c r="I1443" i="4"/>
  <c r="C1443" i="4"/>
  <c r="N1443" i="4"/>
  <c r="O1443" i="4"/>
  <c r="C1428" i="4"/>
  <c r="O1428" i="4"/>
  <c r="I1428" i="4"/>
  <c r="N1428" i="4"/>
  <c r="N1416" i="4"/>
  <c r="I1416" i="4"/>
  <c r="O1416" i="4"/>
  <c r="C1416" i="4"/>
  <c r="N1401" i="4"/>
  <c r="C1401" i="4"/>
  <c r="O1401" i="4"/>
  <c r="I1401" i="4"/>
  <c r="O1389" i="4"/>
  <c r="I1389" i="4"/>
  <c r="N1389" i="4"/>
  <c r="C1389" i="4"/>
  <c r="C1374" i="4"/>
  <c r="I1374" i="4"/>
  <c r="N1374" i="4"/>
  <c r="O1374" i="4"/>
  <c r="I1362" i="4"/>
  <c r="N1362" i="4"/>
  <c r="O1362" i="4"/>
  <c r="C1362" i="4"/>
  <c r="C1347" i="4"/>
  <c r="I1347" i="4"/>
  <c r="N1347" i="4"/>
  <c r="O1347" i="4"/>
  <c r="I1335" i="4"/>
  <c r="C1335" i="4"/>
  <c r="N1335" i="4"/>
  <c r="O1335" i="4"/>
  <c r="N1320" i="4"/>
  <c r="O1320" i="4"/>
  <c r="I1320" i="4"/>
  <c r="C1320" i="4"/>
  <c r="O1308" i="4"/>
  <c r="C1308" i="4"/>
  <c r="I1308" i="4"/>
  <c r="N1308" i="4"/>
  <c r="C1293" i="4"/>
  <c r="N1293" i="4"/>
  <c r="I1293" i="4"/>
  <c r="O1293" i="4"/>
  <c r="N1281" i="4"/>
  <c r="O1281" i="4"/>
  <c r="C1281" i="4"/>
  <c r="I1281" i="4"/>
  <c r="C1266" i="4"/>
  <c r="I1266" i="4"/>
  <c r="O1266" i="4"/>
  <c r="N1266" i="4"/>
  <c r="C1254" i="4"/>
  <c r="I1254" i="4"/>
  <c r="N1254" i="4"/>
  <c r="O1254" i="4"/>
  <c r="N1239" i="4"/>
  <c r="O1239" i="4"/>
  <c r="C1239" i="4"/>
  <c r="I1239" i="4"/>
  <c r="O1227" i="4"/>
  <c r="N1227" i="4"/>
  <c r="I1227" i="4"/>
  <c r="C1227" i="4"/>
  <c r="C1212" i="4"/>
  <c r="I1212" i="4"/>
  <c r="N1212" i="4"/>
  <c r="O1212" i="4"/>
  <c r="N1200" i="4"/>
  <c r="C1200" i="4"/>
  <c r="O1200" i="4"/>
  <c r="I1200" i="4"/>
  <c r="C1185" i="4"/>
  <c r="I1185" i="4"/>
  <c r="N1185" i="4"/>
  <c r="O1185" i="4"/>
  <c r="C1173" i="4"/>
  <c r="N1173" i="4"/>
  <c r="O1173" i="4"/>
  <c r="I1173" i="4"/>
  <c r="C1158" i="4"/>
  <c r="I1158" i="4"/>
  <c r="N1158" i="4"/>
  <c r="O1158" i="4"/>
  <c r="I1146" i="4"/>
  <c r="C1146" i="4"/>
  <c r="O1146" i="4"/>
  <c r="N1146" i="4"/>
  <c r="O1131" i="4"/>
  <c r="I1131" i="4"/>
  <c r="C1131" i="4"/>
  <c r="N1131" i="4"/>
  <c r="N1119" i="4"/>
  <c r="O1119" i="4"/>
  <c r="C1119" i="4"/>
  <c r="I1119" i="4"/>
  <c r="N1104" i="4"/>
  <c r="O1104" i="4"/>
  <c r="C1104" i="4"/>
  <c r="I1104" i="4"/>
  <c r="C1092" i="4"/>
  <c r="O1092" i="4"/>
  <c r="I1092" i="4"/>
  <c r="N1092" i="4"/>
  <c r="C1077" i="4"/>
  <c r="I1077" i="4"/>
  <c r="N1077" i="4"/>
  <c r="O1077" i="4"/>
  <c r="C1065" i="4"/>
  <c r="I1065" i="4"/>
  <c r="N1065" i="4"/>
  <c r="O1065" i="4"/>
  <c r="O1050" i="4"/>
  <c r="N1050" i="4"/>
  <c r="C1050" i="4"/>
  <c r="I1050" i="4"/>
  <c r="C1038" i="4"/>
  <c r="O1038" i="4"/>
  <c r="I1038" i="4"/>
  <c r="N1038" i="4"/>
  <c r="C1023" i="4"/>
  <c r="I1023" i="4"/>
  <c r="N1023" i="4"/>
  <c r="O1023" i="4"/>
  <c r="C1011" i="4"/>
  <c r="I1011" i="4"/>
  <c r="N1011" i="4"/>
  <c r="O1011" i="4"/>
  <c r="N996" i="4"/>
  <c r="O996" i="4"/>
  <c r="C996" i="4"/>
  <c r="I996" i="4"/>
  <c r="N984" i="4"/>
  <c r="O984" i="4"/>
  <c r="C984" i="4"/>
  <c r="I984" i="4"/>
  <c r="N969" i="4"/>
  <c r="O969" i="4"/>
  <c r="C969" i="4"/>
  <c r="I969" i="4"/>
  <c r="N957" i="4"/>
  <c r="O957" i="4"/>
  <c r="C957" i="4"/>
  <c r="I957" i="4"/>
  <c r="N942" i="4"/>
  <c r="O942" i="4"/>
  <c r="I942" i="4"/>
  <c r="C942" i="4"/>
  <c r="O930" i="4"/>
  <c r="C930" i="4"/>
  <c r="N930" i="4"/>
  <c r="I930" i="4"/>
  <c r="C915" i="4"/>
  <c r="I915" i="4"/>
  <c r="N915" i="4"/>
  <c r="O915" i="4"/>
  <c r="N903" i="4"/>
  <c r="O903" i="4"/>
  <c r="C903" i="4"/>
  <c r="I903" i="4"/>
  <c r="I888" i="4"/>
  <c r="O888" i="4"/>
  <c r="N888" i="4"/>
  <c r="C888" i="4"/>
  <c r="C876" i="4"/>
  <c r="N876" i="4"/>
  <c r="O876" i="4"/>
  <c r="I876" i="4"/>
  <c r="C861" i="4"/>
  <c r="I861" i="4"/>
  <c r="N861" i="4"/>
  <c r="O861" i="4"/>
  <c r="N849" i="4"/>
  <c r="O849" i="4"/>
  <c r="C849" i="4"/>
  <c r="I849" i="4"/>
  <c r="I834" i="4"/>
  <c r="C834" i="4"/>
  <c r="N834" i="4"/>
  <c r="O834" i="4"/>
  <c r="N822" i="4"/>
  <c r="O822" i="4"/>
  <c r="C822" i="4"/>
  <c r="I822" i="4"/>
  <c r="C807" i="4"/>
  <c r="I807" i="4"/>
  <c r="N807" i="4"/>
  <c r="O807" i="4"/>
  <c r="O795" i="4"/>
  <c r="N795" i="4"/>
  <c r="C795" i="4"/>
  <c r="I795" i="4"/>
  <c r="C780" i="4"/>
  <c r="I780" i="4"/>
  <c r="N780" i="4"/>
  <c r="O780" i="4"/>
  <c r="C768" i="4"/>
  <c r="I768" i="4"/>
  <c r="N768" i="4"/>
  <c r="O768" i="4"/>
  <c r="O753" i="4"/>
  <c r="I753" i="4"/>
  <c r="C753" i="4"/>
  <c r="N753" i="4"/>
  <c r="N741" i="4"/>
  <c r="C741" i="4"/>
  <c r="I741" i="4"/>
  <c r="O741" i="4"/>
  <c r="O726" i="4"/>
  <c r="C726" i="4"/>
  <c r="I726" i="4"/>
  <c r="N726" i="4"/>
  <c r="N714" i="4"/>
  <c r="O714" i="4"/>
  <c r="C714" i="4"/>
  <c r="I714" i="4"/>
  <c r="N699" i="4"/>
  <c r="C699" i="4"/>
  <c r="I699" i="4"/>
  <c r="O699" i="4"/>
  <c r="C687" i="4"/>
  <c r="I687" i="4"/>
  <c r="N687" i="4"/>
  <c r="O687" i="4"/>
  <c r="N672" i="4"/>
  <c r="C672" i="4"/>
  <c r="I672" i="4"/>
  <c r="O672" i="4"/>
  <c r="N660" i="4"/>
  <c r="C660" i="4"/>
  <c r="O660" i="4"/>
  <c r="I660" i="4"/>
  <c r="N645" i="4"/>
  <c r="O645" i="4"/>
  <c r="C645" i="4"/>
  <c r="I645" i="4"/>
  <c r="O633" i="4"/>
  <c r="I633" i="4"/>
  <c r="N633" i="4"/>
  <c r="C633" i="4"/>
  <c r="O618" i="4"/>
  <c r="N618" i="4"/>
  <c r="C618" i="4"/>
  <c r="I618" i="4"/>
  <c r="O606" i="4"/>
  <c r="I606" i="4"/>
  <c r="N606" i="4"/>
  <c r="C606" i="4"/>
  <c r="C591" i="4"/>
  <c r="N591" i="4"/>
  <c r="O591" i="4"/>
  <c r="I591" i="4"/>
  <c r="I579" i="4"/>
  <c r="C579" i="4"/>
  <c r="N579" i="4"/>
  <c r="O579" i="4"/>
  <c r="O564" i="4"/>
  <c r="N564" i="4"/>
  <c r="C564" i="4"/>
  <c r="I564" i="4"/>
  <c r="C552" i="4"/>
  <c r="I552" i="4"/>
  <c r="N552" i="4"/>
  <c r="O552" i="4"/>
  <c r="C537" i="4"/>
  <c r="N537" i="4"/>
  <c r="O537" i="4"/>
  <c r="I537" i="4"/>
  <c r="I525" i="4"/>
  <c r="N525" i="4"/>
  <c r="C525" i="4"/>
  <c r="O525" i="4"/>
  <c r="I510" i="4"/>
  <c r="O510" i="4"/>
  <c r="C510" i="4"/>
  <c r="N510" i="4"/>
  <c r="I498" i="4"/>
  <c r="C498" i="4"/>
  <c r="N498" i="4"/>
  <c r="O498" i="4"/>
  <c r="N483" i="4"/>
  <c r="O483" i="4"/>
  <c r="C483" i="4"/>
  <c r="I483" i="4"/>
  <c r="O471" i="4"/>
  <c r="N471" i="4"/>
  <c r="C471" i="4"/>
  <c r="I471" i="4"/>
  <c r="C456" i="4"/>
  <c r="O456" i="4"/>
  <c r="I456" i="4"/>
  <c r="N456" i="4"/>
  <c r="O444" i="4"/>
  <c r="C444" i="4"/>
  <c r="I444" i="4"/>
  <c r="N444" i="4"/>
  <c r="O429" i="4"/>
  <c r="I429" i="4"/>
  <c r="N429" i="4"/>
  <c r="C429" i="4"/>
  <c r="O417" i="4"/>
  <c r="N417" i="4"/>
  <c r="C417" i="4"/>
  <c r="I417" i="4"/>
  <c r="C402" i="4"/>
  <c r="I402" i="4"/>
  <c r="N402" i="4"/>
  <c r="O402" i="4"/>
  <c r="N390" i="4"/>
  <c r="O390" i="4"/>
  <c r="C390" i="4"/>
  <c r="I390" i="4"/>
  <c r="C375" i="4"/>
  <c r="I375" i="4"/>
  <c r="N375" i="4"/>
  <c r="O375" i="4"/>
  <c r="I363" i="4"/>
  <c r="O363" i="4"/>
  <c r="N363" i="4"/>
  <c r="C363" i="4"/>
  <c r="N348" i="4"/>
  <c r="O348" i="4"/>
  <c r="I348" i="4"/>
  <c r="C348" i="4"/>
  <c r="I336" i="4"/>
  <c r="N336" i="4"/>
  <c r="C336" i="4"/>
  <c r="O336" i="4"/>
  <c r="C321" i="4"/>
  <c r="O321" i="4"/>
  <c r="I321" i="4"/>
  <c r="N321" i="4"/>
  <c r="I309" i="4"/>
  <c r="N309" i="4"/>
  <c r="O309" i="4"/>
  <c r="C309" i="4"/>
  <c r="C294" i="4"/>
  <c r="N294" i="4"/>
  <c r="I294" i="4"/>
  <c r="O294" i="4"/>
  <c r="C282" i="4"/>
  <c r="O282" i="4"/>
  <c r="I282" i="4"/>
  <c r="N282" i="4"/>
  <c r="N267" i="4"/>
  <c r="O267" i="4"/>
  <c r="I267" i="4"/>
  <c r="C267" i="4"/>
  <c r="I255" i="4"/>
  <c r="N255" i="4"/>
  <c r="C255" i="4"/>
  <c r="O255" i="4"/>
  <c r="N240" i="4"/>
  <c r="O240" i="4"/>
  <c r="C240" i="4"/>
  <c r="I240" i="4"/>
  <c r="N228" i="4"/>
  <c r="C228" i="4"/>
  <c r="I228" i="4"/>
  <c r="O228" i="4"/>
  <c r="C213" i="4"/>
  <c r="I213" i="4"/>
  <c r="N213" i="4"/>
  <c r="O213" i="4"/>
  <c r="N201" i="4"/>
  <c r="C201" i="4"/>
  <c r="I201" i="4"/>
  <c r="O201" i="4"/>
  <c r="I186" i="4"/>
  <c r="C186" i="4"/>
  <c r="O186" i="4"/>
  <c r="N186" i="4"/>
  <c r="O174" i="4"/>
  <c r="N174" i="4"/>
  <c r="I174" i="4"/>
  <c r="C174" i="4"/>
  <c r="I159" i="4"/>
  <c r="C159" i="4"/>
  <c r="O159" i="4"/>
  <c r="N159" i="4"/>
  <c r="I147" i="4"/>
  <c r="O147" i="4"/>
  <c r="N147" i="4"/>
  <c r="C147" i="4"/>
  <c r="C132" i="4"/>
  <c r="O132" i="4"/>
  <c r="I132" i="4"/>
  <c r="N132" i="4"/>
  <c r="I120" i="4"/>
  <c r="O120" i="4"/>
  <c r="C120" i="4"/>
  <c r="N120" i="4"/>
  <c r="I105" i="4"/>
  <c r="O105" i="4"/>
  <c r="N105" i="4"/>
  <c r="C105" i="4"/>
  <c r="I93" i="4"/>
  <c r="O93" i="4"/>
  <c r="C93" i="4"/>
  <c r="N93" i="4"/>
  <c r="O78" i="4"/>
  <c r="N78" i="4"/>
  <c r="C78" i="4"/>
  <c r="I78" i="4"/>
  <c r="O66" i="4"/>
  <c r="C66" i="4"/>
  <c r="N66" i="4"/>
  <c r="I66" i="4"/>
  <c r="O2699" i="4"/>
  <c r="C2699" i="4"/>
  <c r="AB2699" i="4" s="1"/>
  <c r="C2375" i="4"/>
  <c r="AB2375" i="4" s="1"/>
  <c r="I2375" i="4"/>
  <c r="N2375" i="4"/>
  <c r="O2375" i="4"/>
  <c r="O2051" i="4"/>
  <c r="C2051" i="4"/>
  <c r="N2051" i="4"/>
  <c r="I2051" i="4"/>
  <c r="N1727" i="4"/>
  <c r="O1727" i="4"/>
  <c r="C1727" i="4"/>
  <c r="I1727" i="4"/>
  <c r="C1403" i="4"/>
  <c r="I1403" i="4"/>
  <c r="N1403" i="4"/>
  <c r="O1403" i="4"/>
  <c r="I2591" i="4"/>
  <c r="N2491" i="4"/>
  <c r="C2406" i="4"/>
  <c r="AB2406" i="4" s="1"/>
  <c r="N2190" i="4"/>
  <c r="C2067" i="4"/>
  <c r="C2399" i="4"/>
  <c r="AB2399" i="4" s="1"/>
  <c r="I2399" i="4"/>
  <c r="O2399" i="4"/>
  <c r="N2399" i="4"/>
  <c r="N2387" i="4"/>
  <c r="O2387" i="4"/>
  <c r="I2372" i="4"/>
  <c r="N2372" i="4"/>
  <c r="O2372" i="4"/>
  <c r="O2360" i="4"/>
  <c r="C2360" i="4"/>
  <c r="AB2360" i="4" s="1"/>
  <c r="I2360" i="4"/>
  <c r="N2360" i="4"/>
  <c r="I2345" i="4"/>
  <c r="N2345" i="4"/>
  <c r="O2345" i="4"/>
  <c r="C2345" i="4"/>
  <c r="AB2345" i="4" s="1"/>
  <c r="O2333" i="4"/>
  <c r="C2333" i="4"/>
  <c r="AB2333" i="4" s="1"/>
  <c r="I2333" i="4"/>
  <c r="N2333" i="4"/>
  <c r="C2318" i="4"/>
  <c r="AB2318" i="4" s="1"/>
  <c r="I2318" i="4"/>
  <c r="N2318" i="4"/>
  <c r="O2318" i="4"/>
  <c r="C2306" i="4"/>
  <c r="AB2306" i="4" s="1"/>
  <c r="N2306" i="4"/>
  <c r="I2306" i="4"/>
  <c r="O2306" i="4"/>
  <c r="I2291" i="4"/>
  <c r="C2291" i="4"/>
  <c r="AB2291" i="4" s="1"/>
  <c r="N2291" i="4"/>
  <c r="C2279" i="4"/>
  <c r="AB2279" i="4" s="1"/>
  <c r="I2279" i="4"/>
  <c r="N2279" i="4"/>
  <c r="O2279" i="4"/>
  <c r="N2264" i="4"/>
  <c r="O2264" i="4"/>
  <c r="C2264" i="4"/>
  <c r="AB2264" i="4" s="1"/>
  <c r="I2264" i="4"/>
  <c r="O2252" i="4"/>
  <c r="C2252" i="4"/>
  <c r="AB2252" i="4" s="1"/>
  <c r="I2252" i="4"/>
  <c r="N2252" i="4"/>
  <c r="C2237" i="4"/>
  <c r="AB2237" i="4" s="1"/>
  <c r="I2237" i="4"/>
  <c r="N2237" i="4"/>
  <c r="O2237" i="4"/>
  <c r="C2225" i="4"/>
  <c r="AB2225" i="4" s="1"/>
  <c r="N2225" i="4"/>
  <c r="O2225" i="4"/>
  <c r="I2225" i="4"/>
  <c r="N2210" i="4"/>
  <c r="O2210" i="4"/>
  <c r="C2210" i="4"/>
  <c r="I2210" i="4"/>
  <c r="I2198" i="4"/>
  <c r="C2198" i="4"/>
  <c r="N2183" i="4"/>
  <c r="C2183" i="4"/>
  <c r="I2183" i="4"/>
  <c r="O2183" i="4"/>
  <c r="C2171" i="4"/>
  <c r="N2171" i="4"/>
  <c r="O2171" i="4"/>
  <c r="C2156" i="4"/>
  <c r="I2156" i="4"/>
  <c r="O2156" i="4"/>
  <c r="C2144" i="4"/>
  <c r="I2144" i="4"/>
  <c r="N2144" i="4"/>
  <c r="O2144" i="4"/>
  <c r="C2129" i="4"/>
  <c r="I2129" i="4"/>
  <c r="N2129" i="4"/>
  <c r="O2129" i="4"/>
  <c r="I2117" i="4"/>
  <c r="N2117" i="4"/>
  <c r="O2117" i="4"/>
  <c r="C2117" i="4"/>
  <c r="N2102" i="4"/>
  <c r="O2102" i="4"/>
  <c r="C2102" i="4"/>
  <c r="I2102" i="4"/>
  <c r="N2090" i="4"/>
  <c r="C2090" i="4"/>
  <c r="I2090" i="4"/>
  <c r="O2090" i="4"/>
  <c r="C2075" i="4"/>
  <c r="N2075" i="4"/>
  <c r="I2075" i="4"/>
  <c r="O2075" i="4"/>
  <c r="I2063" i="4"/>
  <c r="C2063" i="4"/>
  <c r="N2063" i="4"/>
  <c r="O2063" i="4"/>
  <c r="C2048" i="4"/>
  <c r="N2048" i="4"/>
  <c r="I2048" i="4"/>
  <c r="O2048" i="4"/>
  <c r="C2036" i="4"/>
  <c r="O2036" i="4"/>
  <c r="I2036" i="4"/>
  <c r="N2036" i="4"/>
  <c r="N2021" i="4"/>
  <c r="C2021" i="4"/>
  <c r="I2021" i="4"/>
  <c r="O2021" i="4"/>
  <c r="C2009" i="4"/>
  <c r="I2009" i="4"/>
  <c r="N2009" i="4"/>
  <c r="O2009" i="4"/>
  <c r="I1994" i="4"/>
  <c r="C1994" i="4"/>
  <c r="N1994" i="4"/>
  <c r="O1994" i="4"/>
  <c r="C1982" i="4"/>
  <c r="O1982" i="4"/>
  <c r="I1982" i="4"/>
  <c r="N1982" i="4"/>
  <c r="N1967" i="4"/>
  <c r="I1967" i="4"/>
  <c r="O1967" i="4"/>
  <c r="C1967" i="4"/>
  <c r="O1955" i="4"/>
  <c r="C1955" i="4"/>
  <c r="I1955" i="4"/>
  <c r="N1955" i="4"/>
  <c r="N1940" i="4"/>
  <c r="O1940" i="4"/>
  <c r="C1940" i="4"/>
  <c r="I1940" i="4"/>
  <c r="C1930" i="4"/>
  <c r="I1930" i="4"/>
  <c r="N1930" i="4"/>
  <c r="O1930" i="4"/>
  <c r="N1913" i="4"/>
  <c r="O1913" i="4"/>
  <c r="I1913" i="4"/>
  <c r="C1913" i="4"/>
  <c r="O1901" i="4"/>
  <c r="I1901" i="4"/>
  <c r="C1901" i="4"/>
  <c r="N1901" i="4"/>
  <c r="N1886" i="4"/>
  <c r="C1886" i="4"/>
  <c r="O1886" i="4"/>
  <c r="I1886" i="4"/>
  <c r="I1874" i="4"/>
  <c r="N1874" i="4"/>
  <c r="O1874" i="4"/>
  <c r="C1874" i="4"/>
  <c r="C1859" i="4"/>
  <c r="I1859" i="4"/>
  <c r="O1859" i="4"/>
  <c r="N1859" i="4"/>
  <c r="O1847" i="4"/>
  <c r="C1847" i="4"/>
  <c r="N1847" i="4"/>
  <c r="I1847" i="4"/>
  <c r="C1832" i="4"/>
  <c r="I1832" i="4"/>
  <c r="N1832" i="4"/>
  <c r="O1832" i="4"/>
  <c r="I1820" i="4"/>
  <c r="O1820" i="4"/>
  <c r="C1820" i="4"/>
  <c r="N1820" i="4"/>
  <c r="I1805" i="4"/>
  <c r="O1805" i="4"/>
  <c r="N1805" i="4"/>
  <c r="C1805" i="4"/>
  <c r="C1793" i="4"/>
  <c r="N1793" i="4"/>
  <c r="O1793" i="4"/>
  <c r="I1793" i="4"/>
  <c r="C1778" i="4"/>
  <c r="N1778" i="4"/>
  <c r="O1778" i="4"/>
  <c r="I1778" i="4"/>
  <c r="I1766" i="4"/>
  <c r="N1766" i="4"/>
  <c r="O1766" i="4"/>
  <c r="C1766" i="4"/>
  <c r="N1751" i="4"/>
  <c r="O1751" i="4"/>
  <c r="I1751" i="4"/>
  <c r="C1751" i="4"/>
  <c r="N1739" i="4"/>
  <c r="O1739" i="4"/>
  <c r="C1739" i="4"/>
  <c r="I1739" i="4"/>
  <c r="N1724" i="4"/>
  <c r="O1724" i="4"/>
  <c r="C1724" i="4"/>
  <c r="I1724" i="4"/>
  <c r="C1712" i="4"/>
  <c r="I1712" i="4"/>
  <c r="N1712" i="4"/>
  <c r="O1712" i="4"/>
  <c r="C1697" i="4"/>
  <c r="I1697" i="4"/>
  <c r="N1697" i="4"/>
  <c r="O1697" i="4"/>
  <c r="C1685" i="4"/>
  <c r="I1685" i="4"/>
  <c r="N1685" i="4"/>
  <c r="O1685" i="4"/>
  <c r="C1670" i="4"/>
  <c r="N1670" i="4"/>
  <c r="O1670" i="4"/>
  <c r="C1658" i="4"/>
  <c r="N1658" i="4"/>
  <c r="O1658" i="4"/>
  <c r="N1643" i="4"/>
  <c r="O1643" i="4"/>
  <c r="I1643" i="4"/>
  <c r="C1643" i="4"/>
  <c r="I1631" i="4"/>
  <c r="N1631" i="4"/>
  <c r="O1631" i="4"/>
  <c r="C1631" i="4"/>
  <c r="N1616" i="4"/>
  <c r="C1616" i="4"/>
  <c r="I1616" i="4"/>
  <c r="O1616" i="4"/>
  <c r="C1604" i="4"/>
  <c r="I1604" i="4"/>
  <c r="N1604" i="4"/>
  <c r="O1604" i="4"/>
  <c r="C1589" i="4"/>
  <c r="I1589" i="4"/>
  <c r="N1589" i="4"/>
  <c r="O1589" i="4"/>
  <c r="O1577" i="4"/>
  <c r="I1577" i="4"/>
  <c r="N1577" i="4"/>
  <c r="C1577" i="4"/>
  <c r="C1562" i="4"/>
  <c r="I1562" i="4"/>
  <c r="N1562" i="4"/>
  <c r="O1562" i="4"/>
  <c r="C1550" i="4"/>
  <c r="N1550" i="4"/>
  <c r="O1550" i="4"/>
  <c r="I1550" i="4"/>
  <c r="C1535" i="4"/>
  <c r="I1535" i="4"/>
  <c r="N1535" i="4"/>
  <c r="O1535" i="4"/>
  <c r="I1523" i="4"/>
  <c r="N1523" i="4"/>
  <c r="O1523" i="4"/>
  <c r="C1523" i="4"/>
  <c r="I1508" i="4"/>
  <c r="N1508" i="4"/>
  <c r="O1508" i="4"/>
  <c r="C1508" i="4"/>
  <c r="O1496" i="4"/>
  <c r="C1496" i="4"/>
  <c r="I1496" i="4"/>
  <c r="N1496" i="4"/>
  <c r="I1481" i="4"/>
  <c r="N1481" i="4"/>
  <c r="O1481" i="4"/>
  <c r="C1481" i="4"/>
  <c r="N1469" i="4"/>
  <c r="C1469" i="4"/>
  <c r="O1469" i="4"/>
  <c r="I1469" i="4"/>
  <c r="C1454" i="4"/>
  <c r="I1454" i="4"/>
  <c r="N1454" i="4"/>
  <c r="O1454" i="4"/>
  <c r="I1442" i="4"/>
  <c r="N1442" i="4"/>
  <c r="C1442" i="4"/>
  <c r="O1442" i="4"/>
  <c r="C1427" i="4"/>
  <c r="N1427" i="4"/>
  <c r="O1427" i="4"/>
  <c r="I1427" i="4"/>
  <c r="N1415" i="4"/>
  <c r="C1415" i="4"/>
  <c r="I1415" i="4"/>
  <c r="O1415" i="4"/>
  <c r="O1400" i="4"/>
  <c r="C1400" i="4"/>
  <c r="I1400" i="4"/>
  <c r="N1400" i="4"/>
  <c r="O1388" i="4"/>
  <c r="C1388" i="4"/>
  <c r="I1388" i="4"/>
  <c r="N1388" i="4"/>
  <c r="C1373" i="4"/>
  <c r="N1373" i="4"/>
  <c r="O1373" i="4"/>
  <c r="I1373" i="4"/>
  <c r="N1361" i="4"/>
  <c r="O1361" i="4"/>
  <c r="I1361" i="4"/>
  <c r="C1361" i="4"/>
  <c r="I1346" i="4"/>
  <c r="N1346" i="4"/>
  <c r="O1346" i="4"/>
  <c r="C1346" i="4"/>
  <c r="I1334" i="4"/>
  <c r="N1334" i="4"/>
  <c r="O1334" i="4"/>
  <c r="C1334" i="4"/>
  <c r="O1319" i="4"/>
  <c r="I1319" i="4"/>
  <c r="C1319" i="4"/>
  <c r="N1319" i="4"/>
  <c r="C1307" i="4"/>
  <c r="I1307" i="4"/>
  <c r="N1307" i="4"/>
  <c r="O1307" i="4"/>
  <c r="O1292" i="4"/>
  <c r="I1292" i="4"/>
  <c r="N1292" i="4"/>
  <c r="C1292" i="4"/>
  <c r="O1280" i="4"/>
  <c r="I1280" i="4"/>
  <c r="N1280" i="4"/>
  <c r="C1280" i="4"/>
  <c r="N1265" i="4"/>
  <c r="O1265" i="4"/>
  <c r="I1265" i="4"/>
  <c r="C1265" i="4"/>
  <c r="N1253" i="4"/>
  <c r="I1253" i="4"/>
  <c r="C1253" i="4"/>
  <c r="O1253" i="4"/>
  <c r="C1238" i="4"/>
  <c r="I1238" i="4"/>
  <c r="N1238" i="4"/>
  <c r="O1238" i="4"/>
  <c r="C1226" i="4"/>
  <c r="I1226" i="4"/>
  <c r="O1226" i="4"/>
  <c r="N1226" i="4"/>
  <c r="C1211" i="4"/>
  <c r="I1211" i="4"/>
  <c r="N1211" i="4"/>
  <c r="O1211" i="4"/>
  <c r="N1199" i="4"/>
  <c r="O1199" i="4"/>
  <c r="C1199" i="4"/>
  <c r="I1199" i="4"/>
  <c r="C1184" i="4"/>
  <c r="I1184" i="4"/>
  <c r="N1184" i="4"/>
  <c r="O1184" i="4"/>
  <c r="C1172" i="4"/>
  <c r="I1172" i="4"/>
  <c r="O1172" i="4"/>
  <c r="N1172" i="4"/>
  <c r="N1157" i="4"/>
  <c r="O1157" i="4"/>
  <c r="I1157" i="4"/>
  <c r="C1157" i="4"/>
  <c r="N1145" i="4"/>
  <c r="O1145" i="4"/>
  <c r="C1145" i="4"/>
  <c r="I1145" i="4"/>
  <c r="N1130" i="4"/>
  <c r="O1130" i="4"/>
  <c r="I1130" i="4"/>
  <c r="C1130" i="4"/>
  <c r="C1118" i="4"/>
  <c r="I1118" i="4"/>
  <c r="O1118" i="4"/>
  <c r="N1118" i="4"/>
  <c r="O1103" i="4"/>
  <c r="C1103" i="4"/>
  <c r="N1103" i="4"/>
  <c r="I1103" i="4"/>
  <c r="C1091" i="4"/>
  <c r="I1091" i="4"/>
  <c r="O1091" i="4"/>
  <c r="N1091" i="4"/>
  <c r="N1076" i="4"/>
  <c r="O1076" i="4"/>
  <c r="I1076" i="4"/>
  <c r="C1076" i="4"/>
  <c r="O1064" i="4"/>
  <c r="C1064" i="4"/>
  <c r="I1064" i="4"/>
  <c r="N1064" i="4"/>
  <c r="C1049" i="4"/>
  <c r="I1049" i="4"/>
  <c r="N1049" i="4"/>
  <c r="O1049" i="4"/>
  <c r="C1037" i="4"/>
  <c r="I1037" i="4"/>
  <c r="N1037" i="4"/>
  <c r="O1037" i="4"/>
  <c r="I1022" i="4"/>
  <c r="C1022" i="4"/>
  <c r="N1022" i="4"/>
  <c r="O1022" i="4"/>
  <c r="N1010" i="4"/>
  <c r="O1010" i="4"/>
  <c r="C1010" i="4"/>
  <c r="I1010" i="4"/>
  <c r="C995" i="4"/>
  <c r="N995" i="4"/>
  <c r="O995" i="4"/>
  <c r="I995" i="4"/>
  <c r="C983" i="4"/>
  <c r="N983" i="4"/>
  <c r="I983" i="4"/>
  <c r="O983" i="4"/>
  <c r="C968" i="4"/>
  <c r="I968" i="4"/>
  <c r="N968" i="4"/>
  <c r="O968" i="4"/>
  <c r="N956" i="4"/>
  <c r="O956" i="4"/>
  <c r="C956" i="4"/>
  <c r="I956" i="4"/>
  <c r="C941" i="4"/>
  <c r="N941" i="4"/>
  <c r="O941" i="4"/>
  <c r="I941" i="4"/>
  <c r="C929" i="4"/>
  <c r="N929" i="4"/>
  <c r="I929" i="4"/>
  <c r="O929" i="4"/>
  <c r="N914" i="4"/>
  <c r="C914" i="4"/>
  <c r="O914" i="4"/>
  <c r="I914" i="4"/>
  <c r="N902" i="4"/>
  <c r="O902" i="4"/>
  <c r="C902" i="4"/>
  <c r="I902" i="4"/>
  <c r="N887" i="4"/>
  <c r="O887" i="4"/>
  <c r="I887" i="4"/>
  <c r="C887" i="4"/>
  <c r="I875" i="4"/>
  <c r="O875" i="4"/>
  <c r="C875" i="4"/>
  <c r="N875" i="4"/>
  <c r="N860" i="4"/>
  <c r="O860" i="4"/>
  <c r="C860" i="4"/>
  <c r="I860" i="4"/>
  <c r="C848" i="4"/>
  <c r="N848" i="4"/>
  <c r="O848" i="4"/>
  <c r="I848" i="4"/>
  <c r="C833" i="4"/>
  <c r="I833" i="4"/>
  <c r="N833" i="4"/>
  <c r="O833" i="4"/>
  <c r="N821" i="4"/>
  <c r="O821" i="4"/>
  <c r="I821" i="4"/>
  <c r="C821" i="4"/>
  <c r="N806" i="4"/>
  <c r="C806" i="4"/>
  <c r="I806" i="4"/>
  <c r="O806" i="4"/>
  <c r="C794" i="4"/>
  <c r="I794" i="4"/>
  <c r="N794" i="4"/>
  <c r="O794" i="4"/>
  <c r="N779" i="4"/>
  <c r="I779" i="4"/>
  <c r="O779" i="4"/>
  <c r="C779" i="4"/>
  <c r="N767" i="4"/>
  <c r="C767" i="4"/>
  <c r="I767" i="4"/>
  <c r="O767" i="4"/>
  <c r="C752" i="4"/>
  <c r="I752" i="4"/>
  <c r="N752" i="4"/>
  <c r="O752" i="4"/>
  <c r="N740" i="4"/>
  <c r="O740" i="4"/>
  <c r="C740" i="4"/>
  <c r="I740" i="4"/>
  <c r="C725" i="4"/>
  <c r="I725" i="4"/>
  <c r="O725" i="4"/>
  <c r="N725" i="4"/>
  <c r="C713" i="4"/>
  <c r="I713" i="4"/>
  <c r="N713" i="4"/>
  <c r="O713" i="4"/>
  <c r="C698" i="4"/>
  <c r="I698" i="4"/>
  <c r="N698" i="4"/>
  <c r="O698" i="4"/>
  <c r="I686" i="4"/>
  <c r="C686" i="4"/>
  <c r="N686" i="4"/>
  <c r="O686" i="4"/>
  <c r="O671" i="4"/>
  <c r="I671" i="4"/>
  <c r="C671" i="4"/>
  <c r="N671" i="4"/>
  <c r="C659" i="4"/>
  <c r="I659" i="4"/>
  <c r="O659" i="4"/>
  <c r="N659" i="4"/>
  <c r="I644" i="4"/>
  <c r="N644" i="4"/>
  <c r="O644" i="4"/>
  <c r="C644" i="4"/>
  <c r="O632" i="4"/>
  <c r="N632" i="4"/>
  <c r="C632" i="4"/>
  <c r="I632" i="4"/>
  <c r="C617" i="4"/>
  <c r="O617" i="4"/>
  <c r="I617" i="4"/>
  <c r="N617" i="4"/>
  <c r="I605" i="4"/>
  <c r="C605" i="4"/>
  <c r="N605" i="4"/>
  <c r="O605" i="4"/>
  <c r="I590" i="4"/>
  <c r="O590" i="4"/>
  <c r="N590" i="4"/>
  <c r="C590" i="4"/>
  <c r="I578" i="4"/>
  <c r="C578" i="4"/>
  <c r="N578" i="4"/>
  <c r="O578" i="4"/>
  <c r="I563" i="4"/>
  <c r="N563" i="4"/>
  <c r="O563" i="4"/>
  <c r="C563" i="4"/>
  <c r="N551" i="4"/>
  <c r="O551" i="4"/>
  <c r="C551" i="4"/>
  <c r="I551" i="4"/>
  <c r="C536" i="4"/>
  <c r="I536" i="4"/>
  <c r="O536" i="4"/>
  <c r="N536" i="4"/>
  <c r="I524" i="4"/>
  <c r="N524" i="4"/>
  <c r="O524" i="4"/>
  <c r="C524" i="4"/>
  <c r="I509" i="4"/>
  <c r="C509" i="4"/>
  <c r="N509" i="4"/>
  <c r="O509" i="4"/>
  <c r="C497" i="4"/>
  <c r="I497" i="4"/>
  <c r="N497" i="4"/>
  <c r="O497" i="4"/>
  <c r="C482" i="4"/>
  <c r="O482" i="4"/>
  <c r="I482" i="4"/>
  <c r="N482" i="4"/>
  <c r="I470" i="4"/>
  <c r="O470" i="4"/>
  <c r="N470" i="4"/>
  <c r="C470" i="4"/>
  <c r="O455" i="4"/>
  <c r="N455" i="4"/>
  <c r="I455" i="4"/>
  <c r="C455" i="4"/>
  <c r="N443" i="4"/>
  <c r="C443" i="4"/>
  <c r="O443" i="4"/>
  <c r="I443" i="4"/>
  <c r="I428" i="4"/>
  <c r="N428" i="4"/>
  <c r="O428" i="4"/>
  <c r="C428" i="4"/>
  <c r="I416" i="4"/>
  <c r="C416" i="4"/>
  <c r="N416" i="4"/>
  <c r="O416" i="4"/>
  <c r="I401" i="4"/>
  <c r="C401" i="4"/>
  <c r="N401" i="4"/>
  <c r="O401" i="4"/>
  <c r="N389" i="4"/>
  <c r="O389" i="4"/>
  <c r="C389" i="4"/>
  <c r="I389" i="4"/>
  <c r="I374" i="4"/>
  <c r="N374" i="4"/>
  <c r="C374" i="4"/>
  <c r="O374" i="4"/>
  <c r="I362" i="4"/>
  <c r="O362" i="4"/>
  <c r="N362" i="4"/>
  <c r="C362" i="4"/>
  <c r="C347" i="4"/>
  <c r="O347" i="4"/>
  <c r="I347" i="4"/>
  <c r="N347" i="4"/>
  <c r="O335" i="4"/>
  <c r="I335" i="4"/>
  <c r="N335" i="4"/>
  <c r="C335" i="4"/>
  <c r="C320" i="4"/>
  <c r="I320" i="4"/>
  <c r="N320" i="4"/>
  <c r="O320" i="4"/>
  <c r="C308" i="4"/>
  <c r="I308" i="4"/>
  <c r="N308" i="4"/>
  <c r="O308" i="4"/>
  <c r="I293" i="4"/>
  <c r="C293" i="4"/>
  <c r="N293" i="4"/>
  <c r="O293" i="4"/>
  <c r="I281" i="4"/>
  <c r="N281" i="4"/>
  <c r="O281" i="4"/>
  <c r="C281" i="4"/>
  <c r="N266" i="4"/>
  <c r="C266" i="4"/>
  <c r="I266" i="4"/>
  <c r="O266" i="4"/>
  <c r="O254" i="4"/>
  <c r="N254" i="4"/>
  <c r="C254" i="4"/>
  <c r="I254" i="4"/>
  <c r="C239" i="4"/>
  <c r="N239" i="4"/>
  <c r="I239" i="4"/>
  <c r="O239" i="4"/>
  <c r="C227" i="4"/>
  <c r="N227" i="4"/>
  <c r="O227" i="4"/>
  <c r="I227" i="4"/>
  <c r="C212" i="4"/>
  <c r="I212" i="4"/>
  <c r="N212" i="4"/>
  <c r="O212" i="4"/>
  <c r="C200" i="4"/>
  <c r="I200" i="4"/>
  <c r="N200" i="4"/>
  <c r="O200" i="4"/>
  <c r="C185" i="4"/>
  <c r="I185" i="4"/>
  <c r="N185" i="4"/>
  <c r="O185" i="4"/>
  <c r="C173" i="4"/>
  <c r="I173" i="4"/>
  <c r="N173" i="4"/>
  <c r="O173" i="4"/>
  <c r="C158" i="4"/>
  <c r="N158" i="4"/>
  <c r="O158" i="4"/>
  <c r="I158" i="4"/>
  <c r="N146" i="4"/>
  <c r="O146" i="4"/>
  <c r="C146" i="4"/>
  <c r="I146" i="4"/>
  <c r="N131" i="4"/>
  <c r="O131" i="4"/>
  <c r="C131" i="4"/>
  <c r="I131" i="4"/>
  <c r="O119" i="4"/>
  <c r="I119" i="4"/>
  <c r="N119" i="4"/>
  <c r="C119" i="4"/>
  <c r="N104" i="4"/>
  <c r="I104" i="4"/>
  <c r="O104" i="4"/>
  <c r="C104" i="4"/>
  <c r="O92" i="4"/>
  <c r="I92" i="4"/>
  <c r="N92" i="4"/>
  <c r="C92" i="4"/>
  <c r="O77" i="4"/>
  <c r="I77" i="4"/>
  <c r="C77" i="4"/>
  <c r="N77" i="4"/>
  <c r="N65" i="4"/>
  <c r="I65" i="4"/>
  <c r="C65" i="4"/>
  <c r="O65" i="4"/>
  <c r="O2672" i="4"/>
  <c r="N2348" i="4"/>
  <c r="O2348" i="4"/>
  <c r="C2348" i="4"/>
  <c r="AB2348" i="4" s="1"/>
  <c r="I2348" i="4"/>
  <c r="N2024" i="4"/>
  <c r="I2024" i="4"/>
  <c r="C2024" i="4"/>
  <c r="O2024" i="4"/>
  <c r="C1700" i="4"/>
  <c r="I1700" i="4"/>
  <c r="N1700" i="4"/>
  <c r="O1700" i="4"/>
  <c r="I1376" i="4"/>
  <c r="O1376" i="4"/>
  <c r="C1376" i="4"/>
  <c r="N1376" i="4"/>
  <c r="I2672" i="4"/>
  <c r="O2352" i="4"/>
  <c r="O2198" i="4"/>
  <c r="I2171" i="4"/>
  <c r="C2263" i="4"/>
  <c r="AB2263" i="4" s="1"/>
  <c r="I2263" i="4"/>
  <c r="N2263" i="4"/>
  <c r="O2263" i="4"/>
  <c r="C2251" i="4"/>
  <c r="AB2251" i="4" s="1"/>
  <c r="I2251" i="4"/>
  <c r="N2251" i="4"/>
  <c r="O2251" i="4"/>
  <c r="C2236" i="4"/>
  <c r="AB2236" i="4" s="1"/>
  <c r="I2236" i="4"/>
  <c r="N2236" i="4"/>
  <c r="O2236" i="4"/>
  <c r="N2224" i="4"/>
  <c r="O2224" i="4"/>
  <c r="C2224" i="4"/>
  <c r="AB2224" i="4" s="1"/>
  <c r="I2224" i="4"/>
  <c r="I2209" i="4"/>
  <c r="C2209" i="4"/>
  <c r="N2209" i="4"/>
  <c r="O2209" i="4"/>
  <c r="C2197" i="4"/>
  <c r="I2197" i="4"/>
  <c r="N2197" i="4"/>
  <c r="O2197" i="4"/>
  <c r="O2182" i="4"/>
  <c r="C2182" i="4"/>
  <c r="I2182" i="4"/>
  <c r="I2170" i="4"/>
  <c r="C2170" i="4"/>
  <c r="N2170" i="4"/>
  <c r="O2170" i="4"/>
  <c r="C2155" i="4"/>
  <c r="I2155" i="4"/>
  <c r="N2155" i="4"/>
  <c r="O2155" i="4"/>
  <c r="O2143" i="4"/>
  <c r="I2143" i="4"/>
  <c r="N2143" i="4"/>
  <c r="C2143" i="4"/>
  <c r="C2128" i="4"/>
  <c r="I2128" i="4"/>
  <c r="N2128" i="4"/>
  <c r="O2128" i="4"/>
  <c r="N2116" i="4"/>
  <c r="C2116" i="4"/>
  <c r="I2116" i="4"/>
  <c r="O2116" i="4"/>
  <c r="I2101" i="4"/>
  <c r="N2101" i="4"/>
  <c r="O2101" i="4"/>
  <c r="C2101" i="4"/>
  <c r="I2089" i="4"/>
  <c r="N2089" i="4"/>
  <c r="C2089" i="4"/>
  <c r="O2089" i="4"/>
  <c r="I2074" i="4"/>
  <c r="C2074" i="4"/>
  <c r="N2074" i="4"/>
  <c r="O2074" i="4"/>
  <c r="I2062" i="4"/>
  <c r="N2062" i="4"/>
  <c r="C2062" i="4"/>
  <c r="O2062" i="4"/>
  <c r="I2047" i="4"/>
  <c r="C2047" i="4"/>
  <c r="N2047" i="4"/>
  <c r="O2047" i="4"/>
  <c r="I2035" i="4"/>
  <c r="O2035" i="4"/>
  <c r="C2035" i="4"/>
  <c r="N2035" i="4"/>
  <c r="O2020" i="4"/>
  <c r="C2020" i="4"/>
  <c r="I2020" i="4"/>
  <c r="N2020" i="4"/>
  <c r="I2008" i="4"/>
  <c r="O2008" i="4"/>
  <c r="N2008" i="4"/>
  <c r="I1993" i="4"/>
  <c r="N1993" i="4"/>
  <c r="C1993" i="4"/>
  <c r="O1993" i="4"/>
  <c r="C1981" i="4"/>
  <c r="O1981" i="4"/>
  <c r="I1981" i="4"/>
  <c r="N1981" i="4"/>
  <c r="C1966" i="4"/>
  <c r="I1966" i="4"/>
  <c r="N1966" i="4"/>
  <c r="O1966" i="4"/>
  <c r="N1954" i="4"/>
  <c r="O1954" i="4"/>
  <c r="C1954" i="4"/>
  <c r="I1954" i="4"/>
  <c r="O1938" i="4"/>
  <c r="I1938" i="4"/>
  <c r="N1938" i="4"/>
  <c r="C1938" i="4"/>
  <c r="C1928" i="4"/>
  <c r="I1928" i="4"/>
  <c r="N1928" i="4"/>
  <c r="O1928" i="4"/>
  <c r="O1912" i="4"/>
  <c r="C1912" i="4"/>
  <c r="N1912" i="4"/>
  <c r="I1912" i="4"/>
  <c r="N1900" i="4"/>
  <c r="C1900" i="4"/>
  <c r="I1900" i="4"/>
  <c r="O1900" i="4"/>
  <c r="O1885" i="4"/>
  <c r="N1885" i="4"/>
  <c r="C1885" i="4"/>
  <c r="I1885" i="4"/>
  <c r="N1873" i="4"/>
  <c r="O1873" i="4"/>
  <c r="I1873" i="4"/>
  <c r="C1858" i="4"/>
  <c r="I1858" i="4"/>
  <c r="O1858" i="4"/>
  <c r="N1858" i="4"/>
  <c r="N1846" i="4"/>
  <c r="C1846" i="4"/>
  <c r="O1831" i="4"/>
  <c r="I1831" i="4"/>
  <c r="N1831" i="4"/>
  <c r="C1831" i="4"/>
  <c r="I1819" i="4"/>
  <c r="N1819" i="4"/>
  <c r="O1819" i="4"/>
  <c r="C1819" i="4"/>
  <c r="I1804" i="4"/>
  <c r="N1804" i="4"/>
  <c r="C1804" i="4"/>
  <c r="O1804" i="4"/>
  <c r="C1792" i="4"/>
  <c r="I1792" i="4"/>
  <c r="N1792" i="4"/>
  <c r="O1792" i="4"/>
  <c r="O1777" i="4"/>
  <c r="C1777" i="4"/>
  <c r="I1777" i="4"/>
  <c r="N1777" i="4"/>
  <c r="N1765" i="4"/>
  <c r="O1765" i="4"/>
  <c r="C1765" i="4"/>
  <c r="I1765" i="4"/>
  <c r="N1750" i="4"/>
  <c r="O1750" i="4"/>
  <c r="I1750" i="4"/>
  <c r="O1738" i="4"/>
  <c r="C1738" i="4"/>
  <c r="I1738" i="4"/>
  <c r="N1738" i="4"/>
  <c r="I1723" i="4"/>
  <c r="N1723" i="4"/>
  <c r="C1723" i="4"/>
  <c r="O1723" i="4"/>
  <c r="N1711" i="4"/>
  <c r="I1711" i="4"/>
  <c r="O1711" i="4"/>
  <c r="C1711" i="4"/>
  <c r="N1696" i="4"/>
  <c r="I1696" i="4"/>
  <c r="O1696" i="4"/>
  <c r="C1696" i="4"/>
  <c r="C1684" i="4"/>
  <c r="N1684" i="4"/>
  <c r="I1684" i="4"/>
  <c r="O1684" i="4"/>
  <c r="N1669" i="4"/>
  <c r="C1669" i="4"/>
  <c r="O1669" i="4"/>
  <c r="N1657" i="4"/>
  <c r="O1657" i="4"/>
  <c r="C1657" i="4"/>
  <c r="C1642" i="4"/>
  <c r="I1642" i="4"/>
  <c r="N1642" i="4"/>
  <c r="O1642" i="4"/>
  <c r="N1630" i="4"/>
  <c r="O1630" i="4"/>
  <c r="I1630" i="4"/>
  <c r="C1630" i="4"/>
  <c r="I1615" i="4"/>
  <c r="C1615" i="4"/>
  <c r="N1615" i="4"/>
  <c r="O1615" i="4"/>
  <c r="O1603" i="4"/>
  <c r="I1603" i="4"/>
  <c r="N1603" i="4"/>
  <c r="C1603" i="4"/>
  <c r="I1588" i="4"/>
  <c r="N1588" i="4"/>
  <c r="C1588" i="4"/>
  <c r="O1588" i="4"/>
  <c r="N1576" i="4"/>
  <c r="I1576" i="4"/>
  <c r="O1576" i="4"/>
  <c r="C1576" i="4"/>
  <c r="C1561" i="4"/>
  <c r="I1561" i="4"/>
  <c r="O1561" i="4"/>
  <c r="N1561" i="4"/>
  <c r="C1549" i="4"/>
  <c r="N1549" i="4"/>
  <c r="O1549" i="4"/>
  <c r="I1549" i="4"/>
  <c r="C1534" i="4"/>
  <c r="I1534" i="4"/>
  <c r="N1534" i="4"/>
  <c r="O1534" i="4"/>
  <c r="I1522" i="4"/>
  <c r="N1522" i="4"/>
  <c r="O1522" i="4"/>
  <c r="C1522" i="4"/>
  <c r="C1507" i="4"/>
  <c r="N1507" i="4"/>
  <c r="O1507" i="4"/>
  <c r="I1507" i="4"/>
  <c r="O1495" i="4"/>
  <c r="C1495" i="4"/>
  <c r="I1495" i="4"/>
  <c r="N1495" i="4"/>
  <c r="I1480" i="4"/>
  <c r="N1480" i="4"/>
  <c r="O1480" i="4"/>
  <c r="C1480" i="4"/>
  <c r="C1468" i="4"/>
  <c r="I1468" i="4"/>
  <c r="N1468" i="4"/>
  <c r="O1468" i="4"/>
  <c r="N1453" i="4"/>
  <c r="O1453" i="4"/>
  <c r="C1453" i="4"/>
  <c r="I1453" i="4"/>
  <c r="I1441" i="4"/>
  <c r="C1441" i="4"/>
  <c r="N1441" i="4"/>
  <c r="O1441" i="4"/>
  <c r="O1426" i="4"/>
  <c r="C1426" i="4"/>
  <c r="I1426" i="4"/>
  <c r="N1426" i="4"/>
  <c r="I1414" i="4"/>
  <c r="N1414" i="4"/>
  <c r="C1414" i="4"/>
  <c r="O1414" i="4"/>
  <c r="I1399" i="4"/>
  <c r="O1399" i="4"/>
  <c r="C1399" i="4"/>
  <c r="N1399" i="4"/>
  <c r="I1387" i="4"/>
  <c r="N1387" i="4"/>
  <c r="C1387" i="4"/>
  <c r="O1387" i="4"/>
  <c r="N1372" i="4"/>
  <c r="I1372" i="4"/>
  <c r="C1372" i="4"/>
  <c r="O1372" i="4"/>
  <c r="I1360" i="4"/>
  <c r="N1360" i="4"/>
  <c r="O1360" i="4"/>
  <c r="C1360" i="4"/>
  <c r="C1345" i="4"/>
  <c r="O1345" i="4"/>
  <c r="N1345" i="4"/>
  <c r="I1345" i="4"/>
  <c r="N1333" i="4"/>
  <c r="C1333" i="4"/>
  <c r="O1333" i="4"/>
  <c r="I1333" i="4"/>
  <c r="C1318" i="4"/>
  <c r="I1318" i="4"/>
  <c r="N1318" i="4"/>
  <c r="O1318" i="4"/>
  <c r="C1306" i="4"/>
  <c r="N1306" i="4"/>
  <c r="I1306" i="4"/>
  <c r="O1306" i="4"/>
  <c r="C1291" i="4"/>
  <c r="I1291" i="4"/>
  <c r="N1291" i="4"/>
  <c r="O1291" i="4"/>
  <c r="C1279" i="4"/>
  <c r="I1279" i="4"/>
  <c r="N1279" i="4"/>
  <c r="O1279" i="4"/>
  <c r="C1264" i="4"/>
  <c r="I1264" i="4"/>
  <c r="N1264" i="4"/>
  <c r="O1264" i="4"/>
  <c r="O1252" i="4"/>
  <c r="C1252" i="4"/>
  <c r="N1252" i="4"/>
  <c r="I1252" i="4"/>
  <c r="C1237" i="4"/>
  <c r="I1237" i="4"/>
  <c r="N1237" i="4"/>
  <c r="O1237" i="4"/>
  <c r="O1225" i="4"/>
  <c r="I1225" i="4"/>
  <c r="N1225" i="4"/>
  <c r="C1225" i="4"/>
  <c r="C1210" i="4"/>
  <c r="I1210" i="4"/>
  <c r="O1210" i="4"/>
  <c r="N1210" i="4"/>
  <c r="C1198" i="4"/>
  <c r="N1198" i="4"/>
  <c r="O1198" i="4"/>
  <c r="I1198" i="4"/>
  <c r="N1183" i="4"/>
  <c r="C1183" i="4"/>
  <c r="I1183" i="4"/>
  <c r="O1183" i="4"/>
  <c r="N1171" i="4"/>
  <c r="O1171" i="4"/>
  <c r="C1171" i="4"/>
  <c r="I1171" i="4"/>
  <c r="N1156" i="4"/>
  <c r="O1156" i="4"/>
  <c r="C1156" i="4"/>
  <c r="I1156" i="4"/>
  <c r="C1144" i="4"/>
  <c r="I1144" i="4"/>
  <c r="O1144" i="4"/>
  <c r="N1144" i="4"/>
  <c r="C1129" i="4"/>
  <c r="I1129" i="4"/>
  <c r="N1129" i="4"/>
  <c r="O1129" i="4"/>
  <c r="C1117" i="4"/>
  <c r="I1117" i="4"/>
  <c r="N1117" i="4"/>
  <c r="O1117" i="4"/>
  <c r="C1102" i="4"/>
  <c r="I1102" i="4"/>
  <c r="N1102" i="4"/>
  <c r="O1102" i="4"/>
  <c r="N1090" i="4"/>
  <c r="O1090" i="4"/>
  <c r="C1090" i="4"/>
  <c r="I1090" i="4"/>
  <c r="O1075" i="4"/>
  <c r="N1075" i="4"/>
  <c r="C1075" i="4"/>
  <c r="I1075" i="4"/>
  <c r="C1063" i="4"/>
  <c r="I1063" i="4"/>
  <c r="O1063" i="4"/>
  <c r="N1063" i="4"/>
  <c r="N1048" i="4"/>
  <c r="I1048" i="4"/>
  <c r="O1048" i="4"/>
  <c r="C1048" i="4"/>
  <c r="N1036" i="4"/>
  <c r="O1036" i="4"/>
  <c r="I1036" i="4"/>
  <c r="C1036" i="4"/>
  <c r="N1021" i="4"/>
  <c r="O1021" i="4"/>
  <c r="C1021" i="4"/>
  <c r="I1021" i="4"/>
  <c r="N1009" i="4"/>
  <c r="O1009" i="4"/>
  <c r="C1009" i="4"/>
  <c r="I1009" i="4"/>
  <c r="I994" i="4"/>
  <c r="N994" i="4"/>
  <c r="O994" i="4"/>
  <c r="C994" i="4"/>
  <c r="C982" i="4"/>
  <c r="I982" i="4"/>
  <c r="N982" i="4"/>
  <c r="O982" i="4"/>
  <c r="I967" i="4"/>
  <c r="C967" i="4"/>
  <c r="N967" i="4"/>
  <c r="O967" i="4"/>
  <c r="C955" i="4"/>
  <c r="I955" i="4"/>
  <c r="N955" i="4"/>
  <c r="O955" i="4"/>
  <c r="I940" i="4"/>
  <c r="N940" i="4"/>
  <c r="O940" i="4"/>
  <c r="C940" i="4"/>
  <c r="C928" i="4"/>
  <c r="N928" i="4"/>
  <c r="O928" i="4"/>
  <c r="I928" i="4"/>
  <c r="I913" i="4"/>
  <c r="N913" i="4"/>
  <c r="O913" i="4"/>
  <c r="C913" i="4"/>
  <c r="C901" i="4"/>
  <c r="I901" i="4"/>
  <c r="O901" i="4"/>
  <c r="N901" i="4"/>
  <c r="O886" i="4"/>
  <c r="C886" i="4"/>
  <c r="I886" i="4"/>
  <c r="N886" i="4"/>
  <c r="N874" i="4"/>
  <c r="O874" i="4"/>
  <c r="C874" i="4"/>
  <c r="I874" i="4"/>
  <c r="C859" i="4"/>
  <c r="I859" i="4"/>
  <c r="N859" i="4"/>
  <c r="O859" i="4"/>
  <c r="C847" i="4"/>
  <c r="I847" i="4"/>
  <c r="N847" i="4"/>
  <c r="O847" i="4"/>
  <c r="C832" i="4"/>
  <c r="I832" i="4"/>
  <c r="N832" i="4"/>
  <c r="O832" i="4"/>
  <c r="O820" i="4"/>
  <c r="C820" i="4"/>
  <c r="I820" i="4"/>
  <c r="N820" i="4"/>
  <c r="O805" i="4"/>
  <c r="C805" i="4"/>
  <c r="I805" i="4"/>
  <c r="N805" i="4"/>
  <c r="N793" i="4"/>
  <c r="C793" i="4"/>
  <c r="I793" i="4"/>
  <c r="O793" i="4"/>
  <c r="C778" i="4"/>
  <c r="N778" i="4"/>
  <c r="O778" i="4"/>
  <c r="I778" i="4"/>
  <c r="C766" i="4"/>
  <c r="N766" i="4"/>
  <c r="O766" i="4"/>
  <c r="I766" i="4"/>
  <c r="C751" i="4"/>
  <c r="I751" i="4"/>
  <c r="N751" i="4"/>
  <c r="O751" i="4"/>
  <c r="I739" i="4"/>
  <c r="N739" i="4"/>
  <c r="O739" i="4"/>
  <c r="C739" i="4"/>
  <c r="I724" i="4"/>
  <c r="C724" i="4"/>
  <c r="N724" i="4"/>
  <c r="O724" i="4"/>
  <c r="I712" i="4"/>
  <c r="C712" i="4"/>
  <c r="O712" i="4"/>
  <c r="N712" i="4"/>
  <c r="I697" i="4"/>
  <c r="N697" i="4"/>
  <c r="C697" i="4"/>
  <c r="O697" i="4"/>
  <c r="O685" i="4"/>
  <c r="N685" i="4"/>
  <c r="C685" i="4"/>
  <c r="I685" i="4"/>
  <c r="I670" i="4"/>
  <c r="O670" i="4"/>
  <c r="C670" i="4"/>
  <c r="N670" i="4"/>
  <c r="I658" i="4"/>
  <c r="C658" i="4"/>
  <c r="O658" i="4"/>
  <c r="N658" i="4"/>
  <c r="I643" i="4"/>
  <c r="N643" i="4"/>
  <c r="C643" i="4"/>
  <c r="O643" i="4"/>
  <c r="C631" i="4"/>
  <c r="I631" i="4"/>
  <c r="O631" i="4"/>
  <c r="N631" i="4"/>
  <c r="C616" i="4"/>
  <c r="I616" i="4"/>
  <c r="N616" i="4"/>
  <c r="O616" i="4"/>
  <c r="N604" i="4"/>
  <c r="O604" i="4"/>
  <c r="C604" i="4"/>
  <c r="I604" i="4"/>
  <c r="C589" i="4"/>
  <c r="I589" i="4"/>
  <c r="N589" i="4"/>
  <c r="O589" i="4"/>
  <c r="O577" i="4"/>
  <c r="C577" i="4"/>
  <c r="N577" i="4"/>
  <c r="I577" i="4"/>
  <c r="N562" i="4"/>
  <c r="O562" i="4"/>
  <c r="C562" i="4"/>
  <c r="I562" i="4"/>
  <c r="N550" i="4"/>
  <c r="C550" i="4"/>
  <c r="I550" i="4"/>
  <c r="O550" i="4"/>
  <c r="I535" i="4"/>
  <c r="C535" i="4"/>
  <c r="N535" i="4"/>
  <c r="O535" i="4"/>
  <c r="O523" i="4"/>
  <c r="N523" i="4"/>
  <c r="C523" i="4"/>
  <c r="I523" i="4"/>
  <c r="C508" i="4"/>
  <c r="I508" i="4"/>
  <c r="N508" i="4"/>
  <c r="O508" i="4"/>
  <c r="C496" i="4"/>
  <c r="I496" i="4"/>
  <c r="N496" i="4"/>
  <c r="O496" i="4"/>
  <c r="I481" i="4"/>
  <c r="N481" i="4"/>
  <c r="C481" i="4"/>
  <c r="O481" i="4"/>
  <c r="O469" i="4"/>
  <c r="N469" i="4"/>
  <c r="C469" i="4"/>
  <c r="I469" i="4"/>
  <c r="I454" i="4"/>
  <c r="O454" i="4"/>
  <c r="N454" i="4"/>
  <c r="C454" i="4"/>
  <c r="C442" i="4"/>
  <c r="N442" i="4"/>
  <c r="O442" i="4"/>
  <c r="I442" i="4"/>
  <c r="I427" i="4"/>
  <c r="O427" i="4"/>
  <c r="N427" i="4"/>
  <c r="C427" i="4"/>
  <c r="N415" i="4"/>
  <c r="C415" i="4"/>
  <c r="I415" i="4"/>
  <c r="O415" i="4"/>
  <c r="I400" i="4"/>
  <c r="C400" i="4"/>
  <c r="N400" i="4"/>
  <c r="O400" i="4"/>
  <c r="N388" i="4"/>
  <c r="C388" i="4"/>
  <c r="O388" i="4"/>
  <c r="I388" i="4"/>
  <c r="I373" i="4"/>
  <c r="N373" i="4"/>
  <c r="O373" i="4"/>
  <c r="C373" i="4"/>
  <c r="N361" i="4"/>
  <c r="C361" i="4"/>
  <c r="I361" i="4"/>
  <c r="O361" i="4"/>
  <c r="O346" i="4"/>
  <c r="C346" i="4"/>
  <c r="I346" i="4"/>
  <c r="N346" i="4"/>
  <c r="C334" i="4"/>
  <c r="I334" i="4"/>
  <c r="O334" i="4"/>
  <c r="N334" i="4"/>
  <c r="O319" i="4"/>
  <c r="N319" i="4"/>
  <c r="C319" i="4"/>
  <c r="I319" i="4"/>
  <c r="I307" i="4"/>
  <c r="C307" i="4"/>
  <c r="N307" i="4"/>
  <c r="O307" i="4"/>
  <c r="I292" i="4"/>
  <c r="N292" i="4"/>
  <c r="O292" i="4"/>
  <c r="C292" i="4"/>
  <c r="N280" i="4"/>
  <c r="C280" i="4"/>
  <c r="I280" i="4"/>
  <c r="O280" i="4"/>
  <c r="C265" i="4"/>
  <c r="N265" i="4"/>
  <c r="O265" i="4"/>
  <c r="I265" i="4"/>
  <c r="N253" i="4"/>
  <c r="O253" i="4"/>
  <c r="I253" i="4"/>
  <c r="C253" i="4"/>
  <c r="C238" i="4"/>
  <c r="O238" i="4"/>
  <c r="I238" i="4"/>
  <c r="N238" i="4"/>
  <c r="N226" i="4"/>
  <c r="O226" i="4"/>
  <c r="C226" i="4"/>
  <c r="I226" i="4"/>
  <c r="I211" i="4"/>
  <c r="C211" i="4"/>
  <c r="O211" i="4"/>
  <c r="N211" i="4"/>
  <c r="I199" i="4"/>
  <c r="N199" i="4"/>
  <c r="O199" i="4"/>
  <c r="C199" i="4"/>
  <c r="N184" i="4"/>
  <c r="O184" i="4"/>
  <c r="I184" i="4"/>
  <c r="C184" i="4"/>
  <c r="C172" i="4"/>
  <c r="N172" i="4"/>
  <c r="O172" i="4"/>
  <c r="I172" i="4"/>
  <c r="I157" i="4"/>
  <c r="N157" i="4"/>
  <c r="O157" i="4"/>
  <c r="C157" i="4"/>
  <c r="N145" i="4"/>
  <c r="C145" i="4"/>
  <c r="I145" i="4"/>
  <c r="O145" i="4"/>
  <c r="I130" i="4"/>
  <c r="O130" i="4"/>
  <c r="N130" i="4"/>
  <c r="C130" i="4"/>
  <c r="C118" i="4"/>
  <c r="N118" i="4"/>
  <c r="I118" i="4"/>
  <c r="O118" i="4"/>
  <c r="O103" i="4"/>
  <c r="I103" i="4"/>
  <c r="C103" i="4"/>
  <c r="N103" i="4"/>
  <c r="I91" i="4"/>
  <c r="N91" i="4"/>
  <c r="O91" i="4"/>
  <c r="C91" i="4"/>
  <c r="C76" i="4"/>
  <c r="N76" i="4"/>
  <c r="I76" i="4"/>
  <c r="O76" i="4"/>
  <c r="I64" i="4"/>
  <c r="N64" i="4"/>
  <c r="C64" i="4"/>
  <c r="O64" i="4"/>
  <c r="N2645" i="4"/>
  <c r="O2645" i="4"/>
  <c r="C2645" i="4"/>
  <c r="AB2645" i="4" s="1"/>
  <c r="I2321" i="4"/>
  <c r="C2321" i="4"/>
  <c r="AB2321" i="4" s="1"/>
  <c r="N2321" i="4"/>
  <c r="O2321" i="4"/>
  <c r="I1997" i="4"/>
  <c r="C1997" i="4"/>
  <c r="N1997" i="4"/>
  <c r="O1997" i="4"/>
  <c r="C1673" i="4"/>
  <c r="N1673" i="4"/>
  <c r="O1673" i="4"/>
  <c r="N1349" i="4"/>
  <c r="O1349" i="4"/>
  <c r="I1349" i="4"/>
  <c r="C1349" i="4"/>
  <c r="I1025" i="4"/>
  <c r="N1025" i="4"/>
  <c r="O1025" i="4"/>
  <c r="C1025" i="4"/>
  <c r="C701" i="4"/>
  <c r="I701" i="4"/>
  <c r="N701" i="4"/>
  <c r="O701" i="4"/>
  <c r="I377" i="4"/>
  <c r="O377" i="4"/>
  <c r="N377" i="4"/>
  <c r="C377" i="4"/>
  <c r="N53" i="4"/>
  <c r="O53" i="4"/>
  <c r="C53" i="4"/>
  <c r="I53" i="4"/>
  <c r="C2672" i="4"/>
  <c r="AB2672" i="4" s="1"/>
  <c r="I2456" i="4"/>
  <c r="I2229" i="4"/>
  <c r="N2198" i="4"/>
  <c r="I1740" i="4"/>
  <c r="C1668" i="4"/>
  <c r="N1668" i="4"/>
  <c r="O1668" i="4"/>
  <c r="N1656" i="4"/>
  <c r="O1656" i="4"/>
  <c r="C1656" i="4"/>
  <c r="N1641" i="4"/>
  <c r="O1641" i="4"/>
  <c r="C1641" i="4"/>
  <c r="I1641" i="4"/>
  <c r="O1629" i="4"/>
  <c r="N1629" i="4"/>
  <c r="C1629" i="4"/>
  <c r="I1629" i="4"/>
  <c r="I1614" i="4"/>
  <c r="N1614" i="4"/>
  <c r="C1614" i="4"/>
  <c r="O1614" i="4"/>
  <c r="N1602" i="4"/>
  <c r="I1602" i="4"/>
  <c r="O1602" i="4"/>
  <c r="C1602" i="4"/>
  <c r="C1587" i="4"/>
  <c r="I1587" i="4"/>
  <c r="N1587" i="4"/>
  <c r="O1587" i="4"/>
  <c r="N1575" i="4"/>
  <c r="O1575" i="4"/>
  <c r="C1575" i="4"/>
  <c r="I1575" i="4"/>
  <c r="C1560" i="4"/>
  <c r="I1560" i="4"/>
  <c r="N1560" i="4"/>
  <c r="O1560" i="4"/>
  <c r="C1548" i="4"/>
  <c r="N1548" i="4"/>
  <c r="O1548" i="4"/>
  <c r="I1548" i="4"/>
  <c r="O1533" i="4"/>
  <c r="C1533" i="4"/>
  <c r="I1533" i="4"/>
  <c r="N1533" i="4"/>
  <c r="C1521" i="4"/>
  <c r="N1521" i="4"/>
  <c r="O1521" i="4"/>
  <c r="I1521" i="4"/>
  <c r="O1506" i="4"/>
  <c r="C1506" i="4"/>
  <c r="I1506" i="4"/>
  <c r="N1506" i="4"/>
  <c r="C1494" i="4"/>
  <c r="I1494" i="4"/>
  <c r="N1494" i="4"/>
  <c r="O1494" i="4"/>
  <c r="N1479" i="4"/>
  <c r="C1479" i="4"/>
  <c r="I1479" i="4"/>
  <c r="O1479" i="4"/>
  <c r="O1467" i="4"/>
  <c r="C1467" i="4"/>
  <c r="N1467" i="4"/>
  <c r="I1467" i="4"/>
  <c r="N1452" i="4"/>
  <c r="C1452" i="4"/>
  <c r="I1452" i="4"/>
  <c r="O1452" i="4"/>
  <c r="I1440" i="4"/>
  <c r="C1440" i="4"/>
  <c r="N1440" i="4"/>
  <c r="O1440" i="4"/>
  <c r="I1425" i="4"/>
  <c r="O1425" i="4"/>
  <c r="C1425" i="4"/>
  <c r="N1425" i="4"/>
  <c r="N1413" i="4"/>
  <c r="O1413" i="4"/>
  <c r="I1413" i="4"/>
  <c r="C1413" i="4"/>
  <c r="N1398" i="4"/>
  <c r="O1398" i="4"/>
  <c r="C1398" i="4"/>
  <c r="I1398" i="4"/>
  <c r="N1386" i="4"/>
  <c r="O1386" i="4"/>
  <c r="I1386" i="4"/>
  <c r="C1386" i="4"/>
  <c r="N1371" i="4"/>
  <c r="I1371" i="4"/>
  <c r="C1371" i="4"/>
  <c r="O1371" i="4"/>
  <c r="O1359" i="4"/>
  <c r="N1359" i="4"/>
  <c r="C1359" i="4"/>
  <c r="I1359" i="4"/>
  <c r="C1344" i="4"/>
  <c r="N1344" i="4"/>
  <c r="I1344" i="4"/>
  <c r="O1344" i="4"/>
  <c r="C1332" i="4"/>
  <c r="I1332" i="4"/>
  <c r="O1332" i="4"/>
  <c r="N1332" i="4"/>
  <c r="N1317" i="4"/>
  <c r="O1317" i="4"/>
  <c r="I1317" i="4"/>
  <c r="C1317" i="4"/>
  <c r="C1305" i="4"/>
  <c r="O1305" i="4"/>
  <c r="N1305" i="4"/>
  <c r="I1305" i="4"/>
  <c r="C1290" i="4"/>
  <c r="I1290" i="4"/>
  <c r="N1290" i="4"/>
  <c r="O1290" i="4"/>
  <c r="N1278" i="4"/>
  <c r="O1278" i="4"/>
  <c r="C1278" i="4"/>
  <c r="I1278" i="4"/>
  <c r="N1263" i="4"/>
  <c r="C1263" i="4"/>
  <c r="O1263" i="4"/>
  <c r="I1263" i="4"/>
  <c r="C1251" i="4"/>
  <c r="I1251" i="4"/>
  <c r="N1251" i="4"/>
  <c r="O1251" i="4"/>
  <c r="O1236" i="4"/>
  <c r="C1236" i="4"/>
  <c r="I1236" i="4"/>
  <c r="N1236" i="4"/>
  <c r="O1224" i="4"/>
  <c r="N1224" i="4"/>
  <c r="C1224" i="4"/>
  <c r="I1224" i="4"/>
  <c r="C1209" i="4"/>
  <c r="I1209" i="4"/>
  <c r="N1209" i="4"/>
  <c r="O1209" i="4"/>
  <c r="N1197" i="4"/>
  <c r="O1197" i="4"/>
  <c r="I1197" i="4"/>
  <c r="C1197" i="4"/>
  <c r="C1182" i="4"/>
  <c r="I1182" i="4"/>
  <c r="N1182" i="4"/>
  <c r="O1182" i="4"/>
  <c r="I1170" i="4"/>
  <c r="N1170" i="4"/>
  <c r="O1170" i="4"/>
  <c r="C1170" i="4"/>
  <c r="C1155" i="4"/>
  <c r="I1155" i="4"/>
  <c r="O1155" i="4"/>
  <c r="N1155" i="4"/>
  <c r="C1143" i="4"/>
  <c r="I1143" i="4"/>
  <c r="N1143" i="4"/>
  <c r="O1143" i="4"/>
  <c r="N1128" i="4"/>
  <c r="O1128" i="4"/>
  <c r="C1128" i="4"/>
  <c r="I1128" i="4"/>
  <c r="O1116" i="4"/>
  <c r="C1116" i="4"/>
  <c r="I1116" i="4"/>
  <c r="N1116" i="4"/>
  <c r="N1101" i="4"/>
  <c r="O1101" i="4"/>
  <c r="I1101" i="4"/>
  <c r="C1101" i="4"/>
  <c r="O1089" i="4"/>
  <c r="N1089" i="4"/>
  <c r="I1089" i="4"/>
  <c r="C1089" i="4"/>
  <c r="C1074" i="4"/>
  <c r="I1074" i="4"/>
  <c r="N1074" i="4"/>
  <c r="O1074" i="4"/>
  <c r="I1062" i="4"/>
  <c r="N1062" i="4"/>
  <c r="C1062" i="4"/>
  <c r="O1062" i="4"/>
  <c r="N1047" i="4"/>
  <c r="O1047" i="4"/>
  <c r="C1047" i="4"/>
  <c r="I1047" i="4"/>
  <c r="N1035" i="4"/>
  <c r="O1035" i="4"/>
  <c r="C1035" i="4"/>
  <c r="I1035" i="4"/>
  <c r="C1020" i="4"/>
  <c r="I1020" i="4"/>
  <c r="N1020" i="4"/>
  <c r="O1020" i="4"/>
  <c r="I1008" i="4"/>
  <c r="O1008" i="4"/>
  <c r="N1008" i="4"/>
  <c r="C1008" i="4"/>
  <c r="N993" i="4"/>
  <c r="O993" i="4"/>
  <c r="C993" i="4"/>
  <c r="I993" i="4"/>
  <c r="N981" i="4"/>
  <c r="I981" i="4"/>
  <c r="C981" i="4"/>
  <c r="N966" i="4"/>
  <c r="O966" i="4"/>
  <c r="C966" i="4"/>
  <c r="I966" i="4"/>
  <c r="I954" i="4"/>
  <c r="C954" i="4"/>
  <c r="N954" i="4"/>
  <c r="O954" i="4"/>
  <c r="N939" i="4"/>
  <c r="O939" i="4"/>
  <c r="C939" i="4"/>
  <c r="I939" i="4"/>
  <c r="N927" i="4"/>
  <c r="O927" i="4"/>
  <c r="C927" i="4"/>
  <c r="I927" i="4"/>
  <c r="C912" i="4"/>
  <c r="I912" i="4"/>
  <c r="N912" i="4"/>
  <c r="O912" i="4"/>
  <c r="N900" i="4"/>
  <c r="O900" i="4"/>
  <c r="C900" i="4"/>
  <c r="I900" i="4"/>
  <c r="C885" i="4"/>
  <c r="I885" i="4"/>
  <c r="O885" i="4"/>
  <c r="N885" i="4"/>
  <c r="C873" i="4"/>
  <c r="I873" i="4"/>
  <c r="N873" i="4"/>
  <c r="O873" i="4"/>
  <c r="C858" i="4"/>
  <c r="I858" i="4"/>
  <c r="N858" i="4"/>
  <c r="O858" i="4"/>
  <c r="N846" i="4"/>
  <c r="O846" i="4"/>
  <c r="C846" i="4"/>
  <c r="I846" i="4"/>
  <c r="O831" i="4"/>
  <c r="C831" i="4"/>
  <c r="I831" i="4"/>
  <c r="N831" i="4"/>
  <c r="O819" i="4"/>
  <c r="N819" i="4"/>
  <c r="C819" i="4"/>
  <c r="I819" i="4"/>
  <c r="C804" i="4"/>
  <c r="I804" i="4"/>
  <c r="N804" i="4"/>
  <c r="O804" i="4"/>
  <c r="N792" i="4"/>
  <c r="O792" i="4"/>
  <c r="C792" i="4"/>
  <c r="I792" i="4"/>
  <c r="I777" i="4"/>
  <c r="C777" i="4"/>
  <c r="N777" i="4"/>
  <c r="O777" i="4"/>
  <c r="N765" i="4"/>
  <c r="O765" i="4"/>
  <c r="C765" i="4"/>
  <c r="I765" i="4"/>
  <c r="O750" i="4"/>
  <c r="I750" i="4"/>
  <c r="N750" i="4"/>
  <c r="C750" i="4"/>
  <c r="N738" i="4"/>
  <c r="I738" i="4"/>
  <c r="O738" i="4"/>
  <c r="C738" i="4"/>
  <c r="N723" i="4"/>
  <c r="C723" i="4"/>
  <c r="I723" i="4"/>
  <c r="O723" i="4"/>
  <c r="O711" i="4"/>
  <c r="C711" i="4"/>
  <c r="I711" i="4"/>
  <c r="N711" i="4"/>
  <c r="N696" i="4"/>
  <c r="O696" i="4"/>
  <c r="C696" i="4"/>
  <c r="I696" i="4"/>
  <c r="C684" i="4"/>
  <c r="N684" i="4"/>
  <c r="O684" i="4"/>
  <c r="I684" i="4"/>
  <c r="C669" i="4"/>
  <c r="N669" i="4"/>
  <c r="O669" i="4"/>
  <c r="I669" i="4"/>
  <c r="N657" i="4"/>
  <c r="I657" i="4"/>
  <c r="C657" i="4"/>
  <c r="O657" i="4"/>
  <c r="C642" i="4"/>
  <c r="I642" i="4"/>
  <c r="N642" i="4"/>
  <c r="O642" i="4"/>
  <c r="N630" i="4"/>
  <c r="O630" i="4"/>
  <c r="C630" i="4"/>
  <c r="I630" i="4"/>
  <c r="C615" i="4"/>
  <c r="I615" i="4"/>
  <c r="N615" i="4"/>
  <c r="O615" i="4"/>
  <c r="N603" i="4"/>
  <c r="I603" i="4"/>
  <c r="O603" i="4"/>
  <c r="C603" i="4"/>
  <c r="O588" i="4"/>
  <c r="I588" i="4"/>
  <c r="N588" i="4"/>
  <c r="C588" i="4"/>
  <c r="C576" i="4"/>
  <c r="I576" i="4"/>
  <c r="N576" i="4"/>
  <c r="O576" i="4"/>
  <c r="O561" i="4"/>
  <c r="I561" i="4"/>
  <c r="C561" i="4"/>
  <c r="N561" i="4"/>
  <c r="O549" i="4"/>
  <c r="I549" i="4"/>
  <c r="N549" i="4"/>
  <c r="C549" i="4"/>
  <c r="C534" i="4"/>
  <c r="I534" i="4"/>
  <c r="N534" i="4"/>
  <c r="O534" i="4"/>
  <c r="C522" i="4"/>
  <c r="O522" i="4"/>
  <c r="N522" i="4"/>
  <c r="I522" i="4"/>
  <c r="I507" i="4"/>
  <c r="N507" i="4"/>
  <c r="C507" i="4"/>
  <c r="O507" i="4"/>
  <c r="N495" i="4"/>
  <c r="I495" i="4"/>
  <c r="O495" i="4"/>
  <c r="C495" i="4"/>
  <c r="N480" i="4"/>
  <c r="O480" i="4"/>
  <c r="C480" i="4"/>
  <c r="I480" i="4"/>
  <c r="N468" i="4"/>
  <c r="O468" i="4"/>
  <c r="C468" i="4"/>
  <c r="I468" i="4"/>
  <c r="I453" i="4"/>
  <c r="N453" i="4"/>
  <c r="C453" i="4"/>
  <c r="O453" i="4"/>
  <c r="C441" i="4"/>
  <c r="N441" i="4"/>
  <c r="O441" i="4"/>
  <c r="I441" i="4"/>
  <c r="N426" i="4"/>
  <c r="O426" i="4"/>
  <c r="C426" i="4"/>
  <c r="I426" i="4"/>
  <c r="N414" i="4"/>
  <c r="C414" i="4"/>
  <c r="I414" i="4"/>
  <c r="O414" i="4"/>
  <c r="N399" i="4"/>
  <c r="I399" i="4"/>
  <c r="C399" i="4"/>
  <c r="O399" i="4"/>
  <c r="I387" i="4"/>
  <c r="C387" i="4"/>
  <c r="N387" i="4"/>
  <c r="O387" i="4"/>
  <c r="C372" i="4"/>
  <c r="O372" i="4"/>
  <c r="I372" i="4"/>
  <c r="N372" i="4"/>
  <c r="O360" i="4"/>
  <c r="C360" i="4"/>
  <c r="N360" i="4"/>
  <c r="I360" i="4"/>
  <c r="O345" i="4"/>
  <c r="C345" i="4"/>
  <c r="I345" i="4"/>
  <c r="N345" i="4"/>
  <c r="I333" i="4"/>
  <c r="O333" i="4"/>
  <c r="C333" i="4"/>
  <c r="N333" i="4"/>
  <c r="O318" i="4"/>
  <c r="C318" i="4"/>
  <c r="I318" i="4"/>
  <c r="N318" i="4"/>
  <c r="I306" i="4"/>
  <c r="C306" i="4"/>
  <c r="N306" i="4"/>
  <c r="O306" i="4"/>
  <c r="N291" i="4"/>
  <c r="I291" i="4"/>
  <c r="O291" i="4"/>
  <c r="C291" i="4"/>
  <c r="O279" i="4"/>
  <c r="C279" i="4"/>
  <c r="I279" i="4"/>
  <c r="N279" i="4"/>
  <c r="C264" i="4"/>
  <c r="I264" i="4"/>
  <c r="O264" i="4"/>
  <c r="N264" i="4"/>
  <c r="O252" i="4"/>
  <c r="I252" i="4"/>
  <c r="C252" i="4"/>
  <c r="N252" i="4"/>
  <c r="C237" i="4"/>
  <c r="I237" i="4"/>
  <c r="N237" i="4"/>
  <c r="O237" i="4"/>
  <c r="O225" i="4"/>
  <c r="I225" i="4"/>
  <c r="N225" i="4"/>
  <c r="C225" i="4"/>
  <c r="N210" i="4"/>
  <c r="O210" i="4"/>
  <c r="I210" i="4"/>
  <c r="C210" i="4"/>
  <c r="N198" i="4"/>
  <c r="C198" i="4"/>
  <c r="O198" i="4"/>
  <c r="I198" i="4"/>
  <c r="N183" i="4"/>
  <c r="C183" i="4"/>
  <c r="I183" i="4"/>
  <c r="O183" i="4"/>
  <c r="I171" i="4"/>
  <c r="N171" i="4"/>
  <c r="O171" i="4"/>
  <c r="C171" i="4"/>
  <c r="O156" i="4"/>
  <c r="N156" i="4"/>
  <c r="I156" i="4"/>
  <c r="C156" i="4"/>
  <c r="C144" i="4"/>
  <c r="I144" i="4"/>
  <c r="N144" i="4"/>
  <c r="O144" i="4"/>
  <c r="I129" i="4"/>
  <c r="C129" i="4"/>
  <c r="N129" i="4"/>
  <c r="O129" i="4"/>
  <c r="N117" i="4"/>
  <c r="I117" i="4"/>
  <c r="C117" i="4"/>
  <c r="O117" i="4"/>
  <c r="C102" i="4"/>
  <c r="I102" i="4"/>
  <c r="N102" i="4"/>
  <c r="O102" i="4"/>
  <c r="N90" i="4"/>
  <c r="C90" i="4"/>
  <c r="O90" i="4"/>
  <c r="I90" i="4"/>
  <c r="N75" i="4"/>
  <c r="I75" i="4"/>
  <c r="O75" i="4"/>
  <c r="C75" i="4"/>
  <c r="N63" i="4"/>
  <c r="O63" i="4"/>
  <c r="I63" i="4"/>
  <c r="C63" i="4"/>
  <c r="AG2" i="4"/>
  <c r="I2618" i="4"/>
  <c r="N2618" i="4"/>
  <c r="O2618" i="4"/>
  <c r="N2294" i="4"/>
  <c r="O2294" i="4"/>
  <c r="C2294" i="4"/>
  <c r="AB2294" i="4" s="1"/>
  <c r="I2294" i="4"/>
  <c r="I1970" i="4"/>
  <c r="N1970" i="4"/>
  <c r="O1970" i="4"/>
  <c r="C1970" i="4"/>
  <c r="N1646" i="4"/>
  <c r="O1646" i="4"/>
  <c r="C1646" i="4"/>
  <c r="I1646" i="4"/>
  <c r="O1322" i="4"/>
  <c r="N1322" i="4"/>
  <c r="C1322" i="4"/>
  <c r="I1322" i="4"/>
  <c r="C998" i="4"/>
  <c r="I998" i="4"/>
  <c r="N998" i="4"/>
  <c r="O998" i="4"/>
  <c r="O674" i="4"/>
  <c r="C674" i="4"/>
  <c r="I674" i="4"/>
  <c r="N674" i="4"/>
  <c r="N350" i="4"/>
  <c r="I350" i="4"/>
  <c r="O350" i="4"/>
  <c r="C350" i="4"/>
  <c r="I2699" i="4"/>
  <c r="O2499" i="4"/>
  <c r="O2082" i="4"/>
  <c r="O1924" i="4"/>
  <c r="C1924" i="4"/>
  <c r="I1924" i="4"/>
  <c r="N1924" i="4"/>
  <c r="I1910" i="4"/>
  <c r="N1910" i="4"/>
  <c r="O1910" i="4"/>
  <c r="C1910" i="4"/>
  <c r="N1898" i="4"/>
  <c r="C1898" i="4"/>
  <c r="I1898" i="4"/>
  <c r="O1898" i="4"/>
  <c r="C1883" i="4"/>
  <c r="I1883" i="4"/>
  <c r="N1883" i="4"/>
  <c r="O1883" i="4"/>
  <c r="C1871" i="4"/>
  <c r="I1871" i="4"/>
  <c r="N1871" i="4"/>
  <c r="O1871" i="4"/>
  <c r="I1856" i="4"/>
  <c r="O1856" i="4"/>
  <c r="C1856" i="4"/>
  <c r="N1856" i="4"/>
  <c r="N1844" i="4"/>
  <c r="C1844" i="4"/>
  <c r="O1844" i="4"/>
  <c r="I1844" i="4"/>
  <c r="O1829" i="4"/>
  <c r="N1829" i="4"/>
  <c r="C1829" i="4"/>
  <c r="I1829" i="4"/>
  <c r="I1817" i="4"/>
  <c r="N1817" i="4"/>
  <c r="C1817" i="4"/>
  <c r="O1817" i="4"/>
  <c r="C1802" i="4"/>
  <c r="N1802" i="4"/>
  <c r="I1802" i="4"/>
  <c r="O1802" i="4"/>
  <c r="O1790" i="4"/>
  <c r="N1790" i="4"/>
  <c r="I1790" i="4"/>
  <c r="C1790" i="4"/>
  <c r="O1775" i="4"/>
  <c r="C1775" i="4"/>
  <c r="I1775" i="4"/>
  <c r="N1775" i="4"/>
  <c r="I1763" i="4"/>
  <c r="N1763" i="4"/>
  <c r="C1763" i="4"/>
  <c r="O1763" i="4"/>
  <c r="C1748" i="4"/>
  <c r="N1748" i="4"/>
  <c r="O1748" i="4"/>
  <c r="I1748" i="4"/>
  <c r="C1736" i="4"/>
  <c r="I1736" i="4"/>
  <c r="N1736" i="4"/>
  <c r="O1736" i="4"/>
  <c r="N1721" i="4"/>
  <c r="I1721" i="4"/>
  <c r="O1721" i="4"/>
  <c r="C1721" i="4"/>
  <c r="O1709" i="4"/>
  <c r="I1709" i="4"/>
  <c r="C1709" i="4"/>
  <c r="N1709" i="4"/>
  <c r="O1694" i="4"/>
  <c r="C1694" i="4"/>
  <c r="I1694" i="4"/>
  <c r="N1694" i="4"/>
  <c r="N1682" i="4"/>
  <c r="O1682" i="4"/>
  <c r="I1682" i="4"/>
  <c r="C1682" i="4"/>
  <c r="C1667" i="4"/>
  <c r="N1667" i="4"/>
  <c r="O1667" i="4"/>
  <c r="C1655" i="4"/>
  <c r="O1655" i="4"/>
  <c r="N1655" i="4"/>
  <c r="O1640" i="4"/>
  <c r="C1640" i="4"/>
  <c r="N1640" i="4"/>
  <c r="I1640" i="4"/>
  <c r="O1628" i="4"/>
  <c r="N1628" i="4"/>
  <c r="I1628" i="4"/>
  <c r="C1628" i="4"/>
  <c r="I1613" i="4"/>
  <c r="N1613" i="4"/>
  <c r="O1613" i="4"/>
  <c r="C1613" i="4"/>
  <c r="N1601" i="4"/>
  <c r="O1601" i="4"/>
  <c r="C1601" i="4"/>
  <c r="I1601" i="4"/>
  <c r="C1586" i="4"/>
  <c r="I1586" i="4"/>
  <c r="N1586" i="4"/>
  <c r="O1586" i="4"/>
  <c r="I1574" i="4"/>
  <c r="O1574" i="4"/>
  <c r="N1574" i="4"/>
  <c r="C1574" i="4"/>
  <c r="N1559" i="4"/>
  <c r="C1559" i="4"/>
  <c r="I1559" i="4"/>
  <c r="O1559" i="4"/>
  <c r="O1547" i="4"/>
  <c r="N1547" i="4"/>
  <c r="C1547" i="4"/>
  <c r="I1547" i="4"/>
  <c r="C1532" i="4"/>
  <c r="I1532" i="4"/>
  <c r="O1532" i="4"/>
  <c r="N1532" i="4"/>
  <c r="I1520" i="4"/>
  <c r="N1520" i="4"/>
  <c r="O1520" i="4"/>
  <c r="C1520" i="4"/>
  <c r="O1505" i="4"/>
  <c r="C1505" i="4"/>
  <c r="I1505" i="4"/>
  <c r="N1505" i="4"/>
  <c r="N1493" i="4"/>
  <c r="I1493" i="4"/>
  <c r="O1493" i="4"/>
  <c r="C1493" i="4"/>
  <c r="C1478" i="4"/>
  <c r="I1478" i="4"/>
  <c r="N1478" i="4"/>
  <c r="O1478" i="4"/>
  <c r="O1466" i="4"/>
  <c r="C1466" i="4"/>
  <c r="N1466" i="4"/>
  <c r="I1466" i="4"/>
  <c r="I1451" i="4"/>
  <c r="C1451" i="4"/>
  <c r="N1451" i="4"/>
  <c r="O1451" i="4"/>
  <c r="N1439" i="4"/>
  <c r="I1439" i="4"/>
  <c r="O1439" i="4"/>
  <c r="C1439" i="4"/>
  <c r="I1424" i="4"/>
  <c r="O1424" i="4"/>
  <c r="N1424" i="4"/>
  <c r="C1424" i="4"/>
  <c r="C1412" i="4"/>
  <c r="N1412" i="4"/>
  <c r="O1412" i="4"/>
  <c r="I1412" i="4"/>
  <c r="N1397" i="4"/>
  <c r="I1397" i="4"/>
  <c r="C1397" i="4"/>
  <c r="O1397" i="4"/>
  <c r="I1385" i="4"/>
  <c r="O1385" i="4"/>
  <c r="C1385" i="4"/>
  <c r="N1385" i="4"/>
  <c r="O1370" i="4"/>
  <c r="I1370" i="4"/>
  <c r="N1370" i="4"/>
  <c r="C1370" i="4"/>
  <c r="C1358" i="4"/>
  <c r="I1358" i="4"/>
  <c r="O1358" i="4"/>
  <c r="N1358" i="4"/>
  <c r="I1343" i="4"/>
  <c r="O1343" i="4"/>
  <c r="N1343" i="4"/>
  <c r="C1343" i="4"/>
  <c r="N1331" i="4"/>
  <c r="O1331" i="4"/>
  <c r="I1331" i="4"/>
  <c r="C1331" i="4"/>
  <c r="C1316" i="4"/>
  <c r="I1316" i="4"/>
  <c r="O1316" i="4"/>
  <c r="N1316" i="4"/>
  <c r="C1304" i="4"/>
  <c r="I1304" i="4"/>
  <c r="N1304" i="4"/>
  <c r="O1304" i="4"/>
  <c r="N1289" i="4"/>
  <c r="O1289" i="4"/>
  <c r="I1289" i="4"/>
  <c r="C1289" i="4"/>
  <c r="O1277" i="4"/>
  <c r="C1277" i="4"/>
  <c r="I1277" i="4"/>
  <c r="N1277" i="4"/>
  <c r="N1262" i="4"/>
  <c r="O1262" i="4"/>
  <c r="I1262" i="4"/>
  <c r="C1262" i="4"/>
  <c r="I1250" i="4"/>
  <c r="N1250" i="4"/>
  <c r="O1250" i="4"/>
  <c r="C1250" i="4"/>
  <c r="C1235" i="4"/>
  <c r="I1235" i="4"/>
  <c r="O1235" i="4"/>
  <c r="N1235" i="4"/>
  <c r="C1223" i="4"/>
  <c r="I1223" i="4"/>
  <c r="N1223" i="4"/>
  <c r="O1223" i="4"/>
  <c r="N1208" i="4"/>
  <c r="I1208" i="4"/>
  <c r="O1208" i="4"/>
  <c r="C1208" i="4"/>
  <c r="N1196" i="4"/>
  <c r="O1196" i="4"/>
  <c r="C1196" i="4"/>
  <c r="I1196" i="4"/>
  <c r="C1181" i="4"/>
  <c r="I1181" i="4"/>
  <c r="N1181" i="4"/>
  <c r="O1181" i="4"/>
  <c r="C1169" i="4"/>
  <c r="I1169" i="4"/>
  <c r="N1169" i="4"/>
  <c r="O1169" i="4"/>
  <c r="N1154" i="4"/>
  <c r="O1154" i="4"/>
  <c r="C1154" i="4"/>
  <c r="I1154" i="4"/>
  <c r="N1142" i="4"/>
  <c r="O1142" i="4"/>
  <c r="C1142" i="4"/>
  <c r="I1142" i="4"/>
  <c r="O1127" i="4"/>
  <c r="C1127" i="4"/>
  <c r="I1127" i="4"/>
  <c r="N1127" i="4"/>
  <c r="C1115" i="4"/>
  <c r="I1115" i="4"/>
  <c r="O1115" i="4"/>
  <c r="N1115" i="4"/>
  <c r="I1100" i="4"/>
  <c r="C1100" i="4"/>
  <c r="O1100" i="4"/>
  <c r="N1100" i="4"/>
  <c r="C1088" i="4"/>
  <c r="I1088" i="4"/>
  <c r="N1088" i="4"/>
  <c r="O1088" i="4"/>
  <c r="N1073" i="4"/>
  <c r="O1073" i="4"/>
  <c r="I1073" i="4"/>
  <c r="C1073" i="4"/>
  <c r="N1061" i="4"/>
  <c r="O1061" i="4"/>
  <c r="C1061" i="4"/>
  <c r="I1061" i="4"/>
  <c r="C1046" i="4"/>
  <c r="I1046" i="4"/>
  <c r="N1046" i="4"/>
  <c r="O1046" i="4"/>
  <c r="C1034" i="4"/>
  <c r="I1034" i="4"/>
  <c r="N1034" i="4"/>
  <c r="O1034" i="4"/>
  <c r="C1019" i="4"/>
  <c r="I1019" i="4"/>
  <c r="O1019" i="4"/>
  <c r="N1019" i="4"/>
  <c r="N1007" i="4"/>
  <c r="O1007" i="4"/>
  <c r="C1007" i="4"/>
  <c r="I1007" i="4"/>
  <c r="C992" i="4"/>
  <c r="N992" i="4"/>
  <c r="O992" i="4"/>
  <c r="I992" i="4"/>
  <c r="N980" i="4"/>
  <c r="O980" i="4"/>
  <c r="I980" i="4"/>
  <c r="C980" i="4"/>
  <c r="C965" i="4"/>
  <c r="I965" i="4"/>
  <c r="O965" i="4"/>
  <c r="N965" i="4"/>
  <c r="N953" i="4"/>
  <c r="O953" i="4"/>
  <c r="C953" i="4"/>
  <c r="I953" i="4"/>
  <c r="C938" i="4"/>
  <c r="I938" i="4"/>
  <c r="N938" i="4"/>
  <c r="O938" i="4"/>
  <c r="C926" i="4"/>
  <c r="I926" i="4"/>
  <c r="N926" i="4"/>
  <c r="O926" i="4"/>
  <c r="N911" i="4"/>
  <c r="O911" i="4"/>
  <c r="C911" i="4"/>
  <c r="I911" i="4"/>
  <c r="N899" i="4"/>
  <c r="O899" i="4"/>
  <c r="C899" i="4"/>
  <c r="I899" i="4"/>
  <c r="N884" i="4"/>
  <c r="C884" i="4"/>
  <c r="I884" i="4"/>
  <c r="O884" i="4"/>
  <c r="N872" i="4"/>
  <c r="O872" i="4"/>
  <c r="C872" i="4"/>
  <c r="I872" i="4"/>
  <c r="N857" i="4"/>
  <c r="O857" i="4"/>
  <c r="I857" i="4"/>
  <c r="C857" i="4"/>
  <c r="C845" i="4"/>
  <c r="I845" i="4"/>
  <c r="N845" i="4"/>
  <c r="O845" i="4"/>
  <c r="C830" i="4"/>
  <c r="I830" i="4"/>
  <c r="N830" i="4"/>
  <c r="O830" i="4"/>
  <c r="C818" i="4"/>
  <c r="I818" i="4"/>
  <c r="N818" i="4"/>
  <c r="O818" i="4"/>
  <c r="C803" i="4"/>
  <c r="I803" i="4"/>
  <c r="N803" i="4"/>
  <c r="O803" i="4"/>
  <c r="C791" i="4"/>
  <c r="I791" i="4"/>
  <c r="N791" i="4"/>
  <c r="O791" i="4"/>
  <c r="N776" i="4"/>
  <c r="C776" i="4"/>
  <c r="I776" i="4"/>
  <c r="O776" i="4"/>
  <c r="N764" i="4"/>
  <c r="O764" i="4"/>
  <c r="I764" i="4"/>
  <c r="C764" i="4"/>
  <c r="C749" i="4"/>
  <c r="N749" i="4"/>
  <c r="O749" i="4"/>
  <c r="I749" i="4"/>
  <c r="C737" i="4"/>
  <c r="I737" i="4"/>
  <c r="N737" i="4"/>
  <c r="O737" i="4"/>
  <c r="N722" i="4"/>
  <c r="O722" i="4"/>
  <c r="I722" i="4"/>
  <c r="C722" i="4"/>
  <c r="C710" i="4"/>
  <c r="I710" i="4"/>
  <c r="O710" i="4"/>
  <c r="N710" i="4"/>
  <c r="N695" i="4"/>
  <c r="O695" i="4"/>
  <c r="C695" i="4"/>
  <c r="I695" i="4"/>
  <c r="C683" i="4"/>
  <c r="I683" i="4"/>
  <c r="N683" i="4"/>
  <c r="O683" i="4"/>
  <c r="N668" i="4"/>
  <c r="O668" i="4"/>
  <c r="I668" i="4"/>
  <c r="C668" i="4"/>
  <c r="N656" i="4"/>
  <c r="I656" i="4"/>
  <c r="C656" i="4"/>
  <c r="O656" i="4"/>
  <c r="C641" i="4"/>
  <c r="N641" i="4"/>
  <c r="O641" i="4"/>
  <c r="I641" i="4"/>
  <c r="N629" i="4"/>
  <c r="C629" i="4"/>
  <c r="I629" i="4"/>
  <c r="O629" i="4"/>
  <c r="I614" i="4"/>
  <c r="C614" i="4"/>
  <c r="N614" i="4"/>
  <c r="O614" i="4"/>
  <c r="N602" i="4"/>
  <c r="O602" i="4"/>
  <c r="I602" i="4"/>
  <c r="C602" i="4"/>
  <c r="C587" i="4"/>
  <c r="O587" i="4"/>
  <c r="N587" i="4"/>
  <c r="I587" i="4"/>
  <c r="I575" i="4"/>
  <c r="C575" i="4"/>
  <c r="N575" i="4"/>
  <c r="O575" i="4"/>
  <c r="C560" i="4"/>
  <c r="I560" i="4"/>
  <c r="N560" i="4"/>
  <c r="O560" i="4"/>
  <c r="I548" i="4"/>
  <c r="N548" i="4"/>
  <c r="O548" i="4"/>
  <c r="C548" i="4"/>
  <c r="C533" i="4"/>
  <c r="I533" i="4"/>
  <c r="O533" i="4"/>
  <c r="N533" i="4"/>
  <c r="I521" i="4"/>
  <c r="C521" i="4"/>
  <c r="O521" i="4"/>
  <c r="N521" i="4"/>
  <c r="O506" i="4"/>
  <c r="N506" i="4"/>
  <c r="C506" i="4"/>
  <c r="I506" i="4"/>
  <c r="O494" i="4"/>
  <c r="C494" i="4"/>
  <c r="N494" i="4"/>
  <c r="I494" i="4"/>
  <c r="N479" i="4"/>
  <c r="O479" i="4"/>
  <c r="C479" i="4"/>
  <c r="I479" i="4"/>
  <c r="C467" i="4"/>
  <c r="I467" i="4"/>
  <c r="N467" i="4"/>
  <c r="O467" i="4"/>
  <c r="I452" i="4"/>
  <c r="O452" i="4"/>
  <c r="N452" i="4"/>
  <c r="C452" i="4"/>
  <c r="N440" i="4"/>
  <c r="O440" i="4"/>
  <c r="C440" i="4"/>
  <c r="I440" i="4"/>
  <c r="N425" i="4"/>
  <c r="O425" i="4"/>
  <c r="C425" i="4"/>
  <c r="I425" i="4"/>
  <c r="C413" i="4"/>
  <c r="O413" i="4"/>
  <c r="N413" i="4"/>
  <c r="I413" i="4"/>
  <c r="N398" i="4"/>
  <c r="O398" i="4"/>
  <c r="C398" i="4"/>
  <c r="I398" i="4"/>
  <c r="N386" i="4"/>
  <c r="I386" i="4"/>
  <c r="O386" i="4"/>
  <c r="C386" i="4"/>
  <c r="O371" i="4"/>
  <c r="C371" i="4"/>
  <c r="N371" i="4"/>
  <c r="I371" i="4"/>
  <c r="N359" i="4"/>
  <c r="I359" i="4"/>
  <c r="O359" i="4"/>
  <c r="C359" i="4"/>
  <c r="O344" i="4"/>
  <c r="N344" i="4"/>
  <c r="C344" i="4"/>
  <c r="I344" i="4"/>
  <c r="I332" i="4"/>
  <c r="C332" i="4"/>
  <c r="O332" i="4"/>
  <c r="N332" i="4"/>
  <c r="I317" i="4"/>
  <c r="C317" i="4"/>
  <c r="O317" i="4"/>
  <c r="N317" i="4"/>
  <c r="I305" i="4"/>
  <c r="N305" i="4"/>
  <c r="O305" i="4"/>
  <c r="C305" i="4"/>
  <c r="C290" i="4"/>
  <c r="N290" i="4"/>
  <c r="I290" i="4"/>
  <c r="O290" i="4"/>
  <c r="I278" i="4"/>
  <c r="C278" i="4"/>
  <c r="N278" i="4"/>
  <c r="O278" i="4"/>
  <c r="C263" i="4"/>
  <c r="N263" i="4"/>
  <c r="I263" i="4"/>
  <c r="O263" i="4"/>
  <c r="C251" i="4"/>
  <c r="I251" i="4"/>
  <c r="O251" i="4"/>
  <c r="N251" i="4"/>
  <c r="C236" i="4"/>
  <c r="I236" i="4"/>
  <c r="N236" i="4"/>
  <c r="O236" i="4"/>
  <c r="O224" i="4"/>
  <c r="C224" i="4"/>
  <c r="I224" i="4"/>
  <c r="N224" i="4"/>
  <c r="O209" i="4"/>
  <c r="I209" i="4"/>
  <c r="N209" i="4"/>
  <c r="C209" i="4"/>
  <c r="O197" i="4"/>
  <c r="C197" i="4"/>
  <c r="I197" i="4"/>
  <c r="N197" i="4"/>
  <c r="I182" i="4"/>
  <c r="N182" i="4"/>
  <c r="O182" i="4"/>
  <c r="C182" i="4"/>
  <c r="I170" i="4"/>
  <c r="O170" i="4"/>
  <c r="C170" i="4"/>
  <c r="N170" i="4"/>
  <c r="O155" i="4"/>
  <c r="C155" i="4"/>
  <c r="I155" i="4"/>
  <c r="N155" i="4"/>
  <c r="N143" i="4"/>
  <c r="I143" i="4"/>
  <c r="C143" i="4"/>
  <c r="O143" i="4"/>
  <c r="I128" i="4"/>
  <c r="C128" i="4"/>
  <c r="N128" i="4"/>
  <c r="O128" i="4"/>
  <c r="C116" i="4"/>
  <c r="I116" i="4"/>
  <c r="N116" i="4"/>
  <c r="O116" i="4"/>
  <c r="C101" i="4"/>
  <c r="I101" i="4"/>
  <c r="O101" i="4"/>
  <c r="N101" i="4"/>
  <c r="O89" i="4"/>
  <c r="I89" i="4"/>
  <c r="C89" i="4"/>
  <c r="N89" i="4"/>
  <c r="C74" i="4"/>
  <c r="N74" i="4"/>
  <c r="O74" i="4"/>
  <c r="I74" i="4"/>
  <c r="I62" i="4"/>
  <c r="C62" i="4"/>
  <c r="O62" i="4"/>
  <c r="N62" i="4"/>
  <c r="N2591" i="4"/>
  <c r="O2591" i="4"/>
  <c r="N2267" i="4"/>
  <c r="C2267" i="4"/>
  <c r="AB2267" i="4" s="1"/>
  <c r="I2267" i="4"/>
  <c r="O2267" i="4"/>
  <c r="I1943" i="4"/>
  <c r="O1943" i="4"/>
  <c r="N1943" i="4"/>
  <c r="O1619" i="4"/>
  <c r="C1619" i="4"/>
  <c r="I1619" i="4"/>
  <c r="N1619" i="4"/>
  <c r="N1295" i="4"/>
  <c r="O1295" i="4"/>
  <c r="I1295" i="4"/>
  <c r="C1295" i="4"/>
  <c r="C971" i="4"/>
  <c r="I971" i="4"/>
  <c r="N971" i="4"/>
  <c r="O971" i="4"/>
  <c r="I647" i="4"/>
  <c r="C647" i="4"/>
  <c r="N647" i="4"/>
  <c r="O647" i="4"/>
  <c r="C323" i="4"/>
  <c r="N323" i="4"/>
  <c r="I323" i="4"/>
  <c r="O323" i="4"/>
  <c r="N2499" i="4"/>
  <c r="I2472" i="4"/>
  <c r="N2082" i="4"/>
  <c r="O2503" i="4"/>
  <c r="C2503" i="4"/>
  <c r="AB2503" i="4" s="1"/>
  <c r="I2503" i="4"/>
  <c r="N2503" i="4"/>
  <c r="O2491" i="4"/>
  <c r="C2491" i="4"/>
  <c r="AB2491" i="4" s="1"/>
  <c r="O2476" i="4"/>
  <c r="C2476" i="4"/>
  <c r="AB2476" i="4" s="1"/>
  <c r="N2476" i="4"/>
  <c r="C2464" i="4"/>
  <c r="AB2464" i="4" s="1"/>
  <c r="I2464" i="4"/>
  <c r="N2464" i="4"/>
  <c r="O2464" i="4"/>
  <c r="C2449" i="4"/>
  <c r="AB2449" i="4" s="1"/>
  <c r="I2449" i="4"/>
  <c r="N2449" i="4"/>
  <c r="N2437" i="4"/>
  <c r="C2437" i="4"/>
  <c r="AB2437" i="4" s="1"/>
  <c r="I2437" i="4"/>
  <c r="C2422" i="4"/>
  <c r="AB2422" i="4" s="1"/>
  <c r="I2422" i="4"/>
  <c r="N2422" i="4"/>
  <c r="O2422" i="4"/>
  <c r="C2410" i="4"/>
  <c r="AB2410" i="4" s="1"/>
  <c r="I2410" i="4"/>
  <c r="N2395" i="4"/>
  <c r="O2395" i="4"/>
  <c r="C2383" i="4"/>
  <c r="AB2383" i="4" s="1"/>
  <c r="I2383" i="4"/>
  <c r="N2383" i="4"/>
  <c r="O2383" i="4"/>
  <c r="O2368" i="4"/>
  <c r="C2368" i="4"/>
  <c r="AB2368" i="4" s="1"/>
  <c r="N2368" i="4"/>
  <c r="I2368" i="4"/>
  <c r="C2356" i="4"/>
  <c r="AB2356" i="4" s="1"/>
  <c r="I2356" i="4"/>
  <c r="N2356" i="4"/>
  <c r="O2356" i="4"/>
  <c r="C2341" i="4"/>
  <c r="AB2341" i="4" s="1"/>
  <c r="I2341" i="4"/>
  <c r="N2341" i="4"/>
  <c r="O2341" i="4"/>
  <c r="C2329" i="4"/>
  <c r="AB2329" i="4" s="1"/>
  <c r="I2329" i="4"/>
  <c r="N2329" i="4"/>
  <c r="O2329" i="4"/>
  <c r="I2314" i="4"/>
  <c r="N2314" i="4"/>
  <c r="C2314" i="4"/>
  <c r="AB2314" i="4" s="1"/>
  <c r="O2314" i="4"/>
  <c r="N2302" i="4"/>
  <c r="O2302" i="4"/>
  <c r="C2302" i="4"/>
  <c r="AB2302" i="4" s="1"/>
  <c r="I2302" i="4"/>
  <c r="C2287" i="4"/>
  <c r="AB2287" i="4" s="1"/>
  <c r="I2287" i="4"/>
  <c r="N2287" i="4"/>
  <c r="O2287" i="4"/>
  <c r="O2275" i="4"/>
  <c r="C2275" i="4"/>
  <c r="AB2275" i="4" s="1"/>
  <c r="I2260" i="4"/>
  <c r="N2260" i="4"/>
  <c r="O2260" i="4"/>
  <c r="C2248" i="4"/>
  <c r="AB2248" i="4" s="1"/>
  <c r="I2248" i="4"/>
  <c r="N2248" i="4"/>
  <c r="O2248" i="4"/>
  <c r="I2233" i="4"/>
  <c r="N2233" i="4"/>
  <c r="O2233" i="4"/>
  <c r="C2233" i="4"/>
  <c r="AB2233" i="4" s="1"/>
  <c r="O2221" i="4"/>
  <c r="C2221" i="4"/>
  <c r="AB2221" i="4" s="1"/>
  <c r="I2221" i="4"/>
  <c r="N2221" i="4"/>
  <c r="I2206" i="4"/>
  <c r="N2206" i="4"/>
  <c r="O2206" i="4"/>
  <c r="C2194" i="4"/>
  <c r="I2194" i="4"/>
  <c r="N2194" i="4"/>
  <c r="O2194" i="4"/>
  <c r="C2179" i="4"/>
  <c r="I2179" i="4"/>
  <c r="N2179" i="4"/>
  <c r="O2179" i="4"/>
  <c r="N2167" i="4"/>
  <c r="I2167" i="4"/>
  <c r="C2167" i="4"/>
  <c r="O2167" i="4"/>
  <c r="N2152" i="4"/>
  <c r="C2152" i="4"/>
  <c r="I2152" i="4"/>
  <c r="C2140" i="4"/>
  <c r="I2140" i="4"/>
  <c r="N2140" i="4"/>
  <c r="O2140" i="4"/>
  <c r="I2125" i="4"/>
  <c r="N2125" i="4"/>
  <c r="O2125" i="4"/>
  <c r="C2125" i="4"/>
  <c r="C2113" i="4"/>
  <c r="I2113" i="4"/>
  <c r="N2113" i="4"/>
  <c r="O2113" i="4"/>
  <c r="N2098" i="4"/>
  <c r="O2098" i="4"/>
  <c r="C2098" i="4"/>
  <c r="I2098" i="4"/>
  <c r="O2086" i="4"/>
  <c r="C2086" i="4"/>
  <c r="I2086" i="4"/>
  <c r="N2086" i="4"/>
  <c r="I2071" i="4"/>
  <c r="O2071" i="4"/>
  <c r="C2071" i="4"/>
  <c r="N2071" i="4"/>
  <c r="C2059" i="4"/>
  <c r="N2059" i="4"/>
  <c r="I2059" i="4"/>
  <c r="O2059" i="4"/>
  <c r="C2044" i="4"/>
  <c r="I2044" i="4"/>
  <c r="O2044" i="4"/>
  <c r="N2044" i="4"/>
  <c r="N2032" i="4"/>
  <c r="O2032" i="4"/>
  <c r="I2032" i="4"/>
  <c r="C2032" i="4"/>
  <c r="N2017" i="4"/>
  <c r="O2017" i="4"/>
  <c r="C2017" i="4"/>
  <c r="I2017" i="4"/>
  <c r="O2005" i="4"/>
  <c r="N2005" i="4"/>
  <c r="I2005" i="4"/>
  <c r="C2005" i="4"/>
  <c r="N1990" i="4"/>
  <c r="C1990" i="4"/>
  <c r="I1990" i="4"/>
  <c r="O1990" i="4"/>
  <c r="C1978" i="4"/>
  <c r="I1978" i="4"/>
  <c r="N1978" i="4"/>
  <c r="O1978" i="4"/>
  <c r="C1963" i="4"/>
  <c r="N1963" i="4"/>
  <c r="O1963" i="4"/>
  <c r="I1963" i="4"/>
  <c r="O1951" i="4"/>
  <c r="C1951" i="4"/>
  <c r="I1951" i="4"/>
  <c r="N1951" i="4"/>
  <c r="C1942" i="4"/>
  <c r="I1942" i="4"/>
  <c r="O1942" i="4"/>
  <c r="N1942" i="4"/>
  <c r="I1922" i="4"/>
  <c r="N1922" i="4"/>
  <c r="O1922" i="4"/>
  <c r="C1922" i="4"/>
  <c r="N1909" i="4"/>
  <c r="I1909" i="4"/>
  <c r="C1909" i="4"/>
  <c r="O1909" i="4"/>
  <c r="O1897" i="4"/>
  <c r="C1897" i="4"/>
  <c r="I1897" i="4"/>
  <c r="N1897" i="4"/>
  <c r="O1882" i="4"/>
  <c r="C1882" i="4"/>
  <c r="I1882" i="4"/>
  <c r="N1882" i="4"/>
  <c r="N1870" i="4"/>
  <c r="I1870" i="4"/>
  <c r="O1870" i="4"/>
  <c r="C1870" i="4"/>
  <c r="I1855" i="4"/>
  <c r="N1855" i="4"/>
  <c r="O1855" i="4"/>
  <c r="C1855" i="4"/>
  <c r="I1843" i="4"/>
  <c r="N1843" i="4"/>
  <c r="C1843" i="4"/>
  <c r="O1843" i="4"/>
  <c r="I1828" i="4"/>
  <c r="N1828" i="4"/>
  <c r="O1828" i="4"/>
  <c r="C1828" i="4"/>
  <c r="C1816" i="4"/>
  <c r="N1816" i="4"/>
  <c r="I1816" i="4"/>
  <c r="O1816" i="4"/>
  <c r="C1801" i="4"/>
  <c r="I1801" i="4"/>
  <c r="N1801" i="4"/>
  <c r="O1801" i="4"/>
  <c r="O1789" i="4"/>
  <c r="N1789" i="4"/>
  <c r="C1789" i="4"/>
  <c r="I1789" i="4"/>
  <c r="I1774" i="4"/>
  <c r="N1774" i="4"/>
  <c r="O1774" i="4"/>
  <c r="C1774" i="4"/>
  <c r="N1762" i="4"/>
  <c r="I1762" i="4"/>
  <c r="O1762" i="4"/>
  <c r="C1762" i="4"/>
  <c r="O1747" i="4"/>
  <c r="C1747" i="4"/>
  <c r="I1747" i="4"/>
  <c r="N1747" i="4"/>
  <c r="N1735" i="4"/>
  <c r="C1735" i="4"/>
  <c r="I1735" i="4"/>
  <c r="O1735" i="4"/>
  <c r="C1720" i="4"/>
  <c r="N1720" i="4"/>
  <c r="I1720" i="4"/>
  <c r="O1720" i="4"/>
  <c r="O1708" i="4"/>
  <c r="C1708" i="4"/>
  <c r="N1708" i="4"/>
  <c r="I1708" i="4"/>
  <c r="I1693" i="4"/>
  <c r="N1693" i="4"/>
  <c r="O1693" i="4"/>
  <c r="C1693" i="4"/>
  <c r="C1681" i="4"/>
  <c r="O1681" i="4"/>
  <c r="N1681" i="4"/>
  <c r="I1681" i="4"/>
  <c r="O1666" i="4"/>
  <c r="C1666" i="4"/>
  <c r="N1666" i="4"/>
  <c r="N1654" i="4"/>
  <c r="O1654" i="4"/>
  <c r="C1654" i="4"/>
  <c r="C1639" i="4"/>
  <c r="I1639" i="4"/>
  <c r="N1639" i="4"/>
  <c r="O1639" i="4"/>
  <c r="O1627" i="4"/>
  <c r="C1627" i="4"/>
  <c r="I1627" i="4"/>
  <c r="N1627" i="4"/>
  <c r="I1612" i="4"/>
  <c r="N1612" i="4"/>
  <c r="O1612" i="4"/>
  <c r="C1612" i="4"/>
  <c r="I1600" i="4"/>
  <c r="O1600" i="4"/>
  <c r="N1600" i="4"/>
  <c r="C1600" i="4"/>
  <c r="O1585" i="4"/>
  <c r="C1585" i="4"/>
  <c r="I1585" i="4"/>
  <c r="N1585" i="4"/>
  <c r="N1573" i="4"/>
  <c r="O1573" i="4"/>
  <c r="I1573" i="4"/>
  <c r="C1573" i="4"/>
  <c r="C1558" i="4"/>
  <c r="I1558" i="4"/>
  <c r="N1558" i="4"/>
  <c r="O1558" i="4"/>
  <c r="N1546" i="4"/>
  <c r="O1546" i="4"/>
  <c r="I1546" i="4"/>
  <c r="C1546" i="4"/>
  <c r="C1531" i="4"/>
  <c r="I1531" i="4"/>
  <c r="N1531" i="4"/>
  <c r="O1531" i="4"/>
  <c r="C1519" i="4"/>
  <c r="N1519" i="4"/>
  <c r="O1519" i="4"/>
  <c r="I1519" i="4"/>
  <c r="I1504" i="4"/>
  <c r="O1504" i="4"/>
  <c r="C1504" i="4"/>
  <c r="N1504" i="4"/>
  <c r="O1492" i="4"/>
  <c r="I1492" i="4"/>
  <c r="N1492" i="4"/>
  <c r="C1492" i="4"/>
  <c r="I1477" i="4"/>
  <c r="C1477" i="4"/>
  <c r="N1477" i="4"/>
  <c r="O1477" i="4"/>
  <c r="N1465" i="4"/>
  <c r="O1465" i="4"/>
  <c r="I1465" i="4"/>
  <c r="C1465" i="4"/>
  <c r="O1450" i="4"/>
  <c r="C1450" i="4"/>
  <c r="I1450" i="4"/>
  <c r="N1450" i="4"/>
  <c r="O1438" i="4"/>
  <c r="C1438" i="4"/>
  <c r="N1438" i="4"/>
  <c r="I1438" i="4"/>
  <c r="N1423" i="4"/>
  <c r="C1423" i="4"/>
  <c r="I1423" i="4"/>
  <c r="O1423" i="4"/>
  <c r="C1411" i="4"/>
  <c r="N1411" i="4"/>
  <c r="I1411" i="4"/>
  <c r="O1411" i="4"/>
  <c r="I1396" i="4"/>
  <c r="N1396" i="4"/>
  <c r="C1396" i="4"/>
  <c r="O1396" i="4"/>
  <c r="I1384" i="4"/>
  <c r="N1384" i="4"/>
  <c r="C1384" i="4"/>
  <c r="O1384" i="4"/>
  <c r="C1369" i="4"/>
  <c r="N1369" i="4"/>
  <c r="I1369" i="4"/>
  <c r="O1369" i="4"/>
  <c r="I1357" i="4"/>
  <c r="N1357" i="4"/>
  <c r="O1357" i="4"/>
  <c r="C1357" i="4"/>
  <c r="N1342" i="4"/>
  <c r="O1342" i="4"/>
  <c r="I1342" i="4"/>
  <c r="C1342" i="4"/>
  <c r="O1330" i="4"/>
  <c r="N1330" i="4"/>
  <c r="I1330" i="4"/>
  <c r="C1330" i="4"/>
  <c r="C1315" i="4"/>
  <c r="I1315" i="4"/>
  <c r="N1315" i="4"/>
  <c r="O1315" i="4"/>
  <c r="N1303" i="4"/>
  <c r="C1303" i="4"/>
  <c r="I1303" i="4"/>
  <c r="O1303" i="4"/>
  <c r="C1288" i="4"/>
  <c r="I1288" i="4"/>
  <c r="N1288" i="4"/>
  <c r="O1288" i="4"/>
  <c r="C1276" i="4"/>
  <c r="I1276" i="4"/>
  <c r="N1276" i="4"/>
  <c r="O1276" i="4"/>
  <c r="C1261" i="4"/>
  <c r="I1261" i="4"/>
  <c r="N1261" i="4"/>
  <c r="O1261" i="4"/>
  <c r="N1249" i="4"/>
  <c r="O1249" i="4"/>
  <c r="C1249" i="4"/>
  <c r="I1249" i="4"/>
  <c r="I1234" i="4"/>
  <c r="C1234" i="4"/>
  <c r="N1234" i="4"/>
  <c r="O1234" i="4"/>
  <c r="I1222" i="4"/>
  <c r="C1222" i="4"/>
  <c r="N1222" i="4"/>
  <c r="O1222" i="4"/>
  <c r="N1207" i="4"/>
  <c r="O1207" i="4"/>
  <c r="C1207" i="4"/>
  <c r="I1207" i="4"/>
  <c r="C1195" i="4"/>
  <c r="N1195" i="4"/>
  <c r="O1195" i="4"/>
  <c r="I1195" i="4"/>
  <c r="N1180" i="4"/>
  <c r="C1180" i="4"/>
  <c r="I1180" i="4"/>
  <c r="O1180" i="4"/>
  <c r="N1168" i="4"/>
  <c r="O1168" i="4"/>
  <c r="C1168" i="4"/>
  <c r="I1168" i="4"/>
  <c r="N1153" i="4"/>
  <c r="O1153" i="4"/>
  <c r="I1153" i="4"/>
  <c r="C1153" i="4"/>
  <c r="O1141" i="4"/>
  <c r="I1141" i="4"/>
  <c r="C1141" i="4"/>
  <c r="N1141" i="4"/>
  <c r="C1126" i="4"/>
  <c r="I1126" i="4"/>
  <c r="O1126" i="4"/>
  <c r="N1126" i="4"/>
  <c r="N1114" i="4"/>
  <c r="O1114" i="4"/>
  <c r="I1114" i="4"/>
  <c r="C1114" i="4"/>
  <c r="C1099" i="4"/>
  <c r="I1099" i="4"/>
  <c r="N1099" i="4"/>
  <c r="O1099" i="4"/>
  <c r="N1087" i="4"/>
  <c r="O1087" i="4"/>
  <c r="C1087" i="4"/>
  <c r="I1087" i="4"/>
  <c r="I1072" i="4"/>
  <c r="N1072" i="4"/>
  <c r="C1072" i="4"/>
  <c r="O1072" i="4"/>
  <c r="C1060" i="4"/>
  <c r="I1060" i="4"/>
  <c r="N1060" i="4"/>
  <c r="O1060" i="4"/>
  <c r="I1045" i="4"/>
  <c r="C1045" i="4"/>
  <c r="N1045" i="4"/>
  <c r="O1045" i="4"/>
  <c r="N1033" i="4"/>
  <c r="C1033" i="4"/>
  <c r="I1033" i="4"/>
  <c r="O1033" i="4"/>
  <c r="N1018" i="4"/>
  <c r="O1018" i="4"/>
  <c r="I1018" i="4"/>
  <c r="C1006" i="4"/>
  <c r="N1006" i="4"/>
  <c r="O1006" i="4"/>
  <c r="I1006" i="4"/>
  <c r="I991" i="4"/>
  <c r="N991" i="4"/>
  <c r="O991" i="4"/>
  <c r="C991" i="4"/>
  <c r="C979" i="4"/>
  <c r="I979" i="4"/>
  <c r="O979" i="4"/>
  <c r="N979" i="4"/>
  <c r="C964" i="4"/>
  <c r="I964" i="4"/>
  <c r="O964" i="4"/>
  <c r="N964" i="4"/>
  <c r="C952" i="4"/>
  <c r="I952" i="4"/>
  <c r="N952" i="4"/>
  <c r="O952" i="4"/>
  <c r="N937" i="4"/>
  <c r="I937" i="4"/>
  <c r="O937" i="4"/>
  <c r="C937" i="4"/>
  <c r="N925" i="4"/>
  <c r="C925" i="4"/>
  <c r="O925" i="4"/>
  <c r="I925" i="4"/>
  <c r="C910" i="4"/>
  <c r="I910" i="4"/>
  <c r="O910" i="4"/>
  <c r="N910" i="4"/>
  <c r="C898" i="4"/>
  <c r="I898" i="4"/>
  <c r="N898" i="4"/>
  <c r="O898" i="4"/>
  <c r="O883" i="4"/>
  <c r="I883" i="4"/>
  <c r="N883" i="4"/>
  <c r="C883" i="4"/>
  <c r="O871" i="4"/>
  <c r="N871" i="4"/>
  <c r="C871" i="4"/>
  <c r="I871" i="4"/>
  <c r="O856" i="4"/>
  <c r="N856" i="4"/>
  <c r="C856" i="4"/>
  <c r="I856" i="4"/>
  <c r="C844" i="4"/>
  <c r="I844" i="4"/>
  <c r="O844" i="4"/>
  <c r="N844" i="4"/>
  <c r="I829" i="4"/>
  <c r="N829" i="4"/>
  <c r="C829" i="4"/>
  <c r="O829" i="4"/>
  <c r="I817" i="4"/>
  <c r="N817" i="4"/>
  <c r="C817" i="4"/>
  <c r="O817" i="4"/>
  <c r="N802" i="4"/>
  <c r="O802" i="4"/>
  <c r="I802" i="4"/>
  <c r="C802" i="4"/>
  <c r="N790" i="4"/>
  <c r="C790" i="4"/>
  <c r="I790" i="4"/>
  <c r="O790" i="4"/>
  <c r="C775" i="4"/>
  <c r="I775" i="4"/>
  <c r="O775" i="4"/>
  <c r="N775" i="4"/>
  <c r="N763" i="4"/>
  <c r="O763" i="4"/>
  <c r="C763" i="4"/>
  <c r="I763" i="4"/>
  <c r="N748" i="4"/>
  <c r="O748" i="4"/>
  <c r="I748" i="4"/>
  <c r="C748" i="4"/>
  <c r="I736" i="4"/>
  <c r="C736" i="4"/>
  <c r="O736" i="4"/>
  <c r="N736" i="4"/>
  <c r="I721" i="4"/>
  <c r="C721" i="4"/>
  <c r="N721" i="4"/>
  <c r="O721" i="4"/>
  <c r="I709" i="4"/>
  <c r="N709" i="4"/>
  <c r="O709" i="4"/>
  <c r="C709" i="4"/>
  <c r="C694" i="4"/>
  <c r="N694" i="4"/>
  <c r="O694" i="4"/>
  <c r="I694" i="4"/>
  <c r="O682" i="4"/>
  <c r="N682" i="4"/>
  <c r="C682" i="4"/>
  <c r="I682" i="4"/>
  <c r="O667" i="4"/>
  <c r="N667" i="4"/>
  <c r="I667" i="4"/>
  <c r="C667" i="4"/>
  <c r="N655" i="4"/>
  <c r="C655" i="4"/>
  <c r="I655" i="4"/>
  <c r="O655" i="4"/>
  <c r="N640" i="4"/>
  <c r="C640" i="4"/>
  <c r="O640" i="4"/>
  <c r="I640" i="4"/>
  <c r="O628" i="4"/>
  <c r="I628" i="4"/>
  <c r="N628" i="4"/>
  <c r="C628" i="4"/>
  <c r="C613" i="4"/>
  <c r="O613" i="4"/>
  <c r="I613" i="4"/>
  <c r="N613" i="4"/>
  <c r="O601" i="4"/>
  <c r="I601" i="4"/>
  <c r="N601" i="4"/>
  <c r="C601" i="4"/>
  <c r="N586" i="4"/>
  <c r="O586" i="4"/>
  <c r="C586" i="4"/>
  <c r="I586" i="4"/>
  <c r="I574" i="4"/>
  <c r="C574" i="4"/>
  <c r="N574" i="4"/>
  <c r="O574" i="4"/>
  <c r="C559" i="4"/>
  <c r="I559" i="4"/>
  <c r="N559" i="4"/>
  <c r="O559" i="4"/>
  <c r="N547" i="4"/>
  <c r="O547" i="4"/>
  <c r="I547" i="4"/>
  <c r="C547" i="4"/>
  <c r="C532" i="4"/>
  <c r="N532" i="4"/>
  <c r="O532" i="4"/>
  <c r="I532" i="4"/>
  <c r="N520" i="4"/>
  <c r="C520" i="4"/>
  <c r="I520" i="4"/>
  <c r="O520" i="4"/>
  <c r="N505" i="4"/>
  <c r="O505" i="4"/>
  <c r="C505" i="4"/>
  <c r="I505" i="4"/>
  <c r="C493" i="4"/>
  <c r="O493" i="4"/>
  <c r="N493" i="4"/>
  <c r="I493" i="4"/>
  <c r="I478" i="4"/>
  <c r="O478" i="4"/>
  <c r="C478" i="4"/>
  <c r="N478" i="4"/>
  <c r="I466" i="4"/>
  <c r="C466" i="4"/>
  <c r="N466" i="4"/>
  <c r="O466" i="4"/>
  <c r="O451" i="4"/>
  <c r="C451" i="4"/>
  <c r="I451" i="4"/>
  <c r="N451" i="4"/>
  <c r="C439" i="4"/>
  <c r="N439" i="4"/>
  <c r="O439" i="4"/>
  <c r="I439" i="4"/>
  <c r="C424" i="4"/>
  <c r="N424" i="4"/>
  <c r="O424" i="4"/>
  <c r="I424" i="4"/>
  <c r="C412" i="4"/>
  <c r="O412" i="4"/>
  <c r="N412" i="4"/>
  <c r="I412" i="4"/>
  <c r="O397" i="4"/>
  <c r="I397" i="4"/>
  <c r="N397" i="4"/>
  <c r="C397" i="4"/>
  <c r="I385" i="4"/>
  <c r="O385" i="4"/>
  <c r="C385" i="4"/>
  <c r="N385" i="4"/>
  <c r="C370" i="4"/>
  <c r="I370" i="4"/>
  <c r="O370" i="4"/>
  <c r="N370" i="4"/>
  <c r="C358" i="4"/>
  <c r="I358" i="4"/>
  <c r="N358" i="4"/>
  <c r="O358" i="4"/>
  <c r="C343" i="4"/>
  <c r="N343" i="4"/>
  <c r="O343" i="4"/>
  <c r="I343" i="4"/>
  <c r="O331" i="4"/>
  <c r="C331" i="4"/>
  <c r="I331" i="4"/>
  <c r="N331" i="4"/>
  <c r="N316" i="4"/>
  <c r="I316" i="4"/>
  <c r="O316" i="4"/>
  <c r="C316" i="4"/>
  <c r="I304" i="4"/>
  <c r="O304" i="4"/>
  <c r="N304" i="4"/>
  <c r="C304" i="4"/>
  <c r="C289" i="4"/>
  <c r="I289" i="4"/>
  <c r="N289" i="4"/>
  <c r="O289" i="4"/>
  <c r="C277" i="4"/>
  <c r="I277" i="4"/>
  <c r="N277" i="4"/>
  <c r="O277" i="4"/>
  <c r="N262" i="4"/>
  <c r="O262" i="4"/>
  <c r="I262" i="4"/>
  <c r="C262" i="4"/>
  <c r="C250" i="4"/>
  <c r="N250" i="4"/>
  <c r="O250" i="4"/>
  <c r="I250" i="4"/>
  <c r="C235" i="4"/>
  <c r="N235" i="4"/>
  <c r="O235" i="4"/>
  <c r="I235" i="4"/>
  <c r="N223" i="4"/>
  <c r="O223" i="4"/>
  <c r="C223" i="4"/>
  <c r="I223" i="4"/>
  <c r="N208" i="4"/>
  <c r="O208" i="4"/>
  <c r="C208" i="4"/>
  <c r="I208" i="4"/>
  <c r="I196" i="4"/>
  <c r="O196" i="4"/>
  <c r="C196" i="4"/>
  <c r="N196" i="4"/>
  <c r="C181" i="4"/>
  <c r="O181" i="4"/>
  <c r="N181" i="4"/>
  <c r="I181" i="4"/>
  <c r="I169" i="4"/>
  <c r="C169" i="4"/>
  <c r="N169" i="4"/>
  <c r="O169" i="4"/>
  <c r="C154" i="4"/>
  <c r="O154" i="4"/>
  <c r="I154" i="4"/>
  <c r="N154" i="4"/>
  <c r="C142" i="4"/>
  <c r="I142" i="4"/>
  <c r="N142" i="4"/>
  <c r="O142" i="4"/>
  <c r="I127" i="4"/>
  <c r="N127" i="4"/>
  <c r="O127" i="4"/>
  <c r="C127" i="4"/>
  <c r="I115" i="4"/>
  <c r="N115" i="4"/>
  <c r="C115" i="4"/>
  <c r="O115" i="4"/>
  <c r="O100" i="4"/>
  <c r="C100" i="4"/>
  <c r="I100" i="4"/>
  <c r="N100" i="4"/>
  <c r="C88" i="4"/>
  <c r="N88" i="4"/>
  <c r="I88" i="4"/>
  <c r="O88" i="4"/>
  <c r="I73" i="4"/>
  <c r="N73" i="4"/>
  <c r="O73" i="4"/>
  <c r="C73" i="4"/>
  <c r="I61" i="4"/>
  <c r="O61" i="4"/>
  <c r="C61" i="4"/>
  <c r="N61" i="4"/>
  <c r="I2564" i="4"/>
  <c r="N2564" i="4"/>
  <c r="C2564" i="4"/>
  <c r="AB2564" i="4" s="1"/>
  <c r="O2564" i="4"/>
  <c r="N2240" i="4"/>
  <c r="C2240" i="4"/>
  <c r="AB2240" i="4" s="1"/>
  <c r="I2240" i="4"/>
  <c r="O2240" i="4"/>
  <c r="N1916" i="4"/>
  <c r="I1916" i="4"/>
  <c r="C1916" i="4"/>
  <c r="O1916" i="4"/>
  <c r="I1592" i="4"/>
  <c r="C1592" i="4"/>
  <c r="O1592" i="4"/>
  <c r="N1592" i="4"/>
  <c r="N1268" i="4"/>
  <c r="O1268" i="4"/>
  <c r="C1268" i="4"/>
  <c r="I1268" i="4"/>
  <c r="C944" i="4"/>
  <c r="O944" i="4"/>
  <c r="I944" i="4"/>
  <c r="N944" i="4"/>
  <c r="C620" i="4"/>
  <c r="O620" i="4"/>
  <c r="I620" i="4"/>
  <c r="N620" i="4"/>
  <c r="O296" i="4"/>
  <c r="C296" i="4"/>
  <c r="I296" i="4"/>
  <c r="N296" i="4"/>
  <c r="O2780" i="4"/>
  <c r="N2487" i="4"/>
  <c r="C2472" i="4"/>
  <c r="AB2472" i="4" s="1"/>
  <c r="C2395" i="4"/>
  <c r="AB2395" i="4" s="1"/>
  <c r="C1943" i="4"/>
  <c r="O1846" i="4"/>
  <c r="I1821" i="4"/>
  <c r="C1750" i="4"/>
  <c r="N2463" i="4"/>
  <c r="C2463" i="4"/>
  <c r="AB2463" i="4" s="1"/>
  <c r="I2463" i="4"/>
  <c r="O2463" i="4"/>
  <c r="N2448" i="4"/>
  <c r="O2448" i="4"/>
  <c r="C2436" i="4"/>
  <c r="AB2436" i="4" s="1"/>
  <c r="I2436" i="4"/>
  <c r="N2436" i="4"/>
  <c r="O2436" i="4"/>
  <c r="C2421" i="4"/>
  <c r="AB2421" i="4" s="1"/>
  <c r="I2421" i="4"/>
  <c r="N2421" i="4"/>
  <c r="O2421" i="4"/>
  <c r="O2409" i="4"/>
  <c r="N2409" i="4"/>
  <c r="C2409" i="4"/>
  <c r="AB2409" i="4" s="1"/>
  <c r="I2409" i="4"/>
  <c r="C2394" i="4"/>
  <c r="AB2394" i="4" s="1"/>
  <c r="N2394" i="4"/>
  <c r="O2394" i="4"/>
  <c r="I2394" i="4"/>
  <c r="N2382" i="4"/>
  <c r="O2382" i="4"/>
  <c r="C2382" i="4"/>
  <c r="AB2382" i="4" s="1"/>
  <c r="I2382" i="4"/>
  <c r="C2367" i="4"/>
  <c r="AB2367" i="4" s="1"/>
  <c r="I2367" i="4"/>
  <c r="N2367" i="4"/>
  <c r="O2367" i="4"/>
  <c r="N2355" i="4"/>
  <c r="I2355" i="4"/>
  <c r="O2355" i="4"/>
  <c r="I2340" i="4"/>
  <c r="N2340" i="4"/>
  <c r="C2340" i="4"/>
  <c r="AB2340" i="4" s="1"/>
  <c r="O2340" i="4"/>
  <c r="O2328" i="4"/>
  <c r="I2328" i="4"/>
  <c r="N2328" i="4"/>
  <c r="N2313" i="4"/>
  <c r="O2313" i="4"/>
  <c r="C2313" i="4"/>
  <c r="AB2313" i="4" s="1"/>
  <c r="I2313" i="4"/>
  <c r="O2301" i="4"/>
  <c r="C2301" i="4"/>
  <c r="AB2301" i="4" s="1"/>
  <c r="N2301" i="4"/>
  <c r="I2301" i="4"/>
  <c r="N2286" i="4"/>
  <c r="O2286" i="4"/>
  <c r="C2286" i="4"/>
  <c r="AB2286" i="4" s="1"/>
  <c r="I2286" i="4"/>
  <c r="N2274" i="4"/>
  <c r="O2274" i="4"/>
  <c r="C2274" i="4"/>
  <c r="AB2274" i="4" s="1"/>
  <c r="I2274" i="4"/>
  <c r="N2259" i="4"/>
  <c r="O2259" i="4"/>
  <c r="C2259" i="4"/>
  <c r="AB2259" i="4" s="1"/>
  <c r="I2259" i="4"/>
  <c r="N2247" i="4"/>
  <c r="C2247" i="4"/>
  <c r="AB2247" i="4" s="1"/>
  <c r="I2247" i="4"/>
  <c r="O2247" i="4"/>
  <c r="N2232" i="4"/>
  <c r="O2232" i="4"/>
  <c r="C2232" i="4"/>
  <c r="AB2232" i="4" s="1"/>
  <c r="I2232" i="4"/>
  <c r="I2220" i="4"/>
  <c r="N2220" i="4"/>
  <c r="O2220" i="4"/>
  <c r="C2205" i="4"/>
  <c r="I2205" i="4"/>
  <c r="N2205" i="4"/>
  <c r="O2205" i="4"/>
  <c r="N2193" i="4"/>
  <c r="I2193" i="4"/>
  <c r="O2193" i="4"/>
  <c r="I2178" i="4"/>
  <c r="N2178" i="4"/>
  <c r="O2178" i="4"/>
  <c r="C2178" i="4"/>
  <c r="O2166" i="4"/>
  <c r="I2166" i="4"/>
  <c r="N2166" i="4"/>
  <c r="C2166" i="4"/>
  <c r="C2151" i="4"/>
  <c r="O2151" i="4"/>
  <c r="N2151" i="4"/>
  <c r="I2151" i="4"/>
  <c r="C2139" i="4"/>
  <c r="I2139" i="4"/>
  <c r="N2139" i="4"/>
  <c r="O2139" i="4"/>
  <c r="I2124" i="4"/>
  <c r="N2124" i="4"/>
  <c r="O2124" i="4"/>
  <c r="I2112" i="4"/>
  <c r="N2112" i="4"/>
  <c r="C2112" i="4"/>
  <c r="O2112" i="4"/>
  <c r="I2097" i="4"/>
  <c r="N2097" i="4"/>
  <c r="O2097" i="4"/>
  <c r="C2097" i="4"/>
  <c r="I2085" i="4"/>
  <c r="O2085" i="4"/>
  <c r="C2085" i="4"/>
  <c r="N2085" i="4"/>
  <c r="N2070" i="4"/>
  <c r="O2070" i="4"/>
  <c r="C2070" i="4"/>
  <c r="I2070" i="4"/>
  <c r="C2058" i="4"/>
  <c r="N2058" i="4"/>
  <c r="O2058" i="4"/>
  <c r="I2058" i="4"/>
  <c r="O2043" i="4"/>
  <c r="I2043" i="4"/>
  <c r="C2043" i="4"/>
  <c r="N2043" i="4"/>
  <c r="O2031" i="4"/>
  <c r="C2031" i="4"/>
  <c r="I2031" i="4"/>
  <c r="N2031" i="4"/>
  <c r="C2016" i="4"/>
  <c r="O2016" i="4"/>
  <c r="N2016" i="4"/>
  <c r="I2016" i="4"/>
  <c r="N2004" i="4"/>
  <c r="C2004" i="4"/>
  <c r="O2004" i="4"/>
  <c r="I2004" i="4"/>
  <c r="I1989" i="4"/>
  <c r="C1989" i="4"/>
  <c r="N1989" i="4"/>
  <c r="O1989" i="4"/>
  <c r="I1977" i="4"/>
  <c r="O1977" i="4"/>
  <c r="C1977" i="4"/>
  <c r="N1977" i="4"/>
  <c r="O1962" i="4"/>
  <c r="C1962" i="4"/>
  <c r="N1962" i="4"/>
  <c r="I1962" i="4"/>
  <c r="I1950" i="4"/>
  <c r="N1950" i="4"/>
  <c r="O1950" i="4"/>
  <c r="C1950" i="4"/>
  <c r="C1929" i="4"/>
  <c r="I1929" i="4"/>
  <c r="N1929" i="4"/>
  <c r="O1929" i="4"/>
  <c r="N1931" i="4"/>
  <c r="O1931" i="4"/>
  <c r="I1931" i="4"/>
  <c r="C1931" i="4"/>
  <c r="I1908" i="4"/>
  <c r="N1908" i="4"/>
  <c r="C1908" i="4"/>
  <c r="O1908" i="4"/>
  <c r="N1896" i="4"/>
  <c r="O1896" i="4"/>
  <c r="I1896" i="4"/>
  <c r="C1896" i="4"/>
  <c r="O1881" i="4"/>
  <c r="C1881" i="4"/>
  <c r="N1881" i="4"/>
  <c r="I1881" i="4"/>
  <c r="I1869" i="4"/>
  <c r="O1869" i="4"/>
  <c r="C1869" i="4"/>
  <c r="N1869" i="4"/>
  <c r="N1854" i="4"/>
  <c r="O1854" i="4"/>
  <c r="C1854" i="4"/>
  <c r="I1854" i="4"/>
  <c r="C1842" i="4"/>
  <c r="I1842" i="4"/>
  <c r="N1842" i="4"/>
  <c r="O1842" i="4"/>
  <c r="N1827" i="4"/>
  <c r="O1827" i="4"/>
  <c r="C1827" i="4"/>
  <c r="I1827" i="4"/>
  <c r="N1815" i="4"/>
  <c r="O1815" i="4"/>
  <c r="I1815" i="4"/>
  <c r="C1815" i="4"/>
  <c r="C1800" i="4"/>
  <c r="I1800" i="4"/>
  <c r="N1800" i="4"/>
  <c r="O1800" i="4"/>
  <c r="I1788" i="4"/>
  <c r="N1788" i="4"/>
  <c r="O1788" i="4"/>
  <c r="C1788" i="4"/>
  <c r="N1773" i="4"/>
  <c r="O1773" i="4"/>
  <c r="C1773" i="4"/>
  <c r="I1773" i="4"/>
  <c r="I1761" i="4"/>
  <c r="N1761" i="4"/>
  <c r="C1761" i="4"/>
  <c r="O1761" i="4"/>
  <c r="O1746" i="4"/>
  <c r="C1746" i="4"/>
  <c r="I1746" i="4"/>
  <c r="N1746" i="4"/>
  <c r="O1734" i="4"/>
  <c r="I1734" i="4"/>
  <c r="N1734" i="4"/>
  <c r="C1734" i="4"/>
  <c r="I1719" i="4"/>
  <c r="C1719" i="4"/>
  <c r="N1719" i="4"/>
  <c r="O1719" i="4"/>
  <c r="I1707" i="4"/>
  <c r="C1707" i="4"/>
  <c r="N1707" i="4"/>
  <c r="O1707" i="4"/>
  <c r="N1692" i="4"/>
  <c r="O1692" i="4"/>
  <c r="I1692" i="4"/>
  <c r="C1692" i="4"/>
  <c r="O1680" i="4"/>
  <c r="C1680" i="4"/>
  <c r="I1680" i="4"/>
  <c r="N1680" i="4"/>
  <c r="O1665" i="4"/>
  <c r="C1665" i="4"/>
  <c r="N1665" i="4"/>
  <c r="O1653" i="4"/>
  <c r="C1653" i="4"/>
  <c r="N1653" i="4"/>
  <c r="I1638" i="4"/>
  <c r="N1638" i="4"/>
  <c r="O1638" i="4"/>
  <c r="C1638" i="4"/>
  <c r="N1626" i="4"/>
  <c r="O1626" i="4"/>
  <c r="C1626" i="4"/>
  <c r="I1626" i="4"/>
  <c r="C1611" i="4"/>
  <c r="I1611" i="4"/>
  <c r="N1611" i="4"/>
  <c r="O1611" i="4"/>
  <c r="N1599" i="4"/>
  <c r="O1599" i="4"/>
  <c r="I1599" i="4"/>
  <c r="C1599" i="4"/>
  <c r="C1584" i="4"/>
  <c r="I1584" i="4"/>
  <c r="N1584" i="4"/>
  <c r="O1584" i="4"/>
  <c r="C1572" i="4"/>
  <c r="I1572" i="4"/>
  <c r="N1572" i="4"/>
  <c r="O1572" i="4"/>
  <c r="I1557" i="4"/>
  <c r="N1557" i="4"/>
  <c r="O1557" i="4"/>
  <c r="C1557" i="4"/>
  <c r="C1545" i="4"/>
  <c r="O1545" i="4"/>
  <c r="I1545" i="4"/>
  <c r="N1545" i="4"/>
  <c r="C1530" i="4"/>
  <c r="I1530" i="4"/>
  <c r="N1530" i="4"/>
  <c r="O1530" i="4"/>
  <c r="C1518" i="4"/>
  <c r="N1518" i="4"/>
  <c r="O1518" i="4"/>
  <c r="I1518" i="4"/>
  <c r="N1503" i="4"/>
  <c r="C1503" i="4"/>
  <c r="I1503" i="4"/>
  <c r="O1503" i="4"/>
  <c r="I1491" i="4"/>
  <c r="N1491" i="4"/>
  <c r="O1491" i="4"/>
  <c r="C1491" i="4"/>
  <c r="I1476" i="4"/>
  <c r="N1476" i="4"/>
  <c r="C1476" i="4"/>
  <c r="O1476" i="4"/>
  <c r="N1464" i="4"/>
  <c r="O1464" i="4"/>
  <c r="C1464" i="4"/>
  <c r="I1464" i="4"/>
  <c r="O1449" i="4"/>
  <c r="I1449" i="4"/>
  <c r="N1449" i="4"/>
  <c r="C1449" i="4"/>
  <c r="C1437" i="4"/>
  <c r="N1437" i="4"/>
  <c r="O1437" i="4"/>
  <c r="I1437" i="4"/>
  <c r="C1422" i="4"/>
  <c r="N1422" i="4"/>
  <c r="I1422" i="4"/>
  <c r="O1422" i="4"/>
  <c r="I1410" i="4"/>
  <c r="O1410" i="4"/>
  <c r="N1410" i="4"/>
  <c r="C1410" i="4"/>
  <c r="N1395" i="4"/>
  <c r="O1395" i="4"/>
  <c r="C1395" i="4"/>
  <c r="I1395" i="4"/>
  <c r="O1383" i="4"/>
  <c r="I1383" i="4"/>
  <c r="C1383" i="4"/>
  <c r="N1383" i="4"/>
  <c r="C1368" i="4"/>
  <c r="I1368" i="4"/>
  <c r="O1368" i="4"/>
  <c r="N1368" i="4"/>
  <c r="C1356" i="4"/>
  <c r="O1356" i="4"/>
  <c r="N1356" i="4"/>
  <c r="I1356" i="4"/>
  <c r="I1341" i="4"/>
  <c r="N1341" i="4"/>
  <c r="C1341" i="4"/>
  <c r="O1341" i="4"/>
  <c r="I1329" i="4"/>
  <c r="O1329" i="4"/>
  <c r="C1329" i="4"/>
  <c r="N1329" i="4"/>
  <c r="I1314" i="4"/>
  <c r="N1314" i="4"/>
  <c r="O1314" i="4"/>
  <c r="C1314" i="4"/>
  <c r="N1302" i="4"/>
  <c r="O1302" i="4"/>
  <c r="C1302" i="4"/>
  <c r="I1302" i="4"/>
  <c r="N1287" i="4"/>
  <c r="C1287" i="4"/>
  <c r="O1287" i="4"/>
  <c r="I1287" i="4"/>
  <c r="N1275" i="4"/>
  <c r="O1275" i="4"/>
  <c r="I1275" i="4"/>
  <c r="C1275" i="4"/>
  <c r="I1260" i="4"/>
  <c r="N1260" i="4"/>
  <c r="O1260" i="4"/>
  <c r="C1260" i="4"/>
  <c r="C1248" i="4"/>
  <c r="I1248" i="4"/>
  <c r="N1248" i="4"/>
  <c r="O1248" i="4"/>
  <c r="N1233" i="4"/>
  <c r="O1233" i="4"/>
  <c r="C1233" i="4"/>
  <c r="I1233" i="4"/>
  <c r="N1221" i="4"/>
  <c r="O1221" i="4"/>
  <c r="C1221" i="4"/>
  <c r="I1221" i="4"/>
  <c r="C1206" i="4"/>
  <c r="I1206" i="4"/>
  <c r="N1206" i="4"/>
  <c r="O1206" i="4"/>
  <c r="I1194" i="4"/>
  <c r="C1194" i="4"/>
  <c r="N1194" i="4"/>
  <c r="O1194" i="4"/>
  <c r="O1179" i="4"/>
  <c r="C1179" i="4"/>
  <c r="I1179" i="4"/>
  <c r="N1179" i="4"/>
  <c r="C1167" i="4"/>
  <c r="I1167" i="4"/>
  <c r="N1167" i="4"/>
  <c r="O1167" i="4"/>
  <c r="C1152" i="4"/>
  <c r="I1152" i="4"/>
  <c r="N1152" i="4"/>
  <c r="O1152" i="4"/>
  <c r="C1140" i="4"/>
  <c r="I1140" i="4"/>
  <c r="N1140" i="4"/>
  <c r="O1140" i="4"/>
  <c r="N1125" i="4"/>
  <c r="O1125" i="4"/>
  <c r="I1125" i="4"/>
  <c r="C1125" i="4"/>
  <c r="O1113" i="4"/>
  <c r="N1113" i="4"/>
  <c r="I1113" i="4"/>
  <c r="C1113" i="4"/>
  <c r="N1098" i="4"/>
  <c r="O1098" i="4"/>
  <c r="C1098" i="4"/>
  <c r="I1098" i="4"/>
  <c r="C1086" i="4"/>
  <c r="I1086" i="4"/>
  <c r="N1086" i="4"/>
  <c r="O1086" i="4"/>
  <c r="C1071" i="4"/>
  <c r="I1071" i="4"/>
  <c r="N1071" i="4"/>
  <c r="O1071" i="4"/>
  <c r="N1059" i="4"/>
  <c r="I1059" i="4"/>
  <c r="C1059" i="4"/>
  <c r="O1059" i="4"/>
  <c r="N1044" i="4"/>
  <c r="O1044" i="4"/>
  <c r="C1044" i="4"/>
  <c r="I1044" i="4"/>
  <c r="N1032" i="4"/>
  <c r="O1032" i="4"/>
  <c r="C1032" i="4"/>
  <c r="I1032" i="4"/>
  <c r="C1017" i="4"/>
  <c r="O1017" i="4"/>
  <c r="I1017" i="4"/>
  <c r="N1017" i="4"/>
  <c r="I1005" i="4"/>
  <c r="O1005" i="4"/>
  <c r="C1005" i="4"/>
  <c r="N1005" i="4"/>
  <c r="N990" i="4"/>
  <c r="O990" i="4"/>
  <c r="C990" i="4"/>
  <c r="I990" i="4"/>
  <c r="I978" i="4"/>
  <c r="C978" i="4"/>
  <c r="N978" i="4"/>
  <c r="O978" i="4"/>
  <c r="N963" i="4"/>
  <c r="O963" i="4"/>
  <c r="C963" i="4"/>
  <c r="I963" i="4"/>
  <c r="C951" i="4"/>
  <c r="I951" i="4"/>
  <c r="O951" i="4"/>
  <c r="N951" i="4"/>
  <c r="N936" i="4"/>
  <c r="O936" i="4"/>
  <c r="C936" i="4"/>
  <c r="I936" i="4"/>
  <c r="N924" i="4"/>
  <c r="C924" i="4"/>
  <c r="O924" i="4"/>
  <c r="I924" i="4"/>
  <c r="C909" i="4"/>
  <c r="I909" i="4"/>
  <c r="N909" i="4"/>
  <c r="O909" i="4"/>
  <c r="N897" i="4"/>
  <c r="O897" i="4"/>
  <c r="I897" i="4"/>
  <c r="C897" i="4"/>
  <c r="C882" i="4"/>
  <c r="I882" i="4"/>
  <c r="O882" i="4"/>
  <c r="N882" i="4"/>
  <c r="C870" i="4"/>
  <c r="I870" i="4"/>
  <c r="N870" i="4"/>
  <c r="O870" i="4"/>
  <c r="C855" i="4"/>
  <c r="I855" i="4"/>
  <c r="N855" i="4"/>
  <c r="O855" i="4"/>
  <c r="N843" i="4"/>
  <c r="O843" i="4"/>
  <c r="I843" i="4"/>
  <c r="C843" i="4"/>
  <c r="N828" i="4"/>
  <c r="O828" i="4"/>
  <c r="C828" i="4"/>
  <c r="I828" i="4"/>
  <c r="N816" i="4"/>
  <c r="O816" i="4"/>
  <c r="I816" i="4"/>
  <c r="C816" i="4"/>
  <c r="O801" i="4"/>
  <c r="C801" i="4"/>
  <c r="I801" i="4"/>
  <c r="N801" i="4"/>
  <c r="N789" i="4"/>
  <c r="O789" i="4"/>
  <c r="C789" i="4"/>
  <c r="I789" i="4"/>
  <c r="C774" i="4"/>
  <c r="I774" i="4"/>
  <c r="N774" i="4"/>
  <c r="O774" i="4"/>
  <c r="C762" i="4"/>
  <c r="N762" i="4"/>
  <c r="O762" i="4"/>
  <c r="I762" i="4"/>
  <c r="C747" i="4"/>
  <c r="I747" i="4"/>
  <c r="N747" i="4"/>
  <c r="O747" i="4"/>
  <c r="N735" i="4"/>
  <c r="C735" i="4"/>
  <c r="I735" i="4"/>
  <c r="O735" i="4"/>
  <c r="N720" i="4"/>
  <c r="C720" i="4"/>
  <c r="I720" i="4"/>
  <c r="O720" i="4"/>
  <c r="O708" i="4"/>
  <c r="N708" i="4"/>
  <c r="C708" i="4"/>
  <c r="I708" i="4"/>
  <c r="N693" i="4"/>
  <c r="C693" i="4"/>
  <c r="O693" i="4"/>
  <c r="I693" i="4"/>
  <c r="N681" i="4"/>
  <c r="O681" i="4"/>
  <c r="C681" i="4"/>
  <c r="I681" i="4"/>
  <c r="N666" i="4"/>
  <c r="O666" i="4"/>
  <c r="I666" i="4"/>
  <c r="C666" i="4"/>
  <c r="N654" i="4"/>
  <c r="C654" i="4"/>
  <c r="O654" i="4"/>
  <c r="I654" i="4"/>
  <c r="C639" i="4"/>
  <c r="I639" i="4"/>
  <c r="N639" i="4"/>
  <c r="O639" i="4"/>
  <c r="N627" i="4"/>
  <c r="O627" i="4"/>
  <c r="C627" i="4"/>
  <c r="I627" i="4"/>
  <c r="N612" i="4"/>
  <c r="O612" i="4"/>
  <c r="I612" i="4"/>
  <c r="C612" i="4"/>
  <c r="C600" i="4"/>
  <c r="I600" i="4"/>
  <c r="N600" i="4"/>
  <c r="O600" i="4"/>
  <c r="O585" i="4"/>
  <c r="I585" i="4"/>
  <c r="C585" i="4"/>
  <c r="N585" i="4"/>
  <c r="C573" i="4"/>
  <c r="N573" i="4"/>
  <c r="I573" i="4"/>
  <c r="O573" i="4"/>
  <c r="O558" i="4"/>
  <c r="C558" i="4"/>
  <c r="I558" i="4"/>
  <c r="N558" i="4"/>
  <c r="I546" i="4"/>
  <c r="O546" i="4"/>
  <c r="C546" i="4"/>
  <c r="N546" i="4"/>
  <c r="O531" i="4"/>
  <c r="C531" i="4"/>
  <c r="N531" i="4"/>
  <c r="I531" i="4"/>
  <c r="N519" i="4"/>
  <c r="O519" i="4"/>
  <c r="C519" i="4"/>
  <c r="I519" i="4"/>
  <c r="I504" i="4"/>
  <c r="N504" i="4"/>
  <c r="C504" i="4"/>
  <c r="O504" i="4"/>
  <c r="O492" i="4"/>
  <c r="N492" i="4"/>
  <c r="I492" i="4"/>
  <c r="C492" i="4"/>
  <c r="O477" i="4"/>
  <c r="C477" i="4"/>
  <c r="I477" i="4"/>
  <c r="N477" i="4"/>
  <c r="I465" i="4"/>
  <c r="C465" i="4"/>
  <c r="N465" i="4"/>
  <c r="O465" i="4"/>
  <c r="I450" i="4"/>
  <c r="C450" i="4"/>
  <c r="N450" i="4"/>
  <c r="O450" i="4"/>
  <c r="C438" i="4"/>
  <c r="I438" i="4"/>
  <c r="N438" i="4"/>
  <c r="O438" i="4"/>
  <c r="N423" i="4"/>
  <c r="I423" i="4"/>
  <c r="C423" i="4"/>
  <c r="O423" i="4"/>
  <c r="O411" i="4"/>
  <c r="I411" i="4"/>
  <c r="C411" i="4"/>
  <c r="N411" i="4"/>
  <c r="N396" i="4"/>
  <c r="O396" i="4"/>
  <c r="C396" i="4"/>
  <c r="I396" i="4"/>
  <c r="N384" i="4"/>
  <c r="O384" i="4"/>
  <c r="C384" i="4"/>
  <c r="I384" i="4"/>
  <c r="C369" i="4"/>
  <c r="I369" i="4"/>
  <c r="N369" i="4"/>
  <c r="O369" i="4"/>
  <c r="C357" i="4"/>
  <c r="I357" i="4"/>
  <c r="N357" i="4"/>
  <c r="O357" i="4"/>
  <c r="N342" i="4"/>
  <c r="C342" i="4"/>
  <c r="I342" i="4"/>
  <c r="O342" i="4"/>
  <c r="C330" i="4"/>
  <c r="I330" i="4"/>
  <c r="N330" i="4"/>
  <c r="O330" i="4"/>
  <c r="N315" i="4"/>
  <c r="O315" i="4"/>
  <c r="C315" i="4"/>
  <c r="I315" i="4"/>
  <c r="O303" i="4"/>
  <c r="N303" i="4"/>
  <c r="C303" i="4"/>
  <c r="I303" i="4"/>
  <c r="I288" i="4"/>
  <c r="C288" i="4"/>
  <c r="N288" i="4"/>
  <c r="O288" i="4"/>
  <c r="C276" i="4"/>
  <c r="I276" i="4"/>
  <c r="O276" i="4"/>
  <c r="N276" i="4"/>
  <c r="C261" i="4"/>
  <c r="N261" i="4"/>
  <c r="O261" i="4"/>
  <c r="I261" i="4"/>
  <c r="N249" i="4"/>
  <c r="C249" i="4"/>
  <c r="I249" i="4"/>
  <c r="O249" i="4"/>
  <c r="I234" i="4"/>
  <c r="N234" i="4"/>
  <c r="O234" i="4"/>
  <c r="C234" i="4"/>
  <c r="C222" i="4"/>
  <c r="N222" i="4"/>
  <c r="O222" i="4"/>
  <c r="I222" i="4"/>
  <c r="O207" i="4"/>
  <c r="C207" i="4"/>
  <c r="N207" i="4"/>
  <c r="I207" i="4"/>
  <c r="O195" i="4"/>
  <c r="I195" i="4"/>
  <c r="N195" i="4"/>
  <c r="C195" i="4"/>
  <c r="C180" i="4"/>
  <c r="O180" i="4"/>
  <c r="N180" i="4"/>
  <c r="I180" i="4"/>
  <c r="I168" i="4"/>
  <c r="O168" i="4"/>
  <c r="C168" i="4"/>
  <c r="N168" i="4"/>
  <c r="O153" i="4"/>
  <c r="C153" i="4"/>
  <c r="N153" i="4"/>
  <c r="I153" i="4"/>
  <c r="I141" i="4"/>
  <c r="C141" i="4"/>
  <c r="O141" i="4"/>
  <c r="N141" i="4"/>
  <c r="N126" i="4"/>
  <c r="O126" i="4"/>
  <c r="C126" i="4"/>
  <c r="I126" i="4"/>
  <c r="O114" i="4"/>
  <c r="N114" i="4"/>
  <c r="C114" i="4"/>
  <c r="I114" i="4"/>
  <c r="C99" i="4"/>
  <c r="N99" i="4"/>
  <c r="I99" i="4"/>
  <c r="O99" i="4"/>
  <c r="C87" i="4"/>
  <c r="I87" i="4"/>
  <c r="N87" i="4"/>
  <c r="O87" i="4"/>
  <c r="I72" i="4"/>
  <c r="C72" i="4"/>
  <c r="N72" i="4"/>
  <c r="O72" i="4"/>
  <c r="C60" i="4"/>
  <c r="I60" i="4"/>
  <c r="N60" i="4"/>
  <c r="O60" i="4"/>
  <c r="C2537" i="4"/>
  <c r="AB2537" i="4" s="1"/>
  <c r="I2537" i="4"/>
  <c r="N2537" i="4"/>
  <c r="O2537" i="4"/>
  <c r="N2213" i="4"/>
  <c r="O2213" i="4"/>
  <c r="C2213" i="4"/>
  <c r="I2213" i="4"/>
  <c r="C1889" i="4"/>
  <c r="I1889" i="4"/>
  <c r="N1889" i="4"/>
  <c r="O1889" i="4"/>
  <c r="C1565" i="4"/>
  <c r="I1565" i="4"/>
  <c r="N1565" i="4"/>
  <c r="O1565" i="4"/>
  <c r="O1241" i="4"/>
  <c r="C1241" i="4"/>
  <c r="I1241" i="4"/>
  <c r="N1241" i="4"/>
  <c r="N917" i="4"/>
  <c r="C917" i="4"/>
  <c r="O917" i="4"/>
  <c r="I917" i="4"/>
  <c r="C593" i="4"/>
  <c r="I593" i="4"/>
  <c r="N593" i="4"/>
  <c r="O593" i="4"/>
  <c r="O269" i="4"/>
  <c r="C269" i="4"/>
  <c r="I269" i="4"/>
  <c r="N269" i="4"/>
  <c r="N2780" i="4"/>
  <c r="I2568" i="4"/>
  <c r="C2391" i="4"/>
  <c r="AB2391" i="4" s="1"/>
  <c r="I2387" i="4"/>
  <c r="N2182" i="4"/>
  <c r="I1846" i="4"/>
  <c r="C1214" i="4"/>
  <c r="I1214" i="4"/>
  <c r="N1214" i="4"/>
  <c r="O1214" i="4"/>
  <c r="N890" i="4"/>
  <c r="O890" i="4"/>
  <c r="C890" i="4"/>
  <c r="I890" i="4"/>
  <c r="I566" i="4"/>
  <c r="C566" i="4"/>
  <c r="N566" i="4"/>
  <c r="O566" i="4"/>
  <c r="O242" i="4"/>
  <c r="N242" i="4"/>
  <c r="I242" i="4"/>
  <c r="C242" i="4"/>
  <c r="I1187" i="4"/>
  <c r="C1187" i="4"/>
  <c r="N1187" i="4"/>
  <c r="O1187" i="4"/>
  <c r="N863" i="4"/>
  <c r="O863" i="4"/>
  <c r="C863" i="4"/>
  <c r="I863" i="4"/>
  <c r="N539" i="4"/>
  <c r="O539" i="4"/>
  <c r="C539" i="4"/>
  <c r="I539" i="4"/>
  <c r="C215" i="4"/>
  <c r="I215" i="4"/>
  <c r="N215" i="4"/>
  <c r="O215" i="4"/>
  <c r="N1160" i="4"/>
  <c r="O1160" i="4"/>
  <c r="C1160" i="4"/>
  <c r="I1160" i="4"/>
  <c r="C836" i="4"/>
  <c r="I836" i="4"/>
  <c r="N836" i="4"/>
  <c r="O836" i="4"/>
  <c r="I512" i="4"/>
  <c r="C512" i="4"/>
  <c r="O512" i="4"/>
  <c r="N512" i="4"/>
  <c r="N188" i="4"/>
  <c r="O188" i="4"/>
  <c r="C188" i="4"/>
  <c r="I188" i="4"/>
  <c r="N1133" i="4"/>
  <c r="O1133" i="4"/>
  <c r="C1133" i="4"/>
  <c r="I1133" i="4"/>
  <c r="C809" i="4"/>
  <c r="I809" i="4"/>
  <c r="N809" i="4"/>
  <c r="O809" i="4"/>
  <c r="C485" i="4"/>
  <c r="I485" i="4"/>
  <c r="N485" i="4"/>
  <c r="O485" i="4"/>
  <c r="O161" i="4"/>
  <c r="N161" i="4"/>
  <c r="C161" i="4"/>
  <c r="I161" i="4"/>
  <c r="N1079" i="4"/>
  <c r="O1079" i="4"/>
  <c r="C1079" i="4"/>
  <c r="I1079" i="4"/>
  <c r="C755" i="4"/>
  <c r="N755" i="4"/>
  <c r="O755" i="4"/>
  <c r="I755" i="4"/>
  <c r="C431" i="4"/>
  <c r="N431" i="4"/>
  <c r="O431" i="4"/>
  <c r="I431" i="4"/>
  <c r="N107" i="4"/>
  <c r="O107" i="4"/>
  <c r="C107" i="4"/>
  <c r="I107" i="4"/>
  <c r="C1052" i="4"/>
  <c r="I1052" i="4"/>
  <c r="N1052" i="4"/>
  <c r="O1052" i="4"/>
  <c r="N728" i="4"/>
  <c r="C728" i="4"/>
  <c r="I728" i="4"/>
  <c r="O728" i="4"/>
  <c r="C404" i="4"/>
  <c r="O404" i="4"/>
  <c r="N404" i="4"/>
  <c r="I404" i="4"/>
  <c r="C80" i="4"/>
  <c r="I80" i="4"/>
  <c r="N80" i="4"/>
  <c r="O80" i="4"/>
  <c r="X29" i="4"/>
  <c r="Y2" i="1"/>
  <c r="C48" i="4"/>
  <c r="C36" i="4"/>
  <c r="C47" i="4"/>
  <c r="C35" i="4"/>
  <c r="C46" i="4"/>
  <c r="C34" i="4"/>
  <c r="C45" i="4"/>
  <c r="C33" i="4"/>
  <c r="C44" i="4"/>
  <c r="C32" i="4"/>
  <c r="C43" i="4"/>
  <c r="C31" i="4"/>
  <c r="C42" i="4"/>
  <c r="C30" i="4"/>
  <c r="C41" i="4"/>
  <c r="C29" i="4"/>
  <c r="C52" i="4"/>
  <c r="C40" i="4"/>
  <c r="C51" i="4"/>
  <c r="C39" i="4"/>
  <c r="C50" i="4"/>
  <c r="C38" i="4"/>
  <c r="C49" i="4"/>
  <c r="C37" i="4"/>
  <c r="K2" i="7"/>
  <c r="M2" i="7" s="1"/>
  <c r="C18" i="4"/>
  <c r="C21" i="4"/>
  <c r="C3" i="4"/>
  <c r="C22" i="4"/>
  <c r="C20" i="4"/>
  <c r="C8" i="4"/>
  <c r="C5" i="4"/>
  <c r="C23" i="4"/>
  <c r="C19" i="4"/>
  <c r="C7" i="4"/>
  <c r="C6" i="4"/>
  <c r="C24" i="4"/>
  <c r="C9" i="4"/>
  <c r="C25" i="4"/>
  <c r="I29" i="4"/>
  <c r="Y29" i="4"/>
  <c r="C10" i="4"/>
  <c r="C16" i="4"/>
  <c r="C4" i="4"/>
  <c r="C11" i="4"/>
  <c r="C12" i="4"/>
  <c r="H2" i="4"/>
  <c r="C2" i="4"/>
  <c r="C14" i="4"/>
  <c r="C13" i="4"/>
  <c r="C15" i="4"/>
  <c r="C17" i="4"/>
  <c r="I44" i="4"/>
  <c r="I32" i="4"/>
  <c r="I43" i="4"/>
  <c r="I31" i="4"/>
  <c r="I42" i="4"/>
  <c r="I30" i="4"/>
  <c r="I41" i="4"/>
  <c r="I52" i="4"/>
  <c r="I40" i="4"/>
  <c r="I51" i="4"/>
  <c r="I39" i="4"/>
  <c r="I50" i="4"/>
  <c r="I38" i="4"/>
  <c r="I49" i="4"/>
  <c r="I37" i="4"/>
  <c r="I48" i="4"/>
  <c r="I36" i="4"/>
  <c r="I47" i="4"/>
  <c r="I35" i="4"/>
  <c r="I46" i="4"/>
  <c r="I34" i="4"/>
  <c r="I45" i="4"/>
  <c r="I33" i="4"/>
  <c r="Y24" i="1"/>
  <c r="Y7" i="1"/>
  <c r="AA75" i="1"/>
  <c r="AA76" i="1"/>
  <c r="G91" i="2" s="1"/>
  <c r="J2457" i="4" s="1"/>
  <c r="K2457" i="4" s="1"/>
  <c r="Y9" i="1"/>
  <c r="Y21" i="1"/>
  <c r="Y25" i="1"/>
  <c r="Y33" i="1"/>
  <c r="Y61" i="1"/>
  <c r="O44" i="4"/>
  <c r="N44" i="4"/>
  <c r="O32" i="4"/>
  <c r="N32" i="4"/>
  <c r="N43" i="4"/>
  <c r="O43" i="4"/>
  <c r="N31" i="4"/>
  <c r="O31" i="4"/>
  <c r="N42" i="4"/>
  <c r="O42" i="4"/>
  <c r="N30" i="4"/>
  <c r="O30" i="4"/>
  <c r="O41" i="4"/>
  <c r="N41" i="4"/>
  <c r="O29" i="4"/>
  <c r="N29" i="4"/>
  <c r="N52" i="4"/>
  <c r="O52" i="4"/>
  <c r="N40" i="4"/>
  <c r="O40" i="4"/>
  <c r="N51" i="4"/>
  <c r="O51" i="4"/>
  <c r="N39" i="4"/>
  <c r="O39" i="4"/>
  <c r="O50" i="4"/>
  <c r="N50" i="4"/>
  <c r="O38" i="4"/>
  <c r="N38" i="4"/>
  <c r="N49" i="4"/>
  <c r="O49" i="4"/>
  <c r="N37" i="4"/>
  <c r="O37" i="4"/>
  <c r="N48" i="4"/>
  <c r="O48" i="4"/>
  <c r="N36" i="4"/>
  <c r="O36" i="4"/>
  <c r="O47" i="4"/>
  <c r="N47" i="4"/>
  <c r="O35" i="4"/>
  <c r="N35" i="4"/>
  <c r="N46" i="4"/>
  <c r="O46" i="4"/>
  <c r="N34" i="4"/>
  <c r="O34" i="4"/>
  <c r="N45" i="4"/>
  <c r="O45" i="4"/>
  <c r="N33" i="4"/>
  <c r="O33" i="4"/>
  <c r="Y60" i="1"/>
  <c r="Y64" i="1"/>
  <c r="Y42" i="1"/>
  <c r="Y47" i="1"/>
  <c r="Y45" i="1"/>
  <c r="Y53" i="1"/>
  <c r="Y49" i="1"/>
  <c r="Y12" i="1"/>
  <c r="Y5" i="1"/>
  <c r="Y3" i="1"/>
  <c r="Y16" i="1"/>
  <c r="Y28" i="1"/>
  <c r="Y35" i="1"/>
  <c r="Y29" i="1"/>
  <c r="Y11" i="1"/>
  <c r="Y23" i="1"/>
  <c r="Y17" i="1"/>
  <c r="Y10" i="1"/>
  <c r="Y22" i="1"/>
  <c r="Y34" i="1"/>
  <c r="Y65" i="1"/>
  <c r="Y4" i="1"/>
  <c r="Y38" i="1"/>
  <c r="Y50" i="1"/>
  <c r="Y67" i="1"/>
  <c r="Y55" i="1"/>
  <c r="Y14" i="1"/>
  <c r="Y43" i="1"/>
  <c r="Y26" i="1"/>
  <c r="Y8" i="1"/>
  <c r="Y20" i="1"/>
  <c r="Y44" i="1"/>
  <c r="Y56" i="1"/>
  <c r="Y32" i="1"/>
  <c r="Y66" i="1"/>
  <c r="Y54" i="1"/>
  <c r="Y41" i="1"/>
  <c r="Y52" i="1"/>
  <c r="Y40" i="1"/>
  <c r="Y51" i="1"/>
  <c r="Y39" i="1"/>
  <c r="Y62" i="1"/>
  <c r="Y37" i="1"/>
  <c r="Y48" i="1"/>
  <c r="Y36" i="1"/>
  <c r="Y59" i="1"/>
  <c r="Y58" i="1"/>
  <c r="Y46" i="1"/>
  <c r="Y57" i="1"/>
  <c r="U29" i="4"/>
  <c r="V29" i="4"/>
  <c r="W29" i="4"/>
  <c r="T29" i="4"/>
  <c r="G100" i="2"/>
  <c r="J2700" i="4" s="1"/>
  <c r="K2700" i="4" s="1"/>
  <c r="H90" i="2"/>
  <c r="L2421" i="4" s="1"/>
  <c r="M2421" i="4" s="1"/>
  <c r="H98" i="2"/>
  <c r="L2645" i="4" s="1"/>
  <c r="M2645" i="4" s="1"/>
  <c r="G104" i="2"/>
  <c r="J2808" i="4" s="1"/>
  <c r="K2808" i="4" s="1"/>
  <c r="H103" i="2"/>
  <c r="L2764" i="4" s="1"/>
  <c r="M2764" i="4" s="1"/>
  <c r="H104" i="2"/>
  <c r="L2808" i="4" s="1"/>
  <c r="M2808" i="4" s="1"/>
  <c r="H87" i="2"/>
  <c r="L2328" i="4" s="1"/>
  <c r="M2328" i="4" s="1"/>
  <c r="H82" i="2"/>
  <c r="L2206" i="4" s="1"/>
  <c r="M2206" i="4" s="1"/>
  <c r="H79" i="2"/>
  <c r="L2117" i="4" s="1"/>
  <c r="M2117" i="4" s="1"/>
  <c r="G50" i="2"/>
  <c r="J1330" i="4" s="1"/>
  <c r="K1330" i="4" s="1"/>
  <c r="H24" i="2"/>
  <c r="L627" i="4" s="1"/>
  <c r="M627" i="4" s="1"/>
  <c r="H56" i="2"/>
  <c r="L1504" i="4" s="1"/>
  <c r="M1504" i="4" s="1"/>
  <c r="H55" i="2"/>
  <c r="L1464" i="4" s="1"/>
  <c r="M1464" i="4" s="1"/>
  <c r="G82" i="2"/>
  <c r="J2197" i="4" s="1"/>
  <c r="K2197" i="4" s="1"/>
  <c r="H31" i="2"/>
  <c r="L819" i="4" s="1"/>
  <c r="M819" i="4" s="1"/>
  <c r="H57" i="2"/>
  <c r="L1539" i="4" s="1"/>
  <c r="M1539" i="4" s="1"/>
  <c r="G56" i="2"/>
  <c r="J1492" i="4" s="1"/>
  <c r="K1492" i="4" s="1"/>
  <c r="G31" i="2"/>
  <c r="J818" i="4" s="1"/>
  <c r="K818" i="4" s="1"/>
  <c r="G84" i="2"/>
  <c r="J2268" i="4" s="1"/>
  <c r="K2268" i="4" s="1"/>
  <c r="H26" i="2"/>
  <c r="L684" i="4" s="1"/>
  <c r="M684" i="4" s="1"/>
  <c r="G26" i="2"/>
  <c r="J694" i="4" s="1"/>
  <c r="K694" i="4" s="1"/>
  <c r="H23" i="2"/>
  <c r="L612" i="4" s="1"/>
  <c r="M612" i="4" s="1"/>
  <c r="G49" i="2"/>
  <c r="J1316" i="4" s="1"/>
  <c r="K1316" i="4" s="1"/>
  <c r="G72" i="2"/>
  <c r="J1929" i="4" s="1"/>
  <c r="K1929" i="4" s="1"/>
  <c r="H42" i="2"/>
  <c r="L1125" i="4" s="1"/>
  <c r="M1125" i="4" s="1"/>
  <c r="G16" i="2"/>
  <c r="J412" i="4" s="1"/>
  <c r="K412" i="4" s="1"/>
  <c r="G3" i="2"/>
  <c r="J81" i="4" s="1"/>
  <c r="K81" i="4" s="1"/>
  <c r="G9" i="2"/>
  <c r="J219" i="4" s="1"/>
  <c r="K219" i="4" s="1"/>
  <c r="G15" i="2"/>
  <c r="J396" i="4" s="1"/>
  <c r="K396" i="4" s="1"/>
  <c r="G21" i="2"/>
  <c r="J567" i="4" s="1"/>
  <c r="K567" i="4" s="1"/>
  <c r="G27" i="2"/>
  <c r="J721" i="4" s="1"/>
  <c r="K721" i="4" s="1"/>
  <c r="G33" i="2"/>
  <c r="J866" i="4" s="1"/>
  <c r="K866" i="4" s="1"/>
  <c r="G39" i="2"/>
  <c r="J1032" i="4" s="1"/>
  <c r="K1032" i="4" s="1"/>
  <c r="G45" i="2"/>
  <c r="J1197" i="4" s="1"/>
  <c r="K1197" i="4" s="1"/>
  <c r="G51" i="2"/>
  <c r="J1370" i="4" s="1"/>
  <c r="K1370" i="4" s="1"/>
  <c r="G57" i="2"/>
  <c r="J1521" i="4" s="1"/>
  <c r="K1521" i="4" s="1"/>
  <c r="G63" i="2"/>
  <c r="J1681" i="4" s="1"/>
  <c r="K1681" i="4" s="1"/>
  <c r="G69" i="2"/>
  <c r="J1856" i="4" s="1"/>
  <c r="K1856" i="4" s="1"/>
  <c r="G75" i="2"/>
  <c r="J2010" i="4" s="1"/>
  <c r="K2010" i="4" s="1"/>
  <c r="H81" i="2"/>
  <c r="L2187" i="4" s="1"/>
  <c r="M2187" i="4" s="1"/>
  <c r="G88" i="2"/>
  <c r="J2375" i="4" s="1"/>
  <c r="K2375" i="4" s="1"/>
  <c r="H4" i="2"/>
  <c r="L92" i="4" s="1"/>
  <c r="M92" i="4" s="1"/>
  <c r="H10" i="2"/>
  <c r="L270" i="4" s="1"/>
  <c r="M270" i="4" s="1"/>
  <c r="H16" i="2"/>
  <c r="L427" i="4" s="1"/>
  <c r="M427" i="4" s="1"/>
  <c r="H22" i="2"/>
  <c r="L573" i="4" s="1"/>
  <c r="M573" i="4" s="1"/>
  <c r="H28" i="2"/>
  <c r="L739" i="4" s="1"/>
  <c r="M739" i="4" s="1"/>
  <c r="H34" i="2"/>
  <c r="L899" i="4" s="1"/>
  <c r="M899" i="4" s="1"/>
  <c r="H40" i="2"/>
  <c r="L1071" i="4" s="1"/>
  <c r="M1071" i="4" s="1"/>
  <c r="H46" i="2"/>
  <c r="L1241" i="4" s="1"/>
  <c r="M1241" i="4" s="1"/>
  <c r="H52" i="2"/>
  <c r="L1395" i="4" s="1"/>
  <c r="M1395" i="4" s="1"/>
  <c r="H58" i="2"/>
  <c r="L1565" i="4" s="1"/>
  <c r="M1565" i="4" s="1"/>
  <c r="H64" i="2"/>
  <c r="L1709" i="4" s="1"/>
  <c r="M1709" i="4" s="1"/>
  <c r="H70" i="2"/>
  <c r="L1881" i="4" s="1"/>
  <c r="M1881" i="4" s="1"/>
  <c r="H76" i="2"/>
  <c r="L2047" i="4" s="1"/>
  <c r="M2047" i="4" s="1"/>
  <c r="G83" i="2"/>
  <c r="J2220" i="4" s="1"/>
  <c r="K2220" i="4" s="1"/>
  <c r="H89" i="2"/>
  <c r="L2382" i="4" s="1"/>
  <c r="M2382" i="4" s="1"/>
  <c r="G5" i="2"/>
  <c r="J127" i="4" s="1"/>
  <c r="K127" i="4" s="1"/>
  <c r="G11" i="2"/>
  <c r="J296" i="4" s="1"/>
  <c r="K296" i="4" s="1"/>
  <c r="G17" i="2"/>
  <c r="J444" i="4" s="1"/>
  <c r="K444" i="4" s="1"/>
  <c r="G23" i="2"/>
  <c r="J601" i="4" s="1"/>
  <c r="K601" i="4" s="1"/>
  <c r="G29" i="2"/>
  <c r="J768" i="4" s="1"/>
  <c r="K768" i="4" s="1"/>
  <c r="G35" i="2"/>
  <c r="J936" i="4" s="1"/>
  <c r="K936" i="4" s="1"/>
  <c r="G41" i="2"/>
  <c r="J1095" i="4" s="1"/>
  <c r="K1095" i="4" s="1"/>
  <c r="G47" i="2"/>
  <c r="J1269" i="4" s="1"/>
  <c r="K1269" i="4" s="1"/>
  <c r="G53" i="2"/>
  <c r="J1427" i="4" s="1"/>
  <c r="K1427" i="4" s="1"/>
  <c r="G59" i="2"/>
  <c r="J1576" i="4" s="1"/>
  <c r="K1576" i="4" s="1"/>
  <c r="G65" i="2"/>
  <c r="J1748" i="4" s="1"/>
  <c r="K1748" i="4" s="1"/>
  <c r="G71" i="2"/>
  <c r="J1901" i="4" s="1"/>
  <c r="K1901" i="4" s="1"/>
  <c r="G77" i="2"/>
  <c r="J2074" i="4" s="1"/>
  <c r="K2074" i="4" s="1"/>
  <c r="H83" i="2"/>
  <c r="L2220" i="4" s="1"/>
  <c r="M2220" i="4" s="1"/>
  <c r="H3" i="2"/>
  <c r="L75" i="4" s="1"/>
  <c r="M75" i="4" s="1"/>
  <c r="G12" i="2"/>
  <c r="J306" i="4" s="1"/>
  <c r="K306" i="4" s="1"/>
  <c r="H19" i="2"/>
  <c r="L508" i="4" s="1"/>
  <c r="M508" i="4" s="1"/>
  <c r="H27" i="2"/>
  <c r="L722" i="4" s="1"/>
  <c r="M722" i="4" s="1"/>
  <c r="G36" i="2"/>
  <c r="J957" i="4" s="1"/>
  <c r="K957" i="4" s="1"/>
  <c r="H43" i="2"/>
  <c r="L1157" i="4" s="1"/>
  <c r="M1157" i="4" s="1"/>
  <c r="H51" i="2"/>
  <c r="L1368" i="4" s="1"/>
  <c r="M1368" i="4" s="1"/>
  <c r="G60" i="2"/>
  <c r="J1603" i="4" s="1"/>
  <c r="K1603" i="4" s="1"/>
  <c r="H67" i="2"/>
  <c r="L1801" i="4" s="1"/>
  <c r="M1801" i="4" s="1"/>
  <c r="H75" i="2"/>
  <c r="L2008" i="4" s="1"/>
  <c r="M2008" i="4" s="1"/>
  <c r="H84" i="2"/>
  <c r="L2247" i="4" s="1"/>
  <c r="M2247" i="4" s="1"/>
  <c r="G4" i="2"/>
  <c r="J85" i="4" s="1"/>
  <c r="K85" i="4" s="1"/>
  <c r="H12" i="2"/>
  <c r="L304" i="4" s="1"/>
  <c r="M304" i="4" s="1"/>
  <c r="G20" i="2"/>
  <c r="J521" i="4" s="1"/>
  <c r="K521" i="4" s="1"/>
  <c r="G28" i="2"/>
  <c r="J737" i="4" s="1"/>
  <c r="K737" i="4" s="1"/>
  <c r="H36" i="2"/>
  <c r="L955" i="4" s="1"/>
  <c r="M955" i="4" s="1"/>
  <c r="G44" i="2"/>
  <c r="J1170" i="4" s="1"/>
  <c r="K1170" i="4" s="1"/>
  <c r="G52" i="2"/>
  <c r="J1395" i="4" s="1"/>
  <c r="K1395" i="4" s="1"/>
  <c r="H60" i="2"/>
  <c r="L1608" i="4" s="1"/>
  <c r="M1608" i="4" s="1"/>
  <c r="G68" i="2"/>
  <c r="J1815" i="4" s="1"/>
  <c r="K1815" i="4" s="1"/>
  <c r="G76" i="2"/>
  <c r="J2043" i="4" s="1"/>
  <c r="K2043" i="4" s="1"/>
  <c r="G85" i="2"/>
  <c r="J2291" i="4" s="1"/>
  <c r="K2291" i="4" s="1"/>
  <c r="H5" i="2"/>
  <c r="L127" i="4" s="1"/>
  <c r="M127" i="4" s="1"/>
  <c r="G13" i="2"/>
  <c r="J342" i="4" s="1"/>
  <c r="K342" i="4" s="1"/>
  <c r="H20" i="2"/>
  <c r="L531" i="4" s="1"/>
  <c r="M531" i="4" s="1"/>
  <c r="H29" i="2"/>
  <c r="L762" i="4" s="1"/>
  <c r="M762" i="4" s="1"/>
  <c r="G37" i="2"/>
  <c r="J992" i="4" s="1"/>
  <c r="K992" i="4" s="1"/>
  <c r="H44" i="2"/>
  <c r="L1169" i="4" s="1"/>
  <c r="M1169" i="4" s="1"/>
  <c r="H53" i="2"/>
  <c r="L1424" i="4" s="1"/>
  <c r="M1424" i="4" s="1"/>
  <c r="G61" i="2"/>
  <c r="J1630" i="4" s="1"/>
  <c r="K1630" i="4" s="1"/>
  <c r="H68" i="2"/>
  <c r="L1812" i="4" s="1"/>
  <c r="M1812" i="4" s="1"/>
  <c r="H77" i="2"/>
  <c r="L2070" i="4" s="1"/>
  <c r="M2070" i="4" s="1"/>
  <c r="H85" i="2"/>
  <c r="L2275" i="4" s="1"/>
  <c r="M2275" i="4" s="1"/>
  <c r="G6" i="2"/>
  <c r="J158" i="4" s="1"/>
  <c r="K158" i="4" s="1"/>
  <c r="H13" i="2"/>
  <c r="L336" i="4" s="1"/>
  <c r="M336" i="4" s="1"/>
  <c r="H21" i="2"/>
  <c r="L546" i="4" s="1"/>
  <c r="M546" i="4" s="1"/>
  <c r="G30" i="2"/>
  <c r="J789" i="4" s="1"/>
  <c r="K789" i="4" s="1"/>
  <c r="H37" i="2"/>
  <c r="L978" i="4" s="1"/>
  <c r="M978" i="4" s="1"/>
  <c r="H45" i="2"/>
  <c r="L1197" i="4" s="1"/>
  <c r="M1197" i="4" s="1"/>
  <c r="G54" i="2"/>
  <c r="J1455" i="4" s="1"/>
  <c r="K1455" i="4" s="1"/>
  <c r="H61" i="2"/>
  <c r="L1627" i="4" s="1"/>
  <c r="M1627" i="4" s="1"/>
  <c r="H69" i="2"/>
  <c r="L1847" i="4" s="1"/>
  <c r="M1847" i="4" s="1"/>
  <c r="G78" i="2"/>
  <c r="J2106" i="4" s="1"/>
  <c r="K2106" i="4" s="1"/>
  <c r="G86" i="2"/>
  <c r="J2302" i="4" s="1"/>
  <c r="K2302" i="4" s="1"/>
  <c r="H6" i="2"/>
  <c r="L141" i="4" s="1"/>
  <c r="M141" i="4" s="1"/>
  <c r="G14" i="2"/>
  <c r="J362" i="4" s="1"/>
  <c r="K362" i="4" s="1"/>
  <c r="G22" i="2"/>
  <c r="J591" i="4" s="1"/>
  <c r="K591" i="4" s="1"/>
  <c r="H30" i="2"/>
  <c r="L789" i="4" s="1"/>
  <c r="M789" i="4" s="1"/>
  <c r="G38" i="2"/>
  <c r="J1005" i="4" s="1"/>
  <c r="K1005" i="4" s="1"/>
  <c r="G46" i="2"/>
  <c r="J1236" i="4" s="1"/>
  <c r="K1236" i="4" s="1"/>
  <c r="H54" i="2"/>
  <c r="L1438" i="4" s="1"/>
  <c r="M1438" i="4" s="1"/>
  <c r="G62" i="2"/>
  <c r="J1654" i="4" s="1"/>
  <c r="K1654" i="4" s="1"/>
  <c r="G70" i="2"/>
  <c r="J1870" i="4" s="1"/>
  <c r="K1870" i="4" s="1"/>
  <c r="H78" i="2"/>
  <c r="L2097" i="4" s="1"/>
  <c r="M2097" i="4" s="1"/>
  <c r="G87" i="2"/>
  <c r="J2340" i="4" s="1"/>
  <c r="K2340" i="4" s="1"/>
  <c r="H86" i="2"/>
  <c r="L2298" i="4" s="1"/>
  <c r="M2298" i="4" s="1"/>
  <c r="G18" i="2"/>
  <c r="J477" i="4" s="1"/>
  <c r="K477" i="4" s="1"/>
  <c r="G32" i="2"/>
  <c r="J848" i="4" s="1"/>
  <c r="K848" i="4" s="1"/>
  <c r="H47" i="2"/>
  <c r="L1248" i="4" s="1"/>
  <c r="M1248" i="4" s="1"/>
  <c r="G58" i="2"/>
  <c r="J1565" i="4" s="1"/>
  <c r="K1565" i="4" s="1"/>
  <c r="G73" i="2"/>
  <c r="J1950" i="4" s="1"/>
  <c r="K1950" i="4" s="1"/>
  <c r="H88" i="2"/>
  <c r="L2367" i="4" s="1"/>
  <c r="M2367" i="4" s="1"/>
  <c r="G7" i="2"/>
  <c r="J182" i="4" s="1"/>
  <c r="K182" i="4" s="1"/>
  <c r="H18" i="2"/>
  <c r="L469" i="4" s="1"/>
  <c r="M469" i="4" s="1"/>
  <c r="H32" i="2"/>
  <c r="L844" i="4" s="1"/>
  <c r="M844" i="4" s="1"/>
  <c r="G48" i="2"/>
  <c r="J1290" i="4" s="1"/>
  <c r="K1290" i="4" s="1"/>
  <c r="H59" i="2"/>
  <c r="L1576" i="4" s="1"/>
  <c r="M1576" i="4" s="1"/>
  <c r="H73" i="2"/>
  <c r="L1971" i="4" s="1"/>
  <c r="M1971" i="4" s="1"/>
  <c r="G89" i="2"/>
  <c r="J2403" i="4" s="1"/>
  <c r="K2403" i="4" s="1"/>
  <c r="H7" i="2"/>
  <c r="L183" i="4" s="1"/>
  <c r="M183" i="4" s="1"/>
  <c r="G19" i="2"/>
  <c r="J493" i="4" s="1"/>
  <c r="K493" i="4" s="1"/>
  <c r="H33" i="2"/>
  <c r="L872" i="4" s="1"/>
  <c r="M872" i="4" s="1"/>
  <c r="H48" i="2"/>
  <c r="L1289" i="4" s="1"/>
  <c r="M1289" i="4" s="1"/>
  <c r="H62" i="2"/>
  <c r="L1658" i="4" s="1"/>
  <c r="M1658" i="4" s="1"/>
  <c r="G74" i="2"/>
  <c r="H8" i="2"/>
  <c r="L208" i="4" s="1"/>
  <c r="M208" i="4" s="1"/>
  <c r="G24" i="2"/>
  <c r="J641" i="4" s="1"/>
  <c r="K641" i="4" s="1"/>
  <c r="H35" i="2"/>
  <c r="L937" i="4" s="1"/>
  <c r="M937" i="4" s="1"/>
  <c r="H49" i="2"/>
  <c r="L1302" i="4" s="1"/>
  <c r="M1302" i="4" s="1"/>
  <c r="G64" i="2"/>
  <c r="J1721" i="4" s="1"/>
  <c r="K1721" i="4" s="1"/>
  <c r="G79" i="2"/>
  <c r="J2128" i="4" s="1"/>
  <c r="K2128" i="4" s="1"/>
  <c r="G2" i="2"/>
  <c r="J53" i="4" s="1"/>
  <c r="K53" i="4" s="1"/>
  <c r="G10" i="2"/>
  <c r="J261" i="4" s="1"/>
  <c r="K261" i="4" s="1"/>
  <c r="G25" i="2"/>
  <c r="J655" i="4" s="1"/>
  <c r="K655" i="4" s="1"/>
  <c r="H39" i="2"/>
  <c r="L1052" i="4" s="1"/>
  <c r="M1052" i="4" s="1"/>
  <c r="H50" i="2"/>
  <c r="L1344" i="4" s="1"/>
  <c r="M1344" i="4" s="1"/>
  <c r="G66" i="2"/>
  <c r="J1765" i="4" s="1"/>
  <c r="K1765" i="4" s="1"/>
  <c r="G80" i="2"/>
  <c r="J2155" i="4" s="1"/>
  <c r="K2155" i="4" s="1"/>
  <c r="H11" i="2"/>
  <c r="L293" i="4" s="1"/>
  <c r="M293" i="4" s="1"/>
  <c r="H25" i="2"/>
  <c r="L659" i="4" s="1"/>
  <c r="M659" i="4" s="1"/>
  <c r="G40" i="2"/>
  <c r="J1061" i="4" s="1"/>
  <c r="K1061" i="4" s="1"/>
  <c r="G55" i="2"/>
  <c r="J1477" i="4" s="1"/>
  <c r="K1477" i="4" s="1"/>
  <c r="H66" i="2"/>
  <c r="L1770" i="4" s="1"/>
  <c r="M1770" i="4" s="1"/>
  <c r="G81" i="2"/>
  <c r="J2172" i="4" s="1"/>
  <c r="K2172" i="4" s="1"/>
  <c r="H74" i="2"/>
  <c r="L1977" i="4" s="1"/>
  <c r="M1977" i="4" s="1"/>
  <c r="H72" i="2"/>
  <c r="L1928" i="4" s="1"/>
  <c r="M1928" i="4" s="1"/>
  <c r="G43" i="2"/>
  <c r="J1141" i="4" s="1"/>
  <c r="K1141" i="4" s="1"/>
  <c r="H17" i="2"/>
  <c r="L439" i="4" s="1"/>
  <c r="M439" i="4" s="1"/>
  <c r="H71" i="2"/>
  <c r="L1908" i="4" s="1"/>
  <c r="M1908" i="4" s="1"/>
  <c r="G42" i="2"/>
  <c r="J1116" i="4" s="1"/>
  <c r="K1116" i="4" s="1"/>
  <c r="H15" i="2"/>
  <c r="L384" i="4" s="1"/>
  <c r="M384" i="4" s="1"/>
  <c r="G67" i="2"/>
  <c r="J1800" i="4" s="1"/>
  <c r="K1800" i="4" s="1"/>
  <c r="H41" i="2"/>
  <c r="L1107" i="4" s="1"/>
  <c r="M1107" i="4" s="1"/>
  <c r="H14" i="2"/>
  <c r="L372" i="4" s="1"/>
  <c r="M372" i="4" s="1"/>
  <c r="H65" i="2"/>
  <c r="L1746" i="4" s="1"/>
  <c r="M1746" i="4" s="1"/>
  <c r="H38" i="2"/>
  <c r="L1022" i="4" s="1"/>
  <c r="M1022" i="4" s="1"/>
  <c r="H9" i="2"/>
  <c r="L236" i="4" s="1"/>
  <c r="M236" i="4" s="1"/>
  <c r="H2" i="2"/>
  <c r="L53" i="4" s="1"/>
  <c r="M53" i="4" s="1"/>
  <c r="H63" i="2"/>
  <c r="L1692" i="4" s="1"/>
  <c r="M1692" i="4" s="1"/>
  <c r="G34" i="2"/>
  <c r="J897" i="4" s="1"/>
  <c r="K897" i="4" s="1"/>
  <c r="G8" i="2"/>
  <c r="J208" i="4" s="1"/>
  <c r="K208" i="4" s="1"/>
  <c r="H80" i="2"/>
  <c r="L2144" i="4" s="1"/>
  <c r="M2144" i="4" s="1"/>
  <c r="AA81" i="1"/>
  <c r="AA78" i="1"/>
  <c r="AA80" i="1"/>
  <c r="G93" i="2" s="1"/>
  <c r="J2511" i="4" s="1"/>
  <c r="K2511" i="4" s="1"/>
  <c r="AA2148" i="4" l="1"/>
  <c r="AA2202" i="4"/>
  <c r="AA2118" i="4"/>
  <c r="AA2090" i="4"/>
  <c r="AA2084" i="4"/>
  <c r="AA2141" i="4"/>
  <c r="AA2151" i="4"/>
  <c r="AA2109" i="4"/>
  <c r="AA2092" i="4"/>
  <c r="AA2110" i="4"/>
  <c r="AA2169" i="4"/>
  <c r="AA2208" i="4"/>
  <c r="AA2197" i="4"/>
  <c r="AA2115" i="4"/>
  <c r="AA2204" i="4"/>
  <c r="AA2172" i="4"/>
  <c r="AA2098" i="4"/>
  <c r="AA2193" i="4"/>
  <c r="AA2105" i="4"/>
  <c r="AA2138" i="4"/>
  <c r="AA2213" i="4"/>
  <c r="AA2206" i="4"/>
  <c r="AA2099" i="4"/>
  <c r="AA2153" i="4"/>
  <c r="AA2129" i="4"/>
  <c r="AA2124" i="4"/>
  <c r="AA2130" i="4"/>
  <c r="AA2149" i="4"/>
  <c r="AA2108" i="4"/>
  <c r="AA2133" i="4"/>
  <c r="AA2168" i="4"/>
  <c r="AA2083" i="4"/>
  <c r="AA2176" i="4"/>
  <c r="AA2143" i="4"/>
  <c r="AA2198" i="4"/>
  <c r="AA2201" i="4"/>
  <c r="AA2146" i="4"/>
  <c r="AA2200" i="4"/>
  <c r="AA2116" i="4"/>
  <c r="AA2154" i="4"/>
  <c r="AA2165" i="4"/>
  <c r="AA2132" i="4"/>
  <c r="AA2127" i="4"/>
  <c r="AA2113" i="4"/>
  <c r="AA2140" i="4"/>
  <c r="AA2194" i="4"/>
  <c r="AA2155" i="4"/>
  <c r="AA2173" i="4"/>
  <c r="AA2181" i="4"/>
  <c r="AA2152" i="4"/>
  <c r="AA2187" i="4"/>
  <c r="AA2150" i="4"/>
  <c r="AA2184" i="4"/>
  <c r="AA2203" i="4"/>
  <c r="AA2142" i="4"/>
  <c r="AA2180" i="4"/>
  <c r="AA2136" i="4"/>
  <c r="AA2145" i="4"/>
  <c r="AA2123" i="4"/>
  <c r="AA2212" i="4"/>
  <c r="AA2137" i="4"/>
  <c r="AA2191" i="4"/>
  <c r="AA2209" i="4"/>
  <c r="AA2122" i="4"/>
  <c r="AA2210" i="4"/>
  <c r="AA2192" i="4"/>
  <c r="AA2185" i="4"/>
  <c r="AA2196" i="4"/>
  <c r="AA2195" i="4"/>
  <c r="AA2093" i="4"/>
  <c r="AA2199" i="4"/>
  <c r="AA2128" i="4"/>
  <c r="AA2117" i="4"/>
  <c r="AA2175" i="4"/>
  <c r="AA2207" i="4"/>
  <c r="AA2125" i="4"/>
  <c r="AA2174" i="4"/>
  <c r="AA2135" i="4"/>
  <c r="AA2189" i="4"/>
  <c r="AA2159" i="4"/>
  <c r="AA2126" i="4"/>
  <c r="AA2091" i="4"/>
  <c r="AA2139" i="4"/>
  <c r="AA2166" i="4"/>
  <c r="AA2156" i="4"/>
  <c r="AA2183" i="4"/>
  <c r="AA2111" i="4"/>
  <c r="AA2177" i="4"/>
  <c r="AA2178" i="4"/>
  <c r="AA2120" i="4"/>
  <c r="AA2190" i="4"/>
  <c r="AA2157" i="4"/>
  <c r="AA2211" i="4"/>
  <c r="AA2164" i="4"/>
  <c r="AA2100" i="4"/>
  <c r="AA2171" i="4"/>
  <c r="AA2160" i="4"/>
  <c r="AA2186" i="4"/>
  <c r="AA2112" i="4"/>
  <c r="AA2147" i="4"/>
  <c r="AA2134" i="4"/>
  <c r="AA2205" i="4"/>
  <c r="AA2119" i="4"/>
  <c r="AA2162" i="4"/>
  <c r="AA2214" i="4"/>
  <c r="AA2161" i="4"/>
  <c r="AE2220" i="4"/>
  <c r="AF2220" i="4"/>
  <c r="AA2103" i="4"/>
  <c r="AA2101" i="4"/>
  <c r="AA2095" i="4"/>
  <c r="AA2102" i="4"/>
  <c r="AA2097" i="4"/>
  <c r="AA2107" i="4"/>
  <c r="AA2096" i="4"/>
  <c r="AA2104" i="4"/>
  <c r="AA2089" i="4"/>
  <c r="AA2106" i="4"/>
  <c r="AA2094" i="4"/>
  <c r="AA2086" i="4"/>
  <c r="AA2085" i="4"/>
  <c r="AA2087" i="4"/>
  <c r="AA2082" i="4"/>
  <c r="AA2088" i="4"/>
  <c r="AA2081" i="4"/>
  <c r="AA2018" i="4"/>
  <c r="AA2006" i="4"/>
  <c r="AB2145" i="4"/>
  <c r="AC2145" i="4" s="1"/>
  <c r="AD2145" i="4" s="1"/>
  <c r="AB2144" i="4"/>
  <c r="Z1657" i="4"/>
  <c r="G48" i="3"/>
  <c r="Z1664" i="4"/>
  <c r="Z1674" i="4"/>
  <c r="Z1654" i="4"/>
  <c r="Z1658" i="4"/>
  <c r="AA2016" i="4"/>
  <c r="AB2112" i="4"/>
  <c r="AB2082" i="4"/>
  <c r="AB2164" i="4"/>
  <c r="AC2164" i="4" s="1"/>
  <c r="AD2164" i="4" s="1"/>
  <c r="AA2003" i="4"/>
  <c r="AA1979" i="4"/>
  <c r="AB2159" i="4"/>
  <c r="AA2071" i="4"/>
  <c r="Z2782" i="4"/>
  <c r="AB2092" i="4"/>
  <c r="AA1584" i="4"/>
  <c r="AB2190" i="4"/>
  <c r="AA1976" i="4"/>
  <c r="AB2140" i="4"/>
  <c r="AB2177" i="4"/>
  <c r="AB2141" i="4"/>
  <c r="AC2141" i="4" s="1"/>
  <c r="AD2141" i="4" s="1"/>
  <c r="AB2178" i="4"/>
  <c r="AB2171" i="4"/>
  <c r="AB2182" i="4"/>
  <c r="AB2136" i="4"/>
  <c r="AB2100" i="4"/>
  <c r="AC2100" i="4" s="1"/>
  <c r="AD2100" i="4" s="1"/>
  <c r="AA1973" i="4"/>
  <c r="AB2155" i="4"/>
  <c r="AB2194" i="4"/>
  <c r="AB2156" i="4"/>
  <c r="AB2088" i="4"/>
  <c r="AB2181" i="4"/>
  <c r="AB2111" i="4"/>
  <c r="AC2111" i="4" s="1"/>
  <c r="AD2111" i="4" s="1"/>
  <c r="AA2005" i="4"/>
  <c r="AA2080" i="4"/>
  <c r="AB2091" i="4"/>
  <c r="AC2091" i="4" s="1"/>
  <c r="AD2091" i="4" s="1"/>
  <c r="AB2172" i="4"/>
  <c r="AB2137" i="4"/>
  <c r="AA1986" i="4"/>
  <c r="AB2207" i="4"/>
  <c r="AA2044" i="4"/>
  <c r="AB2170" i="4"/>
  <c r="AB2213" i="4"/>
  <c r="AB2103" i="4"/>
  <c r="AB2109" i="4"/>
  <c r="AC2109" i="4" s="1"/>
  <c r="AD2109" i="4" s="1"/>
  <c r="AB2095" i="4"/>
  <c r="AB2176" i="4"/>
  <c r="AB2114" i="4"/>
  <c r="AA2015" i="4"/>
  <c r="AA2040" i="4"/>
  <c r="AA2051" i="4"/>
  <c r="AA2077" i="4"/>
  <c r="AA2000" i="4"/>
  <c r="AA2054" i="4"/>
  <c r="AB2107" i="4"/>
  <c r="AB2117" i="4"/>
  <c r="AB2135" i="4"/>
  <c r="AA2026" i="4"/>
  <c r="AB2143" i="4"/>
  <c r="AB2119" i="4"/>
  <c r="AB2083" i="4"/>
  <c r="AC2083" i="4" s="1"/>
  <c r="AD2083" i="4" s="1"/>
  <c r="AA2011" i="4"/>
  <c r="AB2211" i="4"/>
  <c r="AB2204" i="4"/>
  <c r="AB2173" i="4"/>
  <c r="AB2126" i="4"/>
  <c r="AB2087" i="4"/>
  <c r="AC2087" i="4" s="1"/>
  <c r="AD2087" i="4" s="1"/>
  <c r="AA2030" i="4"/>
  <c r="AA2060" i="4"/>
  <c r="AA1993" i="4"/>
  <c r="AA2037" i="4"/>
  <c r="AB2166" i="4"/>
  <c r="AB2168" i="4"/>
  <c r="AA2021" i="4"/>
  <c r="AB2085" i="4"/>
  <c r="AB2099" i="4"/>
  <c r="AA1978" i="4"/>
  <c r="AA1985" i="4"/>
  <c r="AA2039" i="4"/>
  <c r="AA2001" i="4"/>
  <c r="AA2008" i="4"/>
  <c r="AA2079" i="4"/>
  <c r="AB2115" i="4"/>
  <c r="AB2090" i="4"/>
  <c r="AC2090" i="4" s="1"/>
  <c r="AD2090" i="4" s="1"/>
  <c r="AB2189" i="4"/>
  <c r="AB2084" i="4"/>
  <c r="AC2084" i="4" s="1"/>
  <c r="AD2084" i="4" s="1"/>
  <c r="AB2150" i="4"/>
  <c r="AA1977" i="4"/>
  <c r="AB2206" i="4"/>
  <c r="AA2058" i="4"/>
  <c r="AB2124" i="4"/>
  <c r="AA2028" i="4"/>
  <c r="AA2002" i="4"/>
  <c r="AB2161" i="4"/>
  <c r="AB2130" i="4"/>
  <c r="AC2130" i="4" s="1"/>
  <c r="AD2130" i="4" s="1"/>
  <c r="AB2153" i="4"/>
  <c r="AC2153" i="4" s="1"/>
  <c r="AD2153" i="4" s="1"/>
  <c r="AA2067" i="4"/>
  <c r="AA2029" i="4"/>
  <c r="AA2075" i="4"/>
  <c r="AB2201" i="4"/>
  <c r="AA2066" i="4"/>
  <c r="AB2151" i="4"/>
  <c r="AB2197" i="4"/>
  <c r="AB2184" i="4"/>
  <c r="AB2110" i="4"/>
  <c r="AC2110" i="4" s="1"/>
  <c r="AD2110" i="4" s="1"/>
  <c r="AB2208" i="4"/>
  <c r="AC2208" i="4" s="1"/>
  <c r="AD2208" i="4" s="1"/>
  <c r="AA2014" i="4"/>
  <c r="AB2186" i="4"/>
  <c r="AB2157" i="4"/>
  <c r="AB2180" i="4"/>
  <c r="AB2205" i="4"/>
  <c r="AB2113" i="4"/>
  <c r="AB2163" i="4"/>
  <c r="AA2065" i="4"/>
  <c r="AA2056" i="4"/>
  <c r="AA2073" i="4"/>
  <c r="AA2035" i="4"/>
  <c r="AA2061" i="4"/>
  <c r="AA2036" i="4"/>
  <c r="AB2203" i="4"/>
  <c r="AB2101" i="4"/>
  <c r="AC2101" i="4" s="1"/>
  <c r="AD2101" i="4" s="1"/>
  <c r="AA2057" i="4"/>
  <c r="AA2072" i="4"/>
  <c r="AA2042" i="4"/>
  <c r="AA2045" i="4"/>
  <c r="AB2102" i="4"/>
  <c r="AB2198" i="4"/>
  <c r="AA2050" i="4"/>
  <c r="AB2116" i="4"/>
  <c r="AA2023" i="4"/>
  <c r="AB2152" i="4"/>
  <c r="AB2192" i="4"/>
  <c r="AB2210" i="4"/>
  <c r="AB2123" i="4"/>
  <c r="AB2089" i="4"/>
  <c r="AB2108" i="4"/>
  <c r="AA2047" i="4"/>
  <c r="AA2027" i="4"/>
  <c r="AA1999" i="4"/>
  <c r="AB2128" i="4"/>
  <c r="AB2183" i="4"/>
  <c r="AC2183" i="4" s="1"/>
  <c r="AD2183" i="4" s="1"/>
  <c r="AB2148" i="4"/>
  <c r="AC2148" i="4" s="1"/>
  <c r="AD2148" i="4" s="1"/>
  <c r="AB2097" i="4"/>
  <c r="AC2097" i="4" s="1"/>
  <c r="AD2097" i="4" s="1"/>
  <c r="AB2086" i="4"/>
  <c r="AC2086" i="4" s="1"/>
  <c r="AD2086" i="4" s="1"/>
  <c r="AB2094" i="4"/>
  <c r="AC2094" i="4" s="1"/>
  <c r="AD2094" i="4" s="1"/>
  <c r="AB2175" i="4"/>
  <c r="AB2147" i="4"/>
  <c r="AB2196" i="4"/>
  <c r="AB2146" i="4"/>
  <c r="AB2131" i="4"/>
  <c r="AA2017" i="4"/>
  <c r="AA2074" i="4"/>
  <c r="AA2007" i="4"/>
  <c r="AB2139" i="4"/>
  <c r="AB2129" i="4"/>
  <c r="AB2120" i="4"/>
  <c r="AB2162" i="4"/>
  <c r="AB2138" i="4"/>
  <c r="AA2069" i="4"/>
  <c r="AB2105" i="4"/>
  <c r="AC2105" i="4" s="1"/>
  <c r="AD2105" i="4" s="1"/>
  <c r="AA2022" i="4"/>
  <c r="AA2034" i="4"/>
  <c r="AA2025" i="4"/>
  <c r="AB2179" i="4"/>
  <c r="AB2127" i="4"/>
  <c r="AA2032" i="4"/>
  <c r="AA1997" i="4"/>
  <c r="AA2010" i="4"/>
  <c r="AA2064" i="4"/>
  <c r="AA2046" i="4"/>
  <c r="AA2063" i="4"/>
  <c r="AB2149" i="4"/>
  <c r="AB2191" i="4"/>
  <c r="AB2154" i="4"/>
  <c r="AB2185" i="4"/>
  <c r="AA2024" i="4"/>
  <c r="AA2052" i="4"/>
  <c r="AB2134" i="4"/>
  <c r="AB2195" i="4"/>
  <c r="AB2132" i="4"/>
  <c r="AC2132" i="4" s="1"/>
  <c r="AD2132" i="4" s="1"/>
  <c r="AB2193" i="4"/>
  <c r="AB2121" i="4"/>
  <c r="AB2202" i="4"/>
  <c r="AB2212" i="4"/>
  <c r="AB2200" i="4"/>
  <c r="AA2012" i="4"/>
  <c r="AA2013" i="4"/>
  <c r="AA1983" i="4"/>
  <c r="AA2019" i="4"/>
  <c r="AA2068" i="4"/>
  <c r="AA2048" i="4"/>
  <c r="AB2199" i="4"/>
  <c r="AB2093" i="4"/>
  <c r="AC2093" i="4" s="1"/>
  <c r="AD2093" i="4" s="1"/>
  <c r="AB2122" i="4"/>
  <c r="AB2142" i="4"/>
  <c r="AB2169" i="4"/>
  <c r="AB2104" i="4"/>
  <c r="AA2031" i="4"/>
  <c r="AA2055" i="4"/>
  <c r="AA2062" i="4"/>
  <c r="AA2009" i="4"/>
  <c r="AA2020" i="4"/>
  <c r="AA2033" i="4"/>
  <c r="AB2209" i="4"/>
  <c r="AB2118" i="4"/>
  <c r="AB2174" i="4"/>
  <c r="AA2076" i="4"/>
  <c r="AA1998" i="4"/>
  <c r="AA2004" i="4"/>
  <c r="AA2053" i="4"/>
  <c r="AB2098" i="4"/>
  <c r="AB2081" i="4"/>
  <c r="AB2125" i="4"/>
  <c r="AC2125" i="4" s="1"/>
  <c r="AD2125" i="4" s="1"/>
  <c r="AB2167" i="4"/>
  <c r="AC2167" i="4" s="1"/>
  <c r="AD2167" i="4" s="1"/>
  <c r="AB2158" i="4"/>
  <c r="AA2043" i="4"/>
  <c r="AA2070" i="4"/>
  <c r="AB2165" i="4"/>
  <c r="AB2096" i="4"/>
  <c r="AA2078" i="4"/>
  <c r="AA2059" i="4"/>
  <c r="AA2049" i="4"/>
  <c r="AA2038" i="4"/>
  <c r="AA2041" i="4"/>
  <c r="AA1994" i="4"/>
  <c r="AB2188" i="4"/>
  <c r="AB2215" i="4"/>
  <c r="AA1995" i="4"/>
  <c r="AA1974" i="4"/>
  <c r="J1977" i="4"/>
  <c r="K1977" i="4" s="1"/>
  <c r="J1973" i="4"/>
  <c r="AA1988" i="4"/>
  <c r="AA1991" i="4"/>
  <c r="AA1990" i="4"/>
  <c r="AA1980" i="4"/>
  <c r="AA1981" i="4"/>
  <c r="AA1982" i="4"/>
  <c r="AA1996" i="4"/>
  <c r="AA1987" i="4"/>
  <c r="AA1975" i="4"/>
  <c r="AA1989" i="4"/>
  <c r="AA1984" i="4"/>
  <c r="Z1663" i="4"/>
  <c r="Z1665" i="4"/>
  <c r="Z1649" i="4"/>
  <c r="Z1656" i="4"/>
  <c r="AB1989" i="4"/>
  <c r="AC1989" i="4" s="1"/>
  <c r="AD1989" i="4" s="1"/>
  <c r="AA1760" i="4"/>
  <c r="AA1840" i="4"/>
  <c r="AB71" i="1"/>
  <c r="AB57" i="1"/>
  <c r="AA1484" i="4"/>
  <c r="AA1301" i="4"/>
  <c r="AA1721" i="4"/>
  <c r="AB63" i="1"/>
  <c r="AA1286" i="4"/>
  <c r="AA1882" i="4"/>
  <c r="Z1661" i="4"/>
  <c r="AB1537" i="4"/>
  <c r="AC1537" i="4" s="1"/>
  <c r="AD1537" i="4" s="1"/>
  <c r="AE1537" i="4" s="1"/>
  <c r="Z1669" i="4"/>
  <c r="AA819" i="4"/>
  <c r="AA1133" i="4"/>
  <c r="AA1482" i="4"/>
  <c r="AB67" i="1"/>
  <c r="AB65" i="1"/>
  <c r="AB51" i="1"/>
  <c r="AB66" i="1"/>
  <c r="AB55" i="1"/>
  <c r="AB62" i="1"/>
  <c r="AB56" i="1"/>
  <c r="AB72" i="1"/>
  <c r="AB76" i="1"/>
  <c r="AB52" i="1"/>
  <c r="AB73" i="1"/>
  <c r="AB69" i="1"/>
  <c r="AB75" i="1"/>
  <c r="AB70" i="1"/>
  <c r="AB77" i="1"/>
  <c r="AB68" i="1"/>
  <c r="AB74" i="1"/>
  <c r="AB1990" i="4"/>
  <c r="AC1990" i="4" s="1"/>
  <c r="AD1990" i="4" s="1"/>
  <c r="AB2058" i="4"/>
  <c r="AB2059" i="4"/>
  <c r="AC2059" i="4" s="1"/>
  <c r="AD2059" i="4" s="1"/>
  <c r="AB2035" i="4"/>
  <c r="AB2056" i="4"/>
  <c r="Z1662" i="4"/>
  <c r="AB1994" i="4"/>
  <c r="AB2076" i="4"/>
  <c r="AB2062" i="4"/>
  <c r="AB2049" i="4"/>
  <c r="AB2041" i="4"/>
  <c r="AB2002" i="4"/>
  <c r="AB1997" i="4"/>
  <c r="AC1997" i="4" s="1"/>
  <c r="AD1997" i="4" s="1"/>
  <c r="AB1974" i="4"/>
  <c r="AC1974" i="4" s="1"/>
  <c r="AD1974" i="4" s="1"/>
  <c r="AB1919" i="4"/>
  <c r="AC1919" i="4" s="1"/>
  <c r="AD1919" i="4" s="1"/>
  <c r="AE1919" i="4" s="1"/>
  <c r="AB2046" i="4"/>
  <c r="AB2016" i="4"/>
  <c r="AB1979" i="4"/>
  <c r="AC1979" i="4" s="1"/>
  <c r="AD1979" i="4" s="1"/>
  <c r="Z1659" i="4"/>
  <c r="AB2067" i="4"/>
  <c r="AB2022" i="4"/>
  <c r="AB1992" i="4"/>
  <c r="AC1992" i="4" s="1"/>
  <c r="AD1992" i="4" s="1"/>
  <c r="Z1671" i="4"/>
  <c r="AB2011" i="4"/>
  <c r="AC2011" i="4" s="1"/>
  <c r="AD2011" i="4" s="1"/>
  <c r="AA1943" i="4"/>
  <c r="AB2021" i="4"/>
  <c r="AC2021" i="4" s="1"/>
  <c r="AD2021" i="4" s="1"/>
  <c r="AB2014" i="4"/>
  <c r="AC2014" i="4" s="1"/>
  <c r="AD2014" i="4" s="1"/>
  <c r="AB2004" i="4"/>
  <c r="AB1778" i="4"/>
  <c r="AC1778" i="4" s="1"/>
  <c r="AD1778" i="4" s="1"/>
  <c r="AE1778" i="4" s="1"/>
  <c r="AB2038" i="4"/>
  <c r="AB2037" i="4"/>
  <c r="AA1045" i="4"/>
  <c r="AA1530" i="4"/>
  <c r="AB2009" i="4"/>
  <c r="AB2024" i="4"/>
  <c r="AB2069" i="4"/>
  <c r="AB2043" i="4"/>
  <c r="AC2043" i="4" s="1"/>
  <c r="AD2043" i="4" s="1"/>
  <c r="AB1424" i="4"/>
  <c r="AC1424" i="4" s="1"/>
  <c r="AD1424" i="4" s="1"/>
  <c r="AE1424" i="4" s="1"/>
  <c r="AB2074" i="4"/>
  <c r="AC2074" i="4" s="1"/>
  <c r="AD2074" i="4" s="1"/>
  <c r="AA1707" i="4"/>
  <c r="Z1650" i="4"/>
  <c r="AB2066" i="4"/>
  <c r="AB2045" i="4"/>
  <c r="Z1667" i="4"/>
  <c r="AB1271" i="4"/>
  <c r="AC1271" i="4" s="1"/>
  <c r="AD1271" i="4" s="1"/>
  <c r="AE1271" i="4" s="1"/>
  <c r="AB1948" i="4"/>
  <c r="AC1948" i="4" s="1"/>
  <c r="AD1948" i="4" s="1"/>
  <c r="AE1948" i="4" s="1"/>
  <c r="AB2006" i="4"/>
  <c r="AB2042" i="4"/>
  <c r="AB2003" i="4"/>
  <c r="AC2003" i="4" s="1"/>
  <c r="AD2003" i="4" s="1"/>
  <c r="AB2047" i="4"/>
  <c r="AB2044" i="4"/>
  <c r="AC2044" i="4" s="1"/>
  <c r="AD2044" i="4" s="1"/>
  <c r="AB2036" i="4"/>
  <c r="AB1995" i="4"/>
  <c r="AC1995" i="4" s="1"/>
  <c r="AD1995" i="4" s="1"/>
  <c r="AB1973" i="4"/>
  <c r="AC1973" i="4" s="1"/>
  <c r="AD1973" i="4" s="1"/>
  <c r="AB2073" i="4"/>
  <c r="AB2060" i="4"/>
  <c r="AB2033" i="4"/>
  <c r="AB1911" i="4"/>
  <c r="AC1911" i="4" s="1"/>
  <c r="AD1911" i="4" s="1"/>
  <c r="AE1911" i="4" s="1"/>
  <c r="AB2008" i="4"/>
  <c r="AB1993" i="4"/>
  <c r="AC1993" i="4" s="1"/>
  <c r="AD1993" i="4" s="1"/>
  <c r="AB2013" i="4"/>
  <c r="AC2013" i="4" s="1"/>
  <c r="AD2013" i="4" s="1"/>
  <c r="AB2078" i="4"/>
  <c r="AC2078" i="4" s="1"/>
  <c r="AD2078" i="4" s="1"/>
  <c r="AB2051" i="4"/>
  <c r="AC2051" i="4" s="1"/>
  <c r="AD2051" i="4" s="1"/>
  <c r="AB1984" i="4"/>
  <c r="AC1984" i="4" s="1"/>
  <c r="AD1984" i="4" s="1"/>
  <c r="AA1331" i="4"/>
  <c r="AB1595" i="4"/>
  <c r="AC1595" i="4" s="1"/>
  <c r="AD1595" i="4" s="1"/>
  <c r="AE1595" i="4" s="1"/>
  <c r="AB2007" i="4"/>
  <c r="AB2050" i="4"/>
  <c r="AB1676" i="4"/>
  <c r="AC1676" i="4" s="1"/>
  <c r="AD1676" i="4" s="1"/>
  <c r="AE1676" i="4" s="1"/>
  <c r="AB1977" i="4"/>
  <c r="AC1977" i="4" s="1"/>
  <c r="AD1977" i="4" s="1"/>
  <c r="AB1406" i="4"/>
  <c r="AC1406" i="4" s="1"/>
  <c r="AD1406" i="4" s="1"/>
  <c r="AE1406" i="4" s="1"/>
  <c r="AB2012" i="4"/>
  <c r="AC2012" i="4" s="1"/>
  <c r="AD2012" i="4" s="1"/>
  <c r="AB1986" i="4"/>
  <c r="AC1986" i="4" s="1"/>
  <c r="AD1986" i="4" s="1"/>
  <c r="AB2040" i="4"/>
  <c r="AC2040" i="4" s="1"/>
  <c r="AD2040" i="4" s="1"/>
  <c r="AB2017" i="4"/>
  <c r="AC2017" i="4" s="1"/>
  <c r="AD2017" i="4" s="1"/>
  <c r="AB1878" i="4"/>
  <c r="AC1878" i="4" s="1"/>
  <c r="AD1878" i="4" s="1"/>
  <c r="AE1878" i="4" s="1"/>
  <c r="AB1853" i="4"/>
  <c r="AC1853" i="4" s="1"/>
  <c r="AD1853" i="4" s="1"/>
  <c r="AE1853" i="4" s="1"/>
  <c r="AB2018" i="4"/>
  <c r="AB1912" i="4"/>
  <c r="AC1912" i="4" s="1"/>
  <c r="AD1912" i="4" s="1"/>
  <c r="AE1912" i="4" s="1"/>
  <c r="AB1754" i="4"/>
  <c r="AC1754" i="4" s="1"/>
  <c r="AD1754" i="4" s="1"/>
  <c r="AE1754" i="4" s="1"/>
  <c r="AB2080" i="4"/>
  <c r="AB2015" i="4"/>
  <c r="AB2057" i="4"/>
  <c r="AB1327" i="4"/>
  <c r="AC1327" i="4" s="1"/>
  <c r="AD1327" i="4" s="1"/>
  <c r="AE1327" i="4" s="1"/>
  <c r="AB2068" i="4"/>
  <c r="AC2068" i="4" s="1"/>
  <c r="AD2068" i="4" s="1"/>
  <c r="AB2026" i="4"/>
  <c r="AB2075" i="4"/>
  <c r="AC2075" i="4" s="1"/>
  <c r="AD2075" i="4" s="1"/>
  <c r="AB2028" i="4"/>
  <c r="AC2028" i="4" s="1"/>
  <c r="AD2028" i="4" s="1"/>
  <c r="AB2077" i="4"/>
  <c r="AB1730" i="4"/>
  <c r="AC1730" i="4" s="1"/>
  <c r="AD1730" i="4" s="1"/>
  <c r="AE1730" i="4" s="1"/>
  <c r="AB2054" i="4"/>
  <c r="AB1987" i="4"/>
  <c r="AB2029" i="4"/>
  <c r="AB2031" i="4"/>
  <c r="AB1811" i="4"/>
  <c r="AB2061" i="4"/>
  <c r="AC2061" i="4" s="1"/>
  <c r="AD2061" i="4" s="1"/>
  <c r="AB2070" i="4"/>
  <c r="AC2070" i="4" s="1"/>
  <c r="AD2070" i="4" s="1"/>
  <c r="AB2032" i="4"/>
  <c r="AC2032" i="4" s="1"/>
  <c r="AD2032" i="4" s="1"/>
  <c r="AB2020" i="4"/>
  <c r="AC2020" i="4" s="1"/>
  <c r="AD2020" i="4" s="1"/>
  <c r="AB2010" i="4"/>
  <c r="AB1985" i="4"/>
  <c r="AC1985" i="4" s="1"/>
  <c r="AD1985" i="4" s="1"/>
  <c r="AB2030" i="4"/>
  <c r="Z1653" i="4"/>
  <c r="AB1988" i="4"/>
  <c r="AC1988" i="4" s="1"/>
  <c r="AD1988" i="4" s="1"/>
  <c r="AB2071" i="4"/>
  <c r="AB2048" i="4"/>
  <c r="AB2001" i="4"/>
  <c r="AB1981" i="4"/>
  <c r="AC1981" i="4" s="1"/>
  <c r="AD1981" i="4" s="1"/>
  <c r="AB1996" i="4"/>
  <c r="AC1996" i="4" s="1"/>
  <c r="AD1996" i="4" s="1"/>
  <c r="AB2027" i="4"/>
  <c r="AC2027" i="4" s="1"/>
  <c r="AD2027" i="4" s="1"/>
  <c r="Z1672" i="4"/>
  <c r="AB1983" i="4"/>
  <c r="AC1983" i="4" s="1"/>
  <c r="AD1983" i="4" s="1"/>
  <c r="AB2055" i="4"/>
  <c r="AB2072" i="4"/>
  <c r="AB2005" i="4"/>
  <c r="AB2063" i="4"/>
  <c r="AB1975" i="4"/>
  <c r="AB1980" i="4"/>
  <c r="AB2023" i="4"/>
  <c r="AB1982" i="4"/>
  <c r="AC1982" i="4" s="1"/>
  <c r="AD1982" i="4" s="1"/>
  <c r="AB2064" i="4"/>
  <c r="AC2064" i="4" s="1"/>
  <c r="AD2064" i="4" s="1"/>
  <c r="AB2000" i="4"/>
  <c r="AC2000" i="4" s="1"/>
  <c r="AD2000" i="4" s="1"/>
  <c r="AB2039" i="4"/>
  <c r="AC2039" i="4" s="1"/>
  <c r="AD2039" i="4" s="1"/>
  <c r="Z1670" i="4"/>
  <c r="AB2034" i="4"/>
  <c r="AB1976" i="4"/>
  <c r="AC1976" i="4" s="1"/>
  <c r="AD1976" i="4" s="1"/>
  <c r="AB2019" i="4"/>
  <c r="AB2065" i="4"/>
  <c r="AA1931" i="4"/>
  <c r="Z1655" i="4"/>
  <c r="Z1628" i="4"/>
  <c r="R1628" i="4"/>
  <c r="Z782" i="4"/>
  <c r="R782" i="4"/>
  <c r="Z59" i="4"/>
  <c r="R59" i="4"/>
  <c r="Z140" i="4"/>
  <c r="R140" i="4"/>
  <c r="Z530" i="4"/>
  <c r="R530" i="4"/>
  <c r="Z761" i="4"/>
  <c r="R761" i="4"/>
  <c r="Z908" i="4"/>
  <c r="R908" i="4"/>
  <c r="Z950" i="4"/>
  <c r="R950" i="4"/>
  <c r="Z1004" i="4"/>
  <c r="R1004" i="4"/>
  <c r="Z1031" i="4"/>
  <c r="R1031" i="4"/>
  <c r="Z1394" i="4"/>
  <c r="R1394" i="4"/>
  <c r="Z1463" i="4"/>
  <c r="R1463" i="4"/>
  <c r="Z1718" i="4"/>
  <c r="R1718" i="4"/>
  <c r="Z1745" i="4"/>
  <c r="R1745" i="4"/>
  <c r="Z1988" i="4"/>
  <c r="R1988" i="4"/>
  <c r="Z2330" i="4"/>
  <c r="R2330" i="4"/>
  <c r="Z33" i="4"/>
  <c r="R33" i="4"/>
  <c r="Z60" i="4"/>
  <c r="R60" i="4"/>
  <c r="Z29" i="4"/>
  <c r="R29" i="4"/>
  <c r="Z114" i="4"/>
  <c r="R114" i="4"/>
  <c r="Z234" i="4"/>
  <c r="R234" i="4"/>
  <c r="Z396" i="4"/>
  <c r="R396" i="4"/>
  <c r="Z423" i="4"/>
  <c r="R423" i="4"/>
  <c r="Z774" i="4"/>
  <c r="R774" i="4"/>
  <c r="Z828" i="4"/>
  <c r="R828" i="4"/>
  <c r="Z1032" i="4"/>
  <c r="R1032" i="4"/>
  <c r="Z1179" i="4"/>
  <c r="R1179" i="4"/>
  <c r="Z1827" i="4"/>
  <c r="R1827" i="4"/>
  <c r="Z1854" i="4"/>
  <c r="R1854" i="4"/>
  <c r="Z1896" i="4"/>
  <c r="R1896" i="4"/>
  <c r="Z2016" i="4"/>
  <c r="R2016" i="4"/>
  <c r="Z2132" i="4"/>
  <c r="R2132" i="4"/>
  <c r="Z154" i="4"/>
  <c r="R154" i="4"/>
  <c r="Z385" i="4"/>
  <c r="R385" i="4"/>
  <c r="Z520" i="4"/>
  <c r="R520" i="4"/>
  <c r="Z979" i="4"/>
  <c r="R979" i="4"/>
  <c r="Z1045" i="4"/>
  <c r="R1045" i="4"/>
  <c r="Z1099" i="4"/>
  <c r="R1099" i="4"/>
  <c r="Z1303" i="4"/>
  <c r="R1303" i="4"/>
  <c r="Z1450" i="4"/>
  <c r="R1450" i="4"/>
  <c r="Z1531" i="4"/>
  <c r="R1531" i="4"/>
  <c r="Z1627" i="4"/>
  <c r="R1627" i="4"/>
  <c r="Z1762" i="4"/>
  <c r="R1762" i="4"/>
  <c r="Z2032" i="4"/>
  <c r="R2032" i="4"/>
  <c r="Z2356" i="4"/>
  <c r="R2356" i="4"/>
  <c r="Z2464" i="4"/>
  <c r="R2464" i="4"/>
  <c r="Z1187" i="4"/>
  <c r="R1187" i="4"/>
  <c r="Z116" i="4"/>
  <c r="R116" i="4"/>
  <c r="Z359" i="4"/>
  <c r="R359" i="4"/>
  <c r="Z494" i="4"/>
  <c r="R494" i="4"/>
  <c r="Z872" i="4"/>
  <c r="R872" i="4"/>
  <c r="Z899" i="4"/>
  <c r="R899" i="4"/>
  <c r="Z1304" i="4"/>
  <c r="R1304" i="4"/>
  <c r="Z1331" i="4"/>
  <c r="R1331" i="4"/>
  <c r="Z1559" i="4"/>
  <c r="R1559" i="4"/>
  <c r="Z1586" i="4"/>
  <c r="R1586" i="4"/>
  <c r="Z2195" i="4"/>
  <c r="R2195" i="4"/>
  <c r="Z2411" i="4"/>
  <c r="R2411" i="4"/>
  <c r="Z2666" i="4"/>
  <c r="R2666" i="4"/>
  <c r="Z2762" i="4"/>
  <c r="R2762" i="4"/>
  <c r="Z1538" i="4"/>
  <c r="R1538" i="4"/>
  <c r="Z657" i="4"/>
  <c r="R657" i="4"/>
  <c r="Z2774" i="4"/>
  <c r="R2774" i="4"/>
  <c r="Z630" i="4"/>
  <c r="R630" i="4"/>
  <c r="Z2258" i="4"/>
  <c r="R2258" i="4"/>
  <c r="Z2447" i="4"/>
  <c r="R2447" i="4"/>
  <c r="Z2489" i="4"/>
  <c r="R2489" i="4"/>
  <c r="Z2502" i="4"/>
  <c r="R2502" i="4"/>
  <c r="Z2610" i="4"/>
  <c r="R2610" i="4"/>
  <c r="Z2637" i="4"/>
  <c r="R2637" i="4"/>
  <c r="Z1251" i="4"/>
  <c r="R1251" i="4"/>
  <c r="Z1290" i="4"/>
  <c r="R1290" i="4"/>
  <c r="Z1371" i="4"/>
  <c r="R1371" i="4"/>
  <c r="Z1467" i="4"/>
  <c r="R1467" i="4"/>
  <c r="Z1749" i="4"/>
  <c r="R1749" i="4"/>
  <c r="Z1857" i="4"/>
  <c r="R1857" i="4"/>
  <c r="Z1236" i="4"/>
  <c r="R1236" i="4"/>
  <c r="Z1425" i="4"/>
  <c r="R1425" i="4"/>
  <c r="Z1521" i="4"/>
  <c r="R1521" i="4"/>
  <c r="Z1710" i="4"/>
  <c r="R1710" i="4"/>
  <c r="Z1791" i="4"/>
  <c r="R1791" i="4"/>
  <c r="Z1872" i="4"/>
  <c r="R1872" i="4"/>
  <c r="Z240" i="4"/>
  <c r="R240" i="4"/>
  <c r="Z660" i="4"/>
  <c r="R660" i="4"/>
  <c r="Z741" i="4"/>
  <c r="R741" i="4"/>
  <c r="Z795" i="4"/>
  <c r="R795" i="4"/>
  <c r="Z1119" i="4"/>
  <c r="R1119" i="4"/>
  <c r="Z1293" i="4"/>
  <c r="R1293" i="4"/>
  <c r="Z1497" i="4"/>
  <c r="R1497" i="4"/>
  <c r="Z1524" i="4"/>
  <c r="R1524" i="4"/>
  <c r="Z1617" i="4"/>
  <c r="R1617" i="4"/>
  <c r="Z1956" i="4"/>
  <c r="R1956" i="4"/>
  <c r="Z175" i="4"/>
  <c r="R175" i="4"/>
  <c r="Z202" i="4"/>
  <c r="R202" i="4"/>
  <c r="Z229" i="4"/>
  <c r="R229" i="4"/>
  <c r="Z256" i="4"/>
  <c r="R256" i="4"/>
  <c r="Z337" i="4"/>
  <c r="R337" i="4"/>
  <c r="Z754" i="4"/>
  <c r="R754" i="4"/>
  <c r="Z997" i="4"/>
  <c r="R997" i="4"/>
  <c r="Z1051" i="4"/>
  <c r="R1051" i="4"/>
  <c r="Z1105" i="4"/>
  <c r="R1105" i="4"/>
  <c r="Z1159" i="4"/>
  <c r="R1159" i="4"/>
  <c r="Z2309" i="4"/>
  <c r="R2309" i="4"/>
  <c r="Z53" i="4"/>
  <c r="R53" i="4"/>
  <c r="Z701" i="4"/>
  <c r="R701" i="4"/>
  <c r="Z365" i="4"/>
  <c r="R365" i="4"/>
  <c r="Z419" i="4"/>
  <c r="R419" i="4"/>
  <c r="Z581" i="4"/>
  <c r="R581" i="4"/>
  <c r="Z689" i="4"/>
  <c r="R689" i="4"/>
  <c r="Z743" i="4"/>
  <c r="R743" i="4"/>
  <c r="Z1634" i="4"/>
  <c r="R1634" i="4"/>
  <c r="Z1920" i="4"/>
  <c r="R1920" i="4"/>
  <c r="Z1985" i="4"/>
  <c r="R1985" i="4"/>
  <c r="Z2039" i="4"/>
  <c r="R2039" i="4"/>
  <c r="Z2147" i="4"/>
  <c r="R2147" i="4"/>
  <c r="Z2390" i="4"/>
  <c r="R2390" i="4"/>
  <c r="Z1052" i="4"/>
  <c r="R1052" i="4"/>
  <c r="Z312" i="4"/>
  <c r="R312" i="4"/>
  <c r="Z582" i="4"/>
  <c r="R582" i="4"/>
  <c r="Z663" i="4"/>
  <c r="R663" i="4"/>
  <c r="Z690" i="4"/>
  <c r="R690" i="4"/>
  <c r="Z852" i="4"/>
  <c r="R852" i="4"/>
  <c r="Z987" i="4"/>
  <c r="R987" i="4"/>
  <c r="Z1095" i="4"/>
  <c r="R1095" i="4"/>
  <c r="Z1272" i="4"/>
  <c r="R1272" i="4"/>
  <c r="Z1434" i="4"/>
  <c r="R1434" i="4"/>
  <c r="Z1851" i="4"/>
  <c r="R1851" i="4"/>
  <c r="Z1878" i="4"/>
  <c r="R1878" i="4"/>
  <c r="Z2028" i="4"/>
  <c r="R2028" i="4"/>
  <c r="Z2055" i="4"/>
  <c r="R2055" i="4"/>
  <c r="Z2082" i="4"/>
  <c r="R2082" i="4"/>
  <c r="Z2136" i="4"/>
  <c r="R2136" i="4"/>
  <c r="Z2217" i="4"/>
  <c r="R2217" i="4"/>
  <c r="Z2244" i="4"/>
  <c r="R2244" i="4"/>
  <c r="Z2271" i="4"/>
  <c r="R2271" i="4"/>
  <c r="Z2352" i="4"/>
  <c r="R2352" i="4"/>
  <c r="Z2379" i="4"/>
  <c r="R2379" i="4"/>
  <c r="Z2553" i="4"/>
  <c r="R2553" i="4"/>
  <c r="Z2580" i="4"/>
  <c r="R2580" i="4"/>
  <c r="Z431" i="4"/>
  <c r="R431" i="4"/>
  <c r="Z1079" i="4"/>
  <c r="R1079" i="4"/>
  <c r="Z31" i="4"/>
  <c r="R31" i="4"/>
  <c r="Z58" i="4"/>
  <c r="R58" i="4"/>
  <c r="Z112" i="4"/>
  <c r="R112" i="4"/>
  <c r="Z409" i="4"/>
  <c r="R409" i="4"/>
  <c r="Z436" i="4"/>
  <c r="R436" i="4"/>
  <c r="Z679" i="4"/>
  <c r="R679" i="4"/>
  <c r="Z706" i="4"/>
  <c r="R706" i="4"/>
  <c r="Z1003" i="4"/>
  <c r="R1003" i="4"/>
  <c r="Z2744" i="4"/>
  <c r="R2744" i="4"/>
  <c r="Z2718" i="4"/>
  <c r="R2718" i="4"/>
  <c r="Z1899" i="4"/>
  <c r="R1899" i="4"/>
  <c r="Z1925" i="4"/>
  <c r="R1925" i="4"/>
  <c r="Z2370" i="4"/>
  <c r="R2370" i="4"/>
  <c r="Z968" i="4"/>
  <c r="R968" i="4"/>
  <c r="Z2537" i="4"/>
  <c r="R2537" i="4"/>
  <c r="Z265" i="4"/>
  <c r="R265" i="4"/>
  <c r="Z373" i="4"/>
  <c r="R373" i="4"/>
  <c r="Z427" i="4"/>
  <c r="R427" i="4"/>
  <c r="Z535" i="4"/>
  <c r="R535" i="4"/>
  <c r="Z589" i="4"/>
  <c r="R589" i="4"/>
  <c r="Z643" i="4"/>
  <c r="R643" i="4"/>
  <c r="Z967" i="4"/>
  <c r="R967" i="4"/>
  <c r="Z1534" i="4"/>
  <c r="R1534" i="4"/>
  <c r="Z1696" i="4"/>
  <c r="R1696" i="4"/>
  <c r="Z1804" i="4"/>
  <c r="R1804" i="4"/>
  <c r="Z239" i="4"/>
  <c r="R239" i="4"/>
  <c r="Z482" i="4"/>
  <c r="R482" i="4"/>
  <c r="Z536" i="4"/>
  <c r="R536" i="4"/>
  <c r="Z1983" i="4"/>
  <c r="R1983" i="4"/>
  <c r="Z2010" i="4"/>
  <c r="R2010" i="4"/>
  <c r="Z2442" i="4"/>
  <c r="R2442" i="4"/>
  <c r="Z2523" i="4"/>
  <c r="R2523" i="4"/>
  <c r="Z2685" i="4"/>
  <c r="R2685" i="4"/>
  <c r="Z2392" i="4"/>
  <c r="R2392" i="4"/>
  <c r="Z1282" i="4"/>
  <c r="R1282" i="4"/>
  <c r="Z1336" i="4"/>
  <c r="R1336" i="4"/>
  <c r="Z1444" i="4"/>
  <c r="R1444" i="4"/>
  <c r="Z1726" i="4"/>
  <c r="R1726" i="4"/>
  <c r="Z1888" i="4"/>
  <c r="R1888" i="4"/>
  <c r="Z1996" i="4"/>
  <c r="R1996" i="4"/>
  <c r="Z2023" i="4"/>
  <c r="R2023" i="4"/>
  <c r="Z2320" i="4"/>
  <c r="R2320" i="4"/>
  <c r="Z2414" i="4"/>
  <c r="R2414" i="4"/>
  <c r="Z2613" i="4"/>
  <c r="R2613" i="4"/>
  <c r="Z1609" i="4"/>
  <c r="R1609" i="4"/>
  <c r="Z2083" i="4"/>
  <c r="R2083" i="4"/>
  <c r="Z2203" i="4"/>
  <c r="R2203" i="4"/>
  <c r="Z2716" i="4"/>
  <c r="R2716" i="4"/>
  <c r="Z2785" i="4"/>
  <c r="R2785" i="4"/>
  <c r="Z2824" i="4"/>
  <c r="R2824" i="4"/>
  <c r="Z2278" i="4"/>
  <c r="R2278" i="4"/>
  <c r="Z2668" i="4"/>
  <c r="R2668" i="4"/>
  <c r="Z2742" i="4"/>
  <c r="R2742" i="4"/>
  <c r="Z1435" i="4"/>
  <c r="R1435" i="4"/>
  <c r="Z1786" i="4"/>
  <c r="R1786" i="4"/>
  <c r="Z2176" i="4"/>
  <c r="R2176" i="4"/>
  <c r="Z2515" i="4"/>
  <c r="R2515" i="4"/>
  <c r="Z2743" i="4"/>
  <c r="R2743" i="4"/>
  <c r="Z1953" i="4"/>
  <c r="R1953" i="4"/>
  <c r="Z2223" i="4"/>
  <c r="R2223" i="4"/>
  <c r="Z2574" i="4"/>
  <c r="R2574" i="4"/>
  <c r="Z2440" i="4"/>
  <c r="R2440" i="4"/>
  <c r="Z2561" i="4"/>
  <c r="R2561" i="4"/>
  <c r="Z2779" i="4"/>
  <c r="R2779" i="4"/>
  <c r="Z1447" i="4"/>
  <c r="R1447" i="4"/>
  <c r="Z1717" i="4"/>
  <c r="R1717" i="4"/>
  <c r="Z2035" i="4"/>
  <c r="R2035" i="4"/>
  <c r="Z1238" i="4"/>
  <c r="R1238" i="4"/>
  <c r="Z2711" i="4"/>
  <c r="R2711" i="4"/>
  <c r="Z2721" i="4"/>
  <c r="R2721" i="4"/>
  <c r="Z1938" i="4"/>
  <c r="R1938" i="4"/>
  <c r="Z2533" i="4"/>
  <c r="R2533" i="4"/>
  <c r="Z2749" i="4"/>
  <c r="R2749" i="4"/>
  <c r="Z1820" i="4"/>
  <c r="R1820" i="4"/>
  <c r="Z2428" i="4"/>
  <c r="R2428" i="4"/>
  <c r="Z2332" i="4"/>
  <c r="R2332" i="4"/>
  <c r="Z2629" i="4"/>
  <c r="R2629" i="4"/>
  <c r="Z767" i="4"/>
  <c r="R767" i="4"/>
  <c r="Z1199" i="4"/>
  <c r="R1199" i="4"/>
  <c r="Z1724" i="4"/>
  <c r="R1724" i="4"/>
  <c r="Z1832" i="4"/>
  <c r="R1832" i="4"/>
  <c r="Z2063" i="4"/>
  <c r="R2063" i="4"/>
  <c r="Z2468" i="4"/>
  <c r="R2468" i="4"/>
  <c r="Z2563" i="4"/>
  <c r="R2563" i="4"/>
  <c r="Z2117" i="4"/>
  <c r="R2117" i="4"/>
  <c r="Z2237" i="4"/>
  <c r="R2237" i="4"/>
  <c r="Z2408" i="4"/>
  <c r="R2408" i="4"/>
  <c r="Z1855" i="4"/>
  <c r="R1855" i="4"/>
  <c r="Z2627" i="4"/>
  <c r="R2627" i="4"/>
  <c r="Z1929" i="4"/>
  <c r="R1929" i="4"/>
  <c r="Z2369" i="4"/>
  <c r="R2369" i="4"/>
  <c r="Z1989" i="4"/>
  <c r="R1989" i="4"/>
  <c r="Z1612" i="4"/>
  <c r="R1612" i="4"/>
  <c r="Z1341" i="4"/>
  <c r="R1341" i="4"/>
  <c r="Z2434" i="4"/>
  <c r="R2434" i="4"/>
  <c r="Z1863" i="4"/>
  <c r="R1863" i="4"/>
  <c r="Z675" i="4"/>
  <c r="R675" i="4"/>
  <c r="Z1595" i="4"/>
  <c r="R1595" i="4"/>
  <c r="Z947" i="4"/>
  <c r="R947" i="4"/>
  <c r="Z1217" i="4"/>
  <c r="R1217" i="4"/>
  <c r="Z2243" i="4"/>
  <c r="R2243" i="4"/>
  <c r="Z1647" i="4"/>
  <c r="R1647" i="4"/>
  <c r="Z621" i="4"/>
  <c r="R621" i="4"/>
  <c r="Z272" i="4"/>
  <c r="R272" i="4"/>
  <c r="Z677" i="4"/>
  <c r="R677" i="4"/>
  <c r="Z1161" i="4"/>
  <c r="R1161" i="4"/>
  <c r="Z164" i="4"/>
  <c r="R164" i="4"/>
  <c r="Z2511" i="4"/>
  <c r="R2511" i="4"/>
  <c r="Z324" i="4"/>
  <c r="R324" i="4"/>
  <c r="Z2268" i="4"/>
  <c r="R2268" i="4"/>
  <c r="Z1755" i="4"/>
  <c r="R1755" i="4"/>
  <c r="Z2540" i="4"/>
  <c r="R2540" i="4"/>
  <c r="Z596" i="4"/>
  <c r="R596" i="4"/>
  <c r="Z893" i="4"/>
  <c r="R893" i="4"/>
  <c r="Z1485" i="4"/>
  <c r="R1485" i="4"/>
  <c r="Z1530" i="4"/>
  <c r="R1530" i="4"/>
  <c r="Z1931" i="4"/>
  <c r="R1931" i="4"/>
  <c r="Z196" i="4"/>
  <c r="R196" i="4"/>
  <c r="Z1951" i="4"/>
  <c r="R1951" i="4"/>
  <c r="Z2221" i="4"/>
  <c r="R2221" i="4"/>
  <c r="Z2410" i="4"/>
  <c r="R2410" i="4"/>
  <c r="Z1937" i="4"/>
  <c r="R1937" i="4"/>
  <c r="Z2465" i="4"/>
  <c r="R2465" i="4"/>
  <c r="Z1243" i="4"/>
  <c r="R1243" i="4"/>
  <c r="Z1891" i="4"/>
  <c r="R1891" i="4"/>
  <c r="Z649" i="4"/>
  <c r="R649" i="4"/>
  <c r="Z676" i="4"/>
  <c r="R676" i="4"/>
  <c r="Z2323" i="4"/>
  <c r="R2323" i="4"/>
  <c r="Z2593" i="4"/>
  <c r="R2593" i="4"/>
  <c r="Z1405" i="4"/>
  <c r="R1405" i="4"/>
  <c r="Z1432" i="4"/>
  <c r="R1432" i="4"/>
  <c r="Z838" i="4"/>
  <c r="R838" i="4"/>
  <c r="Z1907" i="4"/>
  <c r="R1907" i="4"/>
  <c r="Z1680" i="4"/>
  <c r="R1680" i="4"/>
  <c r="Z2341" i="4"/>
  <c r="R2341" i="4"/>
  <c r="Z485" i="4"/>
  <c r="R485" i="4"/>
  <c r="Z450" i="4"/>
  <c r="R450" i="4"/>
  <c r="Z546" i="4"/>
  <c r="R546" i="4"/>
  <c r="Z573" i="4"/>
  <c r="R573" i="4"/>
  <c r="Z708" i="4"/>
  <c r="R708" i="4"/>
  <c r="Z747" i="4"/>
  <c r="R747" i="4"/>
  <c r="Z870" i="4"/>
  <c r="R870" i="4"/>
  <c r="Z1044" i="4"/>
  <c r="R1044" i="4"/>
  <c r="Z1098" i="4"/>
  <c r="R1098" i="4"/>
  <c r="Z1125" i="4"/>
  <c r="R1125" i="4"/>
  <c r="Z1761" i="4"/>
  <c r="R1761" i="4"/>
  <c r="Z628" i="4"/>
  <c r="R628" i="4"/>
  <c r="Z871" i="4"/>
  <c r="R871" i="4"/>
  <c r="Z925" i="4"/>
  <c r="R925" i="4"/>
  <c r="Z1261" i="4"/>
  <c r="R1261" i="4"/>
  <c r="Z1357" i="4"/>
  <c r="R1357" i="4"/>
  <c r="Z1384" i="4"/>
  <c r="R1384" i="4"/>
  <c r="Z1492" i="4"/>
  <c r="R1492" i="4"/>
  <c r="Z2044" i="4"/>
  <c r="R2044" i="4"/>
  <c r="Z2545" i="4"/>
  <c r="R2545" i="4"/>
  <c r="Z2653" i="4"/>
  <c r="R2653" i="4"/>
  <c r="Z251" i="4"/>
  <c r="R251" i="4"/>
  <c r="Z641" i="4"/>
  <c r="R641" i="4"/>
  <c r="Z764" i="4"/>
  <c r="R764" i="4"/>
  <c r="Z818" i="4"/>
  <c r="R818" i="4"/>
  <c r="Z845" i="4"/>
  <c r="R845" i="4"/>
  <c r="Z1169" i="4"/>
  <c r="R1169" i="4"/>
  <c r="Z1412" i="4"/>
  <c r="R1412" i="4"/>
  <c r="Z1439" i="4"/>
  <c r="R1439" i="4"/>
  <c r="Z1694" i="4"/>
  <c r="R1694" i="4"/>
  <c r="Z1736" i="4"/>
  <c r="R1736" i="4"/>
  <c r="Z1763" i="4"/>
  <c r="R1763" i="4"/>
  <c r="Z2475" i="4"/>
  <c r="R2475" i="4"/>
  <c r="Z2828" i="4"/>
  <c r="R2828" i="4"/>
  <c r="Z183" i="4"/>
  <c r="R183" i="4"/>
  <c r="Z345" i="4"/>
  <c r="R345" i="4"/>
  <c r="Z2801" i="4"/>
  <c r="R2801" i="4"/>
  <c r="Z2555" i="4"/>
  <c r="R2555" i="4"/>
  <c r="Z777" i="4"/>
  <c r="R777" i="4"/>
  <c r="Z1047" i="4"/>
  <c r="R1047" i="4"/>
  <c r="Z1101" i="4"/>
  <c r="R1101" i="4"/>
  <c r="Z1209" i="4"/>
  <c r="R1209" i="4"/>
  <c r="Z1803" i="4"/>
  <c r="R1803" i="4"/>
  <c r="Z51" i="4"/>
  <c r="R51" i="4"/>
  <c r="Z78" i="4"/>
  <c r="R78" i="4"/>
  <c r="Z105" i="4"/>
  <c r="R105" i="4"/>
  <c r="Z444" i="4"/>
  <c r="R444" i="4"/>
  <c r="Z525" i="4"/>
  <c r="R525" i="4"/>
  <c r="Z876" i="4"/>
  <c r="R876" i="4"/>
  <c r="Z1374" i="4"/>
  <c r="R1374" i="4"/>
  <c r="Z1563" i="4"/>
  <c r="R1563" i="4"/>
  <c r="Z1698" i="4"/>
  <c r="R1698" i="4"/>
  <c r="Z1806" i="4"/>
  <c r="R1806" i="4"/>
  <c r="Z350" i="4"/>
  <c r="R350" i="4"/>
  <c r="Z148" i="4"/>
  <c r="R148" i="4"/>
  <c r="Z349" i="4"/>
  <c r="R349" i="4"/>
  <c r="Z430" i="4"/>
  <c r="R430" i="4"/>
  <c r="Z619" i="4"/>
  <c r="R619" i="4"/>
  <c r="Z673" i="4"/>
  <c r="R673" i="4"/>
  <c r="Z700" i="4"/>
  <c r="R700" i="4"/>
  <c r="Z727" i="4"/>
  <c r="R727" i="4"/>
  <c r="Z1024" i="4"/>
  <c r="R1024" i="4"/>
  <c r="Z149" i="4"/>
  <c r="R149" i="4"/>
  <c r="Z203" i="4"/>
  <c r="R203" i="4"/>
  <c r="Z257" i="4"/>
  <c r="R257" i="4"/>
  <c r="Z608" i="4"/>
  <c r="R608" i="4"/>
  <c r="Z662" i="4"/>
  <c r="R662" i="4"/>
  <c r="Z770" i="4"/>
  <c r="R770" i="4"/>
  <c r="Z878" i="4"/>
  <c r="R878" i="4"/>
  <c r="Z1877" i="4"/>
  <c r="R1877" i="4"/>
  <c r="Z2282" i="4"/>
  <c r="R2282" i="4"/>
  <c r="Z2579" i="4"/>
  <c r="R2579" i="4"/>
  <c r="Z1700" i="4"/>
  <c r="R1700" i="4"/>
  <c r="Z177" i="4"/>
  <c r="R177" i="4"/>
  <c r="Z231" i="4"/>
  <c r="R231" i="4"/>
  <c r="Z420" i="4"/>
  <c r="R420" i="4"/>
  <c r="Z879" i="4"/>
  <c r="R879" i="4"/>
  <c r="Z1326" i="4"/>
  <c r="R1326" i="4"/>
  <c r="Z1743" i="4"/>
  <c r="R1743" i="4"/>
  <c r="Z1770" i="4"/>
  <c r="R1770" i="4"/>
  <c r="Z1905" i="4"/>
  <c r="R1905" i="4"/>
  <c r="Z220" i="4"/>
  <c r="R220" i="4"/>
  <c r="Z247" i="4"/>
  <c r="R247" i="4"/>
  <c r="Z328" i="4"/>
  <c r="R328" i="4"/>
  <c r="Z355" i="4"/>
  <c r="R355" i="4"/>
  <c r="Z517" i="4"/>
  <c r="R517" i="4"/>
  <c r="Z598" i="4"/>
  <c r="R598" i="4"/>
  <c r="Z733" i="4"/>
  <c r="R733" i="4"/>
  <c r="Z814" i="4"/>
  <c r="R814" i="4"/>
  <c r="Z2624" i="4"/>
  <c r="R2624" i="4"/>
  <c r="Z2694" i="4"/>
  <c r="R2694" i="4"/>
  <c r="Z1361" i="4"/>
  <c r="R1361" i="4"/>
  <c r="Z238" i="4"/>
  <c r="R238" i="4"/>
  <c r="Z481" i="4"/>
  <c r="R481" i="4"/>
  <c r="Z751" i="4"/>
  <c r="R751" i="4"/>
  <c r="Z940" i="4"/>
  <c r="R940" i="4"/>
  <c r="Z1021" i="4"/>
  <c r="R1021" i="4"/>
  <c r="Z1075" i="4"/>
  <c r="R1075" i="4"/>
  <c r="Z1102" i="4"/>
  <c r="R1102" i="4"/>
  <c r="Z1156" i="4"/>
  <c r="R1156" i="4"/>
  <c r="Z1210" i="4"/>
  <c r="R1210" i="4"/>
  <c r="Z1264" i="4"/>
  <c r="R1264" i="4"/>
  <c r="Z1345" i="4"/>
  <c r="R1345" i="4"/>
  <c r="Z1372" i="4"/>
  <c r="R1372" i="4"/>
  <c r="Z1480" i="4"/>
  <c r="R1480" i="4"/>
  <c r="Z1588" i="4"/>
  <c r="R1588" i="4"/>
  <c r="Z1684" i="4"/>
  <c r="R1684" i="4"/>
  <c r="Z1738" i="4"/>
  <c r="R1738" i="4"/>
  <c r="Z1912" i="4"/>
  <c r="R1912" i="4"/>
  <c r="Z2488" i="4"/>
  <c r="R2488" i="4"/>
  <c r="Z620" i="4"/>
  <c r="R620" i="4"/>
  <c r="Z158" i="4"/>
  <c r="R158" i="4"/>
  <c r="Z212" i="4"/>
  <c r="R212" i="4"/>
  <c r="Z401" i="4"/>
  <c r="R401" i="4"/>
  <c r="Z509" i="4"/>
  <c r="R509" i="4"/>
  <c r="Z563" i="4"/>
  <c r="R563" i="4"/>
  <c r="Z2103" i="4"/>
  <c r="R2103" i="4"/>
  <c r="Z2157" i="4"/>
  <c r="R2157" i="4"/>
  <c r="Z2211" i="4"/>
  <c r="R2211" i="4"/>
  <c r="Z2238" i="4"/>
  <c r="R2238" i="4"/>
  <c r="Z2415" i="4"/>
  <c r="R2415" i="4"/>
  <c r="Z2724" i="4"/>
  <c r="R2724" i="4"/>
  <c r="Z1471" i="4"/>
  <c r="R1471" i="4"/>
  <c r="Z1579" i="4"/>
  <c r="R1579" i="4"/>
  <c r="Z1753" i="4"/>
  <c r="R1753" i="4"/>
  <c r="Z1861" i="4"/>
  <c r="R1861" i="4"/>
  <c r="Z2038" i="4"/>
  <c r="R2038" i="4"/>
  <c r="Z2173" i="4"/>
  <c r="R2173" i="4"/>
  <c r="Z2293" i="4"/>
  <c r="R2293" i="4"/>
  <c r="Z2741" i="4"/>
  <c r="R2741" i="4"/>
  <c r="Z2644" i="4"/>
  <c r="R2644" i="4"/>
  <c r="Z2661" i="4"/>
  <c r="R2661" i="4"/>
  <c r="Z2784" i="4"/>
  <c r="R2784" i="4"/>
  <c r="Z2811" i="4"/>
  <c r="R2811" i="4"/>
  <c r="Z1705" i="4"/>
  <c r="R1705" i="4"/>
  <c r="Z2014" i="4"/>
  <c r="R2014" i="4"/>
  <c r="Z2461" i="4"/>
  <c r="R2461" i="4"/>
  <c r="Z2127" i="4"/>
  <c r="R2127" i="4"/>
  <c r="Z929" i="4"/>
  <c r="R929" i="4"/>
  <c r="Z1226" i="4"/>
  <c r="R1226" i="4"/>
  <c r="Z1346" i="4"/>
  <c r="R1346" i="4"/>
  <c r="Z1987" i="4"/>
  <c r="R1987" i="4"/>
  <c r="Z2608" i="4"/>
  <c r="R2608" i="4"/>
  <c r="Z2088" i="4"/>
  <c r="R2088" i="4"/>
  <c r="Z2710" i="4"/>
  <c r="R2710" i="4"/>
  <c r="Z2684" i="4"/>
  <c r="R2684" i="4"/>
  <c r="Z1192" i="4"/>
  <c r="R1192" i="4"/>
  <c r="Z1555" i="4"/>
  <c r="R1555" i="4"/>
  <c r="Z1879" i="4"/>
  <c r="R1879" i="4"/>
  <c r="Z2197" i="4"/>
  <c r="R2197" i="4"/>
  <c r="Z2317" i="4"/>
  <c r="R2317" i="4"/>
  <c r="Z2425" i="4"/>
  <c r="R2425" i="4"/>
  <c r="Z2818" i="4"/>
  <c r="R2818" i="4"/>
  <c r="Z2101" i="4"/>
  <c r="R2101" i="4"/>
  <c r="Z1535" i="4"/>
  <c r="R1535" i="4"/>
  <c r="Z1631" i="4"/>
  <c r="R1631" i="4"/>
  <c r="Z2549" i="4"/>
  <c r="R2549" i="4"/>
  <c r="Z2696" i="4"/>
  <c r="R2696" i="4"/>
  <c r="Z2316" i="4"/>
  <c r="R2316" i="4"/>
  <c r="Z2466" i="4"/>
  <c r="R2466" i="4"/>
  <c r="Z2682" i="4"/>
  <c r="R2682" i="4"/>
  <c r="Z914" i="4"/>
  <c r="R914" i="4"/>
  <c r="Z1334" i="4"/>
  <c r="R1334" i="4"/>
  <c r="Z2306" i="4"/>
  <c r="R2306" i="4"/>
  <c r="Z2030" i="4"/>
  <c r="R2030" i="4"/>
  <c r="Z2099" i="4"/>
  <c r="R2099" i="4"/>
  <c r="Z2827" i="4"/>
  <c r="R2827" i="4"/>
  <c r="Z587" i="4"/>
  <c r="R587" i="4"/>
  <c r="Z2708" i="4"/>
  <c r="R2708" i="4"/>
  <c r="Z1487" i="4"/>
  <c r="R1487" i="4"/>
  <c r="Z2081" i="4"/>
  <c r="R2081" i="4"/>
  <c r="Z2135" i="4"/>
  <c r="R2135" i="4"/>
  <c r="Z2189" i="4"/>
  <c r="R2189" i="4"/>
  <c r="Z245" i="4"/>
  <c r="R245" i="4"/>
  <c r="Z864" i="4"/>
  <c r="R864" i="4"/>
  <c r="Z1001" i="4"/>
  <c r="R1001" i="4"/>
  <c r="Z2538" i="4"/>
  <c r="R2538" i="4"/>
  <c r="Z648" i="4"/>
  <c r="R648" i="4"/>
  <c r="Z2565" i="4"/>
  <c r="R2565" i="4"/>
  <c r="Z110" i="4"/>
  <c r="R110" i="4"/>
  <c r="Z1971" i="4"/>
  <c r="R1971" i="4"/>
  <c r="Z540" i="4"/>
  <c r="R540" i="4"/>
  <c r="Z1053" i="4"/>
  <c r="R1053" i="4"/>
  <c r="Z2510" i="4"/>
  <c r="R2510" i="4"/>
  <c r="Z1704" i="4"/>
  <c r="R1704" i="4"/>
  <c r="Z855" i="4"/>
  <c r="R855" i="4"/>
  <c r="Z2420" i="4"/>
  <c r="R2420" i="4"/>
  <c r="Z343" i="4"/>
  <c r="R343" i="4"/>
  <c r="Z2005" i="4"/>
  <c r="R2005" i="4"/>
  <c r="Z352" i="4"/>
  <c r="R352" i="4"/>
  <c r="Z379" i="4"/>
  <c r="R379" i="4"/>
  <c r="Z1675" i="4"/>
  <c r="R1675" i="4"/>
  <c r="Z2701" i="4"/>
  <c r="R2701" i="4"/>
  <c r="Z1783" i="4"/>
  <c r="R1783" i="4"/>
  <c r="Z2188" i="4"/>
  <c r="R2188" i="4"/>
  <c r="Z1513" i="4"/>
  <c r="R1513" i="4"/>
  <c r="Z568" i="4"/>
  <c r="R568" i="4"/>
  <c r="Z2423" i="4"/>
  <c r="R2423" i="4"/>
  <c r="Z134" i="4"/>
  <c r="R134" i="4"/>
  <c r="Z152" i="4"/>
  <c r="R152" i="4"/>
  <c r="Z179" i="4"/>
  <c r="R179" i="4"/>
  <c r="Z287" i="4"/>
  <c r="R287" i="4"/>
  <c r="Z395" i="4"/>
  <c r="R395" i="4"/>
  <c r="Z626" i="4"/>
  <c r="R626" i="4"/>
  <c r="Z653" i="4"/>
  <c r="R653" i="4"/>
  <c r="Z854" i="4"/>
  <c r="R854" i="4"/>
  <c r="Z1259" i="4"/>
  <c r="R1259" i="4"/>
  <c r="Z1625" i="4"/>
  <c r="R1625" i="4"/>
  <c r="Z1787" i="4"/>
  <c r="R1787" i="4"/>
  <c r="Z2084" i="4"/>
  <c r="R2084" i="4"/>
  <c r="Z1114" i="4"/>
  <c r="R1114" i="4"/>
  <c r="Z2599" i="4"/>
  <c r="R2599" i="4"/>
  <c r="Z207" i="4"/>
  <c r="R207" i="4"/>
  <c r="Z492" i="4"/>
  <c r="R492" i="4"/>
  <c r="Z627" i="4"/>
  <c r="R627" i="4"/>
  <c r="Z654" i="4"/>
  <c r="R654" i="4"/>
  <c r="Z897" i="4"/>
  <c r="R897" i="4"/>
  <c r="Z951" i="4"/>
  <c r="R951" i="4"/>
  <c r="Z978" i="4"/>
  <c r="R978" i="4"/>
  <c r="Z1071" i="4"/>
  <c r="R1071" i="4"/>
  <c r="Z1410" i="4"/>
  <c r="R1410" i="4"/>
  <c r="Z1476" i="4"/>
  <c r="R1476" i="4"/>
  <c r="Z1518" i="4"/>
  <c r="R1518" i="4"/>
  <c r="Z1719" i="4"/>
  <c r="R1719" i="4"/>
  <c r="Z836" i="4"/>
  <c r="R836" i="4"/>
  <c r="Z1484" i="4"/>
  <c r="R1484" i="4"/>
  <c r="Z331" i="4"/>
  <c r="R331" i="4"/>
  <c r="Z358" i="4"/>
  <c r="R358" i="4"/>
  <c r="Z466" i="4"/>
  <c r="R466" i="4"/>
  <c r="Z655" i="4"/>
  <c r="R655" i="4"/>
  <c r="Z775" i="4"/>
  <c r="R775" i="4"/>
  <c r="Z1276" i="4"/>
  <c r="R1276" i="4"/>
  <c r="Z1735" i="4"/>
  <c r="R1735" i="4"/>
  <c r="Z1801" i="4"/>
  <c r="R1801" i="4"/>
  <c r="Z2113" i="4"/>
  <c r="R2113" i="4"/>
  <c r="Z2140" i="4"/>
  <c r="R2140" i="4"/>
  <c r="Z2557" i="4"/>
  <c r="R2557" i="4"/>
  <c r="Z2680" i="4"/>
  <c r="R2680" i="4"/>
  <c r="Z2159" i="4"/>
  <c r="R2159" i="4"/>
  <c r="Z62" i="4"/>
  <c r="R62" i="4"/>
  <c r="Z89" i="4"/>
  <c r="R89" i="4"/>
  <c r="Z170" i="4"/>
  <c r="R170" i="4"/>
  <c r="Z344" i="4"/>
  <c r="R344" i="4"/>
  <c r="Z533" i="4"/>
  <c r="R533" i="4"/>
  <c r="Z560" i="4"/>
  <c r="R560" i="4"/>
  <c r="Z668" i="4"/>
  <c r="R668" i="4"/>
  <c r="Z992" i="4"/>
  <c r="R992" i="4"/>
  <c r="Z1034" i="4"/>
  <c r="R1034" i="4"/>
  <c r="Z1142" i="4"/>
  <c r="R1142" i="4"/>
  <c r="Z1343" i="4"/>
  <c r="R1343" i="4"/>
  <c r="Z1370" i="4"/>
  <c r="R1370" i="4"/>
  <c r="Z1451" i="4"/>
  <c r="R1451" i="4"/>
  <c r="Z1601" i="4"/>
  <c r="R1601" i="4"/>
  <c r="Z1640" i="4"/>
  <c r="R1640" i="4"/>
  <c r="Z1802" i="4"/>
  <c r="R1802" i="4"/>
  <c r="Z1844" i="4"/>
  <c r="R1844" i="4"/>
  <c r="Z1910" i="4"/>
  <c r="R1910" i="4"/>
  <c r="Z2126" i="4"/>
  <c r="R2126" i="4"/>
  <c r="Z2301" i="4"/>
  <c r="R2301" i="4"/>
  <c r="Z2789" i="4"/>
  <c r="R2789" i="4"/>
  <c r="Z291" i="4"/>
  <c r="R291" i="4"/>
  <c r="Z561" i="4"/>
  <c r="R561" i="4"/>
  <c r="Z48" i="4"/>
  <c r="R48" i="4"/>
  <c r="Z75" i="4"/>
  <c r="R75" i="4"/>
  <c r="Z102" i="4"/>
  <c r="R102" i="4"/>
  <c r="Z129" i="4"/>
  <c r="R129" i="4"/>
  <c r="Z426" i="4"/>
  <c r="R426" i="4"/>
  <c r="Z480" i="4"/>
  <c r="R480" i="4"/>
  <c r="Z576" i="4"/>
  <c r="R576" i="4"/>
  <c r="Z2312" i="4"/>
  <c r="R2312" i="4"/>
  <c r="Z2571" i="4"/>
  <c r="R2571" i="4"/>
  <c r="Z2598" i="4"/>
  <c r="R2598" i="4"/>
  <c r="Z939" i="4"/>
  <c r="R939" i="4"/>
  <c r="Z1332" i="4"/>
  <c r="R1332" i="4"/>
  <c r="Z1386" i="4"/>
  <c r="R1386" i="4"/>
  <c r="Z1695" i="4"/>
  <c r="R1695" i="4"/>
  <c r="Z1479" i="4"/>
  <c r="R1479" i="4"/>
  <c r="Z971" i="4"/>
  <c r="R971" i="4"/>
  <c r="Z120" i="4"/>
  <c r="R120" i="4"/>
  <c r="Z174" i="4"/>
  <c r="R174" i="4"/>
  <c r="Z390" i="4"/>
  <c r="R390" i="4"/>
  <c r="Z552" i="4"/>
  <c r="R552" i="4"/>
  <c r="Z903" i="4"/>
  <c r="R903" i="4"/>
  <c r="Z984" i="4"/>
  <c r="R984" i="4"/>
  <c r="Z1038" i="4"/>
  <c r="R1038" i="4"/>
  <c r="Z1443" i="4"/>
  <c r="R1443" i="4"/>
  <c r="Z1767" i="4"/>
  <c r="R1767" i="4"/>
  <c r="Z133" i="4"/>
  <c r="R133" i="4"/>
  <c r="Z214" i="4"/>
  <c r="R214" i="4"/>
  <c r="Z241" i="4"/>
  <c r="R241" i="4"/>
  <c r="Z295" i="4"/>
  <c r="R295" i="4"/>
  <c r="Z646" i="4"/>
  <c r="R646" i="4"/>
  <c r="Z808" i="4"/>
  <c r="R808" i="4"/>
  <c r="Z916" i="4"/>
  <c r="R916" i="4"/>
  <c r="Z392" i="4"/>
  <c r="R392" i="4"/>
  <c r="Z932" i="4"/>
  <c r="R932" i="4"/>
  <c r="Z1040" i="4"/>
  <c r="R1040" i="4"/>
  <c r="Z1202" i="4"/>
  <c r="R1202" i="4"/>
  <c r="Z1256" i="4"/>
  <c r="R1256" i="4"/>
  <c r="Z1364" i="4"/>
  <c r="R1364" i="4"/>
  <c r="Z1472" i="4"/>
  <c r="R1472" i="4"/>
  <c r="Z1580" i="4"/>
  <c r="R1580" i="4"/>
  <c r="Z1688" i="4"/>
  <c r="R1688" i="4"/>
  <c r="Z1823" i="4"/>
  <c r="R1823" i="4"/>
  <c r="Z2471" i="4"/>
  <c r="R2471" i="4"/>
  <c r="Z2687" i="4"/>
  <c r="R2687" i="4"/>
  <c r="Z42" i="4"/>
  <c r="R42" i="4"/>
  <c r="Z501" i="4"/>
  <c r="R501" i="4"/>
  <c r="Z759" i="4"/>
  <c r="R759" i="4"/>
  <c r="Z1029" i="4"/>
  <c r="R1029" i="4"/>
  <c r="Z1083" i="4"/>
  <c r="R1083" i="4"/>
  <c r="Z1137" i="4"/>
  <c r="R1137" i="4"/>
  <c r="Z1245" i="4"/>
  <c r="R1245" i="4"/>
  <c r="Z1299" i="4"/>
  <c r="R1299" i="4"/>
  <c r="Z1353" i="4"/>
  <c r="R1353" i="4"/>
  <c r="Z1380" i="4"/>
  <c r="R1380" i="4"/>
  <c r="Z1407" i="4"/>
  <c r="R1407" i="4"/>
  <c r="Z1461" i="4"/>
  <c r="R1461" i="4"/>
  <c r="Z1488" i="4"/>
  <c r="R1488" i="4"/>
  <c r="Z1635" i="4"/>
  <c r="R1635" i="4"/>
  <c r="Z1893" i="4"/>
  <c r="R1893" i="4"/>
  <c r="Z1921" i="4"/>
  <c r="R1921" i="4"/>
  <c r="Z2001" i="4"/>
  <c r="R2001" i="4"/>
  <c r="Z1727" i="4"/>
  <c r="R1727" i="4"/>
  <c r="Z85" i="4"/>
  <c r="R85" i="4"/>
  <c r="Z652" i="4"/>
  <c r="R652" i="4"/>
  <c r="Z895" i="4"/>
  <c r="R895" i="4"/>
  <c r="Z2690" i="4"/>
  <c r="R2690" i="4"/>
  <c r="Z2717" i="4"/>
  <c r="R2717" i="4"/>
  <c r="Z2076" i="4"/>
  <c r="R2076" i="4"/>
  <c r="Z2520" i="4"/>
  <c r="R2520" i="4"/>
  <c r="Z2224" i="4"/>
  <c r="R2224" i="4"/>
  <c r="Z1184" i="4"/>
  <c r="R1184" i="4"/>
  <c r="Z593" i="4"/>
  <c r="R593" i="4"/>
  <c r="Z1241" i="4"/>
  <c r="R1241" i="4"/>
  <c r="Z49" i="4"/>
  <c r="R49" i="4"/>
  <c r="Z76" i="4"/>
  <c r="R76" i="4"/>
  <c r="Z103" i="4"/>
  <c r="R103" i="4"/>
  <c r="Z130" i="4"/>
  <c r="R130" i="4"/>
  <c r="Z400" i="4"/>
  <c r="R400" i="4"/>
  <c r="Z454" i="4"/>
  <c r="R454" i="4"/>
  <c r="Z670" i="4"/>
  <c r="R670" i="4"/>
  <c r="Z832" i="4"/>
  <c r="R832" i="4"/>
  <c r="Z1048" i="4"/>
  <c r="R1048" i="4"/>
  <c r="Z1306" i="4"/>
  <c r="R1306" i="4"/>
  <c r="Z1333" i="4"/>
  <c r="R1333" i="4"/>
  <c r="Z1522" i="4"/>
  <c r="R1522" i="4"/>
  <c r="Z1900" i="4"/>
  <c r="R1900" i="4"/>
  <c r="Z2616" i="4"/>
  <c r="R2616" i="4"/>
  <c r="Z185" i="4"/>
  <c r="R185" i="4"/>
  <c r="Z320" i="4"/>
  <c r="R320" i="4"/>
  <c r="Z1968" i="4"/>
  <c r="R1968" i="4"/>
  <c r="Z2388" i="4"/>
  <c r="R2388" i="4"/>
  <c r="Z2604" i="4"/>
  <c r="R2604" i="4"/>
  <c r="Z2631" i="4"/>
  <c r="R2631" i="4"/>
  <c r="Z2697" i="4"/>
  <c r="R2697" i="4"/>
  <c r="Z2632" i="4"/>
  <c r="R2632" i="4"/>
  <c r="Z1510" i="4"/>
  <c r="R1510" i="4"/>
  <c r="Z1834" i="4"/>
  <c r="R1834" i="4"/>
  <c r="Z1939" i="4"/>
  <c r="R1939" i="4"/>
  <c r="Z2212" i="4"/>
  <c r="R2212" i="4"/>
  <c r="Z2227" i="4"/>
  <c r="R2227" i="4"/>
  <c r="Z2374" i="4"/>
  <c r="R2374" i="4"/>
  <c r="Z2767" i="4"/>
  <c r="R2767" i="4"/>
  <c r="Z1766" i="4"/>
  <c r="R1766" i="4"/>
  <c r="Z2715" i="4"/>
  <c r="R2715" i="4"/>
  <c r="Z1408" i="4"/>
  <c r="R1408" i="4"/>
  <c r="Z1759" i="4"/>
  <c r="R1759" i="4"/>
  <c r="Z1867" i="4"/>
  <c r="R1867" i="4"/>
  <c r="Z2002" i="4"/>
  <c r="R2002" i="4"/>
  <c r="Z2311" i="4"/>
  <c r="R2311" i="4"/>
  <c r="Z2019" i="4"/>
  <c r="R2019" i="4"/>
  <c r="Z2196" i="4"/>
  <c r="R2196" i="4"/>
  <c r="Z2343" i="4"/>
  <c r="R2343" i="4"/>
  <c r="Z632" i="4"/>
  <c r="R632" i="4"/>
  <c r="Z779" i="4"/>
  <c r="R779" i="4"/>
  <c r="Z1393" i="4"/>
  <c r="R1393" i="4"/>
  <c r="Z1840" i="4"/>
  <c r="R1840" i="4"/>
  <c r="Z2095" i="4"/>
  <c r="R2095" i="4"/>
  <c r="Z2385" i="4"/>
  <c r="R2385" i="4"/>
  <c r="Z698" i="4"/>
  <c r="R698" i="4"/>
  <c r="Z2443" i="4"/>
  <c r="R2443" i="4"/>
  <c r="Z1150" i="4"/>
  <c r="R1150" i="4"/>
  <c r="Z1231" i="4"/>
  <c r="R1231" i="4"/>
  <c r="Z1975" i="4"/>
  <c r="R1975" i="4"/>
  <c r="Z2068" i="4"/>
  <c r="R2068" i="4"/>
  <c r="Z2338" i="4"/>
  <c r="R2338" i="4"/>
  <c r="Z2500" i="4"/>
  <c r="R2500" i="4"/>
  <c r="Z2650" i="4"/>
  <c r="R2650" i="4"/>
  <c r="Z2655" i="4"/>
  <c r="R2655" i="4"/>
  <c r="Z2560" i="4"/>
  <c r="R2560" i="4"/>
  <c r="Z2656" i="4"/>
  <c r="R2656" i="4"/>
  <c r="Z1091" i="4"/>
  <c r="R1091" i="4"/>
  <c r="Z1562" i="4"/>
  <c r="R1562" i="4"/>
  <c r="Z1901" i="4"/>
  <c r="R1901" i="4"/>
  <c r="Z2048" i="4"/>
  <c r="R2048" i="4"/>
  <c r="Z2725" i="4"/>
  <c r="R2725" i="4"/>
  <c r="Z2008" i="4"/>
  <c r="R2008" i="4"/>
  <c r="Z2235" i="4"/>
  <c r="R2235" i="4"/>
  <c r="Z2386" i="4"/>
  <c r="R2386" i="4"/>
  <c r="Z2602" i="4"/>
  <c r="R2602" i="4"/>
  <c r="Z752" i="4"/>
  <c r="R752" i="4"/>
  <c r="Z1874" i="4"/>
  <c r="R1874" i="4"/>
  <c r="Z2805" i="4"/>
  <c r="R2805" i="4"/>
  <c r="Z2590" i="4"/>
  <c r="R2590" i="4"/>
  <c r="Z2752" i="4"/>
  <c r="R2752" i="4"/>
  <c r="Z1880" i="4"/>
  <c r="R1880" i="4"/>
  <c r="Z2033" i="4"/>
  <c r="R2033" i="4"/>
  <c r="Z1681" i="4"/>
  <c r="R1681" i="4"/>
  <c r="Z2150" i="4"/>
  <c r="R2150" i="4"/>
  <c r="Z2530" i="4"/>
  <c r="R2530" i="4"/>
  <c r="Z2349" i="4"/>
  <c r="R2349" i="4"/>
  <c r="Z704" i="4"/>
  <c r="R704" i="4"/>
  <c r="Z1109" i="4"/>
  <c r="R1109" i="4"/>
  <c r="Z1379" i="4"/>
  <c r="R1379" i="4"/>
  <c r="Z1892" i="4"/>
  <c r="R1892" i="4"/>
  <c r="Z218" i="4"/>
  <c r="R218" i="4"/>
  <c r="Z2106" i="4"/>
  <c r="R2106" i="4"/>
  <c r="Z2025" i="4"/>
  <c r="R2025" i="4"/>
  <c r="Z1703" i="4"/>
  <c r="R1703" i="4"/>
  <c r="Z918" i="4"/>
  <c r="R918" i="4"/>
  <c r="Z83" i="4"/>
  <c r="R83" i="4"/>
  <c r="Z189" i="4"/>
  <c r="R189" i="4"/>
  <c r="Z1026" i="4"/>
  <c r="R1026" i="4"/>
  <c r="Z2322" i="4"/>
  <c r="R2322" i="4"/>
  <c r="Z2405" i="4"/>
  <c r="R2405" i="4"/>
  <c r="Z2834" i="4"/>
  <c r="R2834" i="4"/>
  <c r="Z2346" i="4"/>
  <c r="R2346" i="4"/>
  <c r="Z2270" i="4"/>
  <c r="R2270" i="4"/>
  <c r="Z1154" i="4"/>
  <c r="R1154" i="4"/>
  <c r="Z1818" i="4"/>
  <c r="R1818" i="4"/>
  <c r="Z1188" i="4"/>
  <c r="R1188" i="4"/>
  <c r="Z2242" i="4"/>
  <c r="R2242" i="4"/>
  <c r="Z2836" i="4"/>
  <c r="R2836" i="4"/>
  <c r="Z2350" i="4"/>
  <c r="R2350" i="4"/>
  <c r="Z1945" i="4"/>
  <c r="R1945" i="4"/>
  <c r="Z1756" i="4"/>
  <c r="R1756" i="4"/>
  <c r="Z487" i="4"/>
  <c r="R487" i="4"/>
  <c r="Z2207" i="4"/>
  <c r="R2207" i="4"/>
  <c r="Z206" i="4"/>
  <c r="R206" i="4"/>
  <c r="Z260" i="4"/>
  <c r="R260" i="4"/>
  <c r="Z476" i="4"/>
  <c r="R476" i="4"/>
  <c r="Z572" i="4"/>
  <c r="R572" i="4"/>
  <c r="Z680" i="4"/>
  <c r="R680" i="4"/>
  <c r="Z1124" i="4"/>
  <c r="R1124" i="4"/>
  <c r="Z1193" i="4"/>
  <c r="R1193" i="4"/>
  <c r="Z1274" i="4"/>
  <c r="R1274" i="4"/>
  <c r="Z1301" i="4"/>
  <c r="R1301" i="4"/>
  <c r="Z1340" i="4"/>
  <c r="R1340" i="4"/>
  <c r="Z1583" i="4"/>
  <c r="R1583" i="4"/>
  <c r="Z1637" i="4"/>
  <c r="R1637" i="4"/>
  <c r="Z1691" i="4"/>
  <c r="R1691" i="4"/>
  <c r="Z1926" i="4"/>
  <c r="R1926" i="4"/>
  <c r="Z1949" i="4"/>
  <c r="R1949" i="4"/>
  <c r="Z1720" i="4"/>
  <c r="R1720" i="4"/>
  <c r="Z2626" i="4"/>
  <c r="R2626" i="4"/>
  <c r="Z2753" i="4"/>
  <c r="R2753" i="4"/>
  <c r="Z153" i="4"/>
  <c r="R153" i="4"/>
  <c r="Z288" i="4"/>
  <c r="R288" i="4"/>
  <c r="Z315" i="4"/>
  <c r="R315" i="4"/>
  <c r="Z465" i="4"/>
  <c r="R465" i="4"/>
  <c r="Z600" i="4"/>
  <c r="R600" i="4"/>
  <c r="Z963" i="4"/>
  <c r="R963" i="4"/>
  <c r="Z1194" i="4"/>
  <c r="R1194" i="4"/>
  <c r="Z1314" i="4"/>
  <c r="R1314" i="4"/>
  <c r="Z188" i="4"/>
  <c r="R188" i="4"/>
  <c r="Z2456" i="4"/>
  <c r="R2456" i="4"/>
  <c r="Z223" i="4"/>
  <c r="R223" i="4"/>
  <c r="Z277" i="4"/>
  <c r="R277" i="4"/>
  <c r="Z304" i="4"/>
  <c r="R304" i="4"/>
  <c r="Z412" i="4"/>
  <c r="R412" i="4"/>
  <c r="Z547" i="4"/>
  <c r="R547" i="4"/>
  <c r="Z694" i="4"/>
  <c r="R694" i="4"/>
  <c r="Z817" i="4"/>
  <c r="R817" i="4"/>
  <c r="Z937" i="4"/>
  <c r="R937" i="4"/>
  <c r="Z1018" i="4"/>
  <c r="R1018" i="4"/>
  <c r="Z1249" i="4"/>
  <c r="R1249" i="4"/>
  <c r="Z1330" i="4"/>
  <c r="R1330" i="4"/>
  <c r="Z1942" i="4"/>
  <c r="R1942" i="4"/>
  <c r="Z2194" i="4"/>
  <c r="R2194" i="4"/>
  <c r="Z215" i="4"/>
  <c r="R215" i="4"/>
  <c r="Z35" i="4"/>
  <c r="R35" i="4"/>
  <c r="Z143" i="4"/>
  <c r="R143" i="4"/>
  <c r="Z398" i="4"/>
  <c r="R398" i="4"/>
  <c r="Z479" i="4"/>
  <c r="R479" i="4"/>
  <c r="Z656" i="4"/>
  <c r="R656" i="4"/>
  <c r="Z710" i="4"/>
  <c r="R710" i="4"/>
  <c r="Z965" i="4"/>
  <c r="R965" i="4"/>
  <c r="Z1007" i="4"/>
  <c r="R1007" i="4"/>
  <c r="Z1115" i="4"/>
  <c r="R1115" i="4"/>
  <c r="Z1235" i="4"/>
  <c r="R1235" i="4"/>
  <c r="Z1316" i="4"/>
  <c r="R1316" i="4"/>
  <c r="Z1478" i="4"/>
  <c r="R1478" i="4"/>
  <c r="Z1709" i="4"/>
  <c r="R1709" i="4"/>
  <c r="Z1775" i="4"/>
  <c r="R1775" i="4"/>
  <c r="Z2006" i="4"/>
  <c r="R2006" i="4"/>
  <c r="Z2168" i="4"/>
  <c r="R2168" i="4"/>
  <c r="Z2234" i="4"/>
  <c r="R2234" i="4"/>
  <c r="Z2342" i="4"/>
  <c r="R2342" i="4"/>
  <c r="Z2139" i="4"/>
  <c r="R2139" i="4"/>
  <c r="Z2409" i="4"/>
  <c r="R2409" i="4"/>
  <c r="Z2436" i="4"/>
  <c r="R2436" i="4"/>
  <c r="Z237" i="4"/>
  <c r="R237" i="4"/>
  <c r="Z399" i="4"/>
  <c r="R399" i="4"/>
  <c r="Z2558" i="4"/>
  <c r="R2558" i="4"/>
  <c r="Z1214" i="4"/>
  <c r="R1214" i="4"/>
  <c r="Z63" i="4"/>
  <c r="R63" i="4"/>
  <c r="Z90" i="4"/>
  <c r="R90" i="4"/>
  <c r="Z318" i="4"/>
  <c r="R318" i="4"/>
  <c r="Z1845" i="4"/>
  <c r="R1845" i="4"/>
  <c r="Z1722" i="4"/>
  <c r="R1722" i="4"/>
  <c r="Z1830" i="4"/>
  <c r="R1830" i="4"/>
  <c r="Z804" i="4"/>
  <c r="R804" i="4"/>
  <c r="Z1089" i="4"/>
  <c r="R1089" i="4"/>
  <c r="Z1506" i="4"/>
  <c r="R1506" i="4"/>
  <c r="Z1548" i="4"/>
  <c r="R1548" i="4"/>
  <c r="Z2267" i="4"/>
  <c r="R2267" i="4"/>
  <c r="Z606" i="4"/>
  <c r="R606" i="4"/>
  <c r="Z768" i="4"/>
  <c r="R768" i="4"/>
  <c r="Z1077" i="4"/>
  <c r="R1077" i="4"/>
  <c r="Z1185" i="4"/>
  <c r="R1185" i="4"/>
  <c r="Z1212" i="4"/>
  <c r="R1212" i="4"/>
  <c r="Z1266" i="4"/>
  <c r="R1266" i="4"/>
  <c r="Z1416" i="4"/>
  <c r="R1416" i="4"/>
  <c r="Z1470" i="4"/>
  <c r="R1470" i="4"/>
  <c r="Z1590" i="4"/>
  <c r="R1590" i="4"/>
  <c r="Z1821" i="4"/>
  <c r="R1821" i="4"/>
  <c r="Z1875" i="4"/>
  <c r="R1875" i="4"/>
  <c r="Z1902" i="4"/>
  <c r="R1902" i="4"/>
  <c r="Z2618" i="4"/>
  <c r="R2618" i="4"/>
  <c r="Z322" i="4"/>
  <c r="R322" i="4"/>
  <c r="Z457" i="4"/>
  <c r="R457" i="4"/>
  <c r="Z511" i="4"/>
  <c r="R511" i="4"/>
  <c r="Z565" i="4"/>
  <c r="R565" i="4"/>
  <c r="Z781" i="4"/>
  <c r="R781" i="4"/>
  <c r="Z835" i="4"/>
  <c r="R835" i="4"/>
  <c r="Z889" i="4"/>
  <c r="R889" i="4"/>
  <c r="Z1120" i="4"/>
  <c r="R1120" i="4"/>
  <c r="Z1174" i="4"/>
  <c r="R1174" i="4"/>
  <c r="Z1025" i="4"/>
  <c r="R1025" i="4"/>
  <c r="Z68" i="4"/>
  <c r="R68" i="4"/>
  <c r="Z122" i="4"/>
  <c r="R122" i="4"/>
  <c r="Z284" i="4"/>
  <c r="R284" i="4"/>
  <c r="Z446" i="4"/>
  <c r="R446" i="4"/>
  <c r="Z824" i="4"/>
  <c r="R824" i="4"/>
  <c r="Z1094" i="4"/>
  <c r="R1094" i="4"/>
  <c r="Z1607" i="4"/>
  <c r="R1607" i="4"/>
  <c r="Z2336" i="4"/>
  <c r="R2336" i="4"/>
  <c r="Z2525" i="4"/>
  <c r="R2525" i="4"/>
  <c r="Z2633" i="4"/>
  <c r="R2633" i="4"/>
  <c r="Z204" i="4"/>
  <c r="R204" i="4"/>
  <c r="Z258" i="4"/>
  <c r="R258" i="4"/>
  <c r="Z339" i="4"/>
  <c r="R339" i="4"/>
  <c r="Z393" i="4"/>
  <c r="R393" i="4"/>
  <c r="Z447" i="4"/>
  <c r="R447" i="4"/>
  <c r="Z474" i="4"/>
  <c r="R474" i="4"/>
  <c r="Z840" i="4"/>
  <c r="R840" i="4"/>
  <c r="Z894" i="4"/>
  <c r="R894" i="4"/>
  <c r="Z1191" i="4"/>
  <c r="R1191" i="4"/>
  <c r="Z1515" i="4"/>
  <c r="R1515" i="4"/>
  <c r="Z1716" i="4"/>
  <c r="R1716" i="4"/>
  <c r="Z1974" i="4"/>
  <c r="R1974" i="4"/>
  <c r="Z2445" i="4"/>
  <c r="R2445" i="4"/>
  <c r="Z382" i="4"/>
  <c r="R382" i="4"/>
  <c r="Z571" i="4"/>
  <c r="R571" i="4"/>
  <c r="Z625" i="4"/>
  <c r="R625" i="4"/>
  <c r="Z787" i="4"/>
  <c r="R787" i="4"/>
  <c r="Z880" i="4"/>
  <c r="R880" i="4"/>
  <c r="Z2759" i="4"/>
  <c r="R2759" i="4"/>
  <c r="Z2786" i="4"/>
  <c r="R2786" i="4"/>
  <c r="Z2813" i="4"/>
  <c r="R2813" i="4"/>
  <c r="Z2664" i="4"/>
  <c r="R2664" i="4"/>
  <c r="Z902" i="4"/>
  <c r="R902" i="4"/>
  <c r="Z1037" i="4"/>
  <c r="R1037" i="4"/>
  <c r="Z2819" i="4"/>
  <c r="R2819" i="4"/>
  <c r="Z118" i="4"/>
  <c r="R118" i="4"/>
  <c r="Z172" i="4"/>
  <c r="R172" i="4"/>
  <c r="Z334" i="4"/>
  <c r="R334" i="4"/>
  <c r="Z793" i="4"/>
  <c r="R793" i="4"/>
  <c r="Z1009" i="4"/>
  <c r="R1009" i="4"/>
  <c r="Z1198" i="4"/>
  <c r="R1198" i="4"/>
  <c r="Z1414" i="4"/>
  <c r="R1414" i="4"/>
  <c r="Z1711" i="4"/>
  <c r="R1711" i="4"/>
  <c r="Z1792" i="4"/>
  <c r="R1792" i="4"/>
  <c r="Z1873" i="4"/>
  <c r="R1873" i="4"/>
  <c r="Z1995" i="4"/>
  <c r="R1995" i="4"/>
  <c r="Z2361" i="4"/>
  <c r="R2361" i="4"/>
  <c r="Z2469" i="4"/>
  <c r="R2469" i="4"/>
  <c r="Z2751" i="4"/>
  <c r="R2751" i="4"/>
  <c r="Z1255" i="4"/>
  <c r="R1255" i="4"/>
  <c r="Z1309" i="4"/>
  <c r="R1309" i="4"/>
  <c r="Z1363" i="4"/>
  <c r="R1363" i="4"/>
  <c r="Z2065" i="4"/>
  <c r="R2065" i="4"/>
  <c r="Z2158" i="4"/>
  <c r="R2158" i="4"/>
  <c r="Z2795" i="4"/>
  <c r="R2795" i="4"/>
  <c r="Z2676" i="4"/>
  <c r="R2676" i="4"/>
  <c r="Z1474" i="4"/>
  <c r="R1474" i="4"/>
  <c r="Z2407" i="4"/>
  <c r="R2407" i="4"/>
  <c r="Z2587" i="4"/>
  <c r="R2587" i="4"/>
  <c r="Z1312" i="4"/>
  <c r="R1312" i="4"/>
  <c r="Z1906" i="4"/>
  <c r="R1906" i="4"/>
  <c r="Z2542" i="4"/>
  <c r="R2542" i="4"/>
  <c r="Z2062" i="4"/>
  <c r="R2062" i="4"/>
  <c r="Z1913" i="4"/>
  <c r="R1913" i="4"/>
  <c r="Z2021" i="4"/>
  <c r="R2021" i="4"/>
  <c r="Z1285" i="4"/>
  <c r="R1285" i="4"/>
  <c r="Z1327" i="4"/>
  <c r="R1327" i="4"/>
  <c r="Z2770" i="4"/>
  <c r="R2770" i="4"/>
  <c r="Z2100" i="4"/>
  <c r="R2100" i="4"/>
  <c r="Z2493" i="4"/>
  <c r="R2493" i="4"/>
  <c r="Z794" i="4"/>
  <c r="R794" i="4"/>
  <c r="Z956" i="4"/>
  <c r="R956" i="4"/>
  <c r="Z1469" i="4"/>
  <c r="R1469" i="4"/>
  <c r="Z1793" i="4"/>
  <c r="R1793" i="4"/>
  <c r="Z2318" i="4"/>
  <c r="R2318" i="4"/>
  <c r="Z2289" i="4"/>
  <c r="R2289" i="4"/>
  <c r="Z1103" i="4"/>
  <c r="R1103" i="4"/>
  <c r="Z1211" i="4"/>
  <c r="R1211" i="4"/>
  <c r="Z2765" i="4"/>
  <c r="R2765" i="4"/>
  <c r="Z2509" i="4"/>
  <c r="R2509" i="4"/>
  <c r="Z2020" i="4"/>
  <c r="R2020" i="4"/>
  <c r="Z1064" i="4"/>
  <c r="R1064" i="4"/>
  <c r="Z1496" i="4"/>
  <c r="R1496" i="4"/>
  <c r="Z1604" i="4"/>
  <c r="R1604" i="4"/>
  <c r="Z2264" i="4"/>
  <c r="R2264" i="4"/>
  <c r="Z2441" i="4"/>
  <c r="R2441" i="4"/>
  <c r="Z1329" i="4"/>
  <c r="R1329" i="4"/>
  <c r="Z1754" i="4"/>
  <c r="R1754" i="4"/>
  <c r="Z1746" i="4"/>
  <c r="R1746" i="4"/>
  <c r="Z2275" i="4"/>
  <c r="R2275" i="4"/>
  <c r="Z2340" i="4"/>
  <c r="R2340" i="4"/>
  <c r="Z1757" i="4"/>
  <c r="R1757" i="4"/>
  <c r="Z866" i="4"/>
  <c r="R866" i="4"/>
  <c r="Z461" i="4"/>
  <c r="R461" i="4"/>
  <c r="Z974" i="4"/>
  <c r="R974" i="4"/>
  <c r="Z1244" i="4"/>
  <c r="R1244" i="4"/>
  <c r="Z1784" i="4"/>
  <c r="R1784" i="4"/>
  <c r="Z542" i="4"/>
  <c r="R542" i="4"/>
  <c r="Z1809" i="4"/>
  <c r="R1809" i="4"/>
  <c r="Z2457" i="4"/>
  <c r="R2457" i="4"/>
  <c r="Z2484" i="4"/>
  <c r="R2484" i="4"/>
  <c r="Z1566" i="4"/>
  <c r="R1566" i="4"/>
  <c r="Z1298" i="4"/>
  <c r="R1298" i="4"/>
  <c r="Z56" i="4"/>
  <c r="R56" i="4"/>
  <c r="Z2459" i="4"/>
  <c r="R2459" i="4"/>
  <c r="Z348" i="4"/>
  <c r="R348" i="4"/>
  <c r="Z1626" i="4"/>
  <c r="R1626" i="4"/>
  <c r="Z2607" i="4"/>
  <c r="R2607" i="4"/>
  <c r="Z1976" i="4"/>
  <c r="R1976" i="4"/>
  <c r="Z2177" i="4"/>
  <c r="R2177" i="4"/>
  <c r="Z1962" i="4"/>
  <c r="R1962" i="4"/>
  <c r="Z2313" i="4"/>
  <c r="R2313" i="4"/>
  <c r="Z1890" i="4"/>
  <c r="R1890" i="4"/>
  <c r="Z1126" i="4"/>
  <c r="R1126" i="4"/>
  <c r="Z1622" i="4"/>
  <c r="R1622" i="4"/>
  <c r="Z1297" i="4"/>
  <c r="R1297" i="4"/>
  <c r="Z460" i="4"/>
  <c r="R460" i="4"/>
  <c r="Z1108" i="4"/>
  <c r="R1108" i="4"/>
  <c r="Z1135" i="4"/>
  <c r="R1135" i="4"/>
  <c r="Z2458" i="4"/>
  <c r="R2458" i="4"/>
  <c r="Z865" i="4"/>
  <c r="R865" i="4"/>
  <c r="Z892" i="4"/>
  <c r="R892" i="4"/>
  <c r="Z271" i="4"/>
  <c r="R271" i="4"/>
  <c r="Z1651" i="4"/>
  <c r="R1651" i="4"/>
  <c r="Z458" i="4"/>
  <c r="R458" i="4"/>
  <c r="Z233" i="4"/>
  <c r="R233" i="4"/>
  <c r="Z422" i="4"/>
  <c r="R422" i="4"/>
  <c r="Z599" i="4"/>
  <c r="R599" i="4"/>
  <c r="Z773" i="4"/>
  <c r="R773" i="4"/>
  <c r="Z827" i="4"/>
  <c r="R827" i="4"/>
  <c r="Z989" i="4"/>
  <c r="R989" i="4"/>
  <c r="Z1043" i="4"/>
  <c r="R1043" i="4"/>
  <c r="Z1367" i="4"/>
  <c r="R1367" i="4"/>
  <c r="Z1760" i="4"/>
  <c r="R1760" i="4"/>
  <c r="Z1868" i="4"/>
  <c r="R1868" i="4"/>
  <c r="Z2003" i="4"/>
  <c r="R2003" i="4"/>
  <c r="Z1457" i="4"/>
  <c r="R1457" i="4"/>
  <c r="Z2105" i="4"/>
  <c r="R2105" i="4"/>
  <c r="Z342" i="4"/>
  <c r="R342" i="4"/>
  <c r="Z369" i="4"/>
  <c r="R369" i="4"/>
  <c r="Z720" i="4"/>
  <c r="R720" i="4"/>
  <c r="Z936" i="4"/>
  <c r="R936" i="4"/>
  <c r="Z990" i="4"/>
  <c r="R990" i="4"/>
  <c r="Z1221" i="4"/>
  <c r="R1221" i="4"/>
  <c r="Z1491" i="4"/>
  <c r="R1491" i="4"/>
  <c r="Z1611" i="4"/>
  <c r="R1611" i="4"/>
  <c r="Z1842" i="4"/>
  <c r="R1842" i="4"/>
  <c r="Z2004" i="4"/>
  <c r="R2004" i="4"/>
  <c r="Z2031" i="4"/>
  <c r="R2031" i="4"/>
  <c r="Z46" i="4"/>
  <c r="R46" i="4"/>
  <c r="Z73" i="4"/>
  <c r="R73" i="4"/>
  <c r="Z100" i="4"/>
  <c r="R100" i="4"/>
  <c r="Z127" i="4"/>
  <c r="R127" i="4"/>
  <c r="Z493" i="4"/>
  <c r="R493" i="4"/>
  <c r="Z574" i="4"/>
  <c r="R574" i="4"/>
  <c r="Z721" i="4"/>
  <c r="R721" i="4"/>
  <c r="Z844" i="4"/>
  <c r="R844" i="4"/>
  <c r="Z910" i="4"/>
  <c r="R910" i="4"/>
  <c r="Z964" i="4"/>
  <c r="R964" i="4"/>
  <c r="Z1207" i="4"/>
  <c r="R1207" i="4"/>
  <c r="Z1693" i="4"/>
  <c r="R1693" i="4"/>
  <c r="Z2233" i="4"/>
  <c r="R2233" i="4"/>
  <c r="Z2329" i="4"/>
  <c r="R2329" i="4"/>
  <c r="Z2368" i="4"/>
  <c r="R2368" i="4"/>
  <c r="Z2611" i="4"/>
  <c r="R2611" i="4"/>
  <c r="Z2288" i="4"/>
  <c r="R2288" i="4"/>
  <c r="Z1511" i="4"/>
  <c r="R1511" i="4"/>
  <c r="Z224" i="4"/>
  <c r="R224" i="4"/>
  <c r="Z263" i="4"/>
  <c r="R263" i="4"/>
  <c r="Z602" i="4"/>
  <c r="R602" i="4"/>
  <c r="Z791" i="4"/>
  <c r="R791" i="4"/>
  <c r="Z1208" i="4"/>
  <c r="R1208" i="4"/>
  <c r="Z1748" i="4"/>
  <c r="R1748" i="4"/>
  <c r="Z2060" i="4"/>
  <c r="R2060" i="4"/>
  <c r="Z2222" i="4"/>
  <c r="R2222" i="4"/>
  <c r="Z2504" i="4"/>
  <c r="R2504" i="4"/>
  <c r="Z2205" i="4"/>
  <c r="Z2746" i="4"/>
  <c r="R2746" i="4"/>
  <c r="Z2815" i="4"/>
  <c r="R2815" i="4"/>
  <c r="Z2612" i="4"/>
  <c r="R2612" i="4"/>
  <c r="Z684" i="4"/>
  <c r="R684" i="4"/>
  <c r="Z2393" i="4"/>
  <c r="R2393" i="4"/>
  <c r="Z2435" i="4"/>
  <c r="R2435" i="4"/>
  <c r="Z831" i="4"/>
  <c r="R831" i="4"/>
  <c r="Z885" i="4"/>
  <c r="R885" i="4"/>
  <c r="Z1008" i="4"/>
  <c r="R1008" i="4"/>
  <c r="Z1359" i="4"/>
  <c r="R1359" i="4"/>
  <c r="Z1494" i="4"/>
  <c r="R1494" i="4"/>
  <c r="Z1278" i="4"/>
  <c r="R1278" i="4"/>
  <c r="Z1629" i="4"/>
  <c r="R1629" i="4"/>
  <c r="Z1683" i="4"/>
  <c r="R1683" i="4"/>
  <c r="Z1737" i="4"/>
  <c r="R1737" i="4"/>
  <c r="Z1619" i="4"/>
  <c r="R1619" i="4"/>
  <c r="Z66" i="4"/>
  <c r="R66" i="4"/>
  <c r="Z147" i="4"/>
  <c r="R147" i="4"/>
  <c r="Z255" i="4"/>
  <c r="R255" i="4"/>
  <c r="Z363" i="4"/>
  <c r="R363" i="4"/>
  <c r="Z471" i="4"/>
  <c r="R471" i="4"/>
  <c r="Z753" i="4"/>
  <c r="R753" i="4"/>
  <c r="Z861" i="4"/>
  <c r="R861" i="4"/>
  <c r="Z1335" i="4"/>
  <c r="R1335" i="4"/>
  <c r="Z1389" i="4"/>
  <c r="R1389" i="4"/>
  <c r="Z1713" i="4"/>
  <c r="R1713" i="4"/>
  <c r="Z1941" i="4"/>
  <c r="R1941" i="4"/>
  <c r="Z1322" i="4"/>
  <c r="R1322" i="4"/>
  <c r="Z376" i="4"/>
  <c r="R376" i="4"/>
  <c r="Z862" i="4"/>
  <c r="R862" i="4"/>
  <c r="Z958" i="4"/>
  <c r="R958" i="4"/>
  <c r="Z1039" i="4"/>
  <c r="R1039" i="4"/>
  <c r="Z1066" i="4"/>
  <c r="R1066" i="4"/>
  <c r="Z338" i="4"/>
  <c r="R338" i="4"/>
  <c r="Z554" i="4"/>
  <c r="R554" i="4"/>
  <c r="Z1148" i="4"/>
  <c r="R1148" i="4"/>
  <c r="Z1715" i="4"/>
  <c r="R1715" i="4"/>
  <c r="Z1769" i="4"/>
  <c r="R1769" i="4"/>
  <c r="Z1958" i="4"/>
  <c r="R1958" i="4"/>
  <c r="Z2363" i="4"/>
  <c r="R2363" i="4"/>
  <c r="Z728" i="4"/>
  <c r="R728" i="4"/>
  <c r="Z69" i="4"/>
  <c r="R69" i="4"/>
  <c r="Z96" i="4"/>
  <c r="R96" i="4"/>
  <c r="Z123" i="4"/>
  <c r="R123" i="4"/>
  <c r="Z528" i="4"/>
  <c r="R528" i="4"/>
  <c r="Z1056" i="4"/>
  <c r="R1056" i="4"/>
  <c r="Z1608" i="4"/>
  <c r="R1608" i="4"/>
  <c r="Z1797" i="4"/>
  <c r="R1797" i="4"/>
  <c r="Z1866" i="4"/>
  <c r="R1866" i="4"/>
  <c r="Z1947" i="4"/>
  <c r="R1947" i="4"/>
  <c r="Z2175" i="4"/>
  <c r="R2175" i="4"/>
  <c r="Z2310" i="4"/>
  <c r="R2310" i="4"/>
  <c r="Z2364" i="4"/>
  <c r="R2364" i="4"/>
  <c r="Z2391" i="4"/>
  <c r="R2391" i="4"/>
  <c r="Z2418" i="4"/>
  <c r="R2418" i="4"/>
  <c r="Z2568" i="4"/>
  <c r="R2568" i="4"/>
  <c r="Z139" i="4"/>
  <c r="R139" i="4"/>
  <c r="Z166" i="4"/>
  <c r="R166" i="4"/>
  <c r="Z301" i="4"/>
  <c r="R301" i="4"/>
  <c r="Z490" i="4"/>
  <c r="R490" i="4"/>
  <c r="Z637" i="4"/>
  <c r="R637" i="4"/>
  <c r="Z907" i="4"/>
  <c r="R907" i="4"/>
  <c r="Z2760" i="4"/>
  <c r="R2760" i="4"/>
  <c r="Z1936" i="4"/>
  <c r="R1936" i="4"/>
  <c r="Z2763" i="4"/>
  <c r="R2763" i="4"/>
  <c r="Z2074" i="4"/>
  <c r="R2074" i="4"/>
  <c r="Z578" i="4"/>
  <c r="R578" i="4"/>
  <c r="Z269" i="4"/>
  <c r="R269" i="4"/>
  <c r="Z917" i="4"/>
  <c r="R917" i="4"/>
  <c r="Z2213" i="4"/>
  <c r="R2213" i="4"/>
  <c r="Z37" i="4"/>
  <c r="R37" i="4"/>
  <c r="Z145" i="4"/>
  <c r="R145" i="4"/>
  <c r="Z361" i="4"/>
  <c r="R361" i="4"/>
  <c r="Z604" i="4"/>
  <c r="R604" i="4"/>
  <c r="Z631" i="4"/>
  <c r="R631" i="4"/>
  <c r="Z766" i="4"/>
  <c r="R766" i="4"/>
  <c r="Z1279" i="4"/>
  <c r="R1279" i="4"/>
  <c r="Z1360" i="4"/>
  <c r="R1360" i="4"/>
  <c r="Z1441" i="4"/>
  <c r="R1441" i="4"/>
  <c r="Z1468" i="4"/>
  <c r="R1468" i="4"/>
  <c r="Z1549" i="4"/>
  <c r="R1549" i="4"/>
  <c r="Z1576" i="4"/>
  <c r="R1576" i="4"/>
  <c r="Z1765" i="4"/>
  <c r="R1765" i="4"/>
  <c r="Z1846" i="4"/>
  <c r="R1846" i="4"/>
  <c r="Z2564" i="4"/>
  <c r="R2564" i="4"/>
  <c r="Z266" i="4"/>
  <c r="R266" i="4"/>
  <c r="Z293" i="4"/>
  <c r="R293" i="4"/>
  <c r="Z347" i="4"/>
  <c r="R347" i="4"/>
  <c r="Z374" i="4"/>
  <c r="R374" i="4"/>
  <c r="Z428" i="4"/>
  <c r="R428" i="4"/>
  <c r="Z2049" i="4"/>
  <c r="R2049" i="4"/>
  <c r="Z2481" i="4"/>
  <c r="R2481" i="4"/>
  <c r="Z2577" i="4"/>
  <c r="R2577" i="4"/>
  <c r="Z1402" i="4"/>
  <c r="R1402" i="4"/>
  <c r="Z1429" i="4"/>
  <c r="R1429" i="4"/>
  <c r="Z1537" i="4"/>
  <c r="R1537" i="4"/>
  <c r="Z1645" i="4"/>
  <c r="R1645" i="4"/>
  <c r="Z1780" i="4"/>
  <c r="R1780" i="4"/>
  <c r="Z2092" i="4"/>
  <c r="R2092" i="4"/>
  <c r="Z2617" i="4"/>
  <c r="R2617" i="4"/>
  <c r="Z1339" i="4"/>
  <c r="R1339" i="4"/>
  <c r="Z1528" i="4"/>
  <c r="R1528" i="4"/>
  <c r="Z1597" i="4"/>
  <c r="R1597" i="4"/>
  <c r="Z1771" i="4"/>
  <c r="R1771" i="4"/>
  <c r="Z2164" i="4"/>
  <c r="R2164" i="4"/>
  <c r="Z2272" i="4"/>
  <c r="R2272" i="4"/>
  <c r="Z2527" i="4"/>
  <c r="R2527" i="4"/>
  <c r="Z2596" i="4"/>
  <c r="R2596" i="4"/>
  <c r="Z2812" i="4"/>
  <c r="R2812" i="4"/>
  <c r="Z2073" i="4"/>
  <c r="R2073" i="4"/>
  <c r="Z2478" i="4"/>
  <c r="R2478" i="4"/>
  <c r="Z2640" i="4"/>
  <c r="R2640" i="4"/>
  <c r="Z2817" i="4"/>
  <c r="R2817" i="4"/>
  <c r="Z1462" i="4"/>
  <c r="R1462" i="4"/>
  <c r="Z1501" i="4"/>
  <c r="R1501" i="4"/>
  <c r="Z2380" i="4"/>
  <c r="R2380" i="4"/>
  <c r="Z2704" i="4"/>
  <c r="R2704" i="4"/>
  <c r="Z2304" i="4"/>
  <c r="R2304" i="4"/>
  <c r="Z2667" i="4"/>
  <c r="R2667" i="4"/>
  <c r="Z1481" i="4"/>
  <c r="R1481" i="4"/>
  <c r="Z1697" i="4"/>
  <c r="R1697" i="4"/>
  <c r="Z1805" i="4"/>
  <c r="R1805" i="4"/>
  <c r="Z2090" i="4"/>
  <c r="R2090" i="4"/>
  <c r="Z2225" i="4"/>
  <c r="R2225" i="4"/>
  <c r="Z2698" i="4"/>
  <c r="R2698" i="4"/>
  <c r="Z1177" i="4"/>
  <c r="R1177" i="4"/>
  <c r="Z2331" i="4"/>
  <c r="R2331" i="4"/>
  <c r="Z2171" i="4"/>
  <c r="R2171" i="4"/>
  <c r="Z2551" i="4"/>
  <c r="R2551" i="4"/>
  <c r="Z2480" i="4"/>
  <c r="R2480" i="4"/>
  <c r="Z2061" i="4"/>
  <c r="R2061" i="4"/>
  <c r="Z2790" i="4"/>
  <c r="R2790" i="4"/>
  <c r="Z617" i="4"/>
  <c r="R617" i="4"/>
  <c r="Z2009" i="4"/>
  <c r="R2009" i="4"/>
  <c r="Z2144" i="4"/>
  <c r="R2144" i="4"/>
  <c r="Z2279" i="4"/>
  <c r="R2279" i="4"/>
  <c r="Z2832" i="4"/>
  <c r="R2832" i="4"/>
  <c r="Z2833" i="4"/>
  <c r="R2833" i="4"/>
  <c r="Z2089" i="4"/>
  <c r="R2089" i="4"/>
  <c r="Z2548" i="4"/>
  <c r="R2548" i="4"/>
  <c r="Z848" i="4"/>
  <c r="R848" i="4"/>
  <c r="Z1778" i="4"/>
  <c r="R1778" i="4"/>
  <c r="Z2399" i="4"/>
  <c r="R2399" i="4"/>
  <c r="Z2669" i="4"/>
  <c r="R2669" i="4"/>
  <c r="Z2482" i="4"/>
  <c r="R2482" i="4"/>
  <c r="Z2183" i="4"/>
  <c r="R2183" i="4"/>
  <c r="Z1558" i="4"/>
  <c r="R1558" i="4"/>
  <c r="Z1991" i="4"/>
  <c r="R1991" i="4"/>
  <c r="Z1356" i="4"/>
  <c r="R1356" i="4"/>
  <c r="Z1288" i="4"/>
  <c r="R1288" i="4"/>
  <c r="Z2079" i="4"/>
  <c r="R2079" i="4"/>
  <c r="Z1136" i="4"/>
  <c r="R1136" i="4"/>
  <c r="Z1406" i="4"/>
  <c r="R1406" i="4"/>
  <c r="Z1514" i="4"/>
  <c r="R1514" i="4"/>
  <c r="Z1458" i="4"/>
  <c r="R1458" i="4"/>
  <c r="Z1541" i="4"/>
  <c r="R1541" i="4"/>
  <c r="Z432" i="4"/>
  <c r="R432" i="4"/>
  <c r="Z891" i="4"/>
  <c r="R891" i="4"/>
  <c r="Z569" i="4"/>
  <c r="R569" i="4"/>
  <c r="Z1269" i="4"/>
  <c r="R1269" i="4"/>
  <c r="Z1215" i="4"/>
  <c r="R1215" i="4"/>
  <c r="Z297" i="4"/>
  <c r="R297" i="4"/>
  <c r="Z1296" i="4"/>
  <c r="R1296" i="4"/>
  <c r="Z758" i="4"/>
  <c r="R758" i="4"/>
  <c r="Z999" i="4"/>
  <c r="R999" i="4"/>
  <c r="Z2297" i="4"/>
  <c r="R2297" i="4"/>
  <c r="Z2513" i="4"/>
  <c r="R2513" i="4"/>
  <c r="Z2567" i="4"/>
  <c r="R2567" i="4"/>
  <c r="Z2621" i="4"/>
  <c r="R2621" i="4"/>
  <c r="Z1404" i="4"/>
  <c r="R1404" i="4"/>
  <c r="Z1313" i="4"/>
  <c r="R1313" i="4"/>
  <c r="Z2462" i="4"/>
  <c r="R2462" i="4"/>
  <c r="Z2328" i="4"/>
  <c r="R2328" i="4"/>
  <c r="Z2476" i="4"/>
  <c r="R2476" i="4"/>
  <c r="Z2546" i="4"/>
  <c r="R2546" i="4"/>
  <c r="Z946" i="4"/>
  <c r="R946" i="4"/>
  <c r="Z2296" i="4"/>
  <c r="R2296" i="4"/>
  <c r="Z433" i="4"/>
  <c r="R433" i="4"/>
  <c r="Z2755" i="4"/>
  <c r="R2755" i="4"/>
  <c r="Z2026" i="4"/>
  <c r="R2026" i="4"/>
  <c r="Z2512" i="4"/>
  <c r="R2512" i="4"/>
  <c r="Z1668" i="4"/>
  <c r="R1668" i="4"/>
  <c r="Z1133" i="4"/>
  <c r="R1133" i="4"/>
  <c r="Z2078" i="4"/>
  <c r="R2078" i="4"/>
  <c r="Z341" i="4"/>
  <c r="R341" i="4"/>
  <c r="Z449" i="4"/>
  <c r="R449" i="4"/>
  <c r="Z746" i="4"/>
  <c r="R746" i="4"/>
  <c r="Z842" i="4"/>
  <c r="R842" i="4"/>
  <c r="Z935" i="4"/>
  <c r="R935" i="4"/>
  <c r="Z1016" i="4"/>
  <c r="R1016" i="4"/>
  <c r="Z1070" i="4"/>
  <c r="R1070" i="4"/>
  <c r="Z1097" i="4"/>
  <c r="R1097" i="4"/>
  <c r="Z1166" i="4"/>
  <c r="R1166" i="4"/>
  <c r="Z1961" i="4"/>
  <c r="R1961" i="4"/>
  <c r="Z2192" i="4"/>
  <c r="R2192" i="4"/>
  <c r="Z1423" i="4"/>
  <c r="R1423" i="4"/>
  <c r="Z180" i="4"/>
  <c r="R180" i="4"/>
  <c r="Z261" i="4"/>
  <c r="R261" i="4"/>
  <c r="Z438" i="4"/>
  <c r="R438" i="4"/>
  <c r="Z519" i="4"/>
  <c r="R519" i="4"/>
  <c r="Z789" i="4"/>
  <c r="R789" i="4"/>
  <c r="Z816" i="4"/>
  <c r="R816" i="4"/>
  <c r="Z843" i="4"/>
  <c r="R843" i="4"/>
  <c r="Z1017" i="4"/>
  <c r="R1017" i="4"/>
  <c r="Z1059" i="4"/>
  <c r="R1059" i="4"/>
  <c r="Z1167" i="4"/>
  <c r="R1167" i="4"/>
  <c r="Z1248" i="4"/>
  <c r="R1248" i="4"/>
  <c r="Z1788" i="4"/>
  <c r="R1788" i="4"/>
  <c r="Z439" i="4"/>
  <c r="R439" i="4"/>
  <c r="Z613" i="4"/>
  <c r="R613" i="4"/>
  <c r="Z748" i="4"/>
  <c r="R748" i="4"/>
  <c r="Z991" i="4"/>
  <c r="R991" i="4"/>
  <c r="Z1180" i="4"/>
  <c r="R1180" i="4"/>
  <c r="Z1396" i="4"/>
  <c r="R1396" i="4"/>
  <c r="Z1774" i="4"/>
  <c r="R1774" i="4"/>
  <c r="Z2086" i="4"/>
  <c r="R2086" i="4"/>
  <c r="Z1275" i="4"/>
  <c r="R1275" i="4"/>
  <c r="Z863" i="4"/>
  <c r="R863" i="4"/>
  <c r="Z236" i="4"/>
  <c r="R236" i="4"/>
  <c r="Z317" i="4"/>
  <c r="R317" i="4"/>
  <c r="Z506" i="4"/>
  <c r="R506" i="4"/>
  <c r="Z683" i="4"/>
  <c r="R683" i="4"/>
  <c r="Z737" i="4"/>
  <c r="R737" i="4"/>
  <c r="Z911" i="4"/>
  <c r="R911" i="4"/>
  <c r="Z1061" i="4"/>
  <c r="R1061" i="4"/>
  <c r="Z1088" i="4"/>
  <c r="R1088" i="4"/>
  <c r="Z1181" i="4"/>
  <c r="R1181" i="4"/>
  <c r="Z1250" i="4"/>
  <c r="R1250" i="4"/>
  <c r="Z1277" i="4"/>
  <c r="R1277" i="4"/>
  <c r="Z1385" i="4"/>
  <c r="R1385" i="4"/>
  <c r="Z1466" i="4"/>
  <c r="R1466" i="4"/>
  <c r="Z1574" i="4"/>
  <c r="R1574" i="4"/>
  <c r="Z1682" i="4"/>
  <c r="R1682" i="4"/>
  <c r="Z1924" i="4"/>
  <c r="R1924" i="4"/>
  <c r="Z2058" i="4"/>
  <c r="R2058" i="4"/>
  <c r="Z2085" i="4"/>
  <c r="R2085" i="4"/>
  <c r="Z2274" i="4"/>
  <c r="R2274" i="4"/>
  <c r="Z2367" i="4"/>
  <c r="R2367" i="4"/>
  <c r="Z2186" i="4"/>
  <c r="R2186" i="4"/>
  <c r="Z453" i="4"/>
  <c r="R453" i="4"/>
  <c r="Z507" i="4"/>
  <c r="R507" i="4"/>
  <c r="Z2720" i="4"/>
  <c r="R2720" i="4"/>
  <c r="Z242" i="4"/>
  <c r="R242" i="4"/>
  <c r="Z890" i="4"/>
  <c r="R890" i="4"/>
  <c r="Z36" i="4"/>
  <c r="R36" i="4"/>
  <c r="Z198" i="4"/>
  <c r="R198" i="4"/>
  <c r="Z2300" i="4"/>
  <c r="R2300" i="4"/>
  <c r="Z2474" i="4"/>
  <c r="R2474" i="4"/>
  <c r="Z846" i="4"/>
  <c r="R846" i="4"/>
  <c r="Z1305" i="4"/>
  <c r="R1305" i="4"/>
  <c r="Z1413" i="4"/>
  <c r="R1413" i="4"/>
  <c r="Z765" i="4"/>
  <c r="R765" i="4"/>
  <c r="Z1143" i="4"/>
  <c r="R1143" i="4"/>
  <c r="Z1197" i="4"/>
  <c r="R1197" i="4"/>
  <c r="Z1764" i="4"/>
  <c r="R1764" i="4"/>
  <c r="Z93" i="4"/>
  <c r="R93" i="4"/>
  <c r="Z201" i="4"/>
  <c r="R201" i="4"/>
  <c r="Z282" i="4"/>
  <c r="R282" i="4"/>
  <c r="Z309" i="4"/>
  <c r="R309" i="4"/>
  <c r="Z417" i="4"/>
  <c r="R417" i="4"/>
  <c r="Z510" i="4"/>
  <c r="R510" i="4"/>
  <c r="Z888" i="4"/>
  <c r="R888" i="4"/>
  <c r="Z915" i="4"/>
  <c r="R915" i="4"/>
  <c r="Z942" i="4"/>
  <c r="R942" i="4"/>
  <c r="Z969" i="4"/>
  <c r="R969" i="4"/>
  <c r="Z1104" i="4"/>
  <c r="R1104" i="4"/>
  <c r="Z1131" i="4"/>
  <c r="R1131" i="4"/>
  <c r="Z1509" i="4"/>
  <c r="R1509" i="4"/>
  <c r="Z1605" i="4"/>
  <c r="R1605" i="4"/>
  <c r="Z1887" i="4"/>
  <c r="R1887" i="4"/>
  <c r="Z187" i="4"/>
  <c r="R187" i="4"/>
  <c r="Z538" i="4"/>
  <c r="R538" i="4"/>
  <c r="Z592" i="4"/>
  <c r="R592" i="4"/>
  <c r="Z500" i="4"/>
  <c r="R500" i="4"/>
  <c r="Z716" i="4"/>
  <c r="R716" i="4"/>
  <c r="Z1283" i="4"/>
  <c r="R1283" i="4"/>
  <c r="Z1391" i="4"/>
  <c r="R1391" i="4"/>
  <c r="Z1445" i="4"/>
  <c r="R1445" i="4"/>
  <c r="Z1499" i="4"/>
  <c r="R1499" i="4"/>
  <c r="Z1553" i="4"/>
  <c r="R1553" i="4"/>
  <c r="Z2174" i="4"/>
  <c r="R2174" i="4"/>
  <c r="Z2672" i="4"/>
  <c r="R2672" i="4"/>
  <c r="Z165" i="4"/>
  <c r="R165" i="4"/>
  <c r="Z219" i="4"/>
  <c r="R219" i="4"/>
  <c r="Z489" i="4"/>
  <c r="R489" i="4"/>
  <c r="Z624" i="4"/>
  <c r="R624" i="4"/>
  <c r="Z1002" i="4"/>
  <c r="R1002" i="4"/>
  <c r="Z1218" i="4"/>
  <c r="R1218" i="4"/>
  <c r="Z1785" i="4"/>
  <c r="R1785" i="4"/>
  <c r="Z2256" i="4"/>
  <c r="R2256" i="4"/>
  <c r="Z2541" i="4"/>
  <c r="R2541" i="4"/>
  <c r="Z2595" i="4"/>
  <c r="R2595" i="4"/>
  <c r="Z2699" i="4"/>
  <c r="R2699" i="4"/>
  <c r="Z313" i="4"/>
  <c r="R313" i="4"/>
  <c r="Z340" i="4"/>
  <c r="R340" i="4"/>
  <c r="Z583" i="4"/>
  <c r="R583" i="4"/>
  <c r="Z934" i="4"/>
  <c r="R934" i="4"/>
  <c r="Z988" i="4"/>
  <c r="R988" i="4"/>
  <c r="Z2636" i="4"/>
  <c r="R2636" i="4"/>
  <c r="Z2691" i="4"/>
  <c r="R2691" i="4"/>
  <c r="Z2787" i="4"/>
  <c r="R2787" i="4"/>
  <c r="Z2635" i="4"/>
  <c r="R2635" i="4"/>
  <c r="Z199" i="4"/>
  <c r="R199" i="4"/>
  <c r="Z442" i="4"/>
  <c r="R442" i="4"/>
  <c r="Z577" i="4"/>
  <c r="R577" i="4"/>
  <c r="Z928" i="4"/>
  <c r="R928" i="4"/>
  <c r="Z955" i="4"/>
  <c r="R955" i="4"/>
  <c r="Z1090" i="4"/>
  <c r="R1090" i="4"/>
  <c r="Z1252" i="4"/>
  <c r="R1252" i="4"/>
  <c r="Z1495" i="4"/>
  <c r="R1495" i="4"/>
  <c r="Z1630" i="4"/>
  <c r="R1630" i="4"/>
  <c r="Z1819" i="4"/>
  <c r="R1819" i="4"/>
  <c r="Z1268" i="4"/>
  <c r="R1268" i="4"/>
  <c r="Z1916" i="4"/>
  <c r="R1916" i="4"/>
  <c r="Z50" i="4"/>
  <c r="R50" i="4"/>
  <c r="Z77" i="4"/>
  <c r="R77" i="4"/>
  <c r="Z104" i="4"/>
  <c r="R104" i="4"/>
  <c r="Z131" i="4"/>
  <c r="R131" i="4"/>
  <c r="Z455" i="4"/>
  <c r="R455" i="4"/>
  <c r="Z2130" i="4"/>
  <c r="R2130" i="4"/>
  <c r="Z2172" i="4"/>
  <c r="R2172" i="4"/>
  <c r="Z2253" i="4"/>
  <c r="R2253" i="4"/>
  <c r="Z2454" i="4"/>
  <c r="R2454" i="4"/>
  <c r="Z1240" i="4"/>
  <c r="R1240" i="4"/>
  <c r="Z1564" i="4"/>
  <c r="R1564" i="4"/>
  <c r="Z1618" i="4"/>
  <c r="R1618" i="4"/>
  <c r="Z1699" i="4"/>
  <c r="R1699" i="4"/>
  <c r="Z1807" i="4"/>
  <c r="R1807" i="4"/>
  <c r="Z1915" i="4"/>
  <c r="R1915" i="4"/>
  <c r="Z1984" i="4"/>
  <c r="R1984" i="4"/>
  <c r="Z2119" i="4"/>
  <c r="R2119" i="4"/>
  <c r="Z2649" i="4"/>
  <c r="R2649" i="4"/>
  <c r="Z1935" i="4"/>
  <c r="R1935" i="4"/>
  <c r="Z2473" i="4"/>
  <c r="R2473" i="4"/>
  <c r="Z2372" i="4"/>
  <c r="R2372" i="4"/>
  <c r="Z1980" i="4"/>
  <c r="R1980" i="4"/>
  <c r="Z2047" i="4"/>
  <c r="R2047" i="4"/>
  <c r="Z2344" i="4"/>
  <c r="R2344" i="4"/>
  <c r="Z1010" i="4"/>
  <c r="R1010" i="4"/>
  <c r="Z1690" i="4"/>
  <c r="R1690" i="4"/>
  <c r="Z2169" i="4"/>
  <c r="R2169" i="4"/>
  <c r="Z2236" i="4"/>
  <c r="R2236" i="4"/>
  <c r="Z2575" i="4"/>
  <c r="R2575" i="4"/>
  <c r="Z1442" i="4"/>
  <c r="R1442" i="4"/>
  <c r="Z2495" i="4"/>
  <c r="R2495" i="4"/>
  <c r="Z1123" i="4"/>
  <c r="R1123" i="4"/>
  <c r="Z2218" i="4"/>
  <c r="R2218" i="4"/>
  <c r="Z2208" i="4"/>
  <c r="R2208" i="4"/>
  <c r="Z2290" i="4"/>
  <c r="R2290" i="4"/>
  <c r="Z671" i="4"/>
  <c r="R671" i="4"/>
  <c r="Z1373" i="4"/>
  <c r="R1373" i="4"/>
  <c r="Z2387" i="4"/>
  <c r="R2387" i="4"/>
  <c r="Z2453" i="4"/>
  <c r="R2453" i="4"/>
  <c r="Z2505" i="4"/>
  <c r="R2505" i="4"/>
  <c r="Z2439" i="4"/>
  <c r="R2439" i="4"/>
  <c r="Z2628" i="4"/>
  <c r="R2628" i="4"/>
  <c r="Z2170" i="4"/>
  <c r="R2170" i="4"/>
  <c r="Z1157" i="4"/>
  <c r="R1157" i="4"/>
  <c r="Z1685" i="4"/>
  <c r="R1685" i="4"/>
  <c r="Z2250" i="4"/>
  <c r="R2250" i="4"/>
  <c r="Z2532" i="4"/>
  <c r="R2532" i="4"/>
  <c r="Z2413" i="4"/>
  <c r="R2413" i="4"/>
  <c r="Z2695" i="4"/>
  <c r="R2695" i="4"/>
  <c r="Z1388" i="4"/>
  <c r="R1388" i="4"/>
  <c r="Z1550" i="4"/>
  <c r="R1550" i="4"/>
  <c r="Z1886" i="4"/>
  <c r="R1886" i="4"/>
  <c r="Z2036" i="4"/>
  <c r="R2036" i="4"/>
  <c r="Z2576" i="4"/>
  <c r="R2576" i="4"/>
  <c r="Z2723" i="4"/>
  <c r="R2723" i="4"/>
  <c r="Z2773" i="4"/>
  <c r="R2773" i="4"/>
  <c r="Z972" i="4"/>
  <c r="R972" i="4"/>
  <c r="Z405" i="4"/>
  <c r="R405" i="4"/>
  <c r="Z2376" i="4"/>
  <c r="R2376" i="4"/>
  <c r="Z810" i="4"/>
  <c r="R810" i="4"/>
  <c r="Z1919" i="4"/>
  <c r="R1919" i="4"/>
  <c r="Z2027" i="4"/>
  <c r="R2027" i="4"/>
  <c r="Z135" i="4"/>
  <c r="R135" i="4"/>
  <c r="Z270" i="4"/>
  <c r="R270" i="4"/>
  <c r="Z2592" i="4"/>
  <c r="R2592" i="4"/>
  <c r="Z1377" i="4"/>
  <c r="R1377" i="4"/>
  <c r="Z54" i="4"/>
  <c r="R54" i="4"/>
  <c r="Z702" i="4"/>
  <c r="R702" i="4"/>
  <c r="Z2351" i="4"/>
  <c r="R2351" i="4"/>
  <c r="Z2675" i="4"/>
  <c r="R2675" i="4"/>
  <c r="Z740" i="4"/>
  <c r="R740" i="4"/>
  <c r="Z1325" i="4"/>
  <c r="R1325" i="4"/>
  <c r="Z584" i="4"/>
  <c r="R584" i="4"/>
  <c r="Z1610" i="4"/>
  <c r="R1610" i="4"/>
  <c r="Z1959" i="4"/>
  <c r="R1959" i="4"/>
  <c r="Z2219" i="4"/>
  <c r="R2219" i="4"/>
  <c r="Z2314" i="4"/>
  <c r="R2314" i="4"/>
  <c r="Z2503" i="4"/>
  <c r="R2503" i="4"/>
  <c r="Z1790" i="4"/>
  <c r="R1790" i="4"/>
  <c r="Z1082" i="4"/>
  <c r="R1082" i="4"/>
  <c r="Z2566" i="4"/>
  <c r="R2566" i="4"/>
  <c r="Z1621" i="4"/>
  <c r="R1621" i="4"/>
  <c r="Z1054" i="4"/>
  <c r="R1054" i="4"/>
  <c r="Z1702" i="4"/>
  <c r="R1702" i="4"/>
  <c r="Z1081" i="4"/>
  <c r="R1081" i="4"/>
  <c r="Z2728" i="4"/>
  <c r="R2728" i="4"/>
  <c r="Z1189" i="4"/>
  <c r="R1189" i="4"/>
  <c r="Z1540" i="4"/>
  <c r="R1540" i="4"/>
  <c r="Z1817" i="4"/>
  <c r="R1817" i="4"/>
  <c r="Z314" i="4"/>
  <c r="R314" i="4"/>
  <c r="Z368" i="4"/>
  <c r="R368" i="4"/>
  <c r="Z491" i="4"/>
  <c r="R491" i="4"/>
  <c r="Z545" i="4"/>
  <c r="R545" i="4"/>
  <c r="Z692" i="4"/>
  <c r="R692" i="4"/>
  <c r="Z815" i="4"/>
  <c r="R815" i="4"/>
  <c r="Z896" i="4"/>
  <c r="R896" i="4"/>
  <c r="Z1448" i="4"/>
  <c r="R1448" i="4"/>
  <c r="Z1475" i="4"/>
  <c r="R1475" i="4"/>
  <c r="Z1571" i="4"/>
  <c r="R1571" i="4"/>
  <c r="Z1679" i="4"/>
  <c r="R1679" i="4"/>
  <c r="Z2057" i="4"/>
  <c r="R2057" i="4"/>
  <c r="Z2096" i="4"/>
  <c r="R2096" i="4"/>
  <c r="Z2123" i="4"/>
  <c r="R2123" i="4"/>
  <c r="Z1815" i="4"/>
  <c r="R1815" i="4"/>
  <c r="Z2807" i="4"/>
  <c r="R2807" i="4"/>
  <c r="Z45" i="4"/>
  <c r="R45" i="4"/>
  <c r="Z72" i="4"/>
  <c r="R72" i="4"/>
  <c r="Z99" i="4"/>
  <c r="R99" i="4"/>
  <c r="Z126" i="4"/>
  <c r="R126" i="4"/>
  <c r="Z693" i="4"/>
  <c r="R693" i="4"/>
  <c r="Z762" i="4"/>
  <c r="R762" i="4"/>
  <c r="Z1557" i="4"/>
  <c r="R1557" i="4"/>
  <c r="Z1584" i="4"/>
  <c r="R1584" i="4"/>
  <c r="Z1692" i="4"/>
  <c r="R1692" i="4"/>
  <c r="Z1734" i="4"/>
  <c r="R1734" i="4"/>
  <c r="Z2043" i="4"/>
  <c r="R2043" i="4"/>
  <c r="Z1964" i="4"/>
  <c r="R1964" i="4"/>
  <c r="Z34" i="4"/>
  <c r="R34" i="4"/>
  <c r="Z169" i="4"/>
  <c r="R169" i="4"/>
  <c r="Z532" i="4"/>
  <c r="R532" i="4"/>
  <c r="Z640" i="4"/>
  <c r="R640" i="4"/>
  <c r="Z1060" i="4"/>
  <c r="R1060" i="4"/>
  <c r="Z1087" i="4"/>
  <c r="R1087" i="4"/>
  <c r="Z1438" i="4"/>
  <c r="R1438" i="4"/>
  <c r="Z1519" i="4"/>
  <c r="R1519" i="4"/>
  <c r="Z1546" i="4"/>
  <c r="R1546" i="4"/>
  <c r="Z1585" i="4"/>
  <c r="R1585" i="4"/>
  <c r="Z1708" i="4"/>
  <c r="R1708" i="4"/>
  <c r="Z1978" i="4"/>
  <c r="R1978" i="4"/>
  <c r="Z2483" i="4"/>
  <c r="R2483" i="4"/>
  <c r="Z155" i="4"/>
  <c r="R155" i="4"/>
  <c r="Z290" i="4"/>
  <c r="R290" i="4"/>
  <c r="Z371" i="4"/>
  <c r="R371" i="4"/>
  <c r="Z425" i="4"/>
  <c r="R425" i="4"/>
  <c r="Z452" i="4"/>
  <c r="R452" i="4"/>
  <c r="Z1358" i="4"/>
  <c r="R1358" i="4"/>
  <c r="Z1898" i="4"/>
  <c r="R1898" i="4"/>
  <c r="Z2087" i="4"/>
  <c r="R2087" i="4"/>
  <c r="Z2178" i="4"/>
  <c r="R2178" i="4"/>
  <c r="Z2448" i="4"/>
  <c r="R2448" i="4"/>
  <c r="Z566" i="4"/>
  <c r="R566" i="4"/>
  <c r="Z414" i="4"/>
  <c r="R414" i="4"/>
  <c r="Z642" i="4"/>
  <c r="R642" i="4"/>
  <c r="Z696" i="4"/>
  <c r="R696" i="4"/>
  <c r="Z2259" i="4"/>
  <c r="R2259" i="4"/>
  <c r="Z144" i="4"/>
  <c r="R144" i="4"/>
  <c r="Z252" i="4"/>
  <c r="R252" i="4"/>
  <c r="Z534" i="4"/>
  <c r="R534" i="4"/>
  <c r="Z1560" i="4"/>
  <c r="R1560" i="4"/>
  <c r="Z1587" i="4"/>
  <c r="R1587" i="4"/>
  <c r="Z1884" i="4"/>
  <c r="R1884" i="4"/>
  <c r="Z819" i="4"/>
  <c r="R819" i="4"/>
  <c r="Z873" i="4"/>
  <c r="R873" i="4"/>
  <c r="Z927" i="4"/>
  <c r="R927" i="4"/>
  <c r="Z981" i="4"/>
  <c r="R981" i="4"/>
  <c r="Z1035" i="4"/>
  <c r="R1035" i="4"/>
  <c r="Z1452" i="4"/>
  <c r="R1452" i="4"/>
  <c r="Z323" i="4"/>
  <c r="R323" i="4"/>
  <c r="Z228" i="4"/>
  <c r="R228" i="4"/>
  <c r="Z336" i="4"/>
  <c r="R336" i="4"/>
  <c r="Z537" i="4"/>
  <c r="R537" i="4"/>
  <c r="Z591" i="4"/>
  <c r="R591" i="4"/>
  <c r="Z1050" i="4"/>
  <c r="R1050" i="4"/>
  <c r="Z1308" i="4"/>
  <c r="R1308" i="4"/>
  <c r="Z1362" i="4"/>
  <c r="R1362" i="4"/>
  <c r="Z1455" i="4"/>
  <c r="R1455" i="4"/>
  <c r="Z1794" i="4"/>
  <c r="R1794" i="4"/>
  <c r="Z268" i="4"/>
  <c r="R268" i="4"/>
  <c r="Z403" i="4"/>
  <c r="R403" i="4"/>
  <c r="Z484" i="4"/>
  <c r="R484" i="4"/>
  <c r="Z877" i="4"/>
  <c r="R877" i="4"/>
  <c r="Z931" i="4"/>
  <c r="R931" i="4"/>
  <c r="Z985" i="4"/>
  <c r="R985" i="4"/>
  <c r="Z1093" i="4"/>
  <c r="R1093" i="4"/>
  <c r="Z1147" i="4"/>
  <c r="R1147" i="4"/>
  <c r="Z1201" i="4"/>
  <c r="R1201" i="4"/>
  <c r="Z377" i="4"/>
  <c r="R377" i="4"/>
  <c r="Z1997" i="4"/>
  <c r="R1997" i="4"/>
  <c r="Z1013" i="4"/>
  <c r="R1013" i="4"/>
  <c r="Z1067" i="4"/>
  <c r="R1067" i="4"/>
  <c r="Z1121" i="4"/>
  <c r="R1121" i="4"/>
  <c r="Z2228" i="4"/>
  <c r="R2228" i="4"/>
  <c r="Z2498" i="4"/>
  <c r="R2498" i="4"/>
  <c r="Z111" i="4"/>
  <c r="R111" i="4"/>
  <c r="Z327" i="4"/>
  <c r="R327" i="4"/>
  <c r="Z381" i="4"/>
  <c r="R381" i="4"/>
  <c r="Z651" i="4"/>
  <c r="R651" i="4"/>
  <c r="Z786" i="4"/>
  <c r="R786" i="4"/>
  <c r="Z813" i="4"/>
  <c r="R813" i="4"/>
  <c r="Z921" i="4"/>
  <c r="R921" i="4"/>
  <c r="Z975" i="4"/>
  <c r="R975" i="4"/>
  <c r="Z1164" i="4"/>
  <c r="R1164" i="4"/>
  <c r="Z1500" i="4"/>
  <c r="R1500" i="4"/>
  <c r="Z1554" i="4"/>
  <c r="R1554" i="4"/>
  <c r="Z1689" i="4"/>
  <c r="R1689" i="4"/>
  <c r="Z1758" i="4"/>
  <c r="R1758" i="4"/>
  <c r="Z2067" i="4"/>
  <c r="R2067" i="4"/>
  <c r="Z2202" i="4"/>
  <c r="R2202" i="4"/>
  <c r="Z2433" i="4"/>
  <c r="R2433" i="4"/>
  <c r="Z2487" i="4"/>
  <c r="R2487" i="4"/>
  <c r="Z2514" i="4"/>
  <c r="R2514" i="4"/>
  <c r="Z2622" i="4"/>
  <c r="R2622" i="4"/>
  <c r="Z259" i="4"/>
  <c r="R259" i="4"/>
  <c r="Z502" i="4"/>
  <c r="R502" i="4"/>
  <c r="Z610" i="4"/>
  <c r="R610" i="4"/>
  <c r="Z853" i="4"/>
  <c r="R853" i="4"/>
  <c r="Z2582" i="4"/>
  <c r="R2582" i="4"/>
  <c r="Z2609" i="4"/>
  <c r="R2609" i="4"/>
  <c r="Z2732" i="4"/>
  <c r="R2732" i="4"/>
  <c r="Z2733" i="4"/>
  <c r="R2733" i="4"/>
  <c r="Z2688" i="4"/>
  <c r="R2688" i="4"/>
  <c r="Z2451" i="4"/>
  <c r="R2451" i="4"/>
  <c r="Z1565" i="4"/>
  <c r="R1565" i="4"/>
  <c r="Z226" i="4"/>
  <c r="R226" i="4"/>
  <c r="Z253" i="4"/>
  <c r="R253" i="4"/>
  <c r="Z496" i="4"/>
  <c r="R496" i="4"/>
  <c r="Z523" i="4"/>
  <c r="R523" i="4"/>
  <c r="Z685" i="4"/>
  <c r="R685" i="4"/>
  <c r="Z739" i="4"/>
  <c r="R739" i="4"/>
  <c r="Z847" i="4"/>
  <c r="R847" i="4"/>
  <c r="Z901" i="4"/>
  <c r="R901" i="4"/>
  <c r="Z1036" i="4"/>
  <c r="R1036" i="4"/>
  <c r="Z1225" i="4"/>
  <c r="R1225" i="4"/>
  <c r="Z1603" i="4"/>
  <c r="R1603" i="4"/>
  <c r="Z296" i="4"/>
  <c r="R296" i="4"/>
  <c r="Z416" i="4"/>
  <c r="R416" i="4"/>
  <c r="Z443" i="4"/>
  <c r="R443" i="4"/>
  <c r="Z470" i="4"/>
  <c r="R470" i="4"/>
  <c r="Z2091" i="4"/>
  <c r="R2091" i="4"/>
  <c r="Z2145" i="4"/>
  <c r="R2145" i="4"/>
  <c r="Z2226" i="4"/>
  <c r="R2226" i="4"/>
  <c r="Z2280" i="4"/>
  <c r="R2280" i="4"/>
  <c r="Z2307" i="4"/>
  <c r="R2307" i="4"/>
  <c r="Z2334" i="4"/>
  <c r="R2334" i="4"/>
  <c r="Z2508" i="4"/>
  <c r="R2508" i="4"/>
  <c r="Z2562" i="4"/>
  <c r="R2562" i="4"/>
  <c r="Z2670" i="4"/>
  <c r="R2670" i="4"/>
  <c r="Z1456" i="4"/>
  <c r="R1456" i="4"/>
  <c r="Z1957" i="4"/>
  <c r="R1957" i="4"/>
  <c r="Z2011" i="4"/>
  <c r="R2011" i="4"/>
  <c r="Z2281" i="4"/>
  <c r="R2281" i="4"/>
  <c r="Z2455" i="4"/>
  <c r="R2455" i="4"/>
  <c r="Z2703" i="4"/>
  <c r="R2703" i="4"/>
  <c r="Z2796" i="4"/>
  <c r="R2796" i="4"/>
  <c r="Z2823" i="4"/>
  <c r="R2823" i="4"/>
  <c r="Z1381" i="4"/>
  <c r="R1381" i="4"/>
  <c r="Z2056" i="4"/>
  <c r="R2056" i="4"/>
  <c r="Z2299" i="4"/>
  <c r="R2299" i="4"/>
  <c r="Z2677" i="4"/>
  <c r="R2677" i="4"/>
  <c r="Z2209" i="4"/>
  <c r="R2209" i="4"/>
  <c r="Z2452" i="4"/>
  <c r="R2452" i="4"/>
  <c r="Z860" i="4"/>
  <c r="R860" i="4"/>
  <c r="Z1145" i="4"/>
  <c r="R1145" i="4"/>
  <c r="Z1292" i="4"/>
  <c r="R1292" i="4"/>
  <c r="Z1852" i="4"/>
  <c r="R1852" i="4"/>
  <c r="Z2041" i="4"/>
  <c r="R2041" i="4"/>
  <c r="Z2797" i="4"/>
  <c r="R2797" i="4"/>
  <c r="Z1981" i="4"/>
  <c r="R1981" i="4"/>
  <c r="Z2143" i="4"/>
  <c r="R2143" i="4"/>
  <c r="Z2615" i="4"/>
  <c r="R2615" i="4"/>
  <c r="Z1069" i="4"/>
  <c r="R1069" i="4"/>
  <c r="Z1096" i="4"/>
  <c r="R1096" i="4"/>
  <c r="Z1204" i="4"/>
  <c r="R1204" i="4"/>
  <c r="Z2581" i="4"/>
  <c r="R2581" i="4"/>
  <c r="Z1982" i="4"/>
  <c r="R1982" i="4"/>
  <c r="Z2777" i="4"/>
  <c r="R2777" i="4"/>
  <c r="Z2305" i="4"/>
  <c r="R2305" i="4"/>
  <c r="Z686" i="4"/>
  <c r="R686" i="4"/>
  <c r="Z941" i="4"/>
  <c r="R941" i="4"/>
  <c r="Z2671" i="4"/>
  <c r="R2671" i="4"/>
  <c r="Z2115" i="4"/>
  <c r="R2115" i="4"/>
  <c r="Z2775" i="4"/>
  <c r="R2775" i="4"/>
  <c r="Z644" i="4"/>
  <c r="R644" i="4"/>
  <c r="Z1130" i="4"/>
  <c r="R1130" i="4"/>
  <c r="Z2804" i="4"/>
  <c r="R2804" i="4"/>
  <c r="Z2416" i="4"/>
  <c r="R2416" i="4"/>
  <c r="Z2528" i="4"/>
  <c r="R2528" i="4"/>
  <c r="Z1529" i="4"/>
  <c r="R1529" i="4"/>
  <c r="Z2114" i="4"/>
  <c r="R2114" i="4"/>
  <c r="Z2531" i="4"/>
  <c r="R2531" i="4"/>
  <c r="Z2638" i="4"/>
  <c r="R2638" i="4"/>
  <c r="Z1504" i="4"/>
  <c r="R1504" i="4"/>
  <c r="Z2800" i="4"/>
  <c r="R2800" i="4"/>
  <c r="Z2438" i="4"/>
  <c r="R2438" i="4"/>
  <c r="Z2810" i="4"/>
  <c r="R2810" i="4"/>
  <c r="Z486" i="4"/>
  <c r="R486" i="4"/>
  <c r="Z351" i="4"/>
  <c r="R351" i="4"/>
  <c r="Z2187" i="4"/>
  <c r="R2187" i="4"/>
  <c r="Z488" i="4"/>
  <c r="R488" i="4"/>
  <c r="Z1917" i="4"/>
  <c r="R1917" i="4"/>
  <c r="Z2241" i="4"/>
  <c r="R2241" i="4"/>
  <c r="Z1811" i="4"/>
  <c r="R1811" i="4"/>
  <c r="Z243" i="4"/>
  <c r="R243" i="4"/>
  <c r="Z2295" i="4"/>
  <c r="R2295" i="4"/>
  <c r="Z1350" i="4"/>
  <c r="R1350" i="4"/>
  <c r="Z1352" i="4"/>
  <c r="R1352" i="4"/>
  <c r="Z1449" i="4"/>
  <c r="R1449" i="4"/>
  <c r="Z1826" i="4"/>
  <c r="R1826" i="4"/>
  <c r="Z1493" i="4"/>
  <c r="R1493" i="4"/>
  <c r="Z2045" i="4"/>
  <c r="R2045" i="4"/>
  <c r="Z2384" i="4"/>
  <c r="R2384" i="4"/>
  <c r="Z459" i="4"/>
  <c r="R459" i="4"/>
  <c r="Z919" i="4"/>
  <c r="R919" i="4"/>
  <c r="Z1567" i="4"/>
  <c r="R1567" i="4"/>
  <c r="Z1594" i="4"/>
  <c r="R1594" i="4"/>
  <c r="Z973" i="4"/>
  <c r="R973" i="4"/>
  <c r="Z1648" i="4"/>
  <c r="R1648" i="4"/>
  <c r="Z2620" i="4"/>
  <c r="R2620" i="4"/>
  <c r="AB1999" i="4"/>
  <c r="Z82" i="4"/>
  <c r="R82" i="4"/>
  <c r="Z2674" i="4"/>
  <c r="R2674" i="4"/>
  <c r="Z2107" i="4"/>
  <c r="R2107" i="4"/>
  <c r="Z2809" i="4"/>
  <c r="R2809" i="4"/>
  <c r="Z514" i="4"/>
  <c r="R514" i="4"/>
  <c r="Z1810" i="4"/>
  <c r="R1810" i="4"/>
  <c r="Z1106" i="4"/>
  <c r="R1106" i="4"/>
  <c r="Z44" i="4"/>
  <c r="R44" i="4"/>
  <c r="Z71" i="4"/>
  <c r="R71" i="4"/>
  <c r="Z98" i="4"/>
  <c r="R98" i="4"/>
  <c r="Z125" i="4"/>
  <c r="R125" i="4"/>
  <c r="Z302" i="4"/>
  <c r="R302" i="4"/>
  <c r="Z638" i="4"/>
  <c r="R638" i="4"/>
  <c r="Z869" i="4"/>
  <c r="R869" i="4"/>
  <c r="Z1247" i="4"/>
  <c r="R1247" i="4"/>
  <c r="Z1286" i="4"/>
  <c r="R1286" i="4"/>
  <c r="Z1328" i="4"/>
  <c r="R1328" i="4"/>
  <c r="Z1706" i="4"/>
  <c r="R1706" i="4"/>
  <c r="Z2231" i="4"/>
  <c r="R2231" i="4"/>
  <c r="Z1828" i="4"/>
  <c r="R1828" i="4"/>
  <c r="Z809" i="4"/>
  <c r="R809" i="4"/>
  <c r="Z168" i="4"/>
  <c r="R168" i="4"/>
  <c r="Z249" i="4"/>
  <c r="R249" i="4"/>
  <c r="Z303" i="4"/>
  <c r="R303" i="4"/>
  <c r="Z411" i="4"/>
  <c r="R411" i="4"/>
  <c r="Z909" i="4"/>
  <c r="R909" i="4"/>
  <c r="Z1302" i="4"/>
  <c r="R1302" i="4"/>
  <c r="Z1368" i="4"/>
  <c r="R1368" i="4"/>
  <c r="Z1422" i="4"/>
  <c r="R1422" i="4"/>
  <c r="Z2402" i="4"/>
  <c r="R2402" i="4"/>
  <c r="Z1808" i="4"/>
  <c r="R1808" i="4"/>
  <c r="Z61" i="4"/>
  <c r="R61" i="4"/>
  <c r="Z88" i="4"/>
  <c r="R88" i="4"/>
  <c r="Z142" i="4"/>
  <c r="R142" i="4"/>
  <c r="Z250" i="4"/>
  <c r="R250" i="4"/>
  <c r="Z559" i="4"/>
  <c r="R559" i="4"/>
  <c r="Z1006" i="4"/>
  <c r="R1006" i="4"/>
  <c r="Z1033" i="4"/>
  <c r="R1033" i="4"/>
  <c r="Z1195" i="4"/>
  <c r="R1195" i="4"/>
  <c r="Z1747" i="4"/>
  <c r="R1747" i="4"/>
  <c r="Z1816" i="4"/>
  <c r="R1816" i="4"/>
  <c r="Z2059" i="4"/>
  <c r="R2059" i="4"/>
  <c r="Z2206" i="4"/>
  <c r="R2206" i="4"/>
  <c r="Z2383" i="4"/>
  <c r="R2383" i="4"/>
  <c r="Z2692" i="4"/>
  <c r="R2692" i="4"/>
  <c r="Z1421" i="4"/>
  <c r="R1421" i="4"/>
  <c r="Z305" i="4"/>
  <c r="R305" i="4"/>
  <c r="Z467" i="4"/>
  <c r="R467" i="4"/>
  <c r="Z884" i="4"/>
  <c r="R884" i="4"/>
  <c r="Z953" i="4"/>
  <c r="R953" i="4"/>
  <c r="Z1046" i="4"/>
  <c r="R1046" i="4"/>
  <c r="Z1127" i="4"/>
  <c r="R1127" i="4"/>
  <c r="Z1289" i="4"/>
  <c r="R1289" i="4"/>
  <c r="Z1397" i="4"/>
  <c r="R1397" i="4"/>
  <c r="Z1721" i="4"/>
  <c r="R1721" i="4"/>
  <c r="Z1829" i="4"/>
  <c r="R1829" i="4"/>
  <c r="Z2261" i="4"/>
  <c r="R2261" i="4"/>
  <c r="Z2303" i="4"/>
  <c r="R2303" i="4"/>
  <c r="Z2396" i="4"/>
  <c r="R2396" i="4"/>
  <c r="Z2112" i="4"/>
  <c r="R2112" i="4"/>
  <c r="Z2232" i="4"/>
  <c r="R2232" i="4"/>
  <c r="Z156" i="4"/>
  <c r="R156" i="4"/>
  <c r="Z210" i="4"/>
  <c r="R210" i="4"/>
  <c r="Z468" i="4"/>
  <c r="R468" i="4"/>
  <c r="Z522" i="4"/>
  <c r="R522" i="4"/>
  <c r="Z2585" i="4"/>
  <c r="R2585" i="4"/>
  <c r="Z372" i="4"/>
  <c r="R372" i="4"/>
  <c r="Z2327" i="4"/>
  <c r="R2327" i="4"/>
  <c r="Z2501" i="4"/>
  <c r="R2501" i="4"/>
  <c r="Z2544" i="4"/>
  <c r="R2544" i="4"/>
  <c r="Z2583" i="4"/>
  <c r="R2583" i="4"/>
  <c r="Z2625" i="4"/>
  <c r="R2625" i="4"/>
  <c r="Z2652" i="4"/>
  <c r="R2652" i="4"/>
  <c r="Z792" i="4"/>
  <c r="R792" i="4"/>
  <c r="Z900" i="4"/>
  <c r="R900" i="4"/>
  <c r="Z1116" i="4"/>
  <c r="R1116" i="4"/>
  <c r="Z1776" i="4"/>
  <c r="R1776" i="4"/>
  <c r="Z39" i="4"/>
  <c r="R39" i="4"/>
  <c r="Z375" i="4"/>
  <c r="R375" i="4"/>
  <c r="Z645" i="4"/>
  <c r="R645" i="4"/>
  <c r="Z807" i="4"/>
  <c r="R807" i="4"/>
  <c r="Z1023" i="4"/>
  <c r="R1023" i="4"/>
  <c r="Z1173" i="4"/>
  <c r="R1173" i="4"/>
  <c r="Z1200" i="4"/>
  <c r="R1200" i="4"/>
  <c r="Z1281" i="4"/>
  <c r="R1281" i="4"/>
  <c r="Z1686" i="4"/>
  <c r="R1686" i="4"/>
  <c r="Z1740" i="4"/>
  <c r="R1740" i="4"/>
  <c r="Z674" i="4"/>
  <c r="R674" i="4"/>
  <c r="Z2294" i="4"/>
  <c r="R2294" i="4"/>
  <c r="Z52" i="4"/>
  <c r="R52" i="4"/>
  <c r="Z79" i="4"/>
  <c r="R79" i="4"/>
  <c r="Z106" i="4"/>
  <c r="R106" i="4"/>
  <c r="Z364" i="4"/>
  <c r="R364" i="4"/>
  <c r="Z553" i="4"/>
  <c r="R553" i="4"/>
  <c r="Z796" i="4"/>
  <c r="R796" i="4"/>
  <c r="Z823" i="4"/>
  <c r="R823" i="4"/>
  <c r="Z1012" i="4"/>
  <c r="R1012" i="4"/>
  <c r="Z176" i="4"/>
  <c r="R176" i="4"/>
  <c r="Z230" i="4"/>
  <c r="R230" i="4"/>
  <c r="Z905" i="4"/>
  <c r="R905" i="4"/>
  <c r="Z1229" i="4"/>
  <c r="R1229" i="4"/>
  <c r="Z1337" i="4"/>
  <c r="R1337" i="4"/>
  <c r="Z2066" i="4"/>
  <c r="R2066" i="4"/>
  <c r="Z80" i="4"/>
  <c r="R80" i="4"/>
  <c r="Z1376" i="4"/>
  <c r="R1376" i="4"/>
  <c r="Z2024" i="4"/>
  <c r="R2024" i="4"/>
  <c r="Z138" i="4"/>
  <c r="R138" i="4"/>
  <c r="Z246" i="4"/>
  <c r="R246" i="4"/>
  <c r="Z273" i="4"/>
  <c r="R273" i="4"/>
  <c r="Z300" i="4"/>
  <c r="R300" i="4"/>
  <c r="Z408" i="4"/>
  <c r="R408" i="4"/>
  <c r="Z543" i="4"/>
  <c r="R543" i="4"/>
  <c r="Z597" i="4"/>
  <c r="R597" i="4"/>
  <c r="Z732" i="4"/>
  <c r="R732" i="4"/>
  <c r="Z867" i="4"/>
  <c r="R867" i="4"/>
  <c r="Z948" i="4"/>
  <c r="R948" i="4"/>
  <c r="Z1110" i="4"/>
  <c r="R1110" i="4"/>
  <c r="Z1230" i="4"/>
  <c r="R1230" i="4"/>
  <c r="Z1338" i="4"/>
  <c r="R1338" i="4"/>
  <c r="Z1392" i="4"/>
  <c r="R1392" i="4"/>
  <c r="Z1581" i="4"/>
  <c r="R1581" i="4"/>
  <c r="Z1731" i="4"/>
  <c r="R1731" i="4"/>
  <c r="Z1812" i="4"/>
  <c r="R1812" i="4"/>
  <c r="Z1839" i="4"/>
  <c r="R1839" i="4"/>
  <c r="Z1986" i="4"/>
  <c r="R1986" i="4"/>
  <c r="Z2040" i="4"/>
  <c r="R2040" i="4"/>
  <c r="Z2337" i="4"/>
  <c r="R2337" i="4"/>
  <c r="Z1403" i="4"/>
  <c r="R1403" i="4"/>
  <c r="Z2051" i="4"/>
  <c r="R2051" i="4"/>
  <c r="Z475" i="4"/>
  <c r="R475" i="4"/>
  <c r="Z556" i="4"/>
  <c r="R556" i="4"/>
  <c r="Z745" i="4"/>
  <c r="R745" i="4"/>
  <c r="Z961" i="4"/>
  <c r="R961" i="4"/>
  <c r="Z1015" i="4"/>
  <c r="R1015" i="4"/>
  <c r="Z1042" i="4"/>
  <c r="R1042" i="4"/>
  <c r="Z2678" i="4"/>
  <c r="R2678" i="4"/>
  <c r="Z2601" i="4"/>
  <c r="R2601" i="4"/>
  <c r="Z821" i="4"/>
  <c r="R821" i="4"/>
  <c r="Z64" i="4"/>
  <c r="R64" i="4"/>
  <c r="Z91" i="4"/>
  <c r="R91" i="4"/>
  <c r="Z469" i="4"/>
  <c r="R469" i="4"/>
  <c r="Z1117" i="4"/>
  <c r="R1117" i="4"/>
  <c r="Z1387" i="4"/>
  <c r="R1387" i="4"/>
  <c r="Z1858" i="4"/>
  <c r="R1858" i="4"/>
  <c r="Z1928" i="4"/>
  <c r="R1928" i="4"/>
  <c r="Z119" i="4"/>
  <c r="R119" i="4"/>
  <c r="Z227" i="4"/>
  <c r="R227" i="4"/>
  <c r="Z497" i="4"/>
  <c r="R497" i="4"/>
  <c r="Z2022" i="4"/>
  <c r="R2022" i="4"/>
  <c r="Z2535" i="4"/>
  <c r="R2535" i="4"/>
  <c r="Z1294" i="4"/>
  <c r="R1294" i="4"/>
  <c r="Z1483" i="4"/>
  <c r="R1483" i="4"/>
  <c r="Z1591" i="4"/>
  <c r="R1591" i="4"/>
  <c r="Z1714" i="4"/>
  <c r="R1714" i="4"/>
  <c r="Z1822" i="4"/>
  <c r="R1822" i="4"/>
  <c r="Z1849" i="4"/>
  <c r="R1849" i="4"/>
  <c r="Z2050" i="4"/>
  <c r="R2050" i="4"/>
  <c r="Z2131" i="4"/>
  <c r="R2131" i="4"/>
  <c r="Z2185" i="4"/>
  <c r="R2185" i="4"/>
  <c r="Z2239" i="4"/>
  <c r="R2239" i="4"/>
  <c r="Z2730" i="4"/>
  <c r="R2730" i="4"/>
  <c r="Z2769" i="4"/>
  <c r="R2769" i="4"/>
  <c r="Z1420" i="4"/>
  <c r="R1420" i="4"/>
  <c r="Z2245" i="4"/>
  <c r="R2245" i="4"/>
  <c r="Z2569" i="4"/>
  <c r="R2569" i="4"/>
  <c r="Z2578" i="4"/>
  <c r="R2578" i="4"/>
  <c r="Z2722" i="4"/>
  <c r="R2722" i="4"/>
  <c r="Z590" i="4"/>
  <c r="R590" i="4"/>
  <c r="Z1400" i="4"/>
  <c r="R1400" i="4"/>
  <c r="Z1582" i="4"/>
  <c r="R1582" i="4"/>
  <c r="Z1813" i="4"/>
  <c r="R1813" i="4"/>
  <c r="Z2554" i="4"/>
  <c r="R2554" i="4"/>
  <c r="Z2662" i="4"/>
  <c r="R2662" i="4"/>
  <c r="Z2007" i="4"/>
  <c r="R2007" i="4"/>
  <c r="Z2803" i="4"/>
  <c r="R2803" i="4"/>
  <c r="Z806" i="4"/>
  <c r="R806" i="4"/>
  <c r="Z1643" i="4"/>
  <c r="R1643" i="4"/>
  <c r="Z1859" i="4"/>
  <c r="R1859" i="4"/>
  <c r="Z1967" i="4"/>
  <c r="R1967" i="4"/>
  <c r="Z2750" i="4"/>
  <c r="R2750" i="4"/>
  <c r="Z2536" i="4"/>
  <c r="R2536" i="4"/>
  <c r="Z1258" i="4"/>
  <c r="R1258" i="4"/>
  <c r="Z2689" i="4"/>
  <c r="R2689" i="4"/>
  <c r="Z2154" i="4"/>
  <c r="R2154" i="4"/>
  <c r="Z2586" i="4"/>
  <c r="R2586" i="4"/>
  <c r="Z2748" i="4"/>
  <c r="R2748" i="4"/>
  <c r="Z2371" i="4"/>
  <c r="R2371" i="4"/>
  <c r="Z2614" i="4"/>
  <c r="R2614" i="4"/>
  <c r="Z1022" i="4"/>
  <c r="R1022" i="4"/>
  <c r="Z1427" i="4"/>
  <c r="R1427" i="4"/>
  <c r="Z1616" i="4"/>
  <c r="R1616" i="4"/>
  <c r="Z2102" i="4"/>
  <c r="R2102" i="4"/>
  <c r="Z2522" i="4"/>
  <c r="R2522" i="4"/>
  <c r="Z2642" i="4"/>
  <c r="R2642" i="4"/>
  <c r="Z2142" i="4"/>
  <c r="R2142" i="4"/>
  <c r="Z2467" i="4"/>
  <c r="R2467" i="4"/>
  <c r="Z2830" i="4"/>
  <c r="R2830" i="4"/>
  <c r="Z1049" i="4"/>
  <c r="R1049" i="4"/>
  <c r="Z983" i="4"/>
  <c r="R983" i="4"/>
  <c r="Z2534" i="4"/>
  <c r="R2534" i="4"/>
  <c r="Z2659" i="4"/>
  <c r="R2659" i="4"/>
  <c r="Z1411" i="4"/>
  <c r="R1411" i="4"/>
  <c r="Z1638" i="4"/>
  <c r="R1638" i="4"/>
  <c r="Z2449" i="4"/>
  <c r="R2449" i="4"/>
  <c r="Z1895" i="4"/>
  <c r="R1895" i="4"/>
  <c r="Z2673" i="4"/>
  <c r="R2673" i="4"/>
  <c r="Z1512" i="4"/>
  <c r="R1512" i="4"/>
  <c r="Z1728" i="4"/>
  <c r="R1728" i="4"/>
  <c r="Z783" i="4"/>
  <c r="R783" i="4"/>
  <c r="Z1028" i="4"/>
  <c r="R1028" i="4"/>
  <c r="Z108" i="4"/>
  <c r="R108" i="4"/>
  <c r="Z567" i="4"/>
  <c r="R567" i="4"/>
  <c r="Z191" i="4"/>
  <c r="R191" i="4"/>
  <c r="Z1838" i="4"/>
  <c r="R1838" i="4"/>
  <c r="Z1080" i="4"/>
  <c r="R1080" i="4"/>
  <c r="Z513" i="4"/>
  <c r="R513" i="4"/>
  <c r="Z1944" i="4"/>
  <c r="R1944" i="4"/>
  <c r="Z594" i="4"/>
  <c r="R594" i="4"/>
  <c r="Z353" i="4"/>
  <c r="R353" i="4"/>
  <c r="Z729" i="4"/>
  <c r="R729" i="4"/>
  <c r="Z1701" i="4"/>
  <c r="R1701" i="4"/>
  <c r="Z2594" i="4"/>
  <c r="R2594" i="4"/>
  <c r="Z1848" i="4"/>
  <c r="R1848" i="4"/>
  <c r="Z1431" i="4"/>
  <c r="R1431" i="4"/>
  <c r="Z707" i="4"/>
  <c r="R707" i="4"/>
  <c r="Z1436" i="4"/>
  <c r="R1436" i="4"/>
  <c r="Z1086" i="4"/>
  <c r="R1086" i="4"/>
  <c r="Z2714" i="4"/>
  <c r="R2714" i="4"/>
  <c r="Z2719" i="4"/>
  <c r="R2719" i="4"/>
  <c r="Z1856" i="4"/>
  <c r="R1856" i="4"/>
  <c r="Z2377" i="4"/>
  <c r="R2377" i="4"/>
  <c r="Z2161" i="4"/>
  <c r="R2161" i="4"/>
  <c r="Z1351" i="4"/>
  <c r="R1351" i="4"/>
  <c r="Z1999" i="4"/>
  <c r="R1999" i="4"/>
  <c r="Z406" i="4"/>
  <c r="R406" i="4"/>
  <c r="Z2080" i="4"/>
  <c r="R2080" i="4"/>
  <c r="Z163" i="4"/>
  <c r="R163" i="4"/>
  <c r="Z190" i="4"/>
  <c r="R190" i="4"/>
  <c r="Z541" i="4"/>
  <c r="R541" i="4"/>
  <c r="Z1837" i="4"/>
  <c r="R1837" i="4"/>
  <c r="Z1287" i="4"/>
  <c r="R1287" i="4"/>
  <c r="Z1843" i="4"/>
  <c r="R1843" i="4"/>
  <c r="Z167" i="4"/>
  <c r="R167" i="4"/>
  <c r="Z275" i="4"/>
  <c r="R275" i="4"/>
  <c r="Z329" i="4"/>
  <c r="R329" i="4"/>
  <c r="Z518" i="4"/>
  <c r="R518" i="4"/>
  <c r="Z611" i="4"/>
  <c r="R611" i="4"/>
  <c r="Z788" i="4"/>
  <c r="R788" i="4"/>
  <c r="Z962" i="4"/>
  <c r="R962" i="4"/>
  <c r="Z1205" i="4"/>
  <c r="R1205" i="4"/>
  <c r="Z1355" i="4"/>
  <c r="R1355" i="4"/>
  <c r="Z1382" i="4"/>
  <c r="R1382" i="4"/>
  <c r="Z1517" i="4"/>
  <c r="R1517" i="4"/>
  <c r="Z1733" i="4"/>
  <c r="R1733" i="4"/>
  <c r="Z2069" i="4"/>
  <c r="R2069" i="4"/>
  <c r="Z1532" i="4"/>
  <c r="R1532" i="4"/>
  <c r="Z161" i="4"/>
  <c r="R161" i="4"/>
  <c r="Z222" i="4"/>
  <c r="R222" i="4"/>
  <c r="Z384" i="4"/>
  <c r="R384" i="4"/>
  <c r="Z531" i="4"/>
  <c r="R531" i="4"/>
  <c r="Z558" i="4"/>
  <c r="R558" i="4"/>
  <c r="Z639" i="4"/>
  <c r="R639" i="4"/>
  <c r="Z666" i="4"/>
  <c r="R666" i="4"/>
  <c r="Z1113" i="4"/>
  <c r="R1113" i="4"/>
  <c r="Z1140" i="4"/>
  <c r="R1140" i="4"/>
  <c r="Z1572" i="4"/>
  <c r="R1572" i="4"/>
  <c r="Z1773" i="4"/>
  <c r="R1773" i="4"/>
  <c r="Z1800" i="4"/>
  <c r="R1800" i="4"/>
  <c r="Z1908" i="4"/>
  <c r="R1908" i="4"/>
  <c r="Z316" i="4"/>
  <c r="R316" i="4"/>
  <c r="Z424" i="4"/>
  <c r="R424" i="4"/>
  <c r="Z505" i="4"/>
  <c r="R505" i="4"/>
  <c r="Z736" i="4"/>
  <c r="R736" i="4"/>
  <c r="Z763" i="4"/>
  <c r="R763" i="4"/>
  <c r="Z802" i="4"/>
  <c r="R802" i="4"/>
  <c r="Z856" i="4"/>
  <c r="R856" i="4"/>
  <c r="Z1153" i="4"/>
  <c r="R1153" i="4"/>
  <c r="Z1222" i="4"/>
  <c r="R1222" i="4"/>
  <c r="Z1639" i="4"/>
  <c r="R1639" i="4"/>
  <c r="Z1870" i="4"/>
  <c r="R1870" i="4"/>
  <c r="Z1909" i="4"/>
  <c r="R1909" i="4"/>
  <c r="Z2017" i="4"/>
  <c r="R2017" i="4"/>
  <c r="Z2572" i="4"/>
  <c r="R2572" i="4"/>
  <c r="Z182" i="4"/>
  <c r="R182" i="4"/>
  <c r="Z521" i="4"/>
  <c r="R521" i="4"/>
  <c r="Z548" i="4"/>
  <c r="R548" i="4"/>
  <c r="Z629" i="4"/>
  <c r="R629" i="4"/>
  <c r="Z1019" i="4"/>
  <c r="R1019" i="4"/>
  <c r="Z1223" i="4"/>
  <c r="R1223" i="4"/>
  <c r="Z1613" i="4"/>
  <c r="R1613" i="4"/>
  <c r="Z2247" i="4"/>
  <c r="R2247" i="4"/>
  <c r="Z588" i="4"/>
  <c r="R588" i="4"/>
  <c r="Z2681" i="4"/>
  <c r="R2681" i="4"/>
  <c r="Z117" i="4"/>
  <c r="R117" i="4"/>
  <c r="Z2490" i="4"/>
  <c r="R2490" i="4"/>
  <c r="Z2517" i="4"/>
  <c r="R2517" i="4"/>
  <c r="Z1062" i="4"/>
  <c r="R1062" i="4"/>
  <c r="Z1170" i="4"/>
  <c r="R1170" i="4"/>
  <c r="Z1224" i="4"/>
  <c r="R1224" i="4"/>
  <c r="Z1263" i="4"/>
  <c r="R1263" i="4"/>
  <c r="Z1440" i="4"/>
  <c r="R1440" i="4"/>
  <c r="Z1614" i="4"/>
  <c r="R1614" i="4"/>
  <c r="Z1943" i="4"/>
  <c r="R1943" i="4"/>
  <c r="Z2591" i="4"/>
  <c r="R2591" i="4"/>
  <c r="Z267" i="4"/>
  <c r="R267" i="4"/>
  <c r="Z294" i="4"/>
  <c r="R294" i="4"/>
  <c r="Z402" i="4"/>
  <c r="R402" i="4"/>
  <c r="Z429" i="4"/>
  <c r="R429" i="4"/>
  <c r="Z483" i="4"/>
  <c r="R483" i="4"/>
  <c r="Z699" i="4"/>
  <c r="R699" i="4"/>
  <c r="Z834" i="4"/>
  <c r="R834" i="4"/>
  <c r="Z996" i="4"/>
  <c r="R996" i="4"/>
  <c r="Z1227" i="4"/>
  <c r="R1227" i="4"/>
  <c r="Z1482" i="4"/>
  <c r="R1482" i="4"/>
  <c r="Z1536" i="4"/>
  <c r="R1536" i="4"/>
  <c r="Z1578" i="4"/>
  <c r="R1578" i="4"/>
  <c r="Z1632" i="4"/>
  <c r="R1632" i="4"/>
  <c r="Z1914" i="4"/>
  <c r="R1914" i="4"/>
  <c r="Z2799" i="4"/>
  <c r="R2799" i="4"/>
  <c r="Z94" i="4"/>
  <c r="R94" i="4"/>
  <c r="Z310" i="4"/>
  <c r="R310" i="4"/>
  <c r="Z634" i="4"/>
  <c r="R634" i="4"/>
  <c r="Z661" i="4"/>
  <c r="R661" i="4"/>
  <c r="Z959" i="4"/>
  <c r="R959" i="4"/>
  <c r="Z1175" i="4"/>
  <c r="R1175" i="4"/>
  <c r="Z2201" i="4"/>
  <c r="R2201" i="4"/>
  <c r="Z2417" i="4"/>
  <c r="R2417" i="4"/>
  <c r="Z2348" i="4"/>
  <c r="R2348" i="4"/>
  <c r="Z30" i="4"/>
  <c r="R30" i="4"/>
  <c r="Z57" i="4"/>
  <c r="R57" i="4"/>
  <c r="Z462" i="4"/>
  <c r="R462" i="4"/>
  <c r="Z570" i="4"/>
  <c r="R570" i="4"/>
  <c r="Z678" i="4"/>
  <c r="R678" i="4"/>
  <c r="Z705" i="4"/>
  <c r="R705" i="4"/>
  <c r="Z771" i="4"/>
  <c r="R771" i="4"/>
  <c r="Z798" i="4"/>
  <c r="R798" i="4"/>
  <c r="Z825" i="4"/>
  <c r="R825" i="4"/>
  <c r="Z1149" i="4"/>
  <c r="R1149" i="4"/>
  <c r="Z1176" i="4"/>
  <c r="R1176" i="4"/>
  <c r="Z1446" i="4"/>
  <c r="R1446" i="4"/>
  <c r="Z1527" i="4"/>
  <c r="R1527" i="4"/>
  <c r="Z1596" i="4"/>
  <c r="R1596" i="4"/>
  <c r="Z1677" i="4"/>
  <c r="R1677" i="4"/>
  <c r="Z1923" i="4"/>
  <c r="R1923" i="4"/>
  <c r="Z2190" i="4"/>
  <c r="R2190" i="4"/>
  <c r="Z2229" i="4"/>
  <c r="R2229" i="4"/>
  <c r="Z2406" i="4"/>
  <c r="R2406" i="4"/>
  <c r="Z2634" i="4"/>
  <c r="R2634" i="4"/>
  <c r="Z178" i="4"/>
  <c r="R178" i="4"/>
  <c r="Z232" i="4"/>
  <c r="R232" i="4"/>
  <c r="Z286" i="4"/>
  <c r="R286" i="4"/>
  <c r="Z529" i="4"/>
  <c r="R529" i="4"/>
  <c r="Z691" i="4"/>
  <c r="R691" i="4"/>
  <c r="Z799" i="4"/>
  <c r="R799" i="4"/>
  <c r="Z280" i="4"/>
  <c r="R280" i="4"/>
  <c r="Z307" i="4"/>
  <c r="R307" i="4"/>
  <c r="Z388" i="4"/>
  <c r="R388" i="4"/>
  <c r="Z415" i="4"/>
  <c r="R415" i="4"/>
  <c r="Z550" i="4"/>
  <c r="R550" i="4"/>
  <c r="Z658" i="4"/>
  <c r="R658" i="4"/>
  <c r="Z712" i="4"/>
  <c r="R712" i="4"/>
  <c r="Z820" i="4"/>
  <c r="R820" i="4"/>
  <c r="Z874" i="4"/>
  <c r="R874" i="4"/>
  <c r="Z982" i="4"/>
  <c r="R982" i="4"/>
  <c r="Z1063" i="4"/>
  <c r="R1063" i="4"/>
  <c r="Z1144" i="4"/>
  <c r="R1144" i="4"/>
  <c r="Z1171" i="4"/>
  <c r="R1171" i="4"/>
  <c r="Z1561" i="4"/>
  <c r="R1561" i="4"/>
  <c r="Z1642" i="4"/>
  <c r="R1642" i="4"/>
  <c r="Z1777" i="4"/>
  <c r="R1777" i="4"/>
  <c r="Z1831" i="4"/>
  <c r="R1831" i="4"/>
  <c r="Z1885" i="4"/>
  <c r="R1885" i="4"/>
  <c r="Z887" i="4"/>
  <c r="R887" i="4"/>
  <c r="Z92" i="4"/>
  <c r="R92" i="4"/>
  <c r="Z2037" i="4"/>
  <c r="R2037" i="4"/>
  <c r="Z2199" i="4"/>
  <c r="R2199" i="4"/>
  <c r="Z2400" i="4"/>
  <c r="R2400" i="4"/>
  <c r="Z2427" i="4"/>
  <c r="R2427" i="4"/>
  <c r="Z2589" i="4"/>
  <c r="R2589" i="4"/>
  <c r="Z2643" i="4"/>
  <c r="R2643" i="4"/>
  <c r="Z2739" i="4"/>
  <c r="R2739" i="4"/>
  <c r="Z2793" i="4"/>
  <c r="R2793" i="4"/>
  <c r="Z1213" i="4"/>
  <c r="R1213" i="4"/>
  <c r="Z1741" i="4"/>
  <c r="R1741" i="4"/>
  <c r="Z1933" i="4"/>
  <c r="R1933" i="4"/>
  <c r="Z2362" i="4"/>
  <c r="R2362" i="4"/>
  <c r="Z2389" i="4"/>
  <c r="R2389" i="4"/>
  <c r="Z2768" i="4"/>
  <c r="R2768" i="4"/>
  <c r="Z2822" i="4"/>
  <c r="R2822" i="4"/>
  <c r="Z2401" i="4"/>
  <c r="R2401" i="4"/>
  <c r="Z1732" i="4"/>
  <c r="R1732" i="4"/>
  <c r="Z1894" i="4"/>
  <c r="R1894" i="4"/>
  <c r="Z2365" i="4"/>
  <c r="R2365" i="4"/>
  <c r="Z2277" i="4"/>
  <c r="R2277" i="4"/>
  <c r="Z2412" i="4"/>
  <c r="R2412" i="4"/>
  <c r="Z1489" i="4"/>
  <c r="R1489" i="4"/>
  <c r="Z1678" i="4"/>
  <c r="R1678" i="4"/>
  <c r="Z1927" i="4"/>
  <c r="R1927" i="4"/>
  <c r="Z2230" i="4"/>
  <c r="R2230" i="4"/>
  <c r="Z2359" i="4"/>
  <c r="R2359" i="4"/>
  <c r="Z1751" i="4"/>
  <c r="R1751" i="4"/>
  <c r="Z2360" i="4"/>
  <c r="R2360" i="4"/>
  <c r="Z1057" i="4"/>
  <c r="R1057" i="4"/>
  <c r="Z1111" i="4"/>
  <c r="R1111" i="4"/>
  <c r="Z2149" i="4"/>
  <c r="R2149" i="4"/>
  <c r="Z2257" i="4"/>
  <c r="R2257" i="4"/>
  <c r="Z2419" i="4"/>
  <c r="R2419" i="4"/>
  <c r="Z2262" i="4"/>
  <c r="R2262" i="4"/>
  <c r="Z2737" i="4"/>
  <c r="R2737" i="4"/>
  <c r="Z605" i="4"/>
  <c r="R605" i="4"/>
  <c r="Z1508" i="4"/>
  <c r="R1508" i="4"/>
  <c r="Z2266" i="4"/>
  <c r="R2266" i="4"/>
  <c r="Z2683" i="4"/>
  <c r="R2683" i="4"/>
  <c r="Z2397" i="4"/>
  <c r="R2397" i="4"/>
  <c r="Z2251" i="4"/>
  <c r="R2251" i="4"/>
  <c r="Z1454" i="4"/>
  <c r="R1454" i="4"/>
  <c r="Z1994" i="4"/>
  <c r="Z2806" i="4"/>
  <c r="R2806" i="4"/>
  <c r="Z2657" i="4"/>
  <c r="R2657" i="4"/>
  <c r="Z2821" i="4"/>
  <c r="R2821" i="4"/>
  <c r="Z2492" i="4"/>
  <c r="R2492" i="4"/>
  <c r="Z2167" i="4"/>
  <c r="R2167" i="4"/>
  <c r="Z2248" i="4"/>
  <c r="R2248" i="4"/>
  <c r="Z2707" i="4"/>
  <c r="R2707" i="4"/>
  <c r="Z2422" i="4"/>
  <c r="R2422" i="4"/>
  <c r="Z1551" i="4"/>
  <c r="R1551" i="4"/>
  <c r="Z1556" i="4"/>
  <c r="R1556" i="4"/>
  <c r="Z2584" i="4"/>
  <c r="R2584" i="4"/>
  <c r="Z2780" i="4"/>
  <c r="R2780" i="4"/>
  <c r="Z1232" i="4"/>
  <c r="R1232" i="4"/>
  <c r="Z954" i="4"/>
  <c r="R954" i="4"/>
  <c r="Z1430" i="4"/>
  <c r="R1430" i="4"/>
  <c r="Z162" i="4"/>
  <c r="R162" i="4"/>
  <c r="Z299" i="4"/>
  <c r="R299" i="4"/>
  <c r="Z920" i="4"/>
  <c r="R920" i="4"/>
  <c r="Z1190" i="4"/>
  <c r="R1190" i="4"/>
  <c r="Z2162" i="4"/>
  <c r="R2162" i="4"/>
  <c r="Z2216" i="4"/>
  <c r="R2216" i="4"/>
  <c r="Z945" i="4"/>
  <c r="R945" i="4"/>
  <c r="Z81" i="4"/>
  <c r="R81" i="4"/>
  <c r="Z1163" i="4"/>
  <c r="R1163" i="4"/>
  <c r="Z1836" i="4"/>
  <c r="R1836" i="4"/>
  <c r="Z1782" i="4"/>
  <c r="R1782" i="4"/>
  <c r="Z2214" i="4"/>
  <c r="R2214" i="4"/>
  <c r="Z137" i="4"/>
  <c r="R137" i="4"/>
  <c r="Z731" i="4"/>
  <c r="R731" i="4"/>
  <c r="Z326" i="4"/>
  <c r="R326" i="4"/>
  <c r="Z785" i="4"/>
  <c r="R785" i="4"/>
  <c r="Z1730" i="4"/>
  <c r="R1730" i="4"/>
  <c r="Z719" i="4"/>
  <c r="R719" i="4"/>
  <c r="Z1178" i="4"/>
  <c r="R1178" i="4"/>
  <c r="Z2000" i="4"/>
  <c r="R2000" i="4"/>
  <c r="Z2148" i="4"/>
  <c r="R2148" i="4"/>
  <c r="Z2042" i="4"/>
  <c r="R2042" i="4"/>
  <c r="Z2070" i="4"/>
  <c r="R2070" i="4"/>
  <c r="Z883" i="4"/>
  <c r="R883" i="4"/>
  <c r="Z1882" i="4"/>
  <c r="R1882" i="4"/>
  <c r="Z2152" i="4"/>
  <c r="R2152" i="4"/>
  <c r="Z722" i="4"/>
  <c r="R722" i="4"/>
  <c r="Z2735" i="4"/>
  <c r="R2735" i="4"/>
  <c r="Z1271" i="4"/>
  <c r="R1271" i="4"/>
  <c r="Z1918" i="4"/>
  <c r="R1918" i="4"/>
  <c r="Z2215" i="4"/>
  <c r="R2215" i="4"/>
  <c r="Z1000" i="4"/>
  <c r="R1000" i="4"/>
  <c r="Z1729" i="4"/>
  <c r="R1729" i="4"/>
  <c r="Z136" i="4"/>
  <c r="R136" i="4"/>
  <c r="AB2053" i="4"/>
  <c r="Z811" i="4"/>
  <c r="R811" i="4"/>
  <c r="Z1162" i="4"/>
  <c r="R1162" i="4"/>
  <c r="Z1652" i="4"/>
  <c r="R1652" i="4"/>
  <c r="Z1598" i="4"/>
  <c r="R1598" i="4"/>
  <c r="Z32" i="4"/>
  <c r="R32" i="4"/>
  <c r="Z194" i="4"/>
  <c r="R194" i="4"/>
  <c r="Z410" i="4"/>
  <c r="R410" i="4"/>
  <c r="Z437" i="4"/>
  <c r="R437" i="4"/>
  <c r="Z464" i="4"/>
  <c r="R464" i="4"/>
  <c r="Z1490" i="4"/>
  <c r="R1490" i="4"/>
  <c r="Z1799" i="4"/>
  <c r="R1799" i="4"/>
  <c r="Z1841" i="4"/>
  <c r="R1841" i="4"/>
  <c r="Z2015" i="4"/>
  <c r="R2015" i="4"/>
  <c r="Z2138" i="4"/>
  <c r="R2138" i="4"/>
  <c r="Z2165" i="4"/>
  <c r="R2165" i="4"/>
  <c r="Z2249" i="4"/>
  <c r="R2249" i="4"/>
  <c r="Z87" i="4"/>
  <c r="R87" i="4"/>
  <c r="Z504" i="4"/>
  <c r="R504" i="4"/>
  <c r="Z585" i="4"/>
  <c r="R585" i="4"/>
  <c r="Z612" i="4"/>
  <c r="R612" i="4"/>
  <c r="Z735" i="4"/>
  <c r="R735" i="4"/>
  <c r="Z882" i="4"/>
  <c r="R882" i="4"/>
  <c r="Z924" i="4"/>
  <c r="R924" i="4"/>
  <c r="Z1233" i="4"/>
  <c r="R1233" i="4"/>
  <c r="Z1383" i="4"/>
  <c r="R1383" i="4"/>
  <c r="Z1464" i="4"/>
  <c r="R1464" i="4"/>
  <c r="Z1881" i="4"/>
  <c r="R1881" i="4"/>
  <c r="Z1977" i="4"/>
  <c r="R1977" i="4"/>
  <c r="Z478" i="4"/>
  <c r="R478" i="4"/>
  <c r="Z586" i="4"/>
  <c r="R586" i="4"/>
  <c r="Z667" i="4"/>
  <c r="R667" i="4"/>
  <c r="Z1141" i="4"/>
  <c r="R1141" i="4"/>
  <c r="Z1342" i="4"/>
  <c r="R1342" i="4"/>
  <c r="Z1477" i="4"/>
  <c r="R1477" i="4"/>
  <c r="Z1600" i="4"/>
  <c r="R1600" i="4"/>
  <c r="Z1922" i="4"/>
  <c r="R1922" i="4"/>
  <c r="Z2179" i="4"/>
  <c r="R2179" i="4"/>
  <c r="Z2260" i="4"/>
  <c r="R2260" i="4"/>
  <c r="Z2437" i="4"/>
  <c r="R2437" i="4"/>
  <c r="Z539" i="4"/>
  <c r="R539" i="4"/>
  <c r="Z209" i="4"/>
  <c r="R209" i="4"/>
  <c r="Z332" i="4"/>
  <c r="R332" i="4"/>
  <c r="Z803" i="4"/>
  <c r="R803" i="4"/>
  <c r="Z857" i="4"/>
  <c r="R857" i="4"/>
  <c r="Z926" i="4"/>
  <c r="R926" i="4"/>
  <c r="Z1073" i="4"/>
  <c r="R1073" i="4"/>
  <c r="Z1196" i="4"/>
  <c r="R1196" i="4"/>
  <c r="Z1505" i="4"/>
  <c r="R1505" i="4"/>
  <c r="Z2153" i="4"/>
  <c r="R2153" i="4"/>
  <c r="Z2124" i="4"/>
  <c r="R2124" i="4"/>
  <c r="Z2421" i="4"/>
  <c r="R2421" i="4"/>
  <c r="Z2734" i="4"/>
  <c r="R2734" i="4"/>
  <c r="Z2761" i="4"/>
  <c r="R2761" i="4"/>
  <c r="Z360" i="4"/>
  <c r="R360" i="4"/>
  <c r="Z2573" i="4"/>
  <c r="R2573" i="4"/>
  <c r="Z2382" i="4"/>
  <c r="R2382" i="4"/>
  <c r="Z1862" i="4"/>
  <c r="R1862" i="4"/>
  <c r="Z549" i="4"/>
  <c r="R549" i="4"/>
  <c r="Z615" i="4"/>
  <c r="R615" i="4"/>
  <c r="Z2556" i="4"/>
  <c r="R2556" i="4"/>
  <c r="Z738" i="4"/>
  <c r="R738" i="4"/>
  <c r="Z1317" i="4"/>
  <c r="R1317" i="4"/>
  <c r="Z1398" i="4"/>
  <c r="R1398" i="4"/>
  <c r="Z2354" i="4"/>
  <c r="R2354" i="4"/>
  <c r="Z912" i="4"/>
  <c r="R912" i="4"/>
  <c r="Z966" i="4"/>
  <c r="R966" i="4"/>
  <c r="Z1602" i="4"/>
  <c r="R1602" i="4"/>
  <c r="Z132" i="4"/>
  <c r="R132" i="4"/>
  <c r="Z186" i="4"/>
  <c r="R186" i="4"/>
  <c r="Z564" i="4"/>
  <c r="R564" i="4"/>
  <c r="Z618" i="4"/>
  <c r="R618" i="4"/>
  <c r="Z672" i="4"/>
  <c r="R672" i="4"/>
  <c r="Z726" i="4"/>
  <c r="R726" i="4"/>
  <c r="Z780" i="4"/>
  <c r="R780" i="4"/>
  <c r="Z1254" i="4"/>
  <c r="R1254" i="4"/>
  <c r="Z1752" i="4"/>
  <c r="R1752" i="4"/>
  <c r="Z1860" i="4"/>
  <c r="R1860" i="4"/>
  <c r="Z2814" i="4"/>
  <c r="R2814" i="4"/>
  <c r="Z472" i="4"/>
  <c r="R472" i="4"/>
  <c r="Z526" i="4"/>
  <c r="R526" i="4"/>
  <c r="Z715" i="4"/>
  <c r="R715" i="4"/>
  <c r="Z769" i="4"/>
  <c r="R769" i="4"/>
  <c r="Z904" i="4"/>
  <c r="R904" i="4"/>
  <c r="Z1078" i="4"/>
  <c r="R1078" i="4"/>
  <c r="Z41" i="4"/>
  <c r="R41" i="4"/>
  <c r="Z311" i="4"/>
  <c r="R311" i="4"/>
  <c r="Z2012" i="4"/>
  <c r="R2012" i="4"/>
  <c r="Z2120" i="4"/>
  <c r="R2120" i="4"/>
  <c r="Z2255" i="4"/>
  <c r="R2255" i="4"/>
  <c r="Z2660" i="4"/>
  <c r="R2660" i="4"/>
  <c r="Z84" i="4"/>
  <c r="R84" i="4"/>
  <c r="Z192" i="4"/>
  <c r="R192" i="4"/>
  <c r="Z354" i="4"/>
  <c r="R354" i="4"/>
  <c r="Z435" i="4"/>
  <c r="R435" i="4"/>
  <c r="Z516" i="4"/>
  <c r="R516" i="4"/>
  <c r="Z717" i="4"/>
  <c r="R717" i="4"/>
  <c r="Z906" i="4"/>
  <c r="R906" i="4"/>
  <c r="Z933" i="4"/>
  <c r="R933" i="4"/>
  <c r="Z1068" i="4"/>
  <c r="R1068" i="4"/>
  <c r="Z1284" i="4"/>
  <c r="R1284" i="4"/>
  <c r="Z1311" i="4"/>
  <c r="R1311" i="4"/>
  <c r="Z1419" i="4"/>
  <c r="R1419" i="4"/>
  <c r="Z1569" i="4"/>
  <c r="R1569" i="4"/>
  <c r="Z2094" i="4"/>
  <c r="R2094" i="4"/>
  <c r="Z2121" i="4"/>
  <c r="R2121" i="4"/>
  <c r="Z2163" i="4"/>
  <c r="R2163" i="4"/>
  <c r="Z2298" i="4"/>
  <c r="R2298" i="4"/>
  <c r="Z2325" i="4"/>
  <c r="R2325" i="4"/>
  <c r="Z2460" i="4"/>
  <c r="R2460" i="4"/>
  <c r="Z755" i="4"/>
  <c r="R755" i="4"/>
  <c r="Z151" i="4"/>
  <c r="R151" i="4"/>
  <c r="Z205" i="4"/>
  <c r="R205" i="4"/>
  <c r="Z394" i="4"/>
  <c r="R394" i="4"/>
  <c r="Z664" i="4"/>
  <c r="R664" i="4"/>
  <c r="Z718" i="4"/>
  <c r="R718" i="4"/>
  <c r="Z772" i="4"/>
  <c r="R772" i="4"/>
  <c r="Z826" i="4"/>
  <c r="R826" i="4"/>
  <c r="Z922" i="4"/>
  <c r="R922" i="4"/>
  <c r="Z976" i="4"/>
  <c r="R976" i="4"/>
  <c r="Z2771" i="4"/>
  <c r="R2771" i="4"/>
  <c r="Z2706" i="4"/>
  <c r="R2706" i="4"/>
  <c r="Z2745" i="4"/>
  <c r="R2745" i="4"/>
  <c r="Z2826" i="4"/>
  <c r="R2826" i="4"/>
  <c r="Z1911" i="4"/>
  <c r="R1911" i="4"/>
  <c r="Z659" i="4"/>
  <c r="R659" i="4"/>
  <c r="Z1253" i="4"/>
  <c r="R1253" i="4"/>
  <c r="Z157" i="4"/>
  <c r="R157" i="4"/>
  <c r="Z184" i="4"/>
  <c r="R184" i="4"/>
  <c r="Z562" i="4"/>
  <c r="R562" i="4"/>
  <c r="Z616" i="4"/>
  <c r="R616" i="4"/>
  <c r="Z724" i="4"/>
  <c r="R724" i="4"/>
  <c r="Z778" i="4"/>
  <c r="R778" i="4"/>
  <c r="Z859" i="4"/>
  <c r="R859" i="4"/>
  <c r="Z886" i="4"/>
  <c r="R886" i="4"/>
  <c r="Z913" i="4"/>
  <c r="R913" i="4"/>
  <c r="Z994" i="4"/>
  <c r="R994" i="4"/>
  <c r="Z1291" i="4"/>
  <c r="R1291" i="4"/>
  <c r="Z1399" i="4"/>
  <c r="R1399" i="4"/>
  <c r="Z1507" i="4"/>
  <c r="R1507" i="4"/>
  <c r="Z1723" i="4"/>
  <c r="R1723" i="4"/>
  <c r="Z173" i="4"/>
  <c r="R173" i="4"/>
  <c r="Z524" i="4"/>
  <c r="R524" i="4"/>
  <c r="Z2064" i="4"/>
  <c r="R2064" i="4"/>
  <c r="Z2373" i="4"/>
  <c r="R2373" i="4"/>
  <c r="Z1267" i="4"/>
  <c r="R1267" i="4"/>
  <c r="Z1321" i="4"/>
  <c r="R1321" i="4"/>
  <c r="Z1348" i="4"/>
  <c r="R1348" i="4"/>
  <c r="Z1375" i="4"/>
  <c r="R1375" i="4"/>
  <c r="Z1525" i="4"/>
  <c r="R1525" i="4"/>
  <c r="Z2077" i="4"/>
  <c r="R2077" i="4"/>
  <c r="Z2686" i="4"/>
  <c r="R2686" i="4"/>
  <c r="Z1960" i="4"/>
  <c r="R1960" i="4"/>
  <c r="Z2137" i="4"/>
  <c r="R2137" i="4"/>
  <c r="Z2191" i="4"/>
  <c r="R2191" i="4"/>
  <c r="Z2521" i="4"/>
  <c r="R2521" i="4"/>
  <c r="Z713" i="4"/>
  <c r="R713" i="4"/>
  <c r="Z1744" i="4"/>
  <c r="R1744" i="4"/>
  <c r="Z2122" i="4"/>
  <c r="R2122" i="4"/>
  <c r="Z2284" i="4"/>
  <c r="R2284" i="4"/>
  <c r="Z2506" i="4"/>
  <c r="R2506" i="4"/>
  <c r="Z2641" i="4"/>
  <c r="R2641" i="4"/>
  <c r="Z1246" i="4"/>
  <c r="R1246" i="4"/>
  <c r="Z1636" i="4"/>
  <c r="R1636" i="4"/>
  <c r="Z2029" i="4"/>
  <c r="R2029" i="4"/>
  <c r="Z2034" i="4"/>
  <c r="R2034" i="4"/>
  <c r="Z2424" i="4"/>
  <c r="R2424" i="4"/>
  <c r="Z2494" i="4"/>
  <c r="R2494" i="4"/>
  <c r="Z1712" i="4"/>
  <c r="R1712" i="4"/>
  <c r="Z2470" i="4"/>
  <c r="R2470" i="4"/>
  <c r="Z1992" i="4"/>
  <c r="R1992" i="4"/>
  <c r="Z2559" i="4"/>
  <c r="R2559" i="4"/>
  <c r="Z2075" i="4"/>
  <c r="R2075" i="4"/>
  <c r="Z2345" i="4"/>
  <c r="R2345" i="4"/>
  <c r="Z2630" i="4"/>
  <c r="R2630" i="4"/>
  <c r="Z2046" i="4"/>
  <c r="R2046" i="4"/>
  <c r="Z1265" i="4"/>
  <c r="R1265" i="4"/>
  <c r="Z2129" i="4"/>
  <c r="R2129" i="4"/>
  <c r="Z2603" i="4"/>
  <c r="R2603" i="4"/>
  <c r="Z2792" i="4"/>
  <c r="R2792" i="4"/>
  <c r="Z2518" i="4"/>
  <c r="R2518" i="4"/>
  <c r="Z1465" i="4"/>
  <c r="R1465" i="4"/>
  <c r="Z1151" i="4"/>
  <c r="R1151" i="4"/>
  <c r="Z2726" i="4"/>
  <c r="R2726" i="4"/>
  <c r="Z2491" i="4"/>
  <c r="R2491" i="4"/>
  <c r="Z1424" i="4"/>
  <c r="R1424" i="4"/>
  <c r="Z2246" i="4"/>
  <c r="R2246" i="4"/>
  <c r="Z923" i="4"/>
  <c r="R923" i="4"/>
  <c r="Z1433" i="4"/>
  <c r="R1433" i="4"/>
  <c r="Z1134" i="4"/>
  <c r="R1134" i="4"/>
  <c r="Z2403" i="4"/>
  <c r="R2403" i="4"/>
  <c r="Z2108" i="4"/>
  <c r="R2108" i="4"/>
  <c r="Z2430" i="4"/>
  <c r="R2430" i="4"/>
  <c r="Z407" i="4"/>
  <c r="R407" i="4"/>
  <c r="Z2133" i="4"/>
  <c r="R2133" i="4"/>
  <c r="Z1107" i="4"/>
  <c r="R1107" i="4"/>
  <c r="Z623" i="4"/>
  <c r="R623" i="4"/>
  <c r="Z1539" i="4"/>
  <c r="R1539" i="4"/>
  <c r="Z1676" i="4"/>
  <c r="R1676" i="4"/>
  <c r="Z1323" i="4"/>
  <c r="R1323" i="4"/>
  <c r="Z1998" i="4"/>
  <c r="R1998" i="4"/>
  <c r="Z2646" i="4"/>
  <c r="R2646" i="4"/>
  <c r="Z1146" i="4"/>
  <c r="R1146" i="4"/>
  <c r="Z812" i="4"/>
  <c r="R812" i="4"/>
  <c r="Z1742" i="4"/>
  <c r="R1742" i="4"/>
  <c r="Z2756" i="4"/>
  <c r="R2756" i="4"/>
  <c r="Z2705" i="4"/>
  <c r="R2705" i="4"/>
  <c r="Z2570" i="4"/>
  <c r="R2570" i="4"/>
  <c r="Z1897" i="4"/>
  <c r="R1897" i="4"/>
  <c r="Z1883" i="4"/>
  <c r="R1883" i="4"/>
  <c r="Z2539" i="4"/>
  <c r="R2539" i="4"/>
  <c r="Z703" i="4"/>
  <c r="R703" i="4"/>
  <c r="Z784" i="4"/>
  <c r="R784" i="4"/>
  <c r="Z1666" i="4"/>
  <c r="R1666" i="4"/>
  <c r="Z1673" i="4"/>
  <c r="R1673" i="4"/>
  <c r="Z113" i="4"/>
  <c r="R113" i="4"/>
  <c r="Z356" i="4"/>
  <c r="R356" i="4"/>
  <c r="Z383" i="4"/>
  <c r="R383" i="4"/>
  <c r="Z503" i="4"/>
  <c r="R503" i="4"/>
  <c r="Z665" i="4"/>
  <c r="R665" i="4"/>
  <c r="Z1058" i="4"/>
  <c r="R1058" i="4"/>
  <c r="Z1085" i="4"/>
  <c r="R1085" i="4"/>
  <c r="Z1139" i="4"/>
  <c r="R1139" i="4"/>
  <c r="Z1409" i="4"/>
  <c r="R1409" i="4"/>
  <c r="Z1544" i="4"/>
  <c r="R1544" i="4"/>
  <c r="Z1814" i="4"/>
  <c r="R1814" i="4"/>
  <c r="Z1853" i="4"/>
  <c r="R1853" i="4"/>
  <c r="Z2204" i="4"/>
  <c r="R2204" i="4"/>
  <c r="Z1781" i="4"/>
  <c r="R1781" i="4"/>
  <c r="Z141" i="4"/>
  <c r="R141" i="4"/>
  <c r="Z276" i="4"/>
  <c r="R276" i="4"/>
  <c r="Z330" i="4"/>
  <c r="R330" i="4"/>
  <c r="Z357" i="4"/>
  <c r="R357" i="4"/>
  <c r="Z681" i="4"/>
  <c r="R681" i="4"/>
  <c r="Z1005" i="4"/>
  <c r="R1005" i="4"/>
  <c r="Z1206" i="4"/>
  <c r="R1206" i="4"/>
  <c r="Z1395" i="4"/>
  <c r="R1395" i="4"/>
  <c r="Z1503" i="4"/>
  <c r="R1503" i="4"/>
  <c r="Z1545" i="4"/>
  <c r="R1545" i="4"/>
  <c r="Z1599" i="4"/>
  <c r="R1599" i="4"/>
  <c r="Z2665" i="4"/>
  <c r="R2665" i="4"/>
  <c r="Z115" i="4"/>
  <c r="R115" i="4"/>
  <c r="Z208" i="4"/>
  <c r="R208" i="4"/>
  <c r="Z289" i="4"/>
  <c r="R289" i="4"/>
  <c r="Z682" i="4"/>
  <c r="R682" i="4"/>
  <c r="Z709" i="4"/>
  <c r="R709" i="4"/>
  <c r="Z1168" i="4"/>
  <c r="R1168" i="4"/>
  <c r="Z1315" i="4"/>
  <c r="R1315" i="4"/>
  <c r="Z1369" i="4"/>
  <c r="R1369" i="4"/>
  <c r="Z1573" i="4"/>
  <c r="R1573" i="4"/>
  <c r="Z1963" i="4"/>
  <c r="R1963" i="4"/>
  <c r="Z1990" i="4"/>
  <c r="R1990" i="4"/>
  <c r="Z1520" i="4"/>
  <c r="R1520" i="4"/>
  <c r="Z1934" i="4"/>
  <c r="R1934" i="4"/>
  <c r="Z1835" i="4"/>
  <c r="R1835" i="4"/>
  <c r="Z128" i="4"/>
  <c r="R128" i="4"/>
  <c r="Z413" i="4"/>
  <c r="R413" i="4"/>
  <c r="Z440" i="4"/>
  <c r="R440" i="4"/>
  <c r="Z695" i="4"/>
  <c r="R695" i="4"/>
  <c r="Z749" i="4"/>
  <c r="R749" i="4"/>
  <c r="Z776" i="4"/>
  <c r="R776" i="4"/>
  <c r="Z830" i="4"/>
  <c r="R830" i="4"/>
  <c r="Z1952" i="4"/>
  <c r="R1952" i="4"/>
  <c r="Z2018" i="4"/>
  <c r="R2018" i="4"/>
  <c r="Z2072" i="4"/>
  <c r="R2072" i="4"/>
  <c r="Z2180" i="4"/>
  <c r="R2180" i="4"/>
  <c r="Z2315" i="4"/>
  <c r="R2315" i="4"/>
  <c r="Z2477" i="4"/>
  <c r="R2477" i="4"/>
  <c r="Z2097" i="4"/>
  <c r="R2097" i="4"/>
  <c r="Z2193" i="4"/>
  <c r="R2193" i="4"/>
  <c r="Z2355" i="4"/>
  <c r="R2355" i="4"/>
  <c r="Z2816" i="4"/>
  <c r="R2816" i="4"/>
  <c r="Z306" i="4"/>
  <c r="R306" i="4"/>
  <c r="Z603" i="4"/>
  <c r="R603" i="4"/>
  <c r="Z723" i="4"/>
  <c r="R723" i="4"/>
  <c r="Z2600" i="4"/>
  <c r="R2600" i="4"/>
  <c r="Z2463" i="4"/>
  <c r="R2463" i="4"/>
  <c r="Z711" i="4"/>
  <c r="R711" i="4"/>
  <c r="Z2273" i="4"/>
  <c r="R2273" i="4"/>
  <c r="Z2381" i="4"/>
  <c r="R2381" i="4"/>
  <c r="Z2516" i="4"/>
  <c r="R2516" i="4"/>
  <c r="Z1641" i="4"/>
  <c r="R1641" i="4"/>
  <c r="Z993" i="4"/>
  <c r="R993" i="4"/>
  <c r="Z1344" i="4"/>
  <c r="R1344" i="4"/>
  <c r="Z1575" i="4"/>
  <c r="R1575" i="4"/>
  <c r="Z1020" i="4"/>
  <c r="R1020" i="4"/>
  <c r="Z1074" i="4"/>
  <c r="R1074" i="4"/>
  <c r="Z1182" i="4"/>
  <c r="R1182" i="4"/>
  <c r="Z647" i="4"/>
  <c r="R647" i="4"/>
  <c r="Z1295" i="4"/>
  <c r="R1295" i="4"/>
  <c r="Z159" i="4"/>
  <c r="R159" i="4"/>
  <c r="Z321" i="4"/>
  <c r="R321" i="4"/>
  <c r="Z456" i="4"/>
  <c r="R456" i="4"/>
  <c r="Z633" i="4"/>
  <c r="R633" i="4"/>
  <c r="Z687" i="4"/>
  <c r="R687" i="4"/>
  <c r="Z822" i="4"/>
  <c r="R822" i="4"/>
  <c r="Z1011" i="4"/>
  <c r="R1011" i="4"/>
  <c r="Z1065" i="4"/>
  <c r="R1065" i="4"/>
  <c r="Z1092" i="4"/>
  <c r="R1092" i="4"/>
  <c r="Z1401" i="4"/>
  <c r="R1401" i="4"/>
  <c r="Z1644" i="4"/>
  <c r="R1644" i="4"/>
  <c r="Z1725" i="4"/>
  <c r="R1725" i="4"/>
  <c r="Z998" i="4"/>
  <c r="R998" i="4"/>
  <c r="Z121" i="4"/>
  <c r="R121" i="4"/>
  <c r="Z283" i="4"/>
  <c r="R283" i="4"/>
  <c r="Z391" i="4"/>
  <c r="R391" i="4"/>
  <c r="Z418" i="4"/>
  <c r="R418" i="4"/>
  <c r="Z607" i="4"/>
  <c r="R607" i="4"/>
  <c r="Z742" i="4"/>
  <c r="R742" i="4"/>
  <c r="Z850" i="4"/>
  <c r="R850" i="4"/>
  <c r="Z1186" i="4"/>
  <c r="R1186" i="4"/>
  <c r="Z95" i="4"/>
  <c r="R95" i="4"/>
  <c r="Z797" i="4"/>
  <c r="R797" i="4"/>
  <c r="Z1418" i="4"/>
  <c r="R1418" i="4"/>
  <c r="Z1526" i="4"/>
  <c r="R1526" i="4"/>
  <c r="Z1850" i="4"/>
  <c r="R1850" i="4"/>
  <c r="Z1904" i="4"/>
  <c r="R1904" i="4"/>
  <c r="Z2093" i="4"/>
  <c r="R2093" i="4"/>
  <c r="Z2444" i="4"/>
  <c r="R2444" i="4"/>
  <c r="Z2552" i="4"/>
  <c r="R2552" i="4"/>
  <c r="Z2606" i="4"/>
  <c r="R2606" i="4"/>
  <c r="Z1347" i="4"/>
  <c r="R1347" i="4"/>
  <c r="Z960" i="4"/>
  <c r="R960" i="4"/>
  <c r="Z1014" i="4"/>
  <c r="R1014" i="4"/>
  <c r="Z1041" i="4"/>
  <c r="R1041" i="4"/>
  <c r="Z1122" i="4"/>
  <c r="R1122" i="4"/>
  <c r="Z1203" i="4"/>
  <c r="R1203" i="4"/>
  <c r="Z1542" i="4"/>
  <c r="R1542" i="4"/>
  <c r="Z2109" i="4"/>
  <c r="R2109" i="4"/>
  <c r="Z2499" i="4"/>
  <c r="R2499" i="4"/>
  <c r="Z107" i="4"/>
  <c r="R107" i="4"/>
  <c r="Z43" i="4"/>
  <c r="R43" i="4"/>
  <c r="Z70" i="4"/>
  <c r="R70" i="4"/>
  <c r="Z97" i="4"/>
  <c r="R97" i="4"/>
  <c r="Z124" i="4"/>
  <c r="R124" i="4"/>
  <c r="Z367" i="4"/>
  <c r="R367" i="4"/>
  <c r="Z421" i="4"/>
  <c r="R421" i="4"/>
  <c r="Z448" i="4"/>
  <c r="R448" i="4"/>
  <c r="Z760" i="4"/>
  <c r="R760" i="4"/>
  <c r="Z841" i="4"/>
  <c r="R841" i="4"/>
  <c r="Z949" i="4"/>
  <c r="R949" i="4"/>
  <c r="Z2679" i="4"/>
  <c r="R2679" i="4"/>
  <c r="Z2772" i="4"/>
  <c r="R2772" i="4"/>
  <c r="Z1993" i="4"/>
  <c r="R1993" i="4"/>
  <c r="Z2155" i="4"/>
  <c r="R2155" i="4"/>
  <c r="Z2776" i="4"/>
  <c r="R2776" i="4"/>
  <c r="Z211" i="4"/>
  <c r="R211" i="4"/>
  <c r="Z346" i="4"/>
  <c r="R346" i="4"/>
  <c r="Z697" i="4"/>
  <c r="R697" i="4"/>
  <c r="Z1183" i="4"/>
  <c r="R1183" i="4"/>
  <c r="Z1453" i="4"/>
  <c r="R1453" i="4"/>
  <c r="Z1615" i="4"/>
  <c r="R1615" i="4"/>
  <c r="Z1750" i="4"/>
  <c r="R1750" i="4"/>
  <c r="Z1739" i="4"/>
  <c r="R1739" i="4"/>
  <c r="Z944" i="4"/>
  <c r="R944" i="4"/>
  <c r="Z65" i="4"/>
  <c r="R65" i="4"/>
  <c r="Z146" i="4"/>
  <c r="R146" i="4"/>
  <c r="Z200" i="4"/>
  <c r="R200" i="4"/>
  <c r="Z254" i="4"/>
  <c r="R254" i="4"/>
  <c r="Z362" i="4"/>
  <c r="R362" i="4"/>
  <c r="Z2118" i="4"/>
  <c r="R2118" i="4"/>
  <c r="Z2184" i="4"/>
  <c r="R2184" i="4"/>
  <c r="Z2550" i="4"/>
  <c r="R2550" i="4"/>
  <c r="Z2658" i="4"/>
  <c r="R2658" i="4"/>
  <c r="Z2766" i="4"/>
  <c r="R2766" i="4"/>
  <c r="Z1228" i="4"/>
  <c r="R1228" i="4"/>
  <c r="Z1498" i="4"/>
  <c r="R1498" i="4"/>
  <c r="Z1552" i="4"/>
  <c r="R1552" i="4"/>
  <c r="Z1606" i="4"/>
  <c r="R1606" i="4"/>
  <c r="Z1633" i="4"/>
  <c r="R1633" i="4"/>
  <c r="Z1768" i="4"/>
  <c r="R1768" i="4"/>
  <c r="Z1969" i="4"/>
  <c r="R1969" i="4"/>
  <c r="Z2104" i="4"/>
  <c r="R2104" i="4"/>
  <c r="Z2146" i="4"/>
  <c r="R2146" i="4"/>
  <c r="Z2200" i="4"/>
  <c r="R2200" i="4"/>
  <c r="Z2308" i="4"/>
  <c r="R2308" i="4"/>
  <c r="Z2335" i="4"/>
  <c r="R2335" i="4"/>
  <c r="Z1825" i="4"/>
  <c r="R1825" i="4"/>
  <c r="Z2758" i="4"/>
  <c r="R2758" i="4"/>
  <c r="Z1966" i="4"/>
  <c r="R1966" i="4"/>
  <c r="Z2398" i="4"/>
  <c r="R2398" i="4"/>
  <c r="Z2791" i="4"/>
  <c r="R2791" i="4"/>
  <c r="Z1543" i="4"/>
  <c r="R1543" i="4"/>
  <c r="Z2353" i="4"/>
  <c r="R2353" i="4"/>
  <c r="Z2731" i="4"/>
  <c r="R2731" i="4"/>
  <c r="Z1523" i="4"/>
  <c r="R1523" i="4"/>
  <c r="Z2156" i="4"/>
  <c r="R2156" i="4"/>
  <c r="Z2820" i="4"/>
  <c r="R2820" i="4"/>
  <c r="Z1084" i="4"/>
  <c r="R1084" i="4"/>
  <c r="Z1165" i="4"/>
  <c r="R1165" i="4"/>
  <c r="Z1516" i="4"/>
  <c r="R1516" i="4"/>
  <c r="Z1948" i="4"/>
  <c r="R1948" i="4"/>
  <c r="Z2128" i="4"/>
  <c r="R2128" i="4"/>
  <c r="Z725" i="4"/>
  <c r="R725" i="4"/>
  <c r="Z1307" i="4"/>
  <c r="R1307" i="4"/>
  <c r="Z2252" i="4"/>
  <c r="R2252" i="4"/>
  <c r="Z2358" i="4"/>
  <c r="R2358" i="4"/>
  <c r="Z1280" i="4"/>
  <c r="R1280" i="4"/>
  <c r="Z1589" i="4"/>
  <c r="R1589" i="4"/>
  <c r="Z1930" i="4"/>
  <c r="R1930" i="4"/>
  <c r="Z2210" i="4"/>
  <c r="R2210" i="4"/>
  <c r="Z2181" i="4"/>
  <c r="R2181" i="4"/>
  <c r="Z2764" i="4"/>
  <c r="R2764" i="4"/>
  <c r="Z1415" i="4"/>
  <c r="R1415" i="4"/>
  <c r="Z2333" i="4"/>
  <c r="R2333" i="4"/>
  <c r="Z2507" i="4"/>
  <c r="R2507" i="4"/>
  <c r="Z1789" i="4"/>
  <c r="R1789" i="4"/>
  <c r="Z2639" i="4"/>
  <c r="R2639" i="4"/>
  <c r="Z1946" i="4"/>
  <c r="R1946" i="4"/>
  <c r="Z1865" i="4"/>
  <c r="R1865" i="4"/>
  <c r="Z2054" i="4"/>
  <c r="R2054" i="4"/>
  <c r="Z1568" i="4"/>
  <c r="R1568" i="4"/>
  <c r="Z2160" i="4"/>
  <c r="R2160" i="4"/>
  <c r="Z1242" i="4"/>
  <c r="R1242" i="4"/>
  <c r="Z1620" i="4"/>
  <c r="R1620" i="4"/>
  <c r="Z1593" i="4"/>
  <c r="R1593" i="4"/>
  <c r="Z515" i="4"/>
  <c r="R515" i="4"/>
  <c r="Z216" i="4"/>
  <c r="R216" i="4"/>
  <c r="Z2324" i="4"/>
  <c r="R2324" i="4"/>
  <c r="Z2378" i="4"/>
  <c r="R2378" i="4"/>
  <c r="Z2432" i="4"/>
  <c r="R2432" i="4"/>
  <c r="Z2486" i="4"/>
  <c r="R2486" i="4"/>
  <c r="Z2648" i="4"/>
  <c r="R2648" i="4"/>
  <c r="Z2702" i="4"/>
  <c r="R2702" i="4"/>
  <c r="Z160" i="4"/>
  <c r="R160" i="4"/>
  <c r="Z839" i="4"/>
  <c r="R839" i="4"/>
  <c r="Z1460" i="4"/>
  <c r="R1460" i="4"/>
  <c r="Z1970" i="4"/>
  <c r="R1970" i="4"/>
  <c r="Z2645" i="4"/>
  <c r="R2645" i="4"/>
  <c r="Z800" i="4"/>
  <c r="R800" i="4"/>
  <c r="Z2783" i="4"/>
  <c r="R2783" i="4"/>
  <c r="Z2366" i="4"/>
  <c r="R2366" i="4"/>
  <c r="Z2663" i="4"/>
  <c r="R2663" i="4"/>
  <c r="Z2151" i="4"/>
  <c r="R2151" i="4"/>
  <c r="Z2788" i="4"/>
  <c r="R2788" i="4"/>
  <c r="Z980" i="4"/>
  <c r="R980" i="4"/>
  <c r="Z2141" i="4"/>
  <c r="R2141" i="4"/>
  <c r="Z2829" i="4"/>
  <c r="R2829" i="4"/>
  <c r="Z650" i="4"/>
  <c r="R650" i="4"/>
  <c r="Z1973" i="4"/>
  <c r="R1973" i="4"/>
  <c r="Z298" i="4"/>
  <c r="R298" i="4"/>
  <c r="Z622" i="4"/>
  <c r="R622" i="4"/>
  <c r="Z1270" i="4"/>
  <c r="R1270" i="4"/>
  <c r="Z325" i="4"/>
  <c r="R325" i="4"/>
  <c r="Z55" i="4"/>
  <c r="R55" i="4"/>
  <c r="Z1972" i="4"/>
  <c r="R1972" i="4"/>
  <c r="Z2485" i="4"/>
  <c r="R2485" i="4"/>
  <c r="Z730" i="4"/>
  <c r="R730" i="4"/>
  <c r="Z1486" i="4"/>
  <c r="R1486" i="4"/>
  <c r="Z244" i="4"/>
  <c r="R244" i="4"/>
  <c r="Z1950" i="4"/>
  <c r="R1950" i="4"/>
  <c r="Z86" i="4"/>
  <c r="R86" i="4"/>
  <c r="Z221" i="4"/>
  <c r="R221" i="4"/>
  <c r="Z248" i="4"/>
  <c r="R248" i="4"/>
  <c r="Z557" i="4"/>
  <c r="R557" i="4"/>
  <c r="Z734" i="4"/>
  <c r="R734" i="4"/>
  <c r="Z881" i="4"/>
  <c r="R881" i="4"/>
  <c r="Z977" i="4"/>
  <c r="R977" i="4"/>
  <c r="Z1112" i="4"/>
  <c r="R1112" i="4"/>
  <c r="Z1220" i="4"/>
  <c r="R1220" i="4"/>
  <c r="Z1502" i="4"/>
  <c r="R1502" i="4"/>
  <c r="Z1772" i="4"/>
  <c r="R1772" i="4"/>
  <c r="Z2111" i="4"/>
  <c r="R2111" i="4"/>
  <c r="Z2519" i="4"/>
  <c r="R2519" i="4"/>
  <c r="Z2429" i="4"/>
  <c r="R2429" i="4"/>
  <c r="Z195" i="4"/>
  <c r="R195" i="4"/>
  <c r="Z477" i="4"/>
  <c r="R477" i="4"/>
  <c r="Z801" i="4"/>
  <c r="R801" i="4"/>
  <c r="Z1152" i="4"/>
  <c r="R1152" i="4"/>
  <c r="Z1260" i="4"/>
  <c r="R1260" i="4"/>
  <c r="Z1437" i="4"/>
  <c r="R1437" i="4"/>
  <c r="Z1707" i="4"/>
  <c r="R1707" i="4"/>
  <c r="Z512" i="4"/>
  <c r="R512" i="4"/>
  <c r="Z1160" i="4"/>
  <c r="R1160" i="4"/>
  <c r="Z181" i="4"/>
  <c r="R181" i="4"/>
  <c r="Z235" i="4"/>
  <c r="R235" i="4"/>
  <c r="Z262" i="4"/>
  <c r="R262" i="4"/>
  <c r="Z370" i="4"/>
  <c r="R370" i="4"/>
  <c r="Z397" i="4"/>
  <c r="R397" i="4"/>
  <c r="Z451" i="4"/>
  <c r="R451" i="4"/>
  <c r="Z601" i="4"/>
  <c r="R601" i="4"/>
  <c r="Z829" i="4"/>
  <c r="R829" i="4"/>
  <c r="Z898" i="4"/>
  <c r="R898" i="4"/>
  <c r="Z952" i="4"/>
  <c r="R952" i="4"/>
  <c r="Z1072" i="4"/>
  <c r="R1072" i="4"/>
  <c r="Z1234" i="4"/>
  <c r="R1234" i="4"/>
  <c r="Z2071" i="4"/>
  <c r="R2071" i="4"/>
  <c r="Z2098" i="4"/>
  <c r="R2098" i="4"/>
  <c r="Z2125" i="4"/>
  <c r="R2125" i="4"/>
  <c r="Z2302" i="4"/>
  <c r="R2302" i="4"/>
  <c r="Z2395" i="4"/>
  <c r="R2395" i="4"/>
  <c r="Z47" i="4"/>
  <c r="R47" i="4"/>
  <c r="Z74" i="4"/>
  <c r="R74" i="4"/>
  <c r="Z101" i="4"/>
  <c r="R101" i="4"/>
  <c r="Z197" i="4"/>
  <c r="R197" i="4"/>
  <c r="Z278" i="4"/>
  <c r="R278" i="4"/>
  <c r="Z386" i="4"/>
  <c r="R386" i="4"/>
  <c r="Z575" i="4"/>
  <c r="R575" i="4"/>
  <c r="Z614" i="4"/>
  <c r="R614" i="4"/>
  <c r="Z938" i="4"/>
  <c r="R938" i="4"/>
  <c r="Z1100" i="4"/>
  <c r="R1100" i="4"/>
  <c r="Z1262" i="4"/>
  <c r="R1262" i="4"/>
  <c r="Z1547" i="4"/>
  <c r="R1547" i="4"/>
  <c r="Z1871" i="4"/>
  <c r="R1871" i="4"/>
  <c r="Z1979" i="4"/>
  <c r="R1979" i="4"/>
  <c r="Z2276" i="4"/>
  <c r="R2276" i="4"/>
  <c r="Z2357" i="4"/>
  <c r="R2357" i="4"/>
  <c r="Z2654" i="4"/>
  <c r="R2654" i="4"/>
  <c r="Z2166" i="4"/>
  <c r="R2166" i="4"/>
  <c r="Z2220" i="4"/>
  <c r="R2220" i="4"/>
  <c r="Z2286" i="4"/>
  <c r="R2286" i="4"/>
  <c r="Z2394" i="4"/>
  <c r="R2394" i="4"/>
  <c r="Z264" i="4"/>
  <c r="R264" i="4"/>
  <c r="Z2693" i="4"/>
  <c r="R2693" i="4"/>
  <c r="Z2747" i="4"/>
  <c r="R2747" i="4"/>
  <c r="Z171" i="4"/>
  <c r="R171" i="4"/>
  <c r="Z225" i="4"/>
  <c r="R225" i="4"/>
  <c r="Z279" i="4"/>
  <c r="R279" i="4"/>
  <c r="Z333" i="4"/>
  <c r="R333" i="4"/>
  <c r="Z387" i="4"/>
  <c r="R387" i="4"/>
  <c r="Z441" i="4"/>
  <c r="R441" i="4"/>
  <c r="Z495" i="4"/>
  <c r="R495" i="4"/>
  <c r="Z669" i="4"/>
  <c r="R669" i="4"/>
  <c r="Z2285" i="4"/>
  <c r="R2285" i="4"/>
  <c r="Z2339" i="4"/>
  <c r="R2339" i="4"/>
  <c r="Z2529" i="4"/>
  <c r="R2529" i="4"/>
  <c r="Z1155" i="4"/>
  <c r="R1155" i="4"/>
  <c r="Z1533" i="4"/>
  <c r="R1533" i="4"/>
  <c r="Z750" i="4"/>
  <c r="R750" i="4"/>
  <c r="Z858" i="4"/>
  <c r="R858" i="4"/>
  <c r="Z1128" i="4"/>
  <c r="R1128" i="4"/>
  <c r="Z213" i="4"/>
  <c r="R213" i="4"/>
  <c r="Z498" i="4"/>
  <c r="R498" i="4"/>
  <c r="Z579" i="4"/>
  <c r="R579" i="4"/>
  <c r="Z714" i="4"/>
  <c r="R714" i="4"/>
  <c r="Z849" i="4"/>
  <c r="R849" i="4"/>
  <c r="Z930" i="4"/>
  <c r="R930" i="4"/>
  <c r="Z957" i="4"/>
  <c r="R957" i="4"/>
  <c r="Z1158" i="4"/>
  <c r="R1158" i="4"/>
  <c r="Z1239" i="4"/>
  <c r="R1239" i="4"/>
  <c r="Z1320" i="4"/>
  <c r="R1320" i="4"/>
  <c r="Z1428" i="4"/>
  <c r="R1428" i="4"/>
  <c r="Z1779" i="4"/>
  <c r="R1779" i="4"/>
  <c r="Z1833" i="4"/>
  <c r="R1833" i="4"/>
  <c r="Z1932" i="4"/>
  <c r="R1932" i="4"/>
  <c r="Z1646" i="4"/>
  <c r="R1646" i="4"/>
  <c r="Z40" i="4"/>
  <c r="R40" i="4"/>
  <c r="Z67" i="4"/>
  <c r="R67" i="4"/>
  <c r="Z445" i="4"/>
  <c r="R445" i="4"/>
  <c r="Z499" i="4"/>
  <c r="R499" i="4"/>
  <c r="Z580" i="4"/>
  <c r="R580" i="4"/>
  <c r="Z688" i="4"/>
  <c r="R688" i="4"/>
  <c r="Z943" i="4"/>
  <c r="R943" i="4"/>
  <c r="Z970" i="4"/>
  <c r="R970" i="4"/>
  <c r="Z1132" i="4"/>
  <c r="R1132" i="4"/>
  <c r="Z1349" i="4"/>
  <c r="R1349" i="4"/>
  <c r="Z2321" i="4"/>
  <c r="R2321" i="4"/>
  <c r="Z473" i="4"/>
  <c r="R473" i="4"/>
  <c r="Z527" i="4"/>
  <c r="R527" i="4"/>
  <c r="Z635" i="4"/>
  <c r="R635" i="4"/>
  <c r="Z851" i="4"/>
  <c r="R851" i="4"/>
  <c r="Z986" i="4"/>
  <c r="R986" i="4"/>
  <c r="Z1310" i="4"/>
  <c r="R1310" i="4"/>
  <c r="Z1796" i="4"/>
  <c r="R1796" i="4"/>
  <c r="Z404" i="4"/>
  <c r="R404" i="4"/>
  <c r="Z150" i="4"/>
  <c r="R150" i="4"/>
  <c r="Z285" i="4"/>
  <c r="R285" i="4"/>
  <c r="Z366" i="4"/>
  <c r="R366" i="4"/>
  <c r="Z555" i="4"/>
  <c r="R555" i="4"/>
  <c r="Z609" i="4"/>
  <c r="R609" i="4"/>
  <c r="Z636" i="4"/>
  <c r="R636" i="4"/>
  <c r="Z744" i="4"/>
  <c r="R744" i="4"/>
  <c r="Z1257" i="4"/>
  <c r="R1257" i="4"/>
  <c r="Z1365" i="4"/>
  <c r="R1365" i="4"/>
  <c r="Z1473" i="4"/>
  <c r="R1473" i="4"/>
  <c r="Z1623" i="4"/>
  <c r="R1623" i="4"/>
  <c r="Z1824" i="4"/>
  <c r="R1824" i="4"/>
  <c r="Z2013" i="4"/>
  <c r="R2013" i="4"/>
  <c r="Z2472" i="4"/>
  <c r="R2472" i="4"/>
  <c r="Z2526" i="4"/>
  <c r="R2526" i="4"/>
  <c r="Z2375" i="4"/>
  <c r="R2375" i="4"/>
  <c r="Z193" i="4"/>
  <c r="R193" i="4"/>
  <c r="Z274" i="4"/>
  <c r="R274" i="4"/>
  <c r="Z463" i="4"/>
  <c r="R463" i="4"/>
  <c r="Z544" i="4"/>
  <c r="R544" i="4"/>
  <c r="Z868" i="4"/>
  <c r="R868" i="4"/>
  <c r="Z1030" i="4"/>
  <c r="R1030" i="4"/>
  <c r="Z2597" i="4"/>
  <c r="R2597" i="4"/>
  <c r="Z2651" i="4"/>
  <c r="R2651" i="4"/>
  <c r="Z2798" i="4"/>
  <c r="R2798" i="4"/>
  <c r="Z2825" i="4"/>
  <c r="R2825" i="4"/>
  <c r="Z1237" i="4"/>
  <c r="R1237" i="4"/>
  <c r="Z1118" i="4"/>
  <c r="R1118" i="4"/>
  <c r="Z2326" i="4"/>
  <c r="R2326" i="4"/>
  <c r="Z1889" i="4"/>
  <c r="R1889" i="4"/>
  <c r="Z292" i="4"/>
  <c r="R292" i="4"/>
  <c r="Z319" i="4"/>
  <c r="R319" i="4"/>
  <c r="Z508" i="4"/>
  <c r="R508" i="4"/>
  <c r="Z805" i="4"/>
  <c r="R805" i="4"/>
  <c r="Z1129" i="4"/>
  <c r="R1129" i="4"/>
  <c r="Z1318" i="4"/>
  <c r="R1318" i="4"/>
  <c r="Z1426" i="4"/>
  <c r="R1426" i="4"/>
  <c r="Z2198" i="4"/>
  <c r="R2198" i="4"/>
  <c r="Z1592" i="4"/>
  <c r="R1592" i="4"/>
  <c r="Z2240" i="4"/>
  <c r="R2240" i="4"/>
  <c r="Z38" i="4"/>
  <c r="R38" i="4"/>
  <c r="Z281" i="4"/>
  <c r="R281" i="4"/>
  <c r="Z308" i="4"/>
  <c r="R308" i="4"/>
  <c r="Z335" i="4"/>
  <c r="R335" i="4"/>
  <c r="Z389" i="4"/>
  <c r="R389" i="4"/>
  <c r="Z551" i="4"/>
  <c r="R551" i="4"/>
  <c r="Z2265" i="4"/>
  <c r="R2265" i="4"/>
  <c r="Z2292" i="4"/>
  <c r="R2292" i="4"/>
  <c r="Z2319" i="4"/>
  <c r="R2319" i="4"/>
  <c r="Z2496" i="4"/>
  <c r="R2496" i="4"/>
  <c r="Z2712" i="4"/>
  <c r="R2712" i="4"/>
  <c r="Z2778" i="4"/>
  <c r="R2778" i="4"/>
  <c r="Z2110" i="4"/>
  <c r="R2110" i="4"/>
  <c r="Z1390" i="4"/>
  <c r="R1390" i="4"/>
  <c r="Z1687" i="4"/>
  <c r="R1687" i="4"/>
  <c r="Z1795" i="4"/>
  <c r="R1795" i="4"/>
  <c r="Z1876" i="4"/>
  <c r="R1876" i="4"/>
  <c r="Z1903" i="4"/>
  <c r="R1903" i="4"/>
  <c r="Z2254" i="4"/>
  <c r="R2254" i="4"/>
  <c r="Z2347" i="4"/>
  <c r="R2347" i="4"/>
  <c r="Z2524" i="4"/>
  <c r="R2524" i="4"/>
  <c r="Z2757" i="4"/>
  <c r="R2757" i="4"/>
  <c r="Z1570" i="4"/>
  <c r="R1570" i="4"/>
  <c r="Z2623" i="4"/>
  <c r="R2623" i="4"/>
  <c r="Z2547" i="4"/>
  <c r="R2547" i="4"/>
  <c r="Z2709" i="4"/>
  <c r="R2709" i="4"/>
  <c r="Z2116" i="4"/>
  <c r="R2116" i="4"/>
  <c r="Z1076" i="4"/>
  <c r="R1076" i="4"/>
  <c r="Z1354" i="4"/>
  <c r="R1354" i="4"/>
  <c r="Z1624" i="4"/>
  <c r="R1624" i="4"/>
  <c r="Z2446" i="4"/>
  <c r="R2446" i="4"/>
  <c r="Z2736" i="4"/>
  <c r="R2736" i="4"/>
  <c r="Z1319" i="4"/>
  <c r="R1319" i="4"/>
  <c r="Z1577" i="4"/>
  <c r="R1577" i="4"/>
  <c r="Z2291" i="4"/>
  <c r="R2291" i="4"/>
  <c r="Z2426" i="4"/>
  <c r="R2426" i="4"/>
  <c r="Z2605" i="4"/>
  <c r="R2605" i="4"/>
  <c r="Z1138" i="4"/>
  <c r="R1138" i="4"/>
  <c r="Z1219" i="4"/>
  <c r="R1219" i="4"/>
  <c r="Z1273" i="4"/>
  <c r="R1273" i="4"/>
  <c r="Z1300" i="4"/>
  <c r="R1300" i="4"/>
  <c r="Z1366" i="4"/>
  <c r="R1366" i="4"/>
  <c r="Z1798" i="4"/>
  <c r="R1798" i="4"/>
  <c r="Z2802" i="4"/>
  <c r="R2802" i="4"/>
  <c r="Z1954" i="4"/>
  <c r="R1954" i="4"/>
  <c r="Z875" i="4"/>
  <c r="R875" i="4"/>
  <c r="Z1172" i="4"/>
  <c r="R1172" i="4"/>
  <c r="Z1847" i="4"/>
  <c r="R1847" i="4"/>
  <c r="Z2588" i="4"/>
  <c r="R2588" i="4"/>
  <c r="Z2794" i="4"/>
  <c r="R2794" i="4"/>
  <c r="Z1965" i="4"/>
  <c r="R1965" i="4"/>
  <c r="Z2263" i="4"/>
  <c r="R2263" i="4"/>
  <c r="Z833" i="4"/>
  <c r="R833" i="4"/>
  <c r="Z995" i="4"/>
  <c r="R995" i="4"/>
  <c r="Z2831" i="4"/>
  <c r="R2831" i="4"/>
  <c r="Z2740" i="4"/>
  <c r="R2740" i="4"/>
  <c r="Z2182" i="4"/>
  <c r="R2182" i="4"/>
  <c r="Z2479" i="4"/>
  <c r="R2479" i="4"/>
  <c r="Z1940" i="4"/>
  <c r="R1940" i="4"/>
  <c r="Z2738" i="4"/>
  <c r="R2738" i="4"/>
  <c r="Z2713" i="4"/>
  <c r="R2713" i="4"/>
  <c r="Z1955" i="4"/>
  <c r="R1955" i="4"/>
  <c r="Z2497" i="4"/>
  <c r="R2497" i="4"/>
  <c r="Z2543" i="4"/>
  <c r="R2543" i="4"/>
  <c r="Z1417" i="4"/>
  <c r="R1417" i="4"/>
  <c r="Z2287" i="4"/>
  <c r="R2287" i="4"/>
  <c r="Z1869" i="4"/>
  <c r="R1869" i="4"/>
  <c r="Z790" i="4"/>
  <c r="R790" i="4"/>
  <c r="Z2729" i="4"/>
  <c r="R2729" i="4"/>
  <c r="Z756" i="4"/>
  <c r="R756" i="4"/>
  <c r="Z2052" i="4"/>
  <c r="R2052" i="4"/>
  <c r="Z2700" i="4"/>
  <c r="R2700" i="4"/>
  <c r="Z1055" i="4"/>
  <c r="R1055" i="4"/>
  <c r="Z380" i="4"/>
  <c r="R380" i="4"/>
  <c r="Z837" i="4"/>
  <c r="R837" i="4"/>
  <c r="Z434" i="4"/>
  <c r="R434" i="4"/>
  <c r="Z2619" i="4"/>
  <c r="R2619" i="4"/>
  <c r="Z378" i="4"/>
  <c r="R378" i="4"/>
  <c r="Z2283" i="4"/>
  <c r="R2283" i="4"/>
  <c r="Z2450" i="4"/>
  <c r="R2450" i="4"/>
  <c r="Z595" i="4"/>
  <c r="R595" i="4"/>
  <c r="Z1324" i="4"/>
  <c r="R1324" i="4"/>
  <c r="Z1027" i="4"/>
  <c r="R1027" i="4"/>
  <c r="Z1378" i="4"/>
  <c r="R1378" i="4"/>
  <c r="Z109" i="4"/>
  <c r="R109" i="4"/>
  <c r="Z757" i="4"/>
  <c r="R757" i="4"/>
  <c r="Z2053" i="4"/>
  <c r="R2053" i="4"/>
  <c r="Z1459" i="4"/>
  <c r="R1459" i="4"/>
  <c r="Z2431" i="4"/>
  <c r="R2431" i="4"/>
  <c r="Z2134" i="4"/>
  <c r="R2134" i="4"/>
  <c r="Z217" i="4"/>
  <c r="R217" i="4"/>
  <c r="Z1216" i="4"/>
  <c r="R1216" i="4"/>
  <c r="Z1864" i="4"/>
  <c r="R1864" i="4"/>
  <c r="Z1660" i="4"/>
  <c r="R1660" i="4"/>
  <c r="J27" i="7"/>
  <c r="L21" i="7"/>
  <c r="J24" i="7"/>
  <c r="AB1991" i="4"/>
  <c r="AB1721" i="4"/>
  <c r="AC1721" i="4" s="1"/>
  <c r="AD1721" i="4" s="1"/>
  <c r="AE1721" i="4" s="1"/>
  <c r="AB1978" i="4"/>
  <c r="AB1298" i="4"/>
  <c r="AC1298" i="4" s="1"/>
  <c r="AD1298" i="4" s="1"/>
  <c r="AE1298" i="4" s="1"/>
  <c r="AA1531" i="4"/>
  <c r="AA1774" i="4"/>
  <c r="AA1946" i="4"/>
  <c r="AB1692" i="4"/>
  <c r="AC1692" i="4" s="1"/>
  <c r="AD1692" i="4" s="1"/>
  <c r="AE1692" i="4" s="1"/>
  <c r="AB1748" i="4"/>
  <c r="AC1748" i="4" s="1"/>
  <c r="AD1748" i="4" s="1"/>
  <c r="AE1748" i="4" s="1"/>
  <c r="AC2242" i="4"/>
  <c r="AD2242" i="4" s="1"/>
  <c r="AA1892" i="4"/>
  <c r="AA1961" i="4"/>
  <c r="AA1870" i="4"/>
  <c r="AA1054" i="4"/>
  <c r="AA1702" i="4"/>
  <c r="AA1907" i="4"/>
  <c r="AA1904" i="4"/>
  <c r="AA1297" i="4"/>
  <c r="AA1934" i="4"/>
  <c r="AA1621" i="4"/>
  <c r="AA1810" i="4"/>
  <c r="AB1942" i="4"/>
  <c r="AC1942" i="4" s="1"/>
  <c r="AD1942" i="4" s="1"/>
  <c r="AE1942" i="4" s="1"/>
  <c r="AB1938" i="4"/>
  <c r="AC1938" i="4" s="1"/>
  <c r="AD1938" i="4" s="1"/>
  <c r="AE1938" i="4" s="1"/>
  <c r="AB1319" i="4"/>
  <c r="AC1319" i="4" s="1"/>
  <c r="AD1319" i="4" s="1"/>
  <c r="AE1319" i="4" s="1"/>
  <c r="AB1677" i="4"/>
  <c r="AC1677" i="4" s="1"/>
  <c r="AD1677" i="4" s="1"/>
  <c r="AE1677" i="4" s="1"/>
  <c r="AA1929" i="4"/>
  <c r="AA1843" i="4"/>
  <c r="AA1826" i="4"/>
  <c r="AB1840" i="4"/>
  <c r="AC1840" i="4" s="1"/>
  <c r="AD1840" i="4" s="1"/>
  <c r="AE1840" i="4" s="1"/>
  <c r="AA1939" i="4"/>
  <c r="AB1951" i="4"/>
  <c r="AB1902" i="4"/>
  <c r="AC1902" i="4" s="1"/>
  <c r="AD1902" i="4" s="1"/>
  <c r="AE1902" i="4" s="1"/>
  <c r="AA1848" i="4"/>
  <c r="AA1941" i="4"/>
  <c r="AA1920" i="4"/>
  <c r="AA1966" i="4"/>
  <c r="AB1385" i="4"/>
  <c r="AC1385" i="4" s="1"/>
  <c r="AD1385" i="4" s="1"/>
  <c r="AB1696" i="4"/>
  <c r="AC1696" i="4" s="1"/>
  <c r="AD1696" i="4" s="1"/>
  <c r="AE1696" i="4" s="1"/>
  <c r="AB1858" i="4"/>
  <c r="AC1858" i="4" s="1"/>
  <c r="AD1858" i="4" s="1"/>
  <c r="AE1858" i="4" s="1"/>
  <c r="AB1820" i="4"/>
  <c r="AC1820" i="4" s="1"/>
  <c r="AD1820" i="4" s="1"/>
  <c r="AE1820" i="4" s="1"/>
  <c r="AB1953" i="4"/>
  <c r="AC1953" i="4" s="1"/>
  <c r="AD1953" i="4" s="1"/>
  <c r="AE1953" i="4" s="1"/>
  <c r="AB1932" i="4"/>
  <c r="AC1932" i="4" s="1"/>
  <c r="AD1932" i="4" s="1"/>
  <c r="AE1932" i="4" s="1"/>
  <c r="AB1449" i="4"/>
  <c r="AC1449" i="4" s="1"/>
  <c r="AD1449" i="4" s="1"/>
  <c r="AE1449" i="4" s="1"/>
  <c r="AB1826" i="4"/>
  <c r="AC1826" i="4" s="1"/>
  <c r="AD1826" i="4" s="1"/>
  <c r="AE1826" i="4" s="1"/>
  <c r="AB1685" i="4"/>
  <c r="AC1685" i="4" s="1"/>
  <c r="AD1685" i="4" s="1"/>
  <c r="AE1685" i="4" s="1"/>
  <c r="AB1859" i="4"/>
  <c r="AC1859" i="4" s="1"/>
  <c r="AD1859" i="4" s="1"/>
  <c r="AE1859" i="4" s="1"/>
  <c r="AA1729" i="4"/>
  <c r="AB1916" i="4"/>
  <c r="AC1916" i="4" s="1"/>
  <c r="AD1916" i="4" s="1"/>
  <c r="AE1916" i="4" s="1"/>
  <c r="AB1520" i="4"/>
  <c r="AC1520" i="4" s="1"/>
  <c r="AD1520" i="4" s="1"/>
  <c r="AE1520" i="4" s="1"/>
  <c r="AA1324" i="4"/>
  <c r="AA1841" i="4"/>
  <c r="AB1832" i="4"/>
  <c r="AC1832" i="4" s="1"/>
  <c r="AD1832" i="4" s="1"/>
  <c r="AE1832" i="4" s="1"/>
  <c r="AA1262" i="4"/>
  <c r="AA1922" i="4"/>
  <c r="AA1901" i="4"/>
  <c r="AA1594" i="4"/>
  <c r="AA1950" i="4"/>
  <c r="AB1969" i="4"/>
  <c r="AC1969" i="4" s="1"/>
  <c r="AD1969" i="4" s="1"/>
  <c r="AE1969" i="4" s="1"/>
  <c r="AA1970" i="4"/>
  <c r="AA1927" i="4"/>
  <c r="AA1879" i="4"/>
  <c r="AA1270" i="4"/>
  <c r="AA1000" i="4"/>
  <c r="AB1913" i="4"/>
  <c r="AC1913" i="4" s="1"/>
  <c r="AD1913" i="4" s="1"/>
  <c r="AE1913" i="4" s="1"/>
  <c r="AB1305" i="4"/>
  <c r="AC1305" i="4" s="1"/>
  <c r="AD1305" i="4" s="1"/>
  <c r="AE1305" i="4" s="1"/>
  <c r="AA1243" i="4"/>
  <c r="AA1378" i="4"/>
  <c r="AA1953" i="4"/>
  <c r="AA1938" i="4"/>
  <c r="AA1459" i="4"/>
  <c r="J1135" i="4"/>
  <c r="K1135" i="4" s="1"/>
  <c r="J1729" i="4"/>
  <c r="K1729" i="4" s="1"/>
  <c r="J730" i="4"/>
  <c r="K730" i="4" s="1"/>
  <c r="AA1885" i="4"/>
  <c r="AA1894" i="4"/>
  <c r="AA1675" i="4"/>
  <c r="AA730" i="4"/>
  <c r="AA1081" i="4"/>
  <c r="AA1108" i="4"/>
  <c r="AA1837" i="4"/>
  <c r="J2809" i="4"/>
  <c r="K2809" i="4" s="1"/>
  <c r="AA1940" i="4"/>
  <c r="J2080" i="4"/>
  <c r="K2080" i="4" s="1"/>
  <c r="J838" i="4"/>
  <c r="K838" i="4" s="1"/>
  <c r="J1459" i="4"/>
  <c r="K1459" i="4" s="1"/>
  <c r="AB1910" i="4"/>
  <c r="AC1910" i="4" s="1"/>
  <c r="AD1910" i="4" s="1"/>
  <c r="AE1910" i="4" s="1"/>
  <c r="AA1924" i="4"/>
  <c r="J163" i="4"/>
  <c r="K163" i="4" s="1"/>
  <c r="J2269" i="4"/>
  <c r="K2269" i="4" s="1"/>
  <c r="L1189" i="4"/>
  <c r="M1189" i="4" s="1"/>
  <c r="AA838" i="4"/>
  <c r="AA1855" i="4"/>
  <c r="AA1916" i="4"/>
  <c r="L352" i="4"/>
  <c r="M352" i="4" s="1"/>
  <c r="AA1648" i="4"/>
  <c r="AA1135" i="4"/>
  <c r="J136" i="4"/>
  <c r="K136" i="4" s="1"/>
  <c r="AA1965" i="4"/>
  <c r="J568" i="4"/>
  <c r="K568" i="4" s="1"/>
  <c r="AA1027" i="4"/>
  <c r="L2323" i="4"/>
  <c r="M2323" i="4" s="1"/>
  <c r="L1756" i="4"/>
  <c r="M1756" i="4" s="1"/>
  <c r="J865" i="4"/>
  <c r="K865" i="4" s="1"/>
  <c r="J2026" i="4"/>
  <c r="K2026" i="4" s="1"/>
  <c r="J2188" i="4"/>
  <c r="K2188" i="4" s="1"/>
  <c r="L1405" i="4"/>
  <c r="M1405" i="4" s="1"/>
  <c r="L1972" i="4"/>
  <c r="M1972" i="4" s="1"/>
  <c r="J2215" i="4"/>
  <c r="K2215" i="4" s="1"/>
  <c r="AA1842" i="4"/>
  <c r="AA1909" i="4"/>
  <c r="AA1866" i="4"/>
  <c r="AA1968" i="4"/>
  <c r="AA1867" i="4"/>
  <c r="J2350" i="4"/>
  <c r="K2350" i="4" s="1"/>
  <c r="J2161" i="4"/>
  <c r="K2161" i="4" s="1"/>
  <c r="AA1486" i="4"/>
  <c r="AA1881" i="4"/>
  <c r="J1810" i="4"/>
  <c r="K1810" i="4" s="1"/>
  <c r="AA1957" i="4"/>
  <c r="AB55" i="4"/>
  <c r="AC55" i="4" s="1"/>
  <c r="AD55" i="4" s="1"/>
  <c r="AE55" i="4" s="1"/>
  <c r="AA1216" i="4"/>
  <c r="L1810" i="4"/>
  <c r="M1810" i="4" s="1"/>
  <c r="AA1875" i="4"/>
  <c r="AA1902" i="4"/>
  <c r="J946" i="4"/>
  <c r="K946" i="4" s="1"/>
  <c r="L1162" i="4"/>
  <c r="M1162" i="4" s="1"/>
  <c r="AA1162" i="4"/>
  <c r="AB1825" i="4"/>
  <c r="AC1825" i="4" s="1"/>
  <c r="AD1825" i="4" s="1"/>
  <c r="AE1825" i="4" s="1"/>
  <c r="AB1899" i="4"/>
  <c r="AC1899" i="4" s="1"/>
  <c r="AD1899" i="4" s="1"/>
  <c r="AE1899" i="4" s="1"/>
  <c r="AA1932" i="4"/>
  <c r="J757" i="4"/>
  <c r="K757" i="4" s="1"/>
  <c r="J649" i="4"/>
  <c r="K649" i="4" s="1"/>
  <c r="L1648" i="4"/>
  <c r="M1648" i="4" s="1"/>
  <c r="J217" i="4"/>
  <c r="K217" i="4" s="1"/>
  <c r="AA1903" i="4"/>
  <c r="AA919" i="4"/>
  <c r="L1918" i="4"/>
  <c r="M1918" i="4" s="1"/>
  <c r="L406" i="4"/>
  <c r="M406" i="4" s="1"/>
  <c r="J1972" i="4"/>
  <c r="K1972" i="4" s="1"/>
  <c r="AA1351" i="4"/>
  <c r="J460" i="4"/>
  <c r="K460" i="4" s="1"/>
  <c r="L1054" i="4"/>
  <c r="M1054" i="4" s="1"/>
  <c r="L2161" i="4"/>
  <c r="M2161" i="4" s="1"/>
  <c r="AA1189" i="4"/>
  <c r="L541" i="4"/>
  <c r="M541" i="4" s="1"/>
  <c r="AB1854" i="4"/>
  <c r="AC1854" i="4" s="1"/>
  <c r="AD1854" i="4" s="1"/>
  <c r="AE1854" i="4" s="1"/>
  <c r="AB1954" i="4"/>
  <c r="AC1954" i="4" s="1"/>
  <c r="AD1954" i="4" s="1"/>
  <c r="AE1954" i="4" s="1"/>
  <c r="AB1797" i="4"/>
  <c r="AC1797" i="4" s="1"/>
  <c r="AD1797" i="4" s="1"/>
  <c r="AE1797" i="4" s="1"/>
  <c r="AB1876" i="4"/>
  <c r="AC1876" i="4" s="1"/>
  <c r="AD1876" i="4" s="1"/>
  <c r="AE1876" i="4" s="1"/>
  <c r="AB1784" i="4"/>
  <c r="AC1784" i="4" s="1"/>
  <c r="AD1784" i="4" s="1"/>
  <c r="AE1784" i="4" s="1"/>
  <c r="AA1905" i="4"/>
  <c r="AA1889" i="4"/>
  <c r="AA1408" i="4"/>
  <c r="AA1955" i="4"/>
  <c r="L730" i="4"/>
  <c r="M730" i="4" s="1"/>
  <c r="AA1567" i="4"/>
  <c r="L1297" i="4"/>
  <c r="M1297" i="4" s="1"/>
  <c r="L946" i="4"/>
  <c r="M946" i="4" s="1"/>
  <c r="L2809" i="4"/>
  <c r="M2809" i="4" s="1"/>
  <c r="L595" i="4"/>
  <c r="M595" i="4" s="1"/>
  <c r="J1918" i="4"/>
  <c r="K1918" i="4" s="1"/>
  <c r="L622" i="4"/>
  <c r="M622" i="4" s="1"/>
  <c r="L1567" i="4"/>
  <c r="M1567" i="4" s="1"/>
  <c r="L271" i="4"/>
  <c r="M271" i="4" s="1"/>
  <c r="AA784" i="4"/>
  <c r="L2350" i="4"/>
  <c r="M2350" i="4" s="1"/>
  <c r="J2404" i="4"/>
  <c r="K2404" i="4" s="1"/>
  <c r="L1351" i="4"/>
  <c r="M1351" i="4" s="1"/>
  <c r="AB1896" i="4"/>
  <c r="AC1896" i="4" s="1"/>
  <c r="AD1896" i="4" s="1"/>
  <c r="AE1896" i="4" s="1"/>
  <c r="AB1959" i="4"/>
  <c r="AC1959" i="4" s="1"/>
  <c r="AD1959" i="4" s="1"/>
  <c r="AE1959" i="4" s="1"/>
  <c r="AA1857" i="4"/>
  <c r="AA1202" i="4"/>
  <c r="AA1959" i="4"/>
  <c r="AA1899" i="4"/>
  <c r="AA1876" i="4"/>
  <c r="AA1967" i="4"/>
  <c r="AA1930" i="4"/>
  <c r="AA757" i="4"/>
  <c r="AB1865" i="4"/>
  <c r="AC1865" i="4" s="1"/>
  <c r="AD1865" i="4" s="1"/>
  <c r="AE1865" i="4" s="1"/>
  <c r="AA1926" i="4"/>
  <c r="AA1784" i="4"/>
  <c r="AA1863" i="4"/>
  <c r="J919" i="4"/>
  <c r="K919" i="4" s="1"/>
  <c r="L1486" i="4"/>
  <c r="M1486" i="4" s="1"/>
  <c r="AA1918" i="4"/>
  <c r="L190" i="4"/>
  <c r="M190" i="4" s="1"/>
  <c r="AA973" i="4"/>
  <c r="J784" i="4"/>
  <c r="K784" i="4" s="1"/>
  <c r="J2107" i="4"/>
  <c r="K2107" i="4" s="1"/>
  <c r="AA703" i="4"/>
  <c r="L82" i="4"/>
  <c r="M82" i="4" s="1"/>
  <c r="L811" i="4"/>
  <c r="M811" i="4" s="1"/>
  <c r="J1378" i="4"/>
  <c r="K1378" i="4" s="1"/>
  <c r="J1756" i="4"/>
  <c r="K1756" i="4" s="1"/>
  <c r="J487" i="4"/>
  <c r="K487" i="4" s="1"/>
  <c r="L784" i="4"/>
  <c r="M784" i="4" s="1"/>
  <c r="J1486" i="4"/>
  <c r="K1486" i="4" s="1"/>
  <c r="L325" i="4"/>
  <c r="M325" i="4" s="1"/>
  <c r="AA1513" i="4"/>
  <c r="L244" i="4"/>
  <c r="M244" i="4" s="1"/>
  <c r="L1216" i="4"/>
  <c r="M1216" i="4" s="1"/>
  <c r="L1837" i="4"/>
  <c r="M1837" i="4" s="1"/>
  <c r="J1027" i="4"/>
  <c r="K1027" i="4" s="1"/>
  <c r="AB1929" i="4"/>
  <c r="AC1929" i="4" s="1"/>
  <c r="AD1929" i="4" s="1"/>
  <c r="AE1929" i="4" s="1"/>
  <c r="AB1851" i="4"/>
  <c r="AC1851" i="4" s="1"/>
  <c r="AD1851" i="4" s="1"/>
  <c r="AE1851" i="4" s="1"/>
  <c r="AB1923" i="4"/>
  <c r="AC1923" i="4" s="1"/>
  <c r="AD1923" i="4" s="1"/>
  <c r="AE1923" i="4" s="1"/>
  <c r="AB1960" i="4"/>
  <c r="AC1960" i="4" s="1"/>
  <c r="AD1960" i="4" s="1"/>
  <c r="AE1960" i="4" s="1"/>
  <c r="AA1868" i="4"/>
  <c r="AA1963" i="4"/>
  <c r="L1108" i="4"/>
  <c r="M1108" i="4" s="1"/>
  <c r="L1675" i="4"/>
  <c r="M1675" i="4" s="1"/>
  <c r="AA946" i="4"/>
  <c r="L2242" i="4"/>
  <c r="M2242" i="4" s="1"/>
  <c r="J595" i="4"/>
  <c r="K595" i="4" s="1"/>
  <c r="J1162" i="4"/>
  <c r="K1162" i="4" s="1"/>
  <c r="J55" i="4"/>
  <c r="K55" i="4" s="1"/>
  <c r="L2269" i="4"/>
  <c r="M2269" i="4" s="1"/>
  <c r="L1000" i="4"/>
  <c r="M1000" i="4" s="1"/>
  <c r="J2134" i="4"/>
  <c r="K2134" i="4" s="1"/>
  <c r="L2053" i="4"/>
  <c r="M2053" i="4" s="1"/>
  <c r="L649" i="4"/>
  <c r="M649" i="4" s="1"/>
  <c r="J298" i="4"/>
  <c r="K298" i="4" s="1"/>
  <c r="AA811" i="4"/>
  <c r="J2458" i="4"/>
  <c r="K2458" i="4" s="1"/>
  <c r="L703" i="4"/>
  <c r="M703" i="4" s="1"/>
  <c r="AB1844" i="4"/>
  <c r="AC1844" i="4" s="1"/>
  <c r="AD1844" i="4" s="1"/>
  <c r="AB1812" i="4"/>
  <c r="AC1812" i="4" s="1"/>
  <c r="AD1812" i="4" s="1"/>
  <c r="AE1812" i="4" s="1"/>
  <c r="AA1947" i="4"/>
  <c r="AA1880" i="4"/>
  <c r="L1459" i="4"/>
  <c r="M1459" i="4" s="1"/>
  <c r="L919" i="4"/>
  <c r="M919" i="4" s="1"/>
  <c r="J2053" i="4"/>
  <c r="K2053" i="4" s="1"/>
  <c r="L757" i="4"/>
  <c r="M757" i="4" s="1"/>
  <c r="L1324" i="4"/>
  <c r="M1324" i="4" s="1"/>
  <c r="J1000" i="4"/>
  <c r="K1000" i="4" s="1"/>
  <c r="J1351" i="4"/>
  <c r="K1351" i="4" s="1"/>
  <c r="J1189" i="4"/>
  <c r="K1189" i="4" s="1"/>
  <c r="L2026" i="4"/>
  <c r="M2026" i="4" s="1"/>
  <c r="L2296" i="4"/>
  <c r="M2296" i="4" s="1"/>
  <c r="L433" i="4"/>
  <c r="M433" i="4" s="1"/>
  <c r="L838" i="4"/>
  <c r="M838" i="4" s="1"/>
  <c r="L676" i="4"/>
  <c r="M676" i="4" s="1"/>
  <c r="J109" i="4"/>
  <c r="K109" i="4" s="1"/>
  <c r="J1081" i="4"/>
  <c r="K1081" i="4" s="1"/>
  <c r="L1378" i="4"/>
  <c r="M1378" i="4" s="1"/>
  <c r="AB1827" i="4"/>
  <c r="AC1827" i="4" s="1"/>
  <c r="AD1827" i="4" s="1"/>
  <c r="AE1827" i="4" s="1"/>
  <c r="AB1955" i="4"/>
  <c r="AC1955" i="4" s="1"/>
  <c r="AD1955" i="4" s="1"/>
  <c r="AE1955" i="4" s="1"/>
  <c r="AB1956" i="4"/>
  <c r="AC1956" i="4" s="1"/>
  <c r="AD1956" i="4" s="1"/>
  <c r="AE1956" i="4" s="1"/>
  <c r="AA1557" i="4"/>
  <c r="AA1906" i="4"/>
  <c r="AA1913" i="4"/>
  <c r="AA1937" i="4"/>
  <c r="J1675" i="4"/>
  <c r="K1675" i="4" s="1"/>
  <c r="J2242" i="4"/>
  <c r="K2242" i="4" s="1"/>
  <c r="J973" i="4"/>
  <c r="K973" i="4" s="1"/>
  <c r="J1540" i="4"/>
  <c r="K1540" i="4" s="1"/>
  <c r="J379" i="4"/>
  <c r="K379" i="4" s="1"/>
  <c r="L2647" i="4"/>
  <c r="M2647" i="4" s="1"/>
  <c r="J1567" i="4"/>
  <c r="K1567" i="4" s="1"/>
  <c r="J2512" i="4"/>
  <c r="K2512" i="4" s="1"/>
  <c r="L1081" i="4"/>
  <c r="M1081" i="4" s="1"/>
  <c r="L1027" i="4"/>
  <c r="M1027" i="4" s="1"/>
  <c r="L865" i="4"/>
  <c r="M865" i="4" s="1"/>
  <c r="J703" i="4"/>
  <c r="K703" i="4" s="1"/>
  <c r="J514" i="4"/>
  <c r="K514" i="4" s="1"/>
  <c r="AA1972" i="4"/>
  <c r="J1270" i="4"/>
  <c r="K1270" i="4" s="1"/>
  <c r="J541" i="4"/>
  <c r="K541" i="4" s="1"/>
  <c r="J1513" i="4"/>
  <c r="K1513" i="4" s="1"/>
  <c r="J244" i="4"/>
  <c r="K244" i="4" s="1"/>
  <c r="L136" i="4"/>
  <c r="M136" i="4" s="1"/>
  <c r="J1216" i="4"/>
  <c r="K1216" i="4" s="1"/>
  <c r="L514" i="4"/>
  <c r="M514" i="4" s="1"/>
  <c r="AB1897" i="4"/>
  <c r="AC1897" i="4" s="1"/>
  <c r="AD1897" i="4" s="1"/>
  <c r="AE1897" i="4" s="1"/>
  <c r="AB1669" i="4"/>
  <c r="AC1669" i="4" s="1"/>
  <c r="AD1669" i="4" s="1"/>
  <c r="AE1669" i="4" s="1"/>
  <c r="AB1894" i="4"/>
  <c r="AC1894" i="4" s="1"/>
  <c r="AD1894" i="4" s="1"/>
  <c r="AE1894" i="4" s="1"/>
  <c r="J1864" i="4"/>
  <c r="K1864" i="4" s="1"/>
  <c r="L1135" i="4"/>
  <c r="M1135" i="4" s="1"/>
  <c r="L1702" i="4"/>
  <c r="M1702" i="4" s="1"/>
  <c r="L217" i="4"/>
  <c r="M217" i="4" s="1"/>
  <c r="J2323" i="4"/>
  <c r="K2323" i="4" s="1"/>
  <c r="L1729" i="4"/>
  <c r="M1729" i="4" s="1"/>
  <c r="L55" i="4"/>
  <c r="M55" i="4" s="1"/>
  <c r="L2377" i="4"/>
  <c r="M2377" i="4" s="1"/>
  <c r="J1594" i="4"/>
  <c r="K1594" i="4" s="1"/>
  <c r="J1054" i="4"/>
  <c r="K1054" i="4" s="1"/>
  <c r="J892" i="4"/>
  <c r="K892" i="4" s="1"/>
  <c r="L1621" i="4"/>
  <c r="M1621" i="4" s="1"/>
  <c r="J352" i="4"/>
  <c r="K352" i="4" s="1"/>
  <c r="L1540" i="4"/>
  <c r="M1540" i="4" s="1"/>
  <c r="J1432" i="4"/>
  <c r="K1432" i="4" s="1"/>
  <c r="L487" i="4"/>
  <c r="M487" i="4" s="1"/>
  <c r="J82" i="4"/>
  <c r="K82" i="4" s="1"/>
  <c r="AB1967" i="4"/>
  <c r="AC1967" i="4" s="1"/>
  <c r="AD1967" i="4" s="1"/>
  <c r="AE1967" i="4" s="1"/>
  <c r="AB1752" i="4"/>
  <c r="AC1752" i="4" s="1"/>
  <c r="AD1752" i="4" s="1"/>
  <c r="AE1752" i="4" s="1"/>
  <c r="AB1833" i="4"/>
  <c r="AC1833" i="4" s="1"/>
  <c r="AD1833" i="4" s="1"/>
  <c r="AB1785" i="4"/>
  <c r="AC1785" i="4" s="1"/>
  <c r="AD1785" i="4" s="1"/>
  <c r="AE1785" i="4" s="1"/>
  <c r="AB1822" i="4"/>
  <c r="AC1822" i="4" s="1"/>
  <c r="AD1822" i="4" s="1"/>
  <c r="AE1822" i="4" s="1"/>
  <c r="AB1903" i="4"/>
  <c r="AC1903" i="4" s="1"/>
  <c r="AD1903" i="4" s="1"/>
  <c r="AE1903" i="4" s="1"/>
  <c r="AB1838" i="4"/>
  <c r="AC1838" i="4" s="1"/>
  <c r="AD1838" i="4" s="1"/>
  <c r="AE1838" i="4" s="1"/>
  <c r="AB1958" i="4"/>
  <c r="AC1958" i="4" s="1"/>
  <c r="AD1958" i="4" s="1"/>
  <c r="AE1958" i="4" s="1"/>
  <c r="AA1800" i="4"/>
  <c r="AA1908" i="4"/>
  <c r="AA1873" i="4"/>
  <c r="L2215" i="4"/>
  <c r="M2215" i="4" s="1"/>
  <c r="L1891" i="4"/>
  <c r="M1891" i="4" s="1"/>
  <c r="L298" i="4"/>
  <c r="M298" i="4" s="1"/>
  <c r="J1324" i="4"/>
  <c r="K1324" i="4" s="1"/>
  <c r="J1891" i="4"/>
  <c r="K1891" i="4" s="1"/>
  <c r="J433" i="4"/>
  <c r="K433" i="4" s="1"/>
  <c r="J1945" i="4"/>
  <c r="K1945" i="4" s="1"/>
  <c r="J406" i="4"/>
  <c r="K406" i="4" s="1"/>
  <c r="L109" i="4"/>
  <c r="M109" i="4" s="1"/>
  <c r="J1783" i="4"/>
  <c r="K1783" i="4" s="1"/>
  <c r="AA1756" i="4"/>
  <c r="J1243" i="4"/>
  <c r="K1243" i="4" s="1"/>
  <c r="J190" i="4"/>
  <c r="K190" i="4" s="1"/>
  <c r="L1243" i="4"/>
  <c r="M1243" i="4" s="1"/>
  <c r="L1999" i="4"/>
  <c r="M1999" i="4" s="1"/>
  <c r="L892" i="4"/>
  <c r="M892" i="4" s="1"/>
  <c r="J1405" i="4"/>
  <c r="K1405" i="4" s="1"/>
  <c r="J2701" i="4"/>
  <c r="K2701" i="4" s="1"/>
  <c r="J1999" i="4"/>
  <c r="K1999" i="4" s="1"/>
  <c r="AB1931" i="4"/>
  <c r="AC1931" i="4" s="1"/>
  <c r="AD1931" i="4" s="1"/>
  <c r="AE1931" i="4" s="1"/>
  <c r="AB1804" i="4"/>
  <c r="AC1804" i="4" s="1"/>
  <c r="AD1804" i="4" s="1"/>
  <c r="AE1804" i="4" s="1"/>
  <c r="AB1704" i="4"/>
  <c r="AC1704" i="4" s="1"/>
  <c r="AD1704" i="4" s="1"/>
  <c r="AE1704" i="4" s="1"/>
  <c r="AB1905" i="4"/>
  <c r="AC1905" i="4" s="1"/>
  <c r="AD1905" i="4" s="1"/>
  <c r="AE1905" i="4" s="1"/>
  <c r="AB1741" i="4"/>
  <c r="AC1741" i="4" s="1"/>
  <c r="AD1741" i="4" s="1"/>
  <c r="AE1741" i="4" s="1"/>
  <c r="AB1813" i="4"/>
  <c r="AC1813" i="4" s="1"/>
  <c r="AD1813" i="4" s="1"/>
  <c r="AE1813" i="4" s="1"/>
  <c r="AA1852" i="4"/>
  <c r="L2404" i="4"/>
  <c r="M2404" i="4" s="1"/>
  <c r="L163" i="4"/>
  <c r="M163" i="4" s="1"/>
  <c r="L2782" i="4"/>
  <c r="M2782" i="4" s="1"/>
  <c r="L1270" i="4"/>
  <c r="M1270" i="4" s="1"/>
  <c r="L1513" i="4"/>
  <c r="M1513" i="4" s="1"/>
  <c r="L2080" i="4"/>
  <c r="M2080" i="4" s="1"/>
  <c r="J1648" i="4"/>
  <c r="K1648" i="4" s="1"/>
  <c r="J622" i="4"/>
  <c r="K622" i="4" s="1"/>
  <c r="L2107" i="4"/>
  <c r="M2107" i="4" s="1"/>
  <c r="J271" i="4"/>
  <c r="K271" i="4" s="1"/>
  <c r="L1945" i="4"/>
  <c r="M1945" i="4" s="1"/>
  <c r="L1594" i="4"/>
  <c r="M1594" i="4" s="1"/>
  <c r="AA1783" i="4"/>
  <c r="L1432" i="4"/>
  <c r="M1432" i="4" s="1"/>
  <c r="J2377" i="4"/>
  <c r="K2377" i="4" s="1"/>
  <c r="J1837" i="4"/>
  <c r="K1837" i="4" s="1"/>
  <c r="J1108" i="4"/>
  <c r="K1108" i="4" s="1"/>
  <c r="AA1540" i="4"/>
  <c r="L2188" i="4"/>
  <c r="M2188" i="4" s="1"/>
  <c r="L973" i="4"/>
  <c r="M973" i="4" s="1"/>
  <c r="J325" i="4"/>
  <c r="K325" i="4" s="1"/>
  <c r="AB1666" i="4"/>
  <c r="AC1666" i="4" s="1"/>
  <c r="AD1666" i="4" s="1"/>
  <c r="AE1666" i="4" s="1"/>
  <c r="AB1847" i="4"/>
  <c r="AC1847" i="4" s="1"/>
  <c r="AD1847" i="4" s="1"/>
  <c r="AE1847" i="4" s="1"/>
  <c r="AB1850" i="4"/>
  <c r="AC1850" i="4" s="1"/>
  <c r="AD1850" i="4" s="1"/>
  <c r="AE1850" i="4" s="1"/>
  <c r="AB1892" i="4"/>
  <c r="AC1892" i="4" s="1"/>
  <c r="AD1892" i="4" s="1"/>
  <c r="AE1892" i="4" s="1"/>
  <c r="AA1681" i="4"/>
  <c r="AA1850" i="4"/>
  <c r="AA1911" i="4"/>
  <c r="AA1858" i="4"/>
  <c r="AA1865" i="4"/>
  <c r="AA1895" i="4"/>
  <c r="L379" i="4"/>
  <c r="M379" i="4" s="1"/>
  <c r="L1864" i="4"/>
  <c r="M1864" i="4" s="1"/>
  <c r="L2431" i="4"/>
  <c r="M2431" i="4" s="1"/>
  <c r="J676" i="4"/>
  <c r="K676" i="4" s="1"/>
  <c r="J811" i="4"/>
  <c r="K811" i="4" s="1"/>
  <c r="J2296" i="4"/>
  <c r="K2296" i="4" s="1"/>
  <c r="J1702" i="4"/>
  <c r="K1702" i="4" s="1"/>
  <c r="L460" i="4"/>
  <c r="M460" i="4" s="1"/>
  <c r="L2134" i="4"/>
  <c r="M2134" i="4" s="1"/>
  <c r="L1783" i="4"/>
  <c r="M1783" i="4" s="1"/>
  <c r="J1621" i="4"/>
  <c r="K1621" i="4" s="1"/>
  <c r="J1297" i="4"/>
  <c r="K1297" i="4" s="1"/>
  <c r="L568" i="4"/>
  <c r="M568" i="4" s="1"/>
  <c r="AB1845" i="4"/>
  <c r="AC1845" i="4" s="1"/>
  <c r="AD1845" i="4" s="1"/>
  <c r="AE1845" i="4" s="1"/>
  <c r="AA1962" i="4"/>
  <c r="AA1862" i="4"/>
  <c r="AA1845" i="4"/>
  <c r="AA1884" i="4"/>
  <c r="AA1872" i="4"/>
  <c r="AA1839" i="4"/>
  <c r="AA1900" i="4"/>
  <c r="AA1861" i="4"/>
  <c r="AA1915" i="4"/>
  <c r="AA1942" i="4"/>
  <c r="AA1944" i="4"/>
  <c r="AA1936" i="4"/>
  <c r="AA1928" i="4"/>
  <c r="AA1853" i="4"/>
  <c r="AA1856" i="4"/>
  <c r="AA1933" i="4"/>
  <c r="AA1859" i="4"/>
  <c r="AA1897" i="4"/>
  <c r="AA1896" i="4"/>
  <c r="AA1945" i="4"/>
  <c r="AA1956" i="4"/>
  <c r="AA1958" i="4"/>
  <c r="AA1948" i="4"/>
  <c r="AA1874" i="4"/>
  <c r="AA1971" i="4"/>
  <c r="AA1891" i="4"/>
  <c r="AA1854" i="4"/>
  <c r="AA1878" i="4"/>
  <c r="AA1849" i="4"/>
  <c r="AA1886" i="4"/>
  <c r="AA1838" i="4"/>
  <c r="AA1883" i="4"/>
  <c r="AA1910" i="4"/>
  <c r="AA1877" i="4"/>
  <c r="AA1912" i="4"/>
  <c r="AA1954" i="4"/>
  <c r="AA1847" i="4"/>
  <c r="AA1949" i="4"/>
  <c r="AA1869" i="4"/>
  <c r="AA1851" i="4"/>
  <c r="AA1846" i="4"/>
  <c r="AA1888" i="4"/>
  <c r="AA1960" i="4"/>
  <c r="AA1917" i="4"/>
  <c r="AA1923" i="4"/>
  <c r="AA1890" i="4"/>
  <c r="AB784" i="4"/>
  <c r="AA1921" i="4"/>
  <c r="AA1951" i="4"/>
  <c r="AA1919" i="4"/>
  <c r="AA1864" i="4"/>
  <c r="AA1964" i="4"/>
  <c r="AA1893" i="4"/>
  <c r="AA1969" i="4"/>
  <c r="AA1935" i="4"/>
  <c r="AC2269" i="4"/>
  <c r="AD2269" i="4" s="1"/>
  <c r="AB136" i="4"/>
  <c r="AC136" i="4" s="1"/>
  <c r="AD136" i="4" s="1"/>
  <c r="AB811" i="4"/>
  <c r="AC2755" i="4"/>
  <c r="AD2755" i="4" s="1"/>
  <c r="AB1027" i="4"/>
  <c r="AB1108" i="4"/>
  <c r="AB1843" i="4"/>
  <c r="AC1843" i="4" s="1"/>
  <c r="AD1843" i="4" s="1"/>
  <c r="AB1648" i="4"/>
  <c r="AB514" i="4"/>
  <c r="AC514" i="4" s="1"/>
  <c r="AD514" i="4" s="1"/>
  <c r="AB1810" i="4"/>
  <c r="AB1950" i="4"/>
  <c r="AB1855" i="4"/>
  <c r="AC1855" i="4" s="1"/>
  <c r="AD1855" i="4" s="1"/>
  <c r="AB1885" i="4"/>
  <c r="AC1885" i="4" s="1"/>
  <c r="AD1885" i="4" s="1"/>
  <c r="AB1875" i="4"/>
  <c r="AC1875" i="4" s="1"/>
  <c r="AD1875" i="4" s="1"/>
  <c r="AA1578" i="4"/>
  <c r="AB1856" i="4"/>
  <c r="AB1877" i="4"/>
  <c r="AC1877" i="4" s="1"/>
  <c r="AD1877" i="4" s="1"/>
  <c r="AB1952" i="4"/>
  <c r="AC1952" i="4" s="1"/>
  <c r="AD1952" i="4" s="1"/>
  <c r="AB1135" i="4"/>
  <c r="AC2296" i="4"/>
  <c r="AD2296" i="4" s="1"/>
  <c r="AB1819" i="4"/>
  <c r="AC1819" i="4" s="1"/>
  <c r="AD1819" i="4" s="1"/>
  <c r="AE1819" i="4" s="1"/>
  <c r="AB1922" i="4"/>
  <c r="AB1823" i="4"/>
  <c r="AC1823" i="4" s="1"/>
  <c r="AD1823" i="4" s="1"/>
  <c r="AE1823" i="4" s="1"/>
  <c r="AB1857" i="4"/>
  <c r="AC1857" i="4" s="1"/>
  <c r="AD1857" i="4" s="1"/>
  <c r="AA1836" i="4"/>
  <c r="AB163" i="4"/>
  <c r="AC163" i="4" s="1"/>
  <c r="AD163" i="4" s="1"/>
  <c r="AB946" i="4"/>
  <c r="AB1828" i="4"/>
  <c r="AC1828" i="4" s="1"/>
  <c r="AD1828" i="4" s="1"/>
  <c r="AE1828" i="4" s="1"/>
  <c r="AB1243" i="4"/>
  <c r="AC2782" i="4"/>
  <c r="AD2782" i="4" s="1"/>
  <c r="AC2566" i="4"/>
  <c r="AD2566" i="4" s="1"/>
  <c r="AC2431" i="4"/>
  <c r="AD2431" i="4" s="1"/>
  <c r="AC2647" i="4"/>
  <c r="AD2647" i="4" s="1"/>
  <c r="AC2620" i="4"/>
  <c r="AD2620" i="4" s="1"/>
  <c r="AC2458" i="4"/>
  <c r="AD2458" i="4" s="1"/>
  <c r="AC2512" i="4"/>
  <c r="AD2512" i="4" s="1"/>
  <c r="AC2593" i="4"/>
  <c r="AD2593" i="4" s="1"/>
  <c r="AB1000" i="4"/>
  <c r="AB1378" i="4"/>
  <c r="AB1162" i="4"/>
  <c r="AB676" i="4"/>
  <c r="AC676" i="4" s="1"/>
  <c r="AD676" i="4" s="1"/>
  <c r="AB1675" i="4"/>
  <c r="AB1324" i="4"/>
  <c r="AB649" i="4"/>
  <c r="AC649" i="4" s="1"/>
  <c r="AD649" i="4" s="1"/>
  <c r="AB1054" i="4"/>
  <c r="AB919" i="4"/>
  <c r="AB406" i="4"/>
  <c r="AC406" i="4" s="1"/>
  <c r="AD406" i="4" s="1"/>
  <c r="AC2350" i="4"/>
  <c r="AD2350" i="4" s="1"/>
  <c r="AB1756" i="4"/>
  <c r="AC1756" i="4" s="1"/>
  <c r="AD1756" i="4" s="1"/>
  <c r="AB1567" i="4"/>
  <c r="AA1823" i="4"/>
  <c r="AA1832" i="4"/>
  <c r="AB1297" i="4"/>
  <c r="AB1594" i="4"/>
  <c r="AB1486" i="4"/>
  <c r="AC2539" i="4"/>
  <c r="AD2539" i="4" s="1"/>
  <c r="AB1270" i="4"/>
  <c r="AB325" i="4"/>
  <c r="AC325" i="4" s="1"/>
  <c r="AD325" i="4" s="1"/>
  <c r="AC2323" i="4"/>
  <c r="AD2323" i="4" s="1"/>
  <c r="AB865" i="4"/>
  <c r="AC865" i="4" s="1"/>
  <c r="AD865" i="4" s="1"/>
  <c r="AC2809" i="4"/>
  <c r="AD2809" i="4" s="1"/>
  <c r="AB1945" i="4"/>
  <c r="AC2728" i="4"/>
  <c r="AD2728" i="4" s="1"/>
  <c r="AB433" i="4"/>
  <c r="AC433" i="4" s="1"/>
  <c r="AD433" i="4" s="1"/>
  <c r="AB568" i="4"/>
  <c r="AC568" i="4" s="1"/>
  <c r="AD568" i="4" s="1"/>
  <c r="AB757" i="4"/>
  <c r="AB541" i="4"/>
  <c r="AC541" i="4" s="1"/>
  <c r="AD541" i="4" s="1"/>
  <c r="AB1864" i="4"/>
  <c r="AA1831" i="4"/>
  <c r="AB595" i="4"/>
  <c r="AC595" i="4" s="1"/>
  <c r="AD595" i="4" s="1"/>
  <c r="AB1081" i="4"/>
  <c r="AA1827" i="4"/>
  <c r="AA1812" i="4"/>
  <c r="AB1405" i="4"/>
  <c r="AC1405" i="4" s="1"/>
  <c r="AD1405" i="4" s="1"/>
  <c r="AB1891" i="4"/>
  <c r="AB244" i="4"/>
  <c r="AC244" i="4" s="1"/>
  <c r="AD244" i="4" s="1"/>
  <c r="AA1820" i="4"/>
  <c r="AA1566" i="4"/>
  <c r="AB973" i="4"/>
  <c r="AB1621" i="4"/>
  <c r="AB352" i="4"/>
  <c r="AC352" i="4" s="1"/>
  <c r="AD352" i="4" s="1"/>
  <c r="AB1351" i="4"/>
  <c r="AB1702" i="4"/>
  <c r="AB1729" i="4"/>
  <c r="AB82" i="4"/>
  <c r="AC82" i="4" s="1"/>
  <c r="AD82" i="4" s="1"/>
  <c r="AB109" i="4"/>
  <c r="AC109" i="4" s="1"/>
  <c r="AD109" i="4" s="1"/>
  <c r="AB217" i="4"/>
  <c r="AC217" i="4" s="1"/>
  <c r="AD217" i="4" s="1"/>
  <c r="AC2836" i="4"/>
  <c r="AD2836" i="4" s="1"/>
  <c r="AB703" i="4"/>
  <c r="AB730" i="4"/>
  <c r="AB460" i="4"/>
  <c r="AC460" i="4" s="1"/>
  <c r="AD460" i="4" s="1"/>
  <c r="AC2377" i="4"/>
  <c r="AD2377" i="4" s="1"/>
  <c r="AB487" i="4"/>
  <c r="AC487" i="4" s="1"/>
  <c r="AD487" i="4" s="1"/>
  <c r="AB1783" i="4"/>
  <c r="AB298" i="4"/>
  <c r="AC298" i="4" s="1"/>
  <c r="AC2701" i="4"/>
  <c r="AD2701" i="4" s="1"/>
  <c r="AB1432" i="4"/>
  <c r="AC1432" i="4" s="1"/>
  <c r="AD1432" i="4" s="1"/>
  <c r="AB1459" i="4"/>
  <c r="AC2485" i="4"/>
  <c r="AD2485" i="4" s="1"/>
  <c r="AB1540" i="4"/>
  <c r="AB622" i="4"/>
  <c r="AC622" i="4" s="1"/>
  <c r="AD622" i="4" s="1"/>
  <c r="AC2674" i="4"/>
  <c r="AD2674" i="4" s="1"/>
  <c r="AB190" i="4"/>
  <c r="AC190" i="4" s="1"/>
  <c r="AD190" i="4" s="1"/>
  <c r="AB1189" i="4"/>
  <c r="AB1837" i="4"/>
  <c r="AB892" i="4"/>
  <c r="AC892" i="4" s="1"/>
  <c r="AD892" i="4" s="1"/>
  <c r="AA1816" i="4"/>
  <c r="AA1818" i="4"/>
  <c r="AA1819" i="4"/>
  <c r="AC2404" i="4"/>
  <c r="AD2404" i="4" s="1"/>
  <c r="AB271" i="4"/>
  <c r="AC271" i="4" s="1"/>
  <c r="AD271" i="4" s="1"/>
  <c r="AB1918" i="4"/>
  <c r="AB379" i="4"/>
  <c r="AC379" i="4" s="1"/>
  <c r="AD379" i="4" s="1"/>
  <c r="AB838" i="4"/>
  <c r="AB1972" i="4"/>
  <c r="AB1513" i="4"/>
  <c r="AB1216" i="4"/>
  <c r="AA1829" i="4"/>
  <c r="AA1830" i="4"/>
  <c r="AA1822" i="4"/>
  <c r="AA1828" i="4"/>
  <c r="AA1835" i="4"/>
  <c r="AA1813" i="4"/>
  <c r="AA1811" i="4"/>
  <c r="AA1814" i="4"/>
  <c r="AA1815" i="4"/>
  <c r="AA1821" i="4"/>
  <c r="AA1824" i="4"/>
  <c r="AA1834" i="4"/>
  <c r="AA1825" i="4"/>
  <c r="AB1870" i="4"/>
  <c r="AB1732" i="4"/>
  <c r="AC1732" i="4" s="1"/>
  <c r="AD1732" i="4" s="1"/>
  <c r="AE1732" i="4" s="1"/>
  <c r="AA1355" i="4"/>
  <c r="AB1775" i="4"/>
  <c r="AC1775" i="4" s="1"/>
  <c r="AD1775" i="4" s="1"/>
  <c r="AE1775" i="4" s="1"/>
  <c r="AB1962" i="4"/>
  <c r="AC1962" i="4" s="1"/>
  <c r="AD1962" i="4" s="1"/>
  <c r="AB1747" i="4"/>
  <c r="AC1747" i="4" s="1"/>
  <c r="AD1747" i="4" s="1"/>
  <c r="AE1747" i="4" s="1"/>
  <c r="AB1861" i="4"/>
  <c r="AC1861" i="4" s="1"/>
  <c r="AD1861" i="4" s="1"/>
  <c r="AB1900" i="4"/>
  <c r="AA1160" i="4"/>
  <c r="AB1943" i="4"/>
  <c r="AB1829" i="4"/>
  <c r="AB1904" i="4"/>
  <c r="AA1787" i="4"/>
  <c r="AB1860" i="4"/>
  <c r="AC1860" i="4" s="1"/>
  <c r="AD1860" i="4" s="1"/>
  <c r="AB1915" i="4"/>
  <c r="AB1697" i="4"/>
  <c r="AC1697" i="4" s="1"/>
  <c r="AD1697" i="4" s="1"/>
  <c r="AE1697" i="4" s="1"/>
  <c r="AB1668" i="4"/>
  <c r="AC1668" i="4" s="1"/>
  <c r="AD1668" i="4" s="1"/>
  <c r="AE1668" i="4" s="1"/>
  <c r="AB1924" i="4"/>
  <c r="AB1689" i="4"/>
  <c r="AC1689" i="4" s="1"/>
  <c r="AD1689" i="4" s="1"/>
  <c r="AE1689" i="4" s="1"/>
  <c r="AB1895" i="4"/>
  <c r="AB1726" i="4"/>
  <c r="AC1726" i="4" s="1"/>
  <c r="AD1726" i="4" s="1"/>
  <c r="AB1914" i="4"/>
  <c r="AC1914" i="4" s="1"/>
  <c r="AD1914" i="4" s="1"/>
  <c r="AB1852" i="4"/>
  <c r="AA1808" i="4"/>
  <c r="AB1723" i="4"/>
  <c r="AC1723" i="4" s="1"/>
  <c r="AD1723" i="4" s="1"/>
  <c r="AE1723" i="4" s="1"/>
  <c r="AB1887" i="4"/>
  <c r="AC1887" i="4" s="1"/>
  <c r="AD1887" i="4" s="1"/>
  <c r="AB1767" i="4"/>
  <c r="AC1767" i="4" s="1"/>
  <c r="AD1767" i="4" s="1"/>
  <c r="AE1767" i="4" s="1"/>
  <c r="AB1758" i="4"/>
  <c r="AC1758" i="4" s="1"/>
  <c r="AD1758" i="4" s="1"/>
  <c r="AE1758" i="4" s="1"/>
  <c r="AB1871" i="4"/>
  <c r="AC1871" i="4" s="1"/>
  <c r="AD1871" i="4" s="1"/>
  <c r="AB1777" i="4"/>
  <c r="AC1777" i="4" s="1"/>
  <c r="AD1777" i="4" s="1"/>
  <c r="AE1777" i="4" s="1"/>
  <c r="AB1619" i="4"/>
  <c r="AC1619" i="4" s="1"/>
  <c r="AD1619" i="4" s="1"/>
  <c r="AE1619" i="4" s="1"/>
  <c r="AB1763" i="4"/>
  <c r="AC1763" i="4" s="1"/>
  <c r="AD1763" i="4" s="1"/>
  <c r="AB1831" i="4"/>
  <c r="AB1661" i="4"/>
  <c r="AC1661" i="4" s="1"/>
  <c r="AD1661" i="4" s="1"/>
  <c r="AE1661" i="4" s="1"/>
  <c r="AA1104" i="4"/>
  <c r="AB1841" i="4"/>
  <c r="AB1935" i="4"/>
  <c r="AA1166" i="4"/>
  <c r="AB1893" i="4"/>
  <c r="AB1849" i="4"/>
  <c r="AC1849" i="4" s="1"/>
  <c r="AD1849" i="4" s="1"/>
  <c r="AB1933" i="4"/>
  <c r="AC1933" i="4" s="1"/>
  <c r="AD1933" i="4" s="1"/>
  <c r="AA1692" i="4"/>
  <c r="AA407" i="4"/>
  <c r="AB1818" i="4"/>
  <c r="AB1793" i="4"/>
  <c r="AC1793" i="4" s="1"/>
  <c r="AD1793" i="4" s="1"/>
  <c r="AE1793" i="4" s="1"/>
  <c r="AA1168" i="4"/>
  <c r="AB1436" i="4"/>
  <c r="AC1436" i="4" s="1"/>
  <c r="AD1436" i="4" s="1"/>
  <c r="AE1436" i="4" s="1"/>
  <c r="AB1880" i="4"/>
  <c r="AA881" i="4"/>
  <c r="AB1562" i="4"/>
  <c r="AC1562" i="4" s="1"/>
  <c r="AD1562" i="4" s="1"/>
  <c r="AE1562" i="4" s="1"/>
  <c r="AB1930" i="4"/>
  <c r="AB1739" i="4"/>
  <c r="AC1739" i="4" s="1"/>
  <c r="AD1739" i="4" s="1"/>
  <c r="AE1739" i="4" s="1"/>
  <c r="AB1901" i="4"/>
  <c r="AC1901" i="4" s="1"/>
  <c r="AD1901" i="4" s="1"/>
  <c r="AB1940" i="4"/>
  <c r="AC1940" i="4" s="1"/>
  <c r="AD1940" i="4" s="1"/>
  <c r="AB1816" i="4"/>
  <c r="AC1816" i="4" s="1"/>
  <c r="AD1816" i="4" s="1"/>
  <c r="AB1389" i="4"/>
  <c r="AC1389" i="4" s="1"/>
  <c r="AD1389" i="4" s="1"/>
  <c r="AE1389" i="4" s="1"/>
  <c r="AB1883" i="4"/>
  <c r="AB1817" i="4"/>
  <c r="AC1817" i="4" s="1"/>
  <c r="AD1817" i="4" s="1"/>
  <c r="AB1468" i="4"/>
  <c r="AC1468" i="4" s="1"/>
  <c r="AD1468" i="4" s="1"/>
  <c r="AE1468" i="4" s="1"/>
  <c r="AB1846" i="4"/>
  <c r="AB1928" i="4"/>
  <c r="AB1966" i="4"/>
  <c r="AB1805" i="4"/>
  <c r="AC1805" i="4" s="1"/>
  <c r="AD1805" i="4" s="1"/>
  <c r="AE1805" i="4" s="1"/>
  <c r="AB1794" i="4"/>
  <c r="AC1794" i="4" s="1"/>
  <c r="AD1794" i="4" s="1"/>
  <c r="AE1794" i="4" s="1"/>
  <c r="AB1824" i="4"/>
  <c r="AC1824" i="4" s="1"/>
  <c r="AD1824" i="4" s="1"/>
  <c r="AB1939" i="4"/>
  <c r="AC1939" i="4" s="1"/>
  <c r="AD1939" i="4" s="1"/>
  <c r="AB1229" i="4"/>
  <c r="AC1229" i="4" s="1"/>
  <c r="AD1229" i="4" s="1"/>
  <c r="AE1229" i="4" s="1"/>
  <c r="AB1920" i="4"/>
  <c r="AB1814" i="4"/>
  <c r="AC1814" i="4" s="1"/>
  <c r="AD1814" i="4" s="1"/>
  <c r="AB1451" i="4"/>
  <c r="AC1451" i="4" s="1"/>
  <c r="AD1451" i="4" s="1"/>
  <c r="AE1451" i="4" s="1"/>
  <c r="AB1694" i="4"/>
  <c r="AC1694" i="4" s="1"/>
  <c r="AD1694" i="4" s="1"/>
  <c r="AE1694" i="4" s="1"/>
  <c r="AB1360" i="4"/>
  <c r="AC1360" i="4" s="1"/>
  <c r="AD1360" i="4" s="1"/>
  <c r="AE1360" i="4" s="1"/>
  <c r="AB1603" i="4"/>
  <c r="AC1603" i="4" s="1"/>
  <c r="AD1603" i="4" s="1"/>
  <c r="AE1603" i="4" s="1"/>
  <c r="AB1925" i="4"/>
  <c r="AC1925" i="4" s="1"/>
  <c r="AD1925" i="4" s="1"/>
  <c r="AB1906" i="4"/>
  <c r="AB1884" i="4"/>
  <c r="AC1884" i="4" s="1"/>
  <c r="AD1884" i="4" s="1"/>
  <c r="AB1672" i="4"/>
  <c r="AC1672" i="4" s="1"/>
  <c r="AD1672" i="4" s="1"/>
  <c r="AE1672" i="4" s="1"/>
  <c r="AB1410" i="4"/>
  <c r="AC1410" i="4" s="1"/>
  <c r="AD1410" i="4" s="1"/>
  <c r="AB1815" i="4"/>
  <c r="AC1815" i="4" s="1"/>
  <c r="AD1815" i="4" s="1"/>
  <c r="AB1684" i="4"/>
  <c r="AC1684" i="4" s="1"/>
  <c r="AD1684" i="4" s="1"/>
  <c r="AE1684" i="4" s="1"/>
  <c r="AB1239" i="4"/>
  <c r="AC1239" i="4" s="1"/>
  <c r="AD1239" i="4" s="1"/>
  <c r="AE1239" i="4" s="1"/>
  <c r="AB1848" i="4"/>
  <c r="AB1309" i="4"/>
  <c r="AC1309" i="4" s="1"/>
  <c r="AD1309" i="4" s="1"/>
  <c r="AE1309" i="4" s="1"/>
  <c r="AB1429" i="4"/>
  <c r="AC1429" i="4" s="1"/>
  <c r="AD1429" i="4" s="1"/>
  <c r="AE1429" i="4" s="1"/>
  <c r="AB1889" i="4"/>
  <c r="AB1434" i="4"/>
  <c r="AC1434" i="4" s="1"/>
  <c r="AD1434" i="4" s="1"/>
  <c r="AE1434" i="4" s="1"/>
  <c r="AB1515" i="4"/>
  <c r="AC1515" i="4" s="1"/>
  <c r="AD1515" i="4" s="1"/>
  <c r="AE1515" i="4" s="1"/>
  <c r="AB1834" i="4"/>
  <c r="AC1834" i="4" s="1"/>
  <c r="AD1834" i="4" s="1"/>
  <c r="AB1759" i="4"/>
  <c r="AC1759" i="4" s="1"/>
  <c r="AD1759" i="4" s="1"/>
  <c r="AE1759" i="4" s="1"/>
  <c r="AB1248" i="4"/>
  <c r="AC1248" i="4" s="1"/>
  <c r="AD1248" i="4" s="1"/>
  <c r="AE1248" i="4" s="1"/>
  <c r="AB1963" i="4"/>
  <c r="AB1273" i="4"/>
  <c r="AC1273" i="4" s="1"/>
  <c r="AD1273" i="4" s="1"/>
  <c r="AE1273" i="4" s="1"/>
  <c r="AB1869" i="4"/>
  <c r="AB1888" i="4"/>
  <c r="AB1835" i="4"/>
  <c r="AB1937" i="4"/>
  <c r="AA1458" i="4"/>
  <c r="AB1651" i="4"/>
  <c r="AC1651" i="4" s="1"/>
  <c r="AD1651" i="4" s="1"/>
  <c r="AE1651" i="4" s="1"/>
  <c r="AB1927" i="4"/>
  <c r="AB1909" i="4"/>
  <c r="AC1909" i="4" s="1"/>
  <c r="AD1909" i="4" s="1"/>
  <c r="AB1898" i="4"/>
  <c r="AC1898" i="4" s="1"/>
  <c r="AD1898" i="4" s="1"/>
  <c r="AB1765" i="4"/>
  <c r="AC1765" i="4" s="1"/>
  <c r="AD1765" i="4" s="1"/>
  <c r="AB1947" i="4"/>
  <c r="AC1947" i="4" s="1"/>
  <c r="AD1947" i="4" s="1"/>
  <c r="AB1881" i="4"/>
  <c r="AB1886" i="4"/>
  <c r="AB1866" i="4"/>
  <c r="AA1433" i="4"/>
  <c r="AB1842" i="4"/>
  <c r="AB1934" i="4"/>
  <c r="AB1867" i="4"/>
  <c r="AB1686" i="4"/>
  <c r="AC1686" i="4" s="1"/>
  <c r="AD1686" i="4" s="1"/>
  <c r="AE1686" i="4" s="1"/>
  <c r="AB1968" i="4"/>
  <c r="AC1968" i="4" s="1"/>
  <c r="AD1968" i="4" s="1"/>
  <c r="AB1839" i="4"/>
  <c r="AC1839" i="4" s="1"/>
  <c r="AD1839" i="4" s="1"/>
  <c r="AB1921" i="4"/>
  <c r="AC1921" i="4" s="1"/>
  <c r="AD1921" i="4" s="1"/>
  <c r="AB1657" i="4"/>
  <c r="AC1657" i="4" s="1"/>
  <c r="AD1657" i="4" s="1"/>
  <c r="AE1657" i="4" s="1"/>
  <c r="AB1957" i="4"/>
  <c r="AB1965" i="4"/>
  <c r="AB1882" i="4"/>
  <c r="AB1879" i="4"/>
  <c r="AB1495" i="4"/>
  <c r="AC1495" i="4" s="1"/>
  <c r="AD1495" i="4" s="1"/>
  <c r="AE1495" i="4" s="1"/>
  <c r="AB1738" i="4"/>
  <c r="AC1738" i="4" s="1"/>
  <c r="AD1738" i="4" s="1"/>
  <c r="AE1738" i="4" s="1"/>
  <c r="AB1658" i="4"/>
  <c r="AC1658" i="4" s="1"/>
  <c r="AD1658" i="4" s="1"/>
  <c r="AE1658" i="4" s="1"/>
  <c r="AB1821" i="4"/>
  <c r="AC1821" i="4" s="1"/>
  <c r="AD1821" i="4" s="1"/>
  <c r="AB1941" i="4"/>
  <c r="AC1941" i="4" s="1"/>
  <c r="AD1941" i="4" s="1"/>
  <c r="AB1874" i="4"/>
  <c r="AC1874" i="4" s="1"/>
  <c r="AD1874" i="4" s="1"/>
  <c r="AB1703" i="4"/>
  <c r="AC1703" i="4" s="1"/>
  <c r="AD1703" i="4" s="1"/>
  <c r="AE1703" i="4" s="1"/>
  <c r="AB1946" i="4"/>
  <c r="AB1908" i="4"/>
  <c r="AB1936" i="4"/>
  <c r="AB1970" i="4"/>
  <c r="AB1469" i="4"/>
  <c r="AC1469" i="4" s="1"/>
  <c r="AD1469" i="4" s="1"/>
  <c r="AE1469" i="4" s="1"/>
  <c r="AB1862" i="4"/>
  <c r="AA1614" i="4"/>
  <c r="AA1676" i="4"/>
  <c r="AB1868" i="4"/>
  <c r="AA1487" i="4"/>
  <c r="AB1926" i="4"/>
  <c r="AC1926" i="4" s="1"/>
  <c r="AD1926" i="4" s="1"/>
  <c r="AB1872" i="4"/>
  <c r="AC1872" i="4" s="1"/>
  <c r="AD1872" i="4" s="1"/>
  <c r="AB1961" i="4"/>
  <c r="AC1961" i="4" s="1"/>
  <c r="AD1961" i="4" s="1"/>
  <c r="AA1782" i="4"/>
  <c r="AB1964" i="4"/>
  <c r="AB1830" i="4"/>
  <c r="AA1703" i="4"/>
  <c r="AB1907" i="4"/>
  <c r="AA1657" i="4"/>
  <c r="AB1873" i="4"/>
  <c r="AB1949" i="4"/>
  <c r="AB1649" i="4"/>
  <c r="AC1649" i="4" s="1"/>
  <c r="AD1649" i="4" s="1"/>
  <c r="AE1649" i="4" s="1"/>
  <c r="AB1808" i="4"/>
  <c r="AC1808" i="4" s="1"/>
  <c r="AD1808" i="4" s="1"/>
  <c r="AE1808" i="4" s="1"/>
  <c r="AB1219" i="4"/>
  <c r="AC1219" i="4" s="1"/>
  <c r="AD1219" i="4" s="1"/>
  <c r="AE1219" i="4" s="1"/>
  <c r="AB1798" i="4"/>
  <c r="AC1798" i="4" s="1"/>
  <c r="AD1798" i="4" s="1"/>
  <c r="AE1798" i="4" s="1"/>
  <c r="AB1724" i="4"/>
  <c r="AC1724" i="4" s="1"/>
  <c r="AD1724" i="4" s="1"/>
  <c r="AE1724" i="4" s="1"/>
  <c r="AB1762" i="4"/>
  <c r="AC1762" i="4" s="1"/>
  <c r="AD1762" i="4" s="1"/>
  <c r="AE1762" i="4" s="1"/>
  <c r="AA1770" i="4"/>
  <c r="AA1244" i="4"/>
  <c r="AA1797" i="4"/>
  <c r="AA1161" i="4"/>
  <c r="AA1719" i="4"/>
  <c r="AA1802" i="4"/>
  <c r="AA1656" i="4"/>
  <c r="AA1761" i="4"/>
  <c r="AA1791" i="4"/>
  <c r="AA1317" i="4"/>
  <c r="AA1779" i="4"/>
  <c r="AA1775" i="4"/>
  <c r="AA1769" i="4"/>
  <c r="AA1758" i="4"/>
  <c r="AA1710" i="4"/>
  <c r="AA1752" i="4"/>
  <c r="AA1741" i="4"/>
  <c r="AA1768" i="4"/>
  <c r="AA1778" i="4"/>
  <c r="AA1664" i="4"/>
  <c r="AA1801" i="4"/>
  <c r="AA1803" i="4"/>
  <c r="AA1743" i="4"/>
  <c r="AA1798" i="4"/>
  <c r="AA1738" i="4"/>
  <c r="AA1771" i="4"/>
  <c r="AA1793" i="4"/>
  <c r="AA1755" i="4"/>
  <c r="AA1747" i="4"/>
  <c r="AA1659" i="4"/>
  <c r="AA1731" i="4"/>
  <c r="AA1652" i="4"/>
  <c r="AA1658" i="4"/>
  <c r="AA1730" i="4"/>
  <c r="AA1720" i="4"/>
  <c r="AA1744" i="4"/>
  <c r="AA1766" i="4"/>
  <c r="AA1757" i="4"/>
  <c r="AA1735" i="4"/>
  <c r="AA1700" i="4"/>
  <c r="AA1781" i="4"/>
  <c r="AA1740" i="4"/>
  <c r="AA1794" i="4"/>
  <c r="AA1716" i="4"/>
  <c r="AA1684" i="4"/>
  <c r="AA1759" i="4"/>
  <c r="AA1739" i="4"/>
  <c r="AA1689" i="4"/>
  <c r="AA1799" i="4"/>
  <c r="AA1734" i="4"/>
  <c r="AA1655" i="4"/>
  <c r="AA1785" i="4"/>
  <c r="AA1745" i="4"/>
  <c r="AA1546" i="4"/>
  <c r="AA1725" i="4"/>
  <c r="AA1718" i="4"/>
  <c r="AA1680" i="4"/>
  <c r="AA1694" i="4"/>
  <c r="AA1749" i="4"/>
  <c r="AA1704" i="4"/>
  <c r="AA1804" i="4"/>
  <c r="AA1795" i="4"/>
  <c r="AA1754" i="4"/>
  <c r="AA1746" i="4"/>
  <c r="AA1691" i="4"/>
  <c r="AA1654" i="4"/>
  <c r="AA1695" i="4"/>
  <c r="AA1727" i="4"/>
  <c r="AA1672" i="4"/>
  <c r="AA1705" i="4"/>
  <c r="AA1678" i="4"/>
  <c r="AA1724" i="4"/>
  <c r="AA1809" i="4"/>
  <c r="AA1748" i="4"/>
  <c r="AA1788" i="4"/>
  <c r="AA1737" i="4"/>
  <c r="AA1715" i="4"/>
  <c r="AA1701" i="4"/>
  <c r="AA1762" i="4"/>
  <c r="AA1706" i="4"/>
  <c r="AA1708" i="4"/>
  <c r="AA1767" i="4"/>
  <c r="AA1717" i="4"/>
  <c r="AA1722" i="4"/>
  <c r="AA1662" i="4"/>
  <c r="AA1786" i="4"/>
  <c r="AA1805" i="4"/>
  <c r="AA1789" i="4"/>
  <c r="AA1733" i="4"/>
  <c r="AA1773" i="4"/>
  <c r="AA1776" i="4"/>
  <c r="AA1711" i="4"/>
  <c r="AA1732" i="4"/>
  <c r="AA1690" i="4"/>
  <c r="AA1772" i="4"/>
  <c r="AA1777" i="4"/>
  <c r="AA1663" i="4"/>
  <c r="AA1751" i="4"/>
  <c r="AA1723" i="4"/>
  <c r="AA1764" i="4"/>
  <c r="AA1677" i="4"/>
  <c r="AA1750" i="4"/>
  <c r="AA1660" i="4"/>
  <c r="AA1670" i="4"/>
  <c r="AA1679" i="4"/>
  <c r="AA1532" i="4"/>
  <c r="AA1742" i="4"/>
  <c r="AA1796" i="4"/>
  <c r="AA1650" i="4"/>
  <c r="AA1714" i="4"/>
  <c r="AA1712" i="4"/>
  <c r="AB1709" i="4"/>
  <c r="AC1709" i="4" s="1"/>
  <c r="AD1709" i="4" s="1"/>
  <c r="AB1716" i="4"/>
  <c r="AC1716" i="4" s="1"/>
  <c r="AD1716" i="4" s="1"/>
  <c r="AB1753" i="4"/>
  <c r="AC1753" i="4" s="1"/>
  <c r="AD1753" i="4" s="1"/>
  <c r="AA1696" i="4"/>
  <c r="AA1687" i="4"/>
  <c r="AA1674" i="4"/>
  <c r="AA1343" i="4"/>
  <c r="AA1698" i="4"/>
  <c r="AA1673" i="4"/>
  <c r="AA1688" i="4"/>
  <c r="AB1681" i="4"/>
  <c r="AC1681" i="4" s="1"/>
  <c r="AD1681" i="4" s="1"/>
  <c r="AE1681" i="4" s="1"/>
  <c r="AB1693" i="4"/>
  <c r="AC1693" i="4" s="1"/>
  <c r="AD1693" i="4" s="1"/>
  <c r="AE1693" i="4" s="1"/>
  <c r="AB1774" i="4"/>
  <c r="AC1774" i="4" s="1"/>
  <c r="AD1774" i="4" s="1"/>
  <c r="AB1807" i="4"/>
  <c r="AC1807" i="4" s="1"/>
  <c r="AD1807" i="4" s="1"/>
  <c r="AA1491" i="4"/>
  <c r="AA1693" i="4"/>
  <c r="AA1671" i="4"/>
  <c r="AB1711" i="4"/>
  <c r="AC1711" i="4" s="1"/>
  <c r="AD1711" i="4" s="1"/>
  <c r="AA1683" i="4"/>
  <c r="AA1713" i="4"/>
  <c r="AA1651" i="4"/>
  <c r="AB1665" i="4"/>
  <c r="AC1665" i="4" s="1"/>
  <c r="AD1665" i="4" s="1"/>
  <c r="AE1665" i="4" s="1"/>
  <c r="AA1668" i="4"/>
  <c r="AA1686" i="4"/>
  <c r="AB1792" i="4"/>
  <c r="AC1792" i="4" s="1"/>
  <c r="AD1792" i="4" s="1"/>
  <c r="AA1699" i="4"/>
  <c r="AA1697" i="4"/>
  <c r="AA1653" i="4"/>
  <c r="AB1699" i="4"/>
  <c r="AC1699" i="4" s="1"/>
  <c r="AD1699" i="4" s="1"/>
  <c r="AE1699" i="4" s="1"/>
  <c r="AB1781" i="4"/>
  <c r="AC1781" i="4" s="1"/>
  <c r="AD1781" i="4" s="1"/>
  <c r="AB1761" i="4"/>
  <c r="AC1761" i="4" s="1"/>
  <c r="AD1761" i="4" s="1"/>
  <c r="AB1673" i="4"/>
  <c r="AC1673" i="4" s="1"/>
  <c r="AD1673" i="4" s="1"/>
  <c r="AE1673" i="4" s="1"/>
  <c r="AA1423" i="4"/>
  <c r="AA1661" i="4"/>
  <c r="AB1671" i="4"/>
  <c r="AC1671" i="4" s="1"/>
  <c r="AD1671" i="4" s="1"/>
  <c r="AE1671" i="4" s="1"/>
  <c r="AB1780" i="4"/>
  <c r="AC1780" i="4" s="1"/>
  <c r="AD1780" i="4" s="1"/>
  <c r="AB1705" i="4"/>
  <c r="AC1705" i="4" s="1"/>
  <c r="AD1705" i="4" s="1"/>
  <c r="AA1665" i="4"/>
  <c r="AA1728" i="4"/>
  <c r="AB1491" i="4"/>
  <c r="AC1491" i="4" s="1"/>
  <c r="AD1491" i="4" s="1"/>
  <c r="AE1491" i="4" s="1"/>
  <c r="AA1667" i="4"/>
  <c r="AA1685" i="4"/>
  <c r="AA1669" i="4"/>
  <c r="AA1666" i="4"/>
  <c r="AB1749" i="4"/>
  <c r="AB1710" i="4"/>
  <c r="AB1788" i="4"/>
  <c r="AB1698" i="4"/>
  <c r="AC1698" i="4" s="1"/>
  <c r="AD1698" i="4" s="1"/>
  <c r="AB1770" i="4"/>
  <c r="AC1770" i="4" s="1"/>
  <c r="AD1770" i="4" s="1"/>
  <c r="AB1654" i="4"/>
  <c r="AC1654" i="4" s="1"/>
  <c r="AD1654" i="4" s="1"/>
  <c r="AB1678" i="4"/>
  <c r="AB1735" i="4"/>
  <c r="AB1802" i="4"/>
  <c r="AB1650" i="4"/>
  <c r="AC1650" i="4" s="1"/>
  <c r="AD1650" i="4" s="1"/>
  <c r="AA1477" i="4"/>
  <c r="AB1719" i="4"/>
  <c r="AB1656" i="4"/>
  <c r="AC1656" i="4" s="1"/>
  <c r="AD1656" i="4" s="1"/>
  <c r="AB1700" i="4"/>
  <c r="AC1700" i="4" s="1"/>
  <c r="AD1700" i="4" s="1"/>
  <c r="AB1727" i="4"/>
  <c r="AB1806" i="4"/>
  <c r="AC1806" i="4" s="1"/>
  <c r="AD1806" i="4" s="1"/>
  <c r="AB1743" i="4"/>
  <c r="AC1743" i="4" s="1"/>
  <c r="AD1743" i="4" s="1"/>
  <c r="AA1649" i="4"/>
  <c r="AA1638" i="4"/>
  <c r="AA1017" i="4"/>
  <c r="AA1640" i="4"/>
  <c r="AA1305" i="4"/>
  <c r="AA1629" i="4"/>
  <c r="AA1239" i="4"/>
  <c r="AA1389" i="4"/>
  <c r="AA1360" i="4"/>
  <c r="AA1468" i="4"/>
  <c r="AA1576" i="4"/>
  <c r="AA1429" i="4"/>
  <c r="AA1564" i="4"/>
  <c r="AA1577" i="4"/>
  <c r="AA1562" i="4"/>
  <c r="AA1438" i="4"/>
  <c r="AA542" i="4"/>
  <c r="AA1347" i="4"/>
  <c r="AA1497" i="4"/>
  <c r="AB1691" i="4"/>
  <c r="AC1691" i="4" s="1"/>
  <c r="AD1691" i="4" s="1"/>
  <c r="AB1791" i="4"/>
  <c r="AB1695" i="4"/>
  <c r="AC1695" i="4" s="1"/>
  <c r="AD1695" i="4" s="1"/>
  <c r="AB1737" i="4"/>
  <c r="AA1188" i="4"/>
  <c r="AA1617" i="4"/>
  <c r="AA1609" i="4"/>
  <c r="AA1541" i="4"/>
  <c r="AA1406" i="4"/>
  <c r="AA1647" i="4"/>
  <c r="AA1498" i="4"/>
  <c r="AA1307" i="4"/>
  <c r="AA1508" i="4"/>
  <c r="AA1623" i="4"/>
  <c r="AA1589" i="4"/>
  <c r="AA1646" i="4"/>
  <c r="AA1642" i="4"/>
  <c r="AA1633" i="4"/>
  <c r="AA1605" i="4"/>
  <c r="AA1604" i="4"/>
  <c r="AA1195" i="4"/>
  <c r="AB1745" i="4"/>
  <c r="AA1328" i="4"/>
  <c r="AA1455" i="4"/>
  <c r="AA1595" i="4"/>
  <c r="AA1569" i="4"/>
  <c r="AA1295" i="4"/>
  <c r="AA1551" i="4"/>
  <c r="AA1526" i="4"/>
  <c r="AA1552" i="4"/>
  <c r="AA1606" i="4"/>
  <c r="AA1356" i="4"/>
  <c r="AA1588" i="4"/>
  <c r="AA1634" i="4"/>
  <c r="AA1587" i="4"/>
  <c r="AA1422" i="4"/>
  <c r="AA1632" i="4"/>
  <c r="AA1326" i="4"/>
  <c r="AA1353" i="4"/>
  <c r="AA1380" i="4"/>
  <c r="AA1488" i="4"/>
  <c r="AB1289" i="4"/>
  <c r="AC1289" i="4" s="1"/>
  <c r="AD1289" i="4" s="1"/>
  <c r="AE1289" i="4" s="1"/>
  <c r="AB1766" i="4"/>
  <c r="AB1757" i="4"/>
  <c r="AB1796" i="4"/>
  <c r="AA1637" i="4"/>
  <c r="AA1574" i="4"/>
  <c r="AA1613" i="4"/>
  <c r="AA1630" i="4"/>
  <c r="AA1591" i="4"/>
  <c r="AA1381" i="4"/>
  <c r="AB1750" i="4"/>
  <c r="AA1635" i="4"/>
  <c r="AA1645" i="4"/>
  <c r="AB1680" i="4"/>
  <c r="AB1708" i="4"/>
  <c r="AB1736" i="4"/>
  <c r="AC1736" i="4" s="1"/>
  <c r="AD1736" i="4" s="1"/>
  <c r="AB1660" i="4"/>
  <c r="AB1744" i="4"/>
  <c r="AB1725" i="4"/>
  <c r="AB1714" i="4"/>
  <c r="AC1714" i="4" s="1"/>
  <c r="AD1714" i="4" s="1"/>
  <c r="AB1688" i="4"/>
  <c r="AC1688" i="4" s="1"/>
  <c r="AD1688" i="4" s="1"/>
  <c r="AB1803" i="4"/>
  <c r="AA1341" i="4"/>
  <c r="AA1639" i="4"/>
  <c r="AA1592" i="4"/>
  <c r="AA1624" i="4"/>
  <c r="AA1622" i="4"/>
  <c r="AB1742" i="4"/>
  <c r="AB1653" i="4"/>
  <c r="AC1653" i="4" s="1"/>
  <c r="AD1653" i="4" s="1"/>
  <c r="AB1667" i="4"/>
  <c r="AB1795" i="4"/>
  <c r="AB1718" i="4"/>
  <c r="AB1760" i="4"/>
  <c r="AA1625" i="4"/>
  <c r="AA1628" i="4"/>
  <c r="AA1579" i="4"/>
  <c r="AA1643" i="4"/>
  <c r="AB1720" i="4"/>
  <c r="AB1801" i="4"/>
  <c r="AA1627" i="4"/>
  <c r="AB1751" i="4"/>
  <c r="AA1560" i="4"/>
  <c r="AA1641" i="4"/>
  <c r="AA1590" i="4"/>
  <c r="AA1644" i="4"/>
  <c r="AA1618" i="4"/>
  <c r="AA1631" i="4"/>
  <c r="AA1107" i="4"/>
  <c r="AB1779" i="4"/>
  <c r="AB1768" i="4"/>
  <c r="AA1608" i="4"/>
  <c r="AA1593" i="4"/>
  <c r="AB1707" i="4"/>
  <c r="AB1746" i="4"/>
  <c r="AB1687" i="4"/>
  <c r="AB1352" i="4"/>
  <c r="AC1352" i="4" s="1"/>
  <c r="AD1352" i="4" s="1"/>
  <c r="AE1352" i="4" s="1"/>
  <c r="AB1433" i="4"/>
  <c r="AC1433" i="4" s="1"/>
  <c r="AD1433" i="4" s="1"/>
  <c r="AE1433" i="4" s="1"/>
  <c r="AB1670" i="4"/>
  <c r="AB1712" i="4"/>
  <c r="AA1581" i="4"/>
  <c r="AA1610" i="4"/>
  <c r="AA1599" i="4"/>
  <c r="AA1349" i="4"/>
  <c r="AA1565" i="4"/>
  <c r="AA1549" i="4"/>
  <c r="AA1597" i="4"/>
  <c r="AA1582" i="4"/>
  <c r="AA1555" i="4"/>
  <c r="AA1573" i="4"/>
  <c r="AA1545" i="4"/>
  <c r="AA1575" i="4"/>
  <c r="AA1602" i="4"/>
  <c r="AA1615" i="4"/>
  <c r="AA1620" i="4"/>
  <c r="AA1586" i="4"/>
  <c r="AA1600" i="4"/>
  <c r="AA1559" i="4"/>
  <c r="AA1572" i="4"/>
  <c r="AA1417" i="4"/>
  <c r="AA1300" i="4"/>
  <c r="AA1616" i="4"/>
  <c r="AA1550" i="4"/>
  <c r="AA1611" i="4"/>
  <c r="AA1601" i="4"/>
  <c r="AA1372" i="4"/>
  <c r="AA1542" i="4"/>
  <c r="AA1583" i="4"/>
  <c r="AA1472" i="4"/>
  <c r="AA1580" i="4"/>
  <c r="AA1596" i="4"/>
  <c r="AA1636" i="4"/>
  <c r="AA1350" i="4"/>
  <c r="AA1568" i="4"/>
  <c r="AA1167" i="4"/>
  <c r="AA1248" i="4"/>
  <c r="AA1451" i="4"/>
  <c r="AA1619" i="4"/>
  <c r="AA1434" i="4"/>
  <c r="AA1598" i="4"/>
  <c r="AA1276" i="4"/>
  <c r="AA1585" i="4"/>
  <c r="AA1362" i="4"/>
  <c r="AA1252" i="4"/>
  <c r="AA1603" i="4"/>
  <c r="AA1268" i="4"/>
  <c r="AA1510" i="4"/>
  <c r="AA1570" i="4"/>
  <c r="AA1462" i="4"/>
  <c r="AA1501" i="4"/>
  <c r="AA1319" i="4"/>
  <c r="AA1469" i="4"/>
  <c r="AA1415" i="4"/>
  <c r="AA1271" i="4"/>
  <c r="AA1571" i="4"/>
  <c r="AA1368" i="4"/>
  <c r="AA1332" i="4"/>
  <c r="AA1452" i="4"/>
  <c r="AA1607" i="4"/>
  <c r="AA1554" i="4"/>
  <c r="AA1612" i="4"/>
  <c r="AA1043" i="4"/>
  <c r="AA1517" i="4"/>
  <c r="AA1113" i="4"/>
  <c r="AA1140" i="4"/>
  <c r="AA1206" i="4"/>
  <c r="AA1153" i="4"/>
  <c r="AA1316" i="4"/>
  <c r="AA1224" i="4"/>
  <c r="AA1263" i="4"/>
  <c r="AA1506" i="4"/>
  <c r="AA1023" i="4"/>
  <c r="AA1227" i="4"/>
  <c r="AA1536" i="4"/>
  <c r="AA1229" i="4"/>
  <c r="AA1337" i="4"/>
  <c r="AA1376" i="4"/>
  <c r="AA1338" i="4"/>
  <c r="AA1392" i="4"/>
  <c r="AA1403" i="4"/>
  <c r="AA1387" i="4"/>
  <c r="AA1294" i="4"/>
  <c r="AA1483" i="4"/>
  <c r="AA1420" i="4"/>
  <c r="AA1292" i="4"/>
  <c r="AA1150" i="4"/>
  <c r="AA1447" i="4"/>
  <c r="AA1238" i="4"/>
  <c r="AA1373" i="4"/>
  <c r="AA1388" i="4"/>
  <c r="AA1325" i="4"/>
  <c r="AA1539" i="4"/>
  <c r="AB1679" i="4"/>
  <c r="AB1706" i="4"/>
  <c r="AA1450" i="4"/>
  <c r="AA1547" i="4"/>
  <c r="AA1352" i="4"/>
  <c r="AB1764" i="4"/>
  <c r="AA1463" i="4"/>
  <c r="AA1514" i="4"/>
  <c r="AA1395" i="4"/>
  <c r="AA1302" i="4"/>
  <c r="AA1384" i="4"/>
  <c r="AA966" i="4"/>
  <c r="AA1470" i="4"/>
  <c r="AA1052" i="4"/>
  <c r="AA1507" i="4"/>
  <c r="AA1534" i="4"/>
  <c r="AA1282" i="4"/>
  <c r="AA1336" i="4"/>
  <c r="AA1354" i="4"/>
  <c r="AA1449" i="4"/>
  <c r="AB1664" i="4"/>
  <c r="AA1465" i="4"/>
  <c r="AB1772" i="4"/>
  <c r="AB1652" i="4"/>
  <c r="AA1522" i="4"/>
  <c r="AA1123" i="4"/>
  <c r="AA1494" i="4"/>
  <c r="AA1409" i="4"/>
  <c r="AA1457" i="4"/>
  <c r="AA1288" i="4"/>
  <c r="AA1558" i="4"/>
  <c r="AA1278" i="4"/>
  <c r="AA1445" i="4"/>
  <c r="AA1284" i="4"/>
  <c r="AA1253" i="4"/>
  <c r="AA1260" i="4"/>
  <c r="AA1371" i="4"/>
  <c r="AA1492" i="4"/>
  <c r="AA1425" i="4"/>
  <c r="AA1521" i="4"/>
  <c r="AA1523" i="4"/>
  <c r="AA1437" i="4"/>
  <c r="AA1476" i="4"/>
  <c r="AA1370" i="4"/>
  <c r="AA1467" i="4"/>
  <c r="AA1386" i="4"/>
  <c r="AA1563" i="4"/>
  <c r="AA1345" i="4"/>
  <c r="AA1435" i="4"/>
  <c r="AA1489" i="4"/>
  <c r="AA1404" i="4"/>
  <c r="AA1191" i="4"/>
  <c r="AA1478" i="4"/>
  <c r="AA1310" i="4"/>
  <c r="AA1525" i="4"/>
  <c r="AA1346" i="4"/>
  <c r="AA1496" i="4"/>
  <c r="AA1529" i="4"/>
  <c r="AA1414" i="4"/>
  <c r="AA1436" i="4"/>
  <c r="AA1298" i="4"/>
  <c r="AA1322" i="4"/>
  <c r="AA1279" i="4"/>
  <c r="AA1313" i="4"/>
  <c r="AA1448" i="4"/>
  <c r="AA1475" i="4"/>
  <c r="AA1518" i="4"/>
  <c r="AA1509" i="4"/>
  <c r="AA1283" i="4"/>
  <c r="AA1391" i="4"/>
  <c r="AA1499" i="4"/>
  <c r="AA1285" i="4"/>
  <c r="AA1306" i="4"/>
  <c r="AA1393" i="4"/>
  <c r="AA1481" i="4"/>
  <c r="AA1535" i="4"/>
  <c r="AA1334" i="4"/>
  <c r="AB1789" i="4"/>
  <c r="AB1662" i="4"/>
  <c r="AC1662" i="4" s="1"/>
  <c r="AD1662" i="4" s="1"/>
  <c r="AB1769" i="4"/>
  <c r="AB1776" i="4"/>
  <c r="AA1490" i="4"/>
  <c r="AA1329" i="4"/>
  <c r="AA1464" i="4"/>
  <c r="AA1342" i="4"/>
  <c r="AA1396" i="4"/>
  <c r="AA1493" i="4"/>
  <c r="AA1398" i="4"/>
  <c r="AA1548" i="4"/>
  <c r="AA1335" i="4"/>
  <c r="AA1446" i="4"/>
  <c r="AA1333" i="4"/>
  <c r="AA1441" i="4"/>
  <c r="AA1402" i="4"/>
  <c r="AA1537" i="4"/>
  <c r="AA1400" i="4"/>
  <c r="AA1312" i="4"/>
  <c r="AA1397" i="4"/>
  <c r="AA1430" i="4"/>
  <c r="AB1655" i="4"/>
  <c r="AA1315" i="4"/>
  <c r="AA1369" i="4"/>
  <c r="AA1519" i="4"/>
  <c r="AA1344" i="4"/>
  <c r="AA1533" i="4"/>
  <c r="AA1401" i="4"/>
  <c r="AA1311" i="4"/>
  <c r="AA1419" i="4"/>
  <c r="AA1291" i="4"/>
  <c r="AA1321" i="4"/>
  <c r="AA1348" i="4"/>
  <c r="AA1375" i="4"/>
  <c r="AA1444" i="4"/>
  <c r="AA1022" i="4"/>
  <c r="AA1427" i="4"/>
  <c r="AA1431" i="4"/>
  <c r="AA1485" i="4"/>
  <c r="AA1520" i="4"/>
  <c r="AB1800" i="4"/>
  <c r="AB1790" i="4"/>
  <c r="AC1790" i="4" s="1"/>
  <c r="AD1790" i="4" s="1"/>
  <c r="AB1786" i="4"/>
  <c r="AA1418" i="4"/>
  <c r="AA1516" i="4"/>
  <c r="AA1454" i="4"/>
  <c r="AB1734" i="4"/>
  <c r="AB1501" i="4"/>
  <c r="AC1501" i="4" s="1"/>
  <c r="AD1501" i="4" s="1"/>
  <c r="AE1501" i="4" s="1"/>
  <c r="AB1663" i="4"/>
  <c r="AC1663" i="4" s="1"/>
  <c r="AD1663" i="4" s="1"/>
  <c r="AA1394" i="4"/>
  <c r="AA1330" i="4"/>
  <c r="AA1357" i="4"/>
  <c r="AA1411" i="4"/>
  <c r="AA1538" i="4"/>
  <c r="AA1440" i="4"/>
  <c r="AA1128" i="4"/>
  <c r="AA1320" i="4"/>
  <c r="AA1428" i="4"/>
  <c r="AA1524" i="4"/>
  <c r="AA1176" i="4"/>
  <c r="AA1365" i="4"/>
  <c r="AA1473" i="4"/>
  <c r="AA1318" i="4"/>
  <c r="AA1528" i="4"/>
  <c r="AA1543" i="4"/>
  <c r="AA1504" i="4"/>
  <c r="AA1377" i="4"/>
  <c r="AB1773" i="4"/>
  <c r="AB1722" i="4"/>
  <c r="AB1733" i="4"/>
  <c r="AA1503" i="4"/>
  <c r="AA1460" i="4"/>
  <c r="AA1374" i="4"/>
  <c r="AA1228" i="4"/>
  <c r="AA1471" i="4"/>
  <c r="AA1442" i="4"/>
  <c r="AA1366" i="4"/>
  <c r="AA1379" i="4"/>
  <c r="AA1443" i="4"/>
  <c r="AA1502" i="4"/>
  <c r="AB1682" i="4"/>
  <c r="AC1682" i="4" s="1"/>
  <c r="AD1682" i="4" s="1"/>
  <c r="AB1659" i="4"/>
  <c r="AB1731" i="4"/>
  <c r="AB1717" i="4"/>
  <c r="AB1799" i="4"/>
  <c r="AA1340" i="4"/>
  <c r="AA1314" i="4"/>
  <c r="AA1479" i="4"/>
  <c r="AA1364" i="4"/>
  <c r="AA1407" i="4"/>
  <c r="AA1461" i="4"/>
  <c r="AA1561" i="4"/>
  <c r="AA1390" i="4"/>
  <c r="AB1740" i="4"/>
  <c r="AA989" i="4"/>
  <c r="AA1151" i="4"/>
  <c r="AA1367" i="4"/>
  <c r="AA1556" i="4"/>
  <c r="AA1044" i="4"/>
  <c r="AA1114" i="4"/>
  <c r="AA1511" i="4"/>
  <c r="AA1359" i="4"/>
  <c r="AA1158" i="4"/>
  <c r="AA1416" i="4"/>
  <c r="AA1094" i="4"/>
  <c r="AA1515" i="4"/>
  <c r="AA1037" i="4"/>
  <c r="AA1309" i="4"/>
  <c r="AA1363" i="4"/>
  <c r="AA1456" i="4"/>
  <c r="AA1323" i="4"/>
  <c r="AA1269" i="4"/>
  <c r="AA1544" i="4"/>
  <c r="AA1512" i="4"/>
  <c r="AB1715" i="4"/>
  <c r="AB1683" i="4"/>
  <c r="AB1787" i="4"/>
  <c r="AA1505" i="4"/>
  <c r="AA1303" i="4"/>
  <c r="AA1413" i="4"/>
  <c r="AA1553" i="4"/>
  <c r="AA1361" i="4"/>
  <c r="AA1495" i="4"/>
  <c r="AA1474" i="4"/>
  <c r="AA1327" i="4"/>
  <c r="AA1091" i="4"/>
  <c r="AA1421" i="4"/>
  <c r="AB1564" i="4"/>
  <c r="AC1564" i="4" s="1"/>
  <c r="AD1564" i="4" s="1"/>
  <c r="AE1564" i="4" s="1"/>
  <c r="AA1382" i="4"/>
  <c r="AA1308" i="4"/>
  <c r="AA1218" i="4"/>
  <c r="AA1339" i="4"/>
  <c r="AA1424" i="4"/>
  <c r="AB1509" i="4"/>
  <c r="AC1509" i="4" s="1"/>
  <c r="AD1509" i="4" s="1"/>
  <c r="AE1509" i="4" s="1"/>
  <c r="AB1713" i="4"/>
  <c r="AB1690" i="4"/>
  <c r="AB1771" i="4"/>
  <c r="AB1285" i="4"/>
  <c r="AC1285" i="4" s="1"/>
  <c r="AD1285" i="4" s="1"/>
  <c r="AE1285" i="4" s="1"/>
  <c r="AA1267" i="4"/>
  <c r="AA1258" i="4"/>
  <c r="AA1289" i="4"/>
  <c r="AA1032" i="4"/>
  <c r="AA1179" i="4"/>
  <c r="AA1187" i="4"/>
  <c r="AA1251" i="4"/>
  <c r="AA1290" i="4"/>
  <c r="AA1293" i="4"/>
  <c r="AA1132" i="4"/>
  <c r="AA987" i="4"/>
  <c r="AA1257" i="4"/>
  <c r="AA1246" i="4"/>
  <c r="AA1265" i="4"/>
  <c r="AA1280" i="4"/>
  <c r="AA1275" i="4"/>
  <c r="AA1296" i="4"/>
  <c r="AA1287" i="4"/>
  <c r="AA1299" i="4"/>
  <c r="AA1273" i="4"/>
  <c r="AA1274" i="4"/>
  <c r="AA1061" i="4"/>
  <c r="AA1281" i="4"/>
  <c r="AA1272" i="4"/>
  <c r="AA1222" i="4"/>
  <c r="AA1230" i="4"/>
  <c r="AA1240" i="4"/>
  <c r="AA1249" i="4"/>
  <c r="AA1127" i="4"/>
  <c r="AA1035" i="4"/>
  <c r="AA1254" i="4"/>
  <c r="AA1237" i="4"/>
  <c r="AA1134" i="4"/>
  <c r="AA1261" i="4"/>
  <c r="AA1212" i="4"/>
  <c r="AA1057" i="4"/>
  <c r="AA1259" i="4"/>
  <c r="AA1264" i="4"/>
  <c r="AA1097" i="4"/>
  <c r="AA1124" i="4"/>
  <c r="AA1221" i="4"/>
  <c r="AA1018" i="4"/>
  <c r="AA1038" i="4"/>
  <c r="AA1256" i="4"/>
  <c r="AA1149" i="4"/>
  <c r="AA1245" i="4"/>
  <c r="AA1199" i="4"/>
  <c r="AA1247" i="4"/>
  <c r="AA1266" i="4"/>
  <c r="AA1147" i="4"/>
  <c r="AA1025" i="4"/>
  <c r="AA949" i="4"/>
  <c r="AA1255" i="4"/>
  <c r="AA1016" i="4"/>
  <c r="AA1180" i="4"/>
  <c r="AA1088" i="4"/>
  <c r="AA1066" i="4"/>
  <c r="AA1148" i="4"/>
  <c r="AA1205" i="4"/>
  <c r="AA998" i="4"/>
  <c r="AA1225" i="4"/>
  <c r="AB1325" i="4"/>
  <c r="AA963" i="4"/>
  <c r="AA1059" i="4"/>
  <c r="AA1233" i="4"/>
  <c r="AA1100" i="4"/>
  <c r="AA1008" i="4"/>
  <c r="AA1175" i="4"/>
  <c r="AA1144" i="4"/>
  <c r="AA1069" i="4"/>
  <c r="AA1204" i="4"/>
  <c r="AA1130" i="4"/>
  <c r="AB1222" i="4"/>
  <c r="AC1222" i="4" s="1"/>
  <c r="AD1222" i="4" s="1"/>
  <c r="AE1222" i="4" s="1"/>
  <c r="AA1072" i="4"/>
  <c r="AA1078" i="4"/>
  <c r="AA1186" i="4"/>
  <c r="AA1013" i="4"/>
  <c r="AA1068" i="4"/>
  <c r="AA1231" i="4"/>
  <c r="AA1217" i="4"/>
  <c r="AB1577" i="4"/>
  <c r="AB1230" i="4"/>
  <c r="AC1230" i="4" s="1"/>
  <c r="AD1230" i="4" s="1"/>
  <c r="AE1230" i="4" s="1"/>
  <c r="AB1473" i="4"/>
  <c r="AA1099" i="4"/>
  <c r="AA957" i="4"/>
  <c r="AA1173" i="4"/>
  <c r="AA970" i="4"/>
  <c r="AA1030" i="4"/>
  <c r="AA1129" i="4"/>
  <c r="AA1026" i="4"/>
  <c r="AA1193" i="4"/>
  <c r="AA1005" i="4"/>
  <c r="AA1125" i="4"/>
  <c r="AA1047" i="4"/>
  <c r="AA1101" i="4"/>
  <c r="AA1209" i="4"/>
  <c r="AA1236" i="4"/>
  <c r="AA1119" i="4"/>
  <c r="AA1105" i="4"/>
  <c r="AA1095" i="4"/>
  <c r="AA1079" i="4"/>
  <c r="AA1003" i="4"/>
  <c r="AA1102" i="4"/>
  <c r="AA1210" i="4"/>
  <c r="AA1076" i="4"/>
  <c r="AA1226" i="4"/>
  <c r="AA1232" i="4"/>
  <c r="AB1337" i="4"/>
  <c r="AA1034" i="4"/>
  <c r="AA1142" i="4"/>
  <c r="AA1172" i="4"/>
  <c r="AB1263" i="4"/>
  <c r="AC1263" i="4" s="1"/>
  <c r="AD1263" i="4" s="1"/>
  <c r="AB1373" i="4"/>
  <c r="AC1373" i="4" s="1"/>
  <c r="AD1373" i="4" s="1"/>
  <c r="AB1454" i="4"/>
  <c r="AA1141" i="4"/>
  <c r="AA1235" i="4"/>
  <c r="AA1065" i="4"/>
  <c r="AA1184" i="4"/>
  <c r="AA1241" i="4"/>
  <c r="AB1376" i="4"/>
  <c r="AA936" i="4"/>
  <c r="AA1185" i="4"/>
  <c r="AA1120" i="4"/>
  <c r="AA1070" i="4"/>
  <c r="AA1181" i="4"/>
  <c r="AA1111" i="4"/>
  <c r="AA1219" i="4"/>
  <c r="AA1103" i="4"/>
  <c r="AA1242" i="4"/>
  <c r="AB1240" i="4"/>
  <c r="AC1240" i="4" s="1"/>
  <c r="AD1240" i="4" s="1"/>
  <c r="AE1240" i="4" s="1"/>
  <c r="AB1483" i="4"/>
  <c r="AA1234" i="4"/>
  <c r="AA1213" i="4"/>
  <c r="AB1227" i="4"/>
  <c r="AC1227" i="4" s="1"/>
  <c r="AD1227" i="4" s="1"/>
  <c r="AE1227" i="4" s="1"/>
  <c r="AA1178" i="4"/>
  <c r="AA1121" i="4"/>
  <c r="AA1010" i="4"/>
  <c r="AA1177" i="4"/>
  <c r="AA945" i="4"/>
  <c r="AA1063" i="4"/>
  <c r="AA1171" i="4"/>
  <c r="AA1194" i="4"/>
  <c r="AA677" i="4"/>
  <c r="AA1004" i="4"/>
  <c r="AA1031" i="4"/>
  <c r="AA1058" i="4"/>
  <c r="AA1085" i="4"/>
  <c r="AA1139" i="4"/>
  <c r="AA1046" i="4"/>
  <c r="AA1143" i="4"/>
  <c r="AA1118" i="4"/>
  <c r="AA1112" i="4"/>
  <c r="AA1220" i="4"/>
  <c r="AA924" i="4"/>
  <c r="AA1098" i="4"/>
  <c r="AA1152" i="4"/>
  <c r="AA1006" i="4"/>
  <c r="AA1033" i="4"/>
  <c r="AA1155" i="4"/>
  <c r="AA1020" i="4"/>
  <c r="AA1074" i="4"/>
  <c r="AA1182" i="4"/>
  <c r="AA1011" i="4"/>
  <c r="AA1092" i="4"/>
  <c r="AA1051" i="4"/>
  <c r="AA1159" i="4"/>
  <c r="AA1014" i="4"/>
  <c r="AA1041" i="4"/>
  <c r="AA1203" i="4"/>
  <c r="AA1183" i="4"/>
  <c r="AA1157" i="4"/>
  <c r="AA1214" i="4"/>
  <c r="AA1084" i="4"/>
  <c r="AA1165" i="4"/>
  <c r="AA1071" i="4"/>
  <c r="AA1115" i="4"/>
  <c r="AA1208" i="4"/>
  <c r="AA1024" i="4"/>
  <c r="AA1122" i="4"/>
  <c r="AA1021" i="4"/>
  <c r="AA1075" i="4"/>
  <c r="AA1156" i="4"/>
  <c r="AA1138" i="4"/>
  <c r="AA1049" i="4"/>
  <c r="AA1207" i="4"/>
  <c r="AA984" i="4"/>
  <c r="AA1040" i="4"/>
  <c r="AA994" i="4"/>
  <c r="AA1048" i="4"/>
  <c r="AA1019" i="4"/>
  <c r="AA1077" i="4"/>
  <c r="AA1174" i="4"/>
  <c r="AA1192" i="4"/>
  <c r="AA1039" i="4"/>
  <c r="AA1215" i="4"/>
  <c r="AA937" i="4"/>
  <c r="AA1060" i="4"/>
  <c r="AA1087" i="4"/>
  <c r="AA981" i="4"/>
  <c r="AA1197" i="4"/>
  <c r="AA942" i="4"/>
  <c r="AA1131" i="4"/>
  <c r="AA985" i="4"/>
  <c r="AA1201" i="4"/>
  <c r="AA934" i="4"/>
  <c r="AA988" i="4"/>
  <c r="AA928" i="4"/>
  <c r="AA1090" i="4"/>
  <c r="AA956" i="4"/>
  <c r="AA1211" i="4"/>
  <c r="AA1064" i="4"/>
  <c r="AA1080" i="4"/>
  <c r="AA1053" i="4"/>
  <c r="AA1106" i="4"/>
  <c r="AA1086" i="4"/>
  <c r="AA964" i="4"/>
  <c r="AA1007" i="4"/>
  <c r="AA1154" i="4"/>
  <c r="AA1116" i="4"/>
  <c r="AA1089" i="4"/>
  <c r="AA1050" i="4"/>
  <c r="AA931" i="4"/>
  <c r="AA1093" i="4"/>
  <c r="AA1067" i="4"/>
  <c r="AA1042" i="4"/>
  <c r="AA1036" i="4"/>
  <c r="AA1117" i="4"/>
  <c r="AA1096" i="4"/>
  <c r="AA1126" i="4"/>
  <c r="AA1146" i="4"/>
  <c r="AA1073" i="4"/>
  <c r="AA1062" i="4"/>
  <c r="AA1170" i="4"/>
  <c r="AA1200" i="4"/>
  <c r="AA1012" i="4"/>
  <c r="AA1015" i="4"/>
  <c r="AA1009" i="4"/>
  <c r="AA1198" i="4"/>
  <c r="AA1145" i="4"/>
  <c r="AB1387" i="4"/>
  <c r="AB1578" i="4"/>
  <c r="AB1488" i="4"/>
  <c r="AB1306" i="4"/>
  <c r="AB1481" i="4"/>
  <c r="AB1522" i="4"/>
  <c r="AB1456" i="4"/>
  <c r="AB1447" i="4"/>
  <c r="AB1614" i="4"/>
  <c r="AB1294" i="4"/>
  <c r="AB1238" i="4"/>
  <c r="AB1233" i="4"/>
  <c r="AB1334" i="4"/>
  <c r="AB1554" i="4"/>
  <c r="AA950" i="4"/>
  <c r="AB1466" i="4"/>
  <c r="AC1466" i="4" s="1"/>
  <c r="AD1466" i="4" s="1"/>
  <c r="AB1591" i="4"/>
  <c r="AB1286" i="4"/>
  <c r="AB1223" i="4"/>
  <c r="AC1223" i="4" s="1"/>
  <c r="AD1223" i="4" s="1"/>
  <c r="AB1224" i="4"/>
  <c r="AB1629" i="4"/>
  <c r="AB1393" i="4"/>
  <c r="AB1368" i="4"/>
  <c r="AB1506" i="4"/>
  <c r="AB1535" i="4"/>
  <c r="AB1608" i="4"/>
  <c r="AA930" i="4"/>
  <c r="AA932" i="4"/>
  <c r="AA986" i="4"/>
  <c r="AB1397" i="4"/>
  <c r="AA990" i="4"/>
  <c r="AB1326" i="4"/>
  <c r="AB1630" i="4"/>
  <c r="AB1553" i="4"/>
  <c r="AA961" i="4"/>
  <c r="AA953" i="4"/>
  <c r="AB1557" i="4"/>
  <c r="AB1361" i="4"/>
  <c r="AB1632" i="4"/>
  <c r="AB1380" i="4"/>
  <c r="AB1391" i="4"/>
  <c r="AB1382" i="4"/>
  <c r="AB1637" i="4"/>
  <c r="AB1283" i="4"/>
  <c r="AB1422" i="4"/>
  <c r="AB1303" i="4"/>
  <c r="AB1581" i="4"/>
  <c r="AB1618" i="4"/>
  <c r="AB1462" i="4"/>
  <c r="AA935" i="4"/>
  <c r="AA969" i="4"/>
  <c r="AA933" i="4"/>
  <c r="AB1518" i="4"/>
  <c r="AB1452" i="4"/>
  <c r="AB1362" i="4"/>
  <c r="AB1272" i="4"/>
  <c r="AB1510" i="4"/>
  <c r="AA952" i="4"/>
  <c r="AA944" i="4"/>
  <c r="AB1584" i="4"/>
  <c r="AB1332" i="4"/>
  <c r="AB1281" i="4"/>
  <c r="AB1607" i="4"/>
  <c r="AB1353" i="4"/>
  <c r="AB1499" i="4"/>
  <c r="AB1276" i="4"/>
  <c r="AA993" i="4"/>
  <c r="AA997" i="4"/>
  <c r="AA977" i="4"/>
  <c r="AA943" i="4"/>
  <c r="AA960" i="4"/>
  <c r="AA939" i="4"/>
  <c r="AA968" i="4"/>
  <c r="AA967" i="4"/>
  <c r="AA983" i="4"/>
  <c r="AA979" i="4"/>
  <c r="AA938" i="4"/>
  <c r="AA992" i="4"/>
  <c r="AA976" i="4"/>
  <c r="AA940" i="4"/>
  <c r="AA972" i="4"/>
  <c r="AA991" i="4"/>
  <c r="AA965" i="4"/>
  <c r="AA999" i="4"/>
  <c r="AA954" i="4"/>
  <c r="AA971" i="4"/>
  <c r="AA955" i="4"/>
  <c r="AA995" i="4"/>
  <c r="AA962" i="4"/>
  <c r="AA958" i="4"/>
  <c r="AA996" i="4"/>
  <c r="AA959" i="4"/>
  <c r="AA982" i="4"/>
  <c r="AA923" i="4"/>
  <c r="AA980" i="4"/>
  <c r="AB1443" i="4"/>
  <c r="AB1358" i="4"/>
  <c r="AB1542" i="4"/>
  <c r="AB1262" i="4"/>
  <c r="AB1460" i="4"/>
  <c r="AB1541" i="4"/>
  <c r="AB1516" i="4"/>
  <c r="AB1589" i="4"/>
  <c r="AB1275" i="4"/>
  <c r="AB1280" i="4"/>
  <c r="AB1523" i="4"/>
  <c r="AB1261" i="4"/>
  <c r="AB1357" i="4"/>
  <c r="AB1354" i="4"/>
  <c r="AB1573" i="4"/>
  <c r="AB1474" i="4"/>
  <c r="AB1570" i="4"/>
  <c r="AB1336" i="4"/>
  <c r="AB1399" i="4"/>
  <c r="AC1399" i="4" s="1"/>
  <c r="AD1399" i="4" s="1"/>
  <c r="AB1442" i="4"/>
  <c r="AB1322" i="4"/>
  <c r="AB1441" i="4"/>
  <c r="AB1582" i="4"/>
  <c r="AB1494" i="4"/>
  <c r="AB1396" i="4"/>
  <c r="AB1576" i="4"/>
  <c r="AB1600" i="4"/>
  <c r="AB1279" i="4"/>
  <c r="AB1414" i="4"/>
  <c r="AB1482" i="4"/>
  <c r="AB1635" i="4"/>
  <c r="AB1555" i="4"/>
  <c r="AB1439" i="4"/>
  <c r="AC1439" i="4" s="1"/>
  <c r="AD1439" i="4" s="1"/>
  <c r="AB1252" i="4"/>
  <c r="AB1333" i="4"/>
  <c r="AB1416" i="4"/>
  <c r="AB1527" i="4"/>
  <c r="AC1527" i="4" s="1"/>
  <c r="AD1527" i="4" s="1"/>
  <c r="AB1402" i="4"/>
  <c r="AB1548" i="4"/>
  <c r="AB1446" i="4"/>
  <c r="AB1464" i="4"/>
  <c r="AB1249" i="4"/>
  <c r="AB1225" i="4"/>
  <c r="AB1312" i="4"/>
  <c r="AB1316" i="4"/>
  <c r="AB1398" i="4"/>
  <c r="AB1536" i="4"/>
  <c r="AB1645" i="4"/>
  <c r="AB1565" i="4"/>
  <c r="AB1493" i="4"/>
  <c r="AB1574" i="4"/>
  <c r="AB1571" i="4"/>
  <c r="AB1599" i="4"/>
  <c r="AB1342" i="4"/>
  <c r="AB1549" i="4"/>
  <c r="AB1643" i="4"/>
  <c r="AB1585" i="4"/>
  <c r="AB1400" i="4"/>
  <c r="AB1445" i="4"/>
  <c r="AB1524" i="4"/>
  <c r="AB1244" i="4"/>
  <c r="AB1300" i="4"/>
  <c r="AB1624" i="4"/>
  <c r="AA747" i="4"/>
  <c r="AB1616" i="4"/>
  <c r="AB1530" i="4"/>
  <c r="AB1622" i="4"/>
  <c r="AB1330" i="4"/>
  <c r="AB1217" i="4"/>
  <c r="AB1388" i="4"/>
  <c r="AB1514" i="4"/>
  <c r="AB1331" i="4"/>
  <c r="AB1550" i="4"/>
  <c r="AB1255" i="4"/>
  <c r="AB1417" i="4"/>
  <c r="AB1384" i="4"/>
  <c r="AB1504" i="4"/>
  <c r="AB1423" i="4"/>
  <c r="AB1532" i="4"/>
  <c r="AB1371" i="4"/>
  <c r="AB1266" i="4"/>
  <c r="AB1568" i="4"/>
  <c r="AB1592" i="4"/>
  <c r="AB1533" i="4"/>
  <c r="AB1392" i="4"/>
  <c r="AB1258" i="4"/>
  <c r="AB1290" i="4"/>
  <c r="AB1605" i="4"/>
  <c r="AB1311" i="4"/>
  <c r="AB1348" i="4"/>
  <c r="AB1328" i="4"/>
  <c r="AB1463" i="4"/>
  <c r="AB1292" i="4"/>
  <c r="AB1267" i="4"/>
  <c r="AB1315" i="4"/>
  <c r="AB1525" i="4"/>
  <c r="AB1344" i="4"/>
  <c r="AB1291" i="4"/>
  <c r="AB1265" i="4"/>
  <c r="AB1508" i="4"/>
  <c r="AB1284" i="4"/>
  <c r="AB1321" i="4"/>
  <c r="AB1457" i="4"/>
  <c r="AB1231" i="4"/>
  <c r="AB1503" i="4"/>
  <c r="AB1278" i="4"/>
  <c r="AB1254" i="4"/>
  <c r="AB1369" i="4"/>
  <c r="AB1250" i="4"/>
  <c r="AC1250" i="4" s="1"/>
  <c r="AD1250" i="4" s="1"/>
  <c r="AB1307" i="4"/>
  <c r="AB1427" i="4"/>
  <c r="AB1546" i="4"/>
  <c r="AB1507" i="4"/>
  <c r="AB1375" i="4"/>
  <c r="AB1419" i="4"/>
  <c r="AB1430" i="4"/>
  <c r="L13" i="7"/>
  <c r="L3" i="7"/>
  <c r="J16" i="7"/>
  <c r="AB1386" i="4"/>
  <c r="AB1253" i="4"/>
  <c r="AB1563" i="4"/>
  <c r="AB54" i="1"/>
  <c r="AB1611" i="4"/>
  <c r="AB1467" i="4"/>
  <c r="AB1435" i="4"/>
  <c r="AB1636" i="4"/>
  <c r="AB1317" i="4"/>
  <c r="AB1259" i="4"/>
  <c r="AB47" i="1"/>
  <c r="AB1363" i="4"/>
  <c r="AB1609" i="4"/>
  <c r="AB59" i="1"/>
  <c r="AB1246" i="4"/>
  <c r="AB1366" i="4"/>
  <c r="AB50" i="1"/>
  <c r="AB1345" i="4"/>
  <c r="AB1489" i="4"/>
  <c r="AA823" i="4"/>
  <c r="AB48" i="1"/>
  <c r="AB53" i="1"/>
  <c r="AB1480" i="4"/>
  <c r="AC1480" i="4" s="1"/>
  <c r="AD1480" i="4" s="1"/>
  <c r="AA756" i="4"/>
  <c r="AB60" i="1"/>
  <c r="AB46" i="1"/>
  <c r="AB1575" i="4"/>
  <c r="AA947" i="4"/>
  <c r="AB49" i="1"/>
  <c r="AB58" i="1"/>
  <c r="AB1437" i="4"/>
  <c r="AB1628" i="4"/>
  <c r="AB1228" i="4"/>
  <c r="AB1625" i="4"/>
  <c r="AB61" i="1"/>
  <c r="AB1471" i="4"/>
  <c r="AB1339" i="4"/>
  <c r="AA864" i="4"/>
  <c r="AB1505" i="4"/>
  <c r="AB1313" i="4"/>
  <c r="AB1274" i="4"/>
  <c r="AB1502" i="4"/>
  <c r="AA882" i="4"/>
  <c r="AA799" i="4"/>
  <c r="AA871" i="4"/>
  <c r="AB1367" i="4"/>
  <c r="AA774" i="4"/>
  <c r="AA904" i="4"/>
  <c r="AB1409" i="4"/>
  <c r="AB1448" i="4"/>
  <c r="AA858" i="4"/>
  <c r="AA912" i="4"/>
  <c r="AB1517" i="4"/>
  <c r="AA782" i="4"/>
  <c r="AA822" i="4"/>
  <c r="AB1558" i="4"/>
  <c r="AB1617" i="4"/>
  <c r="AB1293" i="4"/>
  <c r="AB1395" i="4"/>
  <c r="AB1470" i="4"/>
  <c r="AA661" i="4"/>
  <c r="AA735" i="4"/>
  <c r="AA861" i="4"/>
  <c r="AA907" i="4"/>
  <c r="AA889" i="4"/>
  <c r="AA852" i="4"/>
  <c r="AA862" i="4"/>
  <c r="AB1547" i="4"/>
  <c r="AB1251" i="4"/>
  <c r="AB1237" i="4"/>
  <c r="AB1318" i="4"/>
  <c r="AB1552" i="4"/>
  <c r="AB1355" i="4"/>
  <c r="AB1329" i="4"/>
  <c r="AB1401" i="4"/>
  <c r="AB1381" i="4"/>
  <c r="AB1420" i="4"/>
  <c r="AB1234" i="4"/>
  <c r="AB1586" i="4"/>
  <c r="AB1349" i="4"/>
  <c r="AB1372" i="4"/>
  <c r="AB1453" i="4"/>
  <c r="AC1453" i="4" s="1"/>
  <c r="AD1453" i="4" s="1"/>
  <c r="AB1572" i="4"/>
  <c r="AB1519" i="4"/>
  <c r="AB1639" i="4"/>
  <c r="AB1646" i="4"/>
  <c r="AB1615" i="4"/>
  <c r="AB1260" i="4"/>
  <c r="AB1492" i="4"/>
  <c r="AB1612" i="4"/>
  <c r="AB1601" i="4"/>
  <c r="AB1365" i="4"/>
  <c r="AB1597" i="4"/>
  <c r="AB1302" i="4"/>
  <c r="AB1626" i="4"/>
  <c r="AC1626" i="4" s="1"/>
  <c r="AD1626" i="4" s="1"/>
  <c r="AB1335" i="4"/>
  <c r="AB1455" i="4"/>
  <c r="AB1444" i="4"/>
  <c r="AB1450" i="4"/>
  <c r="AB1588" i="4"/>
  <c r="AB1374" i="4"/>
  <c r="AB1497" i="4"/>
  <c r="AB1606" i="4"/>
  <c r="AB1288" i="4"/>
  <c r="AB1370" i="4"/>
  <c r="AB1613" i="4"/>
  <c r="AB1440" i="4"/>
  <c r="AB1426" i="4"/>
  <c r="AC1426" i="4" s="1"/>
  <c r="AD1426" i="4" s="1"/>
  <c r="AB1551" i="4"/>
  <c r="AB1264" i="4"/>
  <c r="AB1403" i="4"/>
  <c r="AB1338" i="4"/>
  <c r="AB1220" i="4"/>
  <c r="AB1476" i="4"/>
  <c r="AB1308" i="4"/>
  <c r="AB1257" i="4"/>
  <c r="AB1500" i="4"/>
  <c r="AC1500" i="4" s="1"/>
  <c r="AD1500" i="4" s="1"/>
  <c r="AB1498" i="4"/>
  <c r="AB1579" i="4"/>
  <c r="AB1528" i="4"/>
  <c r="AB1295" i="4"/>
  <c r="AB1428" i="4"/>
  <c r="AB1526" i="4"/>
  <c r="AA610" i="4"/>
  <c r="AB1561" i="4"/>
  <c r="AB1642" i="4"/>
  <c r="AB1543" i="4"/>
  <c r="AB1394" i="4"/>
  <c r="AA849" i="4"/>
  <c r="AA787" i="4"/>
  <c r="AB1596" i="4"/>
  <c r="AB1633" i="4"/>
  <c r="AB1529" i="4"/>
  <c r="AA654" i="4"/>
  <c r="AB1241" i="4"/>
  <c r="AB1287" i="4"/>
  <c r="AB1438" i="4"/>
  <c r="AB1477" i="4"/>
  <c r="AB1304" i="4"/>
  <c r="AC1304" i="4" s="1"/>
  <c r="AD1304" i="4" s="1"/>
  <c r="AB1425" i="4"/>
  <c r="AB1415" i="4"/>
  <c r="AB1496" i="4"/>
  <c r="AB1644" i="4"/>
  <c r="AB1390" i="4"/>
  <c r="AB1256" i="4"/>
  <c r="AB1418" i="4"/>
  <c r="AB1587" i="4"/>
  <c r="AB1534" i="4"/>
  <c r="AB1346" i="4"/>
  <c r="AB1631" i="4"/>
  <c r="AB1407" i="4"/>
  <c r="AB1569" i="4"/>
  <c r="AB1379" i="4"/>
  <c r="AB1580" i="4"/>
  <c r="AB1247" i="4"/>
  <c r="AB1221" i="4"/>
  <c r="AB1341" i="4"/>
  <c r="AB1383" i="4"/>
  <c r="AC1383" i="4" s="1"/>
  <c r="AD1383" i="4" s="1"/>
  <c r="AB1277" i="4"/>
  <c r="AC1277" i="4" s="1"/>
  <c r="AD1277" i="4" s="1"/>
  <c r="AB1559" i="4"/>
  <c r="AB1640" i="4"/>
  <c r="AB1602" i="4"/>
  <c r="AB1538" i="4"/>
  <c r="AB1340" i="4"/>
  <c r="AA890" i="4"/>
  <c r="AB1268" i="4"/>
  <c r="AB1235" i="4"/>
  <c r="AB1478" i="4"/>
  <c r="AB1359" i="4"/>
  <c r="AB1641" i="4"/>
  <c r="AB1245" i="4"/>
  <c r="AB1282" i="4"/>
  <c r="AB1472" i="4"/>
  <c r="AB1475" i="4"/>
  <c r="AB1301" i="4"/>
  <c r="AB1556" i="4"/>
  <c r="AA856" i="4"/>
  <c r="AB1545" i="4"/>
  <c r="AB1411" i="4"/>
  <c r="AB1531" i="4"/>
  <c r="AB1236" i="4"/>
  <c r="AB1479" i="4"/>
  <c r="AB1226" i="4"/>
  <c r="AB1299" i="4"/>
  <c r="AB1634" i="4"/>
  <c r="AB1511" i="4"/>
  <c r="AB1314" i="4"/>
  <c r="AB1638" i="4"/>
  <c r="AB1465" i="4"/>
  <c r="AB1521" i="4"/>
  <c r="AB1560" i="4"/>
  <c r="AB1484" i="4"/>
  <c r="AB1218" i="4"/>
  <c r="AB1310" i="4"/>
  <c r="AB1413" i="4"/>
  <c r="AB1364" i="4"/>
  <c r="AB1487" i="4"/>
  <c r="AB1408" i="4"/>
  <c r="AA699" i="4"/>
  <c r="AB1627" i="4"/>
  <c r="AB1412" i="4"/>
  <c r="AC1412" i="4" s="1"/>
  <c r="AD1412" i="4" s="1"/>
  <c r="AB1347" i="4"/>
  <c r="AB1590" i="4"/>
  <c r="AB1461" i="4"/>
  <c r="AB1623" i="4"/>
  <c r="AB1356" i="4"/>
  <c r="AB1343" i="4"/>
  <c r="AB1604" i="4"/>
  <c r="AB1320" i="4"/>
  <c r="AB1232" i="4"/>
  <c r="AA903" i="4"/>
  <c r="AA859" i="4"/>
  <c r="AA913" i="4"/>
  <c r="AA911" i="4"/>
  <c r="AA830" i="4"/>
  <c r="AA880" i="4"/>
  <c r="AA820" i="4"/>
  <c r="AA908" i="4"/>
  <c r="AA848" i="4"/>
  <c r="AA918" i="4"/>
  <c r="AA905" i="4"/>
  <c r="AA886" i="4"/>
  <c r="AA914" i="4"/>
  <c r="AA844" i="4"/>
  <c r="AA872" i="4"/>
  <c r="AA876" i="4"/>
  <c r="AB1598" i="4"/>
  <c r="AA665" i="4"/>
  <c r="AA640" i="4"/>
  <c r="AA696" i="4"/>
  <c r="AA915" i="4"/>
  <c r="AA853" i="4"/>
  <c r="AA847" i="4"/>
  <c r="AA857" i="4"/>
  <c r="AA926" i="4"/>
  <c r="AA899" i="4"/>
  <c r="AB1583" i="4"/>
  <c r="AA805" i="4"/>
  <c r="AA643" i="4"/>
  <c r="AA879" i="4"/>
  <c r="AB1544" i="4"/>
  <c r="AA779" i="4"/>
  <c r="AA922" i="4"/>
  <c r="AA887" i="4"/>
  <c r="AB1421" i="4"/>
  <c r="AA917" i="4"/>
  <c r="AA796" i="4"/>
  <c r="AA870" i="4"/>
  <c r="AA743" i="4"/>
  <c r="AA841" i="4"/>
  <c r="AA929" i="4"/>
  <c r="AA941" i="4"/>
  <c r="AB1490" i="4"/>
  <c r="AA854" i="4"/>
  <c r="AA897" i="4"/>
  <c r="AA878" i="4"/>
  <c r="AA681" i="4"/>
  <c r="AA843" i="4"/>
  <c r="AA804" i="4"/>
  <c r="AA916" i="4"/>
  <c r="AA868" i="4"/>
  <c r="AA895" i="4"/>
  <c r="AA767" i="4"/>
  <c r="AA855" i="4"/>
  <c r="AA891" i="4"/>
  <c r="AA885" i="4"/>
  <c r="AA902" i="4"/>
  <c r="AA845" i="4"/>
  <c r="AA874" i="4"/>
  <c r="AA896" i="4"/>
  <c r="AA817" i="4"/>
  <c r="AA883" i="4"/>
  <c r="AA873" i="4"/>
  <c r="AA888" i="4"/>
  <c r="AA808" i="4"/>
  <c r="AA869" i="4"/>
  <c r="AA909" i="4"/>
  <c r="AA884" i="4"/>
  <c r="AA927" i="4"/>
  <c r="AA877" i="4"/>
  <c r="AA901" i="4"/>
  <c r="AA842" i="4"/>
  <c r="AA910" i="4"/>
  <c r="AA863" i="4"/>
  <c r="AA846" i="4"/>
  <c r="AA850" i="4"/>
  <c r="AA851" i="4"/>
  <c r="AA860" i="4"/>
  <c r="AB1610" i="4"/>
  <c r="AA900" i="4"/>
  <c r="AA906" i="4"/>
  <c r="AA605" i="4"/>
  <c r="AA875" i="4"/>
  <c r="AA833" i="4"/>
  <c r="AA898" i="4"/>
  <c r="AA925" i="4"/>
  <c r="AA614" i="4"/>
  <c r="AA722" i="4"/>
  <c r="AA674" i="4"/>
  <c r="M17" i="7"/>
  <c r="M4" i="7"/>
  <c r="L7" i="7"/>
  <c r="J12" i="7"/>
  <c r="L5" i="7"/>
  <c r="J6" i="7"/>
  <c r="L18" i="7"/>
  <c r="L10" i="7"/>
  <c r="J10" i="7"/>
  <c r="J4" i="7"/>
  <c r="L15" i="7"/>
  <c r="J15" i="7"/>
  <c r="L22" i="7"/>
  <c r="J22" i="7"/>
  <c r="J11" i="7"/>
  <c r="L11" i="7"/>
  <c r="L19" i="7"/>
  <c r="J14" i="7"/>
  <c r="L14" i="7"/>
  <c r="L26" i="7"/>
  <c r="J26" i="7"/>
  <c r="L23" i="7"/>
  <c r="J8" i="7"/>
  <c r="L8" i="7"/>
  <c r="J20" i="7"/>
  <c r="L20" i="7"/>
  <c r="L9" i="7"/>
  <c r="J9" i="7"/>
  <c r="M18" i="7"/>
  <c r="K11" i="7"/>
  <c r="M3" i="7"/>
  <c r="M23" i="7"/>
  <c r="M7" i="7"/>
  <c r="K7" i="7"/>
  <c r="K19" i="7"/>
  <c r="M19" i="7"/>
  <c r="K24" i="7"/>
  <c r="K14" i="7"/>
  <c r="M14" i="7"/>
  <c r="K8" i="7"/>
  <c r="M8" i="7" s="1"/>
  <c r="K20" i="7"/>
  <c r="M20" i="7" s="1"/>
  <c r="K27" i="7"/>
  <c r="M27" i="7"/>
  <c r="M6" i="7"/>
  <c r="M16" i="7"/>
  <c r="K16" i="7"/>
  <c r="K25" i="7"/>
  <c r="M5" i="7"/>
  <c r="K5" i="7"/>
  <c r="M15" i="7"/>
  <c r="AA789" i="4"/>
  <c r="AA835" i="4"/>
  <c r="AA770" i="4"/>
  <c r="AA802" i="4"/>
  <c r="AA742" i="4"/>
  <c r="AA837" i="4"/>
  <c r="AA814" i="4"/>
  <c r="AA832" i="4"/>
  <c r="AA682" i="4"/>
  <c r="AA602" i="4"/>
  <c r="AA575" i="4"/>
  <c r="AA641" i="4"/>
  <c r="AA581" i="4"/>
  <c r="AA800" i="4"/>
  <c r="AA720" i="4"/>
  <c r="AA816" i="4"/>
  <c r="AA791" i="4"/>
  <c r="AA818" i="4"/>
  <c r="AA606" i="4"/>
  <c r="AA663" i="4"/>
  <c r="AB810" i="4"/>
  <c r="AC810" i="4" s="1"/>
  <c r="AD810" i="4" s="1"/>
  <c r="AE810" i="4" s="1"/>
  <c r="AA810" i="4"/>
  <c r="AA694" i="4"/>
  <c r="AA698" i="4"/>
  <c r="AA714" i="4"/>
  <c r="AA794" i="4"/>
  <c r="AA807" i="4"/>
  <c r="AA716" i="4"/>
  <c r="AA745" i="4"/>
  <c r="AA638" i="4"/>
  <c r="AA836" i="4"/>
  <c r="AA792" i="4"/>
  <c r="AA834" i="4"/>
  <c r="AA673" i="4"/>
  <c r="AA608" i="4"/>
  <c r="AA815" i="4"/>
  <c r="AA809" i="4"/>
  <c r="AA753" i="4"/>
  <c r="AA728" i="4"/>
  <c r="AA637" i="4"/>
  <c r="AA826" i="4"/>
  <c r="AA631" i="4"/>
  <c r="AA793" i="4"/>
  <c r="AA590" i="4"/>
  <c r="AA644" i="4"/>
  <c r="AA828" i="4"/>
  <c r="AA797" i="4"/>
  <c r="AA821" i="4"/>
  <c r="AA806" i="4"/>
  <c r="AA734" i="4"/>
  <c r="AA708" i="4"/>
  <c r="AA801" i="4"/>
  <c r="AA613" i="4"/>
  <c r="AA829" i="4"/>
  <c r="AA634" i="4"/>
  <c r="AA680" i="4"/>
  <c r="AA788" i="4"/>
  <c r="AA827" i="4"/>
  <c r="AA709" i="4"/>
  <c r="AA736" i="4"/>
  <c r="AA777" i="4"/>
  <c r="AA831" i="4"/>
  <c r="AA660" i="4"/>
  <c r="AA795" i="4"/>
  <c r="AA701" i="4"/>
  <c r="AA689" i="4"/>
  <c r="AA679" i="4"/>
  <c r="AA706" i="4"/>
  <c r="AA593" i="4"/>
  <c r="AA824" i="4"/>
  <c r="AA798" i="4"/>
  <c r="AA825" i="4"/>
  <c r="AA790" i="4"/>
  <c r="AA721" i="4"/>
  <c r="AA652" i="4"/>
  <c r="AA729" i="4"/>
  <c r="AA748" i="4"/>
  <c r="AA683" i="4"/>
  <c r="AA572" i="4"/>
  <c r="AA626" i="4"/>
  <c r="AA692" i="4"/>
  <c r="AA693" i="4"/>
  <c r="AA642" i="4"/>
  <c r="AA750" i="4"/>
  <c r="AA645" i="4"/>
  <c r="AA592" i="4"/>
  <c r="AA662" i="4"/>
  <c r="AA577" i="4"/>
  <c r="AA712" i="4"/>
  <c r="AA617" i="4"/>
  <c r="AA591" i="4"/>
  <c r="AA671" i="4"/>
  <c r="AA719" i="4"/>
  <c r="AA601" i="4"/>
  <c r="AA754" i="4"/>
  <c r="AA639" i="4"/>
  <c r="AA715" i="4"/>
  <c r="AA769" i="4"/>
  <c r="AA733" i="4"/>
  <c r="AA615" i="4"/>
  <c r="AA664" i="4"/>
  <c r="AA691" i="4"/>
  <c r="AA655" i="4"/>
  <c r="AA775" i="4"/>
  <c r="AA609" i="4"/>
  <c r="AA628" i="4"/>
  <c r="AA695" i="4"/>
  <c r="AA737" i="4"/>
  <c r="AA582" i="4"/>
  <c r="AA600" i="4"/>
  <c r="AA627" i="4"/>
  <c r="AA723" i="4"/>
  <c r="AA633" i="4"/>
  <c r="AA687" i="4"/>
  <c r="AA717" i="4"/>
  <c r="AA598" i="4"/>
  <c r="AA760" i="4"/>
  <c r="AA616" i="4"/>
  <c r="AA751" i="4"/>
  <c r="AA620" i="4"/>
  <c r="AA686" i="4"/>
  <c r="AA771" i="4"/>
  <c r="AA599" i="4"/>
  <c r="AA773" i="4"/>
  <c r="AA574" i="4"/>
  <c r="AA630" i="4"/>
  <c r="AA684" i="4"/>
  <c r="AA579" i="4"/>
  <c r="AA768" i="4"/>
  <c r="AA619" i="4"/>
  <c r="AA781" i="4"/>
  <c r="AA636" i="4"/>
  <c r="AA690" i="4"/>
  <c r="AA571" i="4"/>
  <c r="AA740" i="4"/>
  <c r="AA589" i="4"/>
  <c r="AA632" i="4"/>
  <c r="AA783" i="4"/>
  <c r="AA746" i="4"/>
  <c r="AA762" i="4"/>
  <c r="AA588" i="4"/>
  <c r="AA578" i="4"/>
  <c r="AA604" i="4"/>
  <c r="AA739" i="4"/>
  <c r="AA766" i="4"/>
  <c r="AA752" i="4"/>
  <c r="AA621" i="4"/>
  <c r="AA586" i="4"/>
  <c r="AA611" i="4"/>
  <c r="AA666" i="4"/>
  <c r="AA629" i="4"/>
  <c r="AA749" i="4"/>
  <c r="AA803" i="4"/>
  <c r="AA669" i="4"/>
  <c r="AA585" i="4"/>
  <c r="AA612" i="4"/>
  <c r="AA656" i="4"/>
  <c r="AA658" i="4"/>
  <c r="AA584" i="4"/>
  <c r="AA668" i="4"/>
  <c r="AA776" i="4"/>
  <c r="AA711" i="4"/>
  <c r="AA765" i="4"/>
  <c r="AA647" i="4"/>
  <c r="AA618" i="4"/>
  <c r="AA672" i="4"/>
  <c r="AA726" i="4"/>
  <c r="AA780" i="4"/>
  <c r="AA607" i="4"/>
  <c r="AA744" i="4"/>
  <c r="AA755" i="4"/>
  <c r="AA718" i="4"/>
  <c r="AA772" i="4"/>
  <c r="AA659" i="4"/>
  <c r="AA646" i="4"/>
  <c r="AA685" i="4"/>
  <c r="AA738" i="4"/>
  <c r="AA688" i="4"/>
  <c r="AA635" i="4"/>
  <c r="AA697" i="4"/>
  <c r="AA713" i="4"/>
  <c r="AA725" i="4"/>
  <c r="AA707" i="4"/>
  <c r="AA761" i="4"/>
  <c r="AA573" i="4"/>
  <c r="AA763" i="4"/>
  <c r="AA657" i="4"/>
  <c r="AA580" i="4"/>
  <c r="AA583" i="4"/>
  <c r="AA625" i="4"/>
  <c r="AA670" i="4"/>
  <c r="AA724" i="4"/>
  <c r="AA587" i="4"/>
  <c r="AA594" i="4"/>
  <c r="AA764" i="4"/>
  <c r="AA603" i="4"/>
  <c r="AA741" i="4"/>
  <c r="AA778" i="4"/>
  <c r="AA710" i="4"/>
  <c r="AA702" i="4"/>
  <c r="AA653" i="4"/>
  <c r="AA576" i="4"/>
  <c r="AA700" i="4"/>
  <c r="AA727" i="4"/>
  <c r="AA667" i="4"/>
  <c r="AB45" i="1"/>
  <c r="AA623" i="4"/>
  <c r="AA624" i="4"/>
  <c r="AA866" i="4"/>
  <c r="AA948" i="4"/>
  <c r="AA1056" i="4"/>
  <c r="AA894" i="4"/>
  <c r="AA1002" i="4"/>
  <c r="AA732" i="4"/>
  <c r="AA867" i="4"/>
  <c r="AB1191" i="4"/>
  <c r="AC1191" i="4" s="1"/>
  <c r="AD1191" i="4" s="1"/>
  <c r="AE1191" i="4" s="1"/>
  <c r="AA786" i="4"/>
  <c r="AA1029" i="4"/>
  <c r="AA1137" i="4"/>
  <c r="AA1110" i="4"/>
  <c r="AA758" i="4"/>
  <c r="AA1109" i="4"/>
  <c r="AA785" i="4"/>
  <c r="AA921" i="4"/>
  <c r="AA920" i="4"/>
  <c r="AA1055" i="4"/>
  <c r="AA1190" i="4"/>
  <c r="AA974" i="4"/>
  <c r="AA597" i="4"/>
  <c r="AA759" i="4"/>
  <c r="AA704" i="4"/>
  <c r="AA812" i="4"/>
  <c r="AA1001" i="4"/>
  <c r="AA596" i="4"/>
  <c r="AA975" i="4"/>
  <c r="AA1164" i="4"/>
  <c r="AA570" i="4"/>
  <c r="AA678" i="4"/>
  <c r="AA705" i="4"/>
  <c r="AA813" i="4"/>
  <c r="AA840" i="4"/>
  <c r="AA1083" i="4"/>
  <c r="AA651" i="4"/>
  <c r="AA1136" i="4"/>
  <c r="AA1028" i="4"/>
  <c r="AA1082" i="4"/>
  <c r="AA1163" i="4"/>
  <c r="AA839" i="4"/>
  <c r="AA893" i="4"/>
  <c r="AA650" i="4"/>
  <c r="AA731" i="4"/>
  <c r="AB24" i="1"/>
  <c r="AB21" i="1"/>
  <c r="AB27" i="1"/>
  <c r="AB755" i="4"/>
  <c r="AB828" i="4"/>
  <c r="AB1032" i="4"/>
  <c r="AB1127" i="4"/>
  <c r="AB526" i="4"/>
  <c r="AC526" i="4" s="1"/>
  <c r="AD526" i="4" s="1"/>
  <c r="AE526" i="4" s="1"/>
  <c r="AB499" i="4"/>
  <c r="AC499" i="4" s="1"/>
  <c r="AD499" i="4" s="1"/>
  <c r="AE499" i="4" s="1"/>
  <c r="AB1005" i="4"/>
  <c r="AB709" i="4"/>
  <c r="AB1101" i="4"/>
  <c r="AB29" i="1"/>
  <c r="AB28" i="1"/>
  <c r="AB32" i="1"/>
  <c r="AB44" i="1"/>
  <c r="AB23" i="1"/>
  <c r="AB578" i="4"/>
  <c r="AA384" i="4"/>
  <c r="AB19" i="1"/>
  <c r="AB22" i="1"/>
  <c r="AB1213" i="4"/>
  <c r="AB1204" i="4"/>
  <c r="AB596" i="4"/>
  <c r="AB1200" i="4"/>
  <c r="AB853" i="4"/>
  <c r="AB823" i="4"/>
  <c r="AB1103" i="4"/>
  <c r="AB1109" i="4"/>
  <c r="AC1109" i="4" s="1"/>
  <c r="AD1109" i="4" s="1"/>
  <c r="AB774" i="4"/>
  <c r="AB1144" i="4"/>
  <c r="AA569" i="4"/>
  <c r="AB650" i="4"/>
  <c r="AB569" i="4"/>
  <c r="AC569" i="4" s="1"/>
  <c r="AD569" i="4" s="1"/>
  <c r="AE569" i="4" s="1"/>
  <c r="AB664" i="4"/>
  <c r="AB826" i="4"/>
  <c r="AB988" i="4"/>
  <c r="AB577" i="4"/>
  <c r="AB718" i="4"/>
  <c r="AB880" i="4"/>
  <c r="AB1123" i="4"/>
  <c r="AB815" i="4"/>
  <c r="AB765" i="4"/>
  <c r="AC765" i="4" s="1"/>
  <c r="AD765" i="4" s="1"/>
  <c r="AB846" i="4"/>
  <c r="AB793" i="4"/>
  <c r="AB1117" i="4"/>
  <c r="AB1198" i="4"/>
  <c r="AB753" i="4"/>
  <c r="AB1082" i="4"/>
  <c r="AB1096" i="4"/>
  <c r="AB809" i="4"/>
  <c r="AB575" i="4"/>
  <c r="AB1100" i="4"/>
  <c r="AB1010" i="4"/>
  <c r="AB1175" i="4"/>
  <c r="AB772" i="4"/>
  <c r="AB1004" i="4"/>
  <c r="AB685" i="4"/>
  <c r="AB1009" i="4"/>
  <c r="AB742" i="4"/>
  <c r="AB904" i="4"/>
  <c r="AB851" i="4"/>
  <c r="AB1059" i="4"/>
  <c r="AB615" i="4"/>
  <c r="AB739" i="4"/>
  <c r="AB749" i="4"/>
  <c r="AB830" i="4"/>
  <c r="AC830" i="4" s="1"/>
  <c r="AD830" i="4" s="1"/>
  <c r="AB1035" i="4"/>
  <c r="AB958" i="4"/>
  <c r="AB1139" i="4"/>
  <c r="AA538" i="4"/>
  <c r="AA500" i="4"/>
  <c r="AA509" i="4"/>
  <c r="AB1126" i="4"/>
  <c r="AB658" i="4"/>
  <c r="AB820" i="4"/>
  <c r="AB1038" i="4"/>
  <c r="AA497" i="4"/>
  <c r="AB16" i="1"/>
  <c r="AB41" i="1"/>
  <c r="AB25" i="1"/>
  <c r="AB33" i="1"/>
  <c r="AB34" i="1"/>
  <c r="AB18" i="1"/>
  <c r="AB39" i="1"/>
  <c r="AB35" i="1"/>
  <c r="AB20" i="1"/>
  <c r="AB40" i="1"/>
  <c r="AB36" i="1"/>
  <c r="AB30" i="1"/>
  <c r="AB37" i="1"/>
  <c r="AB42" i="1"/>
  <c r="AB26" i="1"/>
  <c r="AB31" i="1"/>
  <c r="AB38" i="1"/>
  <c r="AB43" i="1"/>
  <c r="AB829" i="4"/>
  <c r="AB806" i="4"/>
  <c r="AB876" i="4"/>
  <c r="AB1013" i="4"/>
  <c r="AB1133" i="4"/>
  <c r="AB1195" i="4"/>
  <c r="AB657" i="4"/>
  <c r="AC657" i="4" s="1"/>
  <c r="AD657" i="4" s="1"/>
  <c r="AB1049" i="4"/>
  <c r="AB407" i="4"/>
  <c r="AC407" i="4" s="1"/>
  <c r="AD407" i="4" s="1"/>
  <c r="AE407" i="4" s="1"/>
  <c r="AB761" i="4"/>
  <c r="AB1098" i="4"/>
  <c r="AB802" i="4"/>
  <c r="AB763" i="4"/>
  <c r="AB807" i="4"/>
  <c r="AB1173" i="4"/>
  <c r="AB1002" i="4"/>
  <c r="AB1159" i="4"/>
  <c r="AB863" i="4"/>
  <c r="AB1140" i="4"/>
  <c r="AB925" i="4"/>
  <c r="AB722" i="4"/>
  <c r="AB570" i="4"/>
  <c r="AB1051" i="4"/>
  <c r="AB704" i="4"/>
  <c r="AA518" i="4"/>
  <c r="AB504" i="4"/>
  <c r="AC504" i="4" s="1"/>
  <c r="AD504" i="4" s="1"/>
  <c r="AE504" i="4" s="1"/>
  <c r="AB708" i="4"/>
  <c r="AB1146" i="4"/>
  <c r="AB489" i="4"/>
  <c r="AC489" i="4" s="1"/>
  <c r="AD489" i="4" s="1"/>
  <c r="AE489" i="4" s="1"/>
  <c r="AB688" i="4"/>
  <c r="AB635" i="4"/>
  <c r="AC635" i="4" s="1"/>
  <c r="AD635" i="4" s="1"/>
  <c r="AB1169" i="4"/>
  <c r="AC1169" i="4" s="1"/>
  <c r="AD1169" i="4" s="1"/>
  <c r="AA566" i="4"/>
  <c r="AB613" i="4"/>
  <c r="AB957" i="4"/>
  <c r="AB580" i="4"/>
  <c r="AB797" i="4"/>
  <c r="AB584" i="4"/>
  <c r="AB1031" i="4"/>
  <c r="AA510" i="4"/>
  <c r="AA489" i="4"/>
  <c r="AA492" i="4"/>
  <c r="AA471" i="4"/>
  <c r="AA525" i="4"/>
  <c r="AA528" i="4"/>
  <c r="AA468" i="4"/>
  <c r="AA522" i="4"/>
  <c r="AA550" i="4"/>
  <c r="AB681" i="4"/>
  <c r="AB991" i="4"/>
  <c r="AB1072" i="4"/>
  <c r="AB614" i="4"/>
  <c r="AB684" i="4"/>
  <c r="AB885" i="4"/>
  <c r="AB744" i="4"/>
  <c r="AC744" i="4" s="1"/>
  <c r="AD744" i="4" s="1"/>
  <c r="AB1149" i="4"/>
  <c r="AB943" i="4"/>
  <c r="AB529" i="4"/>
  <c r="AC529" i="4" s="1"/>
  <c r="AD529" i="4" s="1"/>
  <c r="AE529" i="4" s="1"/>
  <c r="AA475" i="4"/>
  <c r="AA353" i="4"/>
  <c r="AB960" i="4"/>
  <c r="AB431" i="4"/>
  <c r="AC431" i="4" s="1"/>
  <c r="AD431" i="4" s="1"/>
  <c r="AE431" i="4" s="1"/>
  <c r="AB454" i="4"/>
  <c r="AC454" i="4" s="1"/>
  <c r="AD454" i="4" s="1"/>
  <c r="AE454" i="4" s="1"/>
  <c r="AB636" i="4"/>
  <c r="AB997" i="4"/>
  <c r="AB1045" i="4"/>
  <c r="AB710" i="4"/>
  <c r="AC710" i="4" s="1"/>
  <c r="AD710" i="4" s="1"/>
  <c r="AB1022" i="4"/>
  <c r="AB1092" i="4"/>
  <c r="AB721" i="4"/>
  <c r="AB970" i="4"/>
  <c r="AB598" i="4"/>
  <c r="AB844" i="4"/>
  <c r="AB1074" i="4"/>
  <c r="AB690" i="4"/>
  <c r="AB912" i="4"/>
  <c r="AB1128" i="4"/>
  <c r="AB515" i="4"/>
  <c r="AC515" i="4" s="1"/>
  <c r="AD515" i="4" s="1"/>
  <c r="AE515" i="4" s="1"/>
  <c r="AB574" i="4"/>
  <c r="AC574" i="4" s="1"/>
  <c r="AD574" i="4" s="1"/>
  <c r="AB473" i="4"/>
  <c r="AC473" i="4" s="1"/>
  <c r="AD473" i="4" s="1"/>
  <c r="AE473" i="4" s="1"/>
  <c r="AB644" i="4"/>
  <c r="AB663" i="4"/>
  <c r="AB1186" i="4"/>
  <c r="AB1163" i="4"/>
  <c r="AB1187" i="4"/>
  <c r="AB843" i="4"/>
  <c r="AB1125" i="4"/>
  <c r="AB898" i="4"/>
  <c r="AB979" i="4"/>
  <c r="AB695" i="4"/>
  <c r="AB899" i="4"/>
  <c r="AB723" i="4"/>
  <c r="AC723" i="4" s="1"/>
  <c r="AD723" i="4" s="1"/>
  <c r="AB1209" i="4"/>
  <c r="AB832" i="4"/>
  <c r="AB1130" i="4"/>
  <c r="AB795" i="4"/>
  <c r="AB1119" i="4"/>
  <c r="AB825" i="4"/>
  <c r="AB1024" i="4"/>
  <c r="AB788" i="4"/>
  <c r="AB801" i="4"/>
  <c r="AB938" i="4"/>
  <c r="AB481" i="4"/>
  <c r="AC481" i="4" s="1"/>
  <c r="AD481" i="4" s="1"/>
  <c r="AE481" i="4" s="1"/>
  <c r="AB1105" i="4"/>
  <c r="AB583" i="4"/>
  <c r="AA493" i="4"/>
  <c r="AA529" i="4"/>
  <c r="AB600" i="4"/>
  <c r="AB968" i="4"/>
  <c r="AA476" i="4"/>
  <c r="AA479" i="4"/>
  <c r="AA562" i="4"/>
  <c r="AB668" i="4"/>
  <c r="AB1073" i="4"/>
  <c r="AB939" i="4"/>
  <c r="AB725" i="4"/>
  <c r="AC725" i="4" s="1"/>
  <c r="AD725" i="4" s="1"/>
  <c r="AB848" i="4"/>
  <c r="AB1172" i="4"/>
  <c r="AB606" i="4"/>
  <c r="AB1203" i="4"/>
  <c r="AB715" i="4"/>
  <c r="AB796" i="4"/>
  <c r="AB1078" i="4"/>
  <c r="AB1136" i="4"/>
  <c r="AC1136" i="4" s="1"/>
  <c r="AD1136" i="4" s="1"/>
  <c r="AB897" i="4"/>
  <c r="AB944" i="4"/>
  <c r="AB952" i="4"/>
  <c r="AB647" i="4"/>
  <c r="AC647" i="4" s="1"/>
  <c r="AD647" i="4" s="1"/>
  <c r="AB777" i="4"/>
  <c r="AB1020" i="4"/>
  <c r="AB1182" i="4"/>
  <c r="AB1210" i="4"/>
  <c r="AB821" i="4"/>
  <c r="AB849" i="4"/>
  <c r="AB798" i="4"/>
  <c r="AB1041" i="4"/>
  <c r="AB1122" i="4"/>
  <c r="AB634" i="4"/>
  <c r="AB689" i="4"/>
  <c r="AC689" i="4" s="1"/>
  <c r="AD689" i="4" s="1"/>
  <c r="AB893" i="4"/>
  <c r="AB1094" i="4"/>
  <c r="AB599" i="4"/>
  <c r="AB680" i="4"/>
  <c r="AB1085" i="4"/>
  <c r="AA506" i="4"/>
  <c r="AA498" i="4"/>
  <c r="AA484" i="4"/>
  <c r="AA511" i="4"/>
  <c r="AB924" i="4"/>
  <c r="AB871" i="4"/>
  <c r="AB1019" i="4"/>
  <c r="AB906" i="4"/>
  <c r="AB661" i="4"/>
  <c r="AA466" i="4"/>
  <c r="AA561" i="4"/>
  <c r="AA556" i="4"/>
  <c r="AA481" i="4"/>
  <c r="AB858" i="4"/>
  <c r="AB940" i="4"/>
  <c r="AB860" i="4"/>
  <c r="AB1145" i="4"/>
  <c r="AB930" i="4"/>
  <c r="AB717" i="4"/>
  <c r="AC717" i="4" s="1"/>
  <c r="AD717" i="4" s="1"/>
  <c r="AB625" i="4"/>
  <c r="AB745" i="4"/>
  <c r="AB1069" i="4"/>
  <c r="AB1150" i="4"/>
  <c r="AB653" i="4"/>
  <c r="AB734" i="4"/>
  <c r="AB854" i="4"/>
  <c r="AB1058" i="4"/>
  <c r="AA507" i="4"/>
  <c r="AB1214" i="4"/>
  <c r="AB601" i="4"/>
  <c r="AB1207" i="4"/>
  <c r="AB587" i="4"/>
  <c r="AC587" i="4" s="1"/>
  <c r="AD587" i="4" s="1"/>
  <c r="AB791" i="4"/>
  <c r="AB992" i="4"/>
  <c r="AB1115" i="4"/>
  <c r="AB993" i="4"/>
  <c r="AB1021" i="4"/>
  <c r="AB687" i="4"/>
  <c r="AB768" i="4"/>
  <c r="AB1011" i="4"/>
  <c r="AB1212" i="4"/>
  <c r="AB879" i="4"/>
  <c r="AB673" i="4"/>
  <c r="AC673" i="4" s="1"/>
  <c r="AD673" i="4" s="1"/>
  <c r="AB581" i="4"/>
  <c r="AB824" i="4"/>
  <c r="AB905" i="4"/>
  <c r="AB947" i="4"/>
  <c r="AB1190" i="4"/>
  <c r="AB556" i="4"/>
  <c r="AC556" i="4" s="1"/>
  <c r="AD556" i="4" s="1"/>
  <c r="AE556" i="4" s="1"/>
  <c r="AB679" i="4"/>
  <c r="AB773" i="4"/>
  <c r="AB977" i="4"/>
  <c r="AB1018" i="4"/>
  <c r="AA552" i="4"/>
  <c r="AA501" i="4"/>
  <c r="AA535" i="4"/>
  <c r="AA549" i="4"/>
  <c r="AB1179" i="4"/>
  <c r="AB593" i="4"/>
  <c r="AB573" i="4"/>
  <c r="AB602" i="4"/>
  <c r="AB1208" i="4"/>
  <c r="AB497" i="4"/>
  <c r="AC497" i="4" s="1"/>
  <c r="AD497" i="4" s="1"/>
  <c r="AE497" i="4" s="1"/>
  <c r="AB941" i="4"/>
  <c r="AB983" i="4"/>
  <c r="AB1014" i="4"/>
  <c r="AB1176" i="4"/>
  <c r="AB637" i="4"/>
  <c r="AC637" i="4" s="1"/>
  <c r="AD637" i="4" s="1"/>
  <c r="AB799" i="4"/>
  <c r="AA533" i="4"/>
  <c r="AA496" i="4"/>
  <c r="AB1006" i="4"/>
  <c r="AB831" i="4"/>
  <c r="AB1155" i="4"/>
  <c r="AB1102" i="4"/>
  <c r="AB470" i="4"/>
  <c r="AC470" i="4" s="1"/>
  <c r="AD470" i="4" s="1"/>
  <c r="AE470" i="4" s="1"/>
  <c r="AB590" i="4"/>
  <c r="AB1157" i="4"/>
  <c r="AB822" i="4"/>
  <c r="AC822" i="4" s="1"/>
  <c r="AD822" i="4" s="1"/>
  <c r="AB903" i="4"/>
  <c r="AB984" i="4"/>
  <c r="AB607" i="4"/>
  <c r="AB623" i="4"/>
  <c r="AB743" i="4"/>
  <c r="AB866" i="4"/>
  <c r="AB475" i="4"/>
  <c r="AC475" i="4" s="1"/>
  <c r="AD475" i="4" s="1"/>
  <c r="AE475" i="4" s="1"/>
  <c r="AB531" i="4"/>
  <c r="AC531" i="4" s="1"/>
  <c r="AD531" i="4" s="1"/>
  <c r="AE531" i="4" s="1"/>
  <c r="AB654" i="4"/>
  <c r="AB735" i="4"/>
  <c r="AB978" i="4"/>
  <c r="AC978" i="4" s="1"/>
  <c r="AD978" i="4" s="1"/>
  <c r="AB1052" i="4"/>
  <c r="AB627" i="4"/>
  <c r="AB1141" i="4"/>
  <c r="AB521" i="4"/>
  <c r="AC521" i="4" s="1"/>
  <c r="AD521" i="4" s="1"/>
  <c r="AE521" i="4" s="1"/>
  <c r="AB998" i="4"/>
  <c r="AB701" i="4"/>
  <c r="AB551" i="4"/>
  <c r="AC551" i="4" s="1"/>
  <c r="AD551" i="4" s="1"/>
  <c r="AE551" i="4" s="1"/>
  <c r="AB875" i="4"/>
  <c r="AB498" i="4"/>
  <c r="AC498" i="4" s="1"/>
  <c r="AD498" i="4" s="1"/>
  <c r="AE498" i="4" s="1"/>
  <c r="AB660" i="4"/>
  <c r="AB741" i="4"/>
  <c r="AB771" i="4"/>
  <c r="AB852" i="4"/>
  <c r="AC852" i="4" s="1"/>
  <c r="AD852" i="4" s="1"/>
  <c r="AB933" i="4"/>
  <c r="AB1095" i="4"/>
  <c r="AB769" i="4"/>
  <c r="AB1151" i="4"/>
  <c r="AA464" i="4"/>
  <c r="AA539" i="4"/>
  <c r="AB682" i="4"/>
  <c r="AB917" i="4"/>
  <c r="AB641" i="4"/>
  <c r="AB926" i="4"/>
  <c r="AB965" i="4"/>
  <c r="AB1046" i="4"/>
  <c r="AB603" i="4"/>
  <c r="AC603" i="4" s="1"/>
  <c r="AD603" i="4" s="1"/>
  <c r="AB1047" i="4"/>
  <c r="AB1156" i="4"/>
  <c r="AB889" i="4"/>
  <c r="AB1132" i="4"/>
  <c r="AB1001" i="4"/>
  <c r="AB1202" i="4"/>
  <c r="AB610" i="4"/>
  <c r="AB1177" i="4"/>
  <c r="AB503" i="4"/>
  <c r="AC503" i="4" s="1"/>
  <c r="AD503" i="4" s="1"/>
  <c r="AE503" i="4" s="1"/>
  <c r="AB707" i="4"/>
  <c r="AB908" i="4"/>
  <c r="AB1193" i="4"/>
  <c r="AB747" i="4"/>
  <c r="AB870" i="4"/>
  <c r="AB951" i="4"/>
  <c r="AC951" i="4" s="1"/>
  <c r="AD951" i="4" s="1"/>
  <c r="AB1071" i="4"/>
  <c r="AB1152" i="4"/>
  <c r="AB736" i="4"/>
  <c r="AB1099" i="4"/>
  <c r="AB561" i="4"/>
  <c r="AC561" i="4" s="1"/>
  <c r="AD561" i="4" s="1"/>
  <c r="AE561" i="4" s="1"/>
  <c r="AB966" i="4"/>
  <c r="AB713" i="4"/>
  <c r="AB833" i="4"/>
  <c r="AC833" i="4" s="1"/>
  <c r="AD833" i="4" s="1"/>
  <c r="AB1118" i="4"/>
  <c r="AB633" i="4"/>
  <c r="AB987" i="4"/>
  <c r="AB1068" i="4"/>
  <c r="AB782" i="4"/>
  <c r="AB691" i="4"/>
  <c r="AB827" i="4"/>
  <c r="AB1112" i="4"/>
  <c r="AA494" i="4"/>
  <c r="AA548" i="4"/>
  <c r="AA553" i="4"/>
  <c r="AB466" i="4"/>
  <c r="AC466" i="4" s="1"/>
  <c r="AD466" i="4" s="1"/>
  <c r="AE466" i="4" s="1"/>
  <c r="AB886" i="4"/>
  <c r="AB728" i="4"/>
  <c r="AB492" i="4"/>
  <c r="AC492" i="4" s="1"/>
  <c r="AD492" i="4" s="1"/>
  <c r="AE492" i="4" s="1"/>
  <c r="AB816" i="4"/>
  <c r="AB872" i="4"/>
  <c r="AB911" i="4"/>
  <c r="AB1196" i="4"/>
  <c r="AC1196" i="4" s="1"/>
  <c r="AD1196" i="4" s="1"/>
  <c r="AB1143" i="4"/>
  <c r="AB1129" i="4"/>
  <c r="AB525" i="4"/>
  <c r="AC525" i="4" s="1"/>
  <c r="AD525" i="4" s="1"/>
  <c r="AE525" i="4" s="1"/>
  <c r="AB969" i="4"/>
  <c r="AB932" i="4"/>
  <c r="AB1064" i="4"/>
  <c r="AB555" i="4"/>
  <c r="AC555" i="4" s="1"/>
  <c r="AD555" i="4" s="1"/>
  <c r="AE555" i="4" s="1"/>
  <c r="AB592" i="4"/>
  <c r="AB1039" i="4"/>
  <c r="AB1148" i="4"/>
  <c r="AB841" i="4"/>
  <c r="AA480" i="4"/>
  <c r="AA555" i="4"/>
  <c r="AA463" i="4"/>
  <c r="AA508" i="4"/>
  <c r="AB693" i="4"/>
  <c r="AC693" i="4" s="1"/>
  <c r="AD693" i="4" s="1"/>
  <c r="AB1034" i="4"/>
  <c r="AB588" i="4"/>
  <c r="AB697" i="4"/>
  <c r="AB1164" i="4"/>
  <c r="AB430" i="4"/>
  <c r="AC430" i="4" s="1"/>
  <c r="AD430" i="4" s="1"/>
  <c r="AE430" i="4" s="1"/>
  <c r="AB1201" i="4"/>
  <c r="AA491" i="4"/>
  <c r="AA545" i="4"/>
  <c r="AB855" i="4"/>
  <c r="AB1017" i="4"/>
  <c r="AB520" i="4"/>
  <c r="AC520" i="4" s="1"/>
  <c r="AD520" i="4" s="1"/>
  <c r="AE520" i="4" s="1"/>
  <c r="AB426" i="4"/>
  <c r="AC426" i="4" s="1"/>
  <c r="AD426" i="4" s="1"/>
  <c r="AE426" i="4" s="1"/>
  <c r="AB507" i="4"/>
  <c r="AC507" i="4" s="1"/>
  <c r="AD507" i="4" s="1"/>
  <c r="AE507" i="4" s="1"/>
  <c r="AB659" i="4"/>
  <c r="AB1184" i="4"/>
  <c r="AB975" i="4"/>
  <c r="AA490" i="4"/>
  <c r="AB1160" i="4"/>
  <c r="AB1104" i="4"/>
  <c r="AB609" i="4"/>
  <c r="AB1056" i="4"/>
  <c r="AB986" i="4"/>
  <c r="AB1028" i="4"/>
  <c r="AC1028" i="4" s="1"/>
  <c r="AD1028" i="4" s="1"/>
  <c r="AB1097" i="4"/>
  <c r="AA564" i="4"/>
  <c r="AB750" i="4"/>
  <c r="AB579" i="4"/>
  <c r="AB683" i="4"/>
  <c r="AB845" i="4"/>
  <c r="AB1088" i="4"/>
  <c r="AB670" i="4"/>
  <c r="AB861" i="4"/>
  <c r="AB528" i="4"/>
  <c r="AC528" i="4" s="1"/>
  <c r="AD528" i="4" s="1"/>
  <c r="AE528" i="4" s="1"/>
  <c r="AB554" i="4"/>
  <c r="AC554" i="4" s="1"/>
  <c r="AD554" i="4" s="1"/>
  <c r="AE554" i="4" s="1"/>
  <c r="AA526" i="4"/>
  <c r="AB890" i="4"/>
  <c r="AB655" i="4"/>
  <c r="AC655" i="4" s="1"/>
  <c r="AD655" i="4" s="1"/>
  <c r="AB948" i="4"/>
  <c r="AB839" i="4"/>
  <c r="AB895" i="4"/>
  <c r="AA477" i="4"/>
  <c r="AA527" i="4"/>
  <c r="AA551" i="4"/>
  <c r="AB775" i="4"/>
  <c r="AB1114" i="4"/>
  <c r="AB1061" i="4"/>
  <c r="AB471" i="4"/>
  <c r="AC471" i="4" s="1"/>
  <c r="AD471" i="4" s="1"/>
  <c r="AE471" i="4" s="1"/>
  <c r="AB714" i="4"/>
  <c r="AC714" i="4" s="1"/>
  <c r="AD714" i="4" s="1"/>
  <c r="AB582" i="4"/>
  <c r="AB705" i="4"/>
  <c r="AB1040" i="4"/>
  <c r="AA467" i="4"/>
  <c r="AA470" i="4"/>
  <c r="AB519" i="4"/>
  <c r="AC519" i="4" s="1"/>
  <c r="AD519" i="4" s="1"/>
  <c r="AE519" i="4" s="1"/>
  <c r="AB547" i="4"/>
  <c r="AC547" i="4" s="1"/>
  <c r="AD547" i="4" s="1"/>
  <c r="AE547" i="4" s="1"/>
  <c r="AB628" i="4"/>
  <c r="AB1048" i="4"/>
  <c r="AA502" i="4"/>
  <c r="AB737" i="4"/>
  <c r="AB818" i="4"/>
  <c r="AB1181" i="4"/>
  <c r="AB605" i="4"/>
  <c r="AB686" i="4"/>
  <c r="AB767" i="4"/>
  <c r="AB862" i="4"/>
  <c r="AB1066" i="4"/>
  <c r="AA472" i="4"/>
  <c r="AB990" i="4"/>
  <c r="AB1199" i="4"/>
  <c r="AB639" i="4"/>
  <c r="AB929" i="4"/>
  <c r="AB731" i="4"/>
  <c r="AB787" i="4"/>
  <c r="AA546" i="4"/>
  <c r="AA517" i="4"/>
  <c r="AB836" i="4"/>
  <c r="AB936" i="4"/>
  <c r="AB883" i="4"/>
  <c r="AB1087" i="4"/>
  <c r="AB1168" i="4"/>
  <c r="AB629" i="4"/>
  <c r="AB534" i="4"/>
  <c r="AC534" i="4" s="1"/>
  <c r="AD534" i="4" s="1"/>
  <c r="AE534" i="4" s="1"/>
  <c r="AB576" i="4"/>
  <c r="AB1197" i="4"/>
  <c r="AB740" i="4"/>
  <c r="AB902" i="4"/>
  <c r="AB726" i="4"/>
  <c r="AB474" i="4"/>
  <c r="AC474" i="4" s="1"/>
  <c r="AD474" i="4" s="1"/>
  <c r="AE474" i="4" s="1"/>
  <c r="AB597" i="4"/>
  <c r="AB678" i="4"/>
  <c r="AB1083" i="4"/>
  <c r="AB511" i="4"/>
  <c r="AC511" i="4" s="1"/>
  <c r="AD511" i="4" s="1"/>
  <c r="AE511" i="4" s="1"/>
  <c r="AB877" i="4"/>
  <c r="AB1120" i="4"/>
  <c r="AB500" i="4"/>
  <c r="AC500" i="4" s="1"/>
  <c r="AD500" i="4" s="1"/>
  <c r="AE500" i="4" s="1"/>
  <c r="AB1067" i="4"/>
  <c r="AB463" i="4"/>
  <c r="AC463" i="4" s="1"/>
  <c r="AD463" i="4" s="1"/>
  <c r="AE463" i="4" s="1"/>
  <c r="AB907" i="4"/>
  <c r="AB949" i="4"/>
  <c r="AB1192" i="4"/>
  <c r="AB1016" i="4"/>
  <c r="AA485" i="4"/>
  <c r="AB630" i="4"/>
  <c r="AB517" i="4"/>
  <c r="AC517" i="4" s="1"/>
  <c r="AD517" i="4" s="1"/>
  <c r="AE517" i="4" s="1"/>
  <c r="AB1165" i="4"/>
  <c r="AB666" i="4"/>
  <c r="AB559" i="4"/>
  <c r="AC559" i="4" s="1"/>
  <c r="AD559" i="4" s="1"/>
  <c r="AE559" i="4" s="1"/>
  <c r="AB964" i="4"/>
  <c r="AB479" i="4"/>
  <c r="AC479" i="4" s="1"/>
  <c r="AD479" i="4" s="1"/>
  <c r="AE479" i="4" s="1"/>
  <c r="AB1007" i="4"/>
  <c r="AB711" i="4"/>
  <c r="AB954" i="4"/>
  <c r="AB496" i="4"/>
  <c r="AC496" i="4" s="1"/>
  <c r="AD496" i="4" s="1"/>
  <c r="AE496" i="4" s="1"/>
  <c r="AB616" i="4"/>
  <c r="AB778" i="4"/>
  <c r="AB859" i="4"/>
  <c r="AB901" i="4"/>
  <c r="AB982" i="4"/>
  <c r="AB1063" i="4"/>
  <c r="AB428" i="4"/>
  <c r="AC428" i="4" s="1"/>
  <c r="AD428" i="4" s="1"/>
  <c r="AE428" i="4" s="1"/>
  <c r="AB1076" i="4"/>
  <c r="AB417" i="4"/>
  <c r="AC417" i="4" s="1"/>
  <c r="AD417" i="4" s="1"/>
  <c r="AE417" i="4" s="1"/>
  <c r="AB618" i="4"/>
  <c r="AB894" i="4"/>
  <c r="AB565" i="4"/>
  <c r="AC565" i="4" s="1"/>
  <c r="AD565" i="4" s="1"/>
  <c r="AE565" i="4" s="1"/>
  <c r="AB808" i="4"/>
  <c r="AB1174" i="4"/>
  <c r="AB662" i="4"/>
  <c r="AB785" i="4"/>
  <c r="AC785" i="4" s="1"/>
  <c r="AD785" i="4" s="1"/>
  <c r="AB436" i="4"/>
  <c r="AC436" i="4" s="1"/>
  <c r="AD436" i="4" s="1"/>
  <c r="AE436" i="4" s="1"/>
  <c r="AB760" i="4"/>
  <c r="AB1042" i="4"/>
  <c r="AB611" i="4"/>
  <c r="AB692" i="4"/>
  <c r="AB896" i="4"/>
  <c r="AB935" i="4"/>
  <c r="AB1178" i="4"/>
  <c r="AA519" i="4"/>
  <c r="AA558" i="4"/>
  <c r="AA505" i="4"/>
  <c r="AA534" i="4"/>
  <c r="AA565" i="4"/>
  <c r="AA543" i="4"/>
  <c r="AA482" i="4"/>
  <c r="AA540" i="4"/>
  <c r="AB640" i="4"/>
  <c r="AB535" i="4"/>
  <c r="AC535" i="4" s="1"/>
  <c r="AD535" i="4" s="1"/>
  <c r="AE535" i="4" s="1"/>
  <c r="AB617" i="4"/>
  <c r="AB698" i="4"/>
  <c r="AB942" i="4"/>
  <c r="AB651" i="4"/>
  <c r="AB1012" i="4"/>
  <c r="AB1084" i="4"/>
  <c r="AA544" i="4"/>
  <c r="AA563" i="4"/>
  <c r="AB1113" i="4"/>
  <c r="AB485" i="4"/>
  <c r="AC485" i="4" s="1"/>
  <c r="AD485" i="4" s="1"/>
  <c r="AE485" i="4" s="1"/>
  <c r="AB546" i="4"/>
  <c r="AC546" i="4" s="1"/>
  <c r="AD546" i="4" s="1"/>
  <c r="AE546" i="4" s="1"/>
  <c r="AB585" i="4"/>
  <c r="AB789" i="4"/>
  <c r="AB937" i="4"/>
  <c r="AB971" i="4"/>
  <c r="AB884" i="4"/>
  <c r="AB669" i="4"/>
  <c r="AB873" i="4"/>
  <c r="AB1008" i="4"/>
  <c r="AB1089" i="4"/>
  <c r="AB1170" i="4"/>
  <c r="AB913" i="4"/>
  <c r="AB994" i="4"/>
  <c r="AB1036" i="4"/>
  <c r="AB632" i="4"/>
  <c r="AB671" i="4"/>
  <c r="AB956" i="4"/>
  <c r="AB699" i="4"/>
  <c r="AB732" i="4"/>
  <c r="AB813" i="4"/>
  <c r="AB484" i="4"/>
  <c r="AC484" i="4" s="1"/>
  <c r="AD484" i="4" s="1"/>
  <c r="AE484" i="4" s="1"/>
  <c r="AB727" i="4"/>
  <c r="AB931" i="4"/>
  <c r="AB1093" i="4"/>
  <c r="AB434" i="4"/>
  <c r="AC434" i="4" s="1"/>
  <c r="AD434" i="4" s="1"/>
  <c r="AE434" i="4" s="1"/>
  <c r="AB878" i="4"/>
  <c r="AB1121" i="4"/>
  <c r="AB961" i="4"/>
  <c r="AB1003" i="4"/>
  <c r="AB626" i="4"/>
  <c r="AA512" i="4"/>
  <c r="AA483" i="4"/>
  <c r="AA462" i="4"/>
  <c r="AA523" i="4"/>
  <c r="AA536" i="4"/>
  <c r="AB465" i="4"/>
  <c r="AC465" i="4" s="1"/>
  <c r="AD465" i="4" s="1"/>
  <c r="AB1194" i="4"/>
  <c r="AB817" i="4"/>
  <c r="AB856" i="4"/>
  <c r="AB1180" i="4"/>
  <c r="AB560" i="4"/>
  <c r="AC560" i="4" s="1"/>
  <c r="AD560" i="4" s="1"/>
  <c r="AE560" i="4" s="1"/>
  <c r="AB803" i="4"/>
  <c r="AB1025" i="4"/>
  <c r="AB469" i="4"/>
  <c r="AC469" i="4" s="1"/>
  <c r="AD469" i="4" s="1"/>
  <c r="AE469" i="4" s="1"/>
  <c r="AB874" i="4"/>
  <c r="AB1075" i="4"/>
  <c r="AB509" i="4"/>
  <c r="AC509" i="4" s="1"/>
  <c r="AD509" i="4" s="1"/>
  <c r="AE509" i="4" s="1"/>
  <c r="AB914" i="4"/>
  <c r="AB537" i="4"/>
  <c r="AC537" i="4" s="1"/>
  <c r="AD537" i="4" s="1"/>
  <c r="AE537" i="4" s="1"/>
  <c r="AB780" i="4"/>
  <c r="AB1023" i="4"/>
  <c r="AB1065" i="4"/>
  <c r="AB1185" i="4"/>
  <c r="AB1137" i="4"/>
  <c r="AB646" i="4"/>
  <c r="AB850" i="4"/>
  <c r="AB716" i="4"/>
  <c r="AB758" i="4"/>
  <c r="AC758" i="4" s="1"/>
  <c r="AD758" i="4" s="1"/>
  <c r="AB959" i="4"/>
  <c r="AB665" i="4"/>
  <c r="AB950" i="4"/>
  <c r="AA557" i="4"/>
  <c r="AA516" i="4"/>
  <c r="AA469" i="4"/>
  <c r="AA524" i="4"/>
  <c r="AB764" i="4"/>
  <c r="AB792" i="4"/>
  <c r="AB1116" i="4"/>
  <c r="AB1183" i="4"/>
  <c r="AB461" i="4"/>
  <c r="AC461" i="4" s="1"/>
  <c r="AD461" i="4" s="1"/>
  <c r="AE461" i="4" s="1"/>
  <c r="AB922" i="4"/>
  <c r="AB572" i="4"/>
  <c r="AA559" i="4"/>
  <c r="AB1060" i="4"/>
  <c r="AB452" i="4"/>
  <c r="AC452" i="4" s="1"/>
  <c r="AD452" i="4" s="1"/>
  <c r="AE452" i="4" s="1"/>
  <c r="AB980" i="4"/>
  <c r="AB480" i="4"/>
  <c r="AC480" i="4" s="1"/>
  <c r="AD480" i="4" s="1"/>
  <c r="AE480" i="4" s="1"/>
  <c r="AB550" i="4"/>
  <c r="AC550" i="4" s="1"/>
  <c r="AD550" i="4" s="1"/>
  <c r="AE550" i="4" s="1"/>
  <c r="AB794" i="4"/>
  <c r="AB1037" i="4"/>
  <c r="AB1029" i="4"/>
  <c r="AB652" i="4"/>
  <c r="AB733" i="4"/>
  <c r="AC733" i="4" s="1"/>
  <c r="AD733" i="4" s="1"/>
  <c r="AB934" i="4"/>
  <c r="AB976" i="4"/>
  <c r="AB1015" i="4"/>
  <c r="AB746" i="4"/>
  <c r="AB869" i="4"/>
  <c r="AB1070" i="4"/>
  <c r="AA532" i="4"/>
  <c r="AA488" i="4"/>
  <c r="AB1079" i="4"/>
  <c r="AB909" i="4"/>
  <c r="AB857" i="4"/>
  <c r="AB927" i="4"/>
  <c r="AB712" i="4"/>
  <c r="AB752" i="4"/>
  <c r="AB995" i="4"/>
  <c r="AB501" i="4"/>
  <c r="AC501" i="4" s="1"/>
  <c r="AD501" i="4" s="1"/>
  <c r="AE501" i="4" s="1"/>
  <c r="AB624" i="4"/>
  <c r="AB620" i="4"/>
  <c r="AB493" i="4"/>
  <c r="AC493" i="4" s="1"/>
  <c r="AD493" i="4" s="1"/>
  <c r="AE493" i="4" s="1"/>
  <c r="AB694" i="4"/>
  <c r="AB1153" i="4"/>
  <c r="AB656" i="4"/>
  <c r="AB1142" i="4"/>
  <c r="AB508" i="4"/>
  <c r="AC508" i="4" s="1"/>
  <c r="AD508" i="4" s="1"/>
  <c r="AE508" i="4" s="1"/>
  <c r="AB589" i="4"/>
  <c r="AB631" i="4"/>
  <c r="AB751" i="4"/>
  <c r="AB955" i="4"/>
  <c r="AB563" i="4"/>
  <c r="AC563" i="4" s="1"/>
  <c r="AD563" i="4" s="1"/>
  <c r="AE563" i="4" s="1"/>
  <c r="AB887" i="4"/>
  <c r="AB996" i="4"/>
  <c r="AB543" i="4"/>
  <c r="AC543" i="4" s="1"/>
  <c r="AD543" i="4" s="1"/>
  <c r="AE543" i="4" s="1"/>
  <c r="AB786" i="4"/>
  <c r="AB867" i="4"/>
  <c r="AB619" i="4"/>
  <c r="AB781" i="4"/>
  <c r="AC781" i="4" s="1"/>
  <c r="AD781" i="4" s="1"/>
  <c r="AB677" i="4"/>
  <c r="AB920" i="4"/>
  <c r="AB490" i="4"/>
  <c r="AC490" i="4" s="1"/>
  <c r="AD490" i="4" s="1"/>
  <c r="AE490" i="4" s="1"/>
  <c r="AB1138" i="4"/>
  <c r="AB989" i="4"/>
  <c r="AA504" i="4"/>
  <c r="AA478" i="4"/>
  <c r="AA520" i="4"/>
  <c r="AA537" i="4"/>
  <c r="AA499" i="4"/>
  <c r="AB963" i="4"/>
  <c r="AB1044" i="4"/>
  <c r="AB667" i="4"/>
  <c r="AB748" i="4"/>
  <c r="AB776" i="4"/>
  <c r="AB642" i="4"/>
  <c r="AB804" i="4"/>
  <c r="AB672" i="4"/>
  <c r="AB834" i="4"/>
  <c r="AB538" i="4"/>
  <c r="AC538" i="4" s="1"/>
  <c r="AD538" i="4" s="1"/>
  <c r="AE538" i="4" s="1"/>
  <c r="AB700" i="4"/>
  <c r="AB974" i="4"/>
  <c r="AC974" i="4" s="1"/>
  <c r="AD974" i="4" s="1"/>
  <c r="AB1055" i="4"/>
  <c r="AB571" i="4"/>
  <c r="AB814" i="4"/>
  <c r="AB1057" i="4"/>
  <c r="AB962" i="4"/>
  <c r="AB1205" i="4"/>
  <c r="AA503" i="4"/>
  <c r="AA531" i="4"/>
  <c r="AA521" i="4"/>
  <c r="AA567" i="4"/>
  <c r="AB558" i="4"/>
  <c r="AC558" i="4" s="1"/>
  <c r="AD558" i="4" s="1"/>
  <c r="AE558" i="4" s="1"/>
  <c r="AB720" i="4"/>
  <c r="AB505" i="4"/>
  <c r="AC505" i="4" s="1"/>
  <c r="AD505" i="4" s="1"/>
  <c r="AE505" i="4" s="1"/>
  <c r="AB586" i="4"/>
  <c r="AB1033" i="4"/>
  <c r="AB533" i="4"/>
  <c r="AC533" i="4" s="1"/>
  <c r="AD533" i="4" s="1"/>
  <c r="AE533" i="4" s="1"/>
  <c r="AB738" i="4"/>
  <c r="AB981" i="4"/>
  <c r="AB1062" i="4"/>
  <c r="AB562" i="4"/>
  <c r="AC562" i="4" s="1"/>
  <c r="AD562" i="4" s="1"/>
  <c r="AE562" i="4" s="1"/>
  <c r="AB604" i="4"/>
  <c r="AB643" i="4"/>
  <c r="AB1090" i="4"/>
  <c r="AB1171" i="4"/>
  <c r="AB552" i="4"/>
  <c r="AC552" i="4" s="1"/>
  <c r="AD552" i="4" s="1"/>
  <c r="AE552" i="4" s="1"/>
  <c r="AB591" i="4"/>
  <c r="AB915" i="4"/>
  <c r="AB1077" i="4"/>
  <c r="AB1158" i="4"/>
  <c r="AB1110" i="4"/>
  <c r="AB985" i="4"/>
  <c r="AB1147" i="4"/>
  <c r="AB608" i="4"/>
  <c r="AB706" i="4"/>
  <c r="AB868" i="4"/>
  <c r="AA560" i="4"/>
  <c r="AA495" i="4"/>
  <c r="AA474" i="4"/>
  <c r="AA486" i="4"/>
  <c r="AA513" i="4"/>
  <c r="AB762" i="4"/>
  <c r="AB882" i="4"/>
  <c r="AB1086" i="4"/>
  <c r="AB1167" i="4"/>
  <c r="AB1206" i="4"/>
  <c r="AB790" i="4"/>
  <c r="AB696" i="4"/>
  <c r="AB819" i="4"/>
  <c r="AB900" i="4"/>
  <c r="AB724" i="4"/>
  <c r="AB805" i="4"/>
  <c r="AB967" i="4"/>
  <c r="AB482" i="4"/>
  <c r="AC482" i="4" s="1"/>
  <c r="AD482" i="4" s="1"/>
  <c r="AE482" i="4" s="1"/>
  <c r="AB1091" i="4"/>
  <c r="AB1211" i="4"/>
  <c r="AB888" i="4"/>
  <c r="AB759" i="4"/>
  <c r="AB835" i="4"/>
  <c r="AB770" i="4"/>
  <c r="AB1030" i="4"/>
  <c r="AB1111" i="4"/>
  <c r="AB638" i="4"/>
  <c r="AB842" i="4"/>
  <c r="AB881" i="4"/>
  <c r="AB1124" i="4"/>
  <c r="AB1166" i="4"/>
  <c r="AA530" i="4"/>
  <c r="AA547" i="4"/>
  <c r="AA473" i="4"/>
  <c r="AB612" i="4"/>
  <c r="AB910" i="4"/>
  <c r="AB506" i="4"/>
  <c r="AC506" i="4" s="1"/>
  <c r="AD506" i="4" s="1"/>
  <c r="AE506" i="4" s="1"/>
  <c r="AB953" i="4"/>
  <c r="AB1154" i="4"/>
  <c r="AB674" i="4"/>
  <c r="AB766" i="4"/>
  <c r="AB847" i="4"/>
  <c r="AB928" i="4"/>
  <c r="AB455" i="4"/>
  <c r="AC455" i="4" s="1"/>
  <c r="AD455" i="4" s="1"/>
  <c r="AE455" i="4" s="1"/>
  <c r="AB779" i="4"/>
  <c r="AB645" i="4"/>
  <c r="AB1050" i="4"/>
  <c r="AB1131" i="4"/>
  <c r="AB840" i="4"/>
  <c r="AB921" i="4"/>
  <c r="AC921" i="4" s="1"/>
  <c r="AD921" i="4" s="1"/>
  <c r="AB1106" i="4"/>
  <c r="AB754" i="4"/>
  <c r="AB916" i="4"/>
  <c r="AB488" i="4"/>
  <c r="AC488" i="4" s="1"/>
  <c r="AD488" i="4" s="1"/>
  <c r="AE488" i="4" s="1"/>
  <c r="AB812" i="4"/>
  <c r="AB719" i="4"/>
  <c r="AB800" i="4"/>
  <c r="AB923" i="4"/>
  <c r="AB1043" i="4"/>
  <c r="AA554" i="4"/>
  <c r="AB1566" i="4"/>
  <c r="AB512" i="4"/>
  <c r="AC512" i="4" s="1"/>
  <c r="AD512" i="4" s="1"/>
  <c r="AB532" i="4"/>
  <c r="AB524" i="4"/>
  <c r="AB510" i="4"/>
  <c r="AB494" i="4"/>
  <c r="AB522" i="4"/>
  <c r="AB527" i="4"/>
  <c r="AB477" i="4"/>
  <c r="AB495" i="4"/>
  <c r="AB523" i="4"/>
  <c r="AB462" i="4"/>
  <c r="AB539" i="4"/>
  <c r="AC539" i="4" s="1"/>
  <c r="AD539" i="4" s="1"/>
  <c r="AB548" i="4"/>
  <c r="AB516" i="4"/>
  <c r="AB472" i="4"/>
  <c r="AC472" i="4" s="1"/>
  <c r="AD472" i="4" s="1"/>
  <c r="AB483" i="4"/>
  <c r="AB564" i="4"/>
  <c r="AB502" i="4"/>
  <c r="AA515" i="4"/>
  <c r="AB478" i="4"/>
  <c r="AB467" i="4"/>
  <c r="AB549" i="4"/>
  <c r="AB553" i="4"/>
  <c r="AB468" i="4"/>
  <c r="AC468" i="4" s="1"/>
  <c r="AD468" i="4" s="1"/>
  <c r="AB536" i="4"/>
  <c r="AB566" i="4"/>
  <c r="AB542" i="4"/>
  <c r="AC542" i="4" s="1"/>
  <c r="AD542" i="4" s="1"/>
  <c r="AE542" i="4" s="1"/>
  <c r="AA448" i="4"/>
  <c r="AA449" i="4"/>
  <c r="AA461" i="4"/>
  <c r="AB464" i="4"/>
  <c r="AB518" i="4"/>
  <c r="AA420" i="4"/>
  <c r="AA447" i="4"/>
  <c r="AA434" i="4"/>
  <c r="AA405" i="4"/>
  <c r="AA437" i="4"/>
  <c r="AB545" i="4"/>
  <c r="AB544" i="4"/>
  <c r="AB491" i="4"/>
  <c r="AB530" i="4"/>
  <c r="AA457" i="4"/>
  <c r="AA370" i="4"/>
  <c r="AA456" i="4"/>
  <c r="AA441" i="4"/>
  <c r="AA425" i="4"/>
  <c r="AA452" i="4"/>
  <c r="AA442" i="4"/>
  <c r="AA458" i="4"/>
  <c r="AA423" i="4"/>
  <c r="AB557" i="4"/>
  <c r="AA439" i="4"/>
  <c r="AA454" i="4"/>
  <c r="AA416" i="4"/>
  <c r="AB476" i="4"/>
  <c r="AA455" i="4"/>
  <c r="AA410" i="4"/>
  <c r="AA424" i="4"/>
  <c r="AA408" i="4"/>
  <c r="AA429" i="4"/>
  <c r="AA459" i="4"/>
  <c r="AA450" i="4"/>
  <c r="AA451" i="4"/>
  <c r="AA413" i="4"/>
  <c r="AA440" i="4"/>
  <c r="AA445" i="4"/>
  <c r="AA435" i="4"/>
  <c r="AA443" i="4"/>
  <c r="AA453" i="4"/>
  <c r="AA436" i="4"/>
  <c r="AA438" i="4"/>
  <c r="AA446" i="4"/>
  <c r="AA444" i="4"/>
  <c r="AB408" i="4"/>
  <c r="AC408" i="4" s="1"/>
  <c r="AD408" i="4" s="1"/>
  <c r="AE408" i="4" s="1"/>
  <c r="AB409" i="4"/>
  <c r="AC409" i="4" s="1"/>
  <c r="AD409" i="4" s="1"/>
  <c r="AE409" i="4" s="1"/>
  <c r="AA419" i="4"/>
  <c r="AB457" i="4"/>
  <c r="AC457" i="4" s="1"/>
  <c r="AD457" i="4" s="1"/>
  <c r="AB438" i="4"/>
  <c r="AB11" i="1"/>
  <c r="AB411" i="4"/>
  <c r="AC411" i="4" s="1"/>
  <c r="AD411" i="4" s="1"/>
  <c r="AE411" i="4" s="1"/>
  <c r="AB9" i="1"/>
  <c r="AA422" i="4"/>
  <c r="AA412" i="4"/>
  <c r="AA417" i="4"/>
  <c r="AA430" i="4"/>
  <c r="AA409" i="4"/>
  <c r="AB12" i="1"/>
  <c r="AA428" i="4"/>
  <c r="AA386" i="4"/>
  <c r="AA414" i="4"/>
  <c r="AA418" i="4"/>
  <c r="AA421" i="4"/>
  <c r="AA415" i="4"/>
  <c r="AB4" i="1"/>
  <c r="AB5" i="1"/>
  <c r="AB6" i="1"/>
  <c r="AA427" i="4"/>
  <c r="AB2" i="1"/>
  <c r="AB7" i="1"/>
  <c r="AB10" i="1"/>
  <c r="AB8" i="1"/>
  <c r="AA371" i="4"/>
  <c r="AA426" i="4"/>
  <c r="AB13" i="1"/>
  <c r="AB17" i="1"/>
  <c r="AB14" i="1"/>
  <c r="AB15" i="1"/>
  <c r="AA431" i="4"/>
  <c r="AB3" i="1"/>
  <c r="AA411" i="4"/>
  <c r="AA432" i="4"/>
  <c r="AB456" i="4"/>
  <c r="AC456" i="4" s="1"/>
  <c r="AD456" i="4" s="1"/>
  <c r="AA357" i="4"/>
  <c r="AB1026" i="4"/>
  <c r="AB443" i="4"/>
  <c r="AC443" i="4" s="1"/>
  <c r="AD443" i="4" s="1"/>
  <c r="AA398" i="4"/>
  <c r="AA355" i="4"/>
  <c r="AA401" i="4"/>
  <c r="AA164" i="4"/>
  <c r="AB429" i="4"/>
  <c r="AA397" i="4"/>
  <c r="AA359" i="4"/>
  <c r="AA367" i="4"/>
  <c r="AB448" i="4"/>
  <c r="AC448" i="4" s="1"/>
  <c r="AD448" i="4" s="1"/>
  <c r="AB413" i="4"/>
  <c r="AC413" i="4" s="1"/>
  <c r="AD413" i="4" s="1"/>
  <c r="AB446" i="4"/>
  <c r="AB437" i="4"/>
  <c r="AB444" i="4"/>
  <c r="AA218" i="4"/>
  <c r="AB189" i="4"/>
  <c r="AC189" i="4" s="1"/>
  <c r="AD189" i="4" s="1"/>
  <c r="AE189" i="4" s="1"/>
  <c r="AB451" i="4"/>
  <c r="AB1863" i="4"/>
  <c r="AA191" i="4"/>
  <c r="AB333" i="4"/>
  <c r="AC333" i="4" s="1"/>
  <c r="AD333" i="4" s="1"/>
  <c r="AE333" i="4" s="1"/>
  <c r="AB458" i="4"/>
  <c r="AC458" i="4" s="1"/>
  <c r="AD458" i="4" s="1"/>
  <c r="AB1728" i="4"/>
  <c r="AB424" i="4"/>
  <c r="AC424" i="4" s="1"/>
  <c r="AD424" i="4" s="1"/>
  <c r="AB414" i="4"/>
  <c r="AC414" i="4" s="1"/>
  <c r="AD414" i="4" s="1"/>
  <c r="AB442" i="4"/>
  <c r="AC442" i="4" s="1"/>
  <c r="AD442" i="4" s="1"/>
  <c r="AB1242" i="4"/>
  <c r="AB421" i="4"/>
  <c r="AB450" i="4"/>
  <c r="AB435" i="4"/>
  <c r="AB415" i="4"/>
  <c r="AB419" i="4"/>
  <c r="AB410" i="4"/>
  <c r="AB440" i="4"/>
  <c r="AC440" i="4" s="1"/>
  <c r="AD440" i="4" s="1"/>
  <c r="AB218" i="4"/>
  <c r="AC218" i="4" s="1"/>
  <c r="AD218" i="4" s="1"/>
  <c r="AE218" i="4" s="1"/>
  <c r="AB412" i="4"/>
  <c r="AC412" i="4" s="1"/>
  <c r="AD412" i="4" s="1"/>
  <c r="AB422" i="4"/>
  <c r="AC422" i="4" s="1"/>
  <c r="AD422" i="4" s="1"/>
  <c r="AB2538" i="4"/>
  <c r="AC2538" i="4" s="1"/>
  <c r="AD2538" i="4" s="1"/>
  <c r="AB441" i="4"/>
  <c r="AB420" i="4"/>
  <c r="AB453" i="4"/>
  <c r="AA399" i="4"/>
  <c r="AA404" i="4"/>
  <c r="AA366" i="4"/>
  <c r="AA382" i="4"/>
  <c r="AA326" i="4"/>
  <c r="AA395" i="4"/>
  <c r="AA393" i="4"/>
  <c r="AB425" i="4"/>
  <c r="AC425" i="4" s="1"/>
  <c r="AD425" i="4" s="1"/>
  <c r="AB416" i="4"/>
  <c r="AB447" i="4"/>
  <c r="AA361" i="4"/>
  <c r="AA272" i="4"/>
  <c r="AA299" i="4"/>
  <c r="AB439" i="4"/>
  <c r="AB449" i="4"/>
  <c r="AA390" i="4"/>
  <c r="AB423" i="4"/>
  <c r="AB427" i="4"/>
  <c r="AB445" i="4"/>
  <c r="AA356" i="4"/>
  <c r="AA383" i="4"/>
  <c r="AA391" i="4"/>
  <c r="AB418" i="4"/>
  <c r="AC418" i="4" s="1"/>
  <c r="AD418" i="4" s="1"/>
  <c r="AB191" i="4"/>
  <c r="AC191" i="4" s="1"/>
  <c r="AD191" i="4" s="1"/>
  <c r="AA387" i="4"/>
  <c r="AA396" i="4"/>
  <c r="AA360" i="4"/>
  <c r="AA402" i="4"/>
  <c r="AA381" i="4"/>
  <c r="AA389" i="4"/>
  <c r="AA245" i="4"/>
  <c r="AB837" i="4"/>
  <c r="AA380" i="4"/>
  <c r="AC2660" i="4"/>
  <c r="AD2660" i="4" s="1"/>
  <c r="AA376" i="4"/>
  <c r="AA403" i="4"/>
  <c r="AA373" i="4"/>
  <c r="AA392" i="4"/>
  <c r="AB2160" i="4"/>
  <c r="AA137" i="4"/>
  <c r="AB54" i="4"/>
  <c r="AA374" i="4"/>
  <c r="AA354" i="4"/>
  <c r="AA362" i="4"/>
  <c r="AA369" i="4"/>
  <c r="AA365" i="4"/>
  <c r="AA378" i="4"/>
  <c r="AA358" i="4"/>
  <c r="AA375" i="4"/>
  <c r="AA394" i="4"/>
  <c r="AA385" i="4"/>
  <c r="AA363" i="4"/>
  <c r="AA377" i="4"/>
  <c r="AA400" i="4"/>
  <c r="AA372" i="4"/>
  <c r="AA368" i="4"/>
  <c r="AA108" i="4"/>
  <c r="AA388" i="4"/>
  <c r="AB756" i="4"/>
  <c r="AB1674" i="4"/>
  <c r="AB1917" i="4"/>
  <c r="AB378" i="4"/>
  <c r="AA351" i="4"/>
  <c r="AB2025" i="4"/>
  <c r="AB2052" i="4"/>
  <c r="AA110" i="4"/>
  <c r="AB83" i="4"/>
  <c r="AC83" i="4" s="1"/>
  <c r="AD83" i="4" s="1"/>
  <c r="AB380" i="4"/>
  <c r="AC380" i="4" s="1"/>
  <c r="AD380" i="4" s="1"/>
  <c r="AE380" i="4" s="1"/>
  <c r="AA364" i="4"/>
  <c r="AB131" i="4"/>
  <c r="AC131" i="4" s="1"/>
  <c r="AD131" i="4" s="1"/>
  <c r="AE131" i="4" s="1"/>
  <c r="AB567" i="4"/>
  <c r="AB226" i="4"/>
  <c r="AC226" i="4" s="1"/>
  <c r="AD226" i="4" s="1"/>
  <c r="AE226" i="4" s="1"/>
  <c r="AB367" i="4"/>
  <c r="AB307" i="4"/>
  <c r="AC307" i="4" s="1"/>
  <c r="AD307" i="4" s="1"/>
  <c r="AE307" i="4" s="1"/>
  <c r="AB110" i="4"/>
  <c r="AC110" i="4" s="1"/>
  <c r="AD110" i="4" s="1"/>
  <c r="AE110" i="4" s="1"/>
  <c r="AB2673" i="4"/>
  <c r="AC2673" i="4" s="1"/>
  <c r="AD2673" i="4" s="1"/>
  <c r="AB1647" i="4"/>
  <c r="AB245" i="4"/>
  <c r="AC245" i="4" s="1"/>
  <c r="AD245" i="4" s="1"/>
  <c r="AE245" i="4" s="1"/>
  <c r="AA189" i="4"/>
  <c r="AB299" i="4"/>
  <c r="AC299" i="4" s="1"/>
  <c r="AD299" i="4" s="1"/>
  <c r="AE299" i="4" s="1"/>
  <c r="AF299" i="4" s="1"/>
  <c r="AB918" i="4"/>
  <c r="AB864" i="4"/>
  <c r="AB1998" i="4"/>
  <c r="AB212" i="4"/>
  <c r="AC212" i="4" s="1"/>
  <c r="AD212" i="4" s="1"/>
  <c r="AE212" i="4" s="1"/>
  <c r="AB2214" i="4"/>
  <c r="AB384" i="4"/>
  <c r="AB392" i="4"/>
  <c r="AB153" i="4"/>
  <c r="AC153" i="4" s="1"/>
  <c r="AD153" i="4" s="1"/>
  <c r="AE153" i="4" s="1"/>
  <c r="AB220" i="4"/>
  <c r="AC220" i="4" s="1"/>
  <c r="AD220" i="4" s="1"/>
  <c r="AE220" i="4" s="1"/>
  <c r="AB891" i="4"/>
  <c r="AB359" i="4"/>
  <c r="AC359" i="4" s="1"/>
  <c r="AD359" i="4" s="1"/>
  <c r="AB1890" i="4"/>
  <c r="AB729" i="4"/>
  <c r="AB702" i="4"/>
  <c r="AB264" i="4"/>
  <c r="AC264" i="4" s="1"/>
  <c r="AD264" i="4" s="1"/>
  <c r="AE264" i="4" s="1"/>
  <c r="AB1053" i="4"/>
  <c r="AB388" i="4"/>
  <c r="AB381" i="4"/>
  <c r="AB370" i="4"/>
  <c r="AB360" i="4"/>
  <c r="AB281" i="4"/>
  <c r="AC281" i="4" s="1"/>
  <c r="AD281" i="4" s="1"/>
  <c r="AE281" i="4" s="1"/>
  <c r="AB362" i="4"/>
  <c r="AC2639" i="4"/>
  <c r="AD2639" i="4" s="1"/>
  <c r="AB1593" i="4"/>
  <c r="AB357" i="4"/>
  <c r="AC357" i="4" s="1"/>
  <c r="AD357" i="4" s="1"/>
  <c r="AB361" i="4"/>
  <c r="AC361" i="4" s="1"/>
  <c r="AD361" i="4" s="1"/>
  <c r="AB354" i="4"/>
  <c r="AB397" i="4"/>
  <c r="AC397" i="4" s="1"/>
  <c r="AD397" i="4" s="1"/>
  <c r="AB91" i="4"/>
  <c r="AC91" i="4" s="1"/>
  <c r="AD91" i="4" s="1"/>
  <c r="AE91" i="4" s="1"/>
  <c r="AB192" i="4"/>
  <c r="AC192" i="4" s="1"/>
  <c r="AD192" i="4" s="1"/>
  <c r="AE192" i="4" s="1"/>
  <c r="AB337" i="4"/>
  <c r="AC337" i="4" s="1"/>
  <c r="AD337" i="4" s="1"/>
  <c r="AE337" i="4" s="1"/>
  <c r="AB1458" i="4"/>
  <c r="AB216" i="4"/>
  <c r="AC216" i="4" s="1"/>
  <c r="AD216" i="4" s="1"/>
  <c r="AB1215" i="4"/>
  <c r="AB386" i="4"/>
  <c r="AC386" i="4" s="1"/>
  <c r="AD386" i="4" s="1"/>
  <c r="AB391" i="4"/>
  <c r="AC391" i="4" s="1"/>
  <c r="AD391" i="4" s="1"/>
  <c r="AB164" i="4"/>
  <c r="AC164" i="4" s="1"/>
  <c r="AD164" i="4" s="1"/>
  <c r="AE164" i="4" s="1"/>
  <c r="AB365" i="4"/>
  <c r="AC365" i="4" s="1"/>
  <c r="AD365" i="4" s="1"/>
  <c r="AB405" i="4"/>
  <c r="AB2511" i="4"/>
  <c r="AC2511" i="4" s="1"/>
  <c r="AD2511" i="4" s="1"/>
  <c r="AB387" i="4"/>
  <c r="AB1080" i="4"/>
  <c r="AB389" i="4"/>
  <c r="AA128" i="4"/>
  <c r="AB1701" i="4"/>
  <c r="AB158" i="4"/>
  <c r="AC158" i="4" s="1"/>
  <c r="AD158" i="4" s="1"/>
  <c r="AE158" i="4" s="1"/>
  <c r="AB382" i="4"/>
  <c r="AC382" i="4" s="1"/>
  <c r="AD382" i="4" s="1"/>
  <c r="AB243" i="4"/>
  <c r="AC243" i="4" s="1"/>
  <c r="AD243" i="4" s="1"/>
  <c r="AE243" i="4" s="1"/>
  <c r="AB1350" i="4"/>
  <c r="AB2322" i="4"/>
  <c r="AC2322" i="4" s="1"/>
  <c r="AD2322" i="4" s="1"/>
  <c r="AB372" i="4"/>
  <c r="AB374" i="4"/>
  <c r="AC2510" i="4"/>
  <c r="AD2510" i="4" s="1"/>
  <c r="AB293" i="4"/>
  <c r="AC293" i="4" s="1"/>
  <c r="AD293" i="4" s="1"/>
  <c r="AE293" i="4" s="1"/>
  <c r="AB1836" i="4"/>
  <c r="AB1512" i="4"/>
  <c r="AB355" i="4"/>
  <c r="AC355" i="4" s="1"/>
  <c r="AD355" i="4" s="1"/>
  <c r="AB1539" i="4"/>
  <c r="AB266" i="4"/>
  <c r="AC266" i="4" s="1"/>
  <c r="AD266" i="4" s="1"/>
  <c r="AE266" i="4" s="1"/>
  <c r="AC2226" i="4"/>
  <c r="AD2226" i="4" s="1"/>
  <c r="L162" i="4"/>
  <c r="M162" i="4" s="1"/>
  <c r="AB396" i="4"/>
  <c r="AB401" i="4"/>
  <c r="AA270" i="4"/>
  <c r="AB404" i="4"/>
  <c r="AC2395" i="4"/>
  <c r="AD2395" i="4" s="1"/>
  <c r="AB237" i="4"/>
  <c r="AC237" i="4" s="1"/>
  <c r="AD237" i="4" s="1"/>
  <c r="AE237" i="4" s="1"/>
  <c r="AA251" i="4"/>
  <c r="J2241" i="4"/>
  <c r="K2241" i="4" s="1"/>
  <c r="AB81" i="4"/>
  <c r="AC81" i="4" s="1"/>
  <c r="AD81" i="4" s="1"/>
  <c r="J1566" i="4"/>
  <c r="K1566" i="4" s="1"/>
  <c r="AB1377" i="4"/>
  <c r="AB594" i="4"/>
  <c r="AB2349" i="4"/>
  <c r="AC2349" i="4" s="1"/>
  <c r="AD2349" i="4" s="1"/>
  <c r="AB783" i="4"/>
  <c r="AB92" i="4"/>
  <c r="AC92" i="4" s="1"/>
  <c r="AD92" i="4" s="1"/>
  <c r="AE92" i="4" s="1"/>
  <c r="AB395" i="4"/>
  <c r="J2376" i="4"/>
  <c r="K2376" i="4" s="1"/>
  <c r="AB326" i="4"/>
  <c r="AC326" i="4" s="1"/>
  <c r="AD326" i="4" s="1"/>
  <c r="AB301" i="4"/>
  <c r="AC301" i="4" s="1"/>
  <c r="AD301" i="4" s="1"/>
  <c r="AE301" i="4" s="1"/>
  <c r="AB373" i="4"/>
  <c r="AC373" i="4" s="1"/>
  <c r="AD373" i="4" s="1"/>
  <c r="AB393" i="4"/>
  <c r="AC393" i="4" s="1"/>
  <c r="AD393" i="4" s="1"/>
  <c r="AC2219" i="4"/>
  <c r="AD2219" i="4" s="1"/>
  <c r="L918" i="4"/>
  <c r="M918" i="4" s="1"/>
  <c r="AB2187" i="4"/>
  <c r="AC2449" i="4"/>
  <c r="AD2449" i="4" s="1"/>
  <c r="AB402" i="4"/>
  <c r="L1404" i="4"/>
  <c r="M1404" i="4" s="1"/>
  <c r="AB1188" i="4"/>
  <c r="AB540" i="4"/>
  <c r="AB398" i="4"/>
  <c r="AC398" i="4" s="1"/>
  <c r="AD398" i="4" s="1"/>
  <c r="AB366" i="4"/>
  <c r="AC366" i="4" s="1"/>
  <c r="AD366" i="4" s="1"/>
  <c r="AB403" i="4"/>
  <c r="AC403" i="4" s="1"/>
  <c r="AD403" i="4" s="1"/>
  <c r="AB394" i="4"/>
  <c r="AA138" i="4"/>
  <c r="AA243" i="4"/>
  <c r="AB1431" i="4"/>
  <c r="AB432" i="4"/>
  <c r="AB369" i="4"/>
  <c r="AB364" i="4"/>
  <c r="AB2700" i="4"/>
  <c r="AC2700" i="4" s="1"/>
  <c r="AD2700" i="4" s="1"/>
  <c r="AB2484" i="4"/>
  <c r="AC2484" i="4" s="1"/>
  <c r="AD2484" i="4" s="1"/>
  <c r="AB2646" i="4"/>
  <c r="AC2646" i="4" s="1"/>
  <c r="AD2646" i="4" s="1"/>
  <c r="AB213" i="4"/>
  <c r="AC213" i="4" s="1"/>
  <c r="AD213" i="4" s="1"/>
  <c r="AE213" i="4" s="1"/>
  <c r="AB375" i="4"/>
  <c r="AC375" i="4" s="1"/>
  <c r="AD375" i="4" s="1"/>
  <c r="AB123" i="4"/>
  <c r="AC123" i="4" s="1"/>
  <c r="AD123" i="4" s="1"/>
  <c r="AE123" i="4" s="1"/>
  <c r="AB353" i="4"/>
  <c r="AC353" i="4" s="1"/>
  <c r="AD353" i="4" s="1"/>
  <c r="J216" i="4"/>
  <c r="K216" i="4" s="1"/>
  <c r="AA56" i="4"/>
  <c r="AB399" i="4"/>
  <c r="L1512" i="4"/>
  <c r="M1512" i="4" s="1"/>
  <c r="J1944" i="4"/>
  <c r="K1944" i="4" s="1"/>
  <c r="AB2268" i="4"/>
  <c r="AC2268" i="4" s="1"/>
  <c r="AD2268" i="4" s="1"/>
  <c r="AB265" i="4"/>
  <c r="AC265" i="4" s="1"/>
  <c r="AD265" i="4" s="1"/>
  <c r="AE265" i="4" s="1"/>
  <c r="AB119" i="4"/>
  <c r="AC119" i="4" s="1"/>
  <c r="AD119" i="4" s="1"/>
  <c r="AE119" i="4" s="1"/>
  <c r="AC2573" i="4"/>
  <c r="AD2573" i="4" s="1"/>
  <c r="J513" i="4"/>
  <c r="K513" i="4" s="1"/>
  <c r="L1863" i="4"/>
  <c r="M1863" i="4" s="1"/>
  <c r="L1080" i="4"/>
  <c r="M1080" i="4" s="1"/>
  <c r="L81" i="4"/>
  <c r="M81" i="4" s="1"/>
  <c r="J675" i="4"/>
  <c r="K675" i="4" s="1"/>
  <c r="L675" i="4"/>
  <c r="M675" i="4" s="1"/>
  <c r="L1026" i="4"/>
  <c r="M1026" i="4" s="1"/>
  <c r="L783" i="4"/>
  <c r="M783" i="4" s="1"/>
  <c r="J2025" i="4"/>
  <c r="K2025" i="4" s="1"/>
  <c r="J1458" i="4"/>
  <c r="K1458" i="4" s="1"/>
  <c r="L135" i="4"/>
  <c r="M135" i="4" s="1"/>
  <c r="L1782" i="4"/>
  <c r="M1782" i="4" s="1"/>
  <c r="AB270" i="4"/>
  <c r="AC270" i="4" s="1"/>
  <c r="AD270" i="4" s="1"/>
  <c r="AE270" i="4" s="1"/>
  <c r="J756" i="4"/>
  <c r="K756" i="4" s="1"/>
  <c r="AB2376" i="4"/>
  <c r="AC2376" i="4" s="1"/>
  <c r="AD2376" i="4" s="1"/>
  <c r="AB1323" i="4"/>
  <c r="J1755" i="4"/>
  <c r="K1755" i="4" s="1"/>
  <c r="J837" i="4"/>
  <c r="K837" i="4" s="1"/>
  <c r="AA83" i="4"/>
  <c r="AB2592" i="4"/>
  <c r="AC2592" i="4" s="1"/>
  <c r="AD2592" i="4" s="1"/>
  <c r="AB999" i="4"/>
  <c r="J1971" i="4"/>
  <c r="K1971" i="4" s="1"/>
  <c r="J189" i="4"/>
  <c r="K189" i="4" s="1"/>
  <c r="AB137" i="4"/>
  <c r="AC137" i="4" s="1"/>
  <c r="AD137" i="4" s="1"/>
  <c r="AE137" i="4" s="1"/>
  <c r="L1728" i="4"/>
  <c r="M1728" i="4" s="1"/>
  <c r="J324" i="4"/>
  <c r="K324" i="4" s="1"/>
  <c r="L1161" i="4"/>
  <c r="M1161" i="4" s="1"/>
  <c r="J1026" i="4"/>
  <c r="K1026" i="4" s="1"/>
  <c r="L1350" i="4"/>
  <c r="M1350" i="4" s="1"/>
  <c r="J2349" i="4"/>
  <c r="K2349" i="4" s="1"/>
  <c r="J135" i="4"/>
  <c r="K135" i="4" s="1"/>
  <c r="L1593" i="4"/>
  <c r="M1593" i="4" s="1"/>
  <c r="J486" i="4"/>
  <c r="K486" i="4" s="1"/>
  <c r="L2106" i="4"/>
  <c r="M2106" i="4" s="1"/>
  <c r="L378" i="4"/>
  <c r="M378" i="4" s="1"/>
  <c r="J1188" i="4"/>
  <c r="K1188" i="4" s="1"/>
  <c r="J2160" i="4"/>
  <c r="K2160" i="4" s="1"/>
  <c r="J2187" i="4"/>
  <c r="K2187" i="4" s="1"/>
  <c r="L1944" i="4"/>
  <c r="M1944" i="4" s="1"/>
  <c r="J999" i="4"/>
  <c r="K999" i="4" s="1"/>
  <c r="AB368" i="4"/>
  <c r="L2052" i="4"/>
  <c r="M2052" i="4" s="1"/>
  <c r="L567" i="4"/>
  <c r="M567" i="4" s="1"/>
  <c r="L1485" i="4"/>
  <c r="M1485" i="4" s="1"/>
  <c r="L1242" i="4"/>
  <c r="M1242" i="4" s="1"/>
  <c r="L1431" i="4"/>
  <c r="M1431" i="4" s="1"/>
  <c r="L189" i="4"/>
  <c r="M189" i="4" s="1"/>
  <c r="J1782" i="4"/>
  <c r="K1782" i="4" s="1"/>
  <c r="L540" i="4"/>
  <c r="M540" i="4" s="1"/>
  <c r="J1080" i="4"/>
  <c r="K1080" i="4" s="1"/>
  <c r="J783" i="4"/>
  <c r="K783" i="4" s="1"/>
  <c r="J1161" i="4"/>
  <c r="K1161" i="4" s="1"/>
  <c r="J1539" i="4"/>
  <c r="K1539" i="4" s="1"/>
  <c r="AB972" i="4"/>
  <c r="L216" i="4"/>
  <c r="M216" i="4" s="1"/>
  <c r="L2376" i="4"/>
  <c r="M2376" i="4" s="1"/>
  <c r="L756" i="4"/>
  <c r="M756" i="4" s="1"/>
  <c r="L1809" i="4"/>
  <c r="M1809" i="4" s="1"/>
  <c r="J1350" i="4"/>
  <c r="K1350" i="4" s="1"/>
  <c r="L1674" i="4"/>
  <c r="M1674" i="4" s="1"/>
  <c r="L702" i="4"/>
  <c r="M702" i="4" s="1"/>
  <c r="J378" i="4"/>
  <c r="K378" i="4" s="1"/>
  <c r="L1836" i="4"/>
  <c r="M1836" i="4" s="1"/>
  <c r="L621" i="4"/>
  <c r="M621" i="4" s="1"/>
  <c r="L2430" i="4"/>
  <c r="M2430" i="4" s="1"/>
  <c r="L1377" i="4"/>
  <c r="M1377" i="4" s="1"/>
  <c r="J621" i="4"/>
  <c r="K621" i="4" s="1"/>
  <c r="L972" i="4"/>
  <c r="M972" i="4" s="1"/>
  <c r="J297" i="4"/>
  <c r="K297" i="4" s="1"/>
  <c r="J540" i="4"/>
  <c r="K540" i="4" s="1"/>
  <c r="L837" i="4"/>
  <c r="M837" i="4" s="1"/>
  <c r="L999" i="4"/>
  <c r="M999" i="4" s="1"/>
  <c r="L2133" i="4"/>
  <c r="M2133" i="4" s="1"/>
  <c r="L1566" i="4"/>
  <c r="M1566" i="4" s="1"/>
  <c r="L1755" i="4"/>
  <c r="M1755" i="4" s="1"/>
  <c r="J945" i="4"/>
  <c r="K945" i="4" s="1"/>
  <c r="L459" i="4"/>
  <c r="M459" i="4" s="1"/>
  <c r="L1917" i="4"/>
  <c r="M1917" i="4" s="1"/>
  <c r="L729" i="4"/>
  <c r="M729" i="4" s="1"/>
  <c r="J2133" i="4"/>
  <c r="K2133" i="4" s="1"/>
  <c r="J1512" i="4"/>
  <c r="K1512" i="4" s="1"/>
  <c r="J1890" i="4"/>
  <c r="K1890" i="4" s="1"/>
  <c r="AB383" i="4"/>
  <c r="AC383" i="4" s="1"/>
  <c r="AD383" i="4" s="1"/>
  <c r="L1323" i="4"/>
  <c r="M1323" i="4" s="1"/>
  <c r="J1674" i="4"/>
  <c r="K1674" i="4" s="1"/>
  <c r="L1998" i="4"/>
  <c r="M1998" i="4" s="1"/>
  <c r="J1053" i="4"/>
  <c r="K1053" i="4" s="1"/>
  <c r="J810" i="4"/>
  <c r="K810" i="4" s="1"/>
  <c r="L810" i="4"/>
  <c r="M810" i="4" s="1"/>
  <c r="L1701" i="4"/>
  <c r="M1701" i="4" s="1"/>
  <c r="J729" i="4"/>
  <c r="K729" i="4" s="1"/>
  <c r="AB1404" i="4"/>
  <c r="J2052" i="4"/>
  <c r="K2052" i="4" s="1"/>
  <c r="J1107" i="4"/>
  <c r="K1107" i="4" s="1"/>
  <c r="J2079" i="4"/>
  <c r="K2079" i="4" s="1"/>
  <c r="J1485" i="4"/>
  <c r="K1485" i="4" s="1"/>
  <c r="AB1620" i="4"/>
  <c r="J1323" i="4"/>
  <c r="K1323" i="4" s="1"/>
  <c r="J2295" i="4"/>
  <c r="K2295" i="4" s="1"/>
  <c r="J405" i="4"/>
  <c r="K405" i="4" s="1"/>
  <c r="J243" i="4"/>
  <c r="K243" i="4" s="1"/>
  <c r="L297" i="4"/>
  <c r="M297" i="4" s="1"/>
  <c r="L1647" i="4"/>
  <c r="M1647" i="4" s="1"/>
  <c r="L2781" i="4"/>
  <c r="M2781" i="4" s="1"/>
  <c r="L1890" i="4"/>
  <c r="M1890" i="4" s="1"/>
  <c r="L2079" i="4"/>
  <c r="M2079" i="4" s="1"/>
  <c r="L108" i="4"/>
  <c r="M108" i="4" s="1"/>
  <c r="L864" i="4"/>
  <c r="M864" i="4" s="1"/>
  <c r="L2160" i="4"/>
  <c r="M2160" i="4" s="1"/>
  <c r="J972" i="4"/>
  <c r="K972" i="4" s="1"/>
  <c r="AA81" i="4"/>
  <c r="J1404" i="4"/>
  <c r="K1404" i="4" s="1"/>
  <c r="J891" i="4"/>
  <c r="K891" i="4" s="1"/>
  <c r="J1863" i="4"/>
  <c r="K1863" i="4" s="1"/>
  <c r="J918" i="4"/>
  <c r="K918" i="4" s="1"/>
  <c r="L1296" i="4"/>
  <c r="M1296" i="4" s="1"/>
  <c r="J108" i="4"/>
  <c r="K108" i="4" s="1"/>
  <c r="AB390" i="4"/>
  <c r="L405" i="4"/>
  <c r="M405" i="4" s="1"/>
  <c r="J1998" i="4"/>
  <c r="K1998" i="4" s="1"/>
  <c r="L2322" i="4"/>
  <c r="M2322" i="4" s="1"/>
  <c r="L351" i="4"/>
  <c r="M351" i="4" s="1"/>
  <c r="J1377" i="4"/>
  <c r="K1377" i="4" s="1"/>
  <c r="L945" i="4"/>
  <c r="M945" i="4" s="1"/>
  <c r="L2241" i="4"/>
  <c r="M2241" i="4" s="1"/>
  <c r="L1134" i="4"/>
  <c r="M1134" i="4" s="1"/>
  <c r="L2025" i="4"/>
  <c r="M2025" i="4" s="1"/>
  <c r="L1053" i="4"/>
  <c r="M1053" i="4" s="1"/>
  <c r="J1836" i="4"/>
  <c r="K1836" i="4" s="1"/>
  <c r="AB2241" i="4"/>
  <c r="AC2241" i="4" s="1"/>
  <c r="AD2241" i="4" s="1"/>
  <c r="L2268" i="4"/>
  <c r="M2268" i="4" s="1"/>
  <c r="J432" i="4"/>
  <c r="K432" i="4" s="1"/>
  <c r="AB371" i="4"/>
  <c r="AB356" i="4"/>
  <c r="L891" i="4"/>
  <c r="M891" i="4" s="1"/>
  <c r="L2295" i="4"/>
  <c r="M2295" i="4" s="1"/>
  <c r="L2214" i="4"/>
  <c r="M2214" i="4" s="1"/>
  <c r="L2403" i="4"/>
  <c r="M2403" i="4" s="1"/>
  <c r="J459" i="4"/>
  <c r="K459" i="4" s="1"/>
  <c r="J1593" i="4"/>
  <c r="K1593" i="4" s="1"/>
  <c r="J1134" i="4"/>
  <c r="K1134" i="4" s="1"/>
  <c r="J1296" i="4"/>
  <c r="K1296" i="4" s="1"/>
  <c r="L2349" i="4"/>
  <c r="M2349" i="4" s="1"/>
  <c r="J1431" i="4"/>
  <c r="K1431" i="4" s="1"/>
  <c r="AB945" i="4"/>
  <c r="J1647" i="4"/>
  <c r="K1647" i="4" s="1"/>
  <c r="L54" i="4"/>
  <c r="M54" i="4" s="1"/>
  <c r="J648" i="4"/>
  <c r="K648" i="4" s="1"/>
  <c r="H12" i="3"/>
  <c r="H25" i="3"/>
  <c r="H36" i="3"/>
  <c r="H48" i="3"/>
  <c r="G12" i="3"/>
  <c r="G25" i="3"/>
  <c r="G36" i="3"/>
  <c r="H15" i="3"/>
  <c r="G15" i="3"/>
  <c r="G26" i="3"/>
  <c r="G37" i="3"/>
  <c r="G49" i="3"/>
  <c r="H24" i="3"/>
  <c r="H13" i="3"/>
  <c r="H27" i="3"/>
  <c r="H38" i="3"/>
  <c r="H51" i="3"/>
  <c r="G51" i="3"/>
  <c r="H50" i="3"/>
  <c r="H17" i="3"/>
  <c r="H29" i="3"/>
  <c r="H42" i="3"/>
  <c r="H5" i="3"/>
  <c r="G17" i="3"/>
  <c r="G29" i="3"/>
  <c r="G42" i="3"/>
  <c r="H16" i="3"/>
  <c r="H28" i="3"/>
  <c r="H40" i="3"/>
  <c r="G6" i="3"/>
  <c r="G16" i="3"/>
  <c r="G28" i="3"/>
  <c r="G40" i="3"/>
  <c r="H14" i="3"/>
  <c r="H4" i="3"/>
  <c r="G4" i="3"/>
  <c r="G18" i="3"/>
  <c r="G30" i="3"/>
  <c r="G41" i="3"/>
  <c r="G24" i="3"/>
  <c r="H7" i="3"/>
  <c r="H19" i="3"/>
  <c r="H31" i="3"/>
  <c r="H43" i="3"/>
  <c r="G43" i="3"/>
  <c r="H10" i="3"/>
  <c r="H20" i="3"/>
  <c r="H35" i="3"/>
  <c r="H44" i="3"/>
  <c r="G10" i="3"/>
  <c r="G20" i="3"/>
  <c r="G35" i="3"/>
  <c r="G44" i="3"/>
  <c r="H33" i="3"/>
  <c r="H47" i="3"/>
  <c r="G9" i="3"/>
  <c r="G21" i="3"/>
  <c r="G33" i="3"/>
  <c r="G47" i="3"/>
  <c r="H39" i="3"/>
  <c r="H11" i="3"/>
  <c r="H23" i="3"/>
  <c r="G23" i="3"/>
  <c r="G32" i="3"/>
  <c r="G45" i="3"/>
  <c r="G50" i="3"/>
  <c r="H8" i="3"/>
  <c r="H22" i="3"/>
  <c r="H34" i="3"/>
  <c r="H46" i="3"/>
  <c r="G8" i="3"/>
  <c r="AB385" i="4"/>
  <c r="AB377" i="4"/>
  <c r="AB376" i="4"/>
  <c r="L1215" i="4"/>
  <c r="M1215" i="4" s="1"/>
  <c r="L243" i="4"/>
  <c r="M243" i="4" s="1"/>
  <c r="J2322" i="4"/>
  <c r="K2322" i="4" s="1"/>
  <c r="J351" i="4"/>
  <c r="K351" i="4" s="1"/>
  <c r="L2646" i="4"/>
  <c r="M2646" i="4" s="1"/>
  <c r="L594" i="4"/>
  <c r="M594" i="4" s="1"/>
  <c r="J1701" i="4"/>
  <c r="K1701" i="4" s="1"/>
  <c r="L1188" i="4"/>
  <c r="M1188" i="4" s="1"/>
  <c r="L1458" i="4"/>
  <c r="M1458" i="4" s="1"/>
  <c r="J1809" i="4"/>
  <c r="K1809" i="4" s="1"/>
  <c r="AB2457" i="4"/>
  <c r="AC2457" i="4" s="1"/>
  <c r="AD2457" i="4" s="1"/>
  <c r="J864" i="4"/>
  <c r="K864" i="4" s="1"/>
  <c r="J1242" i="4"/>
  <c r="K1242" i="4" s="1"/>
  <c r="L1620" i="4"/>
  <c r="M1620" i="4" s="1"/>
  <c r="J162" i="4"/>
  <c r="K162" i="4" s="1"/>
  <c r="J270" i="4"/>
  <c r="K270" i="4" s="1"/>
  <c r="AB358" i="4"/>
  <c r="AB400" i="4"/>
  <c r="AB363" i="4"/>
  <c r="L648" i="4"/>
  <c r="M648" i="4" s="1"/>
  <c r="L324" i="4"/>
  <c r="M324" i="4" s="1"/>
  <c r="L432" i="4"/>
  <c r="M432" i="4" s="1"/>
  <c r="L513" i="4"/>
  <c r="M513" i="4" s="1"/>
  <c r="J702" i="4"/>
  <c r="K702" i="4" s="1"/>
  <c r="J1917" i="4"/>
  <c r="K1917" i="4" s="1"/>
  <c r="L1269" i="4"/>
  <c r="M1269" i="4" s="1"/>
  <c r="J54" i="4"/>
  <c r="K54" i="4" s="1"/>
  <c r="J1620" i="4"/>
  <c r="K1620" i="4" s="1"/>
  <c r="J1728" i="4"/>
  <c r="K1728" i="4" s="1"/>
  <c r="J1215" i="4"/>
  <c r="K1215" i="4" s="1"/>
  <c r="J2214" i="4"/>
  <c r="K2214" i="4" s="1"/>
  <c r="L486" i="4"/>
  <c r="M486" i="4" s="1"/>
  <c r="J594" i="4"/>
  <c r="K594" i="4" s="1"/>
  <c r="AC2216" i="4"/>
  <c r="AD2216" i="4" s="1"/>
  <c r="AC1811" i="4"/>
  <c r="AD1811" i="4" s="1"/>
  <c r="AE1811" i="4" s="1"/>
  <c r="AC2081" i="4"/>
  <c r="AD2081" i="4" s="1"/>
  <c r="AB135" i="4"/>
  <c r="AA135" i="4"/>
  <c r="AC2351" i="4"/>
  <c r="AD2351" i="4" s="1"/>
  <c r="AC2567" i="4"/>
  <c r="AD2567" i="4" s="1"/>
  <c r="AC2675" i="4"/>
  <c r="AD2675" i="4" s="1"/>
  <c r="AB2403" i="4"/>
  <c r="AC2403" i="4" s="1"/>
  <c r="AD2403" i="4" s="1"/>
  <c r="AB1971" i="4"/>
  <c r="AB675" i="4"/>
  <c r="AC675" i="4" s="1"/>
  <c r="AD675" i="4" s="1"/>
  <c r="AB2430" i="4"/>
  <c r="AC2430" i="4" s="1"/>
  <c r="AD2430" i="4" s="1"/>
  <c r="AB272" i="4"/>
  <c r="AC2540" i="4"/>
  <c r="AD2540" i="4" s="1"/>
  <c r="AB1485" i="4"/>
  <c r="AB513" i="4"/>
  <c r="AB56" i="4"/>
  <c r="AB1944" i="4"/>
  <c r="AB1134" i="4"/>
  <c r="AB1161" i="4"/>
  <c r="AB1782" i="4"/>
  <c r="AB2295" i="4"/>
  <c r="AC2295" i="4" s="1"/>
  <c r="AD2295" i="4" s="1"/>
  <c r="AA54" i="4"/>
  <c r="AC2594" i="4"/>
  <c r="AD2594" i="4" s="1"/>
  <c r="AC2324" i="4"/>
  <c r="AD2324" i="4" s="1"/>
  <c r="AC2486" i="4"/>
  <c r="AD2486" i="4" s="1"/>
  <c r="AC2648" i="4"/>
  <c r="AD2648" i="4" s="1"/>
  <c r="AC2702" i="4"/>
  <c r="AD2702" i="4" s="1"/>
  <c r="AC2243" i="4"/>
  <c r="AD2243" i="4" s="1"/>
  <c r="AB2133" i="4"/>
  <c r="AB297" i="4"/>
  <c r="AA297" i="4"/>
  <c r="AB2565" i="4"/>
  <c r="AC2565" i="4" s="1"/>
  <c r="AD2565" i="4" s="1"/>
  <c r="AC2378" i="4"/>
  <c r="AD2378" i="4" s="1"/>
  <c r="AC2432" i="4"/>
  <c r="AD2432" i="4" s="1"/>
  <c r="AB2079" i="4"/>
  <c r="AB2106" i="4"/>
  <c r="AB162" i="4"/>
  <c r="AA162" i="4"/>
  <c r="AB621" i="4"/>
  <c r="AB1296" i="4"/>
  <c r="AC2270" i="4"/>
  <c r="AD2270" i="4" s="1"/>
  <c r="AB486" i="4"/>
  <c r="AB1107" i="4"/>
  <c r="AB1269" i="4"/>
  <c r="AC2405" i="4"/>
  <c r="AD2405" i="4" s="1"/>
  <c r="AB108" i="4"/>
  <c r="AC108" i="4" s="1"/>
  <c r="AD108" i="4" s="1"/>
  <c r="AE108" i="4" s="1"/>
  <c r="AB2619" i="4"/>
  <c r="AC2619" i="4" s="1"/>
  <c r="AD2619" i="4" s="1"/>
  <c r="AC2459" i="4"/>
  <c r="AD2459" i="4" s="1"/>
  <c r="AB1809" i="4"/>
  <c r="AB351" i="4"/>
  <c r="AC351" i="4" s="1"/>
  <c r="AD351" i="4" s="1"/>
  <c r="AE351" i="4" s="1"/>
  <c r="AB324" i="4"/>
  <c r="AC324" i="4" s="1"/>
  <c r="AD324" i="4" s="1"/>
  <c r="AE324" i="4" s="1"/>
  <c r="AF324" i="4" s="1"/>
  <c r="AA324" i="4"/>
  <c r="AB648" i="4"/>
  <c r="AB1755" i="4"/>
  <c r="AA216" i="4"/>
  <c r="AB459" i="4"/>
  <c r="AC2297" i="4"/>
  <c r="AD2297" i="4" s="1"/>
  <c r="AC2513" i="4"/>
  <c r="AD2513" i="4" s="1"/>
  <c r="AC2621" i="4"/>
  <c r="AD2621" i="4" s="1"/>
  <c r="AB229" i="4"/>
  <c r="AC229" i="4" s="1"/>
  <c r="AD229" i="4" s="1"/>
  <c r="AE229" i="4" s="1"/>
  <c r="AB240" i="4"/>
  <c r="AC240" i="4" s="1"/>
  <c r="AD240" i="4" s="1"/>
  <c r="AC2810" i="4"/>
  <c r="AD2810" i="4" s="1"/>
  <c r="AB327" i="4"/>
  <c r="AC327" i="4" s="1"/>
  <c r="AD327" i="4" s="1"/>
  <c r="AE327" i="4" s="1"/>
  <c r="AC2756" i="4"/>
  <c r="AD2756" i="4" s="1"/>
  <c r="AC2729" i="4"/>
  <c r="AD2729" i="4" s="1"/>
  <c r="AB251" i="4"/>
  <c r="AC251" i="4" s="1"/>
  <c r="AD251" i="4" s="1"/>
  <c r="AE251" i="4" s="1"/>
  <c r="AB224" i="4"/>
  <c r="AC224" i="4" s="1"/>
  <c r="AD224" i="4" s="1"/>
  <c r="AE224" i="4" s="1"/>
  <c r="AC2783" i="4"/>
  <c r="AD2783" i="4" s="1"/>
  <c r="AA287" i="4"/>
  <c r="AA229" i="4"/>
  <c r="AA202" i="4"/>
  <c r="AA256" i="4"/>
  <c r="AA313" i="4"/>
  <c r="AA312" i="4"/>
  <c r="AA226" i="4"/>
  <c r="AA253" i="4"/>
  <c r="AA307" i="4"/>
  <c r="AA230" i="4"/>
  <c r="AA269" i="4"/>
  <c r="AA254" i="4"/>
  <c r="AA308" i="4"/>
  <c r="AA314" i="4"/>
  <c r="AA285" i="4"/>
  <c r="AA231" i="4"/>
  <c r="AA234" i="4"/>
  <c r="AA277" i="4"/>
  <c r="AA283" i="4"/>
  <c r="AA276" i="4"/>
  <c r="AA322" i="4"/>
  <c r="AA249" i="4"/>
  <c r="AA268" i="4"/>
  <c r="AA233" i="4"/>
  <c r="AA310" i="4"/>
  <c r="AA273" i="4"/>
  <c r="AA300" i="4"/>
  <c r="AA259" i="4"/>
  <c r="AA239" i="4"/>
  <c r="AA227" i="4"/>
  <c r="AA222" i="4"/>
  <c r="AA274" i="4"/>
  <c r="AA237" i="4"/>
  <c r="AA261" i="4"/>
  <c r="AA306" i="4"/>
  <c r="AA295" i="4"/>
  <c r="AA278" i="4"/>
  <c r="AA242" i="4"/>
  <c r="AB118" i="4"/>
  <c r="AC118" i="4" s="1"/>
  <c r="AD118" i="4" s="1"/>
  <c r="AE118" i="4" s="1"/>
  <c r="AA280" i="4"/>
  <c r="AB104" i="4"/>
  <c r="AC104" i="4" s="1"/>
  <c r="AD104" i="4" s="1"/>
  <c r="AE104" i="4" s="1"/>
  <c r="AA318" i="4"/>
  <c r="AA255" i="4"/>
  <c r="AA279" i="4"/>
  <c r="AA286" i="4"/>
  <c r="AA211" i="4"/>
  <c r="AA238" i="4"/>
  <c r="AA281" i="4"/>
  <c r="AB185" i="4"/>
  <c r="AC185" i="4" s="1"/>
  <c r="AD185" i="4" s="1"/>
  <c r="AE185" i="4" s="1"/>
  <c r="AA288" i="4"/>
  <c r="AA282" i="4"/>
  <c r="AA309" i="4"/>
  <c r="AB280" i="4"/>
  <c r="AC280" i="4" s="1"/>
  <c r="AD280" i="4" s="1"/>
  <c r="AE280" i="4" s="1"/>
  <c r="AB239" i="4"/>
  <c r="AC239" i="4" s="1"/>
  <c r="AD239" i="4" s="1"/>
  <c r="AE239" i="4" s="1"/>
  <c r="AA260" i="4"/>
  <c r="AA262" i="4"/>
  <c r="AA317" i="4"/>
  <c r="AA224" i="4"/>
  <c r="AA284" i="4"/>
  <c r="AA311" i="4"/>
  <c r="AA246" i="4"/>
  <c r="AA266" i="4"/>
  <c r="AA315" i="4"/>
  <c r="AA290" i="4"/>
  <c r="AA252" i="4"/>
  <c r="AA294" i="4"/>
  <c r="AA321" i="4"/>
  <c r="AA175" i="4"/>
  <c r="AA219" i="4"/>
  <c r="AA250" i="4"/>
  <c r="AA236" i="4"/>
  <c r="AA232" i="4"/>
  <c r="AA316" i="4"/>
  <c r="AA263" i="4"/>
  <c r="AA257" i="4"/>
  <c r="AA302" i="4"/>
  <c r="AA223" i="4"/>
  <c r="AA241" i="4"/>
  <c r="AA289" i="4"/>
  <c r="AA248" i="4"/>
  <c r="AA275" i="4"/>
  <c r="AA235" i="4"/>
  <c r="AA305" i="4"/>
  <c r="AA264" i="4"/>
  <c r="AA323" i="4"/>
  <c r="AA228" i="4"/>
  <c r="AA292" i="4"/>
  <c r="AA319" i="4"/>
  <c r="AA296" i="4"/>
  <c r="AA304" i="4"/>
  <c r="AA247" i="4"/>
  <c r="AA265" i="4"/>
  <c r="AA221" i="4"/>
  <c r="AA291" i="4"/>
  <c r="AA258" i="4"/>
  <c r="AA220" i="4"/>
  <c r="AA301" i="4"/>
  <c r="AA293" i="4"/>
  <c r="AA179" i="4"/>
  <c r="AB321" i="4"/>
  <c r="AB202" i="4"/>
  <c r="AC202" i="4" s="1"/>
  <c r="AD202" i="4" s="1"/>
  <c r="AE202" i="4" s="1"/>
  <c r="AB180" i="4"/>
  <c r="AC180" i="4" s="1"/>
  <c r="AD180" i="4" s="1"/>
  <c r="AE180" i="4" s="1"/>
  <c r="AB331" i="4"/>
  <c r="AC331" i="4" s="1"/>
  <c r="AD331" i="4" s="1"/>
  <c r="AE331" i="4" s="1"/>
  <c r="AB315" i="4"/>
  <c r="AC315" i="4" s="1"/>
  <c r="AD315" i="4" s="1"/>
  <c r="AB219" i="4"/>
  <c r="AC219" i="4" s="1"/>
  <c r="AD219" i="4" s="1"/>
  <c r="AB256" i="4"/>
  <c r="AA168" i="4"/>
  <c r="AA170" i="4"/>
  <c r="AB291" i="4"/>
  <c r="AB252" i="4"/>
  <c r="AA156" i="4"/>
  <c r="AA201" i="4"/>
  <c r="AA204" i="4"/>
  <c r="AA207" i="4"/>
  <c r="AA183" i="4"/>
  <c r="AA193" i="4"/>
  <c r="AA185" i="4"/>
  <c r="AA182" i="4"/>
  <c r="AA210" i="4"/>
  <c r="AA143" i="4"/>
  <c r="AA116" i="4"/>
  <c r="AA345" i="4"/>
  <c r="AA212" i="4"/>
  <c r="AA152" i="4"/>
  <c r="AA337" i="4"/>
  <c r="AA117" i="4"/>
  <c r="AA144" i="4"/>
  <c r="AA194" i="4"/>
  <c r="AA332" i="4"/>
  <c r="AA208" i="4"/>
  <c r="AA200" i="4"/>
  <c r="AA167" i="4"/>
  <c r="AA199" i="4"/>
  <c r="AA125" i="4"/>
  <c r="AA88" i="4"/>
  <c r="AA149" i="4"/>
  <c r="AA338" i="4"/>
  <c r="AA151" i="4"/>
  <c r="AA178" i="4"/>
  <c r="AA198" i="4"/>
  <c r="AA205" i="4"/>
  <c r="AA161" i="4"/>
  <c r="AA225" i="4"/>
  <c r="AA192" i="4"/>
  <c r="AA341" i="4"/>
  <c r="AA196" i="4"/>
  <c r="AA348" i="4"/>
  <c r="AA148" i="4"/>
  <c r="AA215" i="4"/>
  <c r="AA155" i="4"/>
  <c r="AA176" i="4"/>
  <c r="AB197" i="4"/>
  <c r="AC197" i="4" s="1"/>
  <c r="AD197" i="4" s="1"/>
  <c r="AE197" i="4" s="1"/>
  <c r="AB183" i="4"/>
  <c r="AC183" i="4" s="1"/>
  <c r="AD183" i="4" s="1"/>
  <c r="AE183" i="4" s="1"/>
  <c r="AB345" i="4"/>
  <c r="AC345" i="4" s="1"/>
  <c r="AD345" i="4" s="1"/>
  <c r="AE345" i="4" s="1"/>
  <c r="AB257" i="4"/>
  <c r="AB193" i="4"/>
  <c r="AC193" i="4" s="1"/>
  <c r="AD193" i="4" s="1"/>
  <c r="AE193" i="4" s="1"/>
  <c r="AB116" i="4"/>
  <c r="AC116" i="4" s="1"/>
  <c r="AD116" i="4" s="1"/>
  <c r="AE116" i="4" s="1"/>
  <c r="AB121" i="4"/>
  <c r="AC121" i="4" s="1"/>
  <c r="AD121" i="4" s="1"/>
  <c r="AE121" i="4" s="1"/>
  <c r="AA209" i="4"/>
  <c r="AA214" i="4"/>
  <c r="AA203" i="4"/>
  <c r="AA173" i="4"/>
  <c r="AB294" i="4"/>
  <c r="AC294" i="4" s="1"/>
  <c r="AD294" i="4" s="1"/>
  <c r="AA113" i="4"/>
  <c r="AA160" i="4"/>
  <c r="AB267" i="4"/>
  <c r="AC267" i="4" s="1"/>
  <c r="AD267" i="4" s="1"/>
  <c r="AB348" i="4"/>
  <c r="AC348" i="4" s="1"/>
  <c r="AD348" i="4" s="1"/>
  <c r="AE348" i="4" s="1"/>
  <c r="AB175" i="4"/>
  <c r="AC175" i="4" s="1"/>
  <c r="AD175" i="4" s="1"/>
  <c r="AE175" i="4" s="1"/>
  <c r="AB230" i="4"/>
  <c r="AA147" i="4"/>
  <c r="AA187" i="4"/>
  <c r="AB138" i="4"/>
  <c r="AC138" i="4" s="1"/>
  <c r="AD138" i="4" s="1"/>
  <c r="AE138" i="4" s="1"/>
  <c r="AA197" i="4"/>
  <c r="AA150" i="4"/>
  <c r="AB148" i="4"/>
  <c r="AC148" i="4" s="1"/>
  <c r="AD148" i="4" s="1"/>
  <c r="AE148" i="4" s="1"/>
  <c r="AA206" i="4"/>
  <c r="AA333" i="4"/>
  <c r="AA213" i="4"/>
  <c r="AA139" i="4"/>
  <c r="AA145" i="4"/>
  <c r="AA331" i="4"/>
  <c r="AC2554" i="4"/>
  <c r="AD2554" i="4" s="1"/>
  <c r="AA336" i="4"/>
  <c r="AA166" i="4"/>
  <c r="AA343" i="4"/>
  <c r="AA346" i="4"/>
  <c r="AA181" i="4"/>
  <c r="AA180" i="4"/>
  <c r="AB287" i="4"/>
  <c r="AA153" i="4"/>
  <c r="AA142" i="4"/>
  <c r="AA169" i="4"/>
  <c r="AA159" i="4"/>
  <c r="AA94" i="4"/>
  <c r="AA340" i="4"/>
  <c r="AA334" i="4"/>
  <c r="AA329" i="4"/>
  <c r="AA350" i="4"/>
  <c r="AA122" i="4"/>
  <c r="AA165" i="4"/>
  <c r="AA172" i="4"/>
  <c r="AA146" i="4"/>
  <c r="AA107" i="4"/>
  <c r="AA114" i="4"/>
  <c r="AA171" i="4"/>
  <c r="AA120" i="4"/>
  <c r="AA174" i="4"/>
  <c r="AA349" i="4"/>
  <c r="AA123" i="4"/>
  <c r="AA335" i="4"/>
  <c r="AA140" i="4"/>
  <c r="AA141" i="4"/>
  <c r="AA342" i="4"/>
  <c r="AA154" i="4"/>
  <c r="AA339" i="4"/>
  <c r="AA328" i="4"/>
  <c r="AA157" i="4"/>
  <c r="AA158" i="4"/>
  <c r="AA134" i="4"/>
  <c r="AA344" i="4"/>
  <c r="AA129" i="4"/>
  <c r="AA132" i="4"/>
  <c r="AA186" i="4"/>
  <c r="AA177" i="4"/>
  <c r="AA130" i="4"/>
  <c r="AA184" i="4"/>
  <c r="AA188" i="4"/>
  <c r="AA327" i="4"/>
  <c r="AB157" i="4"/>
  <c r="AC157" i="4" s="1"/>
  <c r="AD157" i="4" s="1"/>
  <c r="AB320" i="4"/>
  <c r="AC320" i="4" s="1"/>
  <c r="AD320" i="4" s="1"/>
  <c r="AA112" i="4"/>
  <c r="AA121" i="4"/>
  <c r="AA118" i="4"/>
  <c r="AA131" i="4"/>
  <c r="AA127" i="4"/>
  <c r="AA126" i="4"/>
  <c r="AA115" i="4"/>
  <c r="AA119" i="4"/>
  <c r="AB184" i="4"/>
  <c r="AB112" i="4"/>
  <c r="AC112" i="4" s="1"/>
  <c r="AD112" i="4" s="1"/>
  <c r="AE112" i="4" s="1"/>
  <c r="AA87" i="4"/>
  <c r="AA93" i="4"/>
  <c r="AA84" i="4"/>
  <c r="AA111" i="4"/>
  <c r="AA97" i="4"/>
  <c r="AA124" i="4"/>
  <c r="AB103" i="4"/>
  <c r="AC103" i="4" s="1"/>
  <c r="AD103" i="4" s="1"/>
  <c r="AE103" i="4" s="1"/>
  <c r="AB347" i="4"/>
  <c r="AC347" i="4" s="1"/>
  <c r="AD347" i="4" s="1"/>
  <c r="AC2708" i="4"/>
  <c r="AD2708" i="4" s="1"/>
  <c r="AA133" i="4"/>
  <c r="AA102" i="4"/>
  <c r="AA106" i="4"/>
  <c r="AA103" i="4"/>
  <c r="AA85" i="4"/>
  <c r="AA86" i="4"/>
  <c r="AB319" i="4"/>
  <c r="AB238" i="4"/>
  <c r="AC238" i="4" s="1"/>
  <c r="AD238" i="4" s="1"/>
  <c r="AB292" i="4"/>
  <c r="AB296" i="4"/>
  <c r="AB130" i="4"/>
  <c r="AC130" i="4" s="1"/>
  <c r="AD130" i="4" s="1"/>
  <c r="AB211" i="4"/>
  <c r="AA98" i="4"/>
  <c r="AA90" i="4"/>
  <c r="AA101" i="4"/>
  <c r="AA96" i="4"/>
  <c r="AA100" i="4"/>
  <c r="AA89" i="4"/>
  <c r="AA104" i="4"/>
  <c r="AA99" i="4"/>
  <c r="AA95" i="4"/>
  <c r="AA91" i="4"/>
  <c r="AA92" i="4"/>
  <c r="AB260" i="4"/>
  <c r="AB290" i="4"/>
  <c r="AB186" i="4"/>
  <c r="AB181" i="4"/>
  <c r="AB344" i="4"/>
  <c r="AB150" i="4"/>
  <c r="AB159" i="4"/>
  <c r="AC159" i="4" s="1"/>
  <c r="AD159" i="4" s="1"/>
  <c r="AB139" i="4"/>
  <c r="AB188" i="4"/>
  <c r="AB127" i="4"/>
  <c r="AB317" i="4"/>
  <c r="AB102" i="4"/>
  <c r="AB261" i="4"/>
  <c r="AB132" i="4"/>
  <c r="AC132" i="4" s="1"/>
  <c r="AD132" i="4" s="1"/>
  <c r="AB289" i="4"/>
  <c r="AB89" i="4"/>
  <c r="AC89" i="4" s="1"/>
  <c r="AD89" i="4" s="1"/>
  <c r="AB105" i="4"/>
  <c r="AC105" i="4" s="1"/>
  <c r="AD105" i="4" s="1"/>
  <c r="AB341" i="4"/>
  <c r="AB247" i="4"/>
  <c r="AB156" i="4"/>
  <c r="AB170" i="4"/>
  <c r="AB346" i="4"/>
  <c r="AB166" i="4"/>
  <c r="AB328" i="4"/>
  <c r="AC328" i="4" s="1"/>
  <c r="AD328" i="4" s="1"/>
  <c r="AB161" i="4"/>
  <c r="AB100" i="4"/>
  <c r="AC100" i="4" s="1"/>
  <c r="AD100" i="4" s="1"/>
  <c r="AC2406" i="4"/>
  <c r="AD2406" i="4" s="1"/>
  <c r="AB133" i="4"/>
  <c r="AB143" i="4"/>
  <c r="AB249" i="4"/>
  <c r="AB154" i="4"/>
  <c r="AB274" i="4"/>
  <c r="AB167" i="4"/>
  <c r="AB342" i="4"/>
  <c r="AB146" i="4"/>
  <c r="AB204" i="4"/>
  <c r="AB285" i="4"/>
  <c r="AB160" i="4"/>
  <c r="AB85" i="4"/>
  <c r="AC85" i="4" s="1"/>
  <c r="AD85" i="4" s="1"/>
  <c r="AB106" i="4"/>
  <c r="AB134" i="4"/>
  <c r="AB314" i="4"/>
  <c r="AB155" i="4"/>
  <c r="AB278" i="4"/>
  <c r="AB336" i="4"/>
  <c r="AA76" i="4"/>
  <c r="AB141" i="4"/>
  <c r="AB208" i="4"/>
  <c r="AB236" i="4"/>
  <c r="AB286" i="4"/>
  <c r="AB262" i="4"/>
  <c r="AB128" i="4"/>
  <c r="AB279" i="4"/>
  <c r="AB96" i="4"/>
  <c r="AC96" i="4" s="1"/>
  <c r="AD96" i="4" s="1"/>
  <c r="AB258" i="4"/>
  <c r="AB305" i="4"/>
  <c r="AB171" i="4"/>
  <c r="AB210" i="4"/>
  <c r="AB168" i="4"/>
  <c r="AB129" i="4"/>
  <c r="AB120" i="4"/>
  <c r="AB115" i="4"/>
  <c r="AB101" i="4"/>
  <c r="AC101" i="4" s="1"/>
  <c r="AD101" i="4" s="1"/>
  <c r="AB95" i="4"/>
  <c r="AC95" i="4" s="1"/>
  <c r="AD95" i="4" s="1"/>
  <c r="AB340" i="4"/>
  <c r="AB225" i="4"/>
  <c r="AB231" i="4"/>
  <c r="AB349" i="4"/>
  <c r="AB151" i="4"/>
  <c r="AB235" i="4"/>
  <c r="AA44" i="4"/>
  <c r="AA71" i="4"/>
  <c r="AB306" i="4"/>
  <c r="AB172" i="4"/>
  <c r="AB334" i="4"/>
  <c r="AB93" i="4"/>
  <c r="AC93" i="4" s="1"/>
  <c r="AD93" i="4" s="1"/>
  <c r="AB255" i="4"/>
  <c r="AB84" i="4"/>
  <c r="AB322" i="4"/>
  <c r="AB248" i="4"/>
  <c r="AB329" i="4"/>
  <c r="AA37" i="4"/>
  <c r="AB241" i="4"/>
  <c r="AB195" i="4"/>
  <c r="AC195" i="4" s="1"/>
  <c r="AD195" i="4" s="1"/>
  <c r="AB250" i="4"/>
  <c r="AB145" i="4"/>
  <c r="AB227" i="4"/>
  <c r="AB308" i="4"/>
  <c r="AB309" i="4"/>
  <c r="AB177" i="4"/>
  <c r="AC177" i="4" s="1"/>
  <c r="AD177" i="4" s="1"/>
  <c r="AB149" i="4"/>
  <c r="AB140" i="4"/>
  <c r="AB221" i="4"/>
  <c r="AB302" i="4"/>
  <c r="AA60" i="4"/>
  <c r="AB209" i="4"/>
  <c r="AB332" i="4"/>
  <c r="AC332" i="4" s="1"/>
  <c r="AD332" i="4" s="1"/>
  <c r="AB339" i="4"/>
  <c r="AB242" i="4"/>
  <c r="AB269" i="4"/>
  <c r="AB199" i="4"/>
  <c r="AB228" i="4"/>
  <c r="AB295" i="4"/>
  <c r="AB203" i="4"/>
  <c r="AB284" i="4"/>
  <c r="AB275" i="4"/>
  <c r="AB276" i="4"/>
  <c r="AB94" i="4"/>
  <c r="AB214" i="4"/>
  <c r="AC214" i="4" s="1"/>
  <c r="AD214" i="4" s="1"/>
  <c r="AB194" i="4"/>
  <c r="AB200" i="4"/>
  <c r="AB178" i="4"/>
  <c r="AB335" i="4"/>
  <c r="AB268" i="4"/>
  <c r="AB113" i="4"/>
  <c r="AB288" i="4"/>
  <c r="AB253" i="4"/>
  <c r="AB254" i="4"/>
  <c r="AB312" i="4"/>
  <c r="AB187" i="4"/>
  <c r="AB338" i="4"/>
  <c r="AC338" i="4" s="1"/>
  <c r="AD338" i="4" s="1"/>
  <c r="AA34" i="4"/>
  <c r="AB107" i="4"/>
  <c r="AC107" i="4" s="1"/>
  <c r="AD107" i="4" s="1"/>
  <c r="AB173" i="4"/>
  <c r="AB174" i="4"/>
  <c r="AB232" i="4"/>
  <c r="AB86" i="4"/>
  <c r="AC86" i="4" s="1"/>
  <c r="AD86" i="4" s="1"/>
  <c r="AA61" i="4"/>
  <c r="AA80" i="4"/>
  <c r="AA45" i="4"/>
  <c r="AA72" i="4"/>
  <c r="AA43" i="4"/>
  <c r="AA42" i="4"/>
  <c r="AA49" i="4"/>
  <c r="AB282" i="4"/>
  <c r="AB310" i="4"/>
  <c r="AC310" i="4" s="1"/>
  <c r="AD310" i="4" s="1"/>
  <c r="AA78" i="4"/>
  <c r="AB277" i="4"/>
  <c r="AB206" i="4"/>
  <c r="AB126" i="4"/>
  <c r="AB169" i="4"/>
  <c r="AB350" i="4"/>
  <c r="AB144" i="4"/>
  <c r="AB313" i="4"/>
  <c r="AC2638" i="4"/>
  <c r="AD2638" i="4" s="1"/>
  <c r="AA66" i="4"/>
  <c r="AA57" i="4"/>
  <c r="AB207" i="4"/>
  <c r="AC207" i="4" s="1"/>
  <c r="AD207" i="4" s="1"/>
  <c r="AB88" i="4"/>
  <c r="AC88" i="4" s="1"/>
  <c r="AD88" i="4" s="1"/>
  <c r="J169" i="4"/>
  <c r="K169" i="4" s="1"/>
  <c r="AB165" i="4"/>
  <c r="AB246" i="4"/>
  <c r="AB283" i="4"/>
  <c r="AB311" i="4"/>
  <c r="AB179" i="4"/>
  <c r="AA65" i="4"/>
  <c r="AB87" i="4"/>
  <c r="AC87" i="4" s="1"/>
  <c r="AD87" i="4" s="1"/>
  <c r="J1773" i="4"/>
  <c r="K1773" i="4" s="1"/>
  <c r="AB117" i="4"/>
  <c r="AB147" i="4"/>
  <c r="AB124" i="4"/>
  <c r="AB205" i="4"/>
  <c r="AA47" i="4"/>
  <c r="J288" i="4"/>
  <c r="K288" i="4" s="1"/>
  <c r="AB330" i="4"/>
  <c r="AC330" i="4" s="1"/>
  <c r="AD330" i="4" s="1"/>
  <c r="J735" i="4"/>
  <c r="K735" i="4" s="1"/>
  <c r="L897" i="4"/>
  <c r="M897" i="4" s="1"/>
  <c r="AB304" i="4"/>
  <c r="AB323" i="4"/>
  <c r="AC323" i="4" s="1"/>
  <c r="AD323" i="4" s="1"/>
  <c r="AB198" i="4"/>
  <c r="AB318" i="4"/>
  <c r="AB98" i="4"/>
  <c r="AC98" i="4" s="1"/>
  <c r="AD98" i="4" s="1"/>
  <c r="AB223" i="4"/>
  <c r="AB300" i="4"/>
  <c r="AB303" i="4"/>
  <c r="AC303" i="4" s="1"/>
  <c r="AD303" i="4" s="1"/>
  <c r="AB142" i="4"/>
  <c r="AB182" i="4"/>
  <c r="AB97" i="4"/>
  <c r="AB259" i="4"/>
  <c r="AB152" i="4"/>
  <c r="AB233" i="4"/>
  <c r="AC233" i="4" s="1"/>
  <c r="AD233" i="4" s="1"/>
  <c r="AA59" i="4"/>
  <c r="AA35" i="4"/>
  <c r="AA62" i="4"/>
  <c r="AA48" i="4"/>
  <c r="AA75" i="4"/>
  <c r="AB99" i="4"/>
  <c r="AB222" i="4"/>
  <c r="L1233" i="4"/>
  <c r="M1233" i="4" s="1"/>
  <c r="AB343" i="4"/>
  <c r="AB111" i="4"/>
  <c r="AB122" i="4"/>
  <c r="AB234" i="4"/>
  <c r="AC234" i="4" s="1"/>
  <c r="AD234" i="4" s="1"/>
  <c r="L1476" i="4"/>
  <c r="M1476" i="4" s="1"/>
  <c r="AB316" i="4"/>
  <c r="AB90" i="4"/>
  <c r="AC90" i="4" s="1"/>
  <c r="AD90" i="4" s="1"/>
  <c r="AB273" i="4"/>
  <c r="AB215" i="4"/>
  <c r="AB114" i="4"/>
  <c r="AB196" i="4"/>
  <c r="AB263" i="4"/>
  <c r="AB201" i="4"/>
  <c r="AB176" i="4"/>
  <c r="AB125" i="4"/>
  <c r="AA67" i="4"/>
  <c r="AA41" i="4"/>
  <c r="AA68" i="4"/>
  <c r="AA30" i="4"/>
  <c r="AA50" i="4"/>
  <c r="AA77" i="4"/>
  <c r="J1322" i="4"/>
  <c r="K1322" i="4" s="1"/>
  <c r="L1238" i="4"/>
  <c r="M1238" i="4" s="1"/>
  <c r="J2213" i="4"/>
  <c r="K2213" i="4" s="1"/>
  <c r="L1113" i="4"/>
  <c r="M1113" i="4" s="1"/>
  <c r="J1665" i="4"/>
  <c r="K1665" i="4" s="1"/>
  <c r="J196" i="4"/>
  <c r="K196" i="4" s="1"/>
  <c r="L505" i="4"/>
  <c r="M505" i="4" s="1"/>
  <c r="J736" i="4"/>
  <c r="K736" i="4" s="1"/>
  <c r="J775" i="4"/>
  <c r="K775" i="4" s="1"/>
  <c r="L1439" i="4"/>
  <c r="M1439" i="4" s="1"/>
  <c r="L1478" i="4"/>
  <c r="M1478" i="4" s="1"/>
  <c r="J1682" i="4"/>
  <c r="K1682" i="4" s="1"/>
  <c r="J1376" i="4"/>
  <c r="K1376" i="4" s="1"/>
  <c r="AA53" i="4"/>
  <c r="AA38" i="4"/>
  <c r="AA29" i="4"/>
  <c r="J99" i="4"/>
  <c r="K99" i="4" s="1"/>
  <c r="J1194" i="4"/>
  <c r="K1194" i="4" s="1"/>
  <c r="J1314" i="4"/>
  <c r="K1314" i="4" s="1"/>
  <c r="J979" i="4"/>
  <c r="K979" i="4" s="1"/>
  <c r="J1018" i="4"/>
  <c r="K1018" i="4" s="1"/>
  <c r="J1997" i="4"/>
  <c r="K1997" i="4" s="1"/>
  <c r="J184" i="4"/>
  <c r="K184" i="4" s="1"/>
  <c r="AA63" i="4"/>
  <c r="AA40" i="4"/>
  <c r="AA70" i="4"/>
  <c r="L735" i="4"/>
  <c r="M735" i="4" s="1"/>
  <c r="L628" i="4"/>
  <c r="M628" i="4" s="1"/>
  <c r="AA74" i="4"/>
  <c r="AA69" i="4"/>
  <c r="AA31" i="4"/>
  <c r="AA58" i="4"/>
  <c r="L755" i="4"/>
  <c r="M755" i="4" s="1"/>
  <c r="L72" i="4"/>
  <c r="M72" i="4" s="1"/>
  <c r="J331" i="4"/>
  <c r="K331" i="4" s="1"/>
  <c r="L520" i="4"/>
  <c r="M520" i="4" s="1"/>
  <c r="J1951" i="4"/>
  <c r="K1951" i="4" s="1"/>
  <c r="L1034" i="4"/>
  <c r="M1034" i="4" s="1"/>
  <c r="J173" i="4"/>
  <c r="K173" i="4" s="1"/>
  <c r="AA33" i="4"/>
  <c r="AA39" i="4"/>
  <c r="J1160" i="4"/>
  <c r="K1160" i="4" s="1"/>
  <c r="J978" i="4"/>
  <c r="K978" i="4" s="1"/>
  <c r="J1017" i="4"/>
  <c r="K1017" i="4" s="1"/>
  <c r="J1356" i="4"/>
  <c r="K1356" i="4" s="1"/>
  <c r="J451" i="4"/>
  <c r="K451" i="4" s="1"/>
  <c r="L1222" i="4"/>
  <c r="M1222" i="4" s="1"/>
  <c r="J2152" i="4"/>
  <c r="K2152" i="4" s="1"/>
  <c r="J791" i="4"/>
  <c r="K791" i="4" s="1"/>
  <c r="L1115" i="4"/>
  <c r="M1115" i="4" s="1"/>
  <c r="L1223" i="4"/>
  <c r="M1223" i="4" s="1"/>
  <c r="J983" i="4"/>
  <c r="K983" i="4" s="1"/>
  <c r="AA32" i="4"/>
  <c r="L315" i="4"/>
  <c r="M315" i="4" s="1"/>
  <c r="L639" i="4"/>
  <c r="M639" i="4" s="1"/>
  <c r="J1343" i="4"/>
  <c r="K1343" i="4" s="1"/>
  <c r="L1451" i="4"/>
  <c r="M1451" i="4" s="1"/>
  <c r="L906" i="4"/>
  <c r="M906" i="4" s="1"/>
  <c r="AA79" i="4"/>
  <c r="L600" i="4"/>
  <c r="M600" i="4" s="1"/>
  <c r="L990" i="4"/>
  <c r="M990" i="4" s="1"/>
  <c r="L73" i="4"/>
  <c r="M73" i="4" s="1"/>
  <c r="L493" i="4"/>
  <c r="M493" i="4" s="1"/>
  <c r="L1546" i="4"/>
  <c r="M1546" i="4" s="1"/>
  <c r="L602" i="4"/>
  <c r="M602" i="4" s="1"/>
  <c r="L1479" i="4"/>
  <c r="M1479" i="4" s="1"/>
  <c r="L319" i="4"/>
  <c r="M319" i="4" s="1"/>
  <c r="J805" i="4"/>
  <c r="K805" i="4" s="1"/>
  <c r="J1360" i="4"/>
  <c r="K1360" i="4" s="1"/>
  <c r="L1441" i="4"/>
  <c r="M1441" i="4" s="1"/>
  <c r="L512" i="4"/>
  <c r="M512" i="4" s="1"/>
  <c r="J1302" i="4"/>
  <c r="K1302" i="4" s="1"/>
  <c r="J1962" i="4"/>
  <c r="K1962" i="4" s="1"/>
  <c r="L1072" i="4"/>
  <c r="M1072" i="4" s="1"/>
  <c r="L1196" i="4"/>
  <c r="M1196" i="4" s="1"/>
  <c r="AA46" i="4"/>
  <c r="AA73" i="4"/>
  <c r="AA64" i="4"/>
  <c r="L404" i="4"/>
  <c r="M404" i="4" s="1"/>
  <c r="J802" i="4"/>
  <c r="K802" i="4" s="1"/>
  <c r="L509" i="4"/>
  <c r="M509" i="4" s="1"/>
  <c r="J780" i="4"/>
  <c r="K780" i="4" s="1"/>
  <c r="AA36" i="4"/>
  <c r="L1896" i="4"/>
  <c r="M1896" i="4" s="1"/>
  <c r="J1931" i="4"/>
  <c r="K1931" i="4" s="1"/>
  <c r="L620" i="4"/>
  <c r="M620" i="4" s="1"/>
  <c r="L316" i="4"/>
  <c r="M316" i="4" s="1"/>
  <c r="J170" i="4"/>
  <c r="K170" i="4" s="1"/>
  <c r="J172" i="4"/>
  <c r="K172" i="4" s="1"/>
  <c r="AA51" i="4"/>
  <c r="AC2680" i="4"/>
  <c r="AD2680" i="4" s="1"/>
  <c r="AC2382" i="4"/>
  <c r="AD2382" i="4" s="1"/>
  <c r="AC2720" i="4"/>
  <c r="AD2720" i="4" s="1"/>
  <c r="AC2503" i="4"/>
  <c r="AD2503" i="4" s="1"/>
  <c r="AC2611" i="4"/>
  <c r="AD2611" i="4" s="1"/>
  <c r="AC2726" i="4"/>
  <c r="AD2726" i="4" s="1"/>
  <c r="AC2530" i="4"/>
  <c r="AD2530" i="4" s="1"/>
  <c r="AC2491" i="4"/>
  <c r="AD2491" i="4" s="1"/>
  <c r="AC2465" i="4"/>
  <c r="AD2465" i="4" s="1"/>
  <c r="AC2600" i="4"/>
  <c r="AD2600" i="4" s="1"/>
  <c r="AC2518" i="4"/>
  <c r="AD2518" i="4" s="1"/>
  <c r="AC2663" i="4"/>
  <c r="AD2663" i="4" s="1"/>
  <c r="AC2556" i="4"/>
  <c r="AD2556" i="4" s="1"/>
  <c r="AC2773" i="4"/>
  <c r="AD2773" i="4" s="1"/>
  <c r="AC2422" i="4"/>
  <c r="AD2422" i="4" s="1"/>
  <c r="AB36" i="4"/>
  <c r="AB67" i="4"/>
  <c r="AC67" i="4" s="1"/>
  <c r="AD67" i="4" s="1"/>
  <c r="AE67" i="4" s="1"/>
  <c r="AC2366" i="4"/>
  <c r="AD2366" i="4" s="1"/>
  <c r="AB71" i="4"/>
  <c r="AC71" i="4" s="1"/>
  <c r="AC2568" i="4"/>
  <c r="AD2568" i="4" s="1"/>
  <c r="AB41" i="4"/>
  <c r="AB61" i="4"/>
  <c r="AC61" i="4" s="1"/>
  <c r="AD61" i="4" s="1"/>
  <c r="AE61" i="4" s="1"/>
  <c r="AB65" i="4"/>
  <c r="AC65" i="4" s="1"/>
  <c r="AD65" i="4" s="1"/>
  <c r="AE65" i="4" s="1"/>
  <c r="AB30" i="4"/>
  <c r="AC2531" i="4"/>
  <c r="AD2531" i="4" s="1"/>
  <c r="AC2801" i="4"/>
  <c r="AD2801" i="4" s="1"/>
  <c r="AB37" i="4"/>
  <c r="AC2746" i="4"/>
  <c r="AD2746" i="4" s="1"/>
  <c r="AC2408" i="4"/>
  <c r="AD2408" i="4" s="1"/>
  <c r="AC2780" i="4"/>
  <c r="AD2780" i="4" s="1"/>
  <c r="AC2735" i="4"/>
  <c r="AD2735" i="4" s="1"/>
  <c r="J269" i="4"/>
  <c r="K269" i="4" s="1"/>
  <c r="L2112" i="4"/>
  <c r="M2112" i="4" s="1"/>
  <c r="J126" i="4"/>
  <c r="K126" i="4" s="1"/>
  <c r="L343" i="4"/>
  <c r="M343" i="4" s="1"/>
  <c r="J574" i="4"/>
  <c r="K574" i="4" s="1"/>
  <c r="L1989" i="4"/>
  <c r="M1989" i="4" s="1"/>
  <c r="L1929" i="4"/>
  <c r="M1929" i="4" s="1"/>
  <c r="L883" i="4"/>
  <c r="M883" i="4" s="1"/>
  <c r="L1930" i="4"/>
  <c r="M1930" i="4" s="1"/>
  <c r="L345" i="4"/>
  <c r="M345" i="4" s="1"/>
  <c r="AB69" i="4"/>
  <c r="AC69" i="4" s="1"/>
  <c r="AD69" i="4" s="1"/>
  <c r="AE69" i="4" s="1"/>
  <c r="J114" i="4"/>
  <c r="K114" i="4" s="1"/>
  <c r="J249" i="4"/>
  <c r="K249" i="4" s="1"/>
  <c r="J668" i="4"/>
  <c r="K668" i="4" s="1"/>
  <c r="L586" i="4"/>
  <c r="M586" i="4" s="1"/>
  <c r="L593" i="4"/>
  <c r="M593" i="4" s="1"/>
  <c r="AB73" i="4"/>
  <c r="AC73" i="4" s="1"/>
  <c r="AD73" i="4" s="1"/>
  <c r="AE73" i="4" s="1"/>
  <c r="L1133" i="4"/>
  <c r="M1133" i="4" s="1"/>
  <c r="J693" i="4"/>
  <c r="K693" i="4" s="1"/>
  <c r="J801" i="4"/>
  <c r="K801" i="4" s="1"/>
  <c r="J1761" i="4"/>
  <c r="K1761" i="4" s="1"/>
  <c r="L2240" i="4"/>
  <c r="M2240" i="4" s="1"/>
  <c r="L1450" i="4"/>
  <c r="M1450" i="4" s="1"/>
  <c r="L497" i="4"/>
  <c r="M497" i="4" s="1"/>
  <c r="J654" i="4"/>
  <c r="K654" i="4" s="1"/>
  <c r="L115" i="4"/>
  <c r="M115" i="4" s="1"/>
  <c r="J593" i="4"/>
  <c r="K593" i="4" s="1"/>
  <c r="J258" i="4"/>
  <c r="K258" i="4" s="1"/>
  <c r="J431" i="4"/>
  <c r="K431" i="4" s="1"/>
  <c r="J512" i="4"/>
  <c r="K512" i="4" s="1"/>
  <c r="J909" i="4"/>
  <c r="K909" i="4" s="1"/>
  <c r="L1329" i="4"/>
  <c r="M1329" i="4" s="1"/>
  <c r="L2232" i="4"/>
  <c r="M2232" i="4" s="1"/>
  <c r="L235" i="4"/>
  <c r="M235" i="4" s="1"/>
  <c r="J674" i="4"/>
  <c r="K674" i="4" s="1"/>
  <c r="J347" i="4"/>
  <c r="K347" i="4" s="1"/>
  <c r="L1187" i="4"/>
  <c r="M1187" i="4" s="1"/>
  <c r="J195" i="4"/>
  <c r="K195" i="4" s="1"/>
  <c r="L585" i="4"/>
  <c r="M585" i="4" s="1"/>
  <c r="L2259" i="4"/>
  <c r="M2259" i="4" s="1"/>
  <c r="J262" i="4"/>
  <c r="K262" i="4" s="1"/>
  <c r="J748" i="4"/>
  <c r="K748" i="4" s="1"/>
  <c r="J1693" i="4"/>
  <c r="K1693" i="4" s="1"/>
  <c r="L632" i="4"/>
  <c r="M632" i="4" s="1"/>
  <c r="L740" i="4"/>
  <c r="M740" i="4" s="1"/>
  <c r="AB66" i="4"/>
  <c r="AC66" i="4" s="1"/>
  <c r="AD66" i="4" s="1"/>
  <c r="AE66" i="4" s="1"/>
  <c r="J1052" i="4"/>
  <c r="K1052" i="4" s="1"/>
  <c r="L1260" i="4"/>
  <c r="M1260" i="4" s="1"/>
  <c r="J119" i="4"/>
  <c r="K119" i="4" s="1"/>
  <c r="AB35" i="4"/>
  <c r="J2333" i="4"/>
  <c r="K2333" i="4" s="1"/>
  <c r="J1505" i="4"/>
  <c r="K1505" i="4" s="1"/>
  <c r="J539" i="4"/>
  <c r="K539" i="4" s="1"/>
  <c r="L288" i="4"/>
  <c r="M288" i="4" s="1"/>
  <c r="L289" i="4"/>
  <c r="M289" i="4" s="1"/>
  <c r="J316" i="4"/>
  <c r="K316" i="4" s="1"/>
  <c r="J1143" i="4"/>
  <c r="K1143" i="4" s="1"/>
  <c r="AB43" i="4"/>
  <c r="J107" i="4"/>
  <c r="K107" i="4" s="1"/>
  <c r="L539" i="4"/>
  <c r="M539" i="4" s="1"/>
  <c r="J531" i="4"/>
  <c r="K531" i="4" s="1"/>
  <c r="J666" i="4"/>
  <c r="K666" i="4" s="1"/>
  <c r="J990" i="4"/>
  <c r="K990" i="4" s="1"/>
  <c r="L223" i="4"/>
  <c r="M223" i="4" s="1"/>
  <c r="J289" i="4"/>
  <c r="K289" i="4" s="1"/>
  <c r="J505" i="4"/>
  <c r="K505" i="4" s="1"/>
  <c r="L601" i="4"/>
  <c r="M601" i="4" s="1"/>
  <c r="L709" i="4"/>
  <c r="M709" i="4" s="1"/>
  <c r="L1126" i="4"/>
  <c r="M1126" i="4" s="1"/>
  <c r="L1897" i="4"/>
  <c r="M1897" i="4" s="1"/>
  <c r="J1223" i="4"/>
  <c r="K1223" i="4" s="1"/>
  <c r="L507" i="4"/>
  <c r="M507" i="4" s="1"/>
  <c r="J993" i="4"/>
  <c r="K993" i="4" s="1"/>
  <c r="L1656" i="4"/>
  <c r="M1656" i="4" s="1"/>
  <c r="L643" i="4"/>
  <c r="M643" i="4" s="1"/>
  <c r="L1279" i="4"/>
  <c r="M1279" i="4" s="1"/>
  <c r="J741" i="4"/>
  <c r="K741" i="4" s="1"/>
  <c r="J808" i="4"/>
  <c r="K808" i="4" s="1"/>
  <c r="J315" i="4"/>
  <c r="K315" i="4" s="1"/>
  <c r="J963" i="4"/>
  <c r="K963" i="4" s="1"/>
  <c r="J1371" i="4"/>
  <c r="K1371" i="4" s="1"/>
  <c r="L320" i="4"/>
  <c r="M320" i="4" s="1"/>
  <c r="J1307" i="4"/>
  <c r="K1307" i="4" s="1"/>
  <c r="L438" i="4"/>
  <c r="M438" i="4" s="1"/>
  <c r="L504" i="4"/>
  <c r="M504" i="4" s="1"/>
  <c r="J681" i="4"/>
  <c r="K681" i="4" s="1"/>
  <c r="L1206" i="4"/>
  <c r="M1206" i="4" s="1"/>
  <c r="L1341" i="4"/>
  <c r="M1341" i="4" s="1"/>
  <c r="J2070" i="4"/>
  <c r="K2070" i="4" s="1"/>
  <c r="J1045" i="4"/>
  <c r="K1045" i="4" s="1"/>
  <c r="J1153" i="4"/>
  <c r="K1153" i="4" s="1"/>
  <c r="L1195" i="4"/>
  <c r="M1195" i="4" s="1"/>
  <c r="L1585" i="4"/>
  <c r="M1585" i="4" s="1"/>
  <c r="J452" i="4"/>
  <c r="K452" i="4" s="1"/>
  <c r="L494" i="4"/>
  <c r="M494" i="4" s="1"/>
  <c r="L522" i="4"/>
  <c r="M522" i="4" s="1"/>
  <c r="J750" i="4"/>
  <c r="K750" i="4" s="1"/>
  <c r="L1116" i="4"/>
  <c r="M1116" i="4" s="1"/>
  <c r="AB64" i="4"/>
  <c r="AC64" i="4" s="1"/>
  <c r="AD64" i="4" s="1"/>
  <c r="AE64" i="4" s="1"/>
  <c r="J535" i="4"/>
  <c r="K535" i="4" s="1"/>
  <c r="L1900" i="4"/>
  <c r="M1900" i="4" s="1"/>
  <c r="J532" i="4"/>
  <c r="K532" i="4" s="1"/>
  <c r="J898" i="4"/>
  <c r="K898" i="4" s="1"/>
  <c r="J438" i="4"/>
  <c r="K438" i="4" s="1"/>
  <c r="L519" i="4"/>
  <c r="M519" i="4" s="1"/>
  <c r="L65" i="4"/>
  <c r="M65" i="4" s="1"/>
  <c r="J1157" i="4"/>
  <c r="K1157" i="4" s="1"/>
  <c r="J917" i="4"/>
  <c r="K917" i="4" s="1"/>
  <c r="L1491" i="4"/>
  <c r="M1491" i="4" s="1"/>
  <c r="J1179" i="4"/>
  <c r="K1179" i="4" s="1"/>
  <c r="J1021" i="4"/>
  <c r="K1021" i="4" s="1"/>
  <c r="J1171" i="4"/>
  <c r="K1171" i="4" s="1"/>
  <c r="AB70" i="4"/>
  <c r="AC70" i="4" s="1"/>
  <c r="AD70" i="4" s="1"/>
  <c r="AE70" i="4" s="1"/>
  <c r="J1140" i="4"/>
  <c r="K1140" i="4" s="1"/>
  <c r="J1530" i="4"/>
  <c r="K1530" i="4" s="1"/>
  <c r="L1680" i="4"/>
  <c r="M1680" i="4" s="1"/>
  <c r="J439" i="4"/>
  <c r="K439" i="4" s="1"/>
  <c r="J613" i="4"/>
  <c r="K613" i="4" s="1"/>
  <c r="L80" i="4"/>
  <c r="M80" i="4" s="1"/>
  <c r="L1079" i="4"/>
  <c r="M1079" i="4" s="1"/>
  <c r="L242" i="4"/>
  <c r="M242" i="4" s="1"/>
  <c r="L126" i="4"/>
  <c r="M126" i="4" s="1"/>
  <c r="L492" i="4"/>
  <c r="M492" i="4" s="1"/>
  <c r="J585" i="4"/>
  <c r="K585" i="4" s="1"/>
  <c r="L870" i="4"/>
  <c r="M870" i="4" s="1"/>
  <c r="L1044" i="4"/>
  <c r="M1044" i="4" s="1"/>
  <c r="L61" i="4"/>
  <c r="M61" i="4" s="1"/>
  <c r="J304" i="4"/>
  <c r="K304" i="4" s="1"/>
  <c r="J790" i="4"/>
  <c r="K790" i="4" s="1"/>
  <c r="L1477" i="4"/>
  <c r="M1477" i="4" s="1"/>
  <c r="J1990" i="4"/>
  <c r="K1990" i="4" s="1"/>
  <c r="L305" i="4"/>
  <c r="M305" i="4" s="1"/>
  <c r="J980" i="4"/>
  <c r="K980" i="4" s="1"/>
  <c r="AB63" i="4"/>
  <c r="AC63" i="4" s="1"/>
  <c r="AD63" i="4" s="1"/>
  <c r="AE63" i="4" s="1"/>
  <c r="L90" i="4"/>
  <c r="M90" i="4" s="1"/>
  <c r="L1442" i="4"/>
  <c r="M1442" i="4" s="1"/>
  <c r="J1685" i="4"/>
  <c r="K1685" i="4" s="1"/>
  <c r="AB52" i="4"/>
  <c r="AB46" i="4"/>
  <c r="J404" i="4"/>
  <c r="K404" i="4" s="1"/>
  <c r="L809" i="4"/>
  <c r="M809" i="4" s="1"/>
  <c r="L60" i="4"/>
  <c r="M60" i="4" s="1"/>
  <c r="J168" i="4"/>
  <c r="K168" i="4" s="1"/>
  <c r="L303" i="4"/>
  <c r="M303" i="4" s="1"/>
  <c r="L801" i="4"/>
  <c r="M801" i="4" s="1"/>
  <c r="J1044" i="4"/>
  <c r="K1044" i="4" s="1"/>
  <c r="J1071" i="4"/>
  <c r="K1071" i="4" s="1"/>
  <c r="L1437" i="4"/>
  <c r="M1437" i="4" s="1"/>
  <c r="J1503" i="4"/>
  <c r="K1503" i="4" s="1"/>
  <c r="L2409" i="4"/>
  <c r="M2409" i="4" s="1"/>
  <c r="J100" i="4"/>
  <c r="K100" i="4" s="1"/>
  <c r="J197" i="4"/>
  <c r="K197" i="4" s="1"/>
  <c r="J453" i="4"/>
  <c r="K453" i="4" s="1"/>
  <c r="L1278" i="4"/>
  <c r="M1278" i="4" s="1"/>
  <c r="L1398" i="4"/>
  <c r="M1398" i="4" s="1"/>
  <c r="J1144" i="4"/>
  <c r="K1144" i="4" s="1"/>
  <c r="L1130" i="4"/>
  <c r="M1130" i="4" s="1"/>
  <c r="J882" i="4"/>
  <c r="K882" i="4" s="1"/>
  <c r="J2286" i="4"/>
  <c r="K2286" i="4" s="1"/>
  <c r="L2394" i="4"/>
  <c r="M2394" i="4" s="1"/>
  <c r="J147" i="4"/>
  <c r="K147" i="4" s="1"/>
  <c r="J879" i="4"/>
  <c r="K879" i="4" s="1"/>
  <c r="L431" i="4"/>
  <c r="M431" i="4" s="1"/>
  <c r="J2179" i="4"/>
  <c r="K2179" i="4" s="1"/>
  <c r="L2213" i="4"/>
  <c r="M2213" i="4" s="1"/>
  <c r="J155" i="4"/>
  <c r="K155" i="4" s="1"/>
  <c r="L2017" i="4"/>
  <c r="M2017" i="4" s="1"/>
  <c r="L2198" i="4"/>
  <c r="M2198" i="4" s="1"/>
  <c r="L2193" i="4"/>
  <c r="M2193" i="4" s="1"/>
  <c r="AB47" i="4"/>
  <c r="J890" i="4"/>
  <c r="K890" i="4" s="1"/>
  <c r="J161" i="4"/>
  <c r="K161" i="4" s="1"/>
  <c r="L682" i="4"/>
  <c r="M682" i="4" s="1"/>
  <c r="L2005" i="4"/>
  <c r="M2005" i="4" s="1"/>
  <c r="L683" i="4"/>
  <c r="M683" i="4" s="1"/>
  <c r="L938" i="4"/>
  <c r="M938" i="4" s="1"/>
  <c r="AB75" i="4"/>
  <c r="AC75" i="4" s="1"/>
  <c r="AD75" i="4" s="1"/>
  <c r="AE75" i="4" s="1"/>
  <c r="J846" i="4"/>
  <c r="K846" i="4" s="1"/>
  <c r="J145" i="4"/>
  <c r="K145" i="4" s="1"/>
  <c r="L184" i="4"/>
  <c r="M184" i="4" s="1"/>
  <c r="AB78" i="4"/>
  <c r="AC78" i="4" s="1"/>
  <c r="AD78" i="4" s="1"/>
  <c r="AE78" i="4" s="1"/>
  <c r="L411" i="4"/>
  <c r="M411" i="4" s="1"/>
  <c r="L412" i="4"/>
  <c r="M412" i="4" s="1"/>
  <c r="L1018" i="4"/>
  <c r="M1018" i="4" s="1"/>
  <c r="J1478" i="4"/>
  <c r="K1478" i="4" s="1"/>
  <c r="J873" i="4"/>
  <c r="K873" i="4" s="1"/>
  <c r="L693" i="4"/>
  <c r="M693" i="4" s="1"/>
  <c r="J870" i="4"/>
  <c r="K870" i="4" s="1"/>
  <c r="L2383" i="4"/>
  <c r="M2383" i="4" s="1"/>
  <c r="L2020" i="4"/>
  <c r="M2020" i="4" s="1"/>
  <c r="AB31" i="4"/>
  <c r="J863" i="4"/>
  <c r="K863" i="4" s="1"/>
  <c r="J1410" i="4"/>
  <c r="K1410" i="4" s="1"/>
  <c r="L1869" i="4"/>
  <c r="M1869" i="4" s="1"/>
  <c r="J142" i="4"/>
  <c r="K142" i="4" s="1"/>
  <c r="J358" i="4"/>
  <c r="K358" i="4" s="1"/>
  <c r="J955" i="4"/>
  <c r="K955" i="4" s="1"/>
  <c r="L1021" i="4"/>
  <c r="M1021" i="4" s="1"/>
  <c r="AB79" i="4"/>
  <c r="AC79" i="4" s="1"/>
  <c r="AD79" i="4" s="1"/>
  <c r="AE79" i="4" s="1"/>
  <c r="L1007" i="4"/>
  <c r="M1007" i="4" s="1"/>
  <c r="J2294" i="4"/>
  <c r="K2294" i="4" s="1"/>
  <c r="J372" i="4"/>
  <c r="K372" i="4" s="1"/>
  <c r="L1025" i="4"/>
  <c r="M1025" i="4" s="1"/>
  <c r="J2328" i="4"/>
  <c r="K2328" i="4" s="1"/>
  <c r="J844" i="4"/>
  <c r="K844" i="4" s="1"/>
  <c r="AB42" i="4"/>
  <c r="AB48" i="4"/>
  <c r="L168" i="4"/>
  <c r="M168" i="4" s="1"/>
  <c r="L2194" i="4"/>
  <c r="M2194" i="4" s="1"/>
  <c r="J137" i="4"/>
  <c r="K137" i="4" s="1"/>
  <c r="AB49" i="4"/>
  <c r="J141" i="4"/>
  <c r="K141" i="4" s="1"/>
  <c r="J222" i="4"/>
  <c r="K222" i="4" s="1"/>
  <c r="L936" i="4"/>
  <c r="M936" i="4" s="1"/>
  <c r="L2205" i="4"/>
  <c r="M2205" i="4" s="1"/>
  <c r="L424" i="4"/>
  <c r="M424" i="4" s="1"/>
  <c r="J153" i="4"/>
  <c r="K153" i="4" s="1"/>
  <c r="AB74" i="4"/>
  <c r="AC74" i="4" s="1"/>
  <c r="AD74" i="4" s="1"/>
  <c r="AE74" i="4" s="1"/>
  <c r="AB60" i="4"/>
  <c r="AC60" i="4" s="1"/>
  <c r="AD60" i="4" s="1"/>
  <c r="AE60" i="4" s="1"/>
  <c r="L1017" i="4"/>
  <c r="M1017" i="4" s="1"/>
  <c r="L172" i="4"/>
  <c r="M172" i="4" s="1"/>
  <c r="L681" i="4"/>
  <c r="M681" i="4" s="1"/>
  <c r="L1719" i="4"/>
  <c r="M1719" i="4" s="1"/>
  <c r="L2016" i="4"/>
  <c r="M2016" i="4" s="1"/>
  <c r="J2274" i="4"/>
  <c r="K2274" i="4" s="1"/>
  <c r="J2301" i="4"/>
  <c r="K2301" i="4" s="1"/>
  <c r="J1592" i="4"/>
  <c r="K1592" i="4" s="1"/>
  <c r="J2275" i="4"/>
  <c r="K2275" i="4" s="1"/>
  <c r="L1619" i="4"/>
  <c r="M1619" i="4" s="1"/>
  <c r="AB58" i="4"/>
  <c r="AC58" i="4" s="1"/>
  <c r="AD58" i="4" s="1"/>
  <c r="AE58" i="4" s="1"/>
  <c r="AB72" i="4"/>
  <c r="AC72" i="4" s="1"/>
  <c r="AD72" i="4" s="1"/>
  <c r="AE72" i="4" s="1"/>
  <c r="L423" i="4"/>
  <c r="M423" i="4" s="1"/>
  <c r="J843" i="4"/>
  <c r="K843" i="4" s="1"/>
  <c r="J1869" i="4"/>
  <c r="K1869" i="4" s="1"/>
  <c r="J2166" i="4"/>
  <c r="K2166" i="4" s="1"/>
  <c r="J944" i="4"/>
  <c r="K944" i="4" s="1"/>
  <c r="J883" i="4"/>
  <c r="K883" i="4" s="1"/>
  <c r="L1008" i="4"/>
  <c r="M1008" i="4" s="1"/>
  <c r="L685" i="4"/>
  <c r="M685" i="4" s="1"/>
  <c r="AC2444" i="4"/>
  <c r="AD2444" i="4" s="1"/>
  <c r="AC2627" i="4"/>
  <c r="AD2627" i="4" s="1"/>
  <c r="AC2475" i="4"/>
  <c r="AD2475" i="4" s="1"/>
  <c r="AB32" i="4"/>
  <c r="L195" i="4"/>
  <c r="M195" i="4" s="1"/>
  <c r="J774" i="4"/>
  <c r="K774" i="4" s="1"/>
  <c r="L1152" i="4"/>
  <c r="M1152" i="4" s="1"/>
  <c r="J1692" i="4"/>
  <c r="K1692" i="4" s="1"/>
  <c r="J763" i="4"/>
  <c r="K763" i="4" s="1"/>
  <c r="J1099" i="4"/>
  <c r="K1099" i="4" s="1"/>
  <c r="L496" i="4"/>
  <c r="M496" i="4" s="1"/>
  <c r="J212" i="4"/>
  <c r="K212" i="4" s="1"/>
  <c r="AB57" i="4"/>
  <c r="AC57" i="4" s="1"/>
  <c r="AD57" i="4" s="1"/>
  <c r="AE57" i="4" s="1"/>
  <c r="AB50" i="4"/>
  <c r="AB44" i="4"/>
  <c r="J303" i="4"/>
  <c r="K303" i="4" s="1"/>
  <c r="J747" i="4"/>
  <c r="K747" i="4" s="1"/>
  <c r="J1152" i="4"/>
  <c r="K1152" i="4" s="1"/>
  <c r="L1626" i="4"/>
  <c r="M1626" i="4" s="1"/>
  <c r="L1665" i="4"/>
  <c r="M1665" i="4" s="1"/>
  <c r="L142" i="4"/>
  <c r="M142" i="4" s="1"/>
  <c r="L1207" i="4"/>
  <c r="M1207" i="4" s="1"/>
  <c r="L1234" i="4"/>
  <c r="M1234" i="4" s="1"/>
  <c r="L1942" i="4"/>
  <c r="M1942" i="4" s="1"/>
  <c r="J2287" i="4"/>
  <c r="K2287" i="4" s="1"/>
  <c r="L2410" i="4"/>
  <c r="M2410" i="4" s="1"/>
  <c r="J278" i="4"/>
  <c r="K278" i="4" s="1"/>
  <c r="L425" i="4"/>
  <c r="M425" i="4" s="1"/>
  <c r="J845" i="4"/>
  <c r="K845" i="4" s="1"/>
  <c r="L318" i="4"/>
  <c r="M318" i="4" s="1"/>
  <c r="L701" i="4"/>
  <c r="M701" i="4" s="1"/>
  <c r="J91" i="4"/>
  <c r="K91" i="4" s="1"/>
  <c r="J778" i="4"/>
  <c r="K778" i="4" s="1"/>
  <c r="L1831" i="4"/>
  <c r="M1831" i="4" s="1"/>
  <c r="L833" i="4"/>
  <c r="M833" i="4" s="1"/>
  <c r="AB38" i="4"/>
  <c r="L1221" i="4"/>
  <c r="M1221" i="4" s="1"/>
  <c r="J1422" i="4"/>
  <c r="K1422" i="4" s="1"/>
  <c r="L1449" i="4"/>
  <c r="M1449" i="4" s="1"/>
  <c r="J1599" i="4"/>
  <c r="K1599" i="4" s="1"/>
  <c r="L296" i="4"/>
  <c r="M296" i="4" s="1"/>
  <c r="L1916" i="4"/>
  <c r="M1916" i="4" s="1"/>
  <c r="L169" i="4"/>
  <c r="M169" i="4" s="1"/>
  <c r="J991" i="4"/>
  <c r="K991" i="4" s="1"/>
  <c r="L1720" i="4"/>
  <c r="M1720" i="4" s="1"/>
  <c r="J1897" i="4"/>
  <c r="K1897" i="4" s="1"/>
  <c r="J1763" i="4"/>
  <c r="K1763" i="4" s="1"/>
  <c r="L1224" i="4"/>
  <c r="M1224" i="4" s="1"/>
  <c r="L1452" i="4"/>
  <c r="M1452" i="4" s="1"/>
  <c r="AB76" i="4"/>
  <c r="AC76" i="4" s="1"/>
  <c r="AD76" i="4" s="1"/>
  <c r="AE76" i="4" s="1"/>
  <c r="AB39" i="4"/>
  <c r="AB33" i="4"/>
  <c r="J485" i="4"/>
  <c r="K485" i="4" s="1"/>
  <c r="J180" i="4"/>
  <c r="K180" i="4" s="1"/>
  <c r="L558" i="4"/>
  <c r="M558" i="4" s="1"/>
  <c r="L816" i="4"/>
  <c r="M816" i="4" s="1"/>
  <c r="J1098" i="4"/>
  <c r="K1098" i="4" s="1"/>
  <c r="L1842" i="4"/>
  <c r="M1842" i="4" s="1"/>
  <c r="L2004" i="4"/>
  <c r="M2004" i="4" s="1"/>
  <c r="J520" i="4"/>
  <c r="K520" i="4" s="1"/>
  <c r="L559" i="4"/>
  <c r="M559" i="4" s="1"/>
  <c r="L790" i="4"/>
  <c r="M790" i="4" s="1"/>
  <c r="L1006" i="4"/>
  <c r="M1006" i="4" s="1"/>
  <c r="J1207" i="4"/>
  <c r="K1207" i="4" s="1"/>
  <c r="J1234" i="4"/>
  <c r="K1234" i="4" s="1"/>
  <c r="J1801" i="4"/>
  <c r="K1801" i="4" s="1"/>
  <c r="J1909" i="4"/>
  <c r="K1909" i="4" s="1"/>
  <c r="J2368" i="4"/>
  <c r="K2368" i="4" s="1"/>
  <c r="AB62" i="4"/>
  <c r="AC62" i="4" s="1"/>
  <c r="L170" i="4"/>
  <c r="M170" i="4" s="1"/>
  <c r="L1466" i="4"/>
  <c r="M1466" i="4" s="1"/>
  <c r="J198" i="4"/>
  <c r="K198" i="4" s="1"/>
  <c r="L426" i="4"/>
  <c r="M426" i="4" s="1"/>
  <c r="L2024" i="4"/>
  <c r="M2024" i="4" s="1"/>
  <c r="L1469" i="4"/>
  <c r="M1469" i="4" s="1"/>
  <c r="J579" i="4"/>
  <c r="K579" i="4" s="1"/>
  <c r="J849" i="4"/>
  <c r="K849" i="4" s="1"/>
  <c r="AB68" i="4"/>
  <c r="AC68" i="4" s="1"/>
  <c r="AB51" i="4"/>
  <c r="AB45" i="4"/>
  <c r="AB80" i="4"/>
  <c r="AC80" i="4" s="1"/>
  <c r="AD80" i="4" s="1"/>
  <c r="AE80" i="4" s="1"/>
  <c r="J836" i="4"/>
  <c r="K836" i="4" s="1"/>
  <c r="L215" i="4"/>
  <c r="M215" i="4" s="1"/>
  <c r="L566" i="4"/>
  <c r="M566" i="4" s="1"/>
  <c r="L1214" i="4"/>
  <c r="M1214" i="4" s="1"/>
  <c r="L180" i="4"/>
  <c r="M180" i="4" s="1"/>
  <c r="L207" i="4"/>
  <c r="M207" i="4" s="1"/>
  <c r="J330" i="4"/>
  <c r="K330" i="4" s="1"/>
  <c r="J369" i="4"/>
  <c r="K369" i="4" s="1"/>
  <c r="J816" i="4"/>
  <c r="K816" i="4" s="1"/>
  <c r="J855" i="4"/>
  <c r="K855" i="4" s="1"/>
  <c r="L1194" i="4"/>
  <c r="M1194" i="4" s="1"/>
  <c r="J2178" i="4"/>
  <c r="K2178" i="4" s="1"/>
  <c r="L181" i="4"/>
  <c r="M181" i="4" s="1"/>
  <c r="J370" i="4"/>
  <c r="K370" i="4" s="1"/>
  <c r="J871" i="4"/>
  <c r="K871" i="4" s="1"/>
  <c r="L1465" i="4"/>
  <c r="M1465" i="4" s="1"/>
  <c r="J1585" i="4"/>
  <c r="K1585" i="4" s="1"/>
  <c r="J1612" i="4"/>
  <c r="K1612" i="4" s="1"/>
  <c r="J143" i="4"/>
  <c r="K143" i="4" s="1"/>
  <c r="J359" i="4"/>
  <c r="K359" i="4" s="1"/>
  <c r="L737" i="4"/>
  <c r="M737" i="4" s="1"/>
  <c r="L1019" i="4"/>
  <c r="M1019" i="4" s="1"/>
  <c r="J399" i="4"/>
  <c r="K399" i="4" s="1"/>
  <c r="L1117" i="4"/>
  <c r="M1117" i="4" s="1"/>
  <c r="J146" i="4"/>
  <c r="K146" i="4" s="1"/>
  <c r="J1982" i="4"/>
  <c r="K1982" i="4" s="1"/>
  <c r="AC2707" i="4"/>
  <c r="AD2707" i="4" s="1"/>
  <c r="L466" i="4"/>
  <c r="M466" i="4" s="1"/>
  <c r="L925" i="4"/>
  <c r="M925" i="4" s="1"/>
  <c r="AB40" i="4"/>
  <c r="AB34" i="4"/>
  <c r="L188" i="4"/>
  <c r="M188" i="4" s="1"/>
  <c r="J1214" i="4"/>
  <c r="K1214" i="4" s="1"/>
  <c r="J207" i="4"/>
  <c r="K207" i="4" s="1"/>
  <c r="J573" i="4"/>
  <c r="K573" i="4" s="1"/>
  <c r="L882" i="4"/>
  <c r="M882" i="4" s="1"/>
  <c r="L1005" i="4"/>
  <c r="M1005" i="4" s="1"/>
  <c r="L1773" i="4"/>
  <c r="M1773" i="4" s="1"/>
  <c r="J2151" i="4"/>
  <c r="K2151" i="4" s="1"/>
  <c r="J154" i="4"/>
  <c r="K154" i="4" s="1"/>
  <c r="J181" i="4"/>
  <c r="K181" i="4" s="1"/>
  <c r="L829" i="4"/>
  <c r="M829" i="4" s="1"/>
  <c r="J1774" i="4"/>
  <c r="K1774" i="4" s="1"/>
  <c r="J776" i="4"/>
  <c r="K776" i="4" s="1"/>
  <c r="J1575" i="4"/>
  <c r="K1575" i="4" s="1"/>
  <c r="AB53" i="4"/>
  <c r="AB77" i="4"/>
  <c r="AC77" i="4" s="1"/>
  <c r="AD77" i="4" s="1"/>
  <c r="AE77" i="4" s="1"/>
  <c r="L686" i="4"/>
  <c r="M686" i="4" s="1"/>
  <c r="AC2618" i="4"/>
  <c r="AD2618" i="4" s="1"/>
  <c r="L828" i="4"/>
  <c r="M828" i="4" s="1"/>
  <c r="L855" i="4"/>
  <c r="M855" i="4" s="1"/>
  <c r="L1761" i="4"/>
  <c r="M1761" i="4" s="1"/>
  <c r="J1842" i="4"/>
  <c r="K1842" i="4" s="1"/>
  <c r="L2043" i="4"/>
  <c r="M2043" i="4" s="1"/>
  <c r="J2193" i="4"/>
  <c r="K2193" i="4" s="1"/>
  <c r="L944" i="4"/>
  <c r="M944" i="4" s="1"/>
  <c r="L1592" i="4"/>
  <c r="M1592" i="4" s="1"/>
  <c r="J647" i="4"/>
  <c r="K647" i="4" s="1"/>
  <c r="L1856" i="4"/>
  <c r="M1856" i="4" s="1"/>
  <c r="J1646" i="4"/>
  <c r="K1646" i="4" s="1"/>
  <c r="L792" i="4"/>
  <c r="M792" i="4" s="1"/>
  <c r="J1495" i="4"/>
  <c r="K1495" i="4" s="1"/>
  <c r="L1603" i="4"/>
  <c r="M1603" i="4" s="1"/>
  <c r="L1496" i="4"/>
  <c r="M1496" i="4" s="1"/>
  <c r="J2117" i="4"/>
  <c r="K2117" i="4" s="1"/>
  <c r="J2125" i="4"/>
  <c r="K2125" i="4" s="1"/>
  <c r="L1883" i="4"/>
  <c r="M1883" i="4" s="1"/>
  <c r="J1089" i="4"/>
  <c r="K1089" i="4" s="1"/>
  <c r="L361" i="4"/>
  <c r="M361" i="4" s="1"/>
  <c r="L1630" i="4"/>
  <c r="M1630" i="4" s="1"/>
  <c r="J1616" i="4"/>
  <c r="K1616" i="4" s="1"/>
  <c r="L156" i="4"/>
  <c r="M156" i="4" s="1"/>
  <c r="J630" i="4"/>
  <c r="K630" i="4" s="1"/>
  <c r="L1886" i="4"/>
  <c r="M1886" i="4" s="1"/>
  <c r="L1878" i="4"/>
  <c r="M1878" i="4" s="1"/>
  <c r="L2040" i="4"/>
  <c r="M2040" i="4" s="1"/>
  <c r="J2210" i="4"/>
  <c r="K2210" i="4" s="1"/>
  <c r="J1602" i="4"/>
  <c r="K1602" i="4" s="1"/>
  <c r="J620" i="4"/>
  <c r="K620" i="4" s="1"/>
  <c r="L791" i="4"/>
  <c r="M791" i="4" s="1"/>
  <c r="J1100" i="4"/>
  <c r="K1100" i="4" s="1"/>
  <c r="J1112" i="4"/>
  <c r="K1112" i="4" s="1"/>
  <c r="J1111" i="4"/>
  <c r="K1111" i="4" s="1"/>
  <c r="J1121" i="4"/>
  <c r="K1121" i="4" s="1"/>
  <c r="J1109" i="4"/>
  <c r="K1109" i="4" s="1"/>
  <c r="J1123" i="4"/>
  <c r="K1123" i="4" s="1"/>
  <c r="J1132" i="4"/>
  <c r="K1132" i="4" s="1"/>
  <c r="J1120" i="4"/>
  <c r="K1120" i="4" s="1"/>
  <c r="J1131" i="4"/>
  <c r="K1131" i="4" s="1"/>
  <c r="J1110" i="4"/>
  <c r="K1110" i="4" s="1"/>
  <c r="J1122" i="4"/>
  <c r="K1122" i="4" s="1"/>
  <c r="J1130" i="4"/>
  <c r="K1130" i="4" s="1"/>
  <c r="J1114" i="4"/>
  <c r="K1114" i="4" s="1"/>
  <c r="J1124" i="4"/>
  <c r="K1124" i="4" s="1"/>
  <c r="J1129" i="4"/>
  <c r="K1129" i="4" s="1"/>
  <c r="J1119" i="4"/>
  <c r="K1119" i="4" s="1"/>
  <c r="J1118" i="4"/>
  <c r="K1118" i="4" s="1"/>
  <c r="J1128" i="4"/>
  <c r="K1128" i="4" s="1"/>
  <c r="J1127" i="4"/>
  <c r="K1127" i="4" s="1"/>
  <c r="J1117" i="4"/>
  <c r="K1117" i="4" s="1"/>
  <c r="J1115" i="4"/>
  <c r="K1115" i="4" s="1"/>
  <c r="J1126" i="4"/>
  <c r="K1126" i="4" s="1"/>
  <c r="J1133" i="4"/>
  <c r="K1133" i="4" s="1"/>
  <c r="L206" i="4"/>
  <c r="M206" i="4" s="1"/>
  <c r="L202" i="4"/>
  <c r="M202" i="4" s="1"/>
  <c r="L214" i="4"/>
  <c r="M214" i="4" s="1"/>
  <c r="L205" i="4"/>
  <c r="M205" i="4" s="1"/>
  <c r="L203" i="4"/>
  <c r="M203" i="4" s="1"/>
  <c r="L193" i="4"/>
  <c r="M193" i="4" s="1"/>
  <c r="L192" i="4"/>
  <c r="M192" i="4" s="1"/>
  <c r="L210" i="4"/>
  <c r="M210" i="4" s="1"/>
  <c r="L204" i="4"/>
  <c r="M204" i="4" s="1"/>
  <c r="L213" i="4"/>
  <c r="M213" i="4" s="1"/>
  <c r="L194" i="4"/>
  <c r="M194" i="4" s="1"/>
  <c r="L199" i="4"/>
  <c r="M199" i="4" s="1"/>
  <c r="L200" i="4"/>
  <c r="M200" i="4" s="1"/>
  <c r="L198" i="4"/>
  <c r="M198" i="4" s="1"/>
  <c r="L191" i="4"/>
  <c r="M191" i="4" s="1"/>
  <c r="L201" i="4"/>
  <c r="M201" i="4" s="1"/>
  <c r="L197" i="4"/>
  <c r="M197" i="4" s="1"/>
  <c r="L212" i="4"/>
  <c r="M212" i="4" s="1"/>
  <c r="L211" i="4"/>
  <c r="M211" i="4" s="1"/>
  <c r="J1664" i="4"/>
  <c r="K1664" i="4" s="1"/>
  <c r="J1652" i="4"/>
  <c r="K1652" i="4" s="1"/>
  <c r="J1663" i="4"/>
  <c r="K1663" i="4" s="1"/>
  <c r="J1651" i="4"/>
  <c r="K1651" i="4" s="1"/>
  <c r="J1649" i="4"/>
  <c r="K1649" i="4" s="1"/>
  <c r="J1660" i="4"/>
  <c r="K1660" i="4" s="1"/>
  <c r="J1672" i="4"/>
  <c r="K1672" i="4" s="1"/>
  <c r="J1659" i="4"/>
  <c r="K1659" i="4" s="1"/>
  <c r="J1661" i="4"/>
  <c r="K1661" i="4" s="1"/>
  <c r="J1650" i="4"/>
  <c r="K1650" i="4" s="1"/>
  <c r="J1671" i="4"/>
  <c r="K1671" i="4" s="1"/>
  <c r="J1669" i="4"/>
  <c r="K1669" i="4" s="1"/>
  <c r="J1662" i="4"/>
  <c r="K1662" i="4" s="1"/>
  <c r="J1673" i="4"/>
  <c r="K1673" i="4" s="1"/>
  <c r="J1670" i="4"/>
  <c r="K1670" i="4" s="1"/>
  <c r="J1668" i="4"/>
  <c r="K1668" i="4" s="1"/>
  <c r="J1667" i="4"/>
  <c r="K1667" i="4" s="1"/>
  <c r="J1666" i="4"/>
  <c r="K1666" i="4" s="1"/>
  <c r="J1658" i="4"/>
  <c r="K1658" i="4" s="1"/>
  <c r="J1657" i="4"/>
  <c r="K1657" i="4" s="1"/>
  <c r="J1655" i="4"/>
  <c r="K1655" i="4" s="1"/>
  <c r="L1178" i="4"/>
  <c r="M1178" i="4" s="1"/>
  <c r="L1163" i="4"/>
  <c r="M1163" i="4" s="1"/>
  <c r="L1166" i="4"/>
  <c r="M1166" i="4" s="1"/>
  <c r="L1177" i="4"/>
  <c r="M1177" i="4" s="1"/>
  <c r="L1174" i="4"/>
  <c r="M1174" i="4" s="1"/>
  <c r="L1175" i="4"/>
  <c r="M1175" i="4" s="1"/>
  <c r="L1165" i="4"/>
  <c r="M1165" i="4" s="1"/>
  <c r="L1186" i="4"/>
  <c r="M1186" i="4" s="1"/>
  <c r="L1164" i="4"/>
  <c r="M1164" i="4" s="1"/>
  <c r="L1185" i="4"/>
  <c r="M1185" i="4" s="1"/>
  <c r="L1181" i="4"/>
  <c r="M1181" i="4" s="1"/>
  <c r="L1176" i="4"/>
  <c r="M1176" i="4" s="1"/>
  <c r="L1168" i="4"/>
  <c r="M1168" i="4" s="1"/>
  <c r="L1172" i="4"/>
  <c r="M1172" i="4" s="1"/>
  <c r="L1183" i="4"/>
  <c r="M1183" i="4" s="1"/>
  <c r="L1173" i="4"/>
  <c r="M1173" i="4" s="1"/>
  <c r="L1182" i="4"/>
  <c r="M1182" i="4" s="1"/>
  <c r="L1184" i="4"/>
  <c r="M1184" i="4" s="1"/>
  <c r="L1180" i="4"/>
  <c r="M1180" i="4" s="1"/>
  <c r="L1171" i="4"/>
  <c r="M1171" i="4" s="1"/>
  <c r="L719" i="4"/>
  <c r="M719" i="4" s="1"/>
  <c r="L704" i="4"/>
  <c r="M704" i="4" s="1"/>
  <c r="L718" i="4"/>
  <c r="M718" i="4" s="1"/>
  <c r="L716" i="4"/>
  <c r="M716" i="4" s="1"/>
  <c r="L727" i="4"/>
  <c r="M727" i="4" s="1"/>
  <c r="L705" i="4"/>
  <c r="M705" i="4" s="1"/>
  <c r="L725" i="4"/>
  <c r="M725" i="4" s="1"/>
  <c r="L707" i="4"/>
  <c r="M707" i="4" s="1"/>
  <c r="L726" i="4"/>
  <c r="M726" i="4" s="1"/>
  <c r="L715" i="4"/>
  <c r="M715" i="4" s="1"/>
  <c r="L728" i="4"/>
  <c r="M728" i="4" s="1"/>
  <c r="L711" i="4"/>
  <c r="M711" i="4" s="1"/>
  <c r="L717" i="4"/>
  <c r="M717" i="4" s="1"/>
  <c r="L721" i="4"/>
  <c r="M721" i="4" s="1"/>
  <c r="L708" i="4"/>
  <c r="M708" i="4" s="1"/>
  <c r="L713" i="4"/>
  <c r="M713" i="4" s="1"/>
  <c r="L724" i="4"/>
  <c r="M724" i="4" s="1"/>
  <c r="L706" i="4"/>
  <c r="M706" i="4" s="1"/>
  <c r="L723" i="4"/>
  <c r="M723" i="4" s="1"/>
  <c r="L712" i="4"/>
  <c r="M712" i="4" s="1"/>
  <c r="L710" i="4"/>
  <c r="M710" i="4" s="1"/>
  <c r="L714" i="4"/>
  <c r="M714" i="4" s="1"/>
  <c r="L1382" i="4"/>
  <c r="M1382" i="4" s="1"/>
  <c r="L1381" i="4"/>
  <c r="M1381" i="4" s="1"/>
  <c r="L1393" i="4"/>
  <c r="M1393" i="4" s="1"/>
  <c r="L1379" i="4"/>
  <c r="M1379" i="4" s="1"/>
  <c r="L1390" i="4"/>
  <c r="M1390" i="4" s="1"/>
  <c r="L1402" i="4"/>
  <c r="M1402" i="4" s="1"/>
  <c r="L1394" i="4"/>
  <c r="M1394" i="4" s="1"/>
  <c r="L1391" i="4"/>
  <c r="M1391" i="4" s="1"/>
  <c r="L1380" i="4"/>
  <c r="M1380" i="4" s="1"/>
  <c r="L1401" i="4"/>
  <c r="M1401" i="4" s="1"/>
  <c r="L1389" i="4"/>
  <c r="M1389" i="4" s="1"/>
  <c r="L1403" i="4"/>
  <c r="M1403" i="4" s="1"/>
  <c r="L1400" i="4"/>
  <c r="M1400" i="4" s="1"/>
  <c r="L1399" i="4"/>
  <c r="M1399" i="4" s="1"/>
  <c r="L1384" i="4"/>
  <c r="M1384" i="4" s="1"/>
  <c r="L1388" i="4"/>
  <c r="M1388" i="4" s="1"/>
  <c r="L1387" i="4"/>
  <c r="M1387" i="4" s="1"/>
  <c r="L1386" i="4"/>
  <c r="M1386" i="4" s="1"/>
  <c r="L1396" i="4"/>
  <c r="M1396" i="4" s="1"/>
  <c r="L1385" i="4"/>
  <c r="M1385" i="4" s="1"/>
  <c r="L1397" i="4"/>
  <c r="M1397" i="4" s="1"/>
  <c r="L1392" i="4"/>
  <c r="M1392" i="4" s="1"/>
  <c r="J2196" i="4"/>
  <c r="K2196" i="4" s="1"/>
  <c r="J2192" i="4"/>
  <c r="K2192" i="4" s="1"/>
  <c r="J2200" i="4"/>
  <c r="K2200" i="4" s="1"/>
  <c r="J2204" i="4"/>
  <c r="K2204" i="4" s="1"/>
  <c r="J2207" i="4"/>
  <c r="K2207" i="4" s="1"/>
  <c r="J2191" i="4"/>
  <c r="K2191" i="4" s="1"/>
  <c r="J2203" i="4"/>
  <c r="K2203" i="4" s="1"/>
  <c r="J2189" i="4"/>
  <c r="K2189" i="4" s="1"/>
  <c r="J2212" i="4"/>
  <c r="K2212" i="4" s="1"/>
  <c r="J2195" i="4"/>
  <c r="K2195" i="4" s="1"/>
  <c r="J2201" i="4"/>
  <c r="K2201" i="4" s="1"/>
  <c r="J2211" i="4"/>
  <c r="K2211" i="4" s="1"/>
  <c r="J2190" i="4"/>
  <c r="K2190" i="4" s="1"/>
  <c r="J2208" i="4"/>
  <c r="K2208" i="4" s="1"/>
  <c r="J2202" i="4"/>
  <c r="K2202" i="4" s="1"/>
  <c r="J2199" i="4"/>
  <c r="K2199" i="4" s="1"/>
  <c r="J2198" i="4"/>
  <c r="K2198" i="4" s="1"/>
  <c r="J2194" i="4"/>
  <c r="K2194" i="4" s="1"/>
  <c r="J2209" i="4"/>
  <c r="K2209" i="4" s="1"/>
  <c r="J2206" i="4"/>
  <c r="K2206" i="4" s="1"/>
  <c r="J2205" i="4"/>
  <c r="K2205" i="4" s="1"/>
  <c r="L209" i="4"/>
  <c r="M209" i="4" s="1"/>
  <c r="L1737" i="4"/>
  <c r="M1737" i="4" s="1"/>
  <c r="L1733" i="4"/>
  <c r="M1733" i="4" s="1"/>
  <c r="L1749" i="4"/>
  <c r="M1749" i="4" s="1"/>
  <c r="L1732" i="4"/>
  <c r="M1732" i="4" s="1"/>
  <c r="L1745" i="4"/>
  <c r="M1745" i="4" s="1"/>
  <c r="L1730" i="4"/>
  <c r="M1730" i="4" s="1"/>
  <c r="L1753" i="4"/>
  <c r="M1753" i="4" s="1"/>
  <c r="L1742" i="4"/>
  <c r="M1742" i="4" s="1"/>
  <c r="L1740" i="4"/>
  <c r="M1740" i="4" s="1"/>
  <c r="L1731" i="4"/>
  <c r="M1731" i="4" s="1"/>
  <c r="L1754" i="4"/>
  <c r="M1754" i="4" s="1"/>
  <c r="L1752" i="4"/>
  <c r="M1752" i="4" s="1"/>
  <c r="L1741" i="4"/>
  <c r="M1741" i="4" s="1"/>
  <c r="L1744" i="4"/>
  <c r="M1744" i="4" s="1"/>
  <c r="L1738" i="4"/>
  <c r="M1738" i="4" s="1"/>
  <c r="L1751" i="4"/>
  <c r="M1751" i="4" s="1"/>
  <c r="L1750" i="4"/>
  <c r="M1750" i="4" s="1"/>
  <c r="L1739" i="4"/>
  <c r="M1739" i="4" s="1"/>
  <c r="L1735" i="4"/>
  <c r="M1735" i="4" s="1"/>
  <c r="L1743" i="4"/>
  <c r="M1743" i="4" s="1"/>
  <c r="L1748" i="4"/>
  <c r="M1748" i="4" s="1"/>
  <c r="L1747" i="4"/>
  <c r="M1747" i="4" s="1"/>
  <c r="L1776" i="4"/>
  <c r="M1776" i="4" s="1"/>
  <c r="L1760" i="4"/>
  <c r="M1760" i="4" s="1"/>
  <c r="L1759" i="4"/>
  <c r="M1759" i="4" s="1"/>
  <c r="L1757" i="4"/>
  <c r="M1757" i="4" s="1"/>
  <c r="L1769" i="4"/>
  <c r="M1769" i="4" s="1"/>
  <c r="L1768" i="4"/>
  <c r="M1768" i="4" s="1"/>
  <c r="L1772" i="4"/>
  <c r="M1772" i="4" s="1"/>
  <c r="L1780" i="4"/>
  <c r="M1780" i="4" s="1"/>
  <c r="L1764" i="4"/>
  <c r="M1764" i="4" s="1"/>
  <c r="L1781" i="4"/>
  <c r="M1781" i="4" s="1"/>
  <c r="L1767" i="4"/>
  <c r="M1767" i="4" s="1"/>
  <c r="L1758" i="4"/>
  <c r="M1758" i="4" s="1"/>
  <c r="L1771" i="4"/>
  <c r="M1771" i="4" s="1"/>
  <c r="L1778" i="4"/>
  <c r="M1778" i="4" s="1"/>
  <c r="L1775" i="4"/>
  <c r="M1775" i="4" s="1"/>
  <c r="L1779" i="4"/>
  <c r="M1779" i="4" s="1"/>
  <c r="L1774" i="4"/>
  <c r="M1774" i="4" s="1"/>
  <c r="L1762" i="4"/>
  <c r="M1762" i="4" s="1"/>
  <c r="L1763" i="4"/>
  <c r="M1763" i="4" s="1"/>
  <c r="L1777" i="4"/>
  <c r="M1777" i="4" s="1"/>
  <c r="L1766" i="4"/>
  <c r="M1766" i="4" s="1"/>
  <c r="L1765" i="4"/>
  <c r="M1765" i="4" s="1"/>
  <c r="J2114" i="4"/>
  <c r="K2114" i="4" s="1"/>
  <c r="J2131" i="4"/>
  <c r="K2131" i="4" s="1"/>
  <c r="J2126" i="4"/>
  <c r="K2126" i="4" s="1"/>
  <c r="J2110" i="4"/>
  <c r="K2110" i="4" s="1"/>
  <c r="J2108" i="4"/>
  <c r="K2108" i="4" s="1"/>
  <c r="J2127" i="4"/>
  <c r="K2127" i="4" s="1"/>
  <c r="J2123" i="4"/>
  <c r="K2123" i="4" s="1"/>
  <c r="J2119" i="4"/>
  <c r="K2119" i="4" s="1"/>
  <c r="J2122" i="4"/>
  <c r="K2122" i="4" s="1"/>
  <c r="J2115" i="4"/>
  <c r="K2115" i="4" s="1"/>
  <c r="J2111" i="4"/>
  <c r="K2111" i="4" s="1"/>
  <c r="J2120" i="4"/>
  <c r="K2120" i="4" s="1"/>
  <c r="J2118" i="4"/>
  <c r="K2118" i="4" s="1"/>
  <c r="J2132" i="4"/>
  <c r="K2132" i="4" s="1"/>
  <c r="J2109" i="4"/>
  <c r="K2109" i="4" s="1"/>
  <c r="J2130" i="4"/>
  <c r="K2130" i="4" s="1"/>
  <c r="J2121" i="4"/>
  <c r="K2121" i="4" s="1"/>
  <c r="J2113" i="4"/>
  <c r="K2113" i="4" s="1"/>
  <c r="J2116" i="4"/>
  <c r="K2116" i="4" s="1"/>
  <c r="J2129" i="4"/>
  <c r="K2129" i="4" s="1"/>
  <c r="J2386" i="4"/>
  <c r="K2386" i="4" s="1"/>
  <c r="J2398" i="4"/>
  <c r="K2398" i="4" s="1"/>
  <c r="J2385" i="4"/>
  <c r="K2385" i="4" s="1"/>
  <c r="J2389" i="4"/>
  <c r="K2389" i="4" s="1"/>
  <c r="J2388" i="4"/>
  <c r="K2388" i="4" s="1"/>
  <c r="J2384" i="4"/>
  <c r="K2384" i="4" s="1"/>
  <c r="J2392" i="4"/>
  <c r="K2392" i="4" s="1"/>
  <c r="J2393" i="4"/>
  <c r="K2393" i="4" s="1"/>
  <c r="J2378" i="4"/>
  <c r="K2378" i="4" s="1"/>
  <c r="J2380" i="4"/>
  <c r="K2380" i="4" s="1"/>
  <c r="J2400" i="4"/>
  <c r="K2400" i="4" s="1"/>
  <c r="J2402" i="4"/>
  <c r="K2402" i="4" s="1"/>
  <c r="J2381" i="4"/>
  <c r="K2381" i="4" s="1"/>
  <c r="J2390" i="4"/>
  <c r="K2390" i="4" s="1"/>
  <c r="J2379" i="4"/>
  <c r="K2379" i="4" s="1"/>
  <c r="J2401" i="4"/>
  <c r="K2401" i="4" s="1"/>
  <c r="J2397" i="4"/>
  <c r="K2397" i="4" s="1"/>
  <c r="J2396" i="4"/>
  <c r="K2396" i="4" s="1"/>
  <c r="J2395" i="4"/>
  <c r="K2395" i="4" s="1"/>
  <c r="J2399" i="4"/>
  <c r="K2399" i="4" s="1"/>
  <c r="J2387" i="4"/>
  <c r="K2387" i="4" s="1"/>
  <c r="J2383" i="4"/>
  <c r="K2383" i="4" s="1"/>
  <c r="J2391" i="4"/>
  <c r="K2391" i="4" s="1"/>
  <c r="J2394" i="4"/>
  <c r="K2394" i="4" s="1"/>
  <c r="J2382" i="4"/>
  <c r="K2382" i="4" s="1"/>
  <c r="J476" i="4"/>
  <c r="K476" i="4" s="1"/>
  <c r="J475" i="4"/>
  <c r="K475" i="4" s="1"/>
  <c r="J473" i="4"/>
  <c r="K473" i="4" s="1"/>
  <c r="J461" i="4"/>
  <c r="K461" i="4" s="1"/>
  <c r="J463" i="4"/>
  <c r="K463" i="4" s="1"/>
  <c r="J462" i="4"/>
  <c r="K462" i="4" s="1"/>
  <c r="J471" i="4"/>
  <c r="K471" i="4" s="1"/>
  <c r="J479" i="4"/>
  <c r="K479" i="4" s="1"/>
  <c r="J472" i="4"/>
  <c r="K472" i="4" s="1"/>
  <c r="J464" i="4"/>
  <c r="K464" i="4" s="1"/>
  <c r="J481" i="4"/>
  <c r="K481" i="4" s="1"/>
  <c r="J483" i="4"/>
  <c r="K483" i="4" s="1"/>
  <c r="J484" i="4"/>
  <c r="K484" i="4" s="1"/>
  <c r="J474" i="4"/>
  <c r="K474" i="4" s="1"/>
  <c r="J470" i="4"/>
  <c r="K470" i="4" s="1"/>
  <c r="J478" i="4"/>
  <c r="K478" i="4" s="1"/>
  <c r="J482" i="4"/>
  <c r="K482" i="4" s="1"/>
  <c r="J467" i="4"/>
  <c r="K467" i="4" s="1"/>
  <c r="J480" i="4"/>
  <c r="K480" i="4" s="1"/>
  <c r="J469" i="4"/>
  <c r="K469" i="4" s="1"/>
  <c r="L152" i="4"/>
  <c r="M152" i="4" s="1"/>
  <c r="L140" i="4"/>
  <c r="M140" i="4" s="1"/>
  <c r="L151" i="4"/>
  <c r="M151" i="4" s="1"/>
  <c r="L139" i="4"/>
  <c r="M139" i="4" s="1"/>
  <c r="L138" i="4"/>
  <c r="M138" i="4" s="1"/>
  <c r="L148" i="4"/>
  <c r="M148" i="4" s="1"/>
  <c r="L160" i="4"/>
  <c r="M160" i="4" s="1"/>
  <c r="L147" i="4"/>
  <c r="M147" i="4" s="1"/>
  <c r="L145" i="4"/>
  <c r="M145" i="4" s="1"/>
  <c r="L159" i="4"/>
  <c r="M159" i="4" s="1"/>
  <c r="L149" i="4"/>
  <c r="M149" i="4" s="1"/>
  <c r="L150" i="4"/>
  <c r="M150" i="4" s="1"/>
  <c r="L137" i="4"/>
  <c r="M137" i="4" s="1"/>
  <c r="L144" i="4"/>
  <c r="M144" i="4" s="1"/>
  <c r="L153" i="4"/>
  <c r="M153" i="4" s="1"/>
  <c r="L143" i="4"/>
  <c r="M143" i="4" s="1"/>
  <c r="L158" i="4"/>
  <c r="M158" i="4" s="1"/>
  <c r="L157" i="4"/>
  <c r="M157" i="4" s="1"/>
  <c r="L2290" i="4"/>
  <c r="M2290" i="4" s="1"/>
  <c r="L2277" i="4"/>
  <c r="M2277" i="4" s="1"/>
  <c r="L2276" i="4"/>
  <c r="M2276" i="4" s="1"/>
  <c r="L2280" i="4"/>
  <c r="M2280" i="4" s="1"/>
  <c r="L2293" i="4"/>
  <c r="M2293" i="4" s="1"/>
  <c r="L2292" i="4"/>
  <c r="M2292" i="4" s="1"/>
  <c r="L2278" i="4"/>
  <c r="M2278" i="4" s="1"/>
  <c r="L2289" i="4"/>
  <c r="M2289" i="4" s="1"/>
  <c r="L2272" i="4"/>
  <c r="M2272" i="4" s="1"/>
  <c r="L2285" i="4"/>
  <c r="M2285" i="4" s="1"/>
  <c r="L2281" i="4"/>
  <c r="M2281" i="4" s="1"/>
  <c r="L2284" i="4"/>
  <c r="M2284" i="4" s="1"/>
  <c r="L2282" i="4"/>
  <c r="M2282" i="4" s="1"/>
  <c r="L2270" i="4"/>
  <c r="M2270" i="4" s="1"/>
  <c r="L2271" i="4"/>
  <c r="M2271" i="4" s="1"/>
  <c r="L2273" i="4"/>
  <c r="M2273" i="4" s="1"/>
  <c r="L2288" i="4"/>
  <c r="M2288" i="4" s="1"/>
  <c r="L2283" i="4"/>
  <c r="M2283" i="4" s="1"/>
  <c r="L2287" i="4"/>
  <c r="M2287" i="4" s="1"/>
  <c r="L2279" i="4"/>
  <c r="M2279" i="4" s="1"/>
  <c r="L2274" i="4"/>
  <c r="M2274" i="4" s="1"/>
  <c r="L2294" i="4"/>
  <c r="M2294" i="4" s="1"/>
  <c r="L2291" i="4"/>
  <c r="M2291" i="4" s="1"/>
  <c r="J2046" i="4"/>
  <c r="K2046" i="4" s="1"/>
  <c r="J2033" i="4"/>
  <c r="K2033" i="4" s="1"/>
  <c r="J2034" i="4"/>
  <c r="K2034" i="4" s="1"/>
  <c r="J2029" i="4"/>
  <c r="K2029" i="4" s="1"/>
  <c r="J2030" i="4"/>
  <c r="K2030" i="4" s="1"/>
  <c r="J2027" i="4"/>
  <c r="K2027" i="4" s="1"/>
  <c r="J2039" i="4"/>
  <c r="K2039" i="4" s="1"/>
  <c r="J2045" i="4"/>
  <c r="K2045" i="4" s="1"/>
  <c r="J2050" i="4"/>
  <c r="K2050" i="4" s="1"/>
  <c r="J2042" i="4"/>
  <c r="K2042" i="4" s="1"/>
  <c r="J2040" i="4"/>
  <c r="K2040" i="4" s="1"/>
  <c r="J2037" i="4"/>
  <c r="K2037" i="4" s="1"/>
  <c r="J2028" i="4"/>
  <c r="K2028" i="4" s="1"/>
  <c r="J2041" i="4"/>
  <c r="K2041" i="4" s="1"/>
  <c r="J2048" i="4"/>
  <c r="K2048" i="4" s="1"/>
  <c r="J2051" i="4"/>
  <c r="K2051" i="4" s="1"/>
  <c r="J2035" i="4"/>
  <c r="K2035" i="4" s="1"/>
  <c r="J2038" i="4"/>
  <c r="K2038" i="4" s="1"/>
  <c r="J2036" i="4"/>
  <c r="K2036" i="4" s="1"/>
  <c r="J2044" i="4"/>
  <c r="K2044" i="4" s="1"/>
  <c r="J2049" i="4"/>
  <c r="K2049" i="4" s="1"/>
  <c r="J2031" i="4"/>
  <c r="K2031" i="4" s="1"/>
  <c r="L1791" i="4"/>
  <c r="M1791" i="4" s="1"/>
  <c r="L1799" i="4"/>
  <c r="M1799" i="4" s="1"/>
  <c r="L1787" i="4"/>
  <c r="M1787" i="4" s="1"/>
  <c r="L1803" i="4"/>
  <c r="M1803" i="4" s="1"/>
  <c r="L1798" i="4"/>
  <c r="M1798" i="4" s="1"/>
  <c r="L1784" i="4"/>
  <c r="M1784" i="4" s="1"/>
  <c r="L1796" i="4"/>
  <c r="M1796" i="4" s="1"/>
  <c r="L1795" i="4"/>
  <c r="M1795" i="4" s="1"/>
  <c r="L1786" i="4"/>
  <c r="M1786" i="4" s="1"/>
  <c r="L1807" i="4"/>
  <c r="M1807" i="4" s="1"/>
  <c r="L1808" i="4"/>
  <c r="M1808" i="4" s="1"/>
  <c r="L1785" i="4"/>
  <c r="M1785" i="4" s="1"/>
  <c r="L1797" i="4"/>
  <c r="M1797" i="4" s="1"/>
  <c r="L1794" i="4"/>
  <c r="M1794" i="4" s="1"/>
  <c r="L1793" i="4"/>
  <c r="M1793" i="4" s="1"/>
  <c r="L1805" i="4"/>
  <c r="M1805" i="4" s="1"/>
  <c r="L1800" i="4"/>
  <c r="M1800" i="4" s="1"/>
  <c r="L1806" i="4"/>
  <c r="M1806" i="4" s="1"/>
  <c r="L1804" i="4"/>
  <c r="M1804" i="4" s="1"/>
  <c r="L1802" i="4"/>
  <c r="M1802" i="4" s="1"/>
  <c r="L1790" i="4"/>
  <c r="M1790" i="4" s="1"/>
  <c r="L1792" i="4"/>
  <c r="M1792" i="4" s="1"/>
  <c r="J1749" i="4"/>
  <c r="K1749" i="4" s="1"/>
  <c r="J1732" i="4"/>
  <c r="K1732" i="4" s="1"/>
  <c r="J1737" i="4"/>
  <c r="K1737" i="4" s="1"/>
  <c r="J1730" i="4"/>
  <c r="K1730" i="4" s="1"/>
  <c r="J1753" i="4"/>
  <c r="K1753" i="4" s="1"/>
  <c r="J1754" i="4"/>
  <c r="K1754" i="4" s="1"/>
  <c r="J1742" i="4"/>
  <c r="K1742" i="4" s="1"/>
  <c r="J1743" i="4"/>
  <c r="K1743" i="4" s="1"/>
  <c r="J1731" i="4"/>
  <c r="K1731" i="4" s="1"/>
  <c r="J1741" i="4"/>
  <c r="K1741" i="4" s="1"/>
  <c r="J1752" i="4"/>
  <c r="K1752" i="4" s="1"/>
  <c r="J1751" i="4"/>
  <c r="K1751" i="4" s="1"/>
  <c r="J1733" i="4"/>
  <c r="K1733" i="4" s="1"/>
  <c r="J1745" i="4"/>
  <c r="K1745" i="4" s="1"/>
  <c r="J1739" i="4"/>
  <c r="K1739" i="4" s="1"/>
  <c r="J1740" i="4"/>
  <c r="K1740" i="4" s="1"/>
  <c r="J1750" i="4"/>
  <c r="K1750" i="4" s="1"/>
  <c r="J1735" i="4"/>
  <c r="K1735" i="4" s="1"/>
  <c r="J1736" i="4"/>
  <c r="K1736" i="4" s="1"/>
  <c r="J1738" i="4"/>
  <c r="K1738" i="4" s="1"/>
  <c r="J1734" i="4"/>
  <c r="K1734" i="4" s="1"/>
  <c r="J1744" i="4"/>
  <c r="K1744" i="4" s="1"/>
  <c r="J1747" i="4"/>
  <c r="K1747" i="4" s="1"/>
  <c r="J2222" i="4"/>
  <c r="K2222" i="4" s="1"/>
  <c r="J2227" i="4"/>
  <c r="K2227" i="4" s="1"/>
  <c r="J2235" i="4"/>
  <c r="K2235" i="4" s="1"/>
  <c r="J2239" i="4"/>
  <c r="K2239" i="4" s="1"/>
  <c r="J2231" i="4"/>
  <c r="K2231" i="4" s="1"/>
  <c r="J2223" i="4"/>
  <c r="K2223" i="4" s="1"/>
  <c r="J2234" i="4"/>
  <c r="K2234" i="4" s="1"/>
  <c r="J2226" i="4"/>
  <c r="K2226" i="4" s="1"/>
  <c r="J2216" i="4"/>
  <c r="K2216" i="4" s="1"/>
  <c r="J2238" i="4"/>
  <c r="K2238" i="4" s="1"/>
  <c r="J2218" i="4"/>
  <c r="K2218" i="4" s="1"/>
  <c r="J2219" i="4"/>
  <c r="K2219" i="4" s="1"/>
  <c r="J2230" i="4"/>
  <c r="K2230" i="4" s="1"/>
  <c r="J2228" i="4"/>
  <c r="K2228" i="4" s="1"/>
  <c r="J2229" i="4"/>
  <c r="K2229" i="4" s="1"/>
  <c r="J2225" i="4"/>
  <c r="K2225" i="4" s="1"/>
  <c r="J2224" i="4"/>
  <c r="K2224" i="4" s="1"/>
  <c r="J2221" i="4"/>
  <c r="K2221" i="4" s="1"/>
  <c r="J2217" i="4"/>
  <c r="K2217" i="4" s="1"/>
  <c r="J2233" i="4"/>
  <c r="K2233" i="4" s="1"/>
  <c r="J2236" i="4"/>
  <c r="K2236" i="4" s="1"/>
  <c r="L260" i="4"/>
  <c r="M260" i="4" s="1"/>
  <c r="L259" i="4"/>
  <c r="M259" i="4" s="1"/>
  <c r="L247" i="4"/>
  <c r="M247" i="4" s="1"/>
  <c r="L256" i="4"/>
  <c r="M256" i="4" s="1"/>
  <c r="L248" i="4"/>
  <c r="M248" i="4" s="1"/>
  <c r="L257" i="4"/>
  <c r="M257" i="4" s="1"/>
  <c r="L268" i="4"/>
  <c r="M268" i="4" s="1"/>
  <c r="L245" i="4"/>
  <c r="M245" i="4" s="1"/>
  <c r="L246" i="4"/>
  <c r="M246" i="4" s="1"/>
  <c r="L255" i="4"/>
  <c r="M255" i="4" s="1"/>
  <c r="L266" i="4"/>
  <c r="M266" i="4" s="1"/>
  <c r="L253" i="4"/>
  <c r="M253" i="4" s="1"/>
  <c r="L263" i="4"/>
  <c r="M263" i="4" s="1"/>
  <c r="L265" i="4"/>
  <c r="M265" i="4" s="1"/>
  <c r="L258" i="4"/>
  <c r="M258" i="4" s="1"/>
  <c r="L267" i="4"/>
  <c r="M267" i="4" s="1"/>
  <c r="L254" i="4"/>
  <c r="M254" i="4" s="1"/>
  <c r="L252" i="4"/>
  <c r="M252" i="4" s="1"/>
  <c r="L262" i="4"/>
  <c r="M262" i="4" s="1"/>
  <c r="L264" i="4"/>
  <c r="M264" i="4" s="1"/>
  <c r="L251" i="4"/>
  <c r="M251" i="4" s="1"/>
  <c r="L249" i="4"/>
  <c r="M249" i="4" s="1"/>
  <c r="J706" i="4"/>
  <c r="K706" i="4" s="1"/>
  <c r="J719" i="4"/>
  <c r="K719" i="4" s="1"/>
  <c r="J718" i="4"/>
  <c r="K718" i="4" s="1"/>
  <c r="J704" i="4"/>
  <c r="K704" i="4" s="1"/>
  <c r="J715" i="4"/>
  <c r="K715" i="4" s="1"/>
  <c r="J727" i="4"/>
  <c r="K727" i="4" s="1"/>
  <c r="J705" i="4"/>
  <c r="K705" i="4" s="1"/>
  <c r="J716" i="4"/>
  <c r="K716" i="4" s="1"/>
  <c r="J717" i="4"/>
  <c r="K717" i="4" s="1"/>
  <c r="J723" i="4"/>
  <c r="K723" i="4" s="1"/>
  <c r="J714" i="4"/>
  <c r="K714" i="4" s="1"/>
  <c r="J707" i="4"/>
  <c r="K707" i="4" s="1"/>
  <c r="J726" i="4"/>
  <c r="K726" i="4" s="1"/>
  <c r="J724" i="4"/>
  <c r="K724" i="4" s="1"/>
  <c r="J712" i="4"/>
  <c r="K712" i="4" s="1"/>
  <c r="J722" i="4"/>
  <c r="K722" i="4" s="1"/>
  <c r="J711" i="4"/>
  <c r="K711" i="4" s="1"/>
  <c r="J709" i="4"/>
  <c r="K709" i="4" s="1"/>
  <c r="J725" i="4"/>
  <c r="K725" i="4" s="1"/>
  <c r="J710" i="4"/>
  <c r="K710" i="4" s="1"/>
  <c r="J713" i="4"/>
  <c r="K713" i="4" s="1"/>
  <c r="J720" i="4"/>
  <c r="K720" i="4" s="1"/>
  <c r="J2265" i="4"/>
  <c r="K2265" i="4" s="1"/>
  <c r="J2258" i="4"/>
  <c r="K2258" i="4" s="1"/>
  <c r="J2266" i="4"/>
  <c r="K2266" i="4" s="1"/>
  <c r="J2262" i="4"/>
  <c r="K2262" i="4" s="1"/>
  <c r="J2250" i="4"/>
  <c r="K2250" i="4" s="1"/>
  <c r="J2249" i="4"/>
  <c r="K2249" i="4" s="1"/>
  <c r="J2245" i="4"/>
  <c r="K2245" i="4" s="1"/>
  <c r="J2253" i="4"/>
  <c r="K2253" i="4" s="1"/>
  <c r="J2261" i="4"/>
  <c r="K2261" i="4" s="1"/>
  <c r="J2257" i="4"/>
  <c r="K2257" i="4" s="1"/>
  <c r="J2246" i="4"/>
  <c r="K2246" i="4" s="1"/>
  <c r="J2254" i="4"/>
  <c r="K2254" i="4" s="1"/>
  <c r="J2244" i="4"/>
  <c r="K2244" i="4" s="1"/>
  <c r="J2256" i="4"/>
  <c r="K2256" i="4" s="1"/>
  <c r="J2255" i="4"/>
  <c r="K2255" i="4" s="1"/>
  <c r="J2243" i="4"/>
  <c r="K2243" i="4" s="1"/>
  <c r="J2252" i="4"/>
  <c r="K2252" i="4" s="1"/>
  <c r="J2251" i="4"/>
  <c r="K2251" i="4" s="1"/>
  <c r="J2260" i="4"/>
  <c r="K2260" i="4" s="1"/>
  <c r="J2247" i="4"/>
  <c r="K2247" i="4" s="1"/>
  <c r="J2264" i="4"/>
  <c r="K2264" i="4" s="1"/>
  <c r="J2263" i="4"/>
  <c r="K2263" i="4" s="1"/>
  <c r="J2259" i="4"/>
  <c r="K2259" i="4" s="1"/>
  <c r="L2343" i="4"/>
  <c r="M2343" i="4" s="1"/>
  <c r="L2326" i="4"/>
  <c r="M2326" i="4" s="1"/>
  <c r="L2327" i="4"/>
  <c r="M2327" i="4" s="1"/>
  <c r="L2344" i="4"/>
  <c r="M2344" i="4" s="1"/>
  <c r="L2347" i="4"/>
  <c r="M2347" i="4" s="1"/>
  <c r="L2331" i="4"/>
  <c r="M2331" i="4" s="1"/>
  <c r="L2346" i="4"/>
  <c r="M2346" i="4" s="1"/>
  <c r="L2333" i="4"/>
  <c r="M2333" i="4" s="1"/>
  <c r="L2334" i="4"/>
  <c r="M2334" i="4" s="1"/>
  <c r="L2339" i="4"/>
  <c r="M2339" i="4" s="1"/>
  <c r="L2338" i="4"/>
  <c r="M2338" i="4" s="1"/>
  <c r="L2342" i="4"/>
  <c r="M2342" i="4" s="1"/>
  <c r="L2332" i="4"/>
  <c r="M2332" i="4" s="1"/>
  <c r="L2330" i="4"/>
  <c r="M2330" i="4" s="1"/>
  <c r="L2324" i="4"/>
  <c r="M2324" i="4" s="1"/>
  <c r="L2337" i="4"/>
  <c r="M2337" i="4" s="1"/>
  <c r="L2336" i="4"/>
  <c r="M2336" i="4" s="1"/>
  <c r="L2341" i="4"/>
  <c r="M2341" i="4" s="1"/>
  <c r="L2335" i="4"/>
  <c r="M2335" i="4" s="1"/>
  <c r="L2325" i="4"/>
  <c r="M2325" i="4" s="1"/>
  <c r="L2329" i="4"/>
  <c r="M2329" i="4" s="1"/>
  <c r="L2345" i="4"/>
  <c r="M2345" i="4" s="1"/>
  <c r="L2348" i="4"/>
  <c r="M2348" i="4" s="1"/>
  <c r="L2340" i="4"/>
  <c r="M2340" i="4" s="1"/>
  <c r="J2685" i="4"/>
  <c r="K2685" i="4" s="1"/>
  <c r="J2686" i="4"/>
  <c r="K2686" i="4" s="1"/>
  <c r="J2680" i="4"/>
  <c r="K2680" i="4" s="1"/>
  <c r="J2678" i="4"/>
  <c r="K2678" i="4" s="1"/>
  <c r="J2692" i="4"/>
  <c r="K2692" i="4" s="1"/>
  <c r="J2697" i="4"/>
  <c r="K2697" i="4" s="1"/>
  <c r="J2677" i="4"/>
  <c r="K2677" i="4" s="1"/>
  <c r="J2696" i="4"/>
  <c r="K2696" i="4" s="1"/>
  <c r="J2687" i="4"/>
  <c r="K2687" i="4" s="1"/>
  <c r="J2679" i="4"/>
  <c r="K2679" i="4" s="1"/>
  <c r="J2683" i="4"/>
  <c r="K2683" i="4" s="1"/>
  <c r="J2676" i="4"/>
  <c r="K2676" i="4" s="1"/>
  <c r="J2688" i="4"/>
  <c r="K2688" i="4" s="1"/>
  <c r="J2689" i="4"/>
  <c r="K2689" i="4" s="1"/>
  <c r="J2690" i="4"/>
  <c r="K2690" i="4" s="1"/>
  <c r="J2691" i="4"/>
  <c r="K2691" i="4" s="1"/>
  <c r="J2684" i="4"/>
  <c r="K2684" i="4" s="1"/>
  <c r="J2694" i="4"/>
  <c r="K2694" i="4" s="1"/>
  <c r="J2698" i="4"/>
  <c r="K2698" i="4" s="1"/>
  <c r="J2693" i="4"/>
  <c r="K2693" i="4" s="1"/>
  <c r="J2695" i="4"/>
  <c r="K2695" i="4" s="1"/>
  <c r="J2682" i="4"/>
  <c r="K2682" i="4" s="1"/>
  <c r="J2675" i="4"/>
  <c r="K2675" i="4" s="1"/>
  <c r="J2699" i="4"/>
  <c r="K2699" i="4" s="1"/>
  <c r="J2681" i="4"/>
  <c r="K2681" i="4" s="1"/>
  <c r="L261" i="4"/>
  <c r="M261" i="4" s="1"/>
  <c r="J465" i="4"/>
  <c r="K465" i="4" s="1"/>
  <c r="J2124" i="4"/>
  <c r="K2124" i="4" s="1"/>
  <c r="J466" i="4"/>
  <c r="K466" i="4" s="1"/>
  <c r="L356" i="4"/>
  <c r="M356" i="4" s="1"/>
  <c r="L365" i="4"/>
  <c r="M365" i="4" s="1"/>
  <c r="L368" i="4"/>
  <c r="M368" i="4" s="1"/>
  <c r="L364" i="4"/>
  <c r="M364" i="4" s="1"/>
  <c r="L353" i="4"/>
  <c r="M353" i="4" s="1"/>
  <c r="L367" i="4"/>
  <c r="M367" i="4" s="1"/>
  <c r="L355" i="4"/>
  <c r="M355" i="4" s="1"/>
  <c r="L354" i="4"/>
  <c r="M354" i="4" s="1"/>
  <c r="L363" i="4"/>
  <c r="M363" i="4" s="1"/>
  <c r="L366" i="4"/>
  <c r="M366" i="4" s="1"/>
  <c r="L375" i="4"/>
  <c r="M375" i="4" s="1"/>
  <c r="L374" i="4"/>
  <c r="M374" i="4" s="1"/>
  <c r="L360" i="4"/>
  <c r="M360" i="4" s="1"/>
  <c r="L373" i="4"/>
  <c r="M373" i="4" s="1"/>
  <c r="L377" i="4"/>
  <c r="M377" i="4" s="1"/>
  <c r="L359" i="4"/>
  <c r="M359" i="4" s="1"/>
  <c r="L371" i="4"/>
  <c r="M371" i="4" s="1"/>
  <c r="L362" i="4"/>
  <c r="M362" i="4" s="1"/>
  <c r="L376" i="4"/>
  <c r="M376" i="4" s="1"/>
  <c r="J1463" i="4"/>
  <c r="K1463" i="4" s="1"/>
  <c r="J1475" i="4"/>
  <c r="K1475" i="4" s="1"/>
  <c r="J1462" i="4"/>
  <c r="K1462" i="4" s="1"/>
  <c r="J1472" i="4"/>
  <c r="K1472" i="4" s="1"/>
  <c r="J1474" i="4"/>
  <c r="K1474" i="4" s="1"/>
  <c r="J1460" i="4"/>
  <c r="K1460" i="4" s="1"/>
  <c r="J1471" i="4"/>
  <c r="K1471" i="4" s="1"/>
  <c r="J1461" i="4"/>
  <c r="K1461" i="4" s="1"/>
  <c r="J1483" i="4"/>
  <c r="K1483" i="4" s="1"/>
  <c r="J1473" i="4"/>
  <c r="K1473" i="4" s="1"/>
  <c r="J1470" i="4"/>
  <c r="K1470" i="4" s="1"/>
  <c r="J1479" i="4"/>
  <c r="K1479" i="4" s="1"/>
  <c r="J1481" i="4"/>
  <c r="K1481" i="4" s="1"/>
  <c r="J1482" i="4"/>
  <c r="K1482" i="4" s="1"/>
  <c r="J1480" i="4"/>
  <c r="K1480" i="4" s="1"/>
  <c r="J1468" i="4"/>
  <c r="K1468" i="4" s="1"/>
  <c r="J1467" i="4"/>
  <c r="K1467" i="4" s="1"/>
  <c r="J1464" i="4"/>
  <c r="K1464" i="4" s="1"/>
  <c r="J1469" i="4"/>
  <c r="K1469" i="4" s="1"/>
  <c r="J1484" i="4"/>
  <c r="K1484" i="4" s="1"/>
  <c r="J1466" i="4"/>
  <c r="K1466" i="4" s="1"/>
  <c r="J1717" i="4"/>
  <c r="K1717" i="4" s="1"/>
  <c r="J1706" i="4"/>
  <c r="K1706" i="4" s="1"/>
  <c r="J1710" i="4"/>
  <c r="K1710" i="4" s="1"/>
  <c r="J1705" i="4"/>
  <c r="K1705" i="4" s="1"/>
  <c r="J1722" i="4"/>
  <c r="K1722" i="4" s="1"/>
  <c r="J1703" i="4"/>
  <c r="K1703" i="4" s="1"/>
  <c r="J1718" i="4"/>
  <c r="K1718" i="4" s="1"/>
  <c r="J1715" i="4"/>
  <c r="K1715" i="4" s="1"/>
  <c r="J1714" i="4"/>
  <c r="K1714" i="4" s="1"/>
  <c r="J1725" i="4"/>
  <c r="K1725" i="4" s="1"/>
  <c r="J1716" i="4"/>
  <c r="K1716" i="4" s="1"/>
  <c r="J1723" i="4"/>
  <c r="K1723" i="4" s="1"/>
  <c r="J1709" i="4"/>
  <c r="K1709" i="4" s="1"/>
  <c r="J1713" i="4"/>
  <c r="K1713" i="4" s="1"/>
  <c r="J1726" i="4"/>
  <c r="K1726" i="4" s="1"/>
  <c r="J1727" i="4"/>
  <c r="K1727" i="4" s="1"/>
  <c r="J1712" i="4"/>
  <c r="K1712" i="4" s="1"/>
  <c r="J1708" i="4"/>
  <c r="K1708" i="4" s="1"/>
  <c r="J1711" i="4"/>
  <c r="K1711" i="4" s="1"/>
  <c r="J1719" i="4"/>
  <c r="K1719" i="4" s="1"/>
  <c r="J1724" i="4"/>
  <c r="K1724" i="4" s="1"/>
  <c r="J1704" i="4"/>
  <c r="K1704" i="4" s="1"/>
  <c r="J1720" i="4"/>
  <c r="K1720" i="4" s="1"/>
  <c r="L1961" i="4"/>
  <c r="M1961" i="4" s="1"/>
  <c r="L1949" i="4"/>
  <c r="M1949" i="4" s="1"/>
  <c r="L1953" i="4"/>
  <c r="M1953" i="4" s="1"/>
  <c r="L1964" i="4"/>
  <c r="M1964" i="4" s="1"/>
  <c r="L1946" i="4"/>
  <c r="M1946" i="4" s="1"/>
  <c r="L1965" i="4"/>
  <c r="M1965" i="4" s="1"/>
  <c r="L1952" i="4"/>
  <c r="M1952" i="4" s="1"/>
  <c r="L1948" i="4"/>
  <c r="M1948" i="4" s="1"/>
  <c r="L1957" i="4"/>
  <c r="M1957" i="4" s="1"/>
  <c r="L1960" i="4"/>
  <c r="M1960" i="4" s="1"/>
  <c r="L1947" i="4"/>
  <c r="M1947" i="4" s="1"/>
  <c r="L1958" i="4"/>
  <c r="M1958" i="4" s="1"/>
  <c r="L1956" i="4"/>
  <c r="M1956" i="4" s="1"/>
  <c r="L1954" i="4"/>
  <c r="M1954" i="4" s="1"/>
  <c r="L1967" i="4"/>
  <c r="M1967" i="4" s="1"/>
  <c r="L1969" i="4"/>
  <c r="M1969" i="4" s="1"/>
  <c r="L1959" i="4"/>
  <c r="M1959" i="4" s="1"/>
  <c r="L1963" i="4"/>
  <c r="M1963" i="4" s="1"/>
  <c r="L1968" i="4"/>
  <c r="M1968" i="4" s="1"/>
  <c r="L1966" i="4"/>
  <c r="M1966" i="4" s="1"/>
  <c r="L1955" i="4"/>
  <c r="M1955" i="4" s="1"/>
  <c r="L1950" i="4"/>
  <c r="M1950" i="4" s="1"/>
  <c r="L1970" i="4"/>
  <c r="M1970" i="4" s="1"/>
  <c r="L1951" i="4"/>
  <c r="M1951" i="4" s="1"/>
  <c r="L2317" i="4"/>
  <c r="M2317" i="4" s="1"/>
  <c r="L2315" i="4"/>
  <c r="M2315" i="4" s="1"/>
  <c r="L2308" i="4"/>
  <c r="M2308" i="4" s="1"/>
  <c r="L2319" i="4"/>
  <c r="M2319" i="4" s="1"/>
  <c r="L2303" i="4"/>
  <c r="M2303" i="4" s="1"/>
  <c r="L2320" i="4"/>
  <c r="M2320" i="4" s="1"/>
  <c r="L2304" i="4"/>
  <c r="M2304" i="4" s="1"/>
  <c r="L2311" i="4"/>
  <c r="M2311" i="4" s="1"/>
  <c r="L2305" i="4"/>
  <c r="M2305" i="4" s="1"/>
  <c r="L2299" i="4"/>
  <c r="M2299" i="4" s="1"/>
  <c r="L2307" i="4"/>
  <c r="M2307" i="4" s="1"/>
  <c r="L2297" i="4"/>
  <c r="M2297" i="4" s="1"/>
  <c r="L2316" i="4"/>
  <c r="M2316" i="4" s="1"/>
  <c r="L2300" i="4"/>
  <c r="M2300" i="4" s="1"/>
  <c r="L2309" i="4"/>
  <c r="M2309" i="4" s="1"/>
  <c r="L2310" i="4"/>
  <c r="M2310" i="4" s="1"/>
  <c r="L2306" i="4"/>
  <c r="M2306" i="4" s="1"/>
  <c r="L2312" i="4"/>
  <c r="M2312" i="4" s="1"/>
  <c r="L2321" i="4"/>
  <c r="M2321" i="4" s="1"/>
  <c r="L2302" i="4"/>
  <c r="M2302" i="4" s="1"/>
  <c r="L2318" i="4"/>
  <c r="M2318" i="4" s="1"/>
  <c r="J2303" i="4"/>
  <c r="K2303" i="4" s="1"/>
  <c r="J2315" i="4"/>
  <c r="K2315" i="4" s="1"/>
  <c r="J2320" i="4"/>
  <c r="K2320" i="4" s="1"/>
  <c r="J2319" i="4"/>
  <c r="K2319" i="4" s="1"/>
  <c r="J2317" i="4"/>
  <c r="K2317" i="4" s="1"/>
  <c r="J2316" i="4"/>
  <c r="K2316" i="4" s="1"/>
  <c r="J2304" i="4"/>
  <c r="K2304" i="4" s="1"/>
  <c r="J2311" i="4"/>
  <c r="K2311" i="4" s="1"/>
  <c r="J2305" i="4"/>
  <c r="K2305" i="4" s="1"/>
  <c r="J2299" i="4"/>
  <c r="K2299" i="4" s="1"/>
  <c r="J2308" i="4"/>
  <c r="K2308" i="4" s="1"/>
  <c r="J2300" i="4"/>
  <c r="K2300" i="4" s="1"/>
  <c r="J2309" i="4"/>
  <c r="K2309" i="4" s="1"/>
  <c r="J2307" i="4"/>
  <c r="K2307" i="4" s="1"/>
  <c r="J2312" i="4"/>
  <c r="K2312" i="4" s="1"/>
  <c r="J2297" i="4"/>
  <c r="K2297" i="4" s="1"/>
  <c r="J2310" i="4"/>
  <c r="K2310" i="4" s="1"/>
  <c r="J2321" i="4"/>
  <c r="K2321" i="4" s="1"/>
  <c r="J2298" i="4"/>
  <c r="K2298" i="4" s="1"/>
  <c r="J2306" i="4"/>
  <c r="K2306" i="4" s="1"/>
  <c r="J2314" i="4"/>
  <c r="K2314" i="4" s="1"/>
  <c r="J2318" i="4"/>
  <c r="K2318" i="4" s="1"/>
  <c r="L2060" i="4"/>
  <c r="M2060" i="4" s="1"/>
  <c r="L2072" i="4"/>
  <c r="M2072" i="4" s="1"/>
  <c r="L2065" i="4"/>
  <c r="M2065" i="4" s="1"/>
  <c r="L2073" i="4"/>
  <c r="M2073" i="4" s="1"/>
  <c r="L2056" i="4"/>
  <c r="M2056" i="4" s="1"/>
  <c r="L2054" i="4"/>
  <c r="M2054" i="4" s="1"/>
  <c r="L2068" i="4"/>
  <c r="M2068" i="4" s="1"/>
  <c r="L2069" i="4"/>
  <c r="M2069" i="4" s="1"/>
  <c r="L2057" i="4"/>
  <c r="M2057" i="4" s="1"/>
  <c r="L2066" i="4"/>
  <c r="M2066" i="4" s="1"/>
  <c r="L2061" i="4"/>
  <c r="M2061" i="4" s="1"/>
  <c r="L2067" i="4"/>
  <c r="M2067" i="4" s="1"/>
  <c r="L2077" i="4"/>
  <c r="M2077" i="4" s="1"/>
  <c r="L2064" i="4"/>
  <c r="M2064" i="4" s="1"/>
  <c r="L2075" i="4"/>
  <c r="M2075" i="4" s="1"/>
  <c r="L2076" i="4"/>
  <c r="M2076" i="4" s="1"/>
  <c r="L2078" i="4"/>
  <c r="M2078" i="4" s="1"/>
  <c r="L2071" i="4"/>
  <c r="M2071" i="4" s="1"/>
  <c r="L2055" i="4"/>
  <c r="M2055" i="4" s="1"/>
  <c r="L2063" i="4"/>
  <c r="M2063" i="4" s="1"/>
  <c r="L2062" i="4"/>
  <c r="M2062" i="4" s="1"/>
  <c r="L2074" i="4"/>
  <c r="M2074" i="4" s="1"/>
  <c r="J1826" i="4"/>
  <c r="K1826" i="4" s="1"/>
  <c r="J1818" i="4"/>
  <c r="K1818" i="4" s="1"/>
  <c r="J1830" i="4"/>
  <c r="K1830" i="4" s="1"/>
  <c r="J1813" i="4"/>
  <c r="K1813" i="4" s="1"/>
  <c r="J1811" i="4"/>
  <c r="K1811" i="4" s="1"/>
  <c r="J1823" i="4"/>
  <c r="K1823" i="4" s="1"/>
  <c r="J1835" i="4"/>
  <c r="K1835" i="4" s="1"/>
  <c r="J1834" i="4"/>
  <c r="K1834" i="4" s="1"/>
  <c r="J1825" i="4"/>
  <c r="K1825" i="4" s="1"/>
  <c r="J1822" i="4"/>
  <c r="K1822" i="4" s="1"/>
  <c r="J1812" i="4"/>
  <c r="K1812" i="4" s="1"/>
  <c r="J1814" i="4"/>
  <c r="K1814" i="4" s="1"/>
  <c r="J1833" i="4"/>
  <c r="K1833" i="4" s="1"/>
  <c r="J1832" i="4"/>
  <c r="K1832" i="4" s="1"/>
  <c r="J1821" i="4"/>
  <c r="K1821" i="4" s="1"/>
  <c r="J1831" i="4"/>
  <c r="K1831" i="4" s="1"/>
  <c r="J1816" i="4"/>
  <c r="K1816" i="4" s="1"/>
  <c r="J1824" i="4"/>
  <c r="K1824" i="4" s="1"/>
  <c r="J1820" i="4"/>
  <c r="K1820" i="4" s="1"/>
  <c r="J1819" i="4"/>
  <c r="K1819" i="4" s="1"/>
  <c r="J1817" i="4"/>
  <c r="K1817" i="4" s="1"/>
  <c r="J1829" i="4"/>
  <c r="K1829" i="4" s="1"/>
  <c r="J1598" i="4"/>
  <c r="K1598" i="4" s="1"/>
  <c r="J1610" i="4"/>
  <c r="K1610" i="4" s="1"/>
  <c r="J1597" i="4"/>
  <c r="K1597" i="4" s="1"/>
  <c r="J1609" i="4"/>
  <c r="K1609" i="4" s="1"/>
  <c r="J1595" i="4"/>
  <c r="K1595" i="4" s="1"/>
  <c r="J1606" i="4"/>
  <c r="K1606" i="4" s="1"/>
  <c r="J1607" i="4"/>
  <c r="K1607" i="4" s="1"/>
  <c r="J1618" i="4"/>
  <c r="K1618" i="4" s="1"/>
  <c r="J1596" i="4"/>
  <c r="K1596" i="4" s="1"/>
  <c r="J1613" i="4"/>
  <c r="K1613" i="4" s="1"/>
  <c r="J1619" i="4"/>
  <c r="K1619" i="4" s="1"/>
  <c r="J1615" i="4"/>
  <c r="K1615" i="4" s="1"/>
  <c r="J1601" i="4"/>
  <c r="K1601" i="4" s="1"/>
  <c r="J1608" i="4"/>
  <c r="K1608" i="4" s="1"/>
  <c r="J1600" i="4"/>
  <c r="K1600" i="4" s="1"/>
  <c r="J1617" i="4"/>
  <c r="K1617" i="4" s="1"/>
  <c r="J1604" i="4"/>
  <c r="K1604" i="4" s="1"/>
  <c r="J1614" i="4"/>
  <c r="K1614" i="4" s="1"/>
  <c r="J1605" i="4"/>
  <c r="K1605" i="4" s="1"/>
  <c r="J1582" i="4"/>
  <c r="K1582" i="4" s="1"/>
  <c r="J1568" i="4"/>
  <c r="K1568" i="4" s="1"/>
  <c r="J1579" i="4"/>
  <c r="K1579" i="4" s="1"/>
  <c r="J1570" i="4"/>
  <c r="K1570" i="4" s="1"/>
  <c r="J1580" i="4"/>
  <c r="K1580" i="4" s="1"/>
  <c r="J1571" i="4"/>
  <c r="K1571" i="4" s="1"/>
  <c r="J1591" i="4"/>
  <c r="K1591" i="4" s="1"/>
  <c r="J1569" i="4"/>
  <c r="K1569" i="4" s="1"/>
  <c r="J1590" i="4"/>
  <c r="K1590" i="4" s="1"/>
  <c r="J1578" i="4"/>
  <c r="K1578" i="4" s="1"/>
  <c r="J1586" i="4"/>
  <c r="K1586" i="4" s="1"/>
  <c r="J1583" i="4"/>
  <c r="K1583" i="4" s="1"/>
  <c r="J1577" i="4"/>
  <c r="K1577" i="4" s="1"/>
  <c r="J1581" i="4"/>
  <c r="K1581" i="4" s="1"/>
  <c r="J1587" i="4"/>
  <c r="K1587" i="4" s="1"/>
  <c r="J1588" i="4"/>
  <c r="K1588" i="4" s="1"/>
  <c r="J1574" i="4"/>
  <c r="K1574" i="4" s="1"/>
  <c r="J1589" i="4"/>
  <c r="K1589" i="4" s="1"/>
  <c r="L2042" i="4"/>
  <c r="M2042" i="4" s="1"/>
  <c r="L2045" i="4"/>
  <c r="M2045" i="4" s="1"/>
  <c r="L2050" i="4"/>
  <c r="M2050" i="4" s="1"/>
  <c r="L2046" i="4"/>
  <c r="M2046" i="4" s="1"/>
  <c r="L2033" i="4"/>
  <c r="M2033" i="4" s="1"/>
  <c r="L2041" i="4"/>
  <c r="M2041" i="4" s="1"/>
  <c r="L2034" i="4"/>
  <c r="M2034" i="4" s="1"/>
  <c r="L2027" i="4"/>
  <c r="M2027" i="4" s="1"/>
  <c r="L2030" i="4"/>
  <c r="M2030" i="4" s="1"/>
  <c r="L2028" i="4"/>
  <c r="M2028" i="4" s="1"/>
  <c r="L2039" i="4"/>
  <c r="M2039" i="4" s="1"/>
  <c r="L2029" i="4"/>
  <c r="M2029" i="4" s="1"/>
  <c r="L2037" i="4"/>
  <c r="M2037" i="4" s="1"/>
  <c r="L2032" i="4"/>
  <c r="M2032" i="4" s="1"/>
  <c r="L2038" i="4"/>
  <c r="M2038" i="4" s="1"/>
  <c r="L2051" i="4"/>
  <c r="M2051" i="4" s="1"/>
  <c r="L2044" i="4"/>
  <c r="M2044" i="4" s="1"/>
  <c r="L2036" i="4"/>
  <c r="M2036" i="4" s="1"/>
  <c r="L2035" i="4"/>
  <c r="M2035" i="4" s="1"/>
  <c r="L2049" i="4"/>
  <c r="M2049" i="4" s="1"/>
  <c r="L2048" i="4"/>
  <c r="M2048" i="4" s="1"/>
  <c r="L86" i="4"/>
  <c r="M86" i="4" s="1"/>
  <c r="L98" i="4"/>
  <c r="M98" i="4" s="1"/>
  <c r="L97" i="4"/>
  <c r="M97" i="4" s="1"/>
  <c r="L95" i="4"/>
  <c r="M95" i="4" s="1"/>
  <c r="L85" i="4"/>
  <c r="M85" i="4" s="1"/>
  <c r="L94" i="4"/>
  <c r="M94" i="4" s="1"/>
  <c r="L84" i="4"/>
  <c r="M84" i="4" s="1"/>
  <c r="L83" i="4"/>
  <c r="M83" i="4" s="1"/>
  <c r="L106" i="4"/>
  <c r="M106" i="4" s="1"/>
  <c r="L96" i="4"/>
  <c r="M96" i="4" s="1"/>
  <c r="L93" i="4"/>
  <c r="M93" i="4" s="1"/>
  <c r="L104" i="4"/>
  <c r="M104" i="4" s="1"/>
  <c r="L105" i="4"/>
  <c r="M105" i="4" s="1"/>
  <c r="L103" i="4"/>
  <c r="M103" i="4" s="1"/>
  <c r="L102" i="4"/>
  <c r="M102" i="4" s="1"/>
  <c r="L99" i="4"/>
  <c r="M99" i="4" s="1"/>
  <c r="L89" i="4"/>
  <c r="M89" i="4" s="1"/>
  <c r="L101" i="4"/>
  <c r="M101" i="4" s="1"/>
  <c r="L91" i="4"/>
  <c r="M91" i="4" s="1"/>
  <c r="L100" i="4"/>
  <c r="M100" i="4" s="1"/>
  <c r="L107" i="4"/>
  <c r="M107" i="4" s="1"/>
  <c r="J557" i="4"/>
  <c r="K557" i="4" s="1"/>
  <c r="J542" i="4"/>
  <c r="K542" i="4" s="1"/>
  <c r="J545" i="4"/>
  <c r="K545" i="4" s="1"/>
  <c r="J544" i="4"/>
  <c r="K544" i="4" s="1"/>
  <c r="J565" i="4"/>
  <c r="K565" i="4" s="1"/>
  <c r="J553" i="4"/>
  <c r="K553" i="4" s="1"/>
  <c r="J554" i="4"/>
  <c r="K554" i="4" s="1"/>
  <c r="J556" i="4"/>
  <c r="K556" i="4" s="1"/>
  <c r="J543" i="4"/>
  <c r="K543" i="4" s="1"/>
  <c r="J555" i="4"/>
  <c r="K555" i="4" s="1"/>
  <c r="J552" i="4"/>
  <c r="K552" i="4" s="1"/>
  <c r="J561" i="4"/>
  <c r="K561" i="4" s="1"/>
  <c r="J560" i="4"/>
  <c r="K560" i="4" s="1"/>
  <c r="J564" i="4"/>
  <c r="K564" i="4" s="1"/>
  <c r="J550" i="4"/>
  <c r="K550" i="4" s="1"/>
  <c r="J551" i="4"/>
  <c r="K551" i="4" s="1"/>
  <c r="J549" i="4"/>
  <c r="K549" i="4" s="1"/>
  <c r="J548" i="4"/>
  <c r="K548" i="4" s="1"/>
  <c r="J563" i="4"/>
  <c r="K563" i="4" s="1"/>
  <c r="J559" i="4"/>
  <c r="K559" i="4" s="1"/>
  <c r="J558" i="4"/>
  <c r="K558" i="4" s="1"/>
  <c r="J826" i="4"/>
  <c r="K826" i="4" s="1"/>
  <c r="J814" i="4"/>
  <c r="K814" i="4" s="1"/>
  <c r="J815" i="4"/>
  <c r="K815" i="4" s="1"/>
  <c r="J823" i="4"/>
  <c r="K823" i="4" s="1"/>
  <c r="J824" i="4"/>
  <c r="K824" i="4" s="1"/>
  <c r="J812" i="4"/>
  <c r="K812" i="4" s="1"/>
  <c r="J827" i="4"/>
  <c r="K827" i="4" s="1"/>
  <c r="J835" i="4"/>
  <c r="K835" i="4" s="1"/>
  <c r="J813" i="4"/>
  <c r="K813" i="4" s="1"/>
  <c r="J830" i="4"/>
  <c r="K830" i="4" s="1"/>
  <c r="J822" i="4"/>
  <c r="K822" i="4" s="1"/>
  <c r="J834" i="4"/>
  <c r="K834" i="4" s="1"/>
  <c r="J820" i="4"/>
  <c r="K820" i="4" s="1"/>
  <c r="J831" i="4"/>
  <c r="K831" i="4" s="1"/>
  <c r="J821" i="4"/>
  <c r="K821" i="4" s="1"/>
  <c r="J829" i="4"/>
  <c r="K829" i="4" s="1"/>
  <c r="J833" i="4"/>
  <c r="K833" i="4" s="1"/>
  <c r="J832" i="4"/>
  <c r="K832" i="4" s="1"/>
  <c r="J819" i="4"/>
  <c r="K819" i="4" s="1"/>
  <c r="J825" i="4"/>
  <c r="K825" i="4" s="1"/>
  <c r="J2793" i="4"/>
  <c r="K2793" i="4" s="1"/>
  <c r="J2802" i="4"/>
  <c r="K2802" i="4" s="1"/>
  <c r="J2788" i="4"/>
  <c r="K2788" i="4" s="1"/>
  <c r="J2795" i="4"/>
  <c r="K2795" i="4" s="1"/>
  <c r="J2806" i="4"/>
  <c r="K2806" i="4" s="1"/>
  <c r="J2787" i="4"/>
  <c r="K2787" i="4" s="1"/>
  <c r="J2804" i="4"/>
  <c r="K2804" i="4" s="1"/>
  <c r="J2794" i="4"/>
  <c r="K2794" i="4" s="1"/>
  <c r="J2803" i="4"/>
  <c r="K2803" i="4" s="1"/>
  <c r="J2798" i="4"/>
  <c r="K2798" i="4" s="1"/>
  <c r="J2797" i="4"/>
  <c r="K2797" i="4" s="1"/>
  <c r="J2789" i="4"/>
  <c r="K2789" i="4" s="1"/>
  <c r="J2796" i="4"/>
  <c r="K2796" i="4" s="1"/>
  <c r="J2790" i="4"/>
  <c r="K2790" i="4" s="1"/>
  <c r="J2800" i="4"/>
  <c r="K2800" i="4" s="1"/>
  <c r="J2792" i="4"/>
  <c r="K2792" i="4" s="1"/>
  <c r="J2785" i="4"/>
  <c r="K2785" i="4" s="1"/>
  <c r="J2783" i="4"/>
  <c r="K2783" i="4" s="1"/>
  <c r="J2784" i="4"/>
  <c r="K2784" i="4" s="1"/>
  <c r="J2807" i="4"/>
  <c r="K2807" i="4" s="1"/>
  <c r="J2791" i="4"/>
  <c r="K2791" i="4" s="1"/>
  <c r="J2786" i="4"/>
  <c r="K2786" i="4" s="1"/>
  <c r="J2805" i="4"/>
  <c r="K2805" i="4" s="1"/>
  <c r="J2799" i="4"/>
  <c r="K2799" i="4" s="1"/>
  <c r="J2801" i="4"/>
  <c r="K2801" i="4" s="1"/>
  <c r="J2032" i="4"/>
  <c r="K2032" i="4" s="1"/>
  <c r="J2267" i="4"/>
  <c r="K2267" i="4" s="1"/>
  <c r="L1736" i="4"/>
  <c r="M1736" i="4" s="1"/>
  <c r="L146" i="4"/>
  <c r="M146" i="4" s="1"/>
  <c r="J2237" i="4"/>
  <c r="K2237" i="4" s="1"/>
  <c r="L1085" i="4"/>
  <c r="M1085" i="4" s="1"/>
  <c r="L1084" i="4"/>
  <c r="M1084" i="4" s="1"/>
  <c r="L1096" i="4"/>
  <c r="M1096" i="4" s="1"/>
  <c r="L1082" i="4"/>
  <c r="M1082" i="4" s="1"/>
  <c r="L1097" i="4"/>
  <c r="M1097" i="4" s="1"/>
  <c r="L1094" i="4"/>
  <c r="M1094" i="4" s="1"/>
  <c r="L1093" i="4"/>
  <c r="M1093" i="4" s="1"/>
  <c r="L1106" i="4"/>
  <c r="M1106" i="4" s="1"/>
  <c r="L1105" i="4"/>
  <c r="M1105" i="4" s="1"/>
  <c r="L1095" i="4"/>
  <c r="M1095" i="4" s="1"/>
  <c r="L1100" i="4"/>
  <c r="M1100" i="4" s="1"/>
  <c r="L1104" i="4"/>
  <c r="M1104" i="4" s="1"/>
  <c r="L1103" i="4"/>
  <c r="M1103" i="4" s="1"/>
  <c r="L1102" i="4"/>
  <c r="M1102" i="4" s="1"/>
  <c r="L1083" i="4"/>
  <c r="M1083" i="4" s="1"/>
  <c r="L1101" i="4"/>
  <c r="M1101" i="4" s="1"/>
  <c r="L1087" i="4"/>
  <c r="M1087" i="4" s="1"/>
  <c r="L1091" i="4"/>
  <c r="M1091" i="4" s="1"/>
  <c r="L1090" i="4"/>
  <c r="M1090" i="4" s="1"/>
  <c r="L1088" i="4"/>
  <c r="M1088" i="4" s="1"/>
  <c r="L1089" i="4"/>
  <c r="M1089" i="4" s="1"/>
  <c r="L1092" i="4"/>
  <c r="M1092" i="4" s="1"/>
  <c r="J1058" i="4"/>
  <c r="K1058" i="4" s="1"/>
  <c r="J1057" i="4"/>
  <c r="K1057" i="4" s="1"/>
  <c r="J1069" i="4"/>
  <c r="K1069" i="4" s="1"/>
  <c r="J1070" i="4"/>
  <c r="K1070" i="4" s="1"/>
  <c r="J1066" i="4"/>
  <c r="K1066" i="4" s="1"/>
  <c r="J1055" i="4"/>
  <c r="K1055" i="4" s="1"/>
  <c r="J1078" i="4"/>
  <c r="K1078" i="4" s="1"/>
  <c r="J1067" i="4"/>
  <c r="K1067" i="4" s="1"/>
  <c r="J1056" i="4"/>
  <c r="K1056" i="4" s="1"/>
  <c r="J1077" i="4"/>
  <c r="K1077" i="4" s="1"/>
  <c r="J1075" i="4"/>
  <c r="K1075" i="4" s="1"/>
  <c r="J1068" i="4"/>
  <c r="K1068" i="4" s="1"/>
  <c r="J1064" i="4"/>
  <c r="K1064" i="4" s="1"/>
  <c r="J1074" i="4"/>
  <c r="K1074" i="4" s="1"/>
  <c r="J1060" i="4"/>
  <c r="K1060" i="4" s="1"/>
  <c r="J1065" i="4"/>
  <c r="K1065" i="4" s="1"/>
  <c r="J1076" i="4"/>
  <c r="K1076" i="4" s="1"/>
  <c r="J1062" i="4"/>
  <c r="K1062" i="4" s="1"/>
  <c r="J1072" i="4"/>
  <c r="K1072" i="4" s="1"/>
  <c r="J1059" i="4"/>
  <c r="K1059" i="4" s="1"/>
  <c r="J1063" i="4"/>
  <c r="K1063" i="4" s="1"/>
  <c r="J1073" i="4"/>
  <c r="K1073" i="4" s="1"/>
  <c r="J1079" i="4"/>
  <c r="K1079" i="4" s="1"/>
  <c r="L1301" i="4"/>
  <c r="M1301" i="4" s="1"/>
  <c r="L1312" i="4"/>
  <c r="M1312" i="4" s="1"/>
  <c r="L1313" i="4"/>
  <c r="M1313" i="4" s="1"/>
  <c r="L1309" i="4"/>
  <c r="M1309" i="4" s="1"/>
  <c r="L1300" i="4"/>
  <c r="M1300" i="4" s="1"/>
  <c r="L1298" i="4"/>
  <c r="M1298" i="4" s="1"/>
  <c r="L1310" i="4"/>
  <c r="M1310" i="4" s="1"/>
  <c r="L1321" i="4"/>
  <c r="M1321" i="4" s="1"/>
  <c r="L1299" i="4"/>
  <c r="M1299" i="4" s="1"/>
  <c r="L1320" i="4"/>
  <c r="M1320" i="4" s="1"/>
  <c r="L1311" i="4"/>
  <c r="M1311" i="4" s="1"/>
  <c r="L1319" i="4"/>
  <c r="M1319" i="4" s="1"/>
  <c r="L1308" i="4"/>
  <c r="M1308" i="4" s="1"/>
  <c r="L1322" i="4"/>
  <c r="M1322" i="4" s="1"/>
  <c r="L1315" i="4"/>
  <c r="M1315" i="4" s="1"/>
  <c r="L1318" i="4"/>
  <c r="M1318" i="4" s="1"/>
  <c r="L1305" i="4"/>
  <c r="M1305" i="4" s="1"/>
  <c r="L1304" i="4"/>
  <c r="M1304" i="4" s="1"/>
  <c r="L1303" i="4"/>
  <c r="M1303" i="4" s="1"/>
  <c r="L1306" i="4"/>
  <c r="M1306" i="4" s="1"/>
  <c r="L1317" i="4"/>
  <c r="M1317" i="4" s="1"/>
  <c r="L1316" i="4"/>
  <c r="M1316" i="4" s="1"/>
  <c r="L1307" i="4"/>
  <c r="M1307" i="4" s="1"/>
  <c r="L1579" i="4"/>
  <c r="M1579" i="4" s="1"/>
  <c r="L1570" i="4"/>
  <c r="M1570" i="4" s="1"/>
  <c r="L1580" i="4"/>
  <c r="M1580" i="4" s="1"/>
  <c r="L1591" i="4"/>
  <c r="M1591" i="4" s="1"/>
  <c r="L1583" i="4"/>
  <c r="M1583" i="4" s="1"/>
  <c r="L1568" i="4"/>
  <c r="M1568" i="4" s="1"/>
  <c r="L1571" i="4"/>
  <c r="M1571" i="4" s="1"/>
  <c r="L1589" i="4"/>
  <c r="M1589" i="4" s="1"/>
  <c r="L1582" i="4"/>
  <c r="M1582" i="4" s="1"/>
  <c r="L1588" i="4"/>
  <c r="M1588" i="4" s="1"/>
  <c r="L1590" i="4"/>
  <c r="M1590" i="4" s="1"/>
  <c r="L1581" i="4"/>
  <c r="M1581" i="4" s="1"/>
  <c r="L1569" i="4"/>
  <c r="M1569" i="4" s="1"/>
  <c r="L1577" i="4"/>
  <c r="M1577" i="4" s="1"/>
  <c r="L1578" i="4"/>
  <c r="M1578" i="4" s="1"/>
  <c r="L1573" i="4"/>
  <c r="M1573" i="4" s="1"/>
  <c r="L1587" i="4"/>
  <c r="M1587" i="4" s="1"/>
  <c r="L1574" i="4"/>
  <c r="M1574" i="4" s="1"/>
  <c r="L1572" i="4"/>
  <c r="M1572" i="4" s="1"/>
  <c r="L1575" i="4"/>
  <c r="M1575" i="4" s="1"/>
  <c r="L1586" i="4"/>
  <c r="M1586" i="4" s="1"/>
  <c r="J2346" i="4"/>
  <c r="K2346" i="4" s="1"/>
  <c r="J2334" i="4"/>
  <c r="K2334" i="4" s="1"/>
  <c r="J2344" i="4"/>
  <c r="K2344" i="4" s="1"/>
  <c r="J2331" i="4"/>
  <c r="K2331" i="4" s="1"/>
  <c r="J2347" i="4"/>
  <c r="K2347" i="4" s="1"/>
  <c r="J2342" i="4"/>
  <c r="K2342" i="4" s="1"/>
  <c r="J2327" i="4"/>
  <c r="K2327" i="4" s="1"/>
  <c r="J2330" i="4"/>
  <c r="K2330" i="4" s="1"/>
  <c r="J2324" i="4"/>
  <c r="K2324" i="4" s="1"/>
  <c r="J2343" i="4"/>
  <c r="K2343" i="4" s="1"/>
  <c r="J2332" i="4"/>
  <c r="K2332" i="4" s="1"/>
  <c r="J2339" i="4"/>
  <c r="K2339" i="4" s="1"/>
  <c r="J2338" i="4"/>
  <c r="K2338" i="4" s="1"/>
  <c r="J2325" i="4"/>
  <c r="K2325" i="4" s="1"/>
  <c r="J2335" i="4"/>
  <c r="K2335" i="4" s="1"/>
  <c r="J2336" i="4"/>
  <c r="K2336" i="4" s="1"/>
  <c r="J2326" i="4"/>
  <c r="K2326" i="4" s="1"/>
  <c r="J2337" i="4"/>
  <c r="K2337" i="4" s="1"/>
  <c r="J2345" i="4"/>
  <c r="K2345" i="4" s="1"/>
  <c r="J2348" i="4"/>
  <c r="K2348" i="4" s="1"/>
  <c r="J2341" i="4"/>
  <c r="K2341" i="4" s="1"/>
  <c r="J2329" i="4"/>
  <c r="K2329" i="4" s="1"/>
  <c r="J2092" i="4"/>
  <c r="K2092" i="4" s="1"/>
  <c r="J2087" i="4"/>
  <c r="K2087" i="4" s="1"/>
  <c r="J2104" i="4"/>
  <c r="K2104" i="4" s="1"/>
  <c r="J2100" i="4"/>
  <c r="K2100" i="4" s="1"/>
  <c r="J2099" i="4"/>
  <c r="K2099" i="4" s="1"/>
  <c r="J2081" i="4"/>
  <c r="K2081" i="4" s="1"/>
  <c r="J2095" i="4"/>
  <c r="K2095" i="4" s="1"/>
  <c r="J2088" i="4"/>
  <c r="K2088" i="4" s="1"/>
  <c r="J2093" i="4"/>
  <c r="K2093" i="4" s="1"/>
  <c r="J2084" i="4"/>
  <c r="K2084" i="4" s="1"/>
  <c r="J2105" i="4"/>
  <c r="K2105" i="4" s="1"/>
  <c r="J2096" i="4"/>
  <c r="K2096" i="4" s="1"/>
  <c r="J2083" i="4"/>
  <c r="K2083" i="4" s="1"/>
  <c r="J2082" i="4"/>
  <c r="K2082" i="4" s="1"/>
  <c r="J2091" i="4"/>
  <c r="K2091" i="4" s="1"/>
  <c r="J2094" i="4"/>
  <c r="K2094" i="4" s="1"/>
  <c r="J2102" i="4"/>
  <c r="K2102" i="4" s="1"/>
  <c r="J2090" i="4"/>
  <c r="K2090" i="4" s="1"/>
  <c r="J2103" i="4"/>
  <c r="K2103" i="4" s="1"/>
  <c r="J2089" i="4"/>
  <c r="K2089" i="4" s="1"/>
  <c r="J2098" i="4"/>
  <c r="K2098" i="4" s="1"/>
  <c r="J2101" i="4"/>
  <c r="K2101" i="4" s="1"/>
  <c r="J2086" i="4"/>
  <c r="K2086" i="4" s="1"/>
  <c r="L1830" i="4"/>
  <c r="M1830" i="4" s="1"/>
  <c r="L1818" i="4"/>
  <c r="M1818" i="4" s="1"/>
  <c r="L1813" i="4"/>
  <c r="M1813" i="4" s="1"/>
  <c r="L1825" i="4"/>
  <c r="M1825" i="4" s="1"/>
  <c r="L1823" i="4"/>
  <c r="M1823" i="4" s="1"/>
  <c r="L1822" i="4"/>
  <c r="M1822" i="4" s="1"/>
  <c r="L1826" i="4"/>
  <c r="M1826" i="4" s="1"/>
  <c r="L1811" i="4"/>
  <c r="M1811" i="4" s="1"/>
  <c r="L1834" i="4"/>
  <c r="M1834" i="4" s="1"/>
  <c r="L1835" i="4"/>
  <c r="M1835" i="4" s="1"/>
  <c r="L1824" i="4"/>
  <c r="M1824" i="4" s="1"/>
  <c r="L1821" i="4"/>
  <c r="M1821" i="4" s="1"/>
  <c r="L1833" i="4"/>
  <c r="M1833" i="4" s="1"/>
  <c r="L1832" i="4"/>
  <c r="M1832" i="4" s="1"/>
  <c r="L1819" i="4"/>
  <c r="M1819" i="4" s="1"/>
  <c r="L1829" i="4"/>
  <c r="M1829" i="4" s="1"/>
  <c r="L1814" i="4"/>
  <c r="M1814" i="4" s="1"/>
  <c r="L1828" i="4"/>
  <c r="M1828" i="4" s="1"/>
  <c r="L1817" i="4"/>
  <c r="M1817" i="4" s="1"/>
  <c r="L1816" i="4"/>
  <c r="M1816" i="4" s="1"/>
  <c r="L1815" i="4"/>
  <c r="M1815" i="4" s="1"/>
  <c r="L1820" i="4"/>
  <c r="M1820" i="4" s="1"/>
  <c r="L1610" i="4"/>
  <c r="M1610" i="4" s="1"/>
  <c r="L1595" i="4"/>
  <c r="M1595" i="4" s="1"/>
  <c r="L1598" i="4"/>
  <c r="M1598" i="4" s="1"/>
  <c r="L1597" i="4"/>
  <c r="M1597" i="4" s="1"/>
  <c r="L1618" i="4"/>
  <c r="M1618" i="4" s="1"/>
  <c r="L1605" i="4"/>
  <c r="M1605" i="4" s="1"/>
  <c r="L1607" i="4"/>
  <c r="M1607" i="4" s="1"/>
  <c r="L1596" i="4"/>
  <c r="M1596" i="4" s="1"/>
  <c r="L1616" i="4"/>
  <c r="M1616" i="4" s="1"/>
  <c r="L1614" i="4"/>
  <c r="M1614" i="4" s="1"/>
  <c r="L1609" i="4"/>
  <c r="M1609" i="4" s="1"/>
  <c r="L1604" i="4"/>
  <c r="M1604" i="4" s="1"/>
  <c r="L1617" i="4"/>
  <c r="M1617" i="4" s="1"/>
  <c r="L1600" i="4"/>
  <c r="M1600" i="4" s="1"/>
  <c r="L1613" i="4"/>
  <c r="M1613" i="4" s="1"/>
  <c r="L1611" i="4"/>
  <c r="M1611" i="4" s="1"/>
  <c r="L1606" i="4"/>
  <c r="M1606" i="4" s="1"/>
  <c r="L1612" i="4"/>
  <c r="M1612" i="4" s="1"/>
  <c r="L1615" i="4"/>
  <c r="M1615" i="4" s="1"/>
  <c r="L1601" i="4"/>
  <c r="M1601" i="4" s="1"/>
  <c r="L1599" i="4"/>
  <c r="M1599" i="4" s="1"/>
  <c r="L1602" i="4"/>
  <c r="M1602" i="4" s="1"/>
  <c r="L1354" i="4"/>
  <c r="M1354" i="4" s="1"/>
  <c r="L1366" i="4"/>
  <c r="M1366" i="4" s="1"/>
  <c r="L1352" i="4"/>
  <c r="M1352" i="4" s="1"/>
  <c r="L1355" i="4"/>
  <c r="M1355" i="4" s="1"/>
  <c r="L1364" i="4"/>
  <c r="M1364" i="4" s="1"/>
  <c r="L1375" i="4"/>
  <c r="M1375" i="4" s="1"/>
  <c r="L1353" i="4"/>
  <c r="M1353" i="4" s="1"/>
  <c r="L1367" i="4"/>
  <c r="M1367" i="4" s="1"/>
  <c r="L1362" i="4"/>
  <c r="M1362" i="4" s="1"/>
  <c r="L1373" i="4"/>
  <c r="M1373" i="4" s="1"/>
  <c r="L1360" i="4"/>
  <c r="M1360" i="4" s="1"/>
  <c r="L1372" i="4"/>
  <c r="M1372" i="4" s="1"/>
  <c r="L1361" i="4"/>
  <c r="M1361" i="4" s="1"/>
  <c r="L1363" i="4"/>
  <c r="M1363" i="4" s="1"/>
  <c r="L1365" i="4"/>
  <c r="M1365" i="4" s="1"/>
  <c r="L1374" i="4"/>
  <c r="M1374" i="4" s="1"/>
  <c r="L1359" i="4"/>
  <c r="M1359" i="4" s="1"/>
  <c r="L1369" i="4"/>
  <c r="M1369" i="4" s="1"/>
  <c r="L1358" i="4"/>
  <c r="M1358" i="4" s="1"/>
  <c r="L1370" i="4"/>
  <c r="M1370" i="4" s="1"/>
  <c r="L1357" i="4"/>
  <c r="M1357" i="4" s="1"/>
  <c r="L1356" i="4"/>
  <c r="M1356" i="4" s="1"/>
  <c r="L1376" i="4"/>
  <c r="M1376" i="4" s="1"/>
  <c r="L1371" i="4"/>
  <c r="M1371" i="4" s="1"/>
  <c r="J1420" i="4"/>
  <c r="K1420" i="4" s="1"/>
  <c r="J1406" i="4"/>
  <c r="K1406" i="4" s="1"/>
  <c r="J1421" i="4"/>
  <c r="K1421" i="4" s="1"/>
  <c r="J1418" i="4"/>
  <c r="K1418" i="4" s="1"/>
  <c r="J1429" i="4"/>
  <c r="K1429" i="4" s="1"/>
  <c r="J1417" i="4"/>
  <c r="K1417" i="4" s="1"/>
  <c r="J1407" i="4"/>
  <c r="K1407" i="4" s="1"/>
  <c r="J1428" i="4"/>
  <c r="K1428" i="4" s="1"/>
  <c r="J1430" i="4"/>
  <c r="K1430" i="4" s="1"/>
  <c r="J1408" i="4"/>
  <c r="K1408" i="4" s="1"/>
  <c r="J1414" i="4"/>
  <c r="K1414" i="4" s="1"/>
  <c r="J1409" i="4"/>
  <c r="K1409" i="4" s="1"/>
  <c r="J1426" i="4"/>
  <c r="K1426" i="4" s="1"/>
  <c r="J1424" i="4"/>
  <c r="K1424" i="4" s="1"/>
  <c r="J1416" i="4"/>
  <c r="K1416" i="4" s="1"/>
  <c r="J1411" i="4"/>
  <c r="K1411" i="4" s="1"/>
  <c r="J1419" i="4"/>
  <c r="K1419" i="4" s="1"/>
  <c r="J1415" i="4"/>
  <c r="K1415" i="4" s="1"/>
  <c r="J1413" i="4"/>
  <c r="K1413" i="4" s="1"/>
  <c r="J1412" i="4"/>
  <c r="K1412" i="4" s="1"/>
  <c r="J1423" i="4"/>
  <c r="K1423" i="4" s="1"/>
  <c r="J1425" i="4"/>
  <c r="K1425" i="4" s="1"/>
  <c r="L1868" i="4"/>
  <c r="M1868" i="4" s="1"/>
  <c r="L1872" i="4"/>
  <c r="M1872" i="4" s="1"/>
  <c r="L1884" i="4"/>
  <c r="M1884" i="4" s="1"/>
  <c r="L1865" i="4"/>
  <c r="M1865" i="4" s="1"/>
  <c r="L1880" i="4"/>
  <c r="M1880" i="4" s="1"/>
  <c r="L1867" i="4"/>
  <c r="M1867" i="4" s="1"/>
  <c r="L1877" i="4"/>
  <c r="M1877" i="4" s="1"/>
  <c r="L1879" i="4"/>
  <c r="M1879" i="4" s="1"/>
  <c r="L1888" i="4"/>
  <c r="M1888" i="4" s="1"/>
  <c r="L1875" i="4"/>
  <c r="M1875" i="4" s="1"/>
  <c r="L1866" i="4"/>
  <c r="M1866" i="4" s="1"/>
  <c r="L1887" i="4"/>
  <c r="M1887" i="4" s="1"/>
  <c r="L1870" i="4"/>
  <c r="M1870" i="4" s="1"/>
  <c r="L1873" i="4"/>
  <c r="M1873" i="4" s="1"/>
  <c r="L1874" i="4"/>
  <c r="M1874" i="4" s="1"/>
  <c r="L1871" i="4"/>
  <c r="M1871" i="4" s="1"/>
  <c r="L1876" i="4"/>
  <c r="M1876" i="4" s="1"/>
  <c r="L1885" i="4"/>
  <c r="M1885" i="4" s="1"/>
  <c r="J2371" i="4"/>
  <c r="K2371" i="4" s="1"/>
  <c r="J2369" i="4"/>
  <c r="K2369" i="4" s="1"/>
  <c r="J2366" i="4"/>
  <c r="K2366" i="4" s="1"/>
  <c r="J2370" i="4"/>
  <c r="K2370" i="4" s="1"/>
  <c r="J2374" i="4"/>
  <c r="K2374" i="4" s="1"/>
  <c r="J2357" i="4"/>
  <c r="K2357" i="4" s="1"/>
  <c r="J2365" i="4"/>
  <c r="K2365" i="4" s="1"/>
  <c r="J2358" i="4"/>
  <c r="K2358" i="4" s="1"/>
  <c r="J2359" i="4"/>
  <c r="K2359" i="4" s="1"/>
  <c r="J2373" i="4"/>
  <c r="K2373" i="4" s="1"/>
  <c r="J2354" i="4"/>
  <c r="K2354" i="4" s="1"/>
  <c r="J2353" i="4"/>
  <c r="K2353" i="4" s="1"/>
  <c r="J2362" i="4"/>
  <c r="K2362" i="4" s="1"/>
  <c r="J2351" i="4"/>
  <c r="K2351" i="4" s="1"/>
  <c r="J2372" i="4"/>
  <c r="K2372" i="4" s="1"/>
  <c r="J2363" i="4"/>
  <c r="K2363" i="4" s="1"/>
  <c r="J2361" i="4"/>
  <c r="K2361" i="4" s="1"/>
  <c r="J2364" i="4"/>
  <c r="K2364" i="4" s="1"/>
  <c r="J2360" i="4"/>
  <c r="K2360" i="4" s="1"/>
  <c r="J2356" i="4"/>
  <c r="K2356" i="4" s="1"/>
  <c r="J2355" i="4"/>
  <c r="K2355" i="4" s="1"/>
  <c r="J2367" i="4"/>
  <c r="K2367" i="4" s="1"/>
  <c r="J395" i="4"/>
  <c r="K395" i="4" s="1"/>
  <c r="J394" i="4"/>
  <c r="K394" i="4" s="1"/>
  <c r="J392" i="4"/>
  <c r="K392" i="4" s="1"/>
  <c r="J380" i="4"/>
  <c r="K380" i="4" s="1"/>
  <c r="J383" i="4"/>
  <c r="K383" i="4" s="1"/>
  <c r="J381" i="4"/>
  <c r="K381" i="4" s="1"/>
  <c r="J382" i="4"/>
  <c r="K382" i="4" s="1"/>
  <c r="J390" i="4"/>
  <c r="K390" i="4" s="1"/>
  <c r="J398" i="4"/>
  <c r="K398" i="4" s="1"/>
  <c r="J393" i="4"/>
  <c r="K393" i="4" s="1"/>
  <c r="J391" i="4"/>
  <c r="K391" i="4" s="1"/>
  <c r="J402" i="4"/>
  <c r="K402" i="4" s="1"/>
  <c r="J387" i="4"/>
  <c r="K387" i="4" s="1"/>
  <c r="J386" i="4"/>
  <c r="K386" i="4" s="1"/>
  <c r="J385" i="4"/>
  <c r="K385" i="4" s="1"/>
  <c r="J389" i="4"/>
  <c r="K389" i="4" s="1"/>
  <c r="J400" i="4"/>
  <c r="K400" i="4" s="1"/>
  <c r="J397" i="4"/>
  <c r="K397" i="4" s="1"/>
  <c r="J384" i="4"/>
  <c r="K384" i="4" s="1"/>
  <c r="J388" i="4"/>
  <c r="K388" i="4" s="1"/>
  <c r="J401" i="4"/>
  <c r="K401" i="4" s="1"/>
  <c r="J1502" i="4"/>
  <c r="K1502" i="4" s="1"/>
  <c r="J1490" i="4"/>
  <c r="K1490" i="4" s="1"/>
  <c r="J1489" i="4"/>
  <c r="K1489" i="4" s="1"/>
  <c r="J1511" i="4"/>
  <c r="K1511" i="4" s="1"/>
  <c r="J1499" i="4"/>
  <c r="K1499" i="4" s="1"/>
  <c r="J1498" i="4"/>
  <c r="K1498" i="4" s="1"/>
  <c r="J1487" i="4"/>
  <c r="K1487" i="4" s="1"/>
  <c r="J1501" i="4"/>
  <c r="K1501" i="4" s="1"/>
  <c r="J1488" i="4"/>
  <c r="K1488" i="4" s="1"/>
  <c r="J1510" i="4"/>
  <c r="K1510" i="4" s="1"/>
  <c r="J1506" i="4"/>
  <c r="K1506" i="4" s="1"/>
  <c r="J1497" i="4"/>
  <c r="K1497" i="4" s="1"/>
  <c r="J1496" i="4"/>
  <c r="K1496" i="4" s="1"/>
  <c r="J1493" i="4"/>
  <c r="K1493" i="4" s="1"/>
  <c r="J1507" i="4"/>
  <c r="K1507" i="4" s="1"/>
  <c r="J1494" i="4"/>
  <c r="K1494" i="4" s="1"/>
  <c r="J1509" i="4"/>
  <c r="K1509" i="4" s="1"/>
  <c r="J1508" i="4"/>
  <c r="K1508" i="4" s="1"/>
  <c r="J1500" i="4"/>
  <c r="K1500" i="4" s="1"/>
  <c r="L2796" i="4"/>
  <c r="M2796" i="4" s="1"/>
  <c r="L2791" i="4"/>
  <c r="M2791" i="4" s="1"/>
  <c r="L2783" i="4"/>
  <c r="M2783" i="4" s="1"/>
  <c r="L2804" i="4"/>
  <c r="M2804" i="4" s="1"/>
  <c r="L2789" i="4"/>
  <c r="M2789" i="4" s="1"/>
  <c r="L2806" i="4"/>
  <c r="M2806" i="4" s="1"/>
  <c r="L2797" i="4"/>
  <c r="M2797" i="4" s="1"/>
  <c r="L2788" i="4"/>
  <c r="M2788" i="4" s="1"/>
  <c r="L2799" i="4"/>
  <c r="M2799" i="4" s="1"/>
  <c r="L2793" i="4"/>
  <c r="M2793" i="4" s="1"/>
  <c r="L2795" i="4"/>
  <c r="M2795" i="4" s="1"/>
  <c r="L2787" i="4"/>
  <c r="M2787" i="4" s="1"/>
  <c r="L2807" i="4"/>
  <c r="M2807" i="4" s="1"/>
  <c r="L2794" i="4"/>
  <c r="M2794" i="4" s="1"/>
  <c r="L2798" i="4"/>
  <c r="M2798" i="4" s="1"/>
  <c r="L2784" i="4"/>
  <c r="M2784" i="4" s="1"/>
  <c r="L2805" i="4"/>
  <c r="M2805" i="4" s="1"/>
  <c r="L2801" i="4"/>
  <c r="M2801" i="4" s="1"/>
  <c r="L2800" i="4"/>
  <c r="M2800" i="4" s="1"/>
  <c r="L2803" i="4"/>
  <c r="M2803" i="4" s="1"/>
  <c r="L2786" i="4"/>
  <c r="M2786" i="4" s="1"/>
  <c r="L2792" i="4"/>
  <c r="M2792" i="4" s="1"/>
  <c r="L2802" i="4"/>
  <c r="M2802" i="4" s="1"/>
  <c r="L2785" i="4"/>
  <c r="M2785" i="4" s="1"/>
  <c r="L2790" i="4"/>
  <c r="M2790" i="4" s="1"/>
  <c r="L269" i="4"/>
  <c r="M269" i="4" s="1"/>
  <c r="J708" i="4"/>
  <c r="K708" i="4" s="1"/>
  <c r="J1572" i="4"/>
  <c r="K1572" i="4" s="1"/>
  <c r="J2313" i="4"/>
  <c r="K2313" i="4" s="1"/>
  <c r="L154" i="4"/>
  <c r="M154" i="4" s="1"/>
  <c r="J1828" i="4"/>
  <c r="K1828" i="4" s="1"/>
  <c r="L155" i="4"/>
  <c r="M155" i="4" s="1"/>
  <c r="J403" i="4"/>
  <c r="K403" i="4" s="1"/>
  <c r="J1787" i="4"/>
  <c r="K1787" i="4" s="1"/>
  <c r="J1803" i="4"/>
  <c r="K1803" i="4" s="1"/>
  <c r="J1799" i="4"/>
  <c r="K1799" i="4" s="1"/>
  <c r="J1786" i="4"/>
  <c r="K1786" i="4" s="1"/>
  <c r="J1798" i="4"/>
  <c r="K1798" i="4" s="1"/>
  <c r="J1796" i="4"/>
  <c r="K1796" i="4" s="1"/>
  <c r="J1795" i="4"/>
  <c r="K1795" i="4" s="1"/>
  <c r="J1807" i="4"/>
  <c r="K1807" i="4" s="1"/>
  <c r="J1784" i="4"/>
  <c r="K1784" i="4" s="1"/>
  <c r="J1791" i="4"/>
  <c r="K1791" i="4" s="1"/>
  <c r="J1785" i="4"/>
  <c r="K1785" i="4" s="1"/>
  <c r="J1806" i="4"/>
  <c r="K1806" i="4" s="1"/>
  <c r="J1792" i="4"/>
  <c r="K1792" i="4" s="1"/>
  <c r="J1797" i="4"/>
  <c r="K1797" i="4" s="1"/>
  <c r="J1808" i="4"/>
  <c r="K1808" i="4" s="1"/>
  <c r="J1805" i="4"/>
  <c r="K1805" i="4" s="1"/>
  <c r="J1804" i="4"/>
  <c r="K1804" i="4" s="1"/>
  <c r="J1789" i="4"/>
  <c r="K1789" i="4" s="1"/>
  <c r="J1790" i="4"/>
  <c r="K1790" i="4" s="1"/>
  <c r="J1793" i="4"/>
  <c r="K1793" i="4" s="1"/>
  <c r="J1794" i="4"/>
  <c r="K1794" i="4" s="1"/>
  <c r="J1802" i="4"/>
  <c r="K1802" i="4" s="1"/>
  <c r="L665" i="4"/>
  <c r="M665" i="4" s="1"/>
  <c r="L653" i="4"/>
  <c r="M653" i="4" s="1"/>
  <c r="L650" i="4"/>
  <c r="M650" i="4" s="1"/>
  <c r="L664" i="4"/>
  <c r="M664" i="4" s="1"/>
  <c r="L652" i="4"/>
  <c r="M652" i="4" s="1"/>
  <c r="L662" i="4"/>
  <c r="M662" i="4" s="1"/>
  <c r="L651" i="4"/>
  <c r="M651" i="4" s="1"/>
  <c r="L661" i="4"/>
  <c r="M661" i="4" s="1"/>
  <c r="L669" i="4"/>
  <c r="M669" i="4" s="1"/>
  <c r="L674" i="4"/>
  <c r="M674" i="4" s="1"/>
  <c r="L668" i="4"/>
  <c r="M668" i="4" s="1"/>
  <c r="L671" i="4"/>
  <c r="M671" i="4" s="1"/>
  <c r="L670" i="4"/>
  <c r="M670" i="4" s="1"/>
  <c r="L656" i="4"/>
  <c r="M656" i="4" s="1"/>
  <c r="L672" i="4"/>
  <c r="M672" i="4" s="1"/>
  <c r="L663" i="4"/>
  <c r="M663" i="4" s="1"/>
  <c r="L673" i="4"/>
  <c r="M673" i="4" s="1"/>
  <c r="L660" i="4"/>
  <c r="M660" i="4" s="1"/>
  <c r="L657" i="4"/>
  <c r="M657" i="4" s="1"/>
  <c r="L667" i="4"/>
  <c r="M667" i="4" s="1"/>
  <c r="L658" i="4"/>
  <c r="M658" i="4" s="1"/>
  <c r="L666" i="4"/>
  <c r="M666" i="4" s="1"/>
  <c r="L922" i="4"/>
  <c r="M922" i="4" s="1"/>
  <c r="L935" i="4"/>
  <c r="M935" i="4" s="1"/>
  <c r="L934" i="4"/>
  <c r="M934" i="4" s="1"/>
  <c r="L920" i="4"/>
  <c r="M920" i="4" s="1"/>
  <c r="L923" i="4"/>
  <c r="M923" i="4" s="1"/>
  <c r="L931" i="4"/>
  <c r="M931" i="4" s="1"/>
  <c r="L943" i="4"/>
  <c r="M943" i="4" s="1"/>
  <c r="L921" i="4"/>
  <c r="M921" i="4" s="1"/>
  <c r="L932" i="4"/>
  <c r="M932" i="4" s="1"/>
  <c r="L933" i="4"/>
  <c r="M933" i="4" s="1"/>
  <c r="L940" i="4"/>
  <c r="M940" i="4" s="1"/>
  <c r="L941" i="4"/>
  <c r="M941" i="4" s="1"/>
  <c r="L942" i="4"/>
  <c r="M942" i="4" s="1"/>
  <c r="L926" i="4"/>
  <c r="M926" i="4" s="1"/>
  <c r="L927" i="4"/>
  <c r="M927" i="4" s="1"/>
  <c r="L930" i="4"/>
  <c r="M930" i="4" s="1"/>
  <c r="L929" i="4"/>
  <c r="M929" i="4" s="1"/>
  <c r="L928" i="4"/>
  <c r="M928" i="4" s="1"/>
  <c r="L939" i="4"/>
  <c r="M939" i="4" s="1"/>
  <c r="L924" i="4"/>
  <c r="M924" i="4" s="1"/>
  <c r="J1286" i="4"/>
  <c r="K1286" i="4" s="1"/>
  <c r="J1273" i="4"/>
  <c r="K1273" i="4" s="1"/>
  <c r="J1274" i="4"/>
  <c r="K1274" i="4" s="1"/>
  <c r="J1282" i="4"/>
  <c r="K1282" i="4" s="1"/>
  <c r="J1271" i="4"/>
  <c r="K1271" i="4" s="1"/>
  <c r="J1285" i="4"/>
  <c r="K1285" i="4" s="1"/>
  <c r="J1294" i="4"/>
  <c r="K1294" i="4" s="1"/>
  <c r="J1293" i="4"/>
  <c r="K1293" i="4" s="1"/>
  <c r="J1272" i="4"/>
  <c r="K1272" i="4" s="1"/>
  <c r="J1289" i="4"/>
  <c r="K1289" i="4" s="1"/>
  <c r="J1291" i="4"/>
  <c r="K1291" i="4" s="1"/>
  <c r="J1281" i="4"/>
  <c r="K1281" i="4" s="1"/>
  <c r="J1292" i="4"/>
  <c r="K1292" i="4" s="1"/>
  <c r="J1277" i="4"/>
  <c r="K1277" i="4" s="1"/>
  <c r="J1288" i="4"/>
  <c r="K1288" i="4" s="1"/>
  <c r="J1279" i="4"/>
  <c r="K1279" i="4" s="1"/>
  <c r="J1280" i="4"/>
  <c r="K1280" i="4" s="1"/>
  <c r="J1276" i="4"/>
  <c r="K1276" i="4" s="1"/>
  <c r="J1284" i="4"/>
  <c r="K1284" i="4" s="1"/>
  <c r="J1283" i="4"/>
  <c r="K1283" i="4" s="1"/>
  <c r="J1278" i="4"/>
  <c r="K1278" i="4" s="1"/>
  <c r="J1295" i="4"/>
  <c r="K1295" i="4" s="1"/>
  <c r="J1275" i="4"/>
  <c r="K1275" i="4" s="1"/>
  <c r="L2096" i="4"/>
  <c r="M2096" i="4" s="1"/>
  <c r="L2104" i="4"/>
  <c r="M2104" i="4" s="1"/>
  <c r="L2087" i="4"/>
  <c r="M2087" i="4" s="1"/>
  <c r="L2088" i="4"/>
  <c r="M2088" i="4" s="1"/>
  <c r="L2099" i="4"/>
  <c r="M2099" i="4" s="1"/>
  <c r="L2100" i="4"/>
  <c r="M2100" i="4" s="1"/>
  <c r="L2083" i="4"/>
  <c r="M2083" i="4" s="1"/>
  <c r="L2092" i="4"/>
  <c r="M2092" i="4" s="1"/>
  <c r="L2084" i="4"/>
  <c r="M2084" i="4" s="1"/>
  <c r="L2081" i="4"/>
  <c r="M2081" i="4" s="1"/>
  <c r="L2094" i="4"/>
  <c r="M2094" i="4" s="1"/>
  <c r="L2105" i="4"/>
  <c r="M2105" i="4" s="1"/>
  <c r="L2093" i="4"/>
  <c r="M2093" i="4" s="1"/>
  <c r="L2091" i="4"/>
  <c r="M2091" i="4" s="1"/>
  <c r="L2095" i="4"/>
  <c r="M2095" i="4" s="1"/>
  <c r="L2082" i="4"/>
  <c r="M2082" i="4" s="1"/>
  <c r="L2102" i="4"/>
  <c r="M2102" i="4" s="1"/>
  <c r="L2103" i="4"/>
  <c r="M2103" i="4" s="1"/>
  <c r="L2086" i="4"/>
  <c r="M2086" i="4" s="1"/>
  <c r="L2098" i="4"/>
  <c r="M2098" i="4" s="1"/>
  <c r="L2089" i="4"/>
  <c r="M2089" i="4" s="1"/>
  <c r="L2101" i="4"/>
  <c r="M2101" i="4" s="1"/>
  <c r="L2090" i="4"/>
  <c r="M2090" i="4" s="1"/>
  <c r="L1853" i="4"/>
  <c r="M1853" i="4" s="1"/>
  <c r="L1857" i="4"/>
  <c r="M1857" i="4" s="1"/>
  <c r="L1862" i="4"/>
  <c r="M1862" i="4" s="1"/>
  <c r="L1852" i="4"/>
  <c r="M1852" i="4" s="1"/>
  <c r="L1841" i="4"/>
  <c r="M1841" i="4" s="1"/>
  <c r="L1840" i="4"/>
  <c r="M1840" i="4" s="1"/>
  <c r="L1850" i="4"/>
  <c r="M1850" i="4" s="1"/>
  <c r="L1845" i="4"/>
  <c r="M1845" i="4" s="1"/>
  <c r="L1838" i="4"/>
  <c r="M1838" i="4" s="1"/>
  <c r="L1861" i="4"/>
  <c r="M1861" i="4" s="1"/>
  <c r="L1849" i="4"/>
  <c r="M1849" i="4" s="1"/>
  <c r="L1839" i="4"/>
  <c r="M1839" i="4" s="1"/>
  <c r="L1846" i="4"/>
  <c r="M1846" i="4" s="1"/>
  <c r="L1859" i="4"/>
  <c r="M1859" i="4" s="1"/>
  <c r="L1843" i="4"/>
  <c r="M1843" i="4" s="1"/>
  <c r="L1848" i="4"/>
  <c r="M1848" i="4" s="1"/>
  <c r="L1851" i="4"/>
  <c r="M1851" i="4" s="1"/>
  <c r="L1855" i="4"/>
  <c r="M1855" i="4" s="1"/>
  <c r="L1844" i="4"/>
  <c r="M1844" i="4" s="1"/>
  <c r="J1637" i="4"/>
  <c r="K1637" i="4" s="1"/>
  <c r="J1622" i="4"/>
  <c r="K1622" i="4" s="1"/>
  <c r="J1625" i="4"/>
  <c r="K1625" i="4" s="1"/>
  <c r="J1633" i="4"/>
  <c r="K1633" i="4" s="1"/>
  <c r="J1624" i="4"/>
  <c r="K1624" i="4" s="1"/>
  <c r="J1634" i="4"/>
  <c r="K1634" i="4" s="1"/>
  <c r="J1623" i="4"/>
  <c r="K1623" i="4" s="1"/>
  <c r="J1645" i="4"/>
  <c r="K1645" i="4" s="1"/>
  <c r="J1632" i="4"/>
  <c r="K1632" i="4" s="1"/>
  <c r="J1643" i="4"/>
  <c r="K1643" i="4" s="1"/>
  <c r="J1631" i="4"/>
  <c r="K1631" i="4" s="1"/>
  <c r="J1636" i="4"/>
  <c r="K1636" i="4" s="1"/>
  <c r="J1627" i="4"/>
  <c r="K1627" i="4" s="1"/>
  <c r="J1640" i="4"/>
  <c r="K1640" i="4" s="1"/>
  <c r="J1641" i="4"/>
  <c r="K1641" i="4" s="1"/>
  <c r="J1638" i="4"/>
  <c r="K1638" i="4" s="1"/>
  <c r="J1635" i="4"/>
  <c r="K1635" i="4" s="1"/>
  <c r="J1644" i="4"/>
  <c r="K1644" i="4" s="1"/>
  <c r="J1642" i="4"/>
  <c r="K1642" i="4" s="1"/>
  <c r="J1629" i="4"/>
  <c r="K1629" i="4" s="1"/>
  <c r="J1626" i="4"/>
  <c r="K1626" i="4" s="1"/>
  <c r="J1628" i="4"/>
  <c r="K1628" i="4" s="1"/>
  <c r="J1382" i="4"/>
  <c r="K1382" i="4" s="1"/>
  <c r="J1394" i="4"/>
  <c r="K1394" i="4" s="1"/>
  <c r="J1381" i="4"/>
  <c r="K1381" i="4" s="1"/>
  <c r="J1379" i="4"/>
  <c r="K1379" i="4" s="1"/>
  <c r="J1393" i="4"/>
  <c r="K1393" i="4" s="1"/>
  <c r="J1391" i="4"/>
  <c r="K1391" i="4" s="1"/>
  <c r="J1402" i="4"/>
  <c r="K1402" i="4" s="1"/>
  <c r="J1400" i="4"/>
  <c r="K1400" i="4" s="1"/>
  <c r="J1392" i="4"/>
  <c r="K1392" i="4" s="1"/>
  <c r="J1388" i="4"/>
  <c r="K1388" i="4" s="1"/>
  <c r="J1387" i="4"/>
  <c r="K1387" i="4" s="1"/>
  <c r="J1386" i="4"/>
  <c r="K1386" i="4" s="1"/>
  <c r="J1396" i="4"/>
  <c r="K1396" i="4" s="1"/>
  <c r="J1380" i="4"/>
  <c r="K1380" i="4" s="1"/>
  <c r="J1401" i="4"/>
  <c r="K1401" i="4" s="1"/>
  <c r="J1385" i="4"/>
  <c r="K1385" i="4" s="1"/>
  <c r="J1397" i="4"/>
  <c r="K1397" i="4" s="1"/>
  <c r="J1384" i="4"/>
  <c r="K1384" i="4" s="1"/>
  <c r="J1398" i="4"/>
  <c r="K1398" i="4" s="1"/>
  <c r="J1390" i="4"/>
  <c r="K1390" i="4" s="1"/>
  <c r="J1399" i="4"/>
  <c r="K1399" i="4" s="1"/>
  <c r="L1151" i="4"/>
  <c r="M1151" i="4" s="1"/>
  <c r="L1139" i="4"/>
  <c r="M1139" i="4" s="1"/>
  <c r="L1136" i="4"/>
  <c r="M1136" i="4" s="1"/>
  <c r="L1150" i="4"/>
  <c r="M1150" i="4" s="1"/>
  <c r="L1148" i="4"/>
  <c r="M1148" i="4" s="1"/>
  <c r="L1159" i="4"/>
  <c r="M1159" i="4" s="1"/>
  <c r="L1138" i="4"/>
  <c r="M1138" i="4" s="1"/>
  <c r="L1137" i="4"/>
  <c r="M1137" i="4" s="1"/>
  <c r="L1147" i="4"/>
  <c r="M1147" i="4" s="1"/>
  <c r="L1158" i="4"/>
  <c r="M1158" i="4" s="1"/>
  <c r="L1155" i="4"/>
  <c r="M1155" i="4" s="1"/>
  <c r="L1141" i="4"/>
  <c r="M1141" i="4" s="1"/>
  <c r="L1143" i="4"/>
  <c r="M1143" i="4" s="1"/>
  <c r="L1146" i="4"/>
  <c r="M1146" i="4" s="1"/>
  <c r="L1149" i="4"/>
  <c r="M1149" i="4" s="1"/>
  <c r="L1145" i="4"/>
  <c r="M1145" i="4" s="1"/>
  <c r="L1142" i="4"/>
  <c r="M1142" i="4" s="1"/>
  <c r="L1154" i="4"/>
  <c r="M1154" i="4" s="1"/>
  <c r="L1156" i="4"/>
  <c r="M1156" i="4" s="1"/>
  <c r="L1153" i="4"/>
  <c r="M1153" i="4" s="1"/>
  <c r="L1144" i="4"/>
  <c r="M1144" i="4" s="1"/>
  <c r="J1247" i="4"/>
  <c r="K1247" i="4" s="1"/>
  <c r="J1246" i="4"/>
  <c r="K1246" i="4" s="1"/>
  <c r="J1258" i="4"/>
  <c r="K1258" i="4" s="1"/>
  <c r="J1256" i="4"/>
  <c r="K1256" i="4" s="1"/>
  <c r="J1255" i="4"/>
  <c r="K1255" i="4" s="1"/>
  <c r="J1245" i="4"/>
  <c r="K1245" i="4" s="1"/>
  <c r="J1259" i="4"/>
  <c r="K1259" i="4" s="1"/>
  <c r="J1267" i="4"/>
  <c r="K1267" i="4" s="1"/>
  <c r="J1265" i="4"/>
  <c r="K1265" i="4" s="1"/>
  <c r="J1264" i="4"/>
  <c r="K1264" i="4" s="1"/>
  <c r="J1244" i="4"/>
  <c r="K1244" i="4" s="1"/>
  <c r="J1254" i="4"/>
  <c r="K1254" i="4" s="1"/>
  <c r="J1251" i="4"/>
  <c r="K1251" i="4" s="1"/>
  <c r="J1253" i="4"/>
  <c r="K1253" i="4" s="1"/>
  <c r="J1261" i="4"/>
  <c r="K1261" i="4" s="1"/>
  <c r="J1260" i="4"/>
  <c r="K1260" i="4" s="1"/>
  <c r="J1252" i="4"/>
  <c r="K1252" i="4" s="1"/>
  <c r="J1263" i="4"/>
  <c r="K1263" i="4" s="1"/>
  <c r="J1257" i="4"/>
  <c r="K1257" i="4" s="1"/>
  <c r="J1262" i="4"/>
  <c r="K1262" i="4" s="1"/>
  <c r="J1266" i="4"/>
  <c r="K1266" i="4" s="1"/>
  <c r="J1250" i="4"/>
  <c r="K1250" i="4" s="1"/>
  <c r="L1706" i="4"/>
  <c r="M1706" i="4" s="1"/>
  <c r="L1722" i="4"/>
  <c r="M1722" i="4" s="1"/>
  <c r="L1710" i="4"/>
  <c r="M1710" i="4" s="1"/>
  <c r="L1705" i="4"/>
  <c r="M1705" i="4" s="1"/>
  <c r="L1714" i="4"/>
  <c r="M1714" i="4" s="1"/>
  <c r="L1726" i="4"/>
  <c r="M1726" i="4" s="1"/>
  <c r="L1715" i="4"/>
  <c r="M1715" i="4" s="1"/>
  <c r="L1717" i="4"/>
  <c r="M1717" i="4" s="1"/>
  <c r="L1716" i="4"/>
  <c r="M1716" i="4" s="1"/>
  <c r="L1704" i="4"/>
  <c r="M1704" i="4" s="1"/>
  <c r="L1703" i="4"/>
  <c r="M1703" i="4" s="1"/>
  <c r="L1727" i="4"/>
  <c r="M1727" i="4" s="1"/>
  <c r="L1718" i="4"/>
  <c r="M1718" i="4" s="1"/>
  <c r="L1725" i="4"/>
  <c r="M1725" i="4" s="1"/>
  <c r="L1721" i="4"/>
  <c r="M1721" i="4" s="1"/>
  <c r="L1724" i="4"/>
  <c r="M1724" i="4" s="1"/>
  <c r="L1708" i="4"/>
  <c r="M1708" i="4" s="1"/>
  <c r="L1713" i="4"/>
  <c r="M1713" i="4" s="1"/>
  <c r="L1712" i="4"/>
  <c r="M1712" i="4" s="1"/>
  <c r="L1711" i="4"/>
  <c r="M1711" i="4" s="1"/>
  <c r="L1707" i="4"/>
  <c r="M1707" i="4" s="1"/>
  <c r="L1723" i="4"/>
  <c r="M1723" i="4" s="1"/>
  <c r="L2181" i="4"/>
  <c r="M2181" i="4" s="1"/>
  <c r="L2180" i="4"/>
  <c r="M2180" i="4" s="1"/>
  <c r="L2165" i="4"/>
  <c r="M2165" i="4" s="1"/>
  <c r="L2186" i="4"/>
  <c r="M2186" i="4" s="1"/>
  <c r="L2168" i="4"/>
  <c r="M2168" i="4" s="1"/>
  <c r="L2162" i="4"/>
  <c r="M2162" i="4" s="1"/>
  <c r="L2174" i="4"/>
  <c r="M2174" i="4" s="1"/>
  <c r="L2164" i="4"/>
  <c r="M2164" i="4" s="1"/>
  <c r="L2173" i="4"/>
  <c r="M2173" i="4" s="1"/>
  <c r="L2176" i="4"/>
  <c r="M2176" i="4" s="1"/>
  <c r="L2185" i="4"/>
  <c r="M2185" i="4" s="1"/>
  <c r="L2177" i="4"/>
  <c r="M2177" i="4" s="1"/>
  <c r="L2172" i="4"/>
  <c r="M2172" i="4" s="1"/>
  <c r="L2169" i="4"/>
  <c r="M2169" i="4" s="1"/>
  <c r="L2171" i="4"/>
  <c r="M2171" i="4" s="1"/>
  <c r="L2175" i="4"/>
  <c r="M2175" i="4" s="1"/>
  <c r="L2184" i="4"/>
  <c r="M2184" i="4" s="1"/>
  <c r="L2182" i="4"/>
  <c r="M2182" i="4" s="1"/>
  <c r="L2170" i="4"/>
  <c r="M2170" i="4" s="1"/>
  <c r="L2167" i="4"/>
  <c r="M2167" i="4" s="1"/>
  <c r="L2183" i="4"/>
  <c r="M2183" i="4" s="1"/>
  <c r="L2178" i="4"/>
  <c r="M2178" i="4" s="1"/>
  <c r="L2163" i="4"/>
  <c r="M2163" i="4" s="1"/>
  <c r="L2179" i="4"/>
  <c r="M2179" i="4" s="1"/>
  <c r="J233" i="4"/>
  <c r="K233" i="4" s="1"/>
  <c r="J232" i="4"/>
  <c r="K232" i="4" s="1"/>
  <c r="J230" i="4"/>
  <c r="K230" i="4" s="1"/>
  <c r="J220" i="4"/>
  <c r="K220" i="4" s="1"/>
  <c r="J229" i="4"/>
  <c r="K229" i="4" s="1"/>
  <c r="J218" i="4"/>
  <c r="K218" i="4" s="1"/>
  <c r="J241" i="4"/>
  <c r="K241" i="4" s="1"/>
  <c r="J228" i="4"/>
  <c r="K228" i="4" s="1"/>
  <c r="J231" i="4"/>
  <c r="K231" i="4" s="1"/>
  <c r="J224" i="4"/>
  <c r="K224" i="4" s="1"/>
  <c r="J221" i="4"/>
  <c r="K221" i="4" s="1"/>
  <c r="J225" i="4"/>
  <c r="K225" i="4" s="1"/>
  <c r="J240" i="4"/>
  <c r="K240" i="4" s="1"/>
  <c r="J239" i="4"/>
  <c r="K239" i="4" s="1"/>
  <c r="J237" i="4"/>
  <c r="K237" i="4" s="1"/>
  <c r="J235" i="4"/>
  <c r="K235" i="4" s="1"/>
  <c r="J238" i="4"/>
  <c r="K238" i="4" s="1"/>
  <c r="J226" i="4"/>
  <c r="K226" i="4" s="1"/>
  <c r="J227" i="4"/>
  <c r="K227" i="4" s="1"/>
  <c r="L1529" i="4"/>
  <c r="M1529" i="4" s="1"/>
  <c r="L1517" i="4"/>
  <c r="M1517" i="4" s="1"/>
  <c r="L1516" i="4"/>
  <c r="M1516" i="4" s="1"/>
  <c r="L1525" i="4"/>
  <c r="M1525" i="4" s="1"/>
  <c r="L1538" i="4"/>
  <c r="M1538" i="4" s="1"/>
  <c r="L1526" i="4"/>
  <c r="M1526" i="4" s="1"/>
  <c r="L1514" i="4"/>
  <c r="M1514" i="4" s="1"/>
  <c r="L1528" i="4"/>
  <c r="M1528" i="4" s="1"/>
  <c r="L1515" i="4"/>
  <c r="M1515" i="4" s="1"/>
  <c r="L1536" i="4"/>
  <c r="M1536" i="4" s="1"/>
  <c r="L1537" i="4"/>
  <c r="M1537" i="4" s="1"/>
  <c r="L1533" i="4"/>
  <c r="M1533" i="4" s="1"/>
  <c r="L1524" i="4"/>
  <c r="M1524" i="4" s="1"/>
  <c r="L1527" i="4"/>
  <c r="M1527" i="4" s="1"/>
  <c r="L1519" i="4"/>
  <c r="M1519" i="4" s="1"/>
  <c r="L1530" i="4"/>
  <c r="M1530" i="4" s="1"/>
  <c r="L1534" i="4"/>
  <c r="M1534" i="4" s="1"/>
  <c r="L1520" i="4"/>
  <c r="M1520" i="4" s="1"/>
  <c r="L1535" i="4"/>
  <c r="M1535" i="4" s="1"/>
  <c r="L1521" i="4"/>
  <c r="M1521" i="4" s="1"/>
  <c r="L1531" i="4"/>
  <c r="M1531" i="4" s="1"/>
  <c r="L1522" i="4"/>
  <c r="M1522" i="4" s="1"/>
  <c r="L1523" i="4"/>
  <c r="M1523" i="4" s="1"/>
  <c r="L2626" i="4"/>
  <c r="M2626" i="4" s="1"/>
  <c r="L2639" i="4"/>
  <c r="M2639" i="4" s="1"/>
  <c r="L2644" i="4"/>
  <c r="M2644" i="4" s="1"/>
  <c r="L2632" i="4"/>
  <c r="M2632" i="4" s="1"/>
  <c r="L2640" i="4"/>
  <c r="M2640" i="4" s="1"/>
  <c r="L2637" i="4"/>
  <c r="M2637" i="4" s="1"/>
  <c r="L2629" i="4"/>
  <c r="M2629" i="4" s="1"/>
  <c r="L2624" i="4"/>
  <c r="M2624" i="4" s="1"/>
  <c r="L2643" i="4"/>
  <c r="M2643" i="4" s="1"/>
  <c r="L2631" i="4"/>
  <c r="M2631" i="4" s="1"/>
  <c r="L2623" i="4"/>
  <c r="M2623" i="4" s="1"/>
  <c r="L2642" i="4"/>
  <c r="M2642" i="4" s="1"/>
  <c r="L2628" i="4"/>
  <c r="M2628" i="4" s="1"/>
  <c r="L2634" i="4"/>
  <c r="M2634" i="4" s="1"/>
  <c r="L2635" i="4"/>
  <c r="M2635" i="4" s="1"/>
  <c r="L2641" i="4"/>
  <c r="M2641" i="4" s="1"/>
  <c r="L2633" i="4"/>
  <c r="M2633" i="4" s="1"/>
  <c r="L2630" i="4"/>
  <c r="M2630" i="4" s="1"/>
  <c r="L2638" i="4"/>
  <c r="M2638" i="4" s="1"/>
  <c r="L2622" i="4"/>
  <c r="M2622" i="4" s="1"/>
  <c r="L2625" i="4"/>
  <c r="M2625" i="4" s="1"/>
  <c r="L2636" i="4"/>
  <c r="M2636" i="4" s="1"/>
  <c r="L2621" i="4"/>
  <c r="M2621" i="4" s="1"/>
  <c r="L2627" i="4"/>
  <c r="M2627" i="4" s="1"/>
  <c r="L161" i="4"/>
  <c r="M161" i="4" s="1"/>
  <c r="L1160" i="4"/>
  <c r="M1160" i="4" s="1"/>
  <c r="J566" i="4"/>
  <c r="K566" i="4" s="1"/>
  <c r="L87" i="4"/>
  <c r="M87" i="4" s="1"/>
  <c r="L395" i="4"/>
  <c r="M395" i="4" s="1"/>
  <c r="L394" i="4"/>
  <c r="M394" i="4" s="1"/>
  <c r="L382" i="4"/>
  <c r="M382" i="4" s="1"/>
  <c r="L392" i="4"/>
  <c r="M392" i="4" s="1"/>
  <c r="L380" i="4"/>
  <c r="M380" i="4" s="1"/>
  <c r="L391" i="4"/>
  <c r="M391" i="4" s="1"/>
  <c r="L383" i="4"/>
  <c r="M383" i="4" s="1"/>
  <c r="L403" i="4"/>
  <c r="M403" i="4" s="1"/>
  <c r="L388" i="4"/>
  <c r="M388" i="4" s="1"/>
  <c r="L393" i="4"/>
  <c r="M393" i="4" s="1"/>
  <c r="L399" i="4"/>
  <c r="M399" i="4" s="1"/>
  <c r="L401" i="4"/>
  <c r="M401" i="4" s="1"/>
  <c r="L402" i="4"/>
  <c r="M402" i="4" s="1"/>
  <c r="L390" i="4"/>
  <c r="M390" i="4" s="1"/>
  <c r="L400" i="4"/>
  <c r="M400" i="4" s="1"/>
  <c r="L387" i="4"/>
  <c r="M387" i="4" s="1"/>
  <c r="L386" i="4"/>
  <c r="M386" i="4" s="1"/>
  <c r="L381" i="4"/>
  <c r="M381" i="4" s="1"/>
  <c r="L398" i="4"/>
  <c r="M398" i="4" s="1"/>
  <c r="L389" i="4"/>
  <c r="M389" i="4" s="1"/>
  <c r="L287" i="4"/>
  <c r="M287" i="4" s="1"/>
  <c r="L286" i="4"/>
  <c r="M286" i="4" s="1"/>
  <c r="L274" i="4"/>
  <c r="M274" i="4" s="1"/>
  <c r="L283" i="4"/>
  <c r="M283" i="4" s="1"/>
  <c r="L275" i="4"/>
  <c r="M275" i="4" s="1"/>
  <c r="L272" i="4"/>
  <c r="M272" i="4" s="1"/>
  <c r="L295" i="4"/>
  <c r="M295" i="4" s="1"/>
  <c r="L282" i="4"/>
  <c r="M282" i="4" s="1"/>
  <c r="L290" i="4"/>
  <c r="M290" i="4" s="1"/>
  <c r="L273" i="4"/>
  <c r="M273" i="4" s="1"/>
  <c r="L292" i="4"/>
  <c r="M292" i="4" s="1"/>
  <c r="L284" i="4"/>
  <c r="M284" i="4" s="1"/>
  <c r="L281" i="4"/>
  <c r="M281" i="4" s="1"/>
  <c r="L294" i="4"/>
  <c r="M294" i="4" s="1"/>
  <c r="L285" i="4"/>
  <c r="M285" i="4" s="1"/>
  <c r="L279" i="4"/>
  <c r="M279" i="4" s="1"/>
  <c r="L280" i="4"/>
  <c r="M280" i="4" s="1"/>
  <c r="L291" i="4"/>
  <c r="M291" i="4" s="1"/>
  <c r="L276" i="4"/>
  <c r="M276" i="4" s="1"/>
  <c r="J638" i="4"/>
  <c r="K638" i="4" s="1"/>
  <c r="J626" i="4"/>
  <c r="K626" i="4" s="1"/>
  <c r="J637" i="4"/>
  <c r="K637" i="4" s="1"/>
  <c r="J625" i="4"/>
  <c r="K625" i="4" s="1"/>
  <c r="J623" i="4"/>
  <c r="K623" i="4" s="1"/>
  <c r="J634" i="4"/>
  <c r="K634" i="4" s="1"/>
  <c r="J646" i="4"/>
  <c r="K646" i="4" s="1"/>
  <c r="J624" i="4"/>
  <c r="K624" i="4" s="1"/>
  <c r="J631" i="4"/>
  <c r="K631" i="4" s="1"/>
  <c r="J642" i="4"/>
  <c r="K642" i="4" s="1"/>
  <c r="J644" i="4"/>
  <c r="K644" i="4" s="1"/>
  <c r="J643" i="4"/>
  <c r="K643" i="4" s="1"/>
  <c r="J636" i="4"/>
  <c r="K636" i="4" s="1"/>
  <c r="J645" i="4"/>
  <c r="K645" i="4" s="1"/>
  <c r="J635" i="4"/>
  <c r="K635" i="4" s="1"/>
  <c r="J629" i="4"/>
  <c r="K629" i="4" s="1"/>
  <c r="J632" i="4"/>
  <c r="K632" i="4" s="1"/>
  <c r="J640" i="4"/>
  <c r="K640" i="4" s="1"/>
  <c r="J633" i="4"/>
  <c r="K633" i="4" s="1"/>
  <c r="J639" i="4"/>
  <c r="K639" i="4" s="1"/>
  <c r="L853" i="4"/>
  <c r="M853" i="4" s="1"/>
  <c r="L842" i="4"/>
  <c r="M842" i="4" s="1"/>
  <c r="L854" i="4"/>
  <c r="M854" i="4" s="1"/>
  <c r="L851" i="4"/>
  <c r="M851" i="4" s="1"/>
  <c r="L850" i="4"/>
  <c r="M850" i="4" s="1"/>
  <c r="L839" i="4"/>
  <c r="M839" i="4" s="1"/>
  <c r="L841" i="4"/>
  <c r="M841" i="4" s="1"/>
  <c r="L840" i="4"/>
  <c r="M840" i="4" s="1"/>
  <c r="L862" i="4"/>
  <c r="M862" i="4" s="1"/>
  <c r="L849" i="4"/>
  <c r="M849" i="4" s="1"/>
  <c r="L846" i="4"/>
  <c r="M846" i="4" s="1"/>
  <c r="L852" i="4"/>
  <c r="M852" i="4" s="1"/>
  <c r="L861" i="4"/>
  <c r="M861" i="4" s="1"/>
  <c r="L859" i="4"/>
  <c r="M859" i="4" s="1"/>
  <c r="L857" i="4"/>
  <c r="M857" i="4" s="1"/>
  <c r="L858" i="4"/>
  <c r="M858" i="4" s="1"/>
  <c r="L848" i="4"/>
  <c r="M848" i="4" s="1"/>
  <c r="L856" i="4"/>
  <c r="M856" i="4" s="1"/>
  <c r="L847" i="4"/>
  <c r="M847" i="4" s="1"/>
  <c r="L843" i="4"/>
  <c r="M843" i="4" s="1"/>
  <c r="L863" i="4"/>
  <c r="M863" i="4" s="1"/>
  <c r="L860" i="4"/>
  <c r="M860" i="4" s="1"/>
  <c r="L845" i="4"/>
  <c r="M845" i="4" s="1"/>
  <c r="J1884" i="4"/>
  <c r="K1884" i="4" s="1"/>
  <c r="J1872" i="4"/>
  <c r="K1872" i="4" s="1"/>
  <c r="J1868" i="4"/>
  <c r="K1868" i="4" s="1"/>
  <c r="J1880" i="4"/>
  <c r="K1880" i="4" s="1"/>
  <c r="J1867" i="4"/>
  <c r="K1867" i="4" s="1"/>
  <c r="J1877" i="4"/>
  <c r="K1877" i="4" s="1"/>
  <c r="J1865" i="4"/>
  <c r="K1865" i="4" s="1"/>
  <c r="J1879" i="4"/>
  <c r="K1879" i="4" s="1"/>
  <c r="J1878" i="4"/>
  <c r="K1878" i="4" s="1"/>
  <c r="J1866" i="4"/>
  <c r="K1866" i="4" s="1"/>
  <c r="J1888" i="4"/>
  <c r="K1888" i="4" s="1"/>
  <c r="J1875" i="4"/>
  <c r="K1875" i="4" s="1"/>
  <c r="J1876" i="4"/>
  <c r="K1876" i="4" s="1"/>
  <c r="J1886" i="4"/>
  <c r="K1886" i="4" s="1"/>
  <c r="J1887" i="4"/>
  <c r="K1887" i="4" s="1"/>
  <c r="J1885" i="4"/>
  <c r="K1885" i="4" s="1"/>
  <c r="J1881" i="4"/>
  <c r="K1881" i="4" s="1"/>
  <c r="J1874" i="4"/>
  <c r="K1874" i="4" s="1"/>
  <c r="J1871" i="4"/>
  <c r="K1871" i="4" s="1"/>
  <c r="J1873" i="4"/>
  <c r="K1873" i="4" s="1"/>
  <c r="J1883" i="4"/>
  <c r="K1883" i="4" s="1"/>
  <c r="J1882" i="4"/>
  <c r="K1882" i="4" s="1"/>
  <c r="L1637" i="4"/>
  <c r="M1637" i="4" s="1"/>
  <c r="L1636" i="4"/>
  <c r="M1636" i="4" s="1"/>
  <c r="L1625" i="4"/>
  <c r="M1625" i="4" s="1"/>
  <c r="L1622" i="4"/>
  <c r="M1622" i="4" s="1"/>
  <c r="L1633" i="4"/>
  <c r="M1633" i="4" s="1"/>
  <c r="L1634" i="4"/>
  <c r="M1634" i="4" s="1"/>
  <c r="L1623" i="4"/>
  <c r="M1623" i="4" s="1"/>
  <c r="L1632" i="4"/>
  <c r="M1632" i="4" s="1"/>
  <c r="L1624" i="4"/>
  <c r="M1624" i="4" s="1"/>
  <c r="L1645" i="4"/>
  <c r="M1645" i="4" s="1"/>
  <c r="L1644" i="4"/>
  <c r="M1644" i="4" s="1"/>
  <c r="L1643" i="4"/>
  <c r="M1643" i="4" s="1"/>
  <c r="L1641" i="4"/>
  <c r="M1641" i="4" s="1"/>
  <c r="L1640" i="4"/>
  <c r="M1640" i="4" s="1"/>
  <c r="L1646" i="4"/>
  <c r="M1646" i="4" s="1"/>
  <c r="L1642" i="4"/>
  <c r="M1642" i="4" s="1"/>
  <c r="L1635" i="4"/>
  <c r="M1635" i="4" s="1"/>
  <c r="L1631" i="4"/>
  <c r="M1631" i="4" s="1"/>
  <c r="L1639" i="4"/>
  <c r="M1639" i="4" s="1"/>
  <c r="L1629" i="4"/>
  <c r="M1629" i="4" s="1"/>
  <c r="L1409" i="4"/>
  <c r="M1409" i="4" s="1"/>
  <c r="L1421" i="4"/>
  <c r="M1421" i="4" s="1"/>
  <c r="L1408" i="4"/>
  <c r="M1408" i="4" s="1"/>
  <c r="L1406" i="4"/>
  <c r="M1406" i="4" s="1"/>
  <c r="L1417" i="4"/>
  <c r="M1417" i="4" s="1"/>
  <c r="L1420" i="4"/>
  <c r="M1420" i="4" s="1"/>
  <c r="L1430" i="4"/>
  <c r="M1430" i="4" s="1"/>
  <c r="L1418" i="4"/>
  <c r="M1418" i="4" s="1"/>
  <c r="L1407" i="4"/>
  <c r="M1407" i="4" s="1"/>
  <c r="L1416" i="4"/>
  <c r="M1416" i="4" s="1"/>
  <c r="L1428" i="4"/>
  <c r="M1428" i="4" s="1"/>
  <c r="L1427" i="4"/>
  <c r="M1427" i="4" s="1"/>
  <c r="L1425" i="4"/>
  <c r="M1425" i="4" s="1"/>
  <c r="L1415" i="4"/>
  <c r="M1415" i="4" s="1"/>
  <c r="L1426" i="4"/>
  <c r="M1426" i="4" s="1"/>
  <c r="L1429" i="4"/>
  <c r="M1429" i="4" s="1"/>
  <c r="L1419" i="4"/>
  <c r="M1419" i="4" s="1"/>
  <c r="L1412" i="4"/>
  <c r="M1412" i="4" s="1"/>
  <c r="L1423" i="4"/>
  <c r="M1423" i="4" s="1"/>
  <c r="L1414" i="4"/>
  <c r="M1414" i="4" s="1"/>
  <c r="L1413" i="4"/>
  <c r="M1413" i="4" s="1"/>
  <c r="L1422" i="4"/>
  <c r="M1422" i="4" s="1"/>
  <c r="J1166" i="4"/>
  <c r="K1166" i="4" s="1"/>
  <c r="J1177" i="4"/>
  <c r="K1177" i="4" s="1"/>
  <c r="J1178" i="4"/>
  <c r="K1178" i="4" s="1"/>
  <c r="J1174" i="4"/>
  <c r="K1174" i="4" s="1"/>
  <c r="J1165" i="4"/>
  <c r="K1165" i="4" s="1"/>
  <c r="J1163" i="4"/>
  <c r="K1163" i="4" s="1"/>
  <c r="J1173" i="4"/>
  <c r="K1173" i="4" s="1"/>
  <c r="J1164" i="4"/>
  <c r="K1164" i="4" s="1"/>
  <c r="J1181" i="4"/>
  <c r="K1181" i="4" s="1"/>
  <c r="J1183" i="4"/>
  <c r="K1183" i="4" s="1"/>
  <c r="J1175" i="4"/>
  <c r="K1175" i="4" s="1"/>
  <c r="J1176" i="4"/>
  <c r="K1176" i="4" s="1"/>
  <c r="J1185" i="4"/>
  <c r="K1185" i="4" s="1"/>
  <c r="J1186" i="4"/>
  <c r="K1186" i="4" s="1"/>
  <c r="J1172" i="4"/>
  <c r="K1172" i="4" s="1"/>
  <c r="J1182" i="4"/>
  <c r="K1182" i="4" s="1"/>
  <c r="J1169" i="4"/>
  <c r="K1169" i="4" s="1"/>
  <c r="J1184" i="4"/>
  <c r="K1184" i="4" s="1"/>
  <c r="J1180" i="4"/>
  <c r="K1180" i="4" s="1"/>
  <c r="J949" i="4"/>
  <c r="K949" i="4" s="1"/>
  <c r="J947" i="4"/>
  <c r="K947" i="4" s="1"/>
  <c r="J958" i="4"/>
  <c r="K958" i="4" s="1"/>
  <c r="J962" i="4"/>
  <c r="K962" i="4" s="1"/>
  <c r="J950" i="4"/>
  <c r="K950" i="4" s="1"/>
  <c r="J948" i="4"/>
  <c r="K948" i="4" s="1"/>
  <c r="J960" i="4"/>
  <c r="K960" i="4" s="1"/>
  <c r="J967" i="4"/>
  <c r="K967" i="4" s="1"/>
  <c r="J966" i="4"/>
  <c r="K966" i="4" s="1"/>
  <c r="J965" i="4"/>
  <c r="K965" i="4" s="1"/>
  <c r="J959" i="4"/>
  <c r="K959" i="4" s="1"/>
  <c r="J971" i="4"/>
  <c r="K971" i="4" s="1"/>
  <c r="J970" i="4"/>
  <c r="K970" i="4" s="1"/>
  <c r="J969" i="4"/>
  <c r="K969" i="4" s="1"/>
  <c r="J968" i="4"/>
  <c r="K968" i="4" s="1"/>
  <c r="J952" i="4"/>
  <c r="K952" i="4" s="1"/>
  <c r="J953" i="4"/>
  <c r="K953" i="4" s="1"/>
  <c r="J961" i="4"/>
  <c r="K961" i="4" s="1"/>
  <c r="J956" i="4"/>
  <c r="K956" i="4" s="1"/>
  <c r="J964" i="4"/>
  <c r="K964" i="4" s="1"/>
  <c r="J1082" i="4"/>
  <c r="K1082" i="4" s="1"/>
  <c r="J1093" i="4"/>
  <c r="K1093" i="4" s="1"/>
  <c r="J1105" i="4"/>
  <c r="K1105" i="4" s="1"/>
  <c r="J1106" i="4"/>
  <c r="K1106" i="4" s="1"/>
  <c r="J1094" i="4"/>
  <c r="K1094" i="4" s="1"/>
  <c r="J1085" i="4"/>
  <c r="K1085" i="4" s="1"/>
  <c r="J1084" i="4"/>
  <c r="K1084" i="4" s="1"/>
  <c r="J1083" i="4"/>
  <c r="K1083" i="4" s="1"/>
  <c r="J1101" i="4"/>
  <c r="K1101" i="4" s="1"/>
  <c r="J1097" i="4"/>
  <c r="K1097" i="4" s="1"/>
  <c r="J1087" i="4"/>
  <c r="K1087" i="4" s="1"/>
  <c r="J1096" i="4"/>
  <c r="K1096" i="4" s="1"/>
  <c r="J1102" i="4"/>
  <c r="K1102" i="4" s="1"/>
  <c r="J1104" i="4"/>
  <c r="K1104" i="4" s="1"/>
  <c r="J1091" i="4"/>
  <c r="K1091" i="4" s="1"/>
  <c r="J1090" i="4"/>
  <c r="K1090" i="4" s="1"/>
  <c r="J1088" i="4"/>
  <c r="K1088" i="4" s="1"/>
  <c r="J1103" i="4"/>
  <c r="K1103" i="4" s="1"/>
  <c r="J1092" i="4"/>
  <c r="K1092" i="4" s="1"/>
  <c r="L1556" i="4"/>
  <c r="M1556" i="4" s="1"/>
  <c r="L1553" i="4"/>
  <c r="M1553" i="4" s="1"/>
  <c r="L1543" i="4"/>
  <c r="M1543" i="4" s="1"/>
  <c r="L1551" i="4"/>
  <c r="M1551" i="4" s="1"/>
  <c r="L1563" i="4"/>
  <c r="M1563" i="4" s="1"/>
  <c r="L1544" i="4"/>
  <c r="M1544" i="4" s="1"/>
  <c r="L1542" i="4"/>
  <c r="M1542" i="4" s="1"/>
  <c r="L1555" i="4"/>
  <c r="M1555" i="4" s="1"/>
  <c r="L1562" i="4"/>
  <c r="M1562" i="4" s="1"/>
  <c r="L1541" i="4"/>
  <c r="M1541" i="4" s="1"/>
  <c r="L1564" i="4"/>
  <c r="M1564" i="4" s="1"/>
  <c r="L1552" i="4"/>
  <c r="M1552" i="4" s="1"/>
  <c r="L1550" i="4"/>
  <c r="M1550" i="4" s="1"/>
  <c r="L1559" i="4"/>
  <c r="M1559" i="4" s="1"/>
  <c r="L1561" i="4"/>
  <c r="M1561" i="4" s="1"/>
  <c r="L1560" i="4"/>
  <c r="M1560" i="4" s="1"/>
  <c r="L1547" i="4"/>
  <c r="M1547" i="4" s="1"/>
  <c r="L1558" i="4"/>
  <c r="M1558" i="4" s="1"/>
  <c r="L1554" i="4"/>
  <c r="M1554" i="4" s="1"/>
  <c r="L1548" i="4"/>
  <c r="M1548" i="4" s="1"/>
  <c r="L1549" i="4"/>
  <c r="M1549" i="4" s="1"/>
  <c r="J2023" i="4"/>
  <c r="K2023" i="4" s="1"/>
  <c r="J2011" i="4"/>
  <c r="K2011" i="4" s="1"/>
  <c r="J2003" i="4"/>
  <c r="K2003" i="4" s="1"/>
  <c r="J2007" i="4"/>
  <c r="K2007" i="4" s="1"/>
  <c r="J2015" i="4"/>
  <c r="K2015" i="4" s="1"/>
  <c r="J2006" i="4"/>
  <c r="K2006" i="4" s="1"/>
  <c r="J2002" i="4"/>
  <c r="K2002" i="4" s="1"/>
  <c r="J2014" i="4"/>
  <c r="K2014" i="4" s="1"/>
  <c r="J2000" i="4"/>
  <c r="K2000" i="4" s="1"/>
  <c r="J2019" i="4"/>
  <c r="K2019" i="4" s="1"/>
  <c r="J2012" i="4"/>
  <c r="K2012" i="4" s="1"/>
  <c r="J2022" i="4"/>
  <c r="K2022" i="4" s="1"/>
  <c r="J2021" i="4"/>
  <c r="K2021" i="4" s="1"/>
  <c r="J2018" i="4"/>
  <c r="K2018" i="4" s="1"/>
  <c r="J2001" i="4"/>
  <c r="K2001" i="4" s="1"/>
  <c r="J2005" i="4"/>
  <c r="K2005" i="4" s="1"/>
  <c r="J2008" i="4"/>
  <c r="K2008" i="4" s="1"/>
  <c r="J2009" i="4"/>
  <c r="K2009" i="4" s="1"/>
  <c r="J2013" i="4"/>
  <c r="K2013" i="4" s="1"/>
  <c r="J2017" i="4"/>
  <c r="K2017" i="4" s="1"/>
  <c r="J2020" i="4"/>
  <c r="K2020" i="4" s="1"/>
  <c r="J2024" i="4"/>
  <c r="K2024" i="4" s="1"/>
  <c r="J71" i="4"/>
  <c r="K71" i="4" s="1"/>
  <c r="J70" i="4"/>
  <c r="K70" i="4" s="1"/>
  <c r="J58" i="4"/>
  <c r="K58" i="4" s="1"/>
  <c r="J68" i="4"/>
  <c r="K68" i="4" s="1"/>
  <c r="J56" i="4"/>
  <c r="K56" i="4" s="1"/>
  <c r="J79" i="4"/>
  <c r="K79" i="4" s="1"/>
  <c r="J57" i="4"/>
  <c r="K57" i="4" s="1"/>
  <c r="J59" i="4"/>
  <c r="K59" i="4" s="1"/>
  <c r="J69" i="4"/>
  <c r="K69" i="4" s="1"/>
  <c r="J75" i="4"/>
  <c r="K75" i="4" s="1"/>
  <c r="J67" i="4"/>
  <c r="K67" i="4" s="1"/>
  <c r="J78" i="4"/>
  <c r="K78" i="4" s="1"/>
  <c r="J77" i="4"/>
  <c r="K77" i="4" s="1"/>
  <c r="J62" i="4"/>
  <c r="K62" i="4" s="1"/>
  <c r="J80" i="4"/>
  <c r="K80" i="4" s="1"/>
  <c r="J76" i="4"/>
  <c r="K76" i="4" s="1"/>
  <c r="J74" i="4"/>
  <c r="K74" i="4" s="1"/>
  <c r="J64" i="4"/>
  <c r="K64" i="4" s="1"/>
  <c r="J73" i="4"/>
  <c r="K73" i="4" s="1"/>
  <c r="J60" i="4"/>
  <c r="K60" i="4" s="1"/>
  <c r="J63" i="4"/>
  <c r="K63" i="4" s="1"/>
  <c r="J66" i="4"/>
  <c r="K66" i="4" s="1"/>
  <c r="J65" i="4"/>
  <c r="K65" i="4" s="1"/>
  <c r="L827" i="4"/>
  <c r="M827" i="4" s="1"/>
  <c r="L812" i="4"/>
  <c r="M812" i="4" s="1"/>
  <c r="L814" i="4"/>
  <c r="M814" i="4" s="1"/>
  <c r="L824" i="4"/>
  <c r="M824" i="4" s="1"/>
  <c r="L835" i="4"/>
  <c r="M835" i="4" s="1"/>
  <c r="L813" i="4"/>
  <c r="M813" i="4" s="1"/>
  <c r="L832" i="4"/>
  <c r="M832" i="4" s="1"/>
  <c r="L815" i="4"/>
  <c r="M815" i="4" s="1"/>
  <c r="L825" i="4"/>
  <c r="M825" i="4" s="1"/>
  <c r="L826" i="4"/>
  <c r="M826" i="4" s="1"/>
  <c r="L823" i="4"/>
  <c r="M823" i="4" s="1"/>
  <c r="L834" i="4"/>
  <c r="M834" i="4" s="1"/>
  <c r="L820" i="4"/>
  <c r="M820" i="4" s="1"/>
  <c r="L830" i="4"/>
  <c r="M830" i="4" s="1"/>
  <c r="L831" i="4"/>
  <c r="M831" i="4" s="1"/>
  <c r="L822" i="4"/>
  <c r="M822" i="4" s="1"/>
  <c r="L836" i="4"/>
  <c r="M836" i="4" s="1"/>
  <c r="L821" i="4"/>
  <c r="M821" i="4" s="1"/>
  <c r="L817" i="4"/>
  <c r="M817" i="4" s="1"/>
  <c r="L818" i="4"/>
  <c r="M818" i="4" s="1"/>
  <c r="J828" i="4"/>
  <c r="K828" i="4" s="1"/>
  <c r="L1545" i="4"/>
  <c r="M1545" i="4" s="1"/>
  <c r="L1734" i="4"/>
  <c r="M1734" i="4" s="1"/>
  <c r="L1788" i="4"/>
  <c r="M1788" i="4" s="1"/>
  <c r="L2156" i="4"/>
  <c r="M2156" i="4" s="1"/>
  <c r="L2142" i="4"/>
  <c r="M2142" i="4" s="1"/>
  <c r="L2141" i="4"/>
  <c r="M2141" i="4" s="1"/>
  <c r="L2154" i="4"/>
  <c r="M2154" i="4" s="1"/>
  <c r="L2149" i="4"/>
  <c r="M2149" i="4" s="1"/>
  <c r="L2150" i="4"/>
  <c r="M2150" i="4" s="1"/>
  <c r="L2137" i="4"/>
  <c r="M2137" i="4" s="1"/>
  <c r="L2159" i="4"/>
  <c r="M2159" i="4" s="1"/>
  <c r="L2135" i="4"/>
  <c r="M2135" i="4" s="1"/>
  <c r="L2153" i="4"/>
  <c r="M2153" i="4" s="1"/>
  <c r="L2158" i="4"/>
  <c r="M2158" i="4" s="1"/>
  <c r="L2146" i="4"/>
  <c r="M2146" i="4" s="1"/>
  <c r="L2145" i="4"/>
  <c r="M2145" i="4" s="1"/>
  <c r="L2136" i="4"/>
  <c r="M2136" i="4" s="1"/>
  <c r="L2138" i="4"/>
  <c r="M2138" i="4" s="1"/>
  <c r="L2157" i="4"/>
  <c r="M2157" i="4" s="1"/>
  <c r="L2143" i="4"/>
  <c r="M2143" i="4" s="1"/>
  <c r="L2147" i="4"/>
  <c r="M2147" i="4" s="1"/>
  <c r="L2140" i="4"/>
  <c r="M2140" i="4" s="1"/>
  <c r="L2151" i="4"/>
  <c r="M2151" i="4" s="1"/>
  <c r="L2152" i="4"/>
  <c r="M2152" i="4" s="1"/>
  <c r="L2148" i="4"/>
  <c r="M2148" i="4" s="1"/>
  <c r="L2155" i="4"/>
  <c r="M2155" i="4" s="1"/>
  <c r="J2158" i="4"/>
  <c r="K2158" i="4" s="1"/>
  <c r="J2141" i="4"/>
  <c r="K2141" i="4" s="1"/>
  <c r="J2150" i="4"/>
  <c r="K2150" i="4" s="1"/>
  <c r="J2146" i="4"/>
  <c r="K2146" i="4" s="1"/>
  <c r="J2154" i="4"/>
  <c r="K2154" i="4" s="1"/>
  <c r="J2138" i="4"/>
  <c r="K2138" i="4" s="1"/>
  <c r="J2137" i="4"/>
  <c r="K2137" i="4" s="1"/>
  <c r="J2142" i="4"/>
  <c r="K2142" i="4" s="1"/>
  <c r="J2159" i="4"/>
  <c r="K2159" i="4" s="1"/>
  <c r="J2136" i="4"/>
  <c r="K2136" i="4" s="1"/>
  <c r="J2153" i="4"/>
  <c r="K2153" i="4" s="1"/>
  <c r="J2135" i="4"/>
  <c r="K2135" i="4" s="1"/>
  <c r="J2145" i="4"/>
  <c r="K2145" i="4" s="1"/>
  <c r="J2147" i="4"/>
  <c r="K2147" i="4" s="1"/>
  <c r="J2148" i="4"/>
  <c r="K2148" i="4" s="1"/>
  <c r="J2140" i="4"/>
  <c r="K2140" i="4" s="1"/>
  <c r="J2144" i="4"/>
  <c r="K2144" i="4" s="1"/>
  <c r="J2149" i="4"/>
  <c r="K2149" i="4" s="1"/>
  <c r="J2157" i="4"/>
  <c r="K2157" i="4" s="1"/>
  <c r="J2143" i="4"/>
  <c r="K2143" i="4" s="1"/>
  <c r="J2156" i="4"/>
  <c r="K2156" i="4" s="1"/>
  <c r="L476" i="4"/>
  <c r="M476" i="4" s="1"/>
  <c r="L464" i="4"/>
  <c r="M464" i="4" s="1"/>
  <c r="L475" i="4"/>
  <c r="M475" i="4" s="1"/>
  <c r="L473" i="4"/>
  <c r="M473" i="4" s="1"/>
  <c r="L472" i="4"/>
  <c r="M472" i="4" s="1"/>
  <c r="L461" i="4"/>
  <c r="M461" i="4" s="1"/>
  <c r="L484" i="4"/>
  <c r="M484" i="4" s="1"/>
  <c r="L462" i="4"/>
  <c r="M462" i="4" s="1"/>
  <c r="L463" i="4"/>
  <c r="M463" i="4" s="1"/>
  <c r="L471" i="4"/>
  <c r="M471" i="4" s="1"/>
  <c r="L480" i="4"/>
  <c r="M480" i="4" s="1"/>
  <c r="L467" i="4"/>
  <c r="M467" i="4" s="1"/>
  <c r="L483" i="4"/>
  <c r="M483" i="4" s="1"/>
  <c r="L470" i="4"/>
  <c r="M470" i="4" s="1"/>
  <c r="L477" i="4"/>
  <c r="M477" i="4" s="1"/>
  <c r="L468" i="4"/>
  <c r="M468" i="4" s="1"/>
  <c r="L478" i="4"/>
  <c r="M478" i="4" s="1"/>
  <c r="L474" i="4"/>
  <c r="M474" i="4" s="1"/>
  <c r="L479" i="4"/>
  <c r="M479" i="4" s="1"/>
  <c r="L481" i="4"/>
  <c r="M481" i="4" s="1"/>
  <c r="L465" i="4"/>
  <c r="M465" i="4" s="1"/>
  <c r="L482" i="4"/>
  <c r="M482" i="4" s="1"/>
  <c r="J1436" i="4"/>
  <c r="K1436" i="4" s="1"/>
  <c r="J1435" i="4"/>
  <c r="K1435" i="4" s="1"/>
  <c r="J1447" i="4"/>
  <c r="K1447" i="4" s="1"/>
  <c r="J1456" i="4"/>
  <c r="K1456" i="4" s="1"/>
  <c r="J1445" i="4"/>
  <c r="K1445" i="4" s="1"/>
  <c r="J1448" i="4"/>
  <c r="K1448" i="4" s="1"/>
  <c r="J1444" i="4"/>
  <c r="K1444" i="4" s="1"/>
  <c r="J1434" i="4"/>
  <c r="K1434" i="4" s="1"/>
  <c r="J1433" i="4"/>
  <c r="K1433" i="4" s="1"/>
  <c r="J1457" i="4"/>
  <c r="K1457" i="4" s="1"/>
  <c r="J1446" i="4"/>
  <c r="K1446" i="4" s="1"/>
  <c r="J1452" i="4"/>
  <c r="K1452" i="4" s="1"/>
  <c r="J1438" i="4"/>
  <c r="K1438" i="4" s="1"/>
  <c r="J1443" i="4"/>
  <c r="K1443" i="4" s="1"/>
  <c r="J1440" i="4"/>
  <c r="K1440" i="4" s="1"/>
  <c r="J1439" i="4"/>
  <c r="K1439" i="4" s="1"/>
  <c r="J1449" i="4"/>
  <c r="K1449" i="4" s="1"/>
  <c r="J1450" i="4"/>
  <c r="K1450" i="4" s="1"/>
  <c r="J1442" i="4"/>
  <c r="K1442" i="4" s="1"/>
  <c r="J1441" i="4"/>
  <c r="K1441" i="4" s="1"/>
  <c r="J1451" i="4"/>
  <c r="K1451" i="4" s="1"/>
  <c r="J1437" i="4"/>
  <c r="K1437" i="4" s="1"/>
  <c r="J1453" i="4"/>
  <c r="K1453" i="4" s="1"/>
  <c r="J1454" i="4"/>
  <c r="K1454" i="4" s="1"/>
  <c r="L962" i="4"/>
  <c r="M962" i="4" s="1"/>
  <c r="L949" i="4"/>
  <c r="M949" i="4" s="1"/>
  <c r="L961" i="4"/>
  <c r="M961" i="4" s="1"/>
  <c r="L959" i="4"/>
  <c r="M959" i="4" s="1"/>
  <c r="L950" i="4"/>
  <c r="M950" i="4" s="1"/>
  <c r="L947" i="4"/>
  <c r="M947" i="4" s="1"/>
  <c r="L948" i="4"/>
  <c r="M948" i="4" s="1"/>
  <c r="L957" i="4"/>
  <c r="M957" i="4" s="1"/>
  <c r="L958" i="4"/>
  <c r="M958" i="4" s="1"/>
  <c r="L960" i="4"/>
  <c r="M960" i="4" s="1"/>
  <c r="L967" i="4"/>
  <c r="M967" i="4" s="1"/>
  <c r="L953" i="4"/>
  <c r="M953" i="4" s="1"/>
  <c r="L970" i="4"/>
  <c r="M970" i="4" s="1"/>
  <c r="L954" i="4"/>
  <c r="M954" i="4" s="1"/>
  <c r="L968" i="4"/>
  <c r="M968" i="4" s="1"/>
  <c r="L952" i="4"/>
  <c r="M952" i="4" s="1"/>
  <c r="L969" i="4"/>
  <c r="M969" i="4" s="1"/>
  <c r="L966" i="4"/>
  <c r="M966" i="4" s="1"/>
  <c r="L964" i="4"/>
  <c r="M964" i="4" s="1"/>
  <c r="L965" i="4"/>
  <c r="M965" i="4" s="1"/>
  <c r="L971" i="4"/>
  <c r="M971" i="4" s="1"/>
  <c r="L956" i="4"/>
  <c r="M956" i="4" s="1"/>
  <c r="J934" i="4"/>
  <c r="K934" i="4" s="1"/>
  <c r="J935" i="4"/>
  <c r="K935" i="4" s="1"/>
  <c r="J922" i="4"/>
  <c r="K922" i="4" s="1"/>
  <c r="J923" i="4"/>
  <c r="K923" i="4" s="1"/>
  <c r="J932" i="4"/>
  <c r="K932" i="4" s="1"/>
  <c r="J931" i="4"/>
  <c r="K931" i="4" s="1"/>
  <c r="J921" i="4"/>
  <c r="K921" i="4" s="1"/>
  <c r="J943" i="4"/>
  <c r="K943" i="4" s="1"/>
  <c r="J930" i="4"/>
  <c r="K930" i="4" s="1"/>
  <c r="J941" i="4"/>
  <c r="K941" i="4" s="1"/>
  <c r="J938" i="4"/>
  <c r="K938" i="4" s="1"/>
  <c r="J920" i="4"/>
  <c r="K920" i="4" s="1"/>
  <c r="J942" i="4"/>
  <c r="K942" i="4" s="1"/>
  <c r="J926" i="4"/>
  <c r="K926" i="4" s="1"/>
  <c r="J940" i="4"/>
  <c r="K940" i="4" s="1"/>
  <c r="J927" i="4"/>
  <c r="K927" i="4" s="1"/>
  <c r="J937" i="4"/>
  <c r="K937" i="4" s="1"/>
  <c r="J929" i="4"/>
  <c r="K929" i="4" s="1"/>
  <c r="J928" i="4"/>
  <c r="K928" i="4" s="1"/>
  <c r="J939" i="4"/>
  <c r="K939" i="4" s="1"/>
  <c r="J933" i="4"/>
  <c r="K933" i="4" s="1"/>
  <c r="J925" i="4"/>
  <c r="K925" i="4" s="1"/>
  <c r="J1853" i="4"/>
  <c r="K1853" i="4" s="1"/>
  <c r="J1845" i="4"/>
  <c r="K1845" i="4" s="1"/>
  <c r="J1857" i="4"/>
  <c r="K1857" i="4" s="1"/>
  <c r="J1862" i="4"/>
  <c r="K1862" i="4" s="1"/>
  <c r="J1840" i="4"/>
  <c r="K1840" i="4" s="1"/>
  <c r="J1849" i="4"/>
  <c r="K1849" i="4" s="1"/>
  <c r="J1850" i="4"/>
  <c r="K1850" i="4" s="1"/>
  <c r="J1838" i="4"/>
  <c r="K1838" i="4" s="1"/>
  <c r="J1841" i="4"/>
  <c r="K1841" i="4" s="1"/>
  <c r="J1861" i="4"/>
  <c r="K1861" i="4" s="1"/>
  <c r="J1839" i="4"/>
  <c r="K1839" i="4" s="1"/>
  <c r="J1860" i="4"/>
  <c r="K1860" i="4" s="1"/>
  <c r="J1852" i="4"/>
  <c r="K1852" i="4" s="1"/>
  <c r="J1848" i="4"/>
  <c r="K1848" i="4" s="1"/>
  <c r="J1859" i="4"/>
  <c r="K1859" i="4" s="1"/>
  <c r="J1851" i="4"/>
  <c r="K1851" i="4" s="1"/>
  <c r="J1847" i="4"/>
  <c r="K1847" i="4" s="1"/>
  <c r="J1844" i="4"/>
  <c r="K1844" i="4" s="1"/>
  <c r="J1846" i="4"/>
  <c r="K1846" i="4" s="1"/>
  <c r="J1855" i="4"/>
  <c r="K1855" i="4" s="1"/>
  <c r="J1843" i="4"/>
  <c r="K1843" i="4" s="1"/>
  <c r="J1858" i="4"/>
  <c r="K1858" i="4" s="1"/>
  <c r="J422" i="4"/>
  <c r="K422" i="4" s="1"/>
  <c r="J421" i="4"/>
  <c r="K421" i="4" s="1"/>
  <c r="J410" i="4"/>
  <c r="K410" i="4" s="1"/>
  <c r="J409" i="4"/>
  <c r="K409" i="4" s="1"/>
  <c r="J419" i="4"/>
  <c r="K419" i="4" s="1"/>
  <c r="J418" i="4"/>
  <c r="K418" i="4" s="1"/>
  <c r="J408" i="4"/>
  <c r="K408" i="4" s="1"/>
  <c r="J430" i="4"/>
  <c r="K430" i="4" s="1"/>
  <c r="J417" i="4"/>
  <c r="K417" i="4" s="1"/>
  <c r="J428" i="4"/>
  <c r="K428" i="4" s="1"/>
  <c r="J427" i="4"/>
  <c r="K427" i="4" s="1"/>
  <c r="J407" i="4"/>
  <c r="K407" i="4" s="1"/>
  <c r="J420" i="4"/>
  <c r="K420" i="4" s="1"/>
  <c r="J429" i="4"/>
  <c r="K429" i="4" s="1"/>
  <c r="J413" i="4"/>
  <c r="K413" i="4" s="1"/>
  <c r="J414" i="4"/>
  <c r="K414" i="4" s="1"/>
  <c r="J424" i="4"/>
  <c r="K424" i="4" s="1"/>
  <c r="J426" i="4"/>
  <c r="K426" i="4" s="1"/>
  <c r="J415" i="4"/>
  <c r="K415" i="4" s="1"/>
  <c r="J416" i="4"/>
  <c r="K416" i="4" s="1"/>
  <c r="J411" i="4"/>
  <c r="K411" i="4" s="1"/>
  <c r="J2441" i="4"/>
  <c r="K2441" i="4" s="1"/>
  <c r="J2450" i="4"/>
  <c r="K2450" i="4" s="1"/>
  <c r="J2445" i="4"/>
  <c r="K2445" i="4" s="1"/>
  <c r="J2451" i="4"/>
  <c r="K2451" i="4" s="1"/>
  <c r="J2439" i="4"/>
  <c r="K2439" i="4" s="1"/>
  <c r="J2448" i="4"/>
  <c r="K2448" i="4" s="1"/>
  <c r="J2435" i="4"/>
  <c r="K2435" i="4" s="1"/>
  <c r="J2447" i="4"/>
  <c r="K2447" i="4" s="1"/>
  <c r="J2453" i="4"/>
  <c r="K2453" i="4" s="1"/>
  <c r="J2440" i="4"/>
  <c r="K2440" i="4" s="1"/>
  <c r="J2443" i="4"/>
  <c r="K2443" i="4" s="1"/>
  <c r="J2452" i="4"/>
  <c r="K2452" i="4" s="1"/>
  <c r="J2446" i="4"/>
  <c r="K2446" i="4" s="1"/>
  <c r="J2455" i="4"/>
  <c r="K2455" i="4" s="1"/>
  <c r="J2454" i="4"/>
  <c r="K2454" i="4" s="1"/>
  <c r="J2437" i="4"/>
  <c r="K2437" i="4" s="1"/>
  <c r="J2456" i="4"/>
  <c r="K2456" i="4" s="1"/>
  <c r="J2438" i="4"/>
  <c r="K2438" i="4" s="1"/>
  <c r="J2432" i="4"/>
  <c r="K2432" i="4" s="1"/>
  <c r="J2444" i="4"/>
  <c r="K2444" i="4" s="1"/>
  <c r="J2449" i="4"/>
  <c r="K2449" i="4" s="1"/>
  <c r="J2434" i="4"/>
  <c r="K2434" i="4" s="1"/>
  <c r="J2436" i="4"/>
  <c r="K2436" i="4" s="1"/>
  <c r="J2433" i="4"/>
  <c r="K2433" i="4" s="1"/>
  <c r="J2442" i="4"/>
  <c r="K2442" i="4" s="1"/>
  <c r="J2501" i="4"/>
  <c r="K2501" i="4" s="1"/>
  <c r="J2487" i="4"/>
  <c r="K2487" i="4" s="1"/>
  <c r="J2495" i="4"/>
  <c r="K2495" i="4" s="1"/>
  <c r="J2504" i="4"/>
  <c r="K2504" i="4" s="1"/>
  <c r="J2496" i="4"/>
  <c r="K2496" i="4" s="1"/>
  <c r="J2507" i="4"/>
  <c r="K2507" i="4" s="1"/>
  <c r="J2509" i="4"/>
  <c r="K2509" i="4" s="1"/>
  <c r="J2505" i="4"/>
  <c r="K2505" i="4" s="1"/>
  <c r="J2502" i="4"/>
  <c r="K2502" i="4" s="1"/>
  <c r="J2493" i="4"/>
  <c r="K2493" i="4" s="1"/>
  <c r="J2492" i="4"/>
  <c r="K2492" i="4" s="1"/>
  <c r="J2506" i="4"/>
  <c r="K2506" i="4" s="1"/>
  <c r="J2500" i="4"/>
  <c r="K2500" i="4" s="1"/>
  <c r="J2508" i="4"/>
  <c r="K2508" i="4" s="1"/>
  <c r="J2488" i="4"/>
  <c r="K2488" i="4" s="1"/>
  <c r="J2490" i="4"/>
  <c r="K2490" i="4" s="1"/>
  <c r="J2494" i="4"/>
  <c r="K2494" i="4" s="1"/>
  <c r="J2510" i="4"/>
  <c r="K2510" i="4" s="1"/>
  <c r="J2486" i="4"/>
  <c r="K2486" i="4" s="1"/>
  <c r="J2498" i="4"/>
  <c r="K2498" i="4" s="1"/>
  <c r="J2489" i="4"/>
  <c r="K2489" i="4" s="1"/>
  <c r="J2499" i="4"/>
  <c r="K2499" i="4" s="1"/>
  <c r="J2497" i="4"/>
  <c r="K2497" i="4" s="1"/>
  <c r="J2503" i="4"/>
  <c r="K2503" i="4" s="1"/>
  <c r="J2491" i="4"/>
  <c r="K2491" i="4" s="1"/>
  <c r="J1187" i="4"/>
  <c r="K1187" i="4" s="1"/>
  <c r="J234" i="4"/>
  <c r="K234" i="4" s="1"/>
  <c r="L357" i="4"/>
  <c r="M357" i="4" s="1"/>
  <c r="J627" i="4"/>
  <c r="K627" i="4" s="1"/>
  <c r="L963" i="4"/>
  <c r="M963" i="4" s="1"/>
  <c r="L1638" i="4"/>
  <c r="M1638" i="4" s="1"/>
  <c r="J1788" i="4"/>
  <c r="K1788" i="4" s="1"/>
  <c r="J2097" i="4"/>
  <c r="K2097" i="4" s="1"/>
  <c r="L2166" i="4"/>
  <c r="M2166" i="4" s="1"/>
  <c r="J1268" i="4"/>
  <c r="K1268" i="4" s="1"/>
  <c r="L358" i="4"/>
  <c r="M358" i="4" s="1"/>
  <c r="L385" i="4"/>
  <c r="M385" i="4" s="1"/>
  <c r="L655" i="4"/>
  <c r="M655" i="4" s="1"/>
  <c r="J728" i="4"/>
  <c r="K728" i="4" s="1"/>
  <c r="L654" i="4"/>
  <c r="M654" i="4" s="1"/>
  <c r="L1140" i="4"/>
  <c r="M1140" i="4" s="1"/>
  <c r="L1167" i="4"/>
  <c r="M1167" i="4" s="1"/>
  <c r="J1248" i="4"/>
  <c r="K1248" i="4" s="1"/>
  <c r="J1491" i="4"/>
  <c r="K1491" i="4" s="1"/>
  <c r="L1518" i="4"/>
  <c r="M1518" i="4" s="1"/>
  <c r="J1611" i="4"/>
  <c r="K1611" i="4" s="1"/>
  <c r="L1962" i="4"/>
  <c r="M1962" i="4" s="1"/>
  <c r="L2139" i="4"/>
  <c r="M2139" i="4" s="1"/>
  <c r="J2232" i="4"/>
  <c r="K2232" i="4" s="1"/>
  <c r="L277" i="4"/>
  <c r="M277" i="4" s="1"/>
  <c r="J628" i="4"/>
  <c r="K628" i="4" s="1"/>
  <c r="J817" i="4"/>
  <c r="K817" i="4" s="1"/>
  <c r="J1249" i="4"/>
  <c r="K1249" i="4" s="1"/>
  <c r="J1465" i="4"/>
  <c r="K1465" i="4" s="1"/>
  <c r="J1504" i="4"/>
  <c r="K1504" i="4" s="1"/>
  <c r="J908" i="4"/>
  <c r="K908" i="4" s="1"/>
  <c r="J907" i="4"/>
  <c r="K907" i="4" s="1"/>
  <c r="J904" i="4"/>
  <c r="K904" i="4" s="1"/>
  <c r="J896" i="4"/>
  <c r="K896" i="4" s="1"/>
  <c r="J905" i="4"/>
  <c r="K905" i="4" s="1"/>
  <c r="J893" i="4"/>
  <c r="K893" i="4" s="1"/>
  <c r="J895" i="4"/>
  <c r="K895" i="4" s="1"/>
  <c r="J912" i="4"/>
  <c r="K912" i="4" s="1"/>
  <c r="J913" i="4"/>
  <c r="K913" i="4" s="1"/>
  <c r="J911" i="4"/>
  <c r="K911" i="4" s="1"/>
  <c r="J894" i="4"/>
  <c r="K894" i="4" s="1"/>
  <c r="J915" i="4"/>
  <c r="K915" i="4" s="1"/>
  <c r="J906" i="4"/>
  <c r="K906" i="4" s="1"/>
  <c r="J903" i="4"/>
  <c r="K903" i="4" s="1"/>
  <c r="J900" i="4"/>
  <c r="K900" i="4" s="1"/>
  <c r="J899" i="4"/>
  <c r="K899" i="4" s="1"/>
  <c r="J901" i="4"/>
  <c r="K901" i="4" s="1"/>
  <c r="J916" i="4"/>
  <c r="K916" i="4" s="1"/>
  <c r="J902" i="4"/>
  <c r="K902" i="4" s="1"/>
  <c r="J910" i="4"/>
  <c r="K910" i="4" s="1"/>
  <c r="J914" i="4"/>
  <c r="K914" i="4" s="1"/>
  <c r="L449" i="4"/>
  <c r="M449" i="4" s="1"/>
  <c r="L448" i="4"/>
  <c r="M448" i="4" s="1"/>
  <c r="L445" i="4"/>
  <c r="M445" i="4" s="1"/>
  <c r="L446" i="4"/>
  <c r="M446" i="4" s="1"/>
  <c r="L457" i="4"/>
  <c r="M457" i="4" s="1"/>
  <c r="L458" i="4"/>
  <c r="M458" i="4" s="1"/>
  <c r="L435" i="4"/>
  <c r="M435" i="4" s="1"/>
  <c r="L437" i="4"/>
  <c r="M437" i="4" s="1"/>
  <c r="L434" i="4"/>
  <c r="M434" i="4" s="1"/>
  <c r="L453" i="4"/>
  <c r="M453" i="4" s="1"/>
  <c r="L456" i="4"/>
  <c r="M456" i="4" s="1"/>
  <c r="L440" i="4"/>
  <c r="M440" i="4" s="1"/>
  <c r="L436" i="4"/>
  <c r="M436" i="4" s="1"/>
  <c r="L447" i="4"/>
  <c r="M447" i="4" s="1"/>
  <c r="L443" i="4"/>
  <c r="M443" i="4" s="1"/>
  <c r="L455" i="4"/>
  <c r="M455" i="4" s="1"/>
  <c r="L454" i="4"/>
  <c r="M454" i="4" s="1"/>
  <c r="L444" i="4"/>
  <c r="M444" i="4" s="1"/>
  <c r="L441" i="4"/>
  <c r="M441" i="4" s="1"/>
  <c r="L452" i="4"/>
  <c r="M452" i="4" s="1"/>
  <c r="L451" i="4"/>
  <c r="M451" i="4" s="1"/>
  <c r="L442" i="4"/>
  <c r="M442" i="4" s="1"/>
  <c r="L1328" i="4"/>
  <c r="M1328" i="4" s="1"/>
  <c r="L1339" i="4"/>
  <c r="M1339" i="4" s="1"/>
  <c r="L1340" i="4"/>
  <c r="M1340" i="4" s="1"/>
  <c r="L1327" i="4"/>
  <c r="M1327" i="4" s="1"/>
  <c r="L1325" i="4"/>
  <c r="M1325" i="4" s="1"/>
  <c r="L1336" i="4"/>
  <c r="M1336" i="4" s="1"/>
  <c r="L1337" i="4"/>
  <c r="M1337" i="4" s="1"/>
  <c r="L1348" i="4"/>
  <c r="M1348" i="4" s="1"/>
  <c r="L1326" i="4"/>
  <c r="M1326" i="4" s="1"/>
  <c r="L1335" i="4"/>
  <c r="M1335" i="4" s="1"/>
  <c r="L1338" i="4"/>
  <c r="M1338" i="4" s="1"/>
  <c r="L1346" i="4"/>
  <c r="M1346" i="4" s="1"/>
  <c r="L1349" i="4"/>
  <c r="M1349" i="4" s="1"/>
  <c r="L1333" i="4"/>
  <c r="M1333" i="4" s="1"/>
  <c r="L1345" i="4"/>
  <c r="M1345" i="4" s="1"/>
  <c r="L1332" i="4"/>
  <c r="M1332" i="4" s="1"/>
  <c r="L1331" i="4"/>
  <c r="M1331" i="4" s="1"/>
  <c r="L1342" i="4"/>
  <c r="M1342" i="4" s="1"/>
  <c r="L1343" i="4"/>
  <c r="M1343" i="4" s="1"/>
  <c r="L1330" i="4"/>
  <c r="M1330" i="4" s="1"/>
  <c r="L1347" i="4"/>
  <c r="M1347" i="4" s="1"/>
  <c r="L1652" i="4"/>
  <c r="M1652" i="4" s="1"/>
  <c r="L1664" i="4"/>
  <c r="M1664" i="4" s="1"/>
  <c r="L1651" i="4"/>
  <c r="M1651" i="4" s="1"/>
  <c r="L1663" i="4"/>
  <c r="M1663" i="4" s="1"/>
  <c r="L1649" i="4"/>
  <c r="M1649" i="4" s="1"/>
  <c r="L1660" i="4"/>
  <c r="M1660" i="4" s="1"/>
  <c r="L1661" i="4"/>
  <c r="M1661" i="4" s="1"/>
  <c r="L1650" i="4"/>
  <c r="M1650" i="4" s="1"/>
  <c r="L1662" i="4"/>
  <c r="M1662" i="4" s="1"/>
  <c r="L1671" i="4"/>
  <c r="M1671" i="4" s="1"/>
  <c r="L1672" i="4"/>
  <c r="M1672" i="4" s="1"/>
  <c r="L1670" i="4"/>
  <c r="M1670" i="4" s="1"/>
  <c r="L1659" i="4"/>
  <c r="M1659" i="4" s="1"/>
  <c r="L1657" i="4"/>
  <c r="M1657" i="4" s="1"/>
  <c r="L1673" i="4"/>
  <c r="M1673" i="4" s="1"/>
  <c r="L1667" i="4"/>
  <c r="M1667" i="4" s="1"/>
  <c r="L1669" i="4"/>
  <c r="M1669" i="4" s="1"/>
  <c r="L1668" i="4"/>
  <c r="M1668" i="4" s="1"/>
  <c r="L1666" i="4"/>
  <c r="M1666" i="4" s="1"/>
  <c r="L1654" i="4"/>
  <c r="M1654" i="4" s="1"/>
  <c r="L2354" i="4"/>
  <c r="M2354" i="4" s="1"/>
  <c r="L2358" i="4"/>
  <c r="M2358" i="4" s="1"/>
  <c r="L2371" i="4"/>
  <c r="M2371" i="4" s="1"/>
  <c r="L2357" i="4"/>
  <c r="M2357" i="4" s="1"/>
  <c r="L2366" i="4"/>
  <c r="M2366" i="4" s="1"/>
  <c r="L2373" i="4"/>
  <c r="M2373" i="4" s="1"/>
  <c r="L2370" i="4"/>
  <c r="M2370" i="4" s="1"/>
  <c r="L2369" i="4"/>
  <c r="M2369" i="4" s="1"/>
  <c r="L2362" i="4"/>
  <c r="M2362" i="4" s="1"/>
  <c r="L2374" i="4"/>
  <c r="M2374" i="4" s="1"/>
  <c r="L2365" i="4"/>
  <c r="M2365" i="4" s="1"/>
  <c r="L2353" i="4"/>
  <c r="M2353" i="4" s="1"/>
  <c r="L2351" i="4"/>
  <c r="M2351" i="4" s="1"/>
  <c r="L2363" i="4"/>
  <c r="M2363" i="4" s="1"/>
  <c r="L2364" i="4"/>
  <c r="M2364" i="4" s="1"/>
  <c r="L2361" i="4"/>
  <c r="M2361" i="4" s="1"/>
  <c r="L2359" i="4"/>
  <c r="M2359" i="4" s="1"/>
  <c r="L2372" i="4"/>
  <c r="M2372" i="4" s="1"/>
  <c r="L2368" i="4"/>
  <c r="M2368" i="4" s="1"/>
  <c r="L2375" i="4"/>
  <c r="M2375" i="4" s="1"/>
  <c r="L2352" i="4"/>
  <c r="M2352" i="4" s="1"/>
  <c r="L2356" i="4"/>
  <c r="M2356" i="4" s="1"/>
  <c r="L2360" i="4"/>
  <c r="M2360" i="4" s="1"/>
  <c r="J1220" i="4"/>
  <c r="K1220" i="4" s="1"/>
  <c r="J1219" i="4"/>
  <c r="K1219" i="4" s="1"/>
  <c r="J1232" i="4"/>
  <c r="K1232" i="4" s="1"/>
  <c r="J1229" i="4"/>
  <c r="K1229" i="4" s="1"/>
  <c r="J1240" i="4"/>
  <c r="K1240" i="4" s="1"/>
  <c r="J1227" i="4"/>
  <c r="K1227" i="4" s="1"/>
  <c r="J1231" i="4"/>
  <c r="K1231" i="4" s="1"/>
  <c r="J1218" i="4"/>
  <c r="K1218" i="4" s="1"/>
  <c r="J1235" i="4"/>
  <c r="K1235" i="4" s="1"/>
  <c r="J1228" i="4"/>
  <c r="K1228" i="4" s="1"/>
  <c r="J1239" i="4"/>
  <c r="K1239" i="4" s="1"/>
  <c r="J1217" i="4"/>
  <c r="K1217" i="4" s="1"/>
  <c r="J1230" i="4"/>
  <c r="K1230" i="4" s="1"/>
  <c r="J1225" i="4"/>
  <c r="K1225" i="4" s="1"/>
  <c r="J1222" i="4"/>
  <c r="K1222" i="4" s="1"/>
  <c r="J1226" i="4"/>
  <c r="K1226" i="4" s="1"/>
  <c r="J1237" i="4"/>
  <c r="K1237" i="4" s="1"/>
  <c r="J1224" i="4"/>
  <c r="K1224" i="4" s="1"/>
  <c r="J1238" i="4"/>
  <c r="K1238" i="4" s="1"/>
  <c r="J1221" i="4"/>
  <c r="K1221" i="4" s="1"/>
  <c r="L977" i="4"/>
  <c r="M977" i="4" s="1"/>
  <c r="L989" i="4"/>
  <c r="M989" i="4" s="1"/>
  <c r="L988" i="4"/>
  <c r="M988" i="4" s="1"/>
  <c r="L974" i="4"/>
  <c r="M974" i="4" s="1"/>
  <c r="L986" i="4"/>
  <c r="M986" i="4" s="1"/>
  <c r="L997" i="4"/>
  <c r="M997" i="4" s="1"/>
  <c r="L975" i="4"/>
  <c r="M975" i="4" s="1"/>
  <c r="L976" i="4"/>
  <c r="M976" i="4" s="1"/>
  <c r="L985" i="4"/>
  <c r="M985" i="4" s="1"/>
  <c r="L992" i="4"/>
  <c r="M992" i="4" s="1"/>
  <c r="L994" i="4"/>
  <c r="M994" i="4" s="1"/>
  <c r="L993" i="4"/>
  <c r="M993" i="4" s="1"/>
  <c r="L983" i="4"/>
  <c r="M983" i="4" s="1"/>
  <c r="L996" i="4"/>
  <c r="M996" i="4" s="1"/>
  <c r="L982" i="4"/>
  <c r="M982" i="4" s="1"/>
  <c r="L981" i="4"/>
  <c r="M981" i="4" s="1"/>
  <c r="L995" i="4"/>
  <c r="M995" i="4" s="1"/>
  <c r="L980" i="4"/>
  <c r="M980" i="4" s="1"/>
  <c r="L979" i="4"/>
  <c r="M979" i="4" s="1"/>
  <c r="L984" i="4"/>
  <c r="M984" i="4" s="1"/>
  <c r="L998" i="4"/>
  <c r="M998" i="4" s="1"/>
  <c r="L773" i="4"/>
  <c r="M773" i="4" s="1"/>
  <c r="L758" i="4"/>
  <c r="M758" i="4" s="1"/>
  <c r="L761" i="4"/>
  <c r="M761" i="4" s="1"/>
  <c r="L769" i="4"/>
  <c r="M769" i="4" s="1"/>
  <c r="L772" i="4"/>
  <c r="M772" i="4" s="1"/>
  <c r="L770" i="4"/>
  <c r="M770" i="4" s="1"/>
  <c r="L759" i="4"/>
  <c r="M759" i="4" s="1"/>
  <c r="L760" i="4"/>
  <c r="M760" i="4" s="1"/>
  <c r="L782" i="4"/>
  <c r="M782" i="4" s="1"/>
  <c r="L779" i="4"/>
  <c r="M779" i="4" s="1"/>
  <c r="L778" i="4"/>
  <c r="M778" i="4" s="1"/>
  <c r="L780" i="4"/>
  <c r="M780" i="4" s="1"/>
  <c r="L781" i="4"/>
  <c r="M781" i="4" s="1"/>
  <c r="L767" i="4"/>
  <c r="M767" i="4" s="1"/>
  <c r="L766" i="4"/>
  <c r="M766" i="4" s="1"/>
  <c r="L768" i="4"/>
  <c r="M768" i="4" s="1"/>
  <c r="L776" i="4"/>
  <c r="M776" i="4" s="1"/>
  <c r="L763" i="4"/>
  <c r="M763" i="4" s="1"/>
  <c r="L774" i="4"/>
  <c r="M774" i="4" s="1"/>
  <c r="L764" i="4"/>
  <c r="M764" i="4" s="1"/>
  <c r="L771" i="4"/>
  <c r="M771" i="4" s="1"/>
  <c r="L765" i="4"/>
  <c r="M765" i="4" s="1"/>
  <c r="L775" i="4"/>
  <c r="M775" i="4" s="1"/>
  <c r="L777" i="4"/>
  <c r="M777" i="4" s="1"/>
  <c r="J530" i="4"/>
  <c r="K530" i="4" s="1"/>
  <c r="J529" i="4"/>
  <c r="K529" i="4" s="1"/>
  <c r="J518" i="4"/>
  <c r="K518" i="4" s="1"/>
  <c r="J527" i="4"/>
  <c r="K527" i="4" s="1"/>
  <c r="J526" i="4"/>
  <c r="K526" i="4" s="1"/>
  <c r="J517" i="4"/>
  <c r="K517" i="4" s="1"/>
  <c r="J538" i="4"/>
  <c r="K538" i="4" s="1"/>
  <c r="J516" i="4"/>
  <c r="K516" i="4" s="1"/>
  <c r="J528" i="4"/>
  <c r="K528" i="4" s="1"/>
  <c r="J536" i="4"/>
  <c r="K536" i="4" s="1"/>
  <c r="J537" i="4"/>
  <c r="K537" i="4" s="1"/>
  <c r="J515" i="4"/>
  <c r="K515" i="4" s="1"/>
  <c r="J533" i="4"/>
  <c r="K533" i="4" s="1"/>
  <c r="J524" i="4"/>
  <c r="K524" i="4" s="1"/>
  <c r="J523" i="4"/>
  <c r="K523" i="4" s="1"/>
  <c r="J525" i="4"/>
  <c r="K525" i="4" s="1"/>
  <c r="J519" i="4"/>
  <c r="K519" i="4" s="1"/>
  <c r="J522" i="4"/>
  <c r="K522" i="4" s="1"/>
  <c r="J534" i="4"/>
  <c r="K534" i="4" s="1"/>
  <c r="J314" i="4"/>
  <c r="K314" i="4" s="1"/>
  <c r="J302" i="4"/>
  <c r="K302" i="4" s="1"/>
  <c r="J311" i="4"/>
  <c r="K311" i="4" s="1"/>
  <c r="J313" i="4"/>
  <c r="K313" i="4" s="1"/>
  <c r="J300" i="4"/>
  <c r="K300" i="4" s="1"/>
  <c r="J299" i="4"/>
  <c r="K299" i="4" s="1"/>
  <c r="J322" i="4"/>
  <c r="K322" i="4" s="1"/>
  <c r="J309" i="4"/>
  <c r="K309" i="4" s="1"/>
  <c r="J317" i="4"/>
  <c r="K317" i="4" s="1"/>
  <c r="J323" i="4"/>
  <c r="K323" i="4" s="1"/>
  <c r="J319" i="4"/>
  <c r="K319" i="4" s="1"/>
  <c r="J305" i="4"/>
  <c r="K305" i="4" s="1"/>
  <c r="J312" i="4"/>
  <c r="K312" i="4" s="1"/>
  <c r="J321" i="4"/>
  <c r="K321" i="4" s="1"/>
  <c r="J310" i="4"/>
  <c r="K310" i="4" s="1"/>
  <c r="J308" i="4"/>
  <c r="K308" i="4" s="1"/>
  <c r="J307" i="4"/>
  <c r="K307" i="4" s="1"/>
  <c r="J318" i="4"/>
  <c r="K318" i="4" s="1"/>
  <c r="J320" i="4"/>
  <c r="K320" i="4" s="1"/>
  <c r="J301" i="4"/>
  <c r="K301" i="4" s="1"/>
  <c r="J611" i="4"/>
  <c r="K611" i="4" s="1"/>
  <c r="J610" i="4"/>
  <c r="K610" i="4" s="1"/>
  <c r="J596" i="4"/>
  <c r="K596" i="4" s="1"/>
  <c r="J619" i="4"/>
  <c r="K619" i="4" s="1"/>
  <c r="J598" i="4"/>
  <c r="K598" i="4" s="1"/>
  <c r="J599" i="4"/>
  <c r="K599" i="4" s="1"/>
  <c r="J607" i="4"/>
  <c r="K607" i="4" s="1"/>
  <c r="J614" i="4"/>
  <c r="K614" i="4" s="1"/>
  <c r="J609" i="4"/>
  <c r="K609" i="4" s="1"/>
  <c r="J616" i="4"/>
  <c r="K616" i="4" s="1"/>
  <c r="J603" i="4"/>
  <c r="K603" i="4" s="1"/>
  <c r="J602" i="4"/>
  <c r="K602" i="4" s="1"/>
  <c r="J618" i="4"/>
  <c r="K618" i="4" s="1"/>
  <c r="J608" i="4"/>
  <c r="K608" i="4" s="1"/>
  <c r="J617" i="4"/>
  <c r="K617" i="4" s="1"/>
  <c r="J606" i="4"/>
  <c r="K606" i="4" s="1"/>
  <c r="J615" i="4"/>
  <c r="K615" i="4" s="1"/>
  <c r="J604" i="4"/>
  <c r="K604" i="4" s="1"/>
  <c r="J605" i="4"/>
  <c r="K605" i="4" s="1"/>
  <c r="J597" i="4"/>
  <c r="K597" i="4" s="1"/>
  <c r="J612" i="4"/>
  <c r="K612" i="4" s="1"/>
  <c r="L1058" i="4"/>
  <c r="M1058" i="4" s="1"/>
  <c r="L1070" i="4"/>
  <c r="M1070" i="4" s="1"/>
  <c r="L1055" i="4"/>
  <c r="M1055" i="4" s="1"/>
  <c r="L1057" i="4"/>
  <c r="M1057" i="4" s="1"/>
  <c r="L1056" i="4"/>
  <c r="M1056" i="4" s="1"/>
  <c r="L1067" i="4"/>
  <c r="M1067" i="4" s="1"/>
  <c r="L1066" i="4"/>
  <c r="M1066" i="4" s="1"/>
  <c r="L1065" i="4"/>
  <c r="M1065" i="4" s="1"/>
  <c r="L1076" i="4"/>
  <c r="M1076" i="4" s="1"/>
  <c r="L1075" i="4"/>
  <c r="M1075" i="4" s="1"/>
  <c r="L1060" i="4"/>
  <c r="M1060" i="4" s="1"/>
  <c r="L1069" i="4"/>
  <c r="M1069" i="4" s="1"/>
  <c r="L1074" i="4"/>
  <c r="M1074" i="4" s="1"/>
  <c r="L1077" i="4"/>
  <c r="M1077" i="4" s="1"/>
  <c r="L1078" i="4"/>
  <c r="M1078" i="4" s="1"/>
  <c r="L1064" i="4"/>
  <c r="M1064" i="4" s="1"/>
  <c r="L1063" i="4"/>
  <c r="M1063" i="4" s="1"/>
  <c r="L1061" i="4"/>
  <c r="M1061" i="4" s="1"/>
  <c r="L1062" i="4"/>
  <c r="M1062" i="4" s="1"/>
  <c r="L1073" i="4"/>
  <c r="M1073" i="4" s="1"/>
  <c r="L1068" i="4"/>
  <c r="M1068" i="4" s="1"/>
  <c r="J1517" i="4"/>
  <c r="K1517" i="4" s="1"/>
  <c r="J1538" i="4"/>
  <c r="K1538" i="4" s="1"/>
  <c r="J1516" i="4"/>
  <c r="K1516" i="4" s="1"/>
  <c r="J1514" i="4"/>
  <c r="K1514" i="4" s="1"/>
  <c r="J1529" i="4"/>
  <c r="K1529" i="4" s="1"/>
  <c r="J1526" i="4"/>
  <c r="K1526" i="4" s="1"/>
  <c r="J1528" i="4"/>
  <c r="K1528" i="4" s="1"/>
  <c r="J1537" i="4"/>
  <c r="K1537" i="4" s="1"/>
  <c r="J1515" i="4"/>
  <c r="K1515" i="4" s="1"/>
  <c r="J1536" i="4"/>
  <c r="K1536" i="4" s="1"/>
  <c r="J1525" i="4"/>
  <c r="K1525" i="4" s="1"/>
  <c r="J1527" i="4"/>
  <c r="K1527" i="4" s="1"/>
  <c r="J1534" i="4"/>
  <c r="K1534" i="4" s="1"/>
  <c r="J1524" i="4"/>
  <c r="K1524" i="4" s="1"/>
  <c r="J1523" i="4"/>
  <c r="K1523" i="4" s="1"/>
  <c r="J1533" i="4"/>
  <c r="K1533" i="4" s="1"/>
  <c r="J1520" i="4"/>
  <c r="K1520" i="4" s="1"/>
  <c r="J1535" i="4"/>
  <c r="K1535" i="4" s="1"/>
  <c r="J1531" i="4"/>
  <c r="K1531" i="4" s="1"/>
  <c r="J1532" i="4"/>
  <c r="K1532" i="4" s="1"/>
  <c r="J1522" i="4"/>
  <c r="K1522" i="4" s="1"/>
  <c r="J1519" i="4"/>
  <c r="K1519" i="4" s="1"/>
  <c r="J1925" i="4"/>
  <c r="K1925" i="4" s="1"/>
  <c r="J1936" i="4"/>
  <c r="K1936" i="4" s="1"/>
  <c r="J1937" i="4"/>
  <c r="K1937" i="4" s="1"/>
  <c r="J1927" i="4"/>
  <c r="K1927" i="4" s="1"/>
  <c r="J1920" i="4"/>
  <c r="K1920" i="4" s="1"/>
  <c r="J1933" i="4"/>
  <c r="K1933" i="4" s="1"/>
  <c r="J1926" i="4"/>
  <c r="K1926" i="4" s="1"/>
  <c r="J1939" i="4"/>
  <c r="K1939" i="4" s="1"/>
  <c r="J1935" i="4"/>
  <c r="K1935" i="4" s="1"/>
  <c r="J1932" i="4"/>
  <c r="K1932" i="4" s="1"/>
  <c r="J1919" i="4"/>
  <c r="K1919" i="4" s="1"/>
  <c r="J1923" i="4"/>
  <c r="K1923" i="4" s="1"/>
  <c r="J1928" i="4"/>
  <c r="K1928" i="4" s="1"/>
  <c r="J1934" i="4"/>
  <c r="K1934" i="4" s="1"/>
  <c r="J1940" i="4"/>
  <c r="K1940" i="4" s="1"/>
  <c r="J1941" i="4"/>
  <c r="K1941" i="4" s="1"/>
  <c r="J1938" i="4"/>
  <c r="K1938" i="4" s="1"/>
  <c r="J1943" i="4"/>
  <c r="K1943" i="4" s="1"/>
  <c r="J1942" i="4"/>
  <c r="K1942" i="4" s="1"/>
  <c r="J1924" i="4"/>
  <c r="K1924" i="4" s="1"/>
  <c r="J1922" i="4"/>
  <c r="K1922" i="4" s="1"/>
  <c r="J1930" i="4"/>
  <c r="K1930" i="4" s="1"/>
  <c r="J1921" i="4"/>
  <c r="K1921" i="4" s="1"/>
  <c r="L1502" i="4"/>
  <c r="M1502" i="4" s="1"/>
  <c r="L1490" i="4"/>
  <c r="M1490" i="4" s="1"/>
  <c r="L1489" i="4"/>
  <c r="M1489" i="4" s="1"/>
  <c r="L1511" i="4"/>
  <c r="M1511" i="4" s="1"/>
  <c r="L1487" i="4"/>
  <c r="M1487" i="4" s="1"/>
  <c r="L1499" i="4"/>
  <c r="M1499" i="4" s="1"/>
  <c r="L1498" i="4"/>
  <c r="M1498" i="4" s="1"/>
  <c r="L1510" i="4"/>
  <c r="M1510" i="4" s="1"/>
  <c r="L1488" i="4"/>
  <c r="M1488" i="4" s="1"/>
  <c r="L1495" i="4"/>
  <c r="M1495" i="4" s="1"/>
  <c r="L1509" i="4"/>
  <c r="M1509" i="4" s="1"/>
  <c r="L1506" i="4"/>
  <c r="M1506" i="4" s="1"/>
  <c r="L1505" i="4"/>
  <c r="M1505" i="4" s="1"/>
  <c r="L1492" i="4"/>
  <c r="M1492" i="4" s="1"/>
  <c r="L1500" i="4"/>
  <c r="M1500" i="4" s="1"/>
  <c r="L1508" i="4"/>
  <c r="M1508" i="4" s="1"/>
  <c r="L1501" i="4"/>
  <c r="M1501" i="4" s="1"/>
  <c r="L1507" i="4"/>
  <c r="M1507" i="4" s="1"/>
  <c r="L1497" i="4"/>
  <c r="M1497" i="4" s="1"/>
  <c r="L1493" i="4"/>
  <c r="M1493" i="4" s="1"/>
  <c r="L1494" i="4"/>
  <c r="M1494" i="4" s="1"/>
  <c r="J1889" i="4"/>
  <c r="K1889" i="4" s="1"/>
  <c r="L396" i="4"/>
  <c r="M396" i="4" s="1"/>
  <c r="J423" i="4"/>
  <c r="K423" i="4" s="1"/>
  <c r="J924" i="4"/>
  <c r="K924" i="4" s="1"/>
  <c r="L1086" i="4"/>
  <c r="M1086" i="4" s="1"/>
  <c r="J1167" i="4"/>
  <c r="K1167" i="4" s="1"/>
  <c r="L1314" i="4"/>
  <c r="M1314" i="4" s="1"/>
  <c r="L1410" i="4"/>
  <c r="M1410" i="4" s="1"/>
  <c r="J1518" i="4"/>
  <c r="K1518" i="4" s="1"/>
  <c r="L1584" i="4"/>
  <c r="M1584" i="4" s="1"/>
  <c r="J1827" i="4"/>
  <c r="K1827" i="4" s="1"/>
  <c r="J1854" i="4"/>
  <c r="K1854" i="4" s="1"/>
  <c r="J2016" i="4"/>
  <c r="K2016" i="4" s="1"/>
  <c r="L2085" i="4"/>
  <c r="M2085" i="4" s="1"/>
  <c r="J2139" i="4"/>
  <c r="K2139" i="4" s="1"/>
  <c r="L2286" i="4"/>
  <c r="M2286" i="4" s="1"/>
  <c r="L2313" i="4"/>
  <c r="M2313" i="4" s="1"/>
  <c r="J1241" i="4"/>
  <c r="K1241" i="4" s="1"/>
  <c r="L1889" i="4"/>
  <c r="M1889" i="4" s="1"/>
  <c r="L450" i="4"/>
  <c r="M450" i="4" s="1"/>
  <c r="J600" i="4"/>
  <c r="K600" i="4" s="1"/>
  <c r="L720" i="4"/>
  <c r="M720" i="4" s="1"/>
  <c r="L951" i="4"/>
  <c r="M951" i="4" s="1"/>
  <c r="J1086" i="4"/>
  <c r="K1086" i="4" s="1"/>
  <c r="J1113" i="4"/>
  <c r="K1113" i="4" s="1"/>
  <c r="L1383" i="4"/>
  <c r="M1383" i="4" s="1"/>
  <c r="J1584" i="4"/>
  <c r="K1584" i="4" s="1"/>
  <c r="J1653" i="4"/>
  <c r="K1653" i="4" s="1"/>
  <c r="L1827" i="4"/>
  <c r="M1827" i="4" s="1"/>
  <c r="J2085" i="4"/>
  <c r="K2085" i="4" s="1"/>
  <c r="J2112" i="4"/>
  <c r="K2112" i="4" s="1"/>
  <c r="L88" i="4"/>
  <c r="M88" i="4" s="1"/>
  <c r="L250" i="4"/>
  <c r="M250" i="4" s="1"/>
  <c r="L397" i="4"/>
  <c r="M397" i="4" s="1"/>
  <c r="J547" i="4"/>
  <c r="K547" i="4" s="1"/>
  <c r="J1639" i="4"/>
  <c r="K1639" i="4" s="1"/>
  <c r="L1789" i="4"/>
  <c r="M1789" i="4" s="1"/>
  <c r="L2314" i="4"/>
  <c r="M2314" i="4" s="1"/>
  <c r="J425" i="4"/>
  <c r="K425" i="4" s="1"/>
  <c r="L1655" i="4"/>
  <c r="M1655" i="4" s="1"/>
  <c r="L1170" i="4"/>
  <c r="M1170" i="4" s="1"/>
  <c r="J2047" i="4"/>
  <c r="K2047" i="4" s="1"/>
  <c r="L1860" i="4"/>
  <c r="M1860" i="4" s="1"/>
  <c r="L1925" i="4"/>
  <c r="M1925" i="4" s="1"/>
  <c r="L1936" i="4"/>
  <c r="M1936" i="4" s="1"/>
  <c r="L1927" i="4"/>
  <c r="M1927" i="4" s="1"/>
  <c r="L1937" i="4"/>
  <c r="M1937" i="4" s="1"/>
  <c r="L1926" i="4"/>
  <c r="M1926" i="4" s="1"/>
  <c r="L1935" i="4"/>
  <c r="M1935" i="4" s="1"/>
  <c r="L1934" i="4"/>
  <c r="M1934" i="4" s="1"/>
  <c r="L1920" i="4"/>
  <c r="M1920" i="4" s="1"/>
  <c r="L1933" i="4"/>
  <c r="M1933" i="4" s="1"/>
  <c r="L1919" i="4"/>
  <c r="M1919" i="4" s="1"/>
  <c r="L1921" i="4"/>
  <c r="M1921" i="4" s="1"/>
  <c r="L1932" i="4"/>
  <c r="M1932" i="4" s="1"/>
  <c r="L1941" i="4"/>
  <c r="M1941" i="4" s="1"/>
  <c r="L1923" i="4"/>
  <c r="M1923" i="4" s="1"/>
  <c r="L1943" i="4"/>
  <c r="M1943" i="4" s="1"/>
  <c r="L1940" i="4"/>
  <c r="M1940" i="4" s="1"/>
  <c r="L1924" i="4"/>
  <c r="M1924" i="4" s="1"/>
  <c r="L1938" i="4"/>
  <c r="M1938" i="4" s="1"/>
  <c r="L1939" i="4"/>
  <c r="M1939" i="4" s="1"/>
  <c r="L1922" i="4"/>
  <c r="M1922" i="4" s="1"/>
  <c r="J665" i="4"/>
  <c r="K665" i="4" s="1"/>
  <c r="J652" i="4"/>
  <c r="K652" i="4" s="1"/>
  <c r="J653" i="4"/>
  <c r="K653" i="4" s="1"/>
  <c r="J664" i="4"/>
  <c r="K664" i="4" s="1"/>
  <c r="J673" i="4"/>
  <c r="K673" i="4" s="1"/>
  <c r="J661" i="4"/>
  <c r="K661" i="4" s="1"/>
  <c r="J650" i="4"/>
  <c r="K650" i="4" s="1"/>
  <c r="J662" i="4"/>
  <c r="K662" i="4" s="1"/>
  <c r="J651" i="4"/>
  <c r="K651" i="4" s="1"/>
  <c r="J670" i="4"/>
  <c r="K670" i="4" s="1"/>
  <c r="J672" i="4"/>
  <c r="K672" i="4" s="1"/>
  <c r="J671" i="4"/>
  <c r="K671" i="4" s="1"/>
  <c r="J656" i="4"/>
  <c r="K656" i="4" s="1"/>
  <c r="J660" i="4"/>
  <c r="K660" i="4" s="1"/>
  <c r="J669" i="4"/>
  <c r="K669" i="4" s="1"/>
  <c r="J659" i="4"/>
  <c r="K659" i="4" s="1"/>
  <c r="J658" i="4"/>
  <c r="K658" i="4" s="1"/>
  <c r="J667" i="4"/>
  <c r="K667" i="4" s="1"/>
  <c r="J663" i="4"/>
  <c r="K663" i="4" s="1"/>
  <c r="J657" i="4"/>
  <c r="K657" i="4" s="1"/>
  <c r="L881" i="4"/>
  <c r="M881" i="4" s="1"/>
  <c r="L866" i="4"/>
  <c r="M866" i="4" s="1"/>
  <c r="L869" i="4"/>
  <c r="M869" i="4" s="1"/>
  <c r="L880" i="4"/>
  <c r="M880" i="4" s="1"/>
  <c r="L878" i="4"/>
  <c r="M878" i="4" s="1"/>
  <c r="L877" i="4"/>
  <c r="M877" i="4" s="1"/>
  <c r="L868" i="4"/>
  <c r="M868" i="4" s="1"/>
  <c r="L889" i="4"/>
  <c r="M889" i="4" s="1"/>
  <c r="L879" i="4"/>
  <c r="M879" i="4" s="1"/>
  <c r="L867" i="4"/>
  <c r="M867" i="4" s="1"/>
  <c r="L888" i="4"/>
  <c r="M888" i="4" s="1"/>
  <c r="L886" i="4"/>
  <c r="M886" i="4" s="1"/>
  <c r="L876" i="4"/>
  <c r="M876" i="4" s="1"/>
  <c r="L875" i="4"/>
  <c r="M875" i="4" s="1"/>
  <c r="L871" i="4"/>
  <c r="M871" i="4" s="1"/>
  <c r="L890" i="4"/>
  <c r="M890" i="4" s="1"/>
  <c r="L884" i="4"/>
  <c r="M884" i="4" s="1"/>
  <c r="L885" i="4"/>
  <c r="M885" i="4" s="1"/>
  <c r="L887" i="4"/>
  <c r="M887" i="4" s="1"/>
  <c r="L873" i="4"/>
  <c r="M873" i="4" s="1"/>
  <c r="J1543" i="4"/>
  <c r="K1543" i="4" s="1"/>
  <c r="J1556" i="4"/>
  <c r="K1556" i="4" s="1"/>
  <c r="J1541" i="4"/>
  <c r="K1541" i="4" s="1"/>
  <c r="J1552" i="4"/>
  <c r="K1552" i="4" s="1"/>
  <c r="J1544" i="4"/>
  <c r="K1544" i="4" s="1"/>
  <c r="J1555" i="4"/>
  <c r="K1555" i="4" s="1"/>
  <c r="J1553" i="4"/>
  <c r="K1553" i="4" s="1"/>
  <c r="J1564" i="4"/>
  <c r="K1564" i="4" s="1"/>
  <c r="J1542" i="4"/>
  <c r="K1542" i="4" s="1"/>
  <c r="J1563" i="4"/>
  <c r="K1563" i="4" s="1"/>
  <c r="J1554" i="4"/>
  <c r="K1554" i="4" s="1"/>
  <c r="J1549" i="4"/>
  <c r="K1549" i="4" s="1"/>
  <c r="J1560" i="4"/>
  <c r="K1560" i="4" s="1"/>
  <c r="J1550" i="4"/>
  <c r="K1550" i="4" s="1"/>
  <c r="J1551" i="4"/>
  <c r="K1551" i="4" s="1"/>
  <c r="J1557" i="4"/>
  <c r="K1557" i="4" s="1"/>
  <c r="J1546" i="4"/>
  <c r="K1546" i="4" s="1"/>
  <c r="J1547" i="4"/>
  <c r="K1547" i="4" s="1"/>
  <c r="J1558" i="4"/>
  <c r="K1558" i="4" s="1"/>
  <c r="J1545" i="4"/>
  <c r="K1545" i="4" s="1"/>
  <c r="J1548" i="4"/>
  <c r="K1548" i="4" s="1"/>
  <c r="J1562" i="4"/>
  <c r="K1562" i="4" s="1"/>
  <c r="J1561" i="4"/>
  <c r="K1561" i="4" s="1"/>
  <c r="J1559" i="4"/>
  <c r="K1559" i="4" s="1"/>
  <c r="L800" i="4"/>
  <c r="M800" i="4" s="1"/>
  <c r="L787" i="4"/>
  <c r="M787" i="4" s="1"/>
  <c r="L788" i="4"/>
  <c r="M788" i="4" s="1"/>
  <c r="L799" i="4"/>
  <c r="M799" i="4" s="1"/>
  <c r="L797" i="4"/>
  <c r="M797" i="4" s="1"/>
  <c r="L808" i="4"/>
  <c r="M808" i="4" s="1"/>
  <c r="L796" i="4"/>
  <c r="M796" i="4" s="1"/>
  <c r="L786" i="4"/>
  <c r="M786" i="4" s="1"/>
  <c r="L795" i="4"/>
  <c r="M795" i="4" s="1"/>
  <c r="L806" i="4"/>
  <c r="M806" i="4" s="1"/>
  <c r="L785" i="4"/>
  <c r="M785" i="4" s="1"/>
  <c r="L804" i="4"/>
  <c r="M804" i="4" s="1"/>
  <c r="L798" i="4"/>
  <c r="M798" i="4" s="1"/>
  <c r="L805" i="4"/>
  <c r="M805" i="4" s="1"/>
  <c r="L807" i="4"/>
  <c r="M807" i="4" s="1"/>
  <c r="L794" i="4"/>
  <c r="M794" i="4" s="1"/>
  <c r="L793" i="4"/>
  <c r="M793" i="4" s="1"/>
  <c r="L803" i="4"/>
  <c r="M803" i="4" s="1"/>
  <c r="L802" i="4"/>
  <c r="M802" i="4" s="1"/>
  <c r="L557" i="4"/>
  <c r="M557" i="4" s="1"/>
  <c r="L545" i="4"/>
  <c r="M545" i="4" s="1"/>
  <c r="L542" i="4"/>
  <c r="M542" i="4" s="1"/>
  <c r="L544" i="4"/>
  <c r="M544" i="4" s="1"/>
  <c r="L553" i="4"/>
  <c r="M553" i="4" s="1"/>
  <c r="L565" i="4"/>
  <c r="M565" i="4" s="1"/>
  <c r="L554" i="4"/>
  <c r="M554" i="4" s="1"/>
  <c r="L543" i="4"/>
  <c r="M543" i="4" s="1"/>
  <c r="L550" i="4"/>
  <c r="M550" i="4" s="1"/>
  <c r="L562" i="4"/>
  <c r="M562" i="4" s="1"/>
  <c r="L560" i="4"/>
  <c r="M560" i="4" s="1"/>
  <c r="L564" i="4"/>
  <c r="M564" i="4" s="1"/>
  <c r="L551" i="4"/>
  <c r="M551" i="4" s="1"/>
  <c r="L556" i="4"/>
  <c r="M556" i="4" s="1"/>
  <c r="L561" i="4"/>
  <c r="M561" i="4" s="1"/>
  <c r="L547" i="4"/>
  <c r="M547" i="4" s="1"/>
  <c r="L552" i="4"/>
  <c r="M552" i="4" s="1"/>
  <c r="L555" i="4"/>
  <c r="M555" i="4" s="1"/>
  <c r="L563" i="4"/>
  <c r="M563" i="4" s="1"/>
  <c r="L549" i="4"/>
  <c r="M549" i="4" s="1"/>
  <c r="L548" i="4"/>
  <c r="M548" i="4" s="1"/>
  <c r="J341" i="4"/>
  <c r="K341" i="4" s="1"/>
  <c r="J326" i="4"/>
  <c r="K326" i="4" s="1"/>
  <c r="J340" i="4"/>
  <c r="K340" i="4" s="1"/>
  <c r="J349" i="4"/>
  <c r="K349" i="4" s="1"/>
  <c r="J337" i="4"/>
  <c r="K337" i="4" s="1"/>
  <c r="J328" i="4"/>
  <c r="K328" i="4" s="1"/>
  <c r="J338" i="4"/>
  <c r="K338" i="4" s="1"/>
  <c r="J327" i="4"/>
  <c r="K327" i="4" s="1"/>
  <c r="J339" i="4"/>
  <c r="K339" i="4" s="1"/>
  <c r="J336" i="4"/>
  <c r="K336" i="4" s="1"/>
  <c r="J344" i="4"/>
  <c r="K344" i="4" s="1"/>
  <c r="J346" i="4"/>
  <c r="K346" i="4" s="1"/>
  <c r="J332" i="4"/>
  <c r="K332" i="4" s="1"/>
  <c r="J348" i="4"/>
  <c r="K348" i="4" s="1"/>
  <c r="J333" i="4"/>
  <c r="K333" i="4" s="1"/>
  <c r="J343" i="4"/>
  <c r="K343" i="4" s="1"/>
  <c r="J329" i="4"/>
  <c r="K329" i="4" s="1"/>
  <c r="J335" i="4"/>
  <c r="K335" i="4" s="1"/>
  <c r="J334" i="4"/>
  <c r="K334" i="4" s="1"/>
  <c r="J350" i="4"/>
  <c r="K350" i="4" s="1"/>
  <c r="J345" i="4"/>
  <c r="K345" i="4" s="1"/>
  <c r="J98" i="4"/>
  <c r="K98" i="4" s="1"/>
  <c r="J95" i="4"/>
  <c r="K95" i="4" s="1"/>
  <c r="J86" i="4"/>
  <c r="K86" i="4" s="1"/>
  <c r="J94" i="4"/>
  <c r="K94" i="4" s="1"/>
  <c r="J83" i="4"/>
  <c r="K83" i="4" s="1"/>
  <c r="J84" i="4"/>
  <c r="K84" i="4" s="1"/>
  <c r="J97" i="4"/>
  <c r="K97" i="4" s="1"/>
  <c r="J103" i="4"/>
  <c r="K103" i="4" s="1"/>
  <c r="J90" i="4"/>
  <c r="K90" i="4" s="1"/>
  <c r="J106" i="4"/>
  <c r="K106" i="4" s="1"/>
  <c r="J96" i="4"/>
  <c r="K96" i="4" s="1"/>
  <c r="J89" i="4"/>
  <c r="K89" i="4" s="1"/>
  <c r="J105" i="4"/>
  <c r="K105" i="4" s="1"/>
  <c r="J93" i="4"/>
  <c r="K93" i="4" s="1"/>
  <c r="J104" i="4"/>
  <c r="K104" i="4" s="1"/>
  <c r="J102" i="4"/>
  <c r="K102" i="4" s="1"/>
  <c r="J101" i="4"/>
  <c r="K101" i="4" s="1"/>
  <c r="J87" i="4"/>
  <c r="K87" i="4" s="1"/>
  <c r="J92" i="4"/>
  <c r="K92" i="4" s="1"/>
  <c r="L2227" i="4"/>
  <c r="M2227" i="4" s="1"/>
  <c r="L2222" i="4"/>
  <c r="M2222" i="4" s="1"/>
  <c r="L2239" i="4"/>
  <c r="M2239" i="4" s="1"/>
  <c r="L2231" i="4"/>
  <c r="M2231" i="4" s="1"/>
  <c r="L2223" i="4"/>
  <c r="M2223" i="4" s="1"/>
  <c r="L2230" i="4"/>
  <c r="M2230" i="4" s="1"/>
  <c r="L2226" i="4"/>
  <c r="M2226" i="4" s="1"/>
  <c r="L2234" i="4"/>
  <c r="M2234" i="4" s="1"/>
  <c r="L2216" i="4"/>
  <c r="M2216" i="4" s="1"/>
  <c r="L2219" i="4"/>
  <c r="M2219" i="4" s="1"/>
  <c r="L2238" i="4"/>
  <c r="M2238" i="4" s="1"/>
  <c r="L2218" i="4"/>
  <c r="M2218" i="4" s="1"/>
  <c r="L2228" i="4"/>
  <c r="M2228" i="4" s="1"/>
  <c r="L2235" i="4"/>
  <c r="M2235" i="4" s="1"/>
  <c r="L2224" i="4"/>
  <c r="M2224" i="4" s="1"/>
  <c r="L2221" i="4"/>
  <c r="M2221" i="4" s="1"/>
  <c r="L2229" i="4"/>
  <c r="M2229" i="4" s="1"/>
  <c r="L2217" i="4"/>
  <c r="M2217" i="4" s="1"/>
  <c r="L2233" i="4"/>
  <c r="M2233" i="4" s="1"/>
  <c r="L2237" i="4"/>
  <c r="M2237" i="4" s="1"/>
  <c r="L2236" i="4"/>
  <c r="M2236" i="4" s="1"/>
  <c r="L2225" i="4"/>
  <c r="M2225" i="4" s="1"/>
  <c r="J287" i="4"/>
  <c r="K287" i="4" s="1"/>
  <c r="J286" i="4"/>
  <c r="K286" i="4" s="1"/>
  <c r="J275" i="4"/>
  <c r="K275" i="4" s="1"/>
  <c r="J272" i="4"/>
  <c r="K272" i="4" s="1"/>
  <c r="J283" i="4"/>
  <c r="K283" i="4" s="1"/>
  <c r="J284" i="4"/>
  <c r="K284" i="4" s="1"/>
  <c r="J274" i="4"/>
  <c r="K274" i="4" s="1"/>
  <c r="J273" i="4"/>
  <c r="K273" i="4" s="1"/>
  <c r="J285" i="4"/>
  <c r="K285" i="4" s="1"/>
  <c r="J282" i="4"/>
  <c r="K282" i="4" s="1"/>
  <c r="J280" i="4"/>
  <c r="K280" i="4" s="1"/>
  <c r="J295" i="4"/>
  <c r="K295" i="4" s="1"/>
  <c r="J294" i="4"/>
  <c r="K294" i="4" s="1"/>
  <c r="J292" i="4"/>
  <c r="K292" i="4" s="1"/>
  <c r="J279" i="4"/>
  <c r="K279" i="4" s="1"/>
  <c r="J290" i="4"/>
  <c r="K290" i="4" s="1"/>
  <c r="J291" i="4"/>
  <c r="K291" i="4" s="1"/>
  <c r="J281" i="4"/>
  <c r="K281" i="4" s="1"/>
  <c r="J276" i="4"/>
  <c r="K276" i="4" s="1"/>
  <c r="L746" i="4"/>
  <c r="M746" i="4" s="1"/>
  <c r="L731" i="4"/>
  <c r="M731" i="4" s="1"/>
  <c r="L745" i="4"/>
  <c r="M745" i="4" s="1"/>
  <c r="L754" i="4"/>
  <c r="M754" i="4" s="1"/>
  <c r="L733" i="4"/>
  <c r="M733" i="4" s="1"/>
  <c r="L743" i="4"/>
  <c r="M743" i="4" s="1"/>
  <c r="L732" i="4"/>
  <c r="M732" i="4" s="1"/>
  <c r="L750" i="4"/>
  <c r="M750" i="4" s="1"/>
  <c r="L744" i="4"/>
  <c r="M744" i="4" s="1"/>
  <c r="L734" i="4"/>
  <c r="M734" i="4" s="1"/>
  <c r="L753" i="4"/>
  <c r="M753" i="4" s="1"/>
  <c r="L741" i="4"/>
  <c r="M741" i="4" s="1"/>
  <c r="L742" i="4"/>
  <c r="M742" i="4" s="1"/>
  <c r="L738" i="4"/>
  <c r="M738" i="4" s="1"/>
  <c r="L748" i="4"/>
  <c r="M748" i="4" s="1"/>
  <c r="L751" i="4"/>
  <c r="M751" i="4" s="1"/>
  <c r="L749" i="4"/>
  <c r="M749" i="4" s="1"/>
  <c r="L747" i="4"/>
  <c r="M747" i="4" s="1"/>
  <c r="J1193" i="4"/>
  <c r="K1193" i="4" s="1"/>
  <c r="J1192" i="4"/>
  <c r="K1192" i="4" s="1"/>
  <c r="J1190" i="4"/>
  <c r="K1190" i="4" s="1"/>
  <c r="J1201" i="4"/>
  <c r="K1201" i="4" s="1"/>
  <c r="J1205" i="4"/>
  <c r="K1205" i="4" s="1"/>
  <c r="J1202" i="4"/>
  <c r="K1202" i="4" s="1"/>
  <c r="J1191" i="4"/>
  <c r="K1191" i="4" s="1"/>
  <c r="J1204" i="4"/>
  <c r="K1204" i="4" s="1"/>
  <c r="J1213" i="4"/>
  <c r="K1213" i="4" s="1"/>
  <c r="J1212" i="4"/>
  <c r="K1212" i="4" s="1"/>
  <c r="J1198" i="4"/>
  <c r="K1198" i="4" s="1"/>
  <c r="J1210" i="4"/>
  <c r="K1210" i="4" s="1"/>
  <c r="J1203" i="4"/>
  <c r="K1203" i="4" s="1"/>
  <c r="J1208" i="4"/>
  <c r="K1208" i="4" s="1"/>
  <c r="J1199" i="4"/>
  <c r="K1199" i="4" s="1"/>
  <c r="J1209" i="4"/>
  <c r="K1209" i="4" s="1"/>
  <c r="J1195" i="4"/>
  <c r="K1195" i="4" s="1"/>
  <c r="J1200" i="4"/>
  <c r="K1200" i="4" s="1"/>
  <c r="J1211" i="4"/>
  <c r="K1211" i="4" s="1"/>
  <c r="J1196" i="4"/>
  <c r="K1196" i="4" s="1"/>
  <c r="L611" i="4"/>
  <c r="M611" i="4" s="1"/>
  <c r="L610" i="4"/>
  <c r="M610" i="4" s="1"/>
  <c r="L596" i="4"/>
  <c r="M596" i="4" s="1"/>
  <c r="L599" i="4"/>
  <c r="M599" i="4" s="1"/>
  <c r="L607" i="4"/>
  <c r="M607" i="4" s="1"/>
  <c r="L598" i="4"/>
  <c r="M598" i="4" s="1"/>
  <c r="L619" i="4"/>
  <c r="M619" i="4" s="1"/>
  <c r="L597" i="4"/>
  <c r="M597" i="4" s="1"/>
  <c r="L608" i="4"/>
  <c r="M608" i="4" s="1"/>
  <c r="L606" i="4"/>
  <c r="M606" i="4" s="1"/>
  <c r="L617" i="4"/>
  <c r="M617" i="4" s="1"/>
  <c r="L609" i="4"/>
  <c r="M609" i="4" s="1"/>
  <c r="L618" i="4"/>
  <c r="M618" i="4" s="1"/>
  <c r="L604" i="4"/>
  <c r="M604" i="4" s="1"/>
  <c r="L615" i="4"/>
  <c r="M615" i="4" s="1"/>
  <c r="L614" i="4"/>
  <c r="M614" i="4" s="1"/>
  <c r="L605" i="4"/>
  <c r="M605" i="4" s="1"/>
  <c r="L603" i="4"/>
  <c r="M603" i="4" s="1"/>
  <c r="L613" i="4"/>
  <c r="M613" i="4" s="1"/>
  <c r="L616" i="4"/>
  <c r="M616" i="4" s="1"/>
  <c r="J1328" i="4"/>
  <c r="K1328" i="4" s="1"/>
  <c r="J1340" i="4"/>
  <c r="K1340" i="4" s="1"/>
  <c r="J1325" i="4"/>
  <c r="K1325" i="4" s="1"/>
  <c r="J1339" i="4"/>
  <c r="K1339" i="4" s="1"/>
  <c r="J1337" i="4"/>
  <c r="K1337" i="4" s="1"/>
  <c r="J1336" i="4"/>
  <c r="K1336" i="4" s="1"/>
  <c r="J1327" i="4"/>
  <c r="K1327" i="4" s="1"/>
  <c r="J1348" i="4"/>
  <c r="K1348" i="4" s="1"/>
  <c r="J1326" i="4"/>
  <c r="K1326" i="4" s="1"/>
  <c r="J1335" i="4"/>
  <c r="K1335" i="4" s="1"/>
  <c r="J1333" i="4"/>
  <c r="K1333" i="4" s="1"/>
  <c r="J1344" i="4"/>
  <c r="K1344" i="4" s="1"/>
  <c r="J1331" i="4"/>
  <c r="K1331" i="4" s="1"/>
  <c r="J1347" i="4"/>
  <c r="K1347" i="4" s="1"/>
  <c r="J1338" i="4"/>
  <c r="K1338" i="4" s="1"/>
  <c r="J1332" i="4"/>
  <c r="K1332" i="4" s="1"/>
  <c r="J1341" i="4"/>
  <c r="K1341" i="4" s="1"/>
  <c r="J1342" i="4"/>
  <c r="K1342" i="4" s="1"/>
  <c r="J1346" i="4"/>
  <c r="K1346" i="4" s="1"/>
  <c r="J1345" i="4"/>
  <c r="K1345" i="4" s="1"/>
  <c r="J1349" i="4"/>
  <c r="K1349" i="4" s="1"/>
  <c r="J1334" i="4"/>
  <c r="K1334" i="4" s="1"/>
  <c r="J1329" i="4"/>
  <c r="K1329" i="4" s="1"/>
  <c r="L485" i="4"/>
  <c r="M485" i="4" s="1"/>
  <c r="J951" i="4"/>
  <c r="K951" i="4" s="1"/>
  <c r="L1059" i="4"/>
  <c r="M1059" i="4" s="1"/>
  <c r="L1653" i="4"/>
  <c r="M1653" i="4" s="1"/>
  <c r="J1707" i="4"/>
  <c r="K1707" i="4" s="1"/>
  <c r="L1854" i="4"/>
  <c r="M1854" i="4" s="1"/>
  <c r="L2031" i="4"/>
  <c r="M2031" i="4" s="1"/>
  <c r="L2355" i="4"/>
  <c r="M2355" i="4" s="1"/>
  <c r="J61" i="4"/>
  <c r="K61" i="4" s="1"/>
  <c r="L196" i="4"/>
  <c r="M196" i="4" s="1"/>
  <c r="J223" i="4"/>
  <c r="K223" i="4" s="1"/>
  <c r="J277" i="4"/>
  <c r="K277" i="4" s="1"/>
  <c r="L736" i="4"/>
  <c r="M736" i="4" s="1"/>
  <c r="L991" i="4"/>
  <c r="M991" i="4" s="1"/>
  <c r="J1168" i="4"/>
  <c r="K1168" i="4" s="1"/>
  <c r="J1573" i="4"/>
  <c r="K1573" i="4" s="1"/>
  <c r="L1882" i="4"/>
  <c r="M1882" i="4" s="1"/>
  <c r="L2059" i="4"/>
  <c r="M2059" i="4" s="1"/>
  <c r="J2248" i="4"/>
  <c r="K2248" i="4" s="1"/>
  <c r="J236" i="4"/>
  <c r="K236" i="4" s="1"/>
  <c r="L278" i="4"/>
  <c r="M278" i="4" s="1"/>
  <c r="L1532" i="4"/>
  <c r="M1532" i="4" s="1"/>
  <c r="L233" i="4"/>
  <c r="M233" i="4" s="1"/>
  <c r="L232" i="4"/>
  <c r="M232" i="4" s="1"/>
  <c r="L220" i="4"/>
  <c r="M220" i="4" s="1"/>
  <c r="L218" i="4"/>
  <c r="M218" i="4" s="1"/>
  <c r="L229" i="4"/>
  <c r="M229" i="4" s="1"/>
  <c r="L221" i="4"/>
  <c r="M221" i="4" s="1"/>
  <c r="L241" i="4"/>
  <c r="M241" i="4" s="1"/>
  <c r="L219" i="4"/>
  <c r="M219" i="4" s="1"/>
  <c r="L240" i="4"/>
  <c r="M240" i="4" s="1"/>
  <c r="L227" i="4"/>
  <c r="M227" i="4" s="1"/>
  <c r="L231" i="4"/>
  <c r="M231" i="4" s="1"/>
  <c r="L234" i="4"/>
  <c r="M234" i="4" s="1"/>
  <c r="L224" i="4"/>
  <c r="M224" i="4" s="1"/>
  <c r="L226" i="4"/>
  <c r="M226" i="4" s="1"/>
  <c r="L225" i="4"/>
  <c r="M225" i="4" s="1"/>
  <c r="L237" i="4"/>
  <c r="M237" i="4" s="1"/>
  <c r="L230" i="4"/>
  <c r="M230" i="4" s="1"/>
  <c r="L239" i="4"/>
  <c r="M239" i="4" s="1"/>
  <c r="L238" i="4"/>
  <c r="M238" i="4" s="1"/>
  <c r="L228" i="4"/>
  <c r="M228" i="4" s="1"/>
  <c r="L1980" i="4"/>
  <c r="M1980" i="4" s="1"/>
  <c r="L1979" i="4"/>
  <c r="M1979" i="4" s="1"/>
  <c r="L1992" i="4"/>
  <c r="M1992" i="4" s="1"/>
  <c r="L1987" i="4"/>
  <c r="M1987" i="4" s="1"/>
  <c r="L1976" i="4"/>
  <c r="M1976" i="4" s="1"/>
  <c r="L1973" i="4"/>
  <c r="M1973" i="4" s="1"/>
  <c r="L1991" i="4"/>
  <c r="M1991" i="4" s="1"/>
  <c r="L1975" i="4"/>
  <c r="M1975" i="4" s="1"/>
  <c r="L1988" i="4"/>
  <c r="M1988" i="4" s="1"/>
  <c r="L1996" i="4"/>
  <c r="M1996" i="4" s="1"/>
  <c r="L1984" i="4"/>
  <c r="M1984" i="4" s="1"/>
  <c r="L1985" i="4"/>
  <c r="M1985" i="4" s="1"/>
  <c r="L1986" i="4"/>
  <c r="M1986" i="4" s="1"/>
  <c r="L1994" i="4"/>
  <c r="M1994" i="4" s="1"/>
  <c r="L1974" i="4"/>
  <c r="M1974" i="4" s="1"/>
  <c r="L1983" i="4"/>
  <c r="M1983" i="4" s="1"/>
  <c r="L1981" i="4"/>
  <c r="M1981" i="4" s="1"/>
  <c r="L1982" i="4"/>
  <c r="M1982" i="4" s="1"/>
  <c r="L1990" i="4"/>
  <c r="M1990" i="4" s="1"/>
  <c r="L1995" i="4"/>
  <c r="M1995" i="4" s="1"/>
  <c r="L1997" i="4"/>
  <c r="M1997" i="4" s="1"/>
  <c r="L1978" i="4"/>
  <c r="M1978" i="4" s="1"/>
  <c r="L1993" i="4"/>
  <c r="M1993" i="4" s="1"/>
  <c r="J260" i="4"/>
  <c r="K260" i="4" s="1"/>
  <c r="J259" i="4"/>
  <c r="K259" i="4" s="1"/>
  <c r="J247" i="4"/>
  <c r="K247" i="4" s="1"/>
  <c r="J245" i="4"/>
  <c r="K245" i="4" s="1"/>
  <c r="J268" i="4"/>
  <c r="K268" i="4" s="1"/>
  <c r="J248" i="4"/>
  <c r="K248" i="4" s="1"/>
  <c r="J263" i="4"/>
  <c r="K263" i="4" s="1"/>
  <c r="J256" i="4"/>
  <c r="K256" i="4" s="1"/>
  <c r="J257" i="4"/>
  <c r="K257" i="4" s="1"/>
  <c r="J251" i="4"/>
  <c r="K251" i="4" s="1"/>
  <c r="J267" i="4"/>
  <c r="K267" i="4" s="1"/>
  <c r="J252" i="4"/>
  <c r="K252" i="4" s="1"/>
  <c r="J246" i="4"/>
  <c r="K246" i="4" s="1"/>
  <c r="J254" i="4"/>
  <c r="K254" i="4" s="1"/>
  <c r="J266" i="4"/>
  <c r="K266" i="4" s="1"/>
  <c r="J264" i="4"/>
  <c r="K264" i="4" s="1"/>
  <c r="J255" i="4"/>
  <c r="K255" i="4" s="1"/>
  <c r="J265" i="4"/>
  <c r="K265" i="4" s="1"/>
  <c r="J253" i="4"/>
  <c r="K253" i="4" s="1"/>
  <c r="J503" i="4"/>
  <c r="K503" i="4" s="1"/>
  <c r="J502" i="4"/>
  <c r="K502" i="4" s="1"/>
  <c r="J499" i="4"/>
  <c r="K499" i="4" s="1"/>
  <c r="J500" i="4"/>
  <c r="K500" i="4" s="1"/>
  <c r="J491" i="4"/>
  <c r="K491" i="4" s="1"/>
  <c r="J488" i="4"/>
  <c r="K488" i="4" s="1"/>
  <c r="J511" i="4"/>
  <c r="K511" i="4" s="1"/>
  <c r="J498" i="4"/>
  <c r="K498" i="4" s="1"/>
  <c r="J490" i="4"/>
  <c r="K490" i="4" s="1"/>
  <c r="J508" i="4"/>
  <c r="K508" i="4" s="1"/>
  <c r="J495" i="4"/>
  <c r="K495" i="4" s="1"/>
  <c r="J489" i="4"/>
  <c r="K489" i="4" s="1"/>
  <c r="J510" i="4"/>
  <c r="K510" i="4" s="1"/>
  <c r="J496" i="4"/>
  <c r="K496" i="4" s="1"/>
  <c r="J507" i="4"/>
  <c r="K507" i="4" s="1"/>
  <c r="J501" i="4"/>
  <c r="K501" i="4" s="1"/>
  <c r="J504" i="4"/>
  <c r="K504" i="4" s="1"/>
  <c r="J494" i="4"/>
  <c r="K494" i="4" s="1"/>
  <c r="J509" i="4"/>
  <c r="K509" i="4" s="1"/>
  <c r="J497" i="4"/>
  <c r="K497" i="4" s="1"/>
  <c r="J506" i="4"/>
  <c r="K506" i="4" s="1"/>
  <c r="L1247" i="4"/>
  <c r="M1247" i="4" s="1"/>
  <c r="L1259" i="4"/>
  <c r="M1259" i="4" s="1"/>
  <c r="L1244" i="4"/>
  <c r="M1244" i="4" s="1"/>
  <c r="L1246" i="4"/>
  <c r="M1246" i="4" s="1"/>
  <c r="L1256" i="4"/>
  <c r="M1256" i="4" s="1"/>
  <c r="L1255" i="4"/>
  <c r="M1255" i="4" s="1"/>
  <c r="L1258" i="4"/>
  <c r="M1258" i="4" s="1"/>
  <c r="L1245" i="4"/>
  <c r="M1245" i="4" s="1"/>
  <c r="L1266" i="4"/>
  <c r="M1266" i="4" s="1"/>
  <c r="L1257" i="4"/>
  <c r="M1257" i="4" s="1"/>
  <c r="L1265" i="4"/>
  <c r="M1265" i="4" s="1"/>
  <c r="L1263" i="4"/>
  <c r="M1263" i="4" s="1"/>
  <c r="L1262" i="4"/>
  <c r="M1262" i="4" s="1"/>
  <c r="L1249" i="4"/>
  <c r="M1249" i="4" s="1"/>
  <c r="L1267" i="4"/>
  <c r="M1267" i="4" s="1"/>
  <c r="L1253" i="4"/>
  <c r="M1253" i="4" s="1"/>
  <c r="L1264" i="4"/>
  <c r="M1264" i="4" s="1"/>
  <c r="L1254" i="4"/>
  <c r="M1254" i="4" s="1"/>
  <c r="L1261" i="4"/>
  <c r="M1261" i="4" s="1"/>
  <c r="L1251" i="4"/>
  <c r="M1251" i="4" s="1"/>
  <c r="L1268" i="4"/>
  <c r="M1268" i="4" s="1"/>
  <c r="L1250" i="4"/>
  <c r="M1250" i="4" s="1"/>
  <c r="J584" i="4"/>
  <c r="K584" i="4" s="1"/>
  <c r="J569" i="4"/>
  <c r="K569" i="4" s="1"/>
  <c r="J583" i="4"/>
  <c r="K583" i="4" s="1"/>
  <c r="J572" i="4"/>
  <c r="K572" i="4" s="1"/>
  <c r="J571" i="4"/>
  <c r="K571" i="4" s="1"/>
  <c r="J592" i="4"/>
  <c r="K592" i="4" s="1"/>
  <c r="J580" i="4"/>
  <c r="K580" i="4" s="1"/>
  <c r="J570" i="4"/>
  <c r="K570" i="4" s="1"/>
  <c r="J590" i="4"/>
  <c r="K590" i="4" s="1"/>
  <c r="J587" i="4"/>
  <c r="K587" i="4" s="1"/>
  <c r="J582" i="4"/>
  <c r="K582" i="4" s="1"/>
  <c r="J581" i="4"/>
  <c r="K581" i="4" s="1"/>
  <c r="J577" i="4"/>
  <c r="K577" i="4" s="1"/>
  <c r="J588" i="4"/>
  <c r="K588" i="4" s="1"/>
  <c r="J586" i="4"/>
  <c r="K586" i="4" s="1"/>
  <c r="J578" i="4"/>
  <c r="K578" i="4" s="1"/>
  <c r="J576" i="4"/>
  <c r="K576" i="4" s="1"/>
  <c r="J589" i="4"/>
  <c r="K589" i="4" s="1"/>
  <c r="J575" i="4"/>
  <c r="K575" i="4" s="1"/>
  <c r="L340" i="4"/>
  <c r="M340" i="4" s="1"/>
  <c r="L329" i="4"/>
  <c r="M329" i="4" s="1"/>
  <c r="L326" i="4"/>
  <c r="M326" i="4" s="1"/>
  <c r="L337" i="4"/>
  <c r="M337" i="4" s="1"/>
  <c r="L328" i="4"/>
  <c r="M328" i="4" s="1"/>
  <c r="L338" i="4"/>
  <c r="M338" i="4" s="1"/>
  <c r="L327" i="4"/>
  <c r="M327" i="4" s="1"/>
  <c r="L347" i="4"/>
  <c r="M347" i="4" s="1"/>
  <c r="L341" i="4"/>
  <c r="M341" i="4" s="1"/>
  <c r="L348" i="4"/>
  <c r="M348" i="4" s="1"/>
  <c r="L349" i="4"/>
  <c r="M349" i="4" s="1"/>
  <c r="L332" i="4"/>
  <c r="M332" i="4" s="1"/>
  <c r="L339" i="4"/>
  <c r="M339" i="4" s="1"/>
  <c r="L346" i="4"/>
  <c r="M346" i="4" s="1"/>
  <c r="L333" i="4"/>
  <c r="M333" i="4" s="1"/>
  <c r="L350" i="4"/>
  <c r="M350" i="4" s="1"/>
  <c r="L335" i="4"/>
  <c r="M335" i="4" s="1"/>
  <c r="L344" i="4"/>
  <c r="M344" i="4" s="1"/>
  <c r="L334" i="4"/>
  <c r="M334" i="4" s="1"/>
  <c r="L331" i="4"/>
  <c r="M331" i="4" s="1"/>
  <c r="L330" i="4"/>
  <c r="M330" i="4" s="1"/>
  <c r="L125" i="4"/>
  <c r="M125" i="4" s="1"/>
  <c r="L124" i="4"/>
  <c r="M124" i="4" s="1"/>
  <c r="L113" i="4"/>
  <c r="M113" i="4" s="1"/>
  <c r="L121" i="4"/>
  <c r="M121" i="4" s="1"/>
  <c r="L110" i="4"/>
  <c r="M110" i="4" s="1"/>
  <c r="L122" i="4"/>
  <c r="M122" i="4" s="1"/>
  <c r="L133" i="4"/>
  <c r="M133" i="4" s="1"/>
  <c r="L120" i="4"/>
  <c r="M120" i="4" s="1"/>
  <c r="L112" i="4"/>
  <c r="M112" i="4" s="1"/>
  <c r="L134" i="4"/>
  <c r="M134" i="4" s="1"/>
  <c r="L123" i="4"/>
  <c r="M123" i="4" s="1"/>
  <c r="L132" i="4"/>
  <c r="M132" i="4" s="1"/>
  <c r="L117" i="4"/>
  <c r="M117" i="4" s="1"/>
  <c r="L116" i="4"/>
  <c r="M116" i="4" s="1"/>
  <c r="L119" i="4"/>
  <c r="M119" i="4" s="1"/>
  <c r="L111" i="4"/>
  <c r="M111" i="4" s="1"/>
  <c r="L129" i="4"/>
  <c r="M129" i="4" s="1"/>
  <c r="L130" i="4"/>
  <c r="M130" i="4" s="1"/>
  <c r="L128" i="4"/>
  <c r="M128" i="4" s="1"/>
  <c r="L114" i="4"/>
  <c r="M114" i="4" s="1"/>
  <c r="L131" i="4"/>
  <c r="M131" i="4" s="1"/>
  <c r="L2258" i="4"/>
  <c r="M2258" i="4" s="1"/>
  <c r="L2266" i="4"/>
  <c r="M2266" i="4" s="1"/>
  <c r="L2249" i="4"/>
  <c r="M2249" i="4" s="1"/>
  <c r="L2250" i="4"/>
  <c r="M2250" i="4" s="1"/>
  <c r="L2261" i="4"/>
  <c r="M2261" i="4" s="1"/>
  <c r="L2253" i="4"/>
  <c r="M2253" i="4" s="1"/>
  <c r="L2243" i="4"/>
  <c r="M2243" i="4" s="1"/>
  <c r="L2257" i="4"/>
  <c r="M2257" i="4" s="1"/>
  <c r="L2262" i="4"/>
  <c r="M2262" i="4" s="1"/>
  <c r="L2265" i="4"/>
  <c r="M2265" i="4" s="1"/>
  <c r="L2255" i="4"/>
  <c r="M2255" i="4" s="1"/>
  <c r="L2254" i="4"/>
  <c r="M2254" i="4" s="1"/>
  <c r="L2246" i="4"/>
  <c r="M2246" i="4" s="1"/>
  <c r="L2244" i="4"/>
  <c r="M2244" i="4" s="1"/>
  <c r="L2263" i="4"/>
  <c r="M2263" i="4" s="1"/>
  <c r="L2252" i="4"/>
  <c r="M2252" i="4" s="1"/>
  <c r="L2245" i="4"/>
  <c r="M2245" i="4" s="1"/>
  <c r="L2256" i="4"/>
  <c r="M2256" i="4" s="1"/>
  <c r="L2264" i="4"/>
  <c r="M2264" i="4" s="1"/>
  <c r="L2251" i="4"/>
  <c r="M2251" i="4" s="1"/>
  <c r="L2260" i="4"/>
  <c r="M2260" i="4" s="1"/>
  <c r="L2267" i="4"/>
  <c r="M2267" i="4" s="1"/>
  <c r="L2248" i="4"/>
  <c r="M2248" i="4" s="1"/>
  <c r="J2069" i="4"/>
  <c r="K2069" i="4" s="1"/>
  <c r="J2067" i="4"/>
  <c r="K2067" i="4" s="1"/>
  <c r="J2071" i="4"/>
  <c r="K2071" i="4" s="1"/>
  <c r="J2073" i="4"/>
  <c r="K2073" i="4" s="1"/>
  <c r="J2065" i="4"/>
  <c r="K2065" i="4" s="1"/>
  <c r="J2057" i="4"/>
  <c r="K2057" i="4" s="1"/>
  <c r="J2060" i="4"/>
  <c r="K2060" i="4" s="1"/>
  <c r="J2072" i="4"/>
  <c r="K2072" i="4" s="1"/>
  <c r="J2068" i="4"/>
  <c r="K2068" i="4" s="1"/>
  <c r="J2066" i="4"/>
  <c r="K2066" i="4" s="1"/>
  <c r="J2056" i="4"/>
  <c r="K2056" i="4" s="1"/>
  <c r="J2077" i="4"/>
  <c r="K2077" i="4" s="1"/>
  <c r="J2061" i="4"/>
  <c r="K2061" i="4" s="1"/>
  <c r="J2078" i="4"/>
  <c r="K2078" i="4" s="1"/>
  <c r="J2064" i="4"/>
  <c r="K2064" i="4" s="1"/>
  <c r="J2076" i="4"/>
  <c r="K2076" i="4" s="1"/>
  <c r="J2075" i="4"/>
  <c r="K2075" i="4" s="1"/>
  <c r="J2062" i="4"/>
  <c r="K2062" i="4" s="1"/>
  <c r="J2059" i="4"/>
  <c r="K2059" i="4" s="1"/>
  <c r="J2055" i="4"/>
  <c r="K2055" i="4" s="1"/>
  <c r="J2063" i="4"/>
  <c r="K2063" i="4" s="1"/>
  <c r="J2054" i="4"/>
  <c r="K2054" i="4" s="1"/>
  <c r="J2058" i="4"/>
  <c r="K2058" i="4" s="1"/>
  <c r="J125" i="4"/>
  <c r="K125" i="4" s="1"/>
  <c r="J124" i="4"/>
  <c r="K124" i="4" s="1"/>
  <c r="J113" i="4"/>
  <c r="K113" i="4" s="1"/>
  <c r="J122" i="4"/>
  <c r="K122" i="4" s="1"/>
  <c r="J112" i="4"/>
  <c r="K112" i="4" s="1"/>
  <c r="J133" i="4"/>
  <c r="K133" i="4" s="1"/>
  <c r="J121" i="4"/>
  <c r="K121" i="4" s="1"/>
  <c r="J111" i="4"/>
  <c r="K111" i="4" s="1"/>
  <c r="J110" i="4"/>
  <c r="K110" i="4" s="1"/>
  <c r="J123" i="4"/>
  <c r="K123" i="4" s="1"/>
  <c r="J128" i="4"/>
  <c r="K128" i="4" s="1"/>
  <c r="J130" i="4"/>
  <c r="K130" i="4" s="1"/>
  <c r="J132" i="4"/>
  <c r="K132" i="4" s="1"/>
  <c r="J129" i="4"/>
  <c r="K129" i="4" s="1"/>
  <c r="J116" i="4"/>
  <c r="K116" i="4" s="1"/>
  <c r="J131" i="4"/>
  <c r="K131" i="4" s="1"/>
  <c r="J120" i="4"/>
  <c r="K120" i="4" s="1"/>
  <c r="J118" i="4"/>
  <c r="K118" i="4" s="1"/>
  <c r="J134" i="4"/>
  <c r="K134" i="4" s="1"/>
  <c r="J117" i="4"/>
  <c r="K117" i="4" s="1"/>
  <c r="L584" i="4"/>
  <c r="M584" i="4" s="1"/>
  <c r="L583" i="4"/>
  <c r="M583" i="4" s="1"/>
  <c r="L571" i="4"/>
  <c r="M571" i="4" s="1"/>
  <c r="L569" i="4"/>
  <c r="M569" i="4" s="1"/>
  <c r="L580" i="4"/>
  <c r="M580" i="4" s="1"/>
  <c r="L572" i="4"/>
  <c r="M572" i="4" s="1"/>
  <c r="L570" i="4"/>
  <c r="M570" i="4" s="1"/>
  <c r="L588" i="4"/>
  <c r="M588" i="4" s="1"/>
  <c r="L579" i="4"/>
  <c r="M579" i="4" s="1"/>
  <c r="L589" i="4"/>
  <c r="M589" i="4" s="1"/>
  <c r="L591" i="4"/>
  <c r="M591" i="4" s="1"/>
  <c r="L576" i="4"/>
  <c r="M576" i="4" s="1"/>
  <c r="L581" i="4"/>
  <c r="M581" i="4" s="1"/>
  <c r="L582" i="4"/>
  <c r="M582" i="4" s="1"/>
  <c r="L592" i="4"/>
  <c r="M592" i="4" s="1"/>
  <c r="L577" i="4"/>
  <c r="M577" i="4" s="1"/>
  <c r="L587" i="4"/>
  <c r="M587" i="4" s="1"/>
  <c r="L578" i="4"/>
  <c r="M578" i="4" s="1"/>
  <c r="L590" i="4"/>
  <c r="M590" i="4" s="1"/>
  <c r="L575" i="4"/>
  <c r="M575" i="4" s="1"/>
  <c r="J1030" i="4"/>
  <c r="K1030" i="4" s="1"/>
  <c r="J1043" i="4"/>
  <c r="K1043" i="4" s="1"/>
  <c r="J1028" i="4"/>
  <c r="K1028" i="4" s="1"/>
  <c r="J1031" i="4"/>
  <c r="K1031" i="4" s="1"/>
  <c r="J1051" i="4"/>
  <c r="K1051" i="4" s="1"/>
  <c r="J1042" i="4"/>
  <c r="K1042" i="4" s="1"/>
  <c r="J1039" i="4"/>
  <c r="K1039" i="4" s="1"/>
  <c r="J1049" i="4"/>
  <c r="K1049" i="4" s="1"/>
  <c r="J1050" i="4"/>
  <c r="K1050" i="4" s="1"/>
  <c r="J1037" i="4"/>
  <c r="K1037" i="4" s="1"/>
  <c r="J1036" i="4"/>
  <c r="K1036" i="4" s="1"/>
  <c r="J1047" i="4"/>
  <c r="K1047" i="4" s="1"/>
  <c r="J1038" i="4"/>
  <c r="K1038" i="4" s="1"/>
  <c r="J1034" i="4"/>
  <c r="K1034" i="4" s="1"/>
  <c r="J1048" i="4"/>
  <c r="K1048" i="4" s="1"/>
  <c r="J1035" i="4"/>
  <c r="K1035" i="4" s="1"/>
  <c r="J1040" i="4"/>
  <c r="K1040" i="4" s="1"/>
  <c r="J1033" i="4"/>
  <c r="K1033" i="4" s="1"/>
  <c r="J1046" i="4"/>
  <c r="K1046" i="4" s="1"/>
  <c r="J1041" i="4"/>
  <c r="K1041" i="4" s="1"/>
  <c r="J692" i="4"/>
  <c r="K692" i="4" s="1"/>
  <c r="J679" i="4"/>
  <c r="K679" i="4" s="1"/>
  <c r="J680" i="4"/>
  <c r="K680" i="4" s="1"/>
  <c r="J691" i="4"/>
  <c r="K691" i="4" s="1"/>
  <c r="J689" i="4"/>
  <c r="K689" i="4" s="1"/>
  <c r="J677" i="4"/>
  <c r="K677" i="4" s="1"/>
  <c r="J700" i="4"/>
  <c r="K700" i="4" s="1"/>
  <c r="J688" i="4"/>
  <c r="K688" i="4" s="1"/>
  <c r="J690" i="4"/>
  <c r="K690" i="4" s="1"/>
  <c r="J687" i="4"/>
  <c r="K687" i="4" s="1"/>
  <c r="J697" i="4"/>
  <c r="K697" i="4" s="1"/>
  <c r="J696" i="4"/>
  <c r="K696" i="4" s="1"/>
  <c r="J678" i="4"/>
  <c r="K678" i="4" s="1"/>
  <c r="J683" i="4"/>
  <c r="K683" i="4" s="1"/>
  <c r="J686" i="4"/>
  <c r="K686" i="4" s="1"/>
  <c r="J699" i="4"/>
  <c r="K699" i="4" s="1"/>
  <c r="J695" i="4"/>
  <c r="K695" i="4" s="1"/>
  <c r="J684" i="4"/>
  <c r="K684" i="4" s="1"/>
  <c r="J698" i="4"/>
  <c r="K698" i="4" s="1"/>
  <c r="J701" i="4"/>
  <c r="K701" i="4" s="1"/>
  <c r="J685" i="4"/>
  <c r="K685" i="4" s="1"/>
  <c r="J682" i="4"/>
  <c r="K682" i="4" s="1"/>
  <c r="L2127" i="4"/>
  <c r="M2127" i="4" s="1"/>
  <c r="L2114" i="4"/>
  <c r="M2114" i="4" s="1"/>
  <c r="L2115" i="4"/>
  <c r="M2115" i="4" s="1"/>
  <c r="L2131" i="4"/>
  <c r="M2131" i="4" s="1"/>
  <c r="L2126" i="4"/>
  <c r="M2126" i="4" s="1"/>
  <c r="L2122" i="4"/>
  <c r="M2122" i="4" s="1"/>
  <c r="L2108" i="4"/>
  <c r="M2108" i="4" s="1"/>
  <c r="L2110" i="4"/>
  <c r="M2110" i="4" s="1"/>
  <c r="L2123" i="4"/>
  <c r="M2123" i="4" s="1"/>
  <c r="L2119" i="4"/>
  <c r="M2119" i="4" s="1"/>
  <c r="L2120" i="4"/>
  <c r="M2120" i="4" s="1"/>
  <c r="L2132" i="4"/>
  <c r="M2132" i="4" s="1"/>
  <c r="L2121" i="4"/>
  <c r="M2121" i="4" s="1"/>
  <c r="L2118" i="4"/>
  <c r="M2118" i="4" s="1"/>
  <c r="L2129" i="4"/>
  <c r="M2129" i="4" s="1"/>
  <c r="L2113" i="4"/>
  <c r="M2113" i="4" s="1"/>
  <c r="L2111" i="4"/>
  <c r="M2111" i="4" s="1"/>
  <c r="L2130" i="4"/>
  <c r="M2130" i="4" s="1"/>
  <c r="L2124" i="4"/>
  <c r="M2124" i="4" s="1"/>
  <c r="L2109" i="4"/>
  <c r="M2109" i="4" s="1"/>
  <c r="L2116" i="4"/>
  <c r="M2116" i="4" s="1"/>
  <c r="L2125" i="4"/>
  <c r="M2125" i="4" s="1"/>
  <c r="L2128" i="4"/>
  <c r="M2128" i="4" s="1"/>
  <c r="L2779" i="4"/>
  <c r="M2779" i="4" s="1"/>
  <c r="L2776" i="4"/>
  <c r="M2776" i="4" s="1"/>
  <c r="L2770" i="4"/>
  <c r="M2770" i="4" s="1"/>
  <c r="L2774" i="4"/>
  <c r="M2774" i="4" s="1"/>
  <c r="L2780" i="4"/>
  <c r="M2780" i="4" s="1"/>
  <c r="L2760" i="4"/>
  <c r="M2760" i="4" s="1"/>
  <c r="L2766" i="4"/>
  <c r="M2766" i="4" s="1"/>
  <c r="L2777" i="4"/>
  <c r="M2777" i="4" s="1"/>
  <c r="L2775" i="4"/>
  <c r="M2775" i="4" s="1"/>
  <c r="L2773" i="4"/>
  <c r="M2773" i="4" s="1"/>
  <c r="L2769" i="4"/>
  <c r="M2769" i="4" s="1"/>
  <c r="L2765" i="4"/>
  <c r="M2765" i="4" s="1"/>
  <c r="L2762" i="4"/>
  <c r="M2762" i="4" s="1"/>
  <c r="L2761" i="4"/>
  <c r="M2761" i="4" s="1"/>
  <c r="L2778" i="4"/>
  <c r="M2778" i="4" s="1"/>
  <c r="L2756" i="4"/>
  <c r="M2756" i="4" s="1"/>
  <c r="L2772" i="4"/>
  <c r="M2772" i="4" s="1"/>
  <c r="L2767" i="4"/>
  <c r="M2767" i="4" s="1"/>
  <c r="L2771" i="4"/>
  <c r="M2771" i="4" s="1"/>
  <c r="L2768" i="4"/>
  <c r="M2768" i="4" s="1"/>
  <c r="L2757" i="4"/>
  <c r="M2757" i="4" s="1"/>
  <c r="L2759" i="4"/>
  <c r="M2759" i="4" s="1"/>
  <c r="L2758" i="4"/>
  <c r="M2758" i="4" s="1"/>
  <c r="L2763" i="4"/>
  <c r="M2763" i="4" s="1"/>
  <c r="L2416" i="4"/>
  <c r="M2416" i="4" s="1"/>
  <c r="L2425" i="4"/>
  <c r="M2425" i="4" s="1"/>
  <c r="L2427" i="4"/>
  <c r="M2427" i="4" s="1"/>
  <c r="L2408" i="4"/>
  <c r="M2408" i="4" s="1"/>
  <c r="L2423" i="4"/>
  <c r="M2423" i="4" s="1"/>
  <c r="L2424" i="4"/>
  <c r="M2424" i="4" s="1"/>
  <c r="L2413" i="4"/>
  <c r="M2413" i="4" s="1"/>
  <c r="L2419" i="4"/>
  <c r="M2419" i="4" s="1"/>
  <c r="L2415" i="4"/>
  <c r="M2415" i="4" s="1"/>
  <c r="L2412" i="4"/>
  <c r="M2412" i="4" s="1"/>
  <c r="L2405" i="4"/>
  <c r="M2405" i="4" s="1"/>
  <c r="L2411" i="4"/>
  <c r="M2411" i="4" s="1"/>
  <c r="L2414" i="4"/>
  <c r="M2414" i="4" s="1"/>
  <c r="L2428" i="4"/>
  <c r="M2428" i="4" s="1"/>
  <c r="L2429" i="4"/>
  <c r="M2429" i="4" s="1"/>
  <c r="L2420" i="4"/>
  <c r="M2420" i="4" s="1"/>
  <c r="L2407" i="4"/>
  <c r="M2407" i="4" s="1"/>
  <c r="L2426" i="4"/>
  <c r="M2426" i="4" s="1"/>
  <c r="L2418" i="4"/>
  <c r="M2418" i="4" s="1"/>
  <c r="L2417" i="4"/>
  <c r="M2417" i="4" s="1"/>
  <c r="L2406" i="4"/>
  <c r="M2406" i="4" s="1"/>
  <c r="L2422" i="4"/>
  <c r="M2422" i="4" s="1"/>
  <c r="J242" i="4"/>
  <c r="K242" i="4" s="1"/>
  <c r="J72" i="4"/>
  <c r="K72" i="4" s="1"/>
  <c r="L222" i="4"/>
  <c r="M222" i="4" s="1"/>
  <c r="L342" i="4"/>
  <c r="M342" i="4" s="1"/>
  <c r="L369" i="4"/>
  <c r="M369" i="4" s="1"/>
  <c r="J492" i="4"/>
  <c r="K492" i="4" s="1"/>
  <c r="J546" i="4"/>
  <c r="K546" i="4" s="1"/>
  <c r="L1098" i="4"/>
  <c r="M1098" i="4" s="1"/>
  <c r="J1125" i="4"/>
  <c r="K1125" i="4" s="1"/>
  <c r="L1179" i="4"/>
  <c r="M1179" i="4" s="1"/>
  <c r="J1206" i="4"/>
  <c r="K1206" i="4" s="1"/>
  <c r="J1233" i="4"/>
  <c r="K1233" i="4" s="1"/>
  <c r="J1287" i="4"/>
  <c r="K1287" i="4" s="1"/>
  <c r="J1383" i="4"/>
  <c r="K1383" i="4" s="1"/>
  <c r="J1476" i="4"/>
  <c r="K1476" i="4" s="1"/>
  <c r="L1503" i="4"/>
  <c r="M1503" i="4" s="1"/>
  <c r="L1557" i="4"/>
  <c r="M1557" i="4" s="1"/>
  <c r="J1746" i="4"/>
  <c r="K1746" i="4" s="1"/>
  <c r="L1931" i="4"/>
  <c r="M1931" i="4" s="1"/>
  <c r="J2004" i="4"/>
  <c r="K2004" i="4" s="1"/>
  <c r="L2058" i="4"/>
  <c r="M2058" i="4" s="1"/>
  <c r="L2301" i="4"/>
  <c r="M2301" i="4" s="1"/>
  <c r="J2240" i="4"/>
  <c r="K2240" i="4" s="1"/>
  <c r="J88" i="4"/>
  <c r="K88" i="4" s="1"/>
  <c r="J115" i="4"/>
  <c r="K115" i="4" s="1"/>
  <c r="J250" i="4"/>
  <c r="K250" i="4" s="1"/>
  <c r="L370" i="4"/>
  <c r="M370" i="4" s="1"/>
  <c r="L574" i="4"/>
  <c r="M574" i="4" s="1"/>
  <c r="L1099" i="4"/>
  <c r="M1099" i="4" s="1"/>
  <c r="L1411" i="4"/>
  <c r="M1411" i="4" s="1"/>
  <c r="L1628" i="4"/>
  <c r="M1628" i="4" s="1"/>
  <c r="J468" i="4"/>
  <c r="K468" i="4" s="1"/>
  <c r="J954" i="4"/>
  <c r="K954" i="4" s="1"/>
  <c r="J2352" i="4"/>
  <c r="K2352" i="4" s="1"/>
  <c r="L118" i="4"/>
  <c r="M118" i="4" s="1"/>
  <c r="J562" i="4"/>
  <c r="K562" i="4" s="1"/>
  <c r="L874" i="4"/>
  <c r="M874" i="4" s="1"/>
  <c r="L1252" i="4"/>
  <c r="M1252" i="4" s="1"/>
  <c r="L1858" i="4"/>
  <c r="M1858" i="4" s="1"/>
  <c r="L1334" i="4"/>
  <c r="M1334" i="4" s="1"/>
  <c r="J1403" i="4"/>
  <c r="K1403" i="4" s="1"/>
  <c r="J1389" i="4"/>
  <c r="K1389" i="4" s="1"/>
  <c r="J1029" i="4"/>
  <c r="K1029" i="4" s="1"/>
  <c r="J293" i="4"/>
  <c r="K293" i="4" s="1"/>
  <c r="J1656" i="4"/>
  <c r="K1656" i="4" s="1"/>
  <c r="L752" i="4"/>
  <c r="M752" i="4" s="1"/>
  <c r="L987" i="4"/>
  <c r="M987" i="4" s="1"/>
  <c r="L1683" i="4"/>
  <c r="M1683" i="4" s="1"/>
  <c r="L1695" i="4"/>
  <c r="M1695" i="4" s="1"/>
  <c r="L1678" i="4"/>
  <c r="M1678" i="4" s="1"/>
  <c r="L1691" i="4"/>
  <c r="M1691" i="4" s="1"/>
  <c r="L1676" i="4"/>
  <c r="M1676" i="4" s="1"/>
  <c r="L1699" i="4"/>
  <c r="M1699" i="4" s="1"/>
  <c r="L1688" i="4"/>
  <c r="M1688" i="4" s="1"/>
  <c r="L1690" i="4"/>
  <c r="M1690" i="4" s="1"/>
  <c r="L1687" i="4"/>
  <c r="M1687" i="4" s="1"/>
  <c r="L1689" i="4"/>
  <c r="M1689" i="4" s="1"/>
  <c r="L1679" i="4"/>
  <c r="M1679" i="4" s="1"/>
  <c r="L1698" i="4"/>
  <c r="M1698" i="4" s="1"/>
  <c r="L1686" i="4"/>
  <c r="M1686" i="4" s="1"/>
  <c r="L1681" i="4"/>
  <c r="M1681" i="4" s="1"/>
  <c r="L1697" i="4"/>
  <c r="M1697" i="4" s="1"/>
  <c r="L1682" i="4"/>
  <c r="M1682" i="4" s="1"/>
  <c r="L1677" i="4"/>
  <c r="M1677" i="4" s="1"/>
  <c r="L1684" i="4"/>
  <c r="M1684" i="4" s="1"/>
  <c r="L1694" i="4"/>
  <c r="M1694" i="4" s="1"/>
  <c r="L1700" i="4"/>
  <c r="M1700" i="4" s="1"/>
  <c r="J1139" i="4"/>
  <c r="K1139" i="4" s="1"/>
  <c r="J1150" i="4"/>
  <c r="K1150" i="4" s="1"/>
  <c r="J1148" i="4"/>
  <c r="K1148" i="4" s="1"/>
  <c r="J1147" i="4"/>
  <c r="K1147" i="4" s="1"/>
  <c r="J1136" i="4"/>
  <c r="K1136" i="4" s="1"/>
  <c r="J1138" i="4"/>
  <c r="K1138" i="4" s="1"/>
  <c r="J1151" i="4"/>
  <c r="K1151" i="4" s="1"/>
  <c r="J1159" i="4"/>
  <c r="K1159" i="4" s="1"/>
  <c r="J1137" i="4"/>
  <c r="K1137" i="4" s="1"/>
  <c r="J1146" i="4"/>
  <c r="K1146" i="4" s="1"/>
  <c r="J1142" i="4"/>
  <c r="K1142" i="4" s="1"/>
  <c r="J1156" i="4"/>
  <c r="K1156" i="4" s="1"/>
  <c r="J1158" i="4"/>
  <c r="K1158" i="4" s="1"/>
  <c r="J1149" i="4"/>
  <c r="K1149" i="4" s="1"/>
  <c r="J1154" i="4"/>
  <c r="K1154" i="4" s="1"/>
  <c r="J1145" i="4"/>
  <c r="K1145" i="4" s="1"/>
  <c r="J1155" i="4"/>
  <c r="K1155" i="4" s="1"/>
  <c r="L1031" i="4"/>
  <c r="M1031" i="4" s="1"/>
  <c r="L1030" i="4"/>
  <c r="M1030" i="4" s="1"/>
  <c r="L1043" i="4"/>
  <c r="M1043" i="4" s="1"/>
  <c r="L1028" i="4"/>
  <c r="M1028" i="4" s="1"/>
  <c r="L1051" i="4"/>
  <c r="M1051" i="4" s="1"/>
  <c r="L1029" i="4"/>
  <c r="M1029" i="4" s="1"/>
  <c r="L1042" i="4"/>
  <c r="M1042" i="4" s="1"/>
  <c r="L1040" i="4"/>
  <c r="M1040" i="4" s="1"/>
  <c r="L1046" i="4"/>
  <c r="M1046" i="4" s="1"/>
  <c r="L1048" i="4"/>
  <c r="M1048" i="4" s="1"/>
  <c r="L1047" i="4"/>
  <c r="M1047" i="4" s="1"/>
  <c r="L1050" i="4"/>
  <c r="M1050" i="4" s="1"/>
  <c r="L1039" i="4"/>
  <c r="M1039" i="4" s="1"/>
  <c r="L1033" i="4"/>
  <c r="M1033" i="4" s="1"/>
  <c r="L1037" i="4"/>
  <c r="M1037" i="4" s="1"/>
  <c r="L1036" i="4"/>
  <c r="M1036" i="4" s="1"/>
  <c r="L1038" i="4"/>
  <c r="M1038" i="4" s="1"/>
  <c r="L1049" i="4"/>
  <c r="M1049" i="4" s="1"/>
  <c r="L1035" i="4"/>
  <c r="M1035" i="4" s="1"/>
  <c r="L1041" i="4"/>
  <c r="M1041" i="4" s="1"/>
  <c r="L1045" i="4"/>
  <c r="M1045" i="4" s="1"/>
  <c r="L1274" i="4"/>
  <c r="M1274" i="4" s="1"/>
  <c r="L1273" i="4"/>
  <c r="M1273" i="4" s="1"/>
  <c r="L1271" i="4"/>
  <c r="M1271" i="4" s="1"/>
  <c r="L1285" i="4"/>
  <c r="M1285" i="4" s="1"/>
  <c r="L1286" i="4"/>
  <c r="M1286" i="4" s="1"/>
  <c r="L1282" i="4"/>
  <c r="M1282" i="4" s="1"/>
  <c r="L1294" i="4"/>
  <c r="M1294" i="4" s="1"/>
  <c r="L1272" i="4"/>
  <c r="M1272" i="4" s="1"/>
  <c r="L1284" i="4"/>
  <c r="M1284" i="4" s="1"/>
  <c r="L1276" i="4"/>
  <c r="M1276" i="4" s="1"/>
  <c r="L1291" i="4"/>
  <c r="M1291" i="4" s="1"/>
  <c r="L1281" i="4"/>
  <c r="M1281" i="4" s="1"/>
  <c r="L1283" i="4"/>
  <c r="M1283" i="4" s="1"/>
  <c r="L1293" i="4"/>
  <c r="M1293" i="4" s="1"/>
  <c r="L1292" i="4"/>
  <c r="M1292" i="4" s="1"/>
  <c r="L1288" i="4"/>
  <c r="M1288" i="4" s="1"/>
  <c r="L1287" i="4"/>
  <c r="M1287" i="4" s="1"/>
  <c r="L1295" i="4"/>
  <c r="M1295" i="4" s="1"/>
  <c r="L1277" i="4"/>
  <c r="M1277" i="4" s="1"/>
  <c r="L1290" i="4"/>
  <c r="M1290" i="4" s="1"/>
  <c r="L1275" i="4"/>
  <c r="M1275" i="4" s="1"/>
  <c r="J1961" i="4"/>
  <c r="K1961" i="4" s="1"/>
  <c r="J1952" i="4"/>
  <c r="K1952" i="4" s="1"/>
  <c r="J1953" i="4"/>
  <c r="K1953" i="4" s="1"/>
  <c r="J1964" i="4"/>
  <c r="K1964" i="4" s="1"/>
  <c r="J1948" i="4"/>
  <c r="K1948" i="4" s="1"/>
  <c r="J1949" i="4"/>
  <c r="K1949" i="4" s="1"/>
  <c r="J1957" i="4"/>
  <c r="K1957" i="4" s="1"/>
  <c r="J1960" i="4"/>
  <c r="K1960" i="4" s="1"/>
  <c r="J1946" i="4"/>
  <c r="K1946" i="4" s="1"/>
  <c r="J1965" i="4"/>
  <c r="K1965" i="4" s="1"/>
  <c r="J1969" i="4"/>
  <c r="K1969" i="4" s="1"/>
  <c r="J1958" i="4"/>
  <c r="K1958" i="4" s="1"/>
  <c r="J1956" i="4"/>
  <c r="K1956" i="4" s="1"/>
  <c r="J1947" i="4"/>
  <c r="K1947" i="4" s="1"/>
  <c r="J1959" i="4"/>
  <c r="K1959" i="4" s="1"/>
  <c r="J1955" i="4"/>
  <c r="K1955" i="4" s="1"/>
  <c r="J1966" i="4"/>
  <c r="K1966" i="4" s="1"/>
  <c r="J1970" i="4"/>
  <c r="K1970" i="4" s="1"/>
  <c r="J1968" i="4"/>
  <c r="K1968" i="4" s="1"/>
  <c r="J1967" i="4"/>
  <c r="K1967" i="4" s="1"/>
  <c r="J1963" i="4"/>
  <c r="K1963" i="4" s="1"/>
  <c r="J1004" i="4"/>
  <c r="K1004" i="4" s="1"/>
  <c r="J1016" i="4"/>
  <c r="K1016" i="4" s="1"/>
  <c r="J1003" i="4"/>
  <c r="K1003" i="4" s="1"/>
  <c r="J1001" i="4"/>
  <c r="K1001" i="4" s="1"/>
  <c r="J1012" i="4"/>
  <c r="K1012" i="4" s="1"/>
  <c r="J1024" i="4"/>
  <c r="K1024" i="4" s="1"/>
  <c r="J1013" i="4"/>
  <c r="K1013" i="4" s="1"/>
  <c r="J1002" i="4"/>
  <c r="K1002" i="4" s="1"/>
  <c r="J1015" i="4"/>
  <c r="K1015" i="4" s="1"/>
  <c r="J1022" i="4"/>
  <c r="K1022" i="4" s="1"/>
  <c r="J1011" i="4"/>
  <c r="K1011" i="4" s="1"/>
  <c r="J1020" i="4"/>
  <c r="K1020" i="4" s="1"/>
  <c r="J1014" i="4"/>
  <c r="K1014" i="4" s="1"/>
  <c r="J1023" i="4"/>
  <c r="K1023" i="4" s="1"/>
  <c r="J1025" i="4"/>
  <c r="K1025" i="4" s="1"/>
  <c r="J1009" i="4"/>
  <c r="K1009" i="4" s="1"/>
  <c r="J1008" i="4"/>
  <c r="K1008" i="4" s="1"/>
  <c r="J1006" i="4"/>
  <c r="K1006" i="4" s="1"/>
  <c r="J1007" i="4"/>
  <c r="K1007" i="4" s="1"/>
  <c r="J1010" i="4"/>
  <c r="K1010" i="4" s="1"/>
  <c r="J1019" i="4"/>
  <c r="K1019" i="4" s="1"/>
  <c r="J788" i="4"/>
  <c r="K788" i="4" s="1"/>
  <c r="J800" i="4"/>
  <c r="K800" i="4" s="1"/>
  <c r="J787" i="4"/>
  <c r="K787" i="4" s="1"/>
  <c r="J785" i="4"/>
  <c r="K785" i="4" s="1"/>
  <c r="J797" i="4"/>
  <c r="K797" i="4" s="1"/>
  <c r="J799" i="4"/>
  <c r="K799" i="4" s="1"/>
  <c r="J796" i="4"/>
  <c r="K796" i="4" s="1"/>
  <c r="J795" i="4"/>
  <c r="K795" i="4" s="1"/>
  <c r="J786" i="4"/>
  <c r="K786" i="4" s="1"/>
  <c r="J804" i="4"/>
  <c r="K804" i="4" s="1"/>
  <c r="J803" i="4"/>
  <c r="K803" i="4" s="1"/>
  <c r="J798" i="4"/>
  <c r="K798" i="4" s="1"/>
  <c r="J807" i="4"/>
  <c r="K807" i="4" s="1"/>
  <c r="J794" i="4"/>
  <c r="K794" i="4" s="1"/>
  <c r="J793" i="4"/>
  <c r="K793" i="4" s="1"/>
  <c r="J809" i="4"/>
  <c r="K809" i="4" s="1"/>
  <c r="J806" i="4"/>
  <c r="K806" i="4" s="1"/>
  <c r="J792" i="4"/>
  <c r="K792" i="4" s="1"/>
  <c r="L530" i="4"/>
  <c r="M530" i="4" s="1"/>
  <c r="L529" i="4"/>
  <c r="M529" i="4" s="1"/>
  <c r="L518" i="4"/>
  <c r="M518" i="4" s="1"/>
  <c r="L538" i="4"/>
  <c r="M538" i="4" s="1"/>
  <c r="L527" i="4"/>
  <c r="M527" i="4" s="1"/>
  <c r="L516" i="4"/>
  <c r="M516" i="4" s="1"/>
  <c r="L517" i="4"/>
  <c r="M517" i="4" s="1"/>
  <c r="L515" i="4"/>
  <c r="M515" i="4" s="1"/>
  <c r="L536" i="4"/>
  <c r="M536" i="4" s="1"/>
  <c r="L533" i="4"/>
  <c r="M533" i="4" s="1"/>
  <c r="L526" i="4"/>
  <c r="M526" i="4" s="1"/>
  <c r="L524" i="4"/>
  <c r="M524" i="4" s="1"/>
  <c r="L537" i="4"/>
  <c r="M537" i="4" s="1"/>
  <c r="L523" i="4"/>
  <c r="M523" i="4" s="1"/>
  <c r="L534" i="4"/>
  <c r="M534" i="4" s="1"/>
  <c r="L532" i="4"/>
  <c r="M532" i="4" s="1"/>
  <c r="L528" i="4"/>
  <c r="M528" i="4" s="1"/>
  <c r="L525" i="4"/>
  <c r="M525" i="4" s="1"/>
  <c r="L535" i="4"/>
  <c r="M535" i="4" s="1"/>
  <c r="L521" i="4"/>
  <c r="M521" i="4" s="1"/>
  <c r="L314" i="4"/>
  <c r="M314" i="4" s="1"/>
  <c r="L313" i="4"/>
  <c r="M313" i="4" s="1"/>
  <c r="L311" i="4"/>
  <c r="M311" i="4" s="1"/>
  <c r="L322" i="4"/>
  <c r="M322" i="4" s="1"/>
  <c r="L301" i="4"/>
  <c r="M301" i="4" s="1"/>
  <c r="L302" i="4"/>
  <c r="M302" i="4" s="1"/>
  <c r="L299" i="4"/>
  <c r="M299" i="4" s="1"/>
  <c r="L300" i="4"/>
  <c r="M300" i="4" s="1"/>
  <c r="L312" i="4"/>
  <c r="M312" i="4" s="1"/>
  <c r="L309" i="4"/>
  <c r="M309" i="4" s="1"/>
  <c r="L321" i="4"/>
  <c r="M321" i="4" s="1"/>
  <c r="L306" i="4"/>
  <c r="M306" i="4" s="1"/>
  <c r="L323" i="4"/>
  <c r="M323" i="4" s="1"/>
  <c r="L310" i="4"/>
  <c r="M310" i="4" s="1"/>
  <c r="L317" i="4"/>
  <c r="M317" i="4" s="1"/>
  <c r="L308" i="4"/>
  <c r="M308" i="4" s="1"/>
  <c r="L307" i="4"/>
  <c r="M307" i="4" s="1"/>
  <c r="L71" i="4"/>
  <c r="M71" i="4" s="1"/>
  <c r="L70" i="4"/>
  <c r="M70" i="4" s="1"/>
  <c r="L59" i="4"/>
  <c r="M59" i="4" s="1"/>
  <c r="L58" i="4"/>
  <c r="M58" i="4" s="1"/>
  <c r="L68" i="4"/>
  <c r="M68" i="4" s="1"/>
  <c r="L67" i="4"/>
  <c r="M67" i="4" s="1"/>
  <c r="L57" i="4"/>
  <c r="M57" i="4" s="1"/>
  <c r="L79" i="4"/>
  <c r="M79" i="4" s="1"/>
  <c r="L66" i="4"/>
  <c r="M66" i="4" s="1"/>
  <c r="L64" i="4"/>
  <c r="M64" i="4" s="1"/>
  <c r="L77" i="4"/>
  <c r="M77" i="4" s="1"/>
  <c r="L74" i="4"/>
  <c r="M74" i="4" s="1"/>
  <c r="L63" i="4"/>
  <c r="M63" i="4" s="1"/>
  <c r="L78" i="4"/>
  <c r="M78" i="4" s="1"/>
  <c r="L76" i="4"/>
  <c r="M76" i="4" s="1"/>
  <c r="L62" i="4"/>
  <c r="M62" i="4" s="1"/>
  <c r="J449" i="4"/>
  <c r="K449" i="4" s="1"/>
  <c r="J448" i="4"/>
  <c r="K448" i="4" s="1"/>
  <c r="J437" i="4"/>
  <c r="K437" i="4" s="1"/>
  <c r="J436" i="4"/>
  <c r="K436" i="4" s="1"/>
  <c r="J446" i="4"/>
  <c r="K446" i="4" s="1"/>
  <c r="J445" i="4"/>
  <c r="K445" i="4" s="1"/>
  <c r="J434" i="4"/>
  <c r="K434" i="4" s="1"/>
  <c r="J458" i="4"/>
  <c r="K458" i="4" s="1"/>
  <c r="J435" i="4"/>
  <c r="K435" i="4" s="1"/>
  <c r="J457" i="4"/>
  <c r="K457" i="4" s="1"/>
  <c r="J455" i="4"/>
  <c r="K455" i="4" s="1"/>
  <c r="J456" i="4"/>
  <c r="K456" i="4" s="1"/>
  <c r="J454" i="4"/>
  <c r="K454" i="4" s="1"/>
  <c r="J442" i="4"/>
  <c r="K442" i="4" s="1"/>
  <c r="J440" i="4"/>
  <c r="K440" i="4" s="1"/>
  <c r="J450" i="4"/>
  <c r="K450" i="4" s="1"/>
  <c r="J441" i="4"/>
  <c r="K441" i="4" s="1"/>
  <c r="J443" i="4"/>
  <c r="K443" i="4" s="1"/>
  <c r="L895" i="4"/>
  <c r="M895" i="4" s="1"/>
  <c r="L907" i="4"/>
  <c r="M907" i="4" s="1"/>
  <c r="L896" i="4"/>
  <c r="M896" i="4" s="1"/>
  <c r="L905" i="4"/>
  <c r="M905" i="4" s="1"/>
  <c r="L904" i="4"/>
  <c r="M904" i="4" s="1"/>
  <c r="L894" i="4"/>
  <c r="M894" i="4" s="1"/>
  <c r="L910" i="4"/>
  <c r="M910" i="4" s="1"/>
  <c r="L916" i="4"/>
  <c r="M916" i="4" s="1"/>
  <c r="L903" i="4"/>
  <c r="M903" i="4" s="1"/>
  <c r="L908" i="4"/>
  <c r="M908" i="4" s="1"/>
  <c r="L901" i="4"/>
  <c r="M901" i="4" s="1"/>
  <c r="L893" i="4"/>
  <c r="M893" i="4" s="1"/>
  <c r="L913" i="4"/>
  <c r="M913" i="4" s="1"/>
  <c r="L900" i="4"/>
  <c r="M900" i="4" s="1"/>
  <c r="L915" i="4"/>
  <c r="M915" i="4" s="1"/>
  <c r="L898" i="4"/>
  <c r="M898" i="4" s="1"/>
  <c r="L909" i="4"/>
  <c r="M909" i="4" s="1"/>
  <c r="L911" i="4"/>
  <c r="M911" i="4" s="1"/>
  <c r="L902" i="4"/>
  <c r="M902" i="4" s="1"/>
  <c r="L917" i="4"/>
  <c r="M917" i="4" s="1"/>
  <c r="J1355" i="4"/>
  <c r="K1355" i="4" s="1"/>
  <c r="J1366" i="4"/>
  <c r="K1366" i="4" s="1"/>
  <c r="J1367" i="4"/>
  <c r="K1367" i="4" s="1"/>
  <c r="J1363" i="4"/>
  <c r="K1363" i="4" s="1"/>
  <c r="J1352" i="4"/>
  <c r="K1352" i="4" s="1"/>
  <c r="J1362" i="4"/>
  <c r="K1362" i="4" s="1"/>
  <c r="J1375" i="4"/>
  <c r="K1375" i="4" s="1"/>
  <c r="J1354" i="4"/>
  <c r="K1354" i="4" s="1"/>
  <c r="J1353" i="4"/>
  <c r="K1353" i="4" s="1"/>
  <c r="J1372" i="4"/>
  <c r="K1372" i="4" s="1"/>
  <c r="J1365" i="4"/>
  <c r="K1365" i="4" s="1"/>
  <c r="J1373" i="4"/>
  <c r="K1373" i="4" s="1"/>
  <c r="J1357" i="4"/>
  <c r="K1357" i="4" s="1"/>
  <c r="J1364" i="4"/>
  <c r="K1364" i="4" s="1"/>
  <c r="J1374" i="4"/>
  <c r="K1374" i="4" s="1"/>
  <c r="J1358" i="4"/>
  <c r="K1358" i="4" s="1"/>
  <c r="J1369" i="4"/>
  <c r="K1369" i="4" s="1"/>
  <c r="J1359" i="4"/>
  <c r="K1359" i="4" s="1"/>
  <c r="J1301" i="4"/>
  <c r="K1301" i="4" s="1"/>
  <c r="J1313" i="4"/>
  <c r="K1313" i="4" s="1"/>
  <c r="J1300" i="4"/>
  <c r="K1300" i="4" s="1"/>
  <c r="J1298" i="4"/>
  <c r="K1298" i="4" s="1"/>
  <c r="J1312" i="4"/>
  <c r="K1312" i="4" s="1"/>
  <c r="J1308" i="4"/>
  <c r="K1308" i="4" s="1"/>
  <c r="J1320" i="4"/>
  <c r="K1320" i="4" s="1"/>
  <c r="J1309" i="4"/>
  <c r="K1309" i="4" s="1"/>
  <c r="J1299" i="4"/>
  <c r="K1299" i="4" s="1"/>
  <c r="J1310" i="4"/>
  <c r="K1310" i="4" s="1"/>
  <c r="J1306" i="4"/>
  <c r="K1306" i="4" s="1"/>
  <c r="J1319" i="4"/>
  <c r="K1319" i="4" s="1"/>
  <c r="J1317" i="4"/>
  <c r="K1317" i="4" s="1"/>
  <c r="J1318" i="4"/>
  <c r="K1318" i="4" s="1"/>
  <c r="J1311" i="4"/>
  <c r="K1311" i="4" s="1"/>
  <c r="J1321" i="4"/>
  <c r="K1321" i="4" s="1"/>
  <c r="J1305" i="4"/>
  <c r="K1305" i="4" s="1"/>
  <c r="J1304" i="4"/>
  <c r="K1304" i="4" s="1"/>
  <c r="J1303" i="4"/>
  <c r="K1303" i="4" s="1"/>
  <c r="L638" i="4"/>
  <c r="M638" i="4" s="1"/>
  <c r="L637" i="4"/>
  <c r="M637" i="4" s="1"/>
  <c r="L625" i="4"/>
  <c r="M625" i="4" s="1"/>
  <c r="L623" i="4"/>
  <c r="M623" i="4" s="1"/>
  <c r="L646" i="4"/>
  <c r="M646" i="4" s="1"/>
  <c r="L635" i="4"/>
  <c r="M635" i="4" s="1"/>
  <c r="L634" i="4"/>
  <c r="M634" i="4" s="1"/>
  <c r="L624" i="4"/>
  <c r="M624" i="4" s="1"/>
  <c r="L641" i="4"/>
  <c r="M641" i="4" s="1"/>
  <c r="L626" i="4"/>
  <c r="M626" i="4" s="1"/>
  <c r="L644" i="4"/>
  <c r="M644" i="4" s="1"/>
  <c r="L630" i="4"/>
  <c r="M630" i="4" s="1"/>
  <c r="L629" i="4"/>
  <c r="M629" i="4" s="1"/>
  <c r="L636" i="4"/>
  <c r="M636" i="4" s="1"/>
  <c r="L647" i="4"/>
  <c r="M647" i="4" s="1"/>
  <c r="L633" i="4"/>
  <c r="M633" i="4" s="1"/>
  <c r="L640" i="4"/>
  <c r="M640" i="4" s="1"/>
  <c r="L642" i="4"/>
  <c r="M642" i="4" s="1"/>
  <c r="L1032" i="4"/>
  <c r="M1032" i="4" s="1"/>
  <c r="J1368" i="4"/>
  <c r="K1368" i="4" s="1"/>
  <c r="J1315" i="4"/>
  <c r="K1315" i="4" s="1"/>
  <c r="L1693" i="4"/>
  <c r="M1693" i="4" s="1"/>
  <c r="L1280" i="4"/>
  <c r="M1280" i="4" s="1"/>
  <c r="L56" i="4"/>
  <c r="M56" i="4" s="1"/>
  <c r="L69" i="4"/>
  <c r="M69" i="4" s="1"/>
  <c r="L645" i="4"/>
  <c r="M645" i="4" s="1"/>
  <c r="L912" i="4"/>
  <c r="M912" i="4" s="1"/>
  <c r="L631" i="4"/>
  <c r="M631" i="4" s="1"/>
  <c r="L1696" i="4"/>
  <c r="M1696" i="4" s="1"/>
  <c r="J1954" i="4"/>
  <c r="K1954" i="4" s="1"/>
  <c r="L914" i="4"/>
  <c r="M914" i="4" s="1"/>
  <c r="L1685" i="4"/>
  <c r="M1685" i="4" s="1"/>
  <c r="J1361" i="4"/>
  <c r="K1361" i="4" s="1"/>
  <c r="J447" i="4"/>
  <c r="K447" i="4" s="1"/>
  <c r="J206" i="4"/>
  <c r="K206" i="4" s="1"/>
  <c r="J205" i="4"/>
  <c r="K205" i="4" s="1"/>
  <c r="J193" i="4"/>
  <c r="K193" i="4" s="1"/>
  <c r="J202" i="4"/>
  <c r="K202" i="4" s="1"/>
  <c r="J194" i="4"/>
  <c r="K194" i="4" s="1"/>
  <c r="J192" i="4"/>
  <c r="K192" i="4" s="1"/>
  <c r="J203" i="4"/>
  <c r="K203" i="4" s="1"/>
  <c r="J191" i="4"/>
  <c r="K191" i="4" s="1"/>
  <c r="J209" i="4"/>
  <c r="K209" i="4" s="1"/>
  <c r="J201" i="4"/>
  <c r="K201" i="4" s="1"/>
  <c r="J211" i="4"/>
  <c r="K211" i="4" s="1"/>
  <c r="J214" i="4"/>
  <c r="K214" i="4" s="1"/>
  <c r="J213" i="4"/>
  <c r="K213" i="4" s="1"/>
  <c r="J204" i="4"/>
  <c r="K204" i="4" s="1"/>
  <c r="L1899" i="4"/>
  <c r="M1899" i="4" s="1"/>
  <c r="L1911" i="4"/>
  <c r="M1911" i="4" s="1"/>
  <c r="L1894" i="4"/>
  <c r="M1894" i="4" s="1"/>
  <c r="L1906" i="4"/>
  <c r="M1906" i="4" s="1"/>
  <c r="L1903" i="4"/>
  <c r="M1903" i="4" s="1"/>
  <c r="L1907" i="4"/>
  <c r="M1907" i="4" s="1"/>
  <c r="L1895" i="4"/>
  <c r="M1895" i="4" s="1"/>
  <c r="L1905" i="4"/>
  <c r="M1905" i="4" s="1"/>
  <c r="L1902" i="4"/>
  <c r="M1902" i="4" s="1"/>
  <c r="L1904" i="4"/>
  <c r="M1904" i="4" s="1"/>
  <c r="L1893" i="4"/>
  <c r="M1893" i="4" s="1"/>
  <c r="L1914" i="4"/>
  <c r="M1914" i="4" s="1"/>
  <c r="L1892" i="4"/>
  <c r="M1892" i="4" s="1"/>
  <c r="L1915" i="4"/>
  <c r="M1915" i="4" s="1"/>
  <c r="L1913" i="4"/>
  <c r="M1913" i="4" s="1"/>
  <c r="L1901" i="4"/>
  <c r="M1901" i="4" s="1"/>
  <c r="J1760" i="4"/>
  <c r="K1760" i="4" s="1"/>
  <c r="J1764" i="4"/>
  <c r="K1764" i="4" s="1"/>
  <c r="J1776" i="4"/>
  <c r="K1776" i="4" s="1"/>
  <c r="J1759" i="4"/>
  <c r="K1759" i="4" s="1"/>
  <c r="J1771" i="4"/>
  <c r="K1771" i="4" s="1"/>
  <c r="J1757" i="4"/>
  <c r="K1757" i="4" s="1"/>
  <c r="J1781" i="4"/>
  <c r="K1781" i="4" s="1"/>
  <c r="J1769" i="4"/>
  <c r="K1769" i="4" s="1"/>
  <c r="J1780" i="4"/>
  <c r="K1780" i="4" s="1"/>
  <c r="J1768" i="4"/>
  <c r="K1768" i="4" s="1"/>
  <c r="J1770" i="4"/>
  <c r="K1770" i="4" s="1"/>
  <c r="J1767" i="4"/>
  <c r="K1767" i="4" s="1"/>
  <c r="J1777" i="4"/>
  <c r="K1777" i="4" s="1"/>
  <c r="J1762" i="4"/>
  <c r="K1762" i="4" s="1"/>
  <c r="J1778" i="4"/>
  <c r="K1778" i="4" s="1"/>
  <c r="J1772" i="4"/>
  <c r="K1772" i="4" s="1"/>
  <c r="J1766" i="4"/>
  <c r="K1766" i="4" s="1"/>
  <c r="J1758" i="4"/>
  <c r="K1758" i="4" s="1"/>
  <c r="J1976" i="4"/>
  <c r="K1976" i="4" s="1"/>
  <c r="J1979" i="4"/>
  <c r="K1979" i="4" s="1"/>
  <c r="J1992" i="4"/>
  <c r="K1992" i="4" s="1"/>
  <c r="J1975" i="4"/>
  <c r="K1975" i="4" s="1"/>
  <c r="J1991" i="4"/>
  <c r="K1991" i="4" s="1"/>
  <c r="J1980" i="4"/>
  <c r="K1980" i="4" s="1"/>
  <c r="J1984" i="4"/>
  <c r="K1984" i="4" s="1"/>
  <c r="K1973" i="4"/>
  <c r="J1988" i="4"/>
  <c r="K1988" i="4" s="1"/>
  <c r="J1996" i="4"/>
  <c r="K1996" i="4" s="1"/>
  <c r="J1986" i="4"/>
  <c r="K1986" i="4" s="1"/>
  <c r="J1987" i="4"/>
  <c r="K1987" i="4" s="1"/>
  <c r="J1983" i="4"/>
  <c r="K1983" i="4" s="1"/>
  <c r="J1974" i="4"/>
  <c r="K1974" i="4" s="1"/>
  <c r="J1978" i="4"/>
  <c r="K1978" i="4" s="1"/>
  <c r="J1995" i="4"/>
  <c r="K1995" i="4" s="1"/>
  <c r="J179" i="4"/>
  <c r="K179" i="4" s="1"/>
  <c r="J167" i="4"/>
  <c r="K167" i="4" s="1"/>
  <c r="J166" i="4"/>
  <c r="K166" i="4" s="1"/>
  <c r="J176" i="4"/>
  <c r="K176" i="4" s="1"/>
  <c r="J178" i="4"/>
  <c r="K178" i="4" s="1"/>
  <c r="J175" i="4"/>
  <c r="K175" i="4" s="1"/>
  <c r="J165" i="4"/>
  <c r="K165" i="4" s="1"/>
  <c r="J187" i="4"/>
  <c r="K187" i="4" s="1"/>
  <c r="J177" i="4"/>
  <c r="K177" i="4" s="1"/>
  <c r="J186" i="4"/>
  <c r="K186" i="4" s="1"/>
  <c r="L1436" i="4"/>
  <c r="M1436" i="4" s="1"/>
  <c r="L1435" i="4"/>
  <c r="M1435" i="4" s="1"/>
  <c r="L1448" i="4"/>
  <c r="M1448" i="4" s="1"/>
  <c r="L1433" i="4"/>
  <c r="M1433" i="4" s="1"/>
  <c r="L1447" i="4"/>
  <c r="M1447" i="4" s="1"/>
  <c r="L1445" i="4"/>
  <c r="M1445" i="4" s="1"/>
  <c r="L1444" i="4"/>
  <c r="M1444" i="4" s="1"/>
  <c r="L1457" i="4"/>
  <c r="M1457" i="4" s="1"/>
  <c r="L1456" i="4"/>
  <c r="M1456" i="4" s="1"/>
  <c r="L1434" i="4"/>
  <c r="M1434" i="4" s="1"/>
  <c r="L1455" i="4"/>
  <c r="M1455" i="4" s="1"/>
  <c r="L1454" i="4"/>
  <c r="M1454" i="4" s="1"/>
  <c r="L1443" i="4"/>
  <c r="M1443" i="4" s="1"/>
  <c r="L1446" i="4"/>
  <c r="M1446" i="4" s="1"/>
  <c r="L1204" i="4"/>
  <c r="M1204" i="4" s="1"/>
  <c r="L1193" i="4"/>
  <c r="M1193" i="4" s="1"/>
  <c r="L1205" i="4"/>
  <c r="M1205" i="4" s="1"/>
  <c r="L1202" i="4"/>
  <c r="M1202" i="4" s="1"/>
  <c r="L1192" i="4"/>
  <c r="M1192" i="4" s="1"/>
  <c r="L1201" i="4"/>
  <c r="M1201" i="4" s="1"/>
  <c r="L1190" i="4"/>
  <c r="M1190" i="4" s="1"/>
  <c r="L1213" i="4"/>
  <c r="M1213" i="4" s="1"/>
  <c r="L1191" i="4"/>
  <c r="M1191" i="4" s="1"/>
  <c r="L1212" i="4"/>
  <c r="M1212" i="4" s="1"/>
  <c r="L1211" i="4"/>
  <c r="M1211" i="4" s="1"/>
  <c r="L1200" i="4"/>
  <c r="M1200" i="4" s="1"/>
  <c r="L1203" i="4"/>
  <c r="M1203" i="4" s="1"/>
  <c r="L1210" i="4"/>
  <c r="M1210" i="4" s="1"/>
  <c r="J977" i="4"/>
  <c r="K977" i="4" s="1"/>
  <c r="J976" i="4"/>
  <c r="K976" i="4" s="1"/>
  <c r="J974" i="4"/>
  <c r="K974" i="4" s="1"/>
  <c r="J988" i="4"/>
  <c r="K988" i="4" s="1"/>
  <c r="J985" i="4"/>
  <c r="K985" i="4" s="1"/>
  <c r="J989" i="4"/>
  <c r="K989" i="4" s="1"/>
  <c r="J975" i="4"/>
  <c r="K975" i="4" s="1"/>
  <c r="J984" i="4"/>
  <c r="K984" i="4" s="1"/>
  <c r="J995" i="4"/>
  <c r="K995" i="4" s="1"/>
  <c r="J994" i="4"/>
  <c r="K994" i="4" s="1"/>
  <c r="J986" i="4"/>
  <c r="K986" i="4" s="1"/>
  <c r="J987" i="4"/>
  <c r="K987" i="4" s="1"/>
  <c r="J997" i="4"/>
  <c r="K997" i="4" s="1"/>
  <c r="J746" i="4"/>
  <c r="K746" i="4" s="1"/>
  <c r="J733" i="4"/>
  <c r="K733" i="4" s="1"/>
  <c r="J745" i="4"/>
  <c r="K745" i="4" s="1"/>
  <c r="J734" i="4"/>
  <c r="K734" i="4" s="1"/>
  <c r="J731" i="4"/>
  <c r="K731" i="4" s="1"/>
  <c r="J754" i="4"/>
  <c r="K754" i="4" s="1"/>
  <c r="J743" i="4"/>
  <c r="K743" i="4" s="1"/>
  <c r="J732" i="4"/>
  <c r="K732" i="4" s="1"/>
  <c r="J749" i="4"/>
  <c r="K749" i="4" s="1"/>
  <c r="J751" i="4"/>
  <c r="K751" i="4" s="1"/>
  <c r="J738" i="4"/>
  <c r="K738" i="4" s="1"/>
  <c r="J753" i="4"/>
  <c r="K753" i="4" s="1"/>
  <c r="J740" i="4"/>
  <c r="K740" i="4" s="1"/>
  <c r="J742" i="4"/>
  <c r="K742" i="4" s="1"/>
  <c r="L503" i="4"/>
  <c r="M503" i="4" s="1"/>
  <c r="L502" i="4"/>
  <c r="M502" i="4" s="1"/>
  <c r="L491" i="4"/>
  <c r="M491" i="4" s="1"/>
  <c r="L500" i="4"/>
  <c r="M500" i="4" s="1"/>
  <c r="L511" i="4"/>
  <c r="M511" i="4" s="1"/>
  <c r="L499" i="4"/>
  <c r="M499" i="4" s="1"/>
  <c r="L489" i="4"/>
  <c r="M489" i="4" s="1"/>
  <c r="L490" i="4"/>
  <c r="M490" i="4" s="1"/>
  <c r="L488" i="4"/>
  <c r="M488" i="4" s="1"/>
  <c r="L501" i="4"/>
  <c r="M501" i="4" s="1"/>
  <c r="L506" i="4"/>
  <c r="M506" i="4" s="1"/>
  <c r="L510" i="4"/>
  <c r="M510" i="4" s="1"/>
  <c r="J760" i="4"/>
  <c r="K760" i="4" s="1"/>
  <c r="J773" i="4"/>
  <c r="K773" i="4" s="1"/>
  <c r="J761" i="4"/>
  <c r="K761" i="4" s="1"/>
  <c r="J769" i="4"/>
  <c r="K769" i="4" s="1"/>
  <c r="J781" i="4"/>
  <c r="K781" i="4" s="1"/>
  <c r="J782" i="4"/>
  <c r="K782" i="4" s="1"/>
  <c r="J759" i="4"/>
  <c r="K759" i="4" s="1"/>
  <c r="J770" i="4"/>
  <c r="K770" i="4" s="1"/>
  <c r="J758" i="4"/>
  <c r="K758" i="4" s="1"/>
  <c r="J772" i="4"/>
  <c r="K772" i="4" s="1"/>
  <c r="J765" i="4"/>
  <c r="K765" i="4" s="1"/>
  <c r="J771" i="4"/>
  <c r="K771" i="4" s="1"/>
  <c r="L1231" i="4"/>
  <c r="M1231" i="4" s="1"/>
  <c r="L1220" i="4"/>
  <c r="M1220" i="4" s="1"/>
  <c r="L1217" i="4"/>
  <c r="M1217" i="4" s="1"/>
  <c r="L1219" i="4"/>
  <c r="M1219" i="4" s="1"/>
  <c r="L1218" i="4"/>
  <c r="M1218" i="4" s="1"/>
  <c r="L1239" i="4"/>
  <c r="M1239" i="4" s="1"/>
  <c r="L1240" i="4"/>
  <c r="M1240" i="4" s="1"/>
  <c r="L1229" i="4"/>
  <c r="M1229" i="4" s="1"/>
  <c r="L1228" i="4"/>
  <c r="M1228" i="4" s="1"/>
  <c r="L1237" i="4"/>
  <c r="M1237" i="4" s="1"/>
  <c r="L1236" i="4"/>
  <c r="M1236" i="4" s="1"/>
  <c r="L1235" i="4"/>
  <c r="M1235" i="4" s="1"/>
  <c r="L1227" i="4"/>
  <c r="M1227" i="4" s="1"/>
  <c r="L1232" i="4"/>
  <c r="M1232" i="4" s="1"/>
  <c r="J1683" i="4"/>
  <c r="K1683" i="4" s="1"/>
  <c r="J1695" i="4"/>
  <c r="K1695" i="4" s="1"/>
  <c r="J1691" i="4"/>
  <c r="K1691" i="4" s="1"/>
  <c r="J1678" i="4"/>
  <c r="K1678" i="4" s="1"/>
  <c r="J1676" i="4"/>
  <c r="K1676" i="4" s="1"/>
  <c r="J1687" i="4"/>
  <c r="K1687" i="4" s="1"/>
  <c r="J1688" i="4"/>
  <c r="K1688" i="4" s="1"/>
  <c r="J1689" i="4"/>
  <c r="K1689" i="4" s="1"/>
  <c r="J1679" i="4"/>
  <c r="K1679" i="4" s="1"/>
  <c r="J1677" i="4"/>
  <c r="K1677" i="4" s="1"/>
  <c r="J1690" i="4"/>
  <c r="K1690" i="4" s="1"/>
  <c r="J1698" i="4"/>
  <c r="K1698" i="4" s="1"/>
  <c r="J1699" i="4"/>
  <c r="K1699" i="4" s="1"/>
  <c r="J1684" i="4"/>
  <c r="K1684" i="4" s="1"/>
  <c r="J1697" i="4"/>
  <c r="K1697" i="4" s="1"/>
  <c r="J1700" i="4"/>
  <c r="K1700" i="4" s="1"/>
  <c r="J1696" i="4"/>
  <c r="K1696" i="4" s="1"/>
  <c r="J1686" i="4"/>
  <c r="K1686" i="4" s="1"/>
  <c r="L1112" i="4"/>
  <c r="M1112" i="4" s="1"/>
  <c r="L1124" i="4"/>
  <c r="M1124" i="4" s="1"/>
  <c r="L1109" i="4"/>
  <c r="M1109" i="4" s="1"/>
  <c r="L1123" i="4"/>
  <c r="M1123" i="4" s="1"/>
  <c r="L1132" i="4"/>
  <c r="M1132" i="4" s="1"/>
  <c r="L1111" i="4"/>
  <c r="M1111" i="4" s="1"/>
  <c r="L1110" i="4"/>
  <c r="M1110" i="4" s="1"/>
  <c r="L1121" i="4"/>
  <c r="M1121" i="4" s="1"/>
  <c r="L1128" i="4"/>
  <c r="M1128" i="4" s="1"/>
  <c r="L1119" i="4"/>
  <c r="M1119" i="4" s="1"/>
  <c r="L1127" i="4"/>
  <c r="M1127" i="4" s="1"/>
  <c r="L1129" i="4"/>
  <c r="M1129" i="4" s="1"/>
  <c r="L1131" i="4"/>
  <c r="M1131" i="4" s="1"/>
  <c r="L1120" i="4"/>
  <c r="M1120" i="4" s="1"/>
  <c r="L1463" i="4"/>
  <c r="M1463" i="4" s="1"/>
  <c r="L1462" i="4"/>
  <c r="M1462" i="4" s="1"/>
  <c r="L1460" i="4"/>
  <c r="M1460" i="4" s="1"/>
  <c r="L1475" i="4"/>
  <c r="M1475" i="4" s="1"/>
  <c r="L1474" i="4"/>
  <c r="M1474" i="4" s="1"/>
  <c r="L1483" i="4"/>
  <c r="M1483" i="4" s="1"/>
  <c r="L1472" i="4"/>
  <c r="M1472" i="4" s="1"/>
  <c r="L1482" i="4"/>
  <c r="M1482" i="4" s="1"/>
  <c r="L1461" i="4"/>
  <c r="M1461" i="4" s="1"/>
  <c r="L1471" i="4"/>
  <c r="M1471" i="4" s="1"/>
  <c r="L1484" i="4"/>
  <c r="M1484" i="4" s="1"/>
  <c r="L1473" i="4"/>
  <c r="M1473" i="4" s="1"/>
  <c r="L1481" i="4"/>
  <c r="M1481" i="4" s="1"/>
  <c r="L1480" i="4"/>
  <c r="M1480" i="4" s="1"/>
  <c r="L1470" i="4"/>
  <c r="M1470" i="4" s="1"/>
  <c r="J755" i="4"/>
  <c r="K755" i="4" s="1"/>
  <c r="J188" i="4"/>
  <c r="K188" i="4" s="1"/>
  <c r="J357" i="4"/>
  <c r="K357" i="4" s="1"/>
  <c r="J762" i="4"/>
  <c r="K762" i="4" s="1"/>
  <c r="J1680" i="4"/>
  <c r="K1680" i="4" s="1"/>
  <c r="J1896" i="4"/>
  <c r="K1896" i="4" s="1"/>
  <c r="J1916" i="4"/>
  <c r="K1916" i="4" s="1"/>
  <c r="L694" i="4"/>
  <c r="M694" i="4" s="1"/>
  <c r="J856" i="4"/>
  <c r="K856" i="4" s="1"/>
  <c r="J371" i="4"/>
  <c r="K371" i="4" s="1"/>
  <c r="J764" i="4"/>
  <c r="K764" i="4" s="1"/>
  <c r="L1910" i="4"/>
  <c r="M1910" i="4" s="1"/>
  <c r="J210" i="4"/>
  <c r="K210" i="4" s="1"/>
  <c r="L495" i="4"/>
  <c r="M495" i="4" s="1"/>
  <c r="L1467" i="4"/>
  <c r="M1467" i="4" s="1"/>
  <c r="J1993" i="4"/>
  <c r="K1993" i="4" s="1"/>
  <c r="L416" i="4"/>
  <c r="M416" i="4" s="1"/>
  <c r="J363" i="4"/>
  <c r="K363" i="4" s="1"/>
  <c r="J996" i="4"/>
  <c r="K996" i="4" s="1"/>
  <c r="J744" i="4"/>
  <c r="K744" i="4" s="1"/>
  <c r="J852" i="4"/>
  <c r="K852" i="4" s="1"/>
  <c r="J156" i="4"/>
  <c r="K156" i="4" s="1"/>
  <c r="L696" i="4"/>
  <c r="M696" i="4" s="1"/>
  <c r="L1209" i="4"/>
  <c r="M1209" i="4" s="1"/>
  <c r="J874" i="4"/>
  <c r="K874" i="4" s="1"/>
  <c r="L1009" i="4"/>
  <c r="M1009" i="4" s="1"/>
  <c r="J752" i="4"/>
  <c r="K752" i="4" s="1"/>
  <c r="J150" i="4"/>
  <c r="K150" i="4" s="1"/>
  <c r="J1775" i="4"/>
  <c r="K1775" i="4" s="1"/>
  <c r="L414" i="4"/>
  <c r="M414" i="4" s="1"/>
  <c r="L1440" i="4"/>
  <c r="M1440" i="4" s="1"/>
  <c r="J847" i="4"/>
  <c r="K847" i="4" s="1"/>
  <c r="L1468" i="4"/>
  <c r="M1468" i="4" s="1"/>
  <c r="J1912" i="4"/>
  <c r="K1912" i="4" s="1"/>
  <c r="J185" i="4"/>
  <c r="K185" i="4" s="1"/>
  <c r="L698" i="4"/>
  <c r="M698" i="4" s="1"/>
  <c r="J779" i="4"/>
  <c r="K779" i="4" s="1"/>
  <c r="L1226" i="4"/>
  <c r="M1226" i="4" s="1"/>
  <c r="J1994" i="4"/>
  <c r="K1994" i="4" s="1"/>
  <c r="J1914" i="4"/>
  <c r="K1914" i="4" s="1"/>
  <c r="J1985" i="4"/>
  <c r="K1985" i="4" s="1"/>
  <c r="L1898" i="4"/>
  <c r="M1898" i="4" s="1"/>
  <c r="J998" i="4"/>
  <c r="K998" i="4" s="1"/>
  <c r="J183" i="4"/>
  <c r="K183" i="4" s="1"/>
  <c r="J739" i="4"/>
  <c r="K739" i="4" s="1"/>
  <c r="L1230" i="4"/>
  <c r="M1230" i="4" s="1"/>
  <c r="L1004" i="4"/>
  <c r="M1004" i="4" s="1"/>
  <c r="L1015" i="4"/>
  <c r="M1015" i="4" s="1"/>
  <c r="L1016" i="4"/>
  <c r="M1016" i="4" s="1"/>
  <c r="L1003" i="4"/>
  <c r="M1003" i="4" s="1"/>
  <c r="L1001" i="4"/>
  <c r="M1001" i="4" s="1"/>
  <c r="L1024" i="4"/>
  <c r="M1024" i="4" s="1"/>
  <c r="L1012" i="4"/>
  <c r="M1012" i="4" s="1"/>
  <c r="L1002" i="4"/>
  <c r="M1002" i="4" s="1"/>
  <c r="L1013" i="4"/>
  <c r="M1013" i="4" s="1"/>
  <c r="L1011" i="4"/>
  <c r="M1011" i="4" s="1"/>
  <c r="L1020" i="4"/>
  <c r="M1020" i="4" s="1"/>
  <c r="L1014" i="4"/>
  <c r="M1014" i="4" s="1"/>
  <c r="L1010" i="4"/>
  <c r="M1010" i="4" s="1"/>
  <c r="L1023" i="4"/>
  <c r="M1023" i="4" s="1"/>
  <c r="J2165" i="4"/>
  <c r="K2165" i="4" s="1"/>
  <c r="J2181" i="4"/>
  <c r="K2181" i="4" s="1"/>
  <c r="J2180" i="4"/>
  <c r="K2180" i="4" s="1"/>
  <c r="J2176" i="4"/>
  <c r="K2176" i="4" s="1"/>
  <c r="J2168" i="4"/>
  <c r="K2168" i="4" s="1"/>
  <c r="J2162" i="4"/>
  <c r="K2162" i="4" s="1"/>
  <c r="J2164" i="4"/>
  <c r="K2164" i="4" s="1"/>
  <c r="J2174" i="4"/>
  <c r="K2174" i="4" s="1"/>
  <c r="J2163" i="4"/>
  <c r="K2163" i="4" s="1"/>
  <c r="J2185" i="4"/>
  <c r="K2185" i="4" s="1"/>
  <c r="J2177" i="4"/>
  <c r="K2177" i="4" s="1"/>
  <c r="J2175" i="4"/>
  <c r="K2175" i="4" s="1"/>
  <c r="J2169" i="4"/>
  <c r="K2169" i="4" s="1"/>
  <c r="J2171" i="4"/>
  <c r="K2171" i="4" s="1"/>
  <c r="J2184" i="4"/>
  <c r="K2184" i="4" s="1"/>
  <c r="J2182" i="4"/>
  <c r="K2182" i="4" s="1"/>
  <c r="J2167" i="4"/>
  <c r="K2167" i="4" s="1"/>
  <c r="J2173" i="4"/>
  <c r="K2173" i="4" s="1"/>
  <c r="J2170" i="4"/>
  <c r="K2170" i="4" s="1"/>
  <c r="J2183" i="4"/>
  <c r="K2183" i="4" s="1"/>
  <c r="J2186" i="4"/>
  <c r="K2186" i="4" s="1"/>
  <c r="L179" i="4"/>
  <c r="M179" i="4" s="1"/>
  <c r="L167" i="4"/>
  <c r="M167" i="4" s="1"/>
  <c r="L178" i="4"/>
  <c r="M178" i="4" s="1"/>
  <c r="L176" i="4"/>
  <c r="M176" i="4" s="1"/>
  <c r="L175" i="4"/>
  <c r="M175" i="4" s="1"/>
  <c r="L165" i="4"/>
  <c r="M165" i="4" s="1"/>
  <c r="L166" i="4"/>
  <c r="M166" i="4" s="1"/>
  <c r="L164" i="4"/>
  <c r="M164" i="4" s="1"/>
  <c r="L174" i="4"/>
  <c r="M174" i="4" s="1"/>
  <c r="L185" i="4"/>
  <c r="M185" i="4" s="1"/>
  <c r="L182" i="4"/>
  <c r="M182" i="4" s="1"/>
  <c r="L187" i="4"/>
  <c r="M187" i="4" s="1"/>
  <c r="L171" i="4"/>
  <c r="M171" i="4" s="1"/>
  <c r="L177" i="4"/>
  <c r="M177" i="4" s="1"/>
  <c r="L186" i="4"/>
  <c r="M186" i="4" s="1"/>
  <c r="J842" i="4"/>
  <c r="K842" i="4" s="1"/>
  <c r="J841" i="4"/>
  <c r="K841" i="4" s="1"/>
  <c r="J854" i="4"/>
  <c r="K854" i="4" s="1"/>
  <c r="J839" i="4"/>
  <c r="K839" i="4" s="1"/>
  <c r="J853" i="4"/>
  <c r="K853" i="4" s="1"/>
  <c r="J850" i="4"/>
  <c r="K850" i="4" s="1"/>
  <c r="J851" i="4"/>
  <c r="K851" i="4" s="1"/>
  <c r="J862" i="4"/>
  <c r="K862" i="4" s="1"/>
  <c r="J840" i="4"/>
  <c r="K840" i="4" s="1"/>
  <c r="J858" i="4"/>
  <c r="K858" i="4" s="1"/>
  <c r="J859" i="4"/>
  <c r="K859" i="4" s="1"/>
  <c r="J857" i="4"/>
  <c r="K857" i="4" s="1"/>
  <c r="J860" i="4"/>
  <c r="K860" i="4" s="1"/>
  <c r="J861" i="4"/>
  <c r="K861" i="4" s="1"/>
  <c r="J368" i="4"/>
  <c r="K368" i="4" s="1"/>
  <c r="J367" i="4"/>
  <c r="K367" i="4" s="1"/>
  <c r="J356" i="4"/>
  <c r="K356" i="4" s="1"/>
  <c r="J364" i="4"/>
  <c r="K364" i="4" s="1"/>
  <c r="J355" i="4"/>
  <c r="K355" i="4" s="1"/>
  <c r="J365" i="4"/>
  <c r="K365" i="4" s="1"/>
  <c r="J354" i="4"/>
  <c r="K354" i="4" s="1"/>
  <c r="J376" i="4"/>
  <c r="K376" i="4" s="1"/>
  <c r="J374" i="4"/>
  <c r="K374" i="4" s="1"/>
  <c r="J361" i="4"/>
  <c r="K361" i="4" s="1"/>
  <c r="J366" i="4"/>
  <c r="K366" i="4" s="1"/>
  <c r="J373" i="4"/>
  <c r="K373" i="4" s="1"/>
  <c r="J360" i="4"/>
  <c r="K360" i="4" s="1"/>
  <c r="J375" i="4"/>
  <c r="K375" i="4" s="1"/>
  <c r="J353" i="4"/>
  <c r="K353" i="4" s="1"/>
  <c r="J152" i="4"/>
  <c r="K152" i="4" s="1"/>
  <c r="J151" i="4"/>
  <c r="K151" i="4" s="1"/>
  <c r="J140" i="4"/>
  <c r="K140" i="4" s="1"/>
  <c r="J139" i="4"/>
  <c r="K139" i="4" s="1"/>
  <c r="J149" i="4"/>
  <c r="K149" i="4" s="1"/>
  <c r="J148" i="4"/>
  <c r="K148" i="4" s="1"/>
  <c r="J138" i="4"/>
  <c r="K138" i="4" s="1"/>
  <c r="J160" i="4"/>
  <c r="K160" i="4" s="1"/>
  <c r="J144" i="4"/>
  <c r="K144" i="4" s="1"/>
  <c r="J157" i="4"/>
  <c r="K157" i="4" s="1"/>
  <c r="J159" i="4"/>
  <c r="K159" i="4" s="1"/>
  <c r="J2273" i="4"/>
  <c r="K2273" i="4" s="1"/>
  <c r="J2280" i="4"/>
  <c r="K2280" i="4" s="1"/>
  <c r="J2276" i="4"/>
  <c r="K2276" i="4" s="1"/>
  <c r="J2281" i="4"/>
  <c r="K2281" i="4" s="1"/>
  <c r="J2292" i="4"/>
  <c r="K2292" i="4" s="1"/>
  <c r="J2278" i="4"/>
  <c r="K2278" i="4" s="1"/>
  <c r="J2289" i="4"/>
  <c r="K2289" i="4" s="1"/>
  <c r="J2293" i="4"/>
  <c r="K2293" i="4" s="1"/>
  <c r="J2270" i="4"/>
  <c r="K2270" i="4" s="1"/>
  <c r="J2290" i="4"/>
  <c r="K2290" i="4" s="1"/>
  <c r="J2288" i="4"/>
  <c r="K2288" i="4" s="1"/>
  <c r="J2285" i="4"/>
  <c r="K2285" i="4" s="1"/>
  <c r="J2272" i="4"/>
  <c r="K2272" i="4" s="1"/>
  <c r="J2284" i="4"/>
  <c r="K2284" i="4" s="1"/>
  <c r="J2282" i="4"/>
  <c r="K2282" i="4" s="1"/>
  <c r="J2283" i="4"/>
  <c r="K2283" i="4" s="1"/>
  <c r="J2277" i="4"/>
  <c r="K2277" i="4" s="1"/>
  <c r="J2271" i="4"/>
  <c r="K2271" i="4" s="1"/>
  <c r="J2279" i="4"/>
  <c r="K2279" i="4" s="1"/>
  <c r="L2023" i="4"/>
  <c r="M2023" i="4" s="1"/>
  <c r="L2011" i="4"/>
  <c r="M2011" i="4" s="1"/>
  <c r="L2003" i="4"/>
  <c r="M2003" i="4" s="1"/>
  <c r="L2007" i="4"/>
  <c r="M2007" i="4" s="1"/>
  <c r="L2006" i="4"/>
  <c r="M2006" i="4" s="1"/>
  <c r="L2015" i="4"/>
  <c r="M2015" i="4" s="1"/>
  <c r="L2014" i="4"/>
  <c r="M2014" i="4" s="1"/>
  <c r="L2018" i="4"/>
  <c r="M2018" i="4" s="1"/>
  <c r="L2019" i="4"/>
  <c r="M2019" i="4" s="1"/>
  <c r="L2000" i="4"/>
  <c r="M2000" i="4" s="1"/>
  <c r="L2012" i="4"/>
  <c r="M2012" i="4" s="1"/>
  <c r="L2010" i="4"/>
  <c r="M2010" i="4" s="1"/>
  <c r="L2001" i="4"/>
  <c r="M2001" i="4" s="1"/>
  <c r="L2022" i="4"/>
  <c r="M2022" i="4" s="1"/>
  <c r="L2013" i="4"/>
  <c r="M2013" i="4" s="1"/>
  <c r="L2021" i="4"/>
  <c r="M2021" i="4" s="1"/>
  <c r="L2002" i="4"/>
  <c r="M2002" i="4" s="1"/>
  <c r="L2009" i="4"/>
  <c r="M2009" i="4" s="1"/>
  <c r="J1907" i="4"/>
  <c r="K1907" i="4" s="1"/>
  <c r="J1906" i="4"/>
  <c r="K1906" i="4" s="1"/>
  <c r="J1911" i="4"/>
  <c r="K1911" i="4" s="1"/>
  <c r="J1899" i="4"/>
  <c r="K1899" i="4" s="1"/>
  <c r="J1894" i="4"/>
  <c r="K1894" i="4" s="1"/>
  <c r="J1892" i="4"/>
  <c r="K1892" i="4" s="1"/>
  <c r="J1903" i="4"/>
  <c r="K1903" i="4" s="1"/>
  <c r="J1904" i="4"/>
  <c r="K1904" i="4" s="1"/>
  <c r="J1915" i="4"/>
  <c r="K1915" i="4" s="1"/>
  <c r="J1895" i="4"/>
  <c r="K1895" i="4" s="1"/>
  <c r="J1913" i="4"/>
  <c r="K1913" i="4" s="1"/>
  <c r="J1905" i="4"/>
  <c r="K1905" i="4" s="1"/>
  <c r="J1900" i="4"/>
  <c r="K1900" i="4" s="1"/>
  <c r="J1910" i="4"/>
  <c r="K1910" i="4" s="1"/>
  <c r="J1902" i="4"/>
  <c r="K1902" i="4" s="1"/>
  <c r="J1893" i="4"/>
  <c r="K1893" i="4" s="1"/>
  <c r="L2400" i="4"/>
  <c r="M2400" i="4" s="1"/>
  <c r="L2397" i="4"/>
  <c r="M2397" i="4" s="1"/>
  <c r="L2384" i="4"/>
  <c r="M2384" i="4" s="1"/>
  <c r="L2401" i="4"/>
  <c r="M2401" i="4" s="1"/>
  <c r="L2398" i="4"/>
  <c r="M2398" i="4" s="1"/>
  <c r="L2385" i="4"/>
  <c r="M2385" i="4" s="1"/>
  <c r="L2381" i="4"/>
  <c r="M2381" i="4" s="1"/>
  <c r="L2392" i="4"/>
  <c r="M2392" i="4" s="1"/>
  <c r="L2386" i="4"/>
  <c r="M2386" i="4" s="1"/>
  <c r="L2378" i="4"/>
  <c r="M2378" i="4" s="1"/>
  <c r="L2389" i="4"/>
  <c r="M2389" i="4" s="1"/>
  <c r="L2380" i="4"/>
  <c r="M2380" i="4" s="1"/>
  <c r="L2391" i="4"/>
  <c r="M2391" i="4" s="1"/>
  <c r="L2402" i="4"/>
  <c r="M2402" i="4" s="1"/>
  <c r="L2388" i="4"/>
  <c r="M2388" i="4" s="1"/>
  <c r="L2396" i="4"/>
  <c r="M2396" i="4" s="1"/>
  <c r="L2379" i="4"/>
  <c r="M2379" i="4" s="1"/>
  <c r="L2399" i="4"/>
  <c r="M2399" i="4" s="1"/>
  <c r="L2395" i="4"/>
  <c r="M2395" i="4" s="1"/>
  <c r="L2393" i="4"/>
  <c r="M2393" i="4" s="1"/>
  <c r="L2390" i="4"/>
  <c r="M2390" i="4" s="1"/>
  <c r="L422" i="4"/>
  <c r="M422" i="4" s="1"/>
  <c r="L421" i="4"/>
  <c r="M421" i="4" s="1"/>
  <c r="L410" i="4"/>
  <c r="M410" i="4" s="1"/>
  <c r="L419" i="4"/>
  <c r="M419" i="4" s="1"/>
  <c r="L409" i="4"/>
  <c r="M409" i="4" s="1"/>
  <c r="L407" i="4"/>
  <c r="M407" i="4" s="1"/>
  <c r="L430" i="4"/>
  <c r="M430" i="4" s="1"/>
  <c r="L408" i="4"/>
  <c r="M408" i="4" s="1"/>
  <c r="L417" i="4"/>
  <c r="M417" i="4" s="1"/>
  <c r="L429" i="4"/>
  <c r="M429" i="4" s="1"/>
  <c r="L428" i="4"/>
  <c r="M428" i="4" s="1"/>
  <c r="L418" i="4"/>
  <c r="M418" i="4" s="1"/>
  <c r="L420" i="4"/>
  <c r="M420" i="4" s="1"/>
  <c r="J869" i="4"/>
  <c r="K869" i="4" s="1"/>
  <c r="J880" i="4"/>
  <c r="K880" i="4" s="1"/>
  <c r="J877" i="4"/>
  <c r="K877" i="4" s="1"/>
  <c r="J881" i="4"/>
  <c r="K881" i="4" s="1"/>
  <c r="J868" i="4"/>
  <c r="K868" i="4" s="1"/>
  <c r="J889" i="4"/>
  <c r="K889" i="4" s="1"/>
  <c r="J867" i="4"/>
  <c r="K867" i="4" s="1"/>
  <c r="J885" i="4"/>
  <c r="K885" i="4" s="1"/>
  <c r="J876" i="4"/>
  <c r="K876" i="4" s="1"/>
  <c r="J887" i="4"/>
  <c r="K887" i="4" s="1"/>
  <c r="J886" i="4"/>
  <c r="K886" i="4" s="1"/>
  <c r="J872" i="4"/>
  <c r="K872" i="4" s="1"/>
  <c r="J888" i="4"/>
  <c r="K888" i="4" s="1"/>
  <c r="J878" i="4"/>
  <c r="K878" i="4" s="1"/>
  <c r="J875" i="4"/>
  <c r="K875" i="4" s="1"/>
  <c r="L692" i="4"/>
  <c r="M692" i="4" s="1"/>
  <c r="L680" i="4"/>
  <c r="M680" i="4" s="1"/>
  <c r="L691" i="4"/>
  <c r="M691" i="4" s="1"/>
  <c r="L688" i="4"/>
  <c r="M688" i="4" s="1"/>
  <c r="L700" i="4"/>
  <c r="M700" i="4" s="1"/>
  <c r="L677" i="4"/>
  <c r="M677" i="4" s="1"/>
  <c r="L678" i="4"/>
  <c r="M678" i="4" s="1"/>
  <c r="L679" i="4"/>
  <c r="M679" i="4" s="1"/>
  <c r="L687" i="4"/>
  <c r="M687" i="4" s="1"/>
  <c r="L695" i="4"/>
  <c r="M695" i="4" s="1"/>
  <c r="L697" i="4"/>
  <c r="M697" i="4" s="1"/>
  <c r="L689" i="4"/>
  <c r="M689" i="4" s="1"/>
  <c r="L690" i="4"/>
  <c r="M690" i="4" s="1"/>
  <c r="L699" i="4"/>
  <c r="M699" i="4" s="1"/>
  <c r="L2211" i="4"/>
  <c r="M2211" i="4" s="1"/>
  <c r="L2195" i="4"/>
  <c r="M2195" i="4" s="1"/>
  <c r="L2200" i="4"/>
  <c r="M2200" i="4" s="1"/>
  <c r="L2192" i="4"/>
  <c r="M2192" i="4" s="1"/>
  <c r="L2208" i="4"/>
  <c r="M2208" i="4" s="1"/>
  <c r="L2196" i="4"/>
  <c r="M2196" i="4" s="1"/>
  <c r="L2203" i="4"/>
  <c r="M2203" i="4" s="1"/>
  <c r="L2207" i="4"/>
  <c r="M2207" i="4" s="1"/>
  <c r="L2191" i="4"/>
  <c r="M2191" i="4" s="1"/>
  <c r="L2212" i="4"/>
  <c r="M2212" i="4" s="1"/>
  <c r="L2189" i="4"/>
  <c r="M2189" i="4" s="1"/>
  <c r="L2204" i="4"/>
  <c r="M2204" i="4" s="1"/>
  <c r="L2202" i="4"/>
  <c r="M2202" i="4" s="1"/>
  <c r="L2209" i="4"/>
  <c r="M2209" i="4" s="1"/>
  <c r="L2199" i="4"/>
  <c r="M2199" i="4" s="1"/>
  <c r="L2201" i="4"/>
  <c r="M2201" i="4" s="1"/>
  <c r="L2190" i="4"/>
  <c r="M2190" i="4" s="1"/>
  <c r="L2197" i="4"/>
  <c r="M2197" i="4" s="1"/>
  <c r="J215" i="4"/>
  <c r="K215" i="4" s="1"/>
  <c r="J1908" i="4"/>
  <c r="K1908" i="4" s="1"/>
  <c r="J1989" i="4"/>
  <c r="K1989" i="4" s="1"/>
  <c r="L1114" i="4"/>
  <c r="M1114" i="4" s="1"/>
  <c r="L1909" i="4"/>
  <c r="M1909" i="4" s="1"/>
  <c r="L413" i="4"/>
  <c r="M413" i="4" s="1"/>
  <c r="J884" i="4"/>
  <c r="K884" i="4" s="1"/>
  <c r="L1208" i="4"/>
  <c r="M1208" i="4" s="1"/>
  <c r="J199" i="4"/>
  <c r="K199" i="4" s="1"/>
  <c r="L1198" i="4"/>
  <c r="M1198" i="4" s="1"/>
  <c r="L1453" i="4"/>
  <c r="M1453" i="4" s="1"/>
  <c r="L1118" i="4"/>
  <c r="M1118" i="4" s="1"/>
  <c r="L1199" i="4"/>
  <c r="M1199" i="4" s="1"/>
  <c r="L2210" i="4"/>
  <c r="M2210" i="4" s="1"/>
  <c r="L2387" i="4"/>
  <c r="M2387" i="4" s="1"/>
  <c r="J1779" i="4"/>
  <c r="K1779" i="4" s="1"/>
  <c r="L1122" i="4"/>
  <c r="M1122" i="4" s="1"/>
  <c r="J1694" i="4"/>
  <c r="K1694" i="4" s="1"/>
  <c r="J171" i="4"/>
  <c r="K171" i="4" s="1"/>
  <c r="J377" i="4"/>
  <c r="K377" i="4" s="1"/>
  <c r="L1225" i="4"/>
  <c r="M1225" i="4" s="1"/>
  <c r="L1912" i="4"/>
  <c r="M1912" i="4" s="1"/>
  <c r="J174" i="4"/>
  <c r="K174" i="4" s="1"/>
  <c r="L498" i="4"/>
  <c r="M498" i="4" s="1"/>
  <c r="J164" i="4"/>
  <c r="K164" i="4" s="1"/>
  <c r="J1898" i="4"/>
  <c r="K1898" i="4" s="1"/>
  <c r="J777" i="4"/>
  <c r="K777" i="4" s="1"/>
  <c r="J981" i="4"/>
  <c r="K981" i="4" s="1"/>
  <c r="L415" i="4"/>
  <c r="M415" i="4" s="1"/>
  <c r="J766" i="4"/>
  <c r="K766" i="4" s="1"/>
  <c r="J982" i="4"/>
  <c r="K982" i="4" s="1"/>
  <c r="J1981" i="4"/>
  <c r="K1981" i="4" s="1"/>
  <c r="L173" i="4"/>
  <c r="M173" i="4" s="1"/>
  <c r="J200" i="4"/>
  <c r="K200" i="4" s="1"/>
  <c r="J767" i="4"/>
  <c r="K767" i="4" s="1"/>
  <c r="AC2085" i="4"/>
  <c r="AD2085" i="4" s="1"/>
  <c r="AC2178" i="4"/>
  <c r="AD2178" i="4" s="1"/>
  <c r="AC2367" i="4"/>
  <c r="AD2367" i="4" s="1"/>
  <c r="AB59" i="4"/>
  <c r="AC59" i="4" s="1"/>
  <c r="AD59" i="4" s="1"/>
  <c r="AC2384" i="4"/>
  <c r="AD2384" i="4" s="1"/>
  <c r="AC2800" i="4"/>
  <c r="AD2800" i="4" s="1"/>
  <c r="AC2596" i="4"/>
  <c r="AD2596" i="4" s="1"/>
  <c r="AC2320" i="4"/>
  <c r="AD2320" i="4" s="1"/>
  <c r="AC2514" i="4"/>
  <c r="AD2514" i="4" s="1"/>
  <c r="AC2541" i="4"/>
  <c r="AD2541" i="4" s="1"/>
  <c r="AC2205" i="4"/>
  <c r="AD2205" i="4" s="1"/>
  <c r="AC2448" i="4"/>
  <c r="AD2448" i="4" s="1"/>
  <c r="AC2354" i="4"/>
  <c r="AD2354" i="4" s="1"/>
  <c r="AC2501" i="4"/>
  <c r="AD2501" i="4" s="1"/>
  <c r="AC2528" i="4"/>
  <c r="AD2528" i="4" s="1"/>
  <c r="AC2253" i="4"/>
  <c r="AD2253" i="4" s="1"/>
  <c r="AC2591" i="4"/>
  <c r="AD2591" i="4" s="1"/>
  <c r="AC2328" i="4"/>
  <c r="AD2328" i="4" s="1"/>
  <c r="AC2327" i="4"/>
  <c r="AD2327" i="4" s="1"/>
  <c r="AC2502" i="4"/>
  <c r="AD2502" i="4" s="1"/>
  <c r="AC2301" i="4"/>
  <c r="AD2301" i="4" s="1"/>
  <c r="AC2228" i="4"/>
  <c r="AD2228" i="4" s="1"/>
  <c r="AC2525" i="4"/>
  <c r="AD2525" i="4" s="1"/>
  <c r="AC2274" i="4"/>
  <c r="AD2274" i="4" s="1"/>
  <c r="AC2340" i="4"/>
  <c r="AD2340" i="4" s="1"/>
  <c r="AC2273" i="4"/>
  <c r="AD2273" i="4" s="1"/>
  <c r="AC2474" i="4"/>
  <c r="AD2474" i="4" s="1"/>
  <c r="AC2598" i="4"/>
  <c r="AD2598" i="4" s="1"/>
  <c r="AC2282" i="4"/>
  <c r="AD2282" i="4" s="1"/>
  <c r="AC2498" i="4"/>
  <c r="AD2498" i="4" s="1"/>
  <c r="AC2552" i="4"/>
  <c r="AD2552" i="4" s="1"/>
  <c r="AC2312" i="4"/>
  <c r="AD2312" i="4" s="1"/>
  <c r="AC2428" i="4"/>
  <c r="AD2428" i="4" s="1"/>
  <c r="AC2089" i="4"/>
  <c r="AD2089" i="4" s="1"/>
  <c r="AC2534" i="4"/>
  <c r="AD2534" i="4" s="1"/>
  <c r="AC2416" i="4"/>
  <c r="AD2416" i="4" s="1"/>
  <c r="AC2769" i="4"/>
  <c r="AD2769" i="4" s="1"/>
  <c r="AC2245" i="4"/>
  <c r="AD2245" i="4" s="1"/>
  <c r="AC2569" i="4"/>
  <c r="AD2569" i="4" s="1"/>
  <c r="AC2586" i="4"/>
  <c r="AD2586" i="4" s="1"/>
  <c r="AC2802" i="4"/>
  <c r="AD2802" i="4" s="1"/>
  <c r="AC2317" i="4"/>
  <c r="AD2317" i="4" s="1"/>
  <c r="AC2425" i="4"/>
  <c r="AD2425" i="4" s="1"/>
  <c r="AC2318" i="4"/>
  <c r="AD2318" i="4" s="1"/>
  <c r="AC2711" i="4"/>
  <c r="AD2711" i="4" s="1"/>
  <c r="AC2721" i="4"/>
  <c r="AD2721" i="4" s="1"/>
  <c r="AC2533" i="4"/>
  <c r="AD2533" i="4" s="1"/>
  <c r="AC2740" i="4"/>
  <c r="AD2740" i="4" s="1"/>
  <c r="AC2613" i="4"/>
  <c r="AD2613" i="4" s="1"/>
  <c r="AC2629" i="4"/>
  <c r="AD2629" i="4" s="1"/>
  <c r="AC2695" i="4"/>
  <c r="AD2695" i="4" s="1"/>
  <c r="AC2333" i="4"/>
  <c r="AD2333" i="4" s="1"/>
  <c r="AC2806" i="4"/>
  <c r="AD2806" i="4" s="1"/>
  <c r="AC2306" i="4"/>
  <c r="AD2306" i="4" s="1"/>
  <c r="AC2659" i="4"/>
  <c r="AD2659" i="4" s="1"/>
  <c r="AC1951" i="4"/>
  <c r="AD1951" i="4" s="1"/>
  <c r="AE1951" i="4" s="1"/>
  <c r="AC2558" i="4"/>
  <c r="AD2558" i="4" s="1"/>
  <c r="AC2654" i="4"/>
  <c r="AD2654" i="4" s="1"/>
  <c r="AC2705" i="4"/>
  <c r="AD2705" i="4" s="1"/>
  <c r="AC2714" i="4"/>
  <c r="AD2714" i="4" s="1"/>
  <c r="AC2666" i="4"/>
  <c r="AD2666" i="4" s="1"/>
  <c r="AC2718" i="4"/>
  <c r="AD2718" i="4" s="1"/>
  <c r="AC2337" i="4"/>
  <c r="AD2337" i="4" s="1"/>
  <c r="AC2433" i="4"/>
  <c r="AD2433" i="4" s="1"/>
  <c r="AC2580" i="4"/>
  <c r="AD2580" i="4" s="1"/>
  <c r="AC2622" i="4"/>
  <c r="AD2622" i="4" s="1"/>
  <c r="AC2681" i="4"/>
  <c r="AD2681" i="4" s="1"/>
  <c r="AC2464" i="4"/>
  <c r="AD2464" i="4" s="1"/>
  <c r="AC2315" i="4"/>
  <c r="AD2315" i="4" s="1"/>
  <c r="AC2788" i="4"/>
  <c r="AD2788" i="4" s="1"/>
  <c r="AC2139" i="4"/>
  <c r="AD2139" i="4" s="1"/>
  <c r="AC2571" i="4"/>
  <c r="AD2571" i="4" s="1"/>
  <c r="AC2229" i="4"/>
  <c r="AD2229" i="4" s="1"/>
  <c r="AC2283" i="4"/>
  <c r="AD2283" i="4" s="1"/>
  <c r="AC2487" i="4"/>
  <c r="AD2487" i="4" s="1"/>
  <c r="AC2595" i="4"/>
  <c r="AD2595" i="4" s="1"/>
  <c r="AC2462" i="4"/>
  <c r="AD2462" i="4" s="1"/>
  <c r="AC2763" i="4"/>
  <c r="AD2763" i="4" s="1"/>
  <c r="AC2280" i="4"/>
  <c r="AD2280" i="4" s="1"/>
  <c r="AC2334" i="4"/>
  <c r="AD2334" i="4" s="1"/>
  <c r="AC2454" i="4"/>
  <c r="AD2454" i="4" s="1"/>
  <c r="AC2652" i="4"/>
  <c r="AD2652" i="4" s="1"/>
  <c r="AC2298" i="4"/>
  <c r="AD2298" i="4" s="1"/>
  <c r="AC2460" i="4"/>
  <c r="AD2460" i="4" s="1"/>
  <c r="AC2826" i="4"/>
  <c r="AD2826" i="4" s="1"/>
  <c r="AC2249" i="4"/>
  <c r="AD2249" i="4" s="1"/>
  <c r="AC2221" i="4"/>
  <c r="AD2221" i="4" s="1"/>
  <c r="AC2302" i="4"/>
  <c r="AD2302" i="4" s="1"/>
  <c r="AC2341" i="4"/>
  <c r="AD2341" i="4" s="1"/>
  <c r="AC2222" i="4"/>
  <c r="AD2222" i="4" s="1"/>
  <c r="AC2232" i="4"/>
  <c r="AD2232" i="4" s="1"/>
  <c r="AC2409" i="4"/>
  <c r="AD2409" i="4" s="1"/>
  <c r="AC2543" i="4"/>
  <c r="AD2543" i="4" s="1"/>
  <c r="AC2544" i="4"/>
  <c r="AD2544" i="4" s="1"/>
  <c r="AC2814" i="4"/>
  <c r="AD2814" i="4" s="1"/>
  <c r="AC2147" i="4"/>
  <c r="AD2147" i="4" s="1"/>
  <c r="AC2748" i="4"/>
  <c r="AD2748" i="4" s="1"/>
  <c r="AC2284" i="4"/>
  <c r="AD2284" i="4" s="1"/>
  <c r="AC2545" i="4"/>
  <c r="AD2545" i="4" s="1"/>
  <c r="AC2584" i="4"/>
  <c r="AD2584" i="4" s="1"/>
  <c r="AC2653" i="4"/>
  <c r="AD2653" i="4" s="1"/>
  <c r="AC2807" i="4"/>
  <c r="AD2807" i="4" s="1"/>
  <c r="AC2357" i="4"/>
  <c r="AD2357" i="4" s="1"/>
  <c r="AC2519" i="4"/>
  <c r="AD2519" i="4" s="1"/>
  <c r="AC2762" i="4"/>
  <c r="AD2762" i="4" s="1"/>
  <c r="AC2585" i="4"/>
  <c r="AD2585" i="4" s="1"/>
  <c r="AC2834" i="4"/>
  <c r="AD2834" i="4" s="1"/>
  <c r="AC2645" i="4"/>
  <c r="AD2645" i="4" s="1"/>
  <c r="AC2308" i="4"/>
  <c r="AD2308" i="4" s="1"/>
  <c r="AC2335" i="4"/>
  <c r="AD2335" i="4" s="1"/>
  <c r="AC2676" i="4"/>
  <c r="AD2676" i="4" s="1"/>
  <c r="AC2365" i="4"/>
  <c r="AD2365" i="4" s="1"/>
  <c r="AC2655" i="4"/>
  <c r="AD2655" i="4" s="1"/>
  <c r="AC2656" i="4"/>
  <c r="AD2656" i="4" s="1"/>
  <c r="AC2632" i="4"/>
  <c r="AD2632" i="4" s="1"/>
  <c r="AC2057" i="4"/>
  <c r="AD2057" i="4" s="1"/>
  <c r="AC2096" i="4"/>
  <c r="AD2096" i="4" s="1"/>
  <c r="AC2423" i="4"/>
  <c r="AD2423" i="4" s="1"/>
  <c r="AC2330" i="4"/>
  <c r="AD2330" i="4" s="1"/>
  <c r="AC2665" i="4"/>
  <c r="AD2665" i="4" s="1"/>
  <c r="AC2411" i="4"/>
  <c r="AD2411" i="4" s="1"/>
  <c r="AC2321" i="4"/>
  <c r="AD2321" i="4" s="1"/>
  <c r="AC2471" i="4"/>
  <c r="AD2471" i="4" s="1"/>
  <c r="AC2103" i="4"/>
  <c r="AD2103" i="4" s="1"/>
  <c r="AC2211" i="4"/>
  <c r="AD2211" i="4" s="1"/>
  <c r="AC2238" i="4"/>
  <c r="AD2238" i="4" s="1"/>
  <c r="AC2346" i="4"/>
  <c r="AD2346" i="4" s="1"/>
  <c r="AC2415" i="4"/>
  <c r="AD2415" i="4" s="1"/>
  <c r="AC2254" i="4"/>
  <c r="AD2254" i="4" s="1"/>
  <c r="AC2524" i="4"/>
  <c r="AD2524" i="4" s="1"/>
  <c r="AC2434" i="4"/>
  <c r="AD2434" i="4" s="1"/>
  <c r="AC2812" i="4"/>
  <c r="AD2812" i="4" s="1"/>
  <c r="AC2231" i="4"/>
  <c r="AD2231" i="4" s="1"/>
  <c r="AC2383" i="4"/>
  <c r="AD2383" i="4" s="1"/>
  <c r="AC2233" i="4"/>
  <c r="AD2233" i="4" s="1"/>
  <c r="AC2329" i="4"/>
  <c r="AD2329" i="4" s="1"/>
  <c r="AC2368" i="4"/>
  <c r="AD2368" i="4" s="1"/>
  <c r="AC2369" i="4"/>
  <c r="AD2369" i="4" s="1"/>
  <c r="AC2463" i="4"/>
  <c r="AD2463" i="4" s="1"/>
  <c r="AC2774" i="4"/>
  <c r="AD2774" i="4" s="1"/>
  <c r="AC2267" i="4"/>
  <c r="AD2267" i="4" s="1"/>
  <c r="AC2564" i="4"/>
  <c r="AD2564" i="4" s="1"/>
  <c r="AC2292" i="4"/>
  <c r="AD2292" i="4" s="1"/>
  <c r="AC2319" i="4"/>
  <c r="AD2319" i="4" s="1"/>
  <c r="AC2388" i="4"/>
  <c r="AD2388" i="4" s="1"/>
  <c r="AC2496" i="4"/>
  <c r="AD2496" i="4" s="1"/>
  <c r="AC2604" i="4"/>
  <c r="AD2604" i="4" s="1"/>
  <c r="AC2631" i="4"/>
  <c r="AD2631" i="4" s="1"/>
  <c r="AC2023" i="4"/>
  <c r="AD2023" i="4" s="1"/>
  <c r="AC2281" i="4"/>
  <c r="AD2281" i="4" s="1"/>
  <c r="AC2492" i="4"/>
  <c r="AD2492" i="4" s="1"/>
  <c r="AC2450" i="4"/>
  <c r="AD2450" i="4" s="1"/>
  <c r="AC2761" i="4"/>
  <c r="AD2761" i="4" s="1"/>
  <c r="AC2436" i="4"/>
  <c r="AD2436" i="4" s="1"/>
  <c r="AC2734" i="4"/>
  <c r="AD2734" i="4" s="1"/>
  <c r="AC2420" i="4"/>
  <c r="AD2420" i="4" s="1"/>
  <c r="AC2529" i="4"/>
  <c r="AD2529" i="4" s="1"/>
  <c r="AC2605" i="4"/>
  <c r="AD2605" i="4" s="1"/>
  <c r="AC2757" i="4"/>
  <c r="AD2757" i="4" s="1"/>
  <c r="AC2823" i="4"/>
  <c r="AD2823" i="4" s="1"/>
  <c r="AC2299" i="4"/>
  <c r="AD2299" i="4" s="1"/>
  <c r="AC2473" i="4"/>
  <c r="AD2473" i="4" s="1"/>
  <c r="AC2623" i="4"/>
  <c r="AD2623" i="4" s="1"/>
  <c r="AC2599" i="4"/>
  <c r="AD2599" i="4" s="1"/>
  <c r="AC2410" i="4"/>
  <c r="AD2410" i="4" s="1"/>
  <c r="AC2006" i="4"/>
  <c r="AD2006" i="4" s="1"/>
  <c r="AC2234" i="4"/>
  <c r="AD2234" i="4" s="1"/>
  <c r="AC2477" i="4"/>
  <c r="AD2477" i="4" s="1"/>
  <c r="AC2815" i="4"/>
  <c r="AD2815" i="4" s="1"/>
  <c r="AC2285" i="4"/>
  <c r="AD2285" i="4" s="1"/>
  <c r="AC2339" i="4"/>
  <c r="AD2339" i="4" s="1"/>
  <c r="AC2393" i="4"/>
  <c r="AD2393" i="4" s="1"/>
  <c r="AC2435" i="4"/>
  <c r="AD2435" i="4" s="1"/>
  <c r="AC2516" i="4"/>
  <c r="AD2516" i="4" s="1"/>
  <c r="AC2771" i="4"/>
  <c r="AD2771" i="4" s="1"/>
  <c r="AC2184" i="4"/>
  <c r="AD2184" i="4" s="1"/>
  <c r="AC2442" i="4"/>
  <c r="AD2442" i="4" s="1"/>
  <c r="AC2577" i="4"/>
  <c r="AD2577" i="4" s="1"/>
  <c r="AC2778" i="4"/>
  <c r="AD2778" i="4" s="1"/>
  <c r="AC2795" i="4"/>
  <c r="AD2795" i="4" s="1"/>
  <c r="AC2822" i="4"/>
  <c r="AD2822" i="4" s="1"/>
  <c r="AC2579" i="4"/>
  <c r="AD2579" i="4" s="1"/>
  <c r="AC2687" i="4"/>
  <c r="AD2687" i="4" s="1"/>
  <c r="AC2361" i="4"/>
  <c r="AD2361" i="4" s="1"/>
  <c r="AC2469" i="4"/>
  <c r="AD2469" i="4" s="1"/>
  <c r="AC2550" i="4"/>
  <c r="AD2550" i="4" s="1"/>
  <c r="AC2751" i="4"/>
  <c r="AD2751" i="4" s="1"/>
  <c r="AC2776" i="4"/>
  <c r="AD2776" i="4" s="1"/>
  <c r="AC2505" i="4"/>
  <c r="AD2505" i="4" s="1"/>
  <c r="AC2426" i="4"/>
  <c r="AD2426" i="4" s="1"/>
  <c r="AC2819" i="4"/>
  <c r="AD2819" i="4" s="1"/>
  <c r="AC2770" i="4"/>
  <c r="AD2770" i="4" s="1"/>
  <c r="AC2493" i="4"/>
  <c r="AD2493" i="4" s="1"/>
  <c r="AC2818" i="4"/>
  <c r="AD2818" i="4" s="1"/>
  <c r="AC2725" i="4"/>
  <c r="AD2725" i="4" s="1"/>
  <c r="AC2830" i="4"/>
  <c r="AD2830" i="4" s="1"/>
  <c r="AC2480" i="4"/>
  <c r="AD2480" i="4" s="1"/>
  <c r="AC2332" i="4"/>
  <c r="AD2332" i="4" s="1"/>
  <c r="AC2468" i="4"/>
  <c r="AD2468" i="4" s="1"/>
  <c r="AC2644" i="4"/>
  <c r="AD2644" i="4" s="1"/>
  <c r="AC2363" i="4"/>
  <c r="AD2363" i="4" s="1"/>
  <c r="AC2609" i="4"/>
  <c r="AD2609" i="4" s="1"/>
  <c r="AC2745" i="4"/>
  <c r="AD2745" i="4" s="1"/>
  <c r="AC2772" i="4"/>
  <c r="AD2772" i="4" s="1"/>
  <c r="AC2412" i="4"/>
  <c r="AD2412" i="4" s="1"/>
  <c r="AC2742" i="4"/>
  <c r="AD2742" i="4" s="1"/>
  <c r="AC2353" i="4"/>
  <c r="AD2353" i="4" s="1"/>
  <c r="AC2829" i="4"/>
  <c r="AD2829" i="4" s="1"/>
  <c r="AC2236" i="4"/>
  <c r="AD2236" i="4" s="1"/>
  <c r="AC2291" i="4"/>
  <c r="AD2291" i="4" s="1"/>
  <c r="AC2331" i="4"/>
  <c r="AD2331" i="4" s="1"/>
  <c r="AC2588" i="4"/>
  <c r="AD2588" i="4" s="1"/>
  <c r="AC2470" i="4"/>
  <c r="AD2470" i="4" s="1"/>
  <c r="AC2235" i="4"/>
  <c r="AD2235" i="4" s="1"/>
  <c r="AC2386" i="4"/>
  <c r="AD2386" i="4" s="1"/>
  <c r="AC2549" i="4"/>
  <c r="AD2549" i="4" s="1"/>
  <c r="AC2316" i="4"/>
  <c r="AD2316" i="4" s="1"/>
  <c r="AC2466" i="4"/>
  <c r="AD2466" i="4" s="1"/>
  <c r="AC2482" i="4"/>
  <c r="AD2482" i="4" s="1"/>
  <c r="AC2792" i="4"/>
  <c r="AD2792" i="4" s="1"/>
  <c r="AC2310" i="4"/>
  <c r="AD2310" i="4" s="1"/>
  <c r="AC2445" i="4"/>
  <c r="AD2445" i="4" s="1"/>
  <c r="AC2690" i="4"/>
  <c r="AD2690" i="4" s="1"/>
  <c r="AC2759" i="4"/>
  <c r="AD2759" i="4" s="1"/>
  <c r="AC2664" i="4"/>
  <c r="AD2664" i="4" s="1"/>
  <c r="AC2370" i="4"/>
  <c r="AD2370" i="4" s="1"/>
  <c r="AC2685" i="4"/>
  <c r="AD2685" i="4" s="1"/>
  <c r="AC2277" i="4"/>
  <c r="AD2277" i="4" s="1"/>
  <c r="AC2446" i="4"/>
  <c r="AD2446" i="4" s="1"/>
  <c r="AC2662" i="4"/>
  <c r="AD2662" i="4" s="1"/>
  <c r="AC2803" i="4"/>
  <c r="AD2803" i="4" s="1"/>
  <c r="AC2218" i="4"/>
  <c r="AD2218" i="4" s="1"/>
  <c r="AC2560" i="4"/>
  <c r="AD2560" i="4" s="1"/>
  <c r="AC2453" i="4"/>
  <c r="AD2453" i="4" s="1"/>
  <c r="AC2559" i="4"/>
  <c r="AD2559" i="4" s="1"/>
  <c r="AC2345" i="4"/>
  <c r="AD2345" i="4" s="1"/>
  <c r="AC2578" i="4"/>
  <c r="AD2578" i="4" s="1"/>
  <c r="AC2738" i="4"/>
  <c r="AD2738" i="4" s="1"/>
  <c r="AC2563" i="4"/>
  <c r="AD2563" i="4" s="1"/>
  <c r="AC2713" i="4"/>
  <c r="AD2713" i="4" s="1"/>
  <c r="AC2372" i="4"/>
  <c r="AD2372" i="4" s="1"/>
  <c r="AC2507" i="4"/>
  <c r="AD2507" i="4" s="1"/>
  <c r="AC2256" i="4"/>
  <c r="AD2256" i="4" s="1"/>
  <c r="AC2364" i="4"/>
  <c r="AD2364" i="4" s="1"/>
  <c r="AC2391" i="4"/>
  <c r="AD2391" i="4" s="1"/>
  <c r="AC2418" i="4"/>
  <c r="AD2418" i="4" s="1"/>
  <c r="AC2472" i="4"/>
  <c r="AD2472" i="4" s="1"/>
  <c r="AC2634" i="4"/>
  <c r="AD2634" i="4" s="1"/>
  <c r="AC2699" i="4"/>
  <c r="AD2699" i="4" s="1"/>
  <c r="AC2678" i="4"/>
  <c r="AD2678" i="4" s="1"/>
  <c r="AC2760" i="4"/>
  <c r="AD2760" i="4" s="1"/>
  <c r="AC2398" i="4"/>
  <c r="AD2398" i="4" s="1"/>
  <c r="AC2521" i="4"/>
  <c r="AD2521" i="4" s="1"/>
  <c r="AC2515" i="4"/>
  <c r="AD2515" i="4" s="1"/>
  <c r="AC2615" i="4"/>
  <c r="AD2615" i="4" s="1"/>
  <c r="AC2338" i="4"/>
  <c r="AD2338" i="4" s="1"/>
  <c r="AC2202" i="4"/>
  <c r="AD2202" i="4" s="1"/>
  <c r="AC2553" i="4"/>
  <c r="AD2553" i="4" s="1"/>
  <c r="AC2375" i="4"/>
  <c r="AD2375" i="4" s="1"/>
  <c r="AC2362" i="4"/>
  <c r="AD2362" i="4" s="1"/>
  <c r="AC2389" i="4"/>
  <c r="AD2389" i="4" s="1"/>
  <c r="AC2640" i="4"/>
  <c r="AD2640" i="4" s="1"/>
  <c r="AC2817" i="4"/>
  <c r="AD2817" i="4" s="1"/>
  <c r="AC2791" i="4"/>
  <c r="AD2791" i="4" s="1"/>
  <c r="AC2095" i="4"/>
  <c r="AD2095" i="4" s="1"/>
  <c r="AC2608" i="4"/>
  <c r="AD2608" i="4" s="1"/>
  <c r="AC2359" i="4"/>
  <c r="AD2359" i="4" s="1"/>
  <c r="AC2495" i="4"/>
  <c r="AD2495" i="4" s="1"/>
  <c r="AC2750" i="4"/>
  <c r="AD2750" i="4" s="1"/>
  <c r="AC2536" i="4"/>
  <c r="AD2536" i="4" s="1"/>
  <c r="AC2307" i="4"/>
  <c r="AD2307" i="4" s="1"/>
  <c r="AC2508" i="4"/>
  <c r="AD2508" i="4" s="1"/>
  <c r="AC2562" i="4"/>
  <c r="AD2562" i="4" s="1"/>
  <c r="AC2670" i="4"/>
  <c r="AD2670" i="4" s="1"/>
  <c r="AC2724" i="4"/>
  <c r="AD2724" i="4" s="1"/>
  <c r="AC2392" i="4"/>
  <c r="AD2392" i="4" s="1"/>
  <c r="AC2661" i="4"/>
  <c r="AD2661" i="4" s="1"/>
  <c r="AC2716" i="4"/>
  <c r="AD2716" i="4" s="1"/>
  <c r="AC2452" i="4"/>
  <c r="AD2452" i="4" s="1"/>
  <c r="AC2542" i="4"/>
  <c r="AD2542" i="4" s="1"/>
  <c r="AC2304" i="4"/>
  <c r="AD2304" i="4" s="1"/>
  <c r="AC2574" i="4"/>
  <c r="AD2574" i="4" s="1"/>
  <c r="AC2506" i="4"/>
  <c r="AD2506" i="4" s="1"/>
  <c r="AC2641" i="4"/>
  <c r="AD2641" i="4" s="1"/>
  <c r="AC2225" i="4"/>
  <c r="AD2225" i="4" s="1"/>
  <c r="AC2360" i="4"/>
  <c r="AD2360" i="4" s="1"/>
  <c r="AC2820" i="4"/>
  <c r="AD2820" i="4" s="1"/>
  <c r="AC2257" i="4"/>
  <c r="AD2257" i="4" s="1"/>
  <c r="AC2371" i="4"/>
  <c r="AD2371" i="4" s="1"/>
  <c r="AC2749" i="4"/>
  <c r="AD2749" i="4" s="1"/>
  <c r="AC2414" i="4"/>
  <c r="AD2414" i="4" s="1"/>
  <c r="AC2696" i="4"/>
  <c r="AD2696" i="4" s="1"/>
  <c r="AC2831" i="4"/>
  <c r="AD2831" i="4" s="1"/>
  <c r="AC2181" i="4"/>
  <c r="AD2181" i="4" s="1"/>
  <c r="AC2764" i="4"/>
  <c r="AD2764" i="4" s="1"/>
  <c r="AC2117" i="4"/>
  <c r="AD2117" i="4" s="1"/>
  <c r="AC2237" i="4"/>
  <c r="AD2237" i="4" s="1"/>
  <c r="AC2497" i="4"/>
  <c r="AD2497" i="4" s="1"/>
  <c r="AC2275" i="4"/>
  <c r="AD2275" i="4" s="1"/>
  <c r="AC2626" i="4"/>
  <c r="AD2626" i="4" s="1"/>
  <c r="AC2248" i="4"/>
  <c r="AD2248" i="4" s="1"/>
  <c r="AC2287" i="4"/>
  <c r="AD2287" i="4" s="1"/>
  <c r="AC2276" i="4"/>
  <c r="AD2276" i="4" s="1"/>
  <c r="AC2421" i="4"/>
  <c r="AD2421" i="4" s="1"/>
  <c r="AC2719" i="4"/>
  <c r="AD2719" i="4" s="1"/>
  <c r="AC2747" i="4"/>
  <c r="AD2747" i="4" s="1"/>
  <c r="AC2246" i="4"/>
  <c r="AD2246" i="4" s="1"/>
  <c r="AC2447" i="4"/>
  <c r="AD2447" i="4" s="1"/>
  <c r="AC2489" i="4"/>
  <c r="AD2489" i="4" s="1"/>
  <c r="AC2625" i="4"/>
  <c r="AD2625" i="4" s="1"/>
  <c r="AC2348" i="4"/>
  <c r="AD2348" i="4" s="1"/>
  <c r="AC2379" i="4"/>
  <c r="AD2379" i="4" s="1"/>
  <c r="AC2582" i="4"/>
  <c r="AD2582" i="4" s="1"/>
  <c r="AC2651" i="4"/>
  <c r="AD2651" i="4" s="1"/>
  <c r="AC2733" i="4"/>
  <c r="AD2733" i="4" s="1"/>
  <c r="AC2520" i="4"/>
  <c r="AD2520" i="4" s="1"/>
  <c r="AC2537" i="4"/>
  <c r="AD2537" i="4" s="1"/>
  <c r="AC2551" i="4"/>
  <c r="AD2551" i="4" s="1"/>
  <c r="AC2697" i="4"/>
  <c r="AD2697" i="4" s="1"/>
  <c r="AC2227" i="4"/>
  <c r="AD2227" i="4" s="1"/>
  <c r="AC2374" i="4"/>
  <c r="AD2374" i="4" s="1"/>
  <c r="AC2686" i="4"/>
  <c r="AD2686" i="4" s="1"/>
  <c r="AC2784" i="4"/>
  <c r="AD2784" i="4" s="1"/>
  <c r="AC2811" i="4"/>
  <c r="AD2811" i="4" s="1"/>
  <c r="AC2272" i="4"/>
  <c r="AD2272" i="4" s="1"/>
  <c r="AC2380" i="4"/>
  <c r="AD2380" i="4" s="1"/>
  <c r="AC2704" i="4"/>
  <c r="AD2704" i="4" s="1"/>
  <c r="AC2743" i="4"/>
  <c r="AD2743" i="4" s="1"/>
  <c r="AC2223" i="4"/>
  <c r="AD2223" i="4" s="1"/>
  <c r="AC2736" i="4"/>
  <c r="AD2736" i="4" s="1"/>
  <c r="AC2698" i="4"/>
  <c r="AD2698" i="4" s="1"/>
  <c r="AC2614" i="4"/>
  <c r="AD2614" i="4" s="1"/>
  <c r="AC2737" i="4"/>
  <c r="AD2737" i="4" s="1"/>
  <c r="AC2522" i="4"/>
  <c r="AD2522" i="4" s="1"/>
  <c r="AC2642" i="4"/>
  <c r="AD2642" i="4" s="1"/>
  <c r="AC2777" i="4"/>
  <c r="AD2777" i="4" s="1"/>
  <c r="AC2439" i="4"/>
  <c r="AD2439" i="4" s="1"/>
  <c r="AC2628" i="4"/>
  <c r="AD2628" i="4" s="1"/>
  <c r="AC2008" i="4"/>
  <c r="AD2008" i="4" s="1"/>
  <c r="AC2467" i="4"/>
  <c r="AD2467" i="4" s="1"/>
  <c r="AC2602" i="4"/>
  <c r="AD2602" i="4" s="1"/>
  <c r="AC2279" i="4"/>
  <c r="AD2279" i="4" s="1"/>
  <c r="AC2682" i="4"/>
  <c r="AD2682" i="4" s="1"/>
  <c r="AC2479" i="4"/>
  <c r="AD2479" i="4" s="1"/>
  <c r="AC2603" i="4"/>
  <c r="AD2603" i="4" s="1"/>
  <c r="AC2657" i="4"/>
  <c r="AD2657" i="4" s="1"/>
  <c r="AC2821" i="4"/>
  <c r="AD2821" i="4" s="1"/>
  <c r="AC2429" i="4"/>
  <c r="AD2429" i="4" s="1"/>
  <c r="AC2438" i="4"/>
  <c r="AD2438" i="4" s="1"/>
  <c r="AC2504" i="4"/>
  <c r="AD2504" i="4" s="1"/>
  <c r="AC2355" i="4"/>
  <c r="AD2355" i="4" s="1"/>
  <c r="AC2828" i="4"/>
  <c r="AD2828" i="4" s="1"/>
  <c r="AC2259" i="4"/>
  <c r="AD2259" i="4" s="1"/>
  <c r="AC2555" i="4"/>
  <c r="AD2555" i="4" s="1"/>
  <c r="AC2517" i="4"/>
  <c r="AD2517" i="4" s="1"/>
  <c r="AC2732" i="4"/>
  <c r="AD2732" i="4" s="1"/>
  <c r="AC2798" i="4"/>
  <c r="AD2798" i="4" s="1"/>
  <c r="AC2635" i="4"/>
  <c r="AD2635" i="4" s="1"/>
  <c r="AC2240" i="4"/>
  <c r="AD2240" i="4" s="1"/>
  <c r="AC2400" i="4"/>
  <c r="AD2400" i="4" s="1"/>
  <c r="AC2427" i="4"/>
  <c r="AD2427" i="4" s="1"/>
  <c r="AC2643" i="4"/>
  <c r="AD2643" i="4" s="1"/>
  <c r="AC2739" i="4"/>
  <c r="AD2739" i="4" s="1"/>
  <c r="AC2793" i="4"/>
  <c r="AD2793" i="4" s="1"/>
  <c r="AC2401" i="4"/>
  <c r="AD2401" i="4" s="1"/>
  <c r="AC2688" i="4"/>
  <c r="AD2688" i="4" s="1"/>
  <c r="AC2715" i="4"/>
  <c r="AD2715" i="4" s="1"/>
  <c r="AC2311" i="4"/>
  <c r="AD2311" i="4" s="1"/>
  <c r="AC2343" i="4"/>
  <c r="AD2343" i="4" s="1"/>
  <c r="AC2478" i="4"/>
  <c r="AD2478" i="4" s="1"/>
  <c r="AC2722" i="4"/>
  <c r="AD2722" i="4" s="1"/>
  <c r="AC2041" i="4"/>
  <c r="AD2041" i="4" s="1"/>
  <c r="AC2326" i="4"/>
  <c r="AD2326" i="4" s="1"/>
  <c r="AC2262" i="4"/>
  <c r="AD2262" i="4" s="1"/>
  <c r="AC2765" i="4"/>
  <c r="AD2765" i="4" s="1"/>
  <c r="AC2250" i="4"/>
  <c r="AD2250" i="4" s="1"/>
  <c r="AC2532" i="4"/>
  <c r="AD2532" i="4" s="1"/>
  <c r="AC2251" i="4"/>
  <c r="AD2251" i="4" s="1"/>
  <c r="AC2413" i="4"/>
  <c r="AD2413" i="4" s="1"/>
  <c r="AC2805" i="4"/>
  <c r="AD2805" i="4" s="1"/>
  <c r="AC2314" i="4"/>
  <c r="AD2314" i="4" s="1"/>
  <c r="AC2177" i="4"/>
  <c r="AD2177" i="4" s="1"/>
  <c r="AC2179" i="4"/>
  <c r="AD2179" i="4" s="1"/>
  <c r="AC2260" i="4"/>
  <c r="AD2260" i="4" s="1"/>
  <c r="AC2437" i="4"/>
  <c r="AD2437" i="4" s="1"/>
  <c r="AC2476" i="4"/>
  <c r="AD2476" i="4" s="1"/>
  <c r="AC2572" i="4"/>
  <c r="AD2572" i="4" s="1"/>
  <c r="AC2288" i="4"/>
  <c r="AD2288" i="4" s="1"/>
  <c r="AC2220" i="4"/>
  <c r="AD2220" i="4" s="1"/>
  <c r="AC2313" i="4"/>
  <c r="AD2313" i="4" s="1"/>
  <c r="AC2394" i="4"/>
  <c r="AD2394" i="4" s="1"/>
  <c r="AC2789" i="4"/>
  <c r="AD2789" i="4" s="1"/>
  <c r="AC2381" i="4"/>
  <c r="AD2381" i="4" s="1"/>
  <c r="AC2417" i="4"/>
  <c r="AD2417" i="4" s="1"/>
  <c r="AC2082" i="4"/>
  <c r="AD2082" i="4" s="1"/>
  <c r="AC2217" i="4"/>
  <c r="AD2217" i="4" s="1"/>
  <c r="AC2271" i="4"/>
  <c r="AD2271" i="4" s="1"/>
  <c r="AC2325" i="4"/>
  <c r="AD2325" i="4" s="1"/>
  <c r="AC2744" i="4"/>
  <c r="AD2744" i="4" s="1"/>
  <c r="AC2691" i="4"/>
  <c r="AD2691" i="4" s="1"/>
  <c r="AC2694" i="4"/>
  <c r="AD2694" i="4" s="1"/>
  <c r="AC2616" i="4"/>
  <c r="AD2616" i="4" s="1"/>
  <c r="AC2373" i="4"/>
  <c r="AD2373" i="4" s="1"/>
  <c r="AC2092" i="4"/>
  <c r="AD2092" i="4" s="1"/>
  <c r="AC2266" i="4"/>
  <c r="AD2266" i="4" s="1"/>
  <c r="AC2617" i="4"/>
  <c r="AD2617" i="4" s="1"/>
  <c r="AC2407" i="4"/>
  <c r="AD2407" i="4" s="1"/>
  <c r="AC2527" i="4"/>
  <c r="AD2527" i="4" s="1"/>
  <c r="AC2344" i="4"/>
  <c r="AD2344" i="4" s="1"/>
  <c r="AC2587" i="4"/>
  <c r="AD2587" i="4" s="1"/>
  <c r="AC2797" i="4"/>
  <c r="AD2797" i="4" s="1"/>
  <c r="AC2561" i="4"/>
  <c r="AD2561" i="4" s="1"/>
  <c r="AC2424" i="4"/>
  <c r="AD2424" i="4" s="1"/>
  <c r="AC2494" i="4"/>
  <c r="AD2494" i="4" s="1"/>
  <c r="AC2142" i="4"/>
  <c r="AD2142" i="4" s="1"/>
  <c r="AC2671" i="4"/>
  <c r="AD2671" i="4" s="1"/>
  <c r="AC2775" i="4"/>
  <c r="AD2775" i="4" s="1"/>
  <c r="AC2669" i="4"/>
  <c r="AD2669" i="4" s="1"/>
  <c r="AC2441" i="4"/>
  <c r="AD2441" i="4" s="1"/>
  <c r="AC2752" i="4"/>
  <c r="AD2752" i="4" s="1"/>
  <c r="AC2557" i="4"/>
  <c r="AD2557" i="4" s="1"/>
  <c r="AC2692" i="4"/>
  <c r="AD2692" i="4" s="1"/>
  <c r="AC2402" i="4"/>
  <c r="AD2402" i="4" s="1"/>
  <c r="AC2261" i="4"/>
  <c r="AD2261" i="4" s="1"/>
  <c r="AC2303" i="4"/>
  <c r="AD2303" i="4" s="1"/>
  <c r="AC2396" i="4"/>
  <c r="AD2396" i="4" s="1"/>
  <c r="AC2546" i="4"/>
  <c r="AD2546" i="4" s="1"/>
  <c r="AC2693" i="4"/>
  <c r="AD2693" i="4" s="1"/>
  <c r="AC2258" i="4"/>
  <c r="AD2258" i="4" s="1"/>
  <c r="AC2570" i="4"/>
  <c r="AD2570" i="4" s="1"/>
  <c r="AC2583" i="4"/>
  <c r="AD2583" i="4" s="1"/>
  <c r="AC2672" i="4"/>
  <c r="AD2672" i="4" s="1"/>
  <c r="AC2001" i="4"/>
  <c r="AD2001" i="4" s="1"/>
  <c r="AC2352" i="4"/>
  <c r="AD2352" i="4" s="1"/>
  <c r="AC2499" i="4"/>
  <c r="AD2499" i="4" s="1"/>
  <c r="AC2624" i="4"/>
  <c r="AD2624" i="4" s="1"/>
  <c r="AC2706" i="4"/>
  <c r="AD2706" i="4" s="1"/>
  <c r="AC2787" i="4"/>
  <c r="AD2787" i="4" s="1"/>
  <c r="AC2481" i="4"/>
  <c r="AD2481" i="4" s="1"/>
  <c r="AC2535" i="4"/>
  <c r="AD2535" i="4" s="1"/>
  <c r="AC2658" i="4"/>
  <c r="AD2658" i="4" s="1"/>
  <c r="AC2766" i="4"/>
  <c r="AD2766" i="4" s="1"/>
  <c r="AC2293" i="4"/>
  <c r="AD2293" i="4" s="1"/>
  <c r="AC2347" i="4"/>
  <c r="AD2347" i="4" s="1"/>
  <c r="AC2741" i="4"/>
  <c r="AD2741" i="4" s="1"/>
  <c r="AC2649" i="4"/>
  <c r="AD2649" i="4" s="1"/>
  <c r="AC2824" i="4"/>
  <c r="AD2824" i="4" s="1"/>
  <c r="AC2230" i="4"/>
  <c r="AD2230" i="4" s="1"/>
  <c r="AC2488" i="4"/>
  <c r="AD2488" i="4" s="1"/>
  <c r="AC2731" i="4"/>
  <c r="AD2731" i="4" s="1"/>
  <c r="AC2385" i="4"/>
  <c r="AD2385" i="4" s="1"/>
  <c r="AC2779" i="4"/>
  <c r="AD2779" i="4" s="1"/>
  <c r="AC2419" i="4"/>
  <c r="AD2419" i="4" s="1"/>
  <c r="AC2581" i="4"/>
  <c r="AD2581" i="4" s="1"/>
  <c r="AC2689" i="4"/>
  <c r="AD2689" i="4" s="1"/>
  <c r="AC2128" i="4"/>
  <c r="AD2128" i="4" s="1"/>
  <c r="AC2252" i="4"/>
  <c r="AD2252" i="4" s="1"/>
  <c r="AC2790" i="4"/>
  <c r="AD2790" i="4" s="1"/>
  <c r="AC2683" i="4"/>
  <c r="AD2683" i="4" s="1"/>
  <c r="AC2509" i="4"/>
  <c r="AD2509" i="4" s="1"/>
  <c r="AC2399" i="4"/>
  <c r="AD2399" i="4" s="1"/>
  <c r="AC2576" i="4"/>
  <c r="AD2576" i="4" s="1"/>
  <c r="AC2255" i="4"/>
  <c r="AD2255" i="4" s="1"/>
  <c r="AC2336" i="4"/>
  <c r="AD2336" i="4" s="1"/>
  <c r="AC2633" i="4"/>
  <c r="AD2633" i="4" s="1"/>
  <c r="AC2526" i="4"/>
  <c r="AD2526" i="4" s="1"/>
  <c r="AC2597" i="4"/>
  <c r="AD2597" i="4" s="1"/>
  <c r="AC2717" i="4"/>
  <c r="AD2717" i="4" s="1"/>
  <c r="AC2825" i="4"/>
  <c r="AD2825" i="4" s="1"/>
  <c r="AC2679" i="4"/>
  <c r="AD2679" i="4" s="1"/>
  <c r="AC2451" i="4"/>
  <c r="AD2451" i="4" s="1"/>
  <c r="AC2224" i="4"/>
  <c r="AD2224" i="4" s="1"/>
  <c r="AC2265" i="4"/>
  <c r="AD2265" i="4" s="1"/>
  <c r="AC2589" i="4"/>
  <c r="AD2589" i="4" s="1"/>
  <c r="AC2712" i="4"/>
  <c r="AD2712" i="4" s="1"/>
  <c r="AC2455" i="4"/>
  <c r="AD2455" i="4" s="1"/>
  <c r="AC2768" i="4"/>
  <c r="AD2768" i="4" s="1"/>
  <c r="AC2703" i="4"/>
  <c r="AD2703" i="4" s="1"/>
  <c r="AC2461" i="4"/>
  <c r="AD2461" i="4" s="1"/>
  <c r="AC2547" i="4"/>
  <c r="AD2547" i="4" s="1"/>
  <c r="AC2709" i="4"/>
  <c r="AD2709" i="4" s="1"/>
  <c r="AC2575" i="4"/>
  <c r="AD2575" i="4" s="1"/>
  <c r="AC2684" i="4"/>
  <c r="AD2684" i="4" s="1"/>
  <c r="AC2290" i="4"/>
  <c r="AD2290" i="4" s="1"/>
  <c r="AC2387" i="4"/>
  <c r="AD2387" i="4" s="1"/>
  <c r="AC2289" i="4"/>
  <c r="AD2289" i="4" s="1"/>
  <c r="AC2305" i="4"/>
  <c r="AD2305" i="4" s="1"/>
  <c r="AC2397" i="4"/>
  <c r="AD2397" i="4" s="1"/>
  <c r="AC2264" i="4"/>
  <c r="AD2264" i="4" s="1"/>
  <c r="AC2150" i="4"/>
  <c r="AD2150" i="4" s="1"/>
  <c r="AC2753" i="4"/>
  <c r="AD2753" i="4" s="1"/>
  <c r="AC2456" i="4"/>
  <c r="AD2456" i="4" s="1"/>
  <c r="AC2356" i="4"/>
  <c r="AD2356" i="4" s="1"/>
  <c r="AC2483" i="4"/>
  <c r="AD2483" i="4" s="1"/>
  <c r="AC2342" i="4"/>
  <c r="AD2342" i="4" s="1"/>
  <c r="AC2247" i="4"/>
  <c r="AD2247" i="4" s="1"/>
  <c r="AC2286" i="4"/>
  <c r="AD2286" i="4" s="1"/>
  <c r="AC2827" i="4"/>
  <c r="AD2827" i="4" s="1"/>
  <c r="AC2816" i="4"/>
  <c r="AD2816" i="4" s="1"/>
  <c r="AC2612" i="4"/>
  <c r="AD2612" i="4" s="1"/>
  <c r="AC2300" i="4"/>
  <c r="AD2300" i="4" s="1"/>
  <c r="AC2490" i="4"/>
  <c r="AD2490" i="4" s="1"/>
  <c r="AC2610" i="4"/>
  <c r="AD2610" i="4" s="1"/>
  <c r="AC2637" i="4"/>
  <c r="AD2637" i="4" s="1"/>
  <c r="AC2294" i="4"/>
  <c r="AD2294" i="4" s="1"/>
  <c r="AC2799" i="4"/>
  <c r="AD2799" i="4" s="1"/>
  <c r="AC2309" i="4"/>
  <c r="AD2309" i="4" s="1"/>
  <c r="AC2390" i="4"/>
  <c r="AD2390" i="4" s="1"/>
  <c r="AC2606" i="4"/>
  <c r="AD2606" i="4" s="1"/>
  <c r="AC2024" i="4"/>
  <c r="AD2024" i="4" s="1"/>
  <c r="AC2244" i="4"/>
  <c r="AD2244" i="4" s="1"/>
  <c r="AC2607" i="4"/>
  <c r="AD2607" i="4" s="1"/>
  <c r="AC2636" i="4"/>
  <c r="AD2636" i="4" s="1"/>
  <c r="AC2786" i="4"/>
  <c r="AD2786" i="4" s="1"/>
  <c r="AC2813" i="4"/>
  <c r="AD2813" i="4" s="1"/>
  <c r="AC2601" i="4"/>
  <c r="AD2601" i="4" s="1"/>
  <c r="AC2710" i="4"/>
  <c r="AD2710" i="4" s="1"/>
  <c r="AC2785" i="4"/>
  <c r="AD2785" i="4" s="1"/>
  <c r="AC2523" i="4"/>
  <c r="AD2523" i="4" s="1"/>
  <c r="AC2239" i="4"/>
  <c r="AD2239" i="4" s="1"/>
  <c r="AC2767" i="4"/>
  <c r="AD2767" i="4" s="1"/>
  <c r="AC2730" i="4"/>
  <c r="AD2730" i="4" s="1"/>
  <c r="AC2796" i="4"/>
  <c r="AD2796" i="4" s="1"/>
  <c r="AC2677" i="4"/>
  <c r="AD2677" i="4" s="1"/>
  <c r="AC2758" i="4"/>
  <c r="AD2758" i="4" s="1"/>
  <c r="AC2278" i="4"/>
  <c r="AD2278" i="4" s="1"/>
  <c r="AC2668" i="4"/>
  <c r="AD2668" i="4" s="1"/>
  <c r="AC2088" i="4"/>
  <c r="AD2088" i="4" s="1"/>
  <c r="AC2667" i="4"/>
  <c r="AD2667" i="4" s="1"/>
  <c r="AC2440" i="4"/>
  <c r="AD2440" i="4" s="1"/>
  <c r="AC2443" i="4"/>
  <c r="AD2443" i="4" s="1"/>
  <c r="AC2500" i="4"/>
  <c r="AD2500" i="4" s="1"/>
  <c r="AC2650" i="4"/>
  <c r="AD2650" i="4" s="1"/>
  <c r="AC2794" i="4"/>
  <c r="AD2794" i="4" s="1"/>
  <c r="AC2358" i="4"/>
  <c r="AD2358" i="4" s="1"/>
  <c r="AC2263" i="4"/>
  <c r="AD2263" i="4" s="1"/>
  <c r="AC2630" i="4"/>
  <c r="AD2630" i="4" s="1"/>
  <c r="AC2832" i="4"/>
  <c r="AD2832" i="4" s="1"/>
  <c r="AC2833" i="4"/>
  <c r="AD2833" i="4" s="1"/>
  <c r="AC2548" i="4"/>
  <c r="AD2548" i="4" s="1"/>
  <c r="AC2804" i="4"/>
  <c r="AD2804" i="4" s="1"/>
  <c r="AC2723" i="4"/>
  <c r="AD2723" i="4" s="1"/>
  <c r="AC2590" i="4"/>
  <c r="AD2590" i="4" s="1"/>
  <c r="C42" i="3"/>
  <c r="L51" i="4"/>
  <c r="M51" i="4" s="1"/>
  <c r="L52" i="4"/>
  <c r="M52" i="4" s="1"/>
  <c r="L49" i="4"/>
  <c r="M49" i="4" s="1"/>
  <c r="L50" i="4"/>
  <c r="M50" i="4" s="1"/>
  <c r="L47" i="4"/>
  <c r="M47" i="4" s="1"/>
  <c r="L48" i="4"/>
  <c r="M48" i="4" s="1"/>
  <c r="L45" i="4"/>
  <c r="M45" i="4" s="1"/>
  <c r="L46" i="4"/>
  <c r="M46" i="4" s="1"/>
  <c r="L43" i="4"/>
  <c r="M43" i="4" s="1"/>
  <c r="L44" i="4"/>
  <c r="M44" i="4" s="1"/>
  <c r="L41" i="4"/>
  <c r="M41" i="4" s="1"/>
  <c r="L42" i="4"/>
  <c r="M42" i="4" s="1"/>
  <c r="L39" i="4"/>
  <c r="M39" i="4" s="1"/>
  <c r="L40" i="4"/>
  <c r="M40" i="4" s="1"/>
  <c r="L37" i="4"/>
  <c r="M37" i="4" s="1"/>
  <c r="L38" i="4"/>
  <c r="M38" i="4" s="1"/>
  <c r="L35" i="4"/>
  <c r="M35" i="4" s="1"/>
  <c r="L36" i="4"/>
  <c r="M36" i="4" s="1"/>
  <c r="L33" i="4"/>
  <c r="M33" i="4" s="1"/>
  <c r="L34" i="4"/>
  <c r="M34" i="4" s="1"/>
  <c r="L31" i="4"/>
  <c r="M31" i="4" s="1"/>
  <c r="L32" i="4"/>
  <c r="M32" i="4" s="1"/>
  <c r="L29" i="4"/>
  <c r="M29" i="4" s="1"/>
  <c r="L30" i="4"/>
  <c r="M30" i="4" s="1"/>
  <c r="J48" i="4"/>
  <c r="K48" i="4" s="1"/>
  <c r="J49" i="4"/>
  <c r="K49" i="4" s="1"/>
  <c r="J46" i="4"/>
  <c r="K46" i="4" s="1"/>
  <c r="J47" i="4"/>
  <c r="K47" i="4" s="1"/>
  <c r="J44" i="4"/>
  <c r="K44" i="4" s="1"/>
  <c r="J45" i="4"/>
  <c r="K45" i="4" s="1"/>
  <c r="J42" i="4"/>
  <c r="K42" i="4" s="1"/>
  <c r="J43" i="4"/>
  <c r="K43" i="4" s="1"/>
  <c r="J40" i="4"/>
  <c r="K40" i="4" s="1"/>
  <c r="J41" i="4"/>
  <c r="K41" i="4" s="1"/>
  <c r="J38" i="4"/>
  <c r="K38" i="4" s="1"/>
  <c r="J39" i="4"/>
  <c r="K39" i="4" s="1"/>
  <c r="J36" i="4"/>
  <c r="K36" i="4" s="1"/>
  <c r="J37" i="4"/>
  <c r="K37" i="4" s="1"/>
  <c r="J34" i="4"/>
  <c r="K34" i="4" s="1"/>
  <c r="J35" i="4"/>
  <c r="K35" i="4" s="1"/>
  <c r="J32" i="4"/>
  <c r="K32" i="4" s="1"/>
  <c r="J33" i="4"/>
  <c r="K33" i="4" s="1"/>
  <c r="J30" i="4"/>
  <c r="K30" i="4" s="1"/>
  <c r="J31" i="4"/>
  <c r="K31" i="4" s="1"/>
  <c r="J29" i="4"/>
  <c r="K29" i="4" s="1"/>
  <c r="J52" i="4"/>
  <c r="K52" i="4" s="1"/>
  <c r="J51" i="4"/>
  <c r="K51" i="4" s="1"/>
  <c r="J50" i="4"/>
  <c r="K50" i="4" s="1"/>
  <c r="AB29" i="4"/>
  <c r="G95" i="2"/>
  <c r="H96" i="2"/>
  <c r="G90" i="2"/>
  <c r="H94" i="2"/>
  <c r="H95" i="2"/>
  <c r="H97" i="2"/>
  <c r="H93" i="2"/>
  <c r="G96" i="2"/>
  <c r="G92" i="2"/>
  <c r="G97" i="2"/>
  <c r="H92" i="2"/>
  <c r="G94" i="2"/>
  <c r="H91" i="2"/>
  <c r="H105" i="2"/>
  <c r="G105" i="2"/>
  <c r="H101" i="2"/>
  <c r="G102" i="2"/>
  <c r="H100" i="2"/>
  <c r="H102" i="2"/>
  <c r="G98" i="2"/>
  <c r="G101" i="2"/>
  <c r="G99" i="2"/>
  <c r="G103" i="2"/>
  <c r="H99" i="2"/>
  <c r="AD82" i="1" l="1"/>
  <c r="AC2215" i="4"/>
  <c r="AD2215" i="4" s="1"/>
  <c r="AE2215" i="4" s="1"/>
  <c r="AC2214" i="4"/>
  <c r="AD2214" i="4" s="1"/>
  <c r="AE2214" i="4" s="1"/>
  <c r="AF2211" i="4"/>
  <c r="AE2211" i="4"/>
  <c r="AC2210" i="4"/>
  <c r="AD2210" i="4" s="1"/>
  <c r="AE2210" i="4" s="1"/>
  <c r="AC2207" i="4"/>
  <c r="AD2207" i="4" s="1"/>
  <c r="AE2207" i="4" s="1"/>
  <c r="AF2205" i="4"/>
  <c r="AE2205" i="4"/>
  <c r="AC2204" i="4"/>
  <c r="AD2204" i="4" s="1"/>
  <c r="AE2204" i="4" s="1"/>
  <c r="AC2203" i="4"/>
  <c r="AD2203" i="4" s="1"/>
  <c r="AE2203" i="4" s="1"/>
  <c r="AC2192" i="4"/>
  <c r="AD2192" i="4" s="1"/>
  <c r="AE2192" i="4" s="1"/>
  <c r="AC2194" i="4"/>
  <c r="AD2194" i="4" s="1"/>
  <c r="AE2194" i="4" s="1"/>
  <c r="AC2195" i="4"/>
  <c r="AD2195" i="4" s="1"/>
  <c r="AE2195" i="4" s="1"/>
  <c r="AC2199" i="4"/>
  <c r="AD2199" i="4" s="1"/>
  <c r="AE2199" i="4" s="1"/>
  <c r="AC2198" i="4"/>
  <c r="AD2198" i="4" s="1"/>
  <c r="AE2198" i="4" s="1"/>
  <c r="AC2201" i="4"/>
  <c r="AD2201" i="4" s="1"/>
  <c r="AE2201" i="4" s="1"/>
  <c r="AC2191" i="4"/>
  <c r="AD2191" i="4" s="1"/>
  <c r="AE2191" i="4" s="1"/>
  <c r="AC2196" i="4"/>
  <c r="AD2196" i="4" s="1"/>
  <c r="AE2196" i="4" s="1"/>
  <c r="AC2212" i="4"/>
  <c r="AD2212" i="4" s="1"/>
  <c r="AE2212" i="4" s="1"/>
  <c r="AC2200" i="4"/>
  <c r="AD2200" i="4" s="1"/>
  <c r="AE2200" i="4" s="1"/>
  <c r="AC2209" i="4"/>
  <c r="AD2209" i="4" s="1"/>
  <c r="AE2209" i="4" s="1"/>
  <c r="AC2213" i="4"/>
  <c r="AD2213" i="4" s="1"/>
  <c r="AE2213" i="4" s="1"/>
  <c r="AC2193" i="4"/>
  <c r="AD2193" i="4" s="1"/>
  <c r="AE2193" i="4" s="1"/>
  <c r="AC2190" i="4"/>
  <c r="AD2190" i="4" s="1"/>
  <c r="AE2190" i="4" s="1"/>
  <c r="AE2202" i="4"/>
  <c r="AF2202" i="4"/>
  <c r="AE2208" i="4"/>
  <c r="AF2208" i="4" s="1"/>
  <c r="AC2206" i="4"/>
  <c r="AD2206" i="4" s="1"/>
  <c r="AE2206" i="4" s="1"/>
  <c r="AC2197" i="4"/>
  <c r="AD2197" i="4" s="1"/>
  <c r="AE2197" i="4" s="1"/>
  <c r="AC2189" i="4"/>
  <c r="AD2189" i="4" s="1"/>
  <c r="AE2189" i="4" s="1"/>
  <c r="AC2188" i="4"/>
  <c r="AD2188" i="4" s="1"/>
  <c r="AE2188" i="4" s="1"/>
  <c r="AC2187" i="4"/>
  <c r="AD2187" i="4" s="1"/>
  <c r="AE2187" i="4" s="1"/>
  <c r="AC2186" i="4"/>
  <c r="AD2186" i="4" s="1"/>
  <c r="AE2186" i="4" s="1"/>
  <c r="AC2185" i="4"/>
  <c r="AD2185" i="4" s="1"/>
  <c r="AE2185" i="4" s="1"/>
  <c r="AF2184" i="4"/>
  <c r="AE2184" i="4"/>
  <c r="AC2182" i="4"/>
  <c r="AD2182" i="4" s="1"/>
  <c r="AE2182" i="4" s="1"/>
  <c r="AE2179" i="4"/>
  <c r="AF2179" i="4"/>
  <c r="AE2178" i="4"/>
  <c r="AF2178" i="4"/>
  <c r="AC2176" i="4"/>
  <c r="AD2176" i="4" s="1"/>
  <c r="AE2176" i="4" s="1"/>
  <c r="AC2175" i="4"/>
  <c r="AD2175" i="4" s="1"/>
  <c r="AE2175" i="4" s="1"/>
  <c r="AC2173" i="4"/>
  <c r="AD2173" i="4" s="1"/>
  <c r="AE2173" i="4" s="1"/>
  <c r="AC2172" i="4"/>
  <c r="AD2172" i="4" s="1"/>
  <c r="AE2172" i="4" s="1"/>
  <c r="AC2171" i="4"/>
  <c r="AD2171" i="4" s="1"/>
  <c r="AE2171" i="4" s="1"/>
  <c r="AC2168" i="4"/>
  <c r="AD2168" i="4" s="1"/>
  <c r="AE2168" i="4" s="1"/>
  <c r="AF2167" i="4"/>
  <c r="AE2167" i="4"/>
  <c r="AC2166" i="4"/>
  <c r="AD2166" i="4" s="1"/>
  <c r="AE2166" i="4" s="1"/>
  <c r="AE2164" i="4"/>
  <c r="AF2164" i="4"/>
  <c r="AC2163" i="4"/>
  <c r="AD2163" i="4" s="1"/>
  <c r="AE2163" i="4" s="1"/>
  <c r="AC2165" i="4"/>
  <c r="AD2165" i="4" s="1"/>
  <c r="AE2165" i="4" s="1"/>
  <c r="AC2170" i="4"/>
  <c r="AD2170" i="4" s="1"/>
  <c r="AE2170" i="4" s="1"/>
  <c r="AE2183" i="4"/>
  <c r="AF2183" i="4"/>
  <c r="AC2174" i="4"/>
  <c r="AD2174" i="4" s="1"/>
  <c r="AE2174" i="4" s="1"/>
  <c r="AE2177" i="4"/>
  <c r="AF2177" i="4" s="1"/>
  <c r="AC2180" i="4"/>
  <c r="AD2180" i="4" s="1"/>
  <c r="AE2180" i="4" s="1"/>
  <c r="AE2181" i="4"/>
  <c r="AF2181" i="4" s="1"/>
  <c r="AC2169" i="4"/>
  <c r="AD2169" i="4" s="1"/>
  <c r="AE2169" i="4" s="1"/>
  <c r="AF2169" i="4" s="1"/>
  <c r="AC2162" i="4"/>
  <c r="AD2162" i="4" s="1"/>
  <c r="AE2162" i="4" s="1"/>
  <c r="AC2158" i="4"/>
  <c r="AD2158" i="4" s="1"/>
  <c r="AE2158" i="4" s="1"/>
  <c r="AC2155" i="4"/>
  <c r="AD2155" i="4" s="1"/>
  <c r="AE2155" i="4" s="1"/>
  <c r="AC2154" i="4"/>
  <c r="AD2154" i="4" s="1"/>
  <c r="AE2154" i="4" s="1"/>
  <c r="AF2153" i="4"/>
  <c r="AE2153" i="4"/>
  <c r="AC2151" i="4"/>
  <c r="AD2151" i="4" s="1"/>
  <c r="AE2151" i="4" s="1"/>
  <c r="AF2150" i="4"/>
  <c r="AE2150" i="4"/>
  <c r="AC2149" i="4"/>
  <c r="AD2149" i="4" s="1"/>
  <c r="AE2149" i="4" s="1"/>
  <c r="AF2147" i="4"/>
  <c r="AE2147" i="4"/>
  <c r="AC2146" i="4"/>
  <c r="AD2146" i="4" s="1"/>
  <c r="AE2146" i="4" s="1"/>
  <c r="AF2145" i="4"/>
  <c r="AE2145" i="4"/>
  <c r="AF2142" i="4"/>
  <c r="AE2142" i="4"/>
  <c r="AF2141" i="4"/>
  <c r="AE2141" i="4"/>
  <c r="AF2139" i="4"/>
  <c r="AE2139" i="4"/>
  <c r="AC2137" i="4"/>
  <c r="AD2137" i="4" s="1"/>
  <c r="AE2137" i="4" s="1"/>
  <c r="AC2136" i="4"/>
  <c r="AD2136" i="4" s="1"/>
  <c r="AE2136" i="4" s="1"/>
  <c r="AC2161" i="4"/>
  <c r="AD2161" i="4" s="1"/>
  <c r="AE2161" i="4" s="1"/>
  <c r="AC2143" i="4"/>
  <c r="AD2143" i="4" s="1"/>
  <c r="AE2143" i="4" s="1"/>
  <c r="AC2157" i="4"/>
  <c r="AD2157" i="4" s="1"/>
  <c r="AE2157" i="4" s="1"/>
  <c r="AF2157" i="4" s="1"/>
  <c r="AC2160" i="4"/>
  <c r="AD2160" i="4" s="1"/>
  <c r="AE2160" i="4" s="1"/>
  <c r="AF2160" i="4" s="1"/>
  <c r="AC2156" i="4"/>
  <c r="AD2156" i="4" s="1"/>
  <c r="AE2156" i="4" s="1"/>
  <c r="AF2156" i="4" s="1"/>
  <c r="AC2144" i="4"/>
  <c r="AD2144" i="4" s="1"/>
  <c r="AE2144" i="4" s="1"/>
  <c r="AF2144" i="4" s="1"/>
  <c r="AC2152" i="4"/>
  <c r="AD2152" i="4" s="1"/>
  <c r="AE2152" i="4" s="1"/>
  <c r="AF2152" i="4" s="1"/>
  <c r="AC2159" i="4"/>
  <c r="AD2159" i="4" s="1"/>
  <c r="AE2159" i="4" s="1"/>
  <c r="AF2159" i="4" s="1"/>
  <c r="AC2138" i="4"/>
  <c r="AD2138" i="4" s="1"/>
  <c r="AE2138" i="4" s="1"/>
  <c r="AF2138" i="4" s="1"/>
  <c r="AC2140" i="4"/>
  <c r="AD2140" i="4" s="1"/>
  <c r="AE2140" i="4" s="1"/>
  <c r="AF2140" i="4" s="1"/>
  <c r="AE2148" i="4"/>
  <c r="AF2148" i="4" s="1"/>
  <c r="AC2135" i="4"/>
  <c r="AD2135" i="4" s="1"/>
  <c r="AE2135" i="4" s="1"/>
  <c r="AF2135" i="4" s="1"/>
  <c r="AE2110" i="4"/>
  <c r="AF2110" i="4"/>
  <c r="AC2129" i="4"/>
  <c r="AD2129" i="4" s="1"/>
  <c r="AE2129" i="4" s="1"/>
  <c r="AF2129" i="4" s="1"/>
  <c r="AC2122" i="4"/>
  <c r="AD2122" i="4" s="1"/>
  <c r="AE2122" i="4" s="1"/>
  <c r="AC2123" i="4"/>
  <c r="AD2123" i="4" s="1"/>
  <c r="AE2123" i="4" s="1"/>
  <c r="AF2123" i="4" s="1"/>
  <c r="AC2112" i="4"/>
  <c r="AD2112" i="4" s="1"/>
  <c r="AE2112" i="4" s="1"/>
  <c r="AC2124" i="4"/>
  <c r="AD2124" i="4" s="1"/>
  <c r="AE2124" i="4" s="1"/>
  <c r="AC2120" i="4"/>
  <c r="AD2120" i="4" s="1"/>
  <c r="AE2120" i="4" s="1"/>
  <c r="AC2121" i="4"/>
  <c r="AD2121" i="4" s="1"/>
  <c r="AE2121" i="4" s="1"/>
  <c r="AC2133" i="4"/>
  <c r="AD2133" i="4" s="1"/>
  <c r="AE2133" i="4" s="1"/>
  <c r="AF2125" i="4"/>
  <c r="AE2125" i="4"/>
  <c r="AC2119" i="4"/>
  <c r="AD2119" i="4" s="1"/>
  <c r="AE2119" i="4" s="1"/>
  <c r="AC2127" i="4"/>
  <c r="AD2127" i="4" s="1"/>
  <c r="AE2127" i="4" s="1"/>
  <c r="AF2128" i="4"/>
  <c r="AE2128" i="4"/>
  <c r="AC2126" i="4"/>
  <c r="AD2126" i="4" s="1"/>
  <c r="AE2126" i="4" s="1"/>
  <c r="AC2114" i="4"/>
  <c r="AD2114" i="4" s="1"/>
  <c r="AE2114" i="4" s="1"/>
  <c r="AC2115" i="4"/>
  <c r="AD2115" i="4" s="1"/>
  <c r="AE2115" i="4" s="1"/>
  <c r="AC2118" i="4"/>
  <c r="AD2118" i="4" s="1"/>
  <c r="AE2118" i="4" s="1"/>
  <c r="AC2113" i="4"/>
  <c r="AD2113" i="4" s="1"/>
  <c r="AE2113" i="4" s="1"/>
  <c r="AC2116" i="4"/>
  <c r="AD2116" i="4" s="1"/>
  <c r="AE2116" i="4" s="1"/>
  <c r="AF2109" i="4"/>
  <c r="AE2109" i="4"/>
  <c r="AC2134" i="4"/>
  <c r="AD2134" i="4" s="1"/>
  <c r="AE2134" i="4" s="1"/>
  <c r="AF2130" i="4"/>
  <c r="AE2130" i="4"/>
  <c r="AF2117" i="4"/>
  <c r="AE2117" i="4"/>
  <c r="AE2132" i="4"/>
  <c r="AF2132" i="4" s="1"/>
  <c r="AC2131" i="4"/>
  <c r="AD2131" i="4" s="1"/>
  <c r="AE2131" i="4" s="1"/>
  <c r="AE2111" i="4"/>
  <c r="AF2111" i="4" s="1"/>
  <c r="AC2108" i="4"/>
  <c r="AD2108" i="4" s="1"/>
  <c r="AE2108" i="4" s="1"/>
  <c r="AE2083" i="4"/>
  <c r="AF2083" i="4"/>
  <c r="AE2085" i="4"/>
  <c r="AF2085" i="4"/>
  <c r="AC2099" i="4"/>
  <c r="AD2099" i="4" s="1"/>
  <c r="AE2099" i="4" s="1"/>
  <c r="AE2096" i="4"/>
  <c r="AF2096" i="4"/>
  <c r="AE2092" i="4"/>
  <c r="AF2092" i="4"/>
  <c r="AC2098" i="4"/>
  <c r="AD2098" i="4" s="1"/>
  <c r="AE2098" i="4" s="1"/>
  <c r="AC2104" i="4"/>
  <c r="AD2104" i="4" s="1"/>
  <c r="AE2104" i="4" s="1"/>
  <c r="AF2093" i="4"/>
  <c r="AE2093" i="4"/>
  <c r="AF2081" i="4"/>
  <c r="AE2081" i="4"/>
  <c r="AE2103" i="4"/>
  <c r="AF2103" i="4"/>
  <c r="AE2091" i="4"/>
  <c r="AF2091" i="4"/>
  <c r="AE2086" i="4"/>
  <c r="AF2086" i="4"/>
  <c r="AF2090" i="4"/>
  <c r="AE2090" i="4"/>
  <c r="AE2101" i="4"/>
  <c r="AF2101" i="4"/>
  <c r="AC2106" i="4"/>
  <c r="AD2106" i="4" s="1"/>
  <c r="AE2106" i="4" s="1"/>
  <c r="AE2088" i="4"/>
  <c r="AF2088" i="4"/>
  <c r="AE2105" i="4"/>
  <c r="AF2105" i="4"/>
  <c r="AE2084" i="4"/>
  <c r="AF2084" i="4"/>
  <c r="AE2087" i="4"/>
  <c r="AF2087" i="4" s="1"/>
  <c r="AC2102" i="4"/>
  <c r="AD2102" i="4" s="1"/>
  <c r="AE2102" i="4" s="1"/>
  <c r="AC2107" i="4"/>
  <c r="AD2107" i="4" s="1"/>
  <c r="AE2107" i="4" s="1"/>
  <c r="AF2107" i="4" s="1"/>
  <c r="AE2097" i="4"/>
  <c r="AF2097" i="4" s="1"/>
  <c r="AE2100" i="4"/>
  <c r="AF2100" i="4" s="1"/>
  <c r="AE2095" i="4"/>
  <c r="AF2095" i="4" s="1"/>
  <c r="AE2094" i="4"/>
  <c r="AF2094" i="4" s="1"/>
  <c r="AE2089" i="4"/>
  <c r="AF2089" i="4" s="1"/>
  <c r="AE2082" i="4"/>
  <c r="AF2082" i="4" s="1"/>
  <c r="G46" i="3"/>
  <c r="G11" i="3"/>
  <c r="H21" i="3"/>
  <c r="G31" i="3"/>
  <c r="H41" i="3"/>
  <c r="H6" i="3"/>
  <c r="G38" i="3"/>
  <c r="H49" i="3"/>
  <c r="G34" i="3"/>
  <c r="H45" i="3"/>
  <c r="H9" i="3"/>
  <c r="G19" i="3"/>
  <c r="H30" i="3"/>
  <c r="G39" i="3"/>
  <c r="G27" i="3"/>
  <c r="H37" i="3"/>
  <c r="G22" i="3"/>
  <c r="H32" i="3"/>
  <c r="G14" i="3"/>
  <c r="G7" i="3"/>
  <c r="H18" i="3"/>
  <c r="G5" i="3"/>
  <c r="G13" i="3"/>
  <c r="H26" i="3"/>
  <c r="AD81" i="1"/>
  <c r="AD79" i="1"/>
  <c r="AD78" i="1"/>
  <c r="AD80" i="1"/>
  <c r="AC2054" i="4"/>
  <c r="AD2054" i="4" s="1"/>
  <c r="AE2054" i="4" s="1"/>
  <c r="AC2069" i="4"/>
  <c r="AD2069" i="4" s="1"/>
  <c r="AE2069" i="4" s="1"/>
  <c r="AC2066" i="4"/>
  <c r="AD2066" i="4" s="1"/>
  <c r="AE2066" i="4" s="1"/>
  <c r="AE2074" i="4"/>
  <c r="AF2074" i="4"/>
  <c r="AC2060" i="4"/>
  <c r="AD2060" i="4" s="1"/>
  <c r="AE2060" i="4" s="1"/>
  <c r="AC2058" i="4"/>
  <c r="AD2058" i="4" s="1"/>
  <c r="AE2058" i="4" s="1"/>
  <c r="AF2075" i="4"/>
  <c r="AE2075" i="4"/>
  <c r="AC2073" i="4"/>
  <c r="AD2073" i="4" s="1"/>
  <c r="AE2073" i="4" s="1"/>
  <c r="AE2070" i="4"/>
  <c r="AF2070" i="4"/>
  <c r="AC2056" i="4"/>
  <c r="AD2056" i="4" s="1"/>
  <c r="AE2056" i="4" s="1"/>
  <c r="AE2068" i="4"/>
  <c r="AF2068" i="4"/>
  <c r="AC2062" i="4"/>
  <c r="AD2062" i="4" s="1"/>
  <c r="AE2062" i="4" s="1"/>
  <c r="AC2076" i="4"/>
  <c r="AD2076" i="4" s="1"/>
  <c r="AE2076" i="4" s="1"/>
  <c r="AC2079" i="4"/>
  <c r="AD2079" i="4" s="1"/>
  <c r="AE2079" i="4" s="1"/>
  <c r="AC2071" i="4"/>
  <c r="AD2071" i="4" s="1"/>
  <c r="AE2071" i="4" s="1"/>
  <c r="AE2078" i="4"/>
  <c r="AF2078" i="4"/>
  <c r="AF2061" i="4"/>
  <c r="AE2061" i="4"/>
  <c r="AC2067" i="4"/>
  <c r="AD2067" i="4" s="1"/>
  <c r="AE2067" i="4" s="1"/>
  <c r="AC2055" i="4"/>
  <c r="AD2055" i="4" s="1"/>
  <c r="AE2055" i="4" s="1"/>
  <c r="AC2063" i="4"/>
  <c r="AD2063" i="4" s="1"/>
  <c r="AE2063" i="4" s="1"/>
  <c r="AC2065" i="4"/>
  <c r="AD2065" i="4" s="1"/>
  <c r="AE2065" i="4" s="1"/>
  <c r="AC2077" i="4"/>
  <c r="AD2077" i="4" s="1"/>
  <c r="AE2077" i="4" s="1"/>
  <c r="AC2080" i="4"/>
  <c r="AD2080" i="4" s="1"/>
  <c r="AE2080" i="4" s="1"/>
  <c r="AC2072" i="4"/>
  <c r="AD2072" i="4" s="1"/>
  <c r="AE2072" i="4" s="1"/>
  <c r="AF2072" i="4" s="1"/>
  <c r="AE2057" i="4"/>
  <c r="AF2057" i="4" s="1"/>
  <c r="AE2064" i="4"/>
  <c r="AF2064" i="4" s="1"/>
  <c r="AE2059" i="4"/>
  <c r="AF2059" i="4" s="1"/>
  <c r="AC2029" i="4"/>
  <c r="AD2029" i="4" s="1"/>
  <c r="AE2029" i="4" s="1"/>
  <c r="AC2033" i="4"/>
  <c r="AD2033" i="4" s="1"/>
  <c r="AE2033" i="4" s="1"/>
  <c r="AC2038" i="4"/>
  <c r="AC2036" i="4"/>
  <c r="AC2047" i="4"/>
  <c r="AC2046" i="4"/>
  <c r="AD2046" i="4" s="1"/>
  <c r="AE2046" i="4" s="1"/>
  <c r="AE2043" i="4"/>
  <c r="AF2043" i="4"/>
  <c r="AC2034" i="4"/>
  <c r="AC2030" i="4"/>
  <c r="AE2032" i="4"/>
  <c r="AF2032" i="4"/>
  <c r="AC2031" i="4"/>
  <c r="AC2052" i="4"/>
  <c r="AF2044" i="4"/>
  <c r="AE2044" i="4"/>
  <c r="AE2051" i="4"/>
  <c r="AF2051" i="4"/>
  <c r="AF2041" i="4"/>
  <c r="AE2041" i="4"/>
  <c r="AC2049" i="4"/>
  <c r="AC2042" i="4"/>
  <c r="AC2053" i="4"/>
  <c r="AC2048" i="4"/>
  <c r="AC2045" i="4"/>
  <c r="AC2035" i="4"/>
  <c r="AE2040" i="4"/>
  <c r="AF2040" i="4"/>
  <c r="AE2039" i="4"/>
  <c r="AF2039" i="4"/>
  <c r="AC2037" i="4"/>
  <c r="AE2028" i="4"/>
  <c r="AF2028" i="4"/>
  <c r="AC2050" i="4"/>
  <c r="AE2027" i="4"/>
  <c r="AF2027" i="4"/>
  <c r="AF2024" i="4"/>
  <c r="AE2024" i="4"/>
  <c r="AC2022" i="4"/>
  <c r="AD2022" i="4" s="1"/>
  <c r="AE2022" i="4" s="1"/>
  <c r="AC2019" i="4"/>
  <c r="AD2019" i="4" s="1"/>
  <c r="AE2019" i="4" s="1"/>
  <c r="AC2016" i="4"/>
  <c r="AD2016" i="4" s="1"/>
  <c r="AE2016" i="4" s="1"/>
  <c r="AF2011" i="4"/>
  <c r="AE2011" i="4"/>
  <c r="AC2010" i="4"/>
  <c r="AD2010" i="4" s="1"/>
  <c r="AE2010" i="4" s="1"/>
  <c r="AC2009" i="4"/>
  <c r="AD2009" i="4" s="1"/>
  <c r="AE2009" i="4" s="1"/>
  <c r="AC2004" i="4"/>
  <c r="AD2004" i="4" s="1"/>
  <c r="AE2004" i="4" s="1"/>
  <c r="AC2002" i="4"/>
  <c r="AD2002" i="4" s="1"/>
  <c r="AE2002" i="4" s="1"/>
  <c r="AE2003" i="4"/>
  <c r="AF2003" i="4"/>
  <c r="AC2025" i="4"/>
  <c r="AD2025" i="4" s="1"/>
  <c r="AE2025" i="4" s="1"/>
  <c r="AC2015" i="4"/>
  <c r="AD2015" i="4" s="1"/>
  <c r="AE2015" i="4" s="1"/>
  <c r="AE2020" i="4"/>
  <c r="AF2020" i="4"/>
  <c r="AE2014" i="4"/>
  <c r="AF2014" i="4"/>
  <c r="AF2021" i="4"/>
  <c r="AE2021" i="4"/>
  <c r="AC2018" i="4"/>
  <c r="AD2018" i="4" s="1"/>
  <c r="AE2018" i="4" s="1"/>
  <c r="AE2006" i="4"/>
  <c r="AF2006" i="4" s="1"/>
  <c r="AC2026" i="4"/>
  <c r="AD2026" i="4" s="1"/>
  <c r="AE2026" i="4" s="1"/>
  <c r="AF2026" i="4" s="1"/>
  <c r="AE2017" i="4"/>
  <c r="AF2017" i="4" s="1"/>
  <c r="AC2007" i="4"/>
  <c r="AD2007" i="4" s="1"/>
  <c r="AE2007" i="4" s="1"/>
  <c r="AF2007" i="4" s="1"/>
  <c r="AE2023" i="4"/>
  <c r="AF2023" i="4" s="1"/>
  <c r="AE2008" i="4"/>
  <c r="AF2008" i="4" s="1"/>
  <c r="AE2013" i="4"/>
  <c r="AF2013" i="4" s="1"/>
  <c r="AE2012" i="4"/>
  <c r="AF2012" i="4" s="1"/>
  <c r="AC2005" i="4"/>
  <c r="AD2005" i="4" s="1"/>
  <c r="AE2005" i="4" s="1"/>
  <c r="AF2005" i="4" s="1"/>
  <c r="AE2001" i="4"/>
  <c r="AF2001" i="4" s="1"/>
  <c r="AE2000" i="4"/>
  <c r="AF2000" i="4" s="1"/>
  <c r="AE1997" i="4"/>
  <c r="AF1997" i="4"/>
  <c r="AF1996" i="4"/>
  <c r="AE1996" i="4"/>
  <c r="AC1994" i="4"/>
  <c r="AD1994" i="4" s="1"/>
  <c r="AE1994" i="4" s="1"/>
  <c r="AF1993" i="4"/>
  <c r="AE1993" i="4"/>
  <c r="AE1988" i="4"/>
  <c r="AF1988" i="4"/>
  <c r="AE1979" i="4"/>
  <c r="AF1979" i="4"/>
  <c r="AF1984" i="4"/>
  <c r="AE1984" i="4"/>
  <c r="AF1983" i="4"/>
  <c r="AE1983" i="4"/>
  <c r="AC1975" i="4"/>
  <c r="AD1975" i="4" s="1"/>
  <c r="AE1975" i="4" s="1"/>
  <c r="AF1976" i="4"/>
  <c r="AE1976" i="4"/>
  <c r="AF1995" i="4"/>
  <c r="AE1995" i="4"/>
  <c r="AC1999" i="4"/>
  <c r="AD1999" i="4" s="1"/>
  <c r="AE1999" i="4" s="1"/>
  <c r="AE1982" i="4"/>
  <c r="AF1982" i="4"/>
  <c r="AC1991" i="4"/>
  <c r="AD1991" i="4" s="1"/>
  <c r="AE1991" i="4" s="1"/>
  <c r="AC1987" i="4"/>
  <c r="AD1987" i="4" s="1"/>
  <c r="AE1987" i="4" s="1"/>
  <c r="AE1985" i="4"/>
  <c r="AF1985" i="4"/>
  <c r="AC1978" i="4"/>
  <c r="AD1978" i="4" s="1"/>
  <c r="AE1978" i="4" s="1"/>
  <c r="AF1974" i="4"/>
  <c r="AE1974" i="4"/>
  <c r="AF1989" i="4"/>
  <c r="AE1989" i="4"/>
  <c r="AF1990" i="4"/>
  <c r="AE1990" i="4"/>
  <c r="AC1980" i="4"/>
  <c r="AD1980" i="4" s="1"/>
  <c r="AE1980" i="4" s="1"/>
  <c r="AF1986" i="4"/>
  <c r="AE1986" i="4"/>
  <c r="AC1998" i="4"/>
  <c r="AD1998" i="4" s="1"/>
  <c r="AE1998" i="4" s="1"/>
  <c r="AF1998" i="4" s="1"/>
  <c r="AE1977" i="4"/>
  <c r="AF1977" i="4" s="1"/>
  <c r="AE1981" i="4"/>
  <c r="AF1981" i="4" s="1"/>
  <c r="AE1973" i="4"/>
  <c r="AF1973" i="4"/>
  <c r="AD74" i="1"/>
  <c r="AD75" i="1"/>
  <c r="AD76" i="1"/>
  <c r="AD77" i="1"/>
  <c r="AF1961" i="4"/>
  <c r="AE1961" i="4"/>
  <c r="AC1907" i="4"/>
  <c r="AD1907" i="4" s="1"/>
  <c r="AE1907" i="4" s="1"/>
  <c r="L2619" i="4"/>
  <c r="M2619" i="4" s="1"/>
  <c r="L2620" i="4"/>
  <c r="M2620" i="4" s="1"/>
  <c r="L2565" i="4"/>
  <c r="M2565" i="4" s="1"/>
  <c r="L2566" i="4"/>
  <c r="M2566" i="4" s="1"/>
  <c r="J2430" i="4"/>
  <c r="K2430" i="4" s="1"/>
  <c r="J2431" i="4"/>
  <c r="K2431" i="4" s="1"/>
  <c r="L2592" i="4"/>
  <c r="M2592" i="4" s="1"/>
  <c r="L2593" i="4"/>
  <c r="M2593" i="4" s="1"/>
  <c r="L2700" i="4"/>
  <c r="M2700" i="4" s="1"/>
  <c r="L2701" i="4"/>
  <c r="M2701" i="4" s="1"/>
  <c r="J2754" i="4"/>
  <c r="K2754" i="4" s="1"/>
  <c r="J2755" i="4"/>
  <c r="K2755" i="4" s="1"/>
  <c r="J2835" i="4"/>
  <c r="K2835" i="4" s="1"/>
  <c r="J2836" i="4"/>
  <c r="K2836" i="4" s="1"/>
  <c r="J2565" i="4"/>
  <c r="K2565" i="4" s="1"/>
  <c r="J2566" i="4"/>
  <c r="K2566" i="4" s="1"/>
  <c r="L2727" i="4"/>
  <c r="M2727" i="4" s="1"/>
  <c r="L2728" i="4"/>
  <c r="M2728" i="4" s="1"/>
  <c r="L2835" i="4"/>
  <c r="M2835" i="4" s="1"/>
  <c r="L2836" i="4"/>
  <c r="M2836" i="4" s="1"/>
  <c r="L2457" i="4"/>
  <c r="M2457" i="4" s="1"/>
  <c r="L2458" i="4"/>
  <c r="M2458" i="4" s="1"/>
  <c r="L2673" i="4"/>
  <c r="M2673" i="4" s="1"/>
  <c r="L2674" i="4"/>
  <c r="M2674" i="4" s="1"/>
  <c r="J2781" i="4"/>
  <c r="K2781" i="4" s="1"/>
  <c r="J2782" i="4"/>
  <c r="K2782" i="4" s="1"/>
  <c r="J2619" i="4"/>
  <c r="K2619" i="4" s="1"/>
  <c r="J2620" i="4"/>
  <c r="K2620" i="4" s="1"/>
  <c r="L2538" i="4"/>
  <c r="M2538" i="4" s="1"/>
  <c r="L2539" i="4"/>
  <c r="M2539" i="4" s="1"/>
  <c r="J2538" i="4"/>
  <c r="K2538" i="4" s="1"/>
  <c r="J2539" i="4"/>
  <c r="K2539" i="4" s="1"/>
  <c r="L2484" i="4"/>
  <c r="M2484" i="4" s="1"/>
  <c r="L2485" i="4"/>
  <c r="M2485" i="4" s="1"/>
  <c r="J2673" i="4"/>
  <c r="K2673" i="4" s="1"/>
  <c r="J2674" i="4"/>
  <c r="K2674" i="4" s="1"/>
  <c r="J2727" i="4"/>
  <c r="K2727" i="4" s="1"/>
  <c r="J2728" i="4"/>
  <c r="K2728" i="4" s="1"/>
  <c r="J2484" i="4"/>
  <c r="K2484" i="4" s="1"/>
  <c r="J2485" i="4"/>
  <c r="K2485" i="4" s="1"/>
  <c r="J2646" i="4"/>
  <c r="K2646" i="4" s="1"/>
  <c r="J2647" i="4"/>
  <c r="K2647" i="4" s="1"/>
  <c r="J2592" i="4"/>
  <c r="K2592" i="4" s="1"/>
  <c r="J2593" i="4"/>
  <c r="K2593" i="4" s="1"/>
  <c r="L2754" i="4"/>
  <c r="M2754" i="4" s="1"/>
  <c r="L2755" i="4"/>
  <c r="M2755" i="4" s="1"/>
  <c r="L2511" i="4"/>
  <c r="M2511" i="4" s="1"/>
  <c r="L2512" i="4"/>
  <c r="M2512" i="4" s="1"/>
  <c r="AC1837" i="4"/>
  <c r="AD1837" i="4" s="1"/>
  <c r="AE1837" i="4" s="1"/>
  <c r="AC1810" i="4"/>
  <c r="AD1810" i="4" s="1"/>
  <c r="AE1810" i="4" s="1"/>
  <c r="AF1810" i="4" s="1"/>
  <c r="AC1783" i="4"/>
  <c r="AD1783" i="4" s="1"/>
  <c r="AE1783" i="4" s="1"/>
  <c r="AE1756" i="4"/>
  <c r="AF1756" i="4"/>
  <c r="AC1729" i="4"/>
  <c r="AD1729" i="4" s="1"/>
  <c r="AE1729" i="4" s="1"/>
  <c r="AC1702" i="4"/>
  <c r="AD1702" i="4" s="1"/>
  <c r="AE1702" i="4" s="1"/>
  <c r="AC1675" i="4"/>
  <c r="AD1675" i="4" s="1"/>
  <c r="AE1675" i="4" s="1"/>
  <c r="AC1648" i="4"/>
  <c r="AD1648" i="4" s="1"/>
  <c r="AE1648" i="4" s="1"/>
  <c r="AF1648" i="4" s="1"/>
  <c r="AC1621" i="4"/>
  <c r="AD1621" i="4" s="1"/>
  <c r="AE1621" i="4" s="1"/>
  <c r="AC1594" i="4"/>
  <c r="AD1594" i="4" s="1"/>
  <c r="AE1594" i="4" s="1"/>
  <c r="AC1567" i="4"/>
  <c r="AD1567" i="4" s="1"/>
  <c r="AE1567" i="4" s="1"/>
  <c r="AC1540" i="4"/>
  <c r="AD1540" i="4" s="1"/>
  <c r="AE1540" i="4" s="1"/>
  <c r="AC1513" i="4"/>
  <c r="AD1513" i="4" s="1"/>
  <c r="AE1513" i="4" s="1"/>
  <c r="AF1513" i="4" s="1"/>
  <c r="AC1486" i="4"/>
  <c r="AD1486" i="4" s="1"/>
  <c r="AE1486" i="4" s="1"/>
  <c r="AC1459" i="4"/>
  <c r="AD1459" i="4" s="1"/>
  <c r="AE1459" i="4" s="1"/>
  <c r="AC1378" i="4"/>
  <c r="AD1378" i="4" s="1"/>
  <c r="AE1378" i="4" s="1"/>
  <c r="AC1351" i="4"/>
  <c r="AD1351" i="4" s="1"/>
  <c r="AE1351" i="4" s="1"/>
  <c r="AC1324" i="4"/>
  <c r="AD1324" i="4" s="1"/>
  <c r="AE1324" i="4" s="1"/>
  <c r="AF1324" i="4" s="1"/>
  <c r="AC1297" i="4"/>
  <c r="AD1297" i="4" s="1"/>
  <c r="AE1297" i="4" s="1"/>
  <c r="AC1270" i="4"/>
  <c r="AD1270" i="4" s="1"/>
  <c r="AE1270" i="4" s="1"/>
  <c r="AC1243" i="4"/>
  <c r="AD1243" i="4" s="1"/>
  <c r="AE1243" i="4" s="1"/>
  <c r="AC1216" i="4"/>
  <c r="AD1216" i="4" s="1"/>
  <c r="AE1216" i="4" s="1"/>
  <c r="AC1189" i="4"/>
  <c r="AD1189" i="4" s="1"/>
  <c r="AE1189" i="4" s="1"/>
  <c r="AC1162" i="4"/>
  <c r="AD1162" i="4" s="1"/>
  <c r="AE1162" i="4" s="1"/>
  <c r="AC1135" i="4"/>
  <c r="AD1135" i="4" s="1"/>
  <c r="AE1135" i="4" s="1"/>
  <c r="AC1108" i="4"/>
  <c r="AD1108" i="4" s="1"/>
  <c r="AE1108" i="4" s="1"/>
  <c r="AC1081" i="4"/>
  <c r="AD1081" i="4" s="1"/>
  <c r="AE1081" i="4" s="1"/>
  <c r="AC1054" i="4"/>
  <c r="AD1054" i="4" s="1"/>
  <c r="AE1054" i="4" s="1"/>
  <c r="AC1027" i="4"/>
  <c r="AD1027" i="4" s="1"/>
  <c r="AE1027" i="4" s="1"/>
  <c r="AC1000" i="4"/>
  <c r="AD1000" i="4" s="1"/>
  <c r="AE1000" i="4" s="1"/>
  <c r="AC973" i="4"/>
  <c r="AD973" i="4" s="1"/>
  <c r="AE973" i="4" s="1"/>
  <c r="AC946" i="4"/>
  <c r="AD946" i="4" s="1"/>
  <c r="AE946" i="4" s="1"/>
  <c r="AC919" i="4"/>
  <c r="AD919" i="4" s="1"/>
  <c r="AE919" i="4" s="1"/>
  <c r="AC838" i="4"/>
  <c r="AD838" i="4" s="1"/>
  <c r="AE838" i="4" s="1"/>
  <c r="AC811" i="4"/>
  <c r="AD811" i="4" s="1"/>
  <c r="AE811" i="4" s="1"/>
  <c r="AC784" i="4"/>
  <c r="AD784" i="4" s="1"/>
  <c r="AE784" i="4" s="1"/>
  <c r="AC757" i="4"/>
  <c r="AD757" i="4" s="1"/>
  <c r="AE757" i="4" s="1"/>
  <c r="AC730" i="4"/>
  <c r="AD730" i="4" s="1"/>
  <c r="AE730" i="4" s="1"/>
  <c r="AC703" i="4"/>
  <c r="AD703" i="4" s="1"/>
  <c r="AE703" i="4" s="1"/>
  <c r="AF55" i="4"/>
  <c r="AF1967" i="4"/>
  <c r="AC1966" i="4"/>
  <c r="AD1966" i="4" s="1"/>
  <c r="AE1966" i="4" s="1"/>
  <c r="AF1953" i="4"/>
  <c r="AC1950" i="4"/>
  <c r="AD1950" i="4" s="1"/>
  <c r="AE1950" i="4" s="1"/>
  <c r="AE1947" i="4"/>
  <c r="AF1947" i="4"/>
  <c r="AC1971" i="4"/>
  <c r="AD1971" i="4" s="1"/>
  <c r="AE1971" i="4" s="1"/>
  <c r="AC1972" i="4"/>
  <c r="AD1972" i="4" s="1"/>
  <c r="AE1972" i="4" s="1"/>
  <c r="AF1969" i="4"/>
  <c r="AC1965" i="4"/>
  <c r="AD1965" i="4" s="1"/>
  <c r="AE1965" i="4" s="1"/>
  <c r="AC1964" i="4"/>
  <c r="AD1964" i="4" s="1"/>
  <c r="AE1964" i="4" s="1"/>
  <c r="AF1960" i="4"/>
  <c r="AF1955" i="4"/>
  <c r="AF1954" i="4"/>
  <c r="AF1959" i="4"/>
  <c r="AF1958" i="4"/>
  <c r="AC1946" i="4"/>
  <c r="AD1946" i="4" s="1"/>
  <c r="AE1946" i="4" s="1"/>
  <c r="AF1968" i="4"/>
  <c r="AE1968" i="4"/>
  <c r="AE1962" i="4"/>
  <c r="AF1962" i="4"/>
  <c r="AC1949" i="4"/>
  <c r="AD1949" i="4" s="1"/>
  <c r="AE1949" i="4" s="1"/>
  <c r="AC1957" i="4"/>
  <c r="AD1957" i="4" s="1"/>
  <c r="AE1957" i="4" s="1"/>
  <c r="AF1951" i="4"/>
  <c r="AC1970" i="4"/>
  <c r="AD1970" i="4" s="1"/>
  <c r="AE1970" i="4" s="1"/>
  <c r="AC1963" i="4"/>
  <c r="AD1963" i="4" s="1"/>
  <c r="AE1963" i="4" s="1"/>
  <c r="AF1956" i="4"/>
  <c r="AF1948" i="4"/>
  <c r="AC1945" i="4"/>
  <c r="AD1945" i="4" s="1"/>
  <c r="AE1945" i="4" s="1"/>
  <c r="AE1941" i="4"/>
  <c r="AF1941" i="4"/>
  <c r="AE1940" i="4"/>
  <c r="AF1940" i="4"/>
  <c r="AC1934" i="4"/>
  <c r="AD1934" i="4" s="1"/>
  <c r="AE1934" i="4" s="1"/>
  <c r="AF1923" i="4"/>
  <c r="AE1921" i="4"/>
  <c r="AF1921" i="4"/>
  <c r="AC1920" i="4"/>
  <c r="AD1920" i="4" s="1"/>
  <c r="AE1920" i="4" s="1"/>
  <c r="AC1922" i="4"/>
  <c r="AD1922" i="4" s="1"/>
  <c r="AE1922" i="4" s="1"/>
  <c r="AC1944" i="4"/>
  <c r="AD1944" i="4" s="1"/>
  <c r="AE1944" i="4" s="1"/>
  <c r="AF1938" i="4"/>
  <c r="AF1929" i="4"/>
  <c r="AC1935" i="4"/>
  <c r="AD1935" i="4" s="1"/>
  <c r="AE1935" i="4" s="1"/>
  <c r="AE1939" i="4"/>
  <c r="AF1939" i="4"/>
  <c r="AC1924" i="4"/>
  <c r="AD1924" i="4" s="1"/>
  <c r="AE1924" i="4" s="1"/>
  <c r="AC1943" i="4"/>
  <c r="AD1943" i="4" s="1"/>
  <c r="AE1943" i="4" s="1"/>
  <c r="AC1930" i="4"/>
  <c r="AD1930" i="4" s="1"/>
  <c r="AE1930" i="4" s="1"/>
  <c r="AC1928" i="4"/>
  <c r="AD1928" i="4" s="1"/>
  <c r="AE1928" i="4" s="1"/>
  <c r="AF1942" i="4"/>
  <c r="AC1937" i="4"/>
  <c r="AD1937" i="4" s="1"/>
  <c r="AE1937" i="4" s="1"/>
  <c r="AE1933" i="4"/>
  <c r="AF1933" i="4"/>
  <c r="AC1927" i="4"/>
  <c r="AD1927" i="4" s="1"/>
  <c r="AE1927" i="4" s="1"/>
  <c r="AF1932" i="4"/>
  <c r="AF1931" i="4"/>
  <c r="AC1936" i="4"/>
  <c r="AD1936" i="4" s="1"/>
  <c r="AE1936" i="4" s="1"/>
  <c r="AE1926" i="4"/>
  <c r="AF1926" i="4"/>
  <c r="AF1919" i="4"/>
  <c r="AC1918" i="4"/>
  <c r="AD1918" i="4" s="1"/>
  <c r="AE1918" i="4" s="1"/>
  <c r="AC1917" i="4"/>
  <c r="AD1917" i="4" s="1"/>
  <c r="AE1917" i="4" s="1"/>
  <c r="AF1913" i="4"/>
  <c r="AF1912" i="4"/>
  <c r="AF1911" i="4"/>
  <c r="AC1893" i="4"/>
  <c r="AD1893" i="4" s="1"/>
  <c r="AE1893" i="4" s="1"/>
  <c r="AC1895" i="4"/>
  <c r="AD1895" i="4" s="1"/>
  <c r="AE1895" i="4" s="1"/>
  <c r="AF1899" i="4"/>
  <c r="AC1915" i="4"/>
  <c r="AD1915" i="4" s="1"/>
  <c r="AE1915" i="4" s="1"/>
  <c r="AF1910" i="4"/>
  <c r="AC1908" i="4"/>
  <c r="AD1908" i="4" s="1"/>
  <c r="AE1908" i="4" s="1"/>
  <c r="AF1903" i="4"/>
  <c r="AF1894" i="4"/>
  <c r="AF1916" i="4"/>
  <c r="AE1901" i="4"/>
  <c r="AF1901" i="4"/>
  <c r="AF1905" i="4"/>
  <c r="AC1904" i="4"/>
  <c r="AD1904" i="4" s="1"/>
  <c r="AE1904" i="4" s="1"/>
  <c r="AF1896" i="4"/>
  <c r="AF1897" i="4"/>
  <c r="AC1906" i="4"/>
  <c r="AD1906" i="4" s="1"/>
  <c r="AE1906" i="4" s="1"/>
  <c r="AC1900" i="4"/>
  <c r="AD1900" i="4" s="1"/>
  <c r="AE1900" i="4" s="1"/>
  <c r="AF1902" i="4"/>
  <c r="AE1909" i="4"/>
  <c r="AF1909" i="4" s="1"/>
  <c r="AF1892" i="4"/>
  <c r="AC1873" i="4"/>
  <c r="AD1873" i="4" s="1"/>
  <c r="AE1873" i="4" s="1"/>
  <c r="AE1875" i="4"/>
  <c r="AF1875" i="4"/>
  <c r="AF1876" i="4"/>
  <c r="AF1884" i="4"/>
  <c r="AE1884" i="4"/>
  <c r="AC1883" i="4"/>
  <c r="AD1883" i="4" s="1"/>
  <c r="AE1883" i="4" s="1"/>
  <c r="AC1882" i="4"/>
  <c r="AD1882" i="4" s="1"/>
  <c r="AE1882" i="4" s="1"/>
  <c r="AC1881" i="4"/>
  <c r="AD1881" i="4" s="1"/>
  <c r="AE1881" i="4" s="1"/>
  <c r="AC1880" i="4"/>
  <c r="AD1880" i="4" s="1"/>
  <c r="AE1880" i="4" s="1"/>
  <c r="AC1879" i="4"/>
  <c r="AD1879" i="4" s="1"/>
  <c r="AE1879" i="4" s="1"/>
  <c r="AC1886" i="4"/>
  <c r="AD1886" i="4" s="1"/>
  <c r="AE1886" i="4" s="1"/>
  <c r="AC1888" i="4"/>
  <c r="AD1888" i="4" s="1"/>
  <c r="AE1888" i="4" s="1"/>
  <c r="AC1890" i="4"/>
  <c r="AD1890" i="4" s="1"/>
  <c r="AE1890" i="4" s="1"/>
  <c r="AC1870" i="4"/>
  <c r="AD1870" i="4" s="1"/>
  <c r="AE1870" i="4" s="1"/>
  <c r="AC1868" i="4"/>
  <c r="AD1868" i="4" s="1"/>
  <c r="AE1868" i="4" s="1"/>
  <c r="AC1867" i="4"/>
  <c r="AD1867" i="4" s="1"/>
  <c r="AE1867" i="4" s="1"/>
  <c r="AF1878" i="4"/>
  <c r="AC1889" i="4"/>
  <c r="AD1889" i="4" s="1"/>
  <c r="AE1889" i="4" s="1"/>
  <c r="AF1872" i="4"/>
  <c r="AE1872" i="4"/>
  <c r="AF1877" i="4"/>
  <c r="AE1877" i="4"/>
  <c r="AC1869" i="4"/>
  <c r="AD1869" i="4" s="1"/>
  <c r="AE1869" i="4" s="1"/>
  <c r="AC1891" i="4"/>
  <c r="AD1891" i="4" s="1"/>
  <c r="AE1891" i="4" s="1"/>
  <c r="AF1885" i="4"/>
  <c r="AE1885" i="4"/>
  <c r="AF1874" i="4"/>
  <c r="AE1874" i="4"/>
  <c r="AC1866" i="4"/>
  <c r="AD1866" i="4" s="1"/>
  <c r="AE1866" i="4" s="1"/>
  <c r="AF1865" i="4"/>
  <c r="AC1864" i="4"/>
  <c r="AD1864" i="4" s="1"/>
  <c r="AE1864" i="4" s="1"/>
  <c r="AC1863" i="4"/>
  <c r="AD1863" i="4" s="1"/>
  <c r="AE1863" i="4" s="1"/>
  <c r="AE1861" i="4"/>
  <c r="AF1861" i="4"/>
  <c r="AC1856" i="4"/>
  <c r="AD1856" i="4" s="1"/>
  <c r="AE1856" i="4" s="1"/>
  <c r="AE1855" i="4"/>
  <c r="AF1855" i="4"/>
  <c r="AF1853" i="4"/>
  <c r="AC1852" i="4"/>
  <c r="AD1852" i="4" s="1"/>
  <c r="AE1852" i="4" s="1"/>
  <c r="AF1850" i="4"/>
  <c r="AF1847" i="4"/>
  <c r="AF1840" i="4"/>
  <c r="AF1839" i="4"/>
  <c r="AE1839" i="4"/>
  <c r="AF1858" i="4"/>
  <c r="AF1845" i="4"/>
  <c r="AE1849" i="4"/>
  <c r="AF1849" i="4" s="1"/>
  <c r="AF1859" i="4"/>
  <c r="AF1851" i="4"/>
  <c r="AC1848" i="4"/>
  <c r="AD1848" i="4" s="1"/>
  <c r="AE1848" i="4" s="1"/>
  <c r="AC1842" i="4"/>
  <c r="AD1842" i="4" s="1"/>
  <c r="AE1842" i="4" s="1"/>
  <c r="AF1842" i="4" s="1"/>
  <c r="AF1854" i="4"/>
  <c r="AE1857" i="4"/>
  <c r="AF1857" i="4" s="1"/>
  <c r="AE1843" i="4"/>
  <c r="AF1843" i="4" s="1"/>
  <c r="AC1862" i="4"/>
  <c r="AD1862" i="4" s="1"/>
  <c r="AE1862" i="4" s="1"/>
  <c r="AC1846" i="4"/>
  <c r="AD1846" i="4" s="1"/>
  <c r="AE1846" i="4" s="1"/>
  <c r="AF1846" i="4" s="1"/>
  <c r="AC1841" i="4"/>
  <c r="AD1841" i="4" s="1"/>
  <c r="AE1841" i="4" s="1"/>
  <c r="AF1838" i="4"/>
  <c r="AD298" i="4"/>
  <c r="N28" i="7"/>
  <c r="AC1835" i="4"/>
  <c r="AD1835" i="4" s="1"/>
  <c r="AE1835" i="4" s="1"/>
  <c r="AE1834" i="4"/>
  <c r="AF1834" i="4"/>
  <c r="AC1831" i="4"/>
  <c r="AD1831" i="4" s="1"/>
  <c r="AE1831" i="4" s="1"/>
  <c r="AF1828" i="4"/>
  <c r="AF1826" i="4"/>
  <c r="AF1823" i="4"/>
  <c r="AF1816" i="4"/>
  <c r="AE1816" i="4"/>
  <c r="AF1813" i="4"/>
  <c r="AF1812" i="4"/>
  <c r="AF1820" i="4"/>
  <c r="AC1830" i="4"/>
  <c r="AD1830" i="4" s="1"/>
  <c r="AE1830" i="4" s="1"/>
  <c r="AC1818" i="4"/>
  <c r="AD1818" i="4" s="1"/>
  <c r="AE1818" i="4" s="1"/>
  <c r="AC1836" i="4"/>
  <c r="AD1836" i="4" s="1"/>
  <c r="AE1836" i="4" s="1"/>
  <c r="AE1815" i="4"/>
  <c r="AF1815" i="4"/>
  <c r="AF1832" i="4"/>
  <c r="AE1824" i="4"/>
  <c r="AF1824" i="4"/>
  <c r="AC1829" i="4"/>
  <c r="AD1829" i="4" s="1"/>
  <c r="AE1829" i="4" s="1"/>
  <c r="AF1822" i="4"/>
  <c r="AF1825" i="4"/>
  <c r="AF1819" i="4"/>
  <c r="AF1821" i="4"/>
  <c r="AE1821" i="4"/>
  <c r="AF1811" i="4"/>
  <c r="AF1827" i="4"/>
  <c r="AE1814" i="4"/>
  <c r="AF1814" i="4" s="1"/>
  <c r="AD69" i="1"/>
  <c r="AD70" i="1"/>
  <c r="AD71" i="1"/>
  <c r="AD72" i="1"/>
  <c r="AD73" i="1"/>
  <c r="AD68" i="1"/>
  <c r="AC1809" i="4"/>
  <c r="AD1809" i="4" s="1"/>
  <c r="AE1809" i="4" s="1"/>
  <c r="AF1809" i="4" s="1"/>
  <c r="AC1799" i="4"/>
  <c r="AD1799" i="4" s="1"/>
  <c r="AE1799" i="4" s="1"/>
  <c r="AC1800" i="4"/>
  <c r="AD1800" i="4" s="1"/>
  <c r="AE1800" i="4" s="1"/>
  <c r="AC1801" i="4"/>
  <c r="AD1801" i="4" s="1"/>
  <c r="AE1801" i="4" s="1"/>
  <c r="AC1802" i="4"/>
  <c r="AD1802" i="4" s="1"/>
  <c r="AE1802" i="4" s="1"/>
  <c r="AC1803" i="4"/>
  <c r="AD1803" i="4" s="1"/>
  <c r="AE1803" i="4" s="1"/>
  <c r="AF1804" i="4"/>
  <c r="AF1805" i="4"/>
  <c r="AF1808" i="4"/>
  <c r="AF1798" i="4"/>
  <c r="AF1797" i="4"/>
  <c r="AC1796" i="4"/>
  <c r="AD1796" i="4" s="1"/>
  <c r="AE1796" i="4" s="1"/>
  <c r="AC1795" i="4"/>
  <c r="AD1795" i="4" s="1"/>
  <c r="AE1795" i="4" s="1"/>
  <c r="AF1794" i="4"/>
  <c r="AF1793" i="4"/>
  <c r="AC1791" i="4"/>
  <c r="AD1791" i="4" s="1"/>
  <c r="AE1791" i="4" s="1"/>
  <c r="AC1789" i="4"/>
  <c r="AD1789" i="4" s="1"/>
  <c r="AE1789" i="4" s="1"/>
  <c r="AC1788" i="4"/>
  <c r="AD1788" i="4" s="1"/>
  <c r="AE1788" i="4" s="1"/>
  <c r="AC1787" i="4"/>
  <c r="AD1787" i="4" s="1"/>
  <c r="AE1787" i="4" s="1"/>
  <c r="AC1786" i="4"/>
  <c r="AD1786" i="4" s="1"/>
  <c r="AE1786" i="4" s="1"/>
  <c r="AF1785" i="4"/>
  <c r="AF1784" i="4"/>
  <c r="AC1779" i="4"/>
  <c r="AD1779" i="4" s="1"/>
  <c r="AE1779" i="4" s="1"/>
  <c r="AF1778" i="4"/>
  <c r="AF1777" i="4"/>
  <c r="AC1772" i="4"/>
  <c r="AD1772" i="4" s="1"/>
  <c r="AE1772" i="4" s="1"/>
  <c r="AC1768" i="4"/>
  <c r="AD1768" i="4" s="1"/>
  <c r="AE1768" i="4" s="1"/>
  <c r="AF1761" i="4"/>
  <c r="AE1761" i="4"/>
  <c r="AF1758" i="4"/>
  <c r="AF1775" i="4"/>
  <c r="AC1769" i="4"/>
  <c r="AD1769" i="4" s="1"/>
  <c r="AE1769" i="4" s="1"/>
  <c r="AC1776" i="4"/>
  <c r="AD1776" i="4" s="1"/>
  <c r="AE1776" i="4" s="1"/>
  <c r="AC1760" i="4"/>
  <c r="AD1760" i="4" s="1"/>
  <c r="AE1760" i="4" s="1"/>
  <c r="AC1771" i="4"/>
  <c r="AD1771" i="4" s="1"/>
  <c r="AE1771" i="4" s="1"/>
  <c r="AC1773" i="4"/>
  <c r="AD1773" i="4" s="1"/>
  <c r="AE1773" i="4" s="1"/>
  <c r="AF1762" i="4"/>
  <c r="AE1770" i="4"/>
  <c r="AF1770" i="4"/>
  <c r="AF1767" i="4"/>
  <c r="AC1782" i="4"/>
  <c r="AD1782" i="4" s="1"/>
  <c r="AE1782" i="4" s="1"/>
  <c r="AC1766" i="4"/>
  <c r="AD1766" i="4" s="1"/>
  <c r="AE1766" i="4" s="1"/>
  <c r="AC1764" i="4"/>
  <c r="AD1764" i="4" s="1"/>
  <c r="AE1764" i="4" s="1"/>
  <c r="AF1774" i="4"/>
  <c r="AE1774" i="4"/>
  <c r="AF1759" i="4"/>
  <c r="AF1781" i="4"/>
  <c r="AE1781" i="4"/>
  <c r="AC1757" i="4"/>
  <c r="AD1757" i="4" s="1"/>
  <c r="AE1757" i="4" s="1"/>
  <c r="AF1732" i="4"/>
  <c r="AC1733" i="4"/>
  <c r="AD1733" i="4" s="1"/>
  <c r="AE1733" i="4" s="1"/>
  <c r="AC1734" i="4"/>
  <c r="AD1734" i="4" s="1"/>
  <c r="AE1734" i="4" s="1"/>
  <c r="AC1735" i="4"/>
  <c r="AD1735" i="4" s="1"/>
  <c r="AE1735" i="4" s="1"/>
  <c r="AC1737" i="4"/>
  <c r="AD1737" i="4" s="1"/>
  <c r="AE1737" i="4" s="1"/>
  <c r="AF1739" i="4"/>
  <c r="AC1742" i="4"/>
  <c r="AD1742" i="4" s="1"/>
  <c r="AE1742" i="4" s="1"/>
  <c r="AC1745" i="4"/>
  <c r="AD1745" i="4" s="1"/>
  <c r="AE1745" i="4" s="1"/>
  <c r="AC1746" i="4"/>
  <c r="AD1746" i="4" s="1"/>
  <c r="AE1746" i="4" s="1"/>
  <c r="AF1747" i="4"/>
  <c r="AF1748" i="4"/>
  <c r="AC1749" i="4"/>
  <c r="AD1749" i="4" s="1"/>
  <c r="AE1749" i="4" s="1"/>
  <c r="AC1750" i="4"/>
  <c r="AD1750" i="4" s="1"/>
  <c r="AE1750" i="4" s="1"/>
  <c r="AC1751" i="4"/>
  <c r="AD1751" i="4" s="1"/>
  <c r="AE1751" i="4" s="1"/>
  <c r="AF1754" i="4"/>
  <c r="AC1740" i="4"/>
  <c r="AD1740" i="4" s="1"/>
  <c r="AE1740" i="4" s="1"/>
  <c r="AF1752" i="4"/>
  <c r="AF1738" i="4"/>
  <c r="AC1731" i="4"/>
  <c r="AD1731" i="4" s="1"/>
  <c r="AE1731" i="4" s="1"/>
  <c r="AC1755" i="4"/>
  <c r="AD1755" i="4" s="1"/>
  <c r="AE1755" i="4" s="1"/>
  <c r="AF1741" i="4"/>
  <c r="AC1744" i="4"/>
  <c r="AD1744" i="4" s="1"/>
  <c r="AE1744" i="4" s="1"/>
  <c r="AF1743" i="4"/>
  <c r="AE1743" i="4"/>
  <c r="AF1730" i="4"/>
  <c r="AC1727" i="4"/>
  <c r="AD1727" i="4" s="1"/>
  <c r="AE1727" i="4" s="1"/>
  <c r="AF1723" i="4"/>
  <c r="AC1722" i="4"/>
  <c r="AD1722" i="4" s="1"/>
  <c r="AE1722" i="4" s="1"/>
  <c r="AF1721" i="4"/>
  <c r="AF1704" i="4"/>
  <c r="AF1705" i="4"/>
  <c r="AE1705" i="4"/>
  <c r="AC1710" i="4"/>
  <c r="AD1710" i="4" s="1"/>
  <c r="AE1710" i="4" s="1"/>
  <c r="AC1712" i="4"/>
  <c r="AD1712" i="4" s="1"/>
  <c r="AE1712" i="4" s="1"/>
  <c r="AF1714" i="4"/>
  <c r="AE1714" i="4"/>
  <c r="AC1715" i="4"/>
  <c r="AD1715" i="4" s="1"/>
  <c r="AE1715" i="4" s="1"/>
  <c r="AC1717" i="4"/>
  <c r="AD1717" i="4" s="1"/>
  <c r="AE1717" i="4" s="1"/>
  <c r="AF1716" i="4"/>
  <c r="AE1716" i="4"/>
  <c r="AC1719" i="4"/>
  <c r="AD1719" i="4" s="1"/>
  <c r="AE1719" i="4" s="1"/>
  <c r="AF1724" i="4"/>
  <c r="AC1720" i="4"/>
  <c r="AD1720" i="4" s="1"/>
  <c r="AE1720" i="4" s="1"/>
  <c r="AC1706" i="4"/>
  <c r="AD1706" i="4" s="1"/>
  <c r="AE1706" i="4" s="1"/>
  <c r="AE1711" i="4"/>
  <c r="AF1711" i="4"/>
  <c r="AC1708" i="4"/>
  <c r="AD1708" i="4" s="1"/>
  <c r="AE1708" i="4" s="1"/>
  <c r="AC1707" i="4"/>
  <c r="AD1707" i="4" s="1"/>
  <c r="AE1707" i="4" s="1"/>
  <c r="AF1707" i="4" s="1"/>
  <c r="AC1725" i="4"/>
  <c r="AD1725" i="4" s="1"/>
  <c r="AE1725" i="4" s="1"/>
  <c r="AC1728" i="4"/>
  <c r="AD1728" i="4" s="1"/>
  <c r="AE1728" i="4" s="1"/>
  <c r="AF1728" i="4" s="1"/>
  <c r="AC1718" i="4"/>
  <c r="AD1718" i="4" s="1"/>
  <c r="AE1718" i="4" s="1"/>
  <c r="AF1718" i="4" s="1"/>
  <c r="AC1713" i="4"/>
  <c r="AD1713" i="4" s="1"/>
  <c r="AE1713" i="4" s="1"/>
  <c r="AF1713" i="4" s="1"/>
  <c r="AF1703" i="4"/>
  <c r="AF1676" i="4"/>
  <c r="AF1677" i="4"/>
  <c r="AC1679" i="4"/>
  <c r="AD1679" i="4" s="1"/>
  <c r="AE1679" i="4" s="1"/>
  <c r="AC1683" i="4"/>
  <c r="AD1683" i="4" s="1"/>
  <c r="AE1683" i="4" s="1"/>
  <c r="AF1686" i="4"/>
  <c r="AF1688" i="4"/>
  <c r="AE1688" i="4"/>
  <c r="AF1689" i="4"/>
  <c r="AC1690" i="4"/>
  <c r="AD1690" i="4" s="1"/>
  <c r="AE1690" i="4" s="1"/>
  <c r="AF1693" i="4"/>
  <c r="AE1695" i="4"/>
  <c r="AF1695" i="4"/>
  <c r="AF1697" i="4"/>
  <c r="AF1698" i="4"/>
  <c r="AE1698" i="4"/>
  <c r="AF1699" i="4"/>
  <c r="AF1700" i="4"/>
  <c r="AE1700" i="4"/>
  <c r="AC1701" i="4"/>
  <c r="AD1701" i="4" s="1"/>
  <c r="AE1701" i="4" s="1"/>
  <c r="AF1694" i="4"/>
  <c r="AF1692" i="4"/>
  <c r="AE1691" i="4"/>
  <c r="AF1691" i="4"/>
  <c r="AC1687" i="4"/>
  <c r="AD1687" i="4" s="1"/>
  <c r="AE1687" i="4" s="1"/>
  <c r="AF1685" i="4"/>
  <c r="AF1684" i="4"/>
  <c r="AF1681" i="4"/>
  <c r="AC1680" i="4"/>
  <c r="AD1680" i="4" s="1"/>
  <c r="AE1680" i="4" s="1"/>
  <c r="AC1678" i="4"/>
  <c r="AD1678" i="4" s="1"/>
  <c r="AE1678" i="4" s="1"/>
  <c r="AF1696" i="4"/>
  <c r="AC1674" i="4"/>
  <c r="AD1674" i="4" s="1"/>
  <c r="AE1674" i="4" s="1"/>
  <c r="AF1673" i="4"/>
  <c r="AF1672" i="4"/>
  <c r="AF1671" i="4"/>
  <c r="AC1670" i="4"/>
  <c r="AD1670" i="4" s="1"/>
  <c r="AE1670" i="4" s="1"/>
  <c r="AF1669" i="4"/>
  <c r="AF1668" i="4"/>
  <c r="AC1667" i="4"/>
  <c r="AD1667" i="4" s="1"/>
  <c r="AE1667" i="4" s="1"/>
  <c r="AF1666" i="4"/>
  <c r="AF1665" i="4"/>
  <c r="AC1664" i="4"/>
  <c r="AD1664" i="4" s="1"/>
  <c r="AE1664" i="4" s="1"/>
  <c r="AF1663" i="4"/>
  <c r="AE1663" i="4"/>
  <c r="AF1662" i="4"/>
  <c r="AE1662" i="4"/>
  <c r="AF1661" i="4"/>
  <c r="AC1660" i="4"/>
  <c r="AD1660" i="4" s="1"/>
  <c r="AE1660" i="4" s="1"/>
  <c r="AC1659" i="4"/>
  <c r="AD1659" i="4" s="1"/>
  <c r="AE1659" i="4" s="1"/>
  <c r="AF1658" i="4"/>
  <c r="AF1657" i="4"/>
  <c r="AE1656" i="4"/>
  <c r="AF1656" i="4"/>
  <c r="AC1655" i="4"/>
  <c r="AD1655" i="4" s="1"/>
  <c r="AE1655" i="4" s="1"/>
  <c r="AE1654" i="4"/>
  <c r="AF1654" i="4"/>
  <c r="AE1653" i="4"/>
  <c r="AF1653" i="4"/>
  <c r="AC1652" i="4"/>
  <c r="AD1652" i="4" s="1"/>
  <c r="AE1652" i="4" s="1"/>
  <c r="AF1651" i="4"/>
  <c r="AF1650" i="4"/>
  <c r="AE1650" i="4"/>
  <c r="AD65" i="1"/>
  <c r="AD66" i="1"/>
  <c r="AD67" i="1"/>
  <c r="AD62" i="1"/>
  <c r="AD63" i="1"/>
  <c r="AD64" i="1"/>
  <c r="AF1649" i="4"/>
  <c r="AC1646" i="4"/>
  <c r="AD1646" i="4" s="1"/>
  <c r="AE1646" i="4" s="1"/>
  <c r="AC1645" i="4"/>
  <c r="AD1645" i="4" s="1"/>
  <c r="AE1645" i="4" s="1"/>
  <c r="AC1641" i="4"/>
  <c r="AD1641" i="4" s="1"/>
  <c r="AE1641" i="4" s="1"/>
  <c r="AC1638" i="4"/>
  <c r="AD1638" i="4" s="1"/>
  <c r="AE1638" i="4" s="1"/>
  <c r="AC1633" i="4"/>
  <c r="AD1633" i="4" s="1"/>
  <c r="AE1633" i="4" s="1"/>
  <c r="AC1628" i="4"/>
  <c r="AD1628" i="4" s="1"/>
  <c r="AE1628" i="4" s="1"/>
  <c r="AC1624" i="4"/>
  <c r="AD1624" i="4" s="1"/>
  <c r="AE1624" i="4" s="1"/>
  <c r="AC1644" i="4"/>
  <c r="AD1644" i="4" s="1"/>
  <c r="AE1644" i="4" s="1"/>
  <c r="AC1631" i="4"/>
  <c r="AD1631" i="4" s="1"/>
  <c r="AE1631" i="4" s="1"/>
  <c r="AC1639" i="4"/>
  <c r="AD1639" i="4" s="1"/>
  <c r="AE1639" i="4" s="1"/>
  <c r="AC1627" i="4"/>
  <c r="AD1627" i="4" s="1"/>
  <c r="AE1627" i="4" s="1"/>
  <c r="AC1634" i="4"/>
  <c r="AD1634" i="4" s="1"/>
  <c r="AE1634" i="4" s="1"/>
  <c r="AC1630" i="4"/>
  <c r="AD1630" i="4" s="1"/>
  <c r="AE1630" i="4" s="1"/>
  <c r="AC1635" i="4"/>
  <c r="AD1635" i="4" s="1"/>
  <c r="AE1635" i="4" s="1"/>
  <c r="AC1632" i="4"/>
  <c r="AD1632" i="4" s="1"/>
  <c r="AE1632" i="4" s="1"/>
  <c r="AC1647" i="4"/>
  <c r="AD1647" i="4" s="1"/>
  <c r="AE1647" i="4" s="1"/>
  <c r="AC1642" i="4"/>
  <c r="AD1642" i="4" s="1"/>
  <c r="AE1642" i="4" s="1"/>
  <c r="AC1643" i="4"/>
  <c r="AD1643" i="4" s="1"/>
  <c r="AE1643" i="4" s="1"/>
  <c r="AC1637" i="4"/>
  <c r="AD1637" i="4" s="1"/>
  <c r="AE1637" i="4" s="1"/>
  <c r="AC1640" i="4"/>
  <c r="AD1640" i="4" s="1"/>
  <c r="AE1640" i="4" s="1"/>
  <c r="AC1629" i="4"/>
  <c r="AD1629" i="4" s="1"/>
  <c r="AE1629" i="4" s="1"/>
  <c r="AC1625" i="4"/>
  <c r="AD1625" i="4" s="1"/>
  <c r="AE1625" i="4" s="1"/>
  <c r="AC1623" i="4"/>
  <c r="AD1623" i="4" s="1"/>
  <c r="AE1623" i="4" s="1"/>
  <c r="AC1622" i="4"/>
  <c r="AD1622" i="4" s="1"/>
  <c r="AE1622" i="4" s="1"/>
  <c r="AC1636" i="4"/>
  <c r="AD1636" i="4" s="1"/>
  <c r="AE1636" i="4" s="1"/>
  <c r="AC1620" i="4"/>
  <c r="AD1620" i="4" s="1"/>
  <c r="AE1620" i="4" s="1"/>
  <c r="AC1615" i="4"/>
  <c r="AD1615" i="4" s="1"/>
  <c r="AE1615" i="4" s="1"/>
  <c r="AC1611" i="4"/>
  <c r="AD1611" i="4" s="1"/>
  <c r="AE1611" i="4" s="1"/>
  <c r="AC1610" i="4"/>
  <c r="AD1610" i="4" s="1"/>
  <c r="AE1610" i="4" s="1"/>
  <c r="AC1609" i="4"/>
  <c r="AD1609" i="4" s="1"/>
  <c r="AE1609" i="4" s="1"/>
  <c r="AC1607" i="4"/>
  <c r="AD1607" i="4" s="1"/>
  <c r="AE1607" i="4" s="1"/>
  <c r="AC1606" i="4"/>
  <c r="AD1606" i="4" s="1"/>
  <c r="AE1606" i="4" s="1"/>
  <c r="AC1605" i="4"/>
  <c r="AD1605" i="4" s="1"/>
  <c r="AE1605" i="4" s="1"/>
  <c r="AC1600" i="4"/>
  <c r="AD1600" i="4" s="1"/>
  <c r="AE1600" i="4" s="1"/>
  <c r="AC1598" i="4"/>
  <c r="AD1598" i="4" s="1"/>
  <c r="AE1598" i="4" s="1"/>
  <c r="AC1597" i="4"/>
  <c r="AD1597" i="4" s="1"/>
  <c r="AE1597" i="4" s="1"/>
  <c r="AC1596" i="4"/>
  <c r="AD1596" i="4" s="1"/>
  <c r="AE1596" i="4" s="1"/>
  <c r="AC1601" i="4"/>
  <c r="AD1601" i="4" s="1"/>
  <c r="AE1601" i="4" s="1"/>
  <c r="AC1613" i="4"/>
  <c r="AD1613" i="4" s="1"/>
  <c r="AE1613" i="4" s="1"/>
  <c r="AC1602" i="4"/>
  <c r="AD1602" i="4" s="1"/>
  <c r="AE1602" i="4" s="1"/>
  <c r="AC1618" i="4"/>
  <c r="AD1618" i="4" s="1"/>
  <c r="AE1618" i="4" s="1"/>
  <c r="AC1617" i="4"/>
  <c r="AD1617" i="4" s="1"/>
  <c r="AE1617" i="4" s="1"/>
  <c r="AC1604" i="4"/>
  <c r="AD1604" i="4" s="1"/>
  <c r="AE1604" i="4" s="1"/>
  <c r="AC1614" i="4"/>
  <c r="AD1614" i="4" s="1"/>
  <c r="AE1614" i="4" s="1"/>
  <c r="AC1599" i="4"/>
  <c r="AD1599" i="4" s="1"/>
  <c r="AE1599" i="4" s="1"/>
  <c r="AF1603" i="4"/>
  <c r="AC1608" i="4"/>
  <c r="AD1608" i="4" s="1"/>
  <c r="AE1608" i="4" s="1"/>
  <c r="AC1616" i="4"/>
  <c r="AD1616" i="4" s="1"/>
  <c r="AE1616" i="4" s="1"/>
  <c r="AC1612" i="4"/>
  <c r="AD1612" i="4" s="1"/>
  <c r="AE1612" i="4" s="1"/>
  <c r="AF1595" i="4"/>
  <c r="AF1619" i="4"/>
  <c r="AC1593" i="4"/>
  <c r="AD1593" i="4" s="1"/>
  <c r="AE1593" i="4" s="1"/>
  <c r="AC1592" i="4"/>
  <c r="AD1592" i="4" s="1"/>
  <c r="AE1592" i="4" s="1"/>
  <c r="AC1590" i="4"/>
  <c r="AD1590" i="4" s="1"/>
  <c r="AE1590" i="4" s="1"/>
  <c r="AC1588" i="4"/>
  <c r="AD1588" i="4" s="1"/>
  <c r="AE1588" i="4" s="1"/>
  <c r="AC1587" i="4"/>
  <c r="AD1587" i="4" s="1"/>
  <c r="AE1587" i="4" s="1"/>
  <c r="AC1586" i="4"/>
  <c r="AD1586" i="4" s="1"/>
  <c r="AE1586" i="4" s="1"/>
  <c r="AC1585" i="4"/>
  <c r="AD1585" i="4" s="1"/>
  <c r="AE1585" i="4" s="1"/>
  <c r="AC1582" i="4"/>
  <c r="AD1582" i="4" s="1"/>
  <c r="AE1582" i="4" s="1"/>
  <c r="AC1580" i="4"/>
  <c r="AD1580" i="4" s="1"/>
  <c r="AE1580" i="4" s="1"/>
  <c r="AC1579" i="4"/>
  <c r="AD1579" i="4" s="1"/>
  <c r="AE1579" i="4" s="1"/>
  <c r="AC1578" i="4"/>
  <c r="AD1578" i="4" s="1"/>
  <c r="AE1578" i="4" s="1"/>
  <c r="AC1576" i="4"/>
  <c r="AD1576" i="4" s="1"/>
  <c r="AE1576" i="4" s="1"/>
  <c r="AC1575" i="4"/>
  <c r="AD1575" i="4" s="1"/>
  <c r="AE1575" i="4" s="1"/>
  <c r="AF1575" i="4" s="1"/>
  <c r="AC1573" i="4"/>
  <c r="AD1573" i="4" s="1"/>
  <c r="AE1573" i="4" s="1"/>
  <c r="AC1569" i="4"/>
  <c r="AD1569" i="4" s="1"/>
  <c r="AE1569" i="4" s="1"/>
  <c r="AC1572" i="4"/>
  <c r="AD1572" i="4" s="1"/>
  <c r="AE1572" i="4" s="1"/>
  <c r="AC1577" i="4"/>
  <c r="AD1577" i="4" s="1"/>
  <c r="AE1577" i="4" s="1"/>
  <c r="AC1583" i="4"/>
  <c r="AD1583" i="4" s="1"/>
  <c r="AE1583" i="4" s="1"/>
  <c r="AC1584" i="4"/>
  <c r="AD1584" i="4" s="1"/>
  <c r="AE1584" i="4" s="1"/>
  <c r="AC1571" i="4"/>
  <c r="AD1571" i="4" s="1"/>
  <c r="AE1571" i="4" s="1"/>
  <c r="AF1571" i="4" s="1"/>
  <c r="AC1574" i="4"/>
  <c r="AD1574" i="4" s="1"/>
  <c r="AE1574" i="4" s="1"/>
  <c r="AF1574" i="4" s="1"/>
  <c r="AC1589" i="4"/>
  <c r="AD1589" i="4" s="1"/>
  <c r="AE1589" i="4" s="1"/>
  <c r="AC1591" i="4"/>
  <c r="AC1581" i="4"/>
  <c r="AD1581" i="4" s="1"/>
  <c r="AE1581" i="4" s="1"/>
  <c r="AF1581" i="4" s="1"/>
  <c r="AC1570" i="4"/>
  <c r="AD1570" i="4" s="1"/>
  <c r="AE1570" i="4" s="1"/>
  <c r="AF1570" i="4" s="1"/>
  <c r="AC1568" i="4"/>
  <c r="AD1568" i="4" s="1"/>
  <c r="AE1568" i="4" s="1"/>
  <c r="AF1568" i="4" s="1"/>
  <c r="AC1565" i="4"/>
  <c r="AD1565" i="4" s="1"/>
  <c r="AE1565" i="4" s="1"/>
  <c r="AF1562" i="4"/>
  <c r="AC1557" i="4"/>
  <c r="AD1557" i="4" s="1"/>
  <c r="AE1557" i="4" s="1"/>
  <c r="AC1554" i="4"/>
  <c r="AD1554" i="4" s="1"/>
  <c r="AE1554" i="4" s="1"/>
  <c r="AC1549" i="4"/>
  <c r="AD1549" i="4" s="1"/>
  <c r="AE1549" i="4" s="1"/>
  <c r="AC1546" i="4"/>
  <c r="AD1546" i="4" s="1"/>
  <c r="AE1546" i="4" s="1"/>
  <c r="AC1555" i="4"/>
  <c r="AD1555" i="4" s="1"/>
  <c r="AE1555" i="4" s="1"/>
  <c r="AC1542" i="4"/>
  <c r="AD1542" i="4" s="1"/>
  <c r="AE1542" i="4" s="1"/>
  <c r="AC1545" i="4"/>
  <c r="AD1545" i="4" s="1"/>
  <c r="AE1545" i="4" s="1"/>
  <c r="AC1566" i="4"/>
  <c r="AD1566" i="4" s="1"/>
  <c r="AE1566" i="4" s="1"/>
  <c r="AC1559" i="4"/>
  <c r="AD1559" i="4" s="1"/>
  <c r="AE1559" i="4" s="1"/>
  <c r="AC1560" i="4"/>
  <c r="AD1560" i="4" s="1"/>
  <c r="AE1560" i="4" s="1"/>
  <c r="AC1553" i="4"/>
  <c r="AD1553" i="4" s="1"/>
  <c r="AE1553" i="4" s="1"/>
  <c r="AF1553" i="4" s="1"/>
  <c r="AC1550" i="4"/>
  <c r="AD1550" i="4" s="1"/>
  <c r="AE1550" i="4" s="1"/>
  <c r="AC1556" i="4"/>
  <c r="AD1556" i="4" s="1"/>
  <c r="AE1556" i="4" s="1"/>
  <c r="AC1548" i="4"/>
  <c r="AD1548" i="4" s="1"/>
  <c r="AE1548" i="4" s="1"/>
  <c r="AC1558" i="4"/>
  <c r="AD1558" i="4" s="1"/>
  <c r="AE1558" i="4" s="1"/>
  <c r="AC1552" i="4"/>
  <c r="AD1552" i="4" s="1"/>
  <c r="AE1552" i="4" s="1"/>
  <c r="AC1543" i="4"/>
  <c r="AD1543" i="4" s="1"/>
  <c r="AE1543" i="4" s="1"/>
  <c r="AC1563" i="4"/>
  <c r="AD1563" i="4" s="1"/>
  <c r="AE1563" i="4" s="1"/>
  <c r="AC1544" i="4"/>
  <c r="AD1544" i="4" s="1"/>
  <c r="AE1544" i="4" s="1"/>
  <c r="AF1564" i="4"/>
  <c r="AC1551" i="4"/>
  <c r="AD1551" i="4" s="1"/>
  <c r="AE1551" i="4" s="1"/>
  <c r="AC1547" i="4"/>
  <c r="AD1547" i="4" s="1"/>
  <c r="AE1547" i="4" s="1"/>
  <c r="AC1561" i="4"/>
  <c r="AD1561" i="4" s="1"/>
  <c r="AE1561" i="4" s="1"/>
  <c r="AF1561" i="4" s="1"/>
  <c r="AC1541" i="4"/>
  <c r="AD1541" i="4" s="1"/>
  <c r="AE1541" i="4" s="1"/>
  <c r="AC1522" i="4"/>
  <c r="AD1522" i="4" s="1"/>
  <c r="AE1522" i="4" s="1"/>
  <c r="AF1537" i="4"/>
  <c r="AC1535" i="4"/>
  <c r="AD1535" i="4" s="1"/>
  <c r="AE1535" i="4" s="1"/>
  <c r="AC1529" i="4"/>
  <c r="AD1529" i="4" s="1"/>
  <c r="AE1529" i="4" s="1"/>
  <c r="AC1531" i="4"/>
  <c r="AD1531" i="4" s="1"/>
  <c r="AE1531" i="4" s="1"/>
  <c r="AF1520" i="4"/>
  <c r="AC1519" i="4"/>
  <c r="AD1519" i="4" s="1"/>
  <c r="AE1519" i="4" s="1"/>
  <c r="AC1518" i="4"/>
  <c r="AD1518" i="4" s="1"/>
  <c r="AE1518" i="4" s="1"/>
  <c r="AC1517" i="4"/>
  <c r="AD1517" i="4" s="1"/>
  <c r="AE1517" i="4" s="1"/>
  <c r="AC1516" i="4"/>
  <c r="AD1516" i="4" s="1"/>
  <c r="AE1516" i="4" s="1"/>
  <c r="AF1515" i="4"/>
  <c r="AC1534" i="4"/>
  <c r="AD1534" i="4" s="1"/>
  <c r="AE1534" i="4" s="1"/>
  <c r="AC1525" i="4"/>
  <c r="AD1525" i="4" s="1"/>
  <c r="AE1525" i="4" s="1"/>
  <c r="AC1523" i="4"/>
  <c r="AD1523" i="4" s="1"/>
  <c r="AE1523" i="4" s="1"/>
  <c r="AC1539" i="4"/>
  <c r="AD1539" i="4" s="1"/>
  <c r="AE1539" i="4" s="1"/>
  <c r="AC1538" i="4"/>
  <c r="AD1538" i="4" s="1"/>
  <c r="AE1538" i="4" s="1"/>
  <c r="AC1533" i="4"/>
  <c r="AD1533" i="4" s="1"/>
  <c r="AE1533" i="4" s="1"/>
  <c r="AC1532" i="4"/>
  <c r="AD1532" i="4" s="1"/>
  <c r="AE1532" i="4" s="1"/>
  <c r="AC1530" i="4"/>
  <c r="AD1530" i="4" s="1"/>
  <c r="AE1530" i="4" s="1"/>
  <c r="AC1528" i="4"/>
  <c r="AD1528" i="4" s="1"/>
  <c r="AE1528" i="4" s="1"/>
  <c r="AC1524" i="4"/>
  <c r="AD1524" i="4" s="1"/>
  <c r="AE1524" i="4" s="1"/>
  <c r="AC1521" i="4"/>
  <c r="AD1521" i="4" s="1"/>
  <c r="AE1521" i="4" s="1"/>
  <c r="AC1536" i="4"/>
  <c r="AD1536" i="4" s="1"/>
  <c r="AE1536" i="4" s="1"/>
  <c r="AC1526" i="4"/>
  <c r="AD1526" i="4" s="1"/>
  <c r="AE1526" i="4" s="1"/>
  <c r="AC1514" i="4"/>
  <c r="AD1514" i="4" s="1"/>
  <c r="AE1514" i="4" s="1"/>
  <c r="AF1491" i="4"/>
  <c r="AC1510" i="4"/>
  <c r="AD1510" i="4" s="1"/>
  <c r="AE1510" i="4" s="1"/>
  <c r="AC1508" i="4"/>
  <c r="AD1508" i="4" s="1"/>
  <c r="AE1508" i="4" s="1"/>
  <c r="AC1507" i="4"/>
  <c r="AD1507" i="4" s="1"/>
  <c r="AE1507" i="4" s="1"/>
  <c r="AC1489" i="4"/>
  <c r="AD1489" i="4" s="1"/>
  <c r="AE1489" i="4" s="1"/>
  <c r="AC1493" i="4"/>
  <c r="AD1493" i="4" s="1"/>
  <c r="AE1493" i="4" s="1"/>
  <c r="AC1490" i="4"/>
  <c r="AD1490" i="4" s="1"/>
  <c r="AE1490" i="4" s="1"/>
  <c r="AC1488" i="4"/>
  <c r="AD1488" i="4" s="1"/>
  <c r="AE1488" i="4" s="1"/>
  <c r="AC1506" i="4"/>
  <c r="AD1506" i="4" s="1"/>
  <c r="AE1506" i="4" s="1"/>
  <c r="AC1499" i="4"/>
  <c r="AD1499" i="4" s="1"/>
  <c r="AE1499" i="4" s="1"/>
  <c r="AC1496" i="4"/>
  <c r="AD1496" i="4" s="1"/>
  <c r="AE1496" i="4" s="1"/>
  <c r="AC1504" i="4"/>
  <c r="AD1504" i="4" s="1"/>
  <c r="AE1504" i="4" s="1"/>
  <c r="AC1498" i="4"/>
  <c r="AD1498" i="4" s="1"/>
  <c r="AE1498" i="4" s="1"/>
  <c r="AC1503" i="4"/>
  <c r="AD1503" i="4" s="1"/>
  <c r="AE1503" i="4" s="1"/>
  <c r="AC1492" i="4"/>
  <c r="AD1492" i="4" s="1"/>
  <c r="AE1492" i="4" s="1"/>
  <c r="AF1509" i="4"/>
  <c r="AC1511" i="4"/>
  <c r="AD1511" i="4" s="1"/>
  <c r="AE1511" i="4" s="1"/>
  <c r="AF1501" i="4"/>
  <c r="AC1512" i="4"/>
  <c r="AD1512" i="4" s="1"/>
  <c r="AE1512" i="4" s="1"/>
  <c r="AF1512" i="4" s="1"/>
  <c r="AC1502" i="4"/>
  <c r="AD1502" i="4" s="1"/>
  <c r="AE1502" i="4" s="1"/>
  <c r="AF1502" i="4" s="1"/>
  <c r="AC1505" i="4"/>
  <c r="AD1505" i="4" s="1"/>
  <c r="AE1505" i="4" s="1"/>
  <c r="AF1505" i="4" s="1"/>
  <c r="AC1494" i="4"/>
  <c r="AD1494" i="4" s="1"/>
  <c r="AE1494" i="4" s="1"/>
  <c r="AF1494" i="4" s="1"/>
  <c r="AF1495" i="4"/>
  <c r="AC1497" i="4"/>
  <c r="AD1497" i="4" s="1"/>
  <c r="AE1497" i="4" s="1"/>
  <c r="AF1497" i="4" s="1"/>
  <c r="AC1487" i="4"/>
  <c r="AD1487" i="4" s="1"/>
  <c r="AE1487" i="4" s="1"/>
  <c r="AF1487" i="4" s="1"/>
  <c r="AC1484" i="4"/>
  <c r="AD1484" i="4" s="1"/>
  <c r="AE1484" i="4" s="1"/>
  <c r="AC1481" i="4"/>
  <c r="AD1481" i="4" s="1"/>
  <c r="AE1481" i="4" s="1"/>
  <c r="AC1476" i="4"/>
  <c r="AD1476" i="4" s="1"/>
  <c r="AE1476" i="4" s="1"/>
  <c r="AC1475" i="4"/>
  <c r="AD1475" i="4" s="1"/>
  <c r="AE1475" i="4" s="1"/>
  <c r="AC1464" i="4"/>
  <c r="AD1464" i="4" s="1"/>
  <c r="AE1464" i="4" s="1"/>
  <c r="AC1474" i="4"/>
  <c r="AD1474" i="4" s="1"/>
  <c r="AE1474" i="4" s="1"/>
  <c r="AC1472" i="4"/>
  <c r="AD1472" i="4" s="1"/>
  <c r="AE1472" i="4" s="1"/>
  <c r="AF1469" i="4"/>
  <c r="AC1462" i="4"/>
  <c r="AD1462" i="4" s="1"/>
  <c r="AE1462" i="4" s="1"/>
  <c r="AC1482" i="4"/>
  <c r="AD1482" i="4" s="1"/>
  <c r="AE1482" i="4" s="1"/>
  <c r="AC1479" i="4"/>
  <c r="AD1479" i="4" s="1"/>
  <c r="AE1479" i="4" s="1"/>
  <c r="AC1465" i="4"/>
  <c r="AD1465" i="4" s="1"/>
  <c r="AE1465" i="4" s="1"/>
  <c r="AC1473" i="4"/>
  <c r="AD1473" i="4" s="1"/>
  <c r="AE1473" i="4" s="1"/>
  <c r="AC1471" i="4"/>
  <c r="AD1471" i="4" s="1"/>
  <c r="AE1471" i="4" s="1"/>
  <c r="AC1461" i="4"/>
  <c r="AD1461" i="4" s="1"/>
  <c r="AE1461" i="4" s="1"/>
  <c r="AC1485" i="4"/>
  <c r="AD1485" i="4" s="1"/>
  <c r="AE1485" i="4" s="1"/>
  <c r="AC1463" i="4"/>
  <c r="AD1463" i="4" s="1"/>
  <c r="AE1463" i="4" s="1"/>
  <c r="AC1467" i="4"/>
  <c r="AD1467" i="4" s="1"/>
  <c r="AE1467" i="4" s="1"/>
  <c r="AC1477" i="4"/>
  <c r="AD1477" i="4" s="1"/>
  <c r="AE1477" i="4" s="1"/>
  <c r="AC1478" i="4"/>
  <c r="AD1478" i="4" s="1"/>
  <c r="AE1478" i="4" s="1"/>
  <c r="AF1468" i="4"/>
  <c r="AC1470" i="4"/>
  <c r="AD1470" i="4" s="1"/>
  <c r="AE1470" i="4" s="1"/>
  <c r="AC1483" i="4"/>
  <c r="AD1483" i="4" s="1"/>
  <c r="AE1483" i="4" s="1"/>
  <c r="AC1460" i="4"/>
  <c r="AD1460" i="4" s="1"/>
  <c r="AE1460" i="4" s="1"/>
  <c r="AC1457" i="4"/>
  <c r="AD1457" i="4" s="1"/>
  <c r="AE1457" i="4" s="1"/>
  <c r="AC1456" i="4"/>
  <c r="AD1456" i="4" s="1"/>
  <c r="AE1456" i="4" s="1"/>
  <c r="AF1449" i="4"/>
  <c r="AC1445" i="4"/>
  <c r="AD1445" i="4" s="1"/>
  <c r="AE1445" i="4" s="1"/>
  <c r="AC1438" i="4"/>
  <c r="AD1438" i="4" s="1"/>
  <c r="AE1438" i="4" s="1"/>
  <c r="AC1437" i="4"/>
  <c r="AD1437" i="4" s="1"/>
  <c r="AE1437" i="4" s="1"/>
  <c r="AF1434" i="4"/>
  <c r="AC1435" i="4"/>
  <c r="AD1435" i="4" s="1"/>
  <c r="AE1435" i="4" s="1"/>
  <c r="AC1440" i="4"/>
  <c r="AD1440" i="4" s="1"/>
  <c r="AE1440" i="4" s="1"/>
  <c r="AC1452" i="4"/>
  <c r="AD1452" i="4" s="1"/>
  <c r="AE1452" i="4" s="1"/>
  <c r="AC1448" i="4"/>
  <c r="AD1448" i="4" s="1"/>
  <c r="AE1448" i="4" s="1"/>
  <c r="AF1448" i="4" s="1"/>
  <c r="AC1455" i="4"/>
  <c r="AD1455" i="4" s="1"/>
  <c r="AE1455" i="4" s="1"/>
  <c r="AF1451" i="4"/>
  <c r="AC1442" i="4"/>
  <c r="AD1442" i="4" s="1"/>
  <c r="AE1442" i="4" s="1"/>
  <c r="AC1441" i="4"/>
  <c r="AD1441" i="4" s="1"/>
  <c r="AE1441" i="4" s="1"/>
  <c r="AC1443" i="4"/>
  <c r="AD1443" i="4" s="1"/>
  <c r="AE1443" i="4" s="1"/>
  <c r="AC1458" i="4"/>
  <c r="AD1458" i="4" s="1"/>
  <c r="AE1458" i="4" s="1"/>
  <c r="AC1446" i="4"/>
  <c r="AD1446" i="4" s="1"/>
  <c r="AE1446" i="4" s="1"/>
  <c r="AF1436" i="4"/>
  <c r="AC1444" i="4"/>
  <c r="AD1444" i="4" s="1"/>
  <c r="AE1444" i="4" s="1"/>
  <c r="AC1454" i="4"/>
  <c r="AD1454" i="4" s="1"/>
  <c r="AE1454" i="4" s="1"/>
  <c r="AC1450" i="4"/>
  <c r="AD1450" i="4" s="1"/>
  <c r="AE1450" i="4" s="1"/>
  <c r="AF1433" i="4"/>
  <c r="AC1447" i="4"/>
  <c r="AD1447" i="4" s="1"/>
  <c r="AE1447" i="4" s="1"/>
  <c r="AF1447" i="4" s="1"/>
  <c r="AC1423" i="4"/>
  <c r="AD1423" i="4" s="1"/>
  <c r="AE1423" i="4" s="1"/>
  <c r="AC1415" i="4"/>
  <c r="AD1415" i="4" s="1"/>
  <c r="AE1415" i="4" s="1"/>
  <c r="AC1418" i="4"/>
  <c r="AD1418" i="4" s="1"/>
  <c r="AE1418" i="4" s="1"/>
  <c r="AC1422" i="4"/>
  <c r="AD1422" i="4" s="1"/>
  <c r="AE1422" i="4" s="1"/>
  <c r="AC1409" i="4"/>
  <c r="AD1409" i="4" s="1"/>
  <c r="AE1409" i="4" s="1"/>
  <c r="AC1408" i="4"/>
  <c r="AD1408" i="4" s="1"/>
  <c r="AE1408" i="4" s="1"/>
  <c r="AC1431" i="4"/>
  <c r="AD1431" i="4" s="1"/>
  <c r="AE1431" i="4" s="1"/>
  <c r="AC1416" i="4"/>
  <c r="AD1416" i="4" s="1"/>
  <c r="AE1416" i="4" s="1"/>
  <c r="AC1414" i="4"/>
  <c r="AD1414" i="4" s="1"/>
  <c r="AE1414" i="4" s="1"/>
  <c r="AC1421" i="4"/>
  <c r="AD1421" i="4" s="1"/>
  <c r="AE1421" i="4" s="1"/>
  <c r="AF1424" i="4"/>
  <c r="AC1430" i="4"/>
  <c r="AD1430" i="4" s="1"/>
  <c r="AE1430" i="4" s="1"/>
  <c r="AC1425" i="4"/>
  <c r="AD1425" i="4" s="1"/>
  <c r="AE1425" i="4" s="1"/>
  <c r="AC1420" i="4"/>
  <c r="AD1420" i="4" s="1"/>
  <c r="AE1420" i="4" s="1"/>
  <c r="AC1417" i="4"/>
  <c r="AD1417" i="4" s="1"/>
  <c r="AE1417" i="4" s="1"/>
  <c r="AC1411" i="4"/>
  <c r="AD1411" i="4" s="1"/>
  <c r="AE1411" i="4" s="1"/>
  <c r="AC1407" i="4"/>
  <c r="AD1407" i="4" s="1"/>
  <c r="AE1407" i="4" s="1"/>
  <c r="AC1427" i="4"/>
  <c r="AD1427" i="4" s="1"/>
  <c r="AE1427" i="4" s="1"/>
  <c r="AC1419" i="4"/>
  <c r="AD1419" i="4" s="1"/>
  <c r="AE1419" i="4" s="1"/>
  <c r="AF1429" i="4"/>
  <c r="AC1428" i="4"/>
  <c r="AD1428" i="4" s="1"/>
  <c r="AE1428" i="4" s="1"/>
  <c r="AF1428" i="4" s="1"/>
  <c r="AC1413" i="4"/>
  <c r="AD1413" i="4" s="1"/>
  <c r="AE1413" i="4" s="1"/>
  <c r="AF1413" i="4" s="1"/>
  <c r="AF1406" i="4"/>
  <c r="AC1404" i="4"/>
  <c r="AD1404" i="4" s="1"/>
  <c r="AE1404" i="4" s="1"/>
  <c r="AC1396" i="4"/>
  <c r="AD1396" i="4" s="1"/>
  <c r="AE1396" i="4" s="1"/>
  <c r="AC1395" i="4"/>
  <c r="AD1395" i="4" s="1"/>
  <c r="AE1395" i="4" s="1"/>
  <c r="AC1392" i="4"/>
  <c r="AD1392" i="4" s="1"/>
  <c r="AE1392" i="4" s="1"/>
  <c r="AC1390" i="4"/>
  <c r="AD1390" i="4" s="1"/>
  <c r="AE1390" i="4" s="1"/>
  <c r="AC1380" i="4"/>
  <c r="AD1380" i="4" s="1"/>
  <c r="AE1380" i="4" s="1"/>
  <c r="AC1387" i="4"/>
  <c r="AD1387" i="4" s="1"/>
  <c r="AE1387" i="4" s="1"/>
  <c r="AC1388" i="4"/>
  <c r="AD1388" i="4" s="1"/>
  <c r="AE1388" i="4" s="1"/>
  <c r="AC1397" i="4"/>
  <c r="AD1397" i="4" s="1"/>
  <c r="AE1397" i="4" s="1"/>
  <c r="AC1382" i="4"/>
  <c r="AD1382" i="4" s="1"/>
  <c r="AE1382" i="4" s="1"/>
  <c r="AC1386" i="4"/>
  <c r="AD1386" i="4" s="1"/>
  <c r="AE1386" i="4" s="1"/>
  <c r="AC1401" i="4"/>
  <c r="AD1401" i="4" s="1"/>
  <c r="AE1401" i="4" s="1"/>
  <c r="AC1403" i="4"/>
  <c r="AD1403" i="4" s="1"/>
  <c r="AE1403" i="4" s="1"/>
  <c r="AC1398" i="4"/>
  <c r="AD1398" i="4" s="1"/>
  <c r="AE1398" i="4" s="1"/>
  <c r="AC1384" i="4"/>
  <c r="AD1384" i="4" s="1"/>
  <c r="AE1384" i="4" s="1"/>
  <c r="AC1391" i="4"/>
  <c r="AD1391" i="4" s="1"/>
  <c r="AE1391" i="4" s="1"/>
  <c r="AF1389" i="4"/>
  <c r="AC1381" i="4"/>
  <c r="AD1381" i="4" s="1"/>
  <c r="AE1381" i="4" s="1"/>
  <c r="AC1402" i="4"/>
  <c r="AD1402" i="4" s="1"/>
  <c r="AE1402" i="4" s="1"/>
  <c r="AC1400" i="4"/>
  <c r="AD1400" i="4" s="1"/>
  <c r="AE1400" i="4" s="1"/>
  <c r="AC1394" i="4"/>
  <c r="AD1394" i="4" s="1"/>
  <c r="AE1394" i="4" s="1"/>
  <c r="AC1393" i="4"/>
  <c r="AD1393" i="4" s="1"/>
  <c r="AE1393" i="4" s="1"/>
  <c r="AC1379" i="4"/>
  <c r="AD1379" i="4" s="1"/>
  <c r="AE1379" i="4" s="1"/>
  <c r="AC1377" i="4"/>
  <c r="AD1377" i="4" s="1"/>
  <c r="AE1377" i="4" s="1"/>
  <c r="AC1374" i="4"/>
  <c r="AD1374" i="4" s="1"/>
  <c r="AE1374" i="4" s="1"/>
  <c r="AF1373" i="4"/>
  <c r="AE1373" i="4"/>
  <c r="AC1369" i="4"/>
  <c r="AD1369" i="4" s="1"/>
  <c r="AE1369" i="4" s="1"/>
  <c r="AC1368" i="4"/>
  <c r="AD1368" i="4" s="1"/>
  <c r="AE1368" i="4" s="1"/>
  <c r="AC1372" i="4"/>
  <c r="AD1372" i="4" s="1"/>
  <c r="AE1372" i="4" s="1"/>
  <c r="AC1363" i="4"/>
  <c r="AD1363" i="4" s="1"/>
  <c r="AE1363" i="4" s="1"/>
  <c r="AC1362" i="4"/>
  <c r="AD1362" i="4" s="1"/>
  <c r="AE1362" i="4" s="1"/>
  <c r="AC1366" i="4"/>
  <c r="AD1366" i="4" s="1"/>
  <c r="AE1366" i="4" s="1"/>
  <c r="AC1370" i="4"/>
  <c r="AD1370" i="4" s="1"/>
  <c r="AE1370" i="4" s="1"/>
  <c r="AC1367" i="4"/>
  <c r="AD1367" i="4" s="1"/>
  <c r="AE1367" i="4" s="1"/>
  <c r="AC1364" i="4"/>
  <c r="AD1364" i="4" s="1"/>
  <c r="AE1364" i="4" s="1"/>
  <c r="AC1376" i="4"/>
  <c r="AD1376" i="4" s="1"/>
  <c r="AE1376" i="4" s="1"/>
  <c r="AC1371" i="4"/>
  <c r="AD1371" i="4" s="1"/>
  <c r="AE1371" i="4" s="1"/>
  <c r="AC1365" i="4"/>
  <c r="AD1365" i="4" s="1"/>
  <c r="AE1365" i="4" s="1"/>
  <c r="AC1375" i="4"/>
  <c r="AD1375" i="4" s="1"/>
  <c r="AE1375" i="4" s="1"/>
  <c r="AC1361" i="4"/>
  <c r="AD1361" i="4" s="1"/>
  <c r="AE1361" i="4" s="1"/>
  <c r="AF1360" i="4"/>
  <c r="AC1359" i="4"/>
  <c r="AD1359" i="4" s="1"/>
  <c r="AE1359" i="4" s="1"/>
  <c r="AC1358" i="4"/>
  <c r="AD1358" i="4" s="1"/>
  <c r="AE1358" i="4"/>
  <c r="AC1357" i="4"/>
  <c r="AD1357" i="4" s="1"/>
  <c r="AE1357" i="4" s="1"/>
  <c r="AC1356" i="4"/>
  <c r="AD1356" i="4" s="1"/>
  <c r="AE1356" i="4" s="1"/>
  <c r="AC1355" i="4"/>
  <c r="AD1355" i="4" s="1"/>
  <c r="AE1355" i="4" s="1"/>
  <c r="AC1354" i="4"/>
  <c r="AD1354" i="4" s="1"/>
  <c r="AE1354" i="4" s="1"/>
  <c r="AC1353" i="4"/>
  <c r="AD1353" i="4" s="1"/>
  <c r="AE1353" i="4" s="1"/>
  <c r="AF1352" i="4"/>
  <c r="AC1350" i="4"/>
  <c r="AD1350" i="4" s="1"/>
  <c r="AE1350" i="4" s="1"/>
  <c r="AC1349" i="4"/>
  <c r="AD1349" i="4" s="1"/>
  <c r="AE1349" i="4" s="1"/>
  <c r="AC1348" i="4"/>
  <c r="AD1348" i="4" s="1"/>
  <c r="AE1348" i="4" s="1"/>
  <c r="AF1348" i="4" s="1"/>
  <c r="AC1347" i="4"/>
  <c r="AD1347" i="4" s="1"/>
  <c r="AE1347" i="4" s="1"/>
  <c r="AC1317" i="4"/>
  <c r="AD1317" i="4" s="1"/>
  <c r="AE1317" i="4" s="1"/>
  <c r="AC1346" i="4"/>
  <c r="AD1346" i="4" s="1"/>
  <c r="AE1346" i="4" s="1"/>
  <c r="AC1345" i="4"/>
  <c r="AD1345" i="4" s="1"/>
  <c r="AE1345" i="4" s="1"/>
  <c r="AC1344" i="4"/>
  <c r="AD1344" i="4" s="1"/>
  <c r="AE1344" i="4" s="1"/>
  <c r="AC1342" i="4"/>
  <c r="AD1342" i="4" s="1"/>
  <c r="AE1342" i="4" s="1"/>
  <c r="AC1341" i="4"/>
  <c r="AD1341" i="4" s="1"/>
  <c r="AE1341" i="4" s="1"/>
  <c r="AF1341" i="4" s="1"/>
  <c r="AC1340" i="4"/>
  <c r="AD1340" i="4" s="1"/>
  <c r="AE1340" i="4" s="1"/>
  <c r="AC1335" i="4"/>
  <c r="AD1335" i="4" s="1"/>
  <c r="AE1335" i="4" s="1"/>
  <c r="AC1333" i="4"/>
  <c r="AD1333" i="4" s="1"/>
  <c r="AE1333" i="4" s="1"/>
  <c r="AC1337" i="4"/>
  <c r="AD1337" i="4" s="1"/>
  <c r="AE1337" i="4" s="1"/>
  <c r="AC1343" i="4"/>
  <c r="AD1343" i="4" s="1"/>
  <c r="AE1343" i="4" s="1"/>
  <c r="AC1332" i="4"/>
  <c r="AD1332" i="4" s="1"/>
  <c r="AE1332" i="4" s="1"/>
  <c r="AC1331" i="4"/>
  <c r="AD1331" i="4" s="1"/>
  <c r="AE1331" i="4" s="1"/>
  <c r="AC1330" i="4"/>
  <c r="AD1330" i="4" s="1"/>
  <c r="AE1330" i="4" s="1"/>
  <c r="AC1329" i="4"/>
  <c r="AD1329" i="4" s="1"/>
  <c r="AE1329" i="4" s="1"/>
  <c r="AF1329" i="4" s="1"/>
  <c r="AC1328" i="4"/>
  <c r="AD1328" i="4" s="1"/>
  <c r="AE1328" i="4" s="1"/>
  <c r="AC1326" i="4"/>
  <c r="AD1326" i="4" s="1"/>
  <c r="AE1326" i="4" s="1"/>
  <c r="AF1327" i="4"/>
  <c r="AC1334" i="4"/>
  <c r="AD1334" i="4" s="1"/>
  <c r="AE1334" i="4" s="1"/>
  <c r="AC1339" i="4"/>
  <c r="AD1339" i="4" s="1"/>
  <c r="AE1339" i="4" s="1"/>
  <c r="AC1338" i="4"/>
  <c r="AD1338" i="4" s="1"/>
  <c r="AE1338" i="4" s="1"/>
  <c r="AC1336" i="4"/>
  <c r="AD1336" i="4" s="1"/>
  <c r="AE1336" i="4" s="1"/>
  <c r="AF1336" i="4" s="1"/>
  <c r="AC1325" i="4"/>
  <c r="AD1325" i="4" s="1"/>
  <c r="AE1325" i="4" s="1"/>
  <c r="AC1322" i="4"/>
  <c r="AD1322" i="4" s="1"/>
  <c r="AE1322" i="4" s="1"/>
  <c r="AC1312" i="4"/>
  <c r="AD1312" i="4" s="1"/>
  <c r="AE1312" i="4" s="1"/>
  <c r="AC1314" i="4"/>
  <c r="AD1314" i="4" s="1"/>
  <c r="AE1314" i="4" s="1"/>
  <c r="AC1316" i="4"/>
  <c r="AD1316" i="4" s="1"/>
  <c r="AE1316" i="4" s="1"/>
  <c r="AC1321" i="4"/>
  <c r="AD1321" i="4" s="1"/>
  <c r="AE1321" i="4" s="1"/>
  <c r="AF1319" i="4"/>
  <c r="AC1320" i="4"/>
  <c r="AD1320" i="4" s="1"/>
  <c r="AE1320" i="4" s="1"/>
  <c r="AC1318" i="4"/>
  <c r="AD1318" i="4" s="1"/>
  <c r="AE1318" i="4" s="1"/>
  <c r="AC1313" i="4"/>
  <c r="AD1313" i="4" s="1"/>
  <c r="AE1313" i="4" s="1"/>
  <c r="AC1323" i="4"/>
  <c r="AD1323" i="4" s="1"/>
  <c r="AE1323" i="4" s="1"/>
  <c r="AC1315" i="4"/>
  <c r="AD1315" i="4" s="1"/>
  <c r="AE1315" i="4" s="1"/>
  <c r="AC1310" i="4"/>
  <c r="AD1310" i="4" s="1"/>
  <c r="AE1310" i="4" s="1"/>
  <c r="AC1311" i="4"/>
  <c r="AD1311" i="4" s="1"/>
  <c r="AE1311" i="4" s="1"/>
  <c r="AF1309" i="4"/>
  <c r="AC1308" i="4"/>
  <c r="AD1308" i="4" s="1"/>
  <c r="AE1308" i="4" s="1"/>
  <c r="AC1307" i="4"/>
  <c r="AD1307" i="4" s="1"/>
  <c r="AE1307" i="4" s="1"/>
  <c r="AC1306" i="4"/>
  <c r="AD1306" i="4" s="1"/>
  <c r="AE1306" i="4" s="1"/>
  <c r="AF1305" i="4"/>
  <c r="AC1303" i="4"/>
  <c r="AD1303" i="4" s="1"/>
  <c r="AE1303" i="4" s="1"/>
  <c r="AC1302" i="4"/>
  <c r="AD1302" i="4" s="1"/>
  <c r="AE1302" i="4" s="1"/>
  <c r="AC1300" i="4"/>
  <c r="AD1300" i="4" s="1"/>
  <c r="AE1300" i="4" s="1"/>
  <c r="AF1298" i="4"/>
  <c r="AC1299" i="4"/>
  <c r="AD1299" i="4" s="1"/>
  <c r="AE1299" i="4" s="1"/>
  <c r="AC1301" i="4"/>
  <c r="AD1301" i="4" s="1"/>
  <c r="AE1301" i="4" s="1"/>
  <c r="AC1282" i="4"/>
  <c r="AD1282" i="4" s="1"/>
  <c r="AE1282" i="4" s="1"/>
  <c r="AC1288" i="4"/>
  <c r="AD1288" i="4" s="1"/>
  <c r="AE1288" i="4" s="1"/>
  <c r="AC1295" i="4"/>
  <c r="AD1295" i="4" s="1"/>
  <c r="AE1295" i="4" s="1"/>
  <c r="AC1294" i="4"/>
  <c r="AD1294" i="4" s="1"/>
  <c r="AE1294" i="4" s="1"/>
  <c r="AC1293" i="4"/>
  <c r="AD1293" i="4" s="1"/>
  <c r="AE1293" i="4" s="1"/>
  <c r="AC1292" i="4"/>
  <c r="AD1292" i="4" s="1"/>
  <c r="AE1292" i="4" s="1"/>
  <c r="AC1275" i="4"/>
  <c r="AD1275" i="4" s="1"/>
  <c r="AE1275" i="4" s="1"/>
  <c r="AC1291" i="4"/>
  <c r="AD1291" i="4" s="1"/>
  <c r="AE1291" i="4" s="1"/>
  <c r="AC1276" i="4"/>
  <c r="AD1276" i="4" s="1"/>
  <c r="AE1276" i="4" s="1"/>
  <c r="AF1273" i="4"/>
  <c r="AC1286" i="4"/>
  <c r="AD1286" i="4" s="1"/>
  <c r="AE1286" i="4" s="1"/>
  <c r="AC1280" i="4"/>
  <c r="AD1280" i="4" s="1"/>
  <c r="AE1280" i="4" s="1"/>
  <c r="AC1278" i="4"/>
  <c r="AD1278" i="4" s="1"/>
  <c r="AE1278" i="4" s="1"/>
  <c r="AC1272" i="4"/>
  <c r="AD1272" i="4" s="1"/>
  <c r="AE1272" i="4" s="1"/>
  <c r="AC1287" i="4"/>
  <c r="AD1287" i="4" s="1"/>
  <c r="AE1287" i="4" s="1"/>
  <c r="AF1289" i="4"/>
  <c r="AC1274" i="4"/>
  <c r="AD1274" i="4" s="1"/>
  <c r="AE1274" i="4" s="1"/>
  <c r="AC1279" i="4"/>
  <c r="AD1279" i="4" s="1"/>
  <c r="AE1279" i="4" s="1"/>
  <c r="AC1290" i="4"/>
  <c r="AD1290" i="4" s="1"/>
  <c r="AE1290" i="4" s="1"/>
  <c r="AF1285" i="4"/>
  <c r="AC1284" i="4"/>
  <c r="AD1284" i="4" s="1"/>
  <c r="AE1284" i="4" s="1"/>
  <c r="AC1281" i="4"/>
  <c r="AD1281" i="4" s="1"/>
  <c r="AE1281" i="4" s="1"/>
  <c r="AC1296" i="4"/>
  <c r="AD1296" i="4" s="1"/>
  <c r="AE1296" i="4" s="1"/>
  <c r="AC1283" i="4"/>
  <c r="AD1283" i="4" s="1"/>
  <c r="AE1283" i="4" s="1"/>
  <c r="AF1283" i="4" s="1"/>
  <c r="AF1271" i="4"/>
  <c r="AC1269" i="4"/>
  <c r="AD1269" i="4" s="1"/>
  <c r="AE1269" i="4" s="1"/>
  <c r="AC1266" i="4"/>
  <c r="AD1266" i="4" s="1"/>
  <c r="AE1266" i="4" s="1"/>
  <c r="AC1258" i="4"/>
  <c r="AD1258" i="4" s="1"/>
  <c r="AE1258" i="4" s="1"/>
  <c r="AC1257" i="4"/>
  <c r="AD1257" i="4" s="1"/>
  <c r="AE1257" i="4" s="1"/>
  <c r="AC1254" i="4"/>
  <c r="AD1254" i="4" s="1"/>
  <c r="AE1254" i="4" s="1"/>
  <c r="AC1253" i="4"/>
  <c r="AD1253" i="4" s="1"/>
  <c r="AE1253" i="4" s="1"/>
  <c r="AC1252" i="4"/>
  <c r="AD1252" i="4" s="1"/>
  <c r="AE1252" i="4" s="1"/>
  <c r="AC1249" i="4"/>
  <c r="AD1249" i="4" s="1"/>
  <c r="AE1249" i="4" s="1"/>
  <c r="AC1246" i="4"/>
  <c r="AD1246" i="4" s="1"/>
  <c r="AE1246" i="4" s="1"/>
  <c r="AC1245" i="4"/>
  <c r="AD1245" i="4" s="1"/>
  <c r="AE1245" i="4" s="1"/>
  <c r="AC1244" i="4"/>
  <c r="AD1244" i="4" s="1"/>
  <c r="AE1244" i="4" s="1"/>
  <c r="AC1260" i="4"/>
  <c r="AD1260" i="4" s="1"/>
  <c r="AE1260" i="4" s="1"/>
  <c r="AE1263" i="4"/>
  <c r="AF1263" i="4"/>
  <c r="AC1262" i="4"/>
  <c r="AD1262" i="4" s="1"/>
  <c r="AE1262" i="4" s="1"/>
  <c r="AC1256" i="4"/>
  <c r="AD1256" i="4" s="1"/>
  <c r="AE1256" i="4" s="1"/>
  <c r="AC1267" i="4"/>
  <c r="AD1267" i="4" s="1"/>
  <c r="AE1267" i="4" s="1"/>
  <c r="AC1247" i="4"/>
  <c r="AD1247" i="4" s="1"/>
  <c r="AE1247" i="4" s="1"/>
  <c r="AC1251" i="4"/>
  <c r="AD1251" i="4" s="1"/>
  <c r="AE1251" i="4" s="1"/>
  <c r="AC1255" i="4"/>
  <c r="AD1255" i="4" s="1"/>
  <c r="AE1255" i="4" s="1"/>
  <c r="AC1259" i="4"/>
  <c r="AD1259" i="4" s="1"/>
  <c r="AE1259" i="4" s="1"/>
  <c r="AC1268" i="4"/>
  <c r="AD1268" i="4" s="1"/>
  <c r="AE1268" i="4" s="1"/>
  <c r="AC1264" i="4"/>
  <c r="AD1264" i="4" s="1"/>
  <c r="AE1264" i="4" s="1"/>
  <c r="AC1261" i="4"/>
  <c r="AD1261" i="4" s="1"/>
  <c r="AE1261" i="4" s="1"/>
  <c r="AC1265" i="4"/>
  <c r="AD1265" i="4" s="1"/>
  <c r="AE1265" i="4" s="1"/>
  <c r="AF1265" i="4" s="1"/>
  <c r="AF1248" i="4"/>
  <c r="AC1237" i="4"/>
  <c r="AD1237" i="4" s="1"/>
  <c r="AE1237" i="4" s="1"/>
  <c r="AC1234" i="4"/>
  <c r="AD1234" i="4" s="1"/>
  <c r="AE1234" i="4" s="1"/>
  <c r="AC1232" i="4"/>
  <c r="AD1232" i="4" s="1"/>
  <c r="AE1232" i="4" s="1"/>
  <c r="AF1222" i="4"/>
  <c r="AC1238" i="4"/>
  <c r="AD1238" i="4" s="1"/>
  <c r="AE1238" i="4" s="1"/>
  <c r="AC1226" i="4"/>
  <c r="AD1226" i="4" s="1"/>
  <c r="AE1226" i="4" s="1"/>
  <c r="AF1227" i="4"/>
  <c r="AF1239" i="4"/>
  <c r="AC1233" i="4"/>
  <c r="AD1233" i="4" s="1"/>
  <c r="AE1233" i="4" s="1"/>
  <c r="AC1236" i="4"/>
  <c r="AD1236" i="4" s="1"/>
  <c r="AE1236" i="4" s="1"/>
  <c r="AC1241" i="4"/>
  <c r="AD1241" i="4" s="1"/>
  <c r="AE1241" i="4" s="1"/>
  <c r="AC1224" i="4"/>
  <c r="AD1224" i="4" s="1"/>
  <c r="AE1224" i="4" s="1"/>
  <c r="AC1228" i="4"/>
  <c r="AD1228" i="4" s="1"/>
  <c r="AE1228" i="4" s="1"/>
  <c r="AF1229" i="4"/>
  <c r="AF1219" i="4"/>
  <c r="AC1242" i="4"/>
  <c r="AD1242" i="4" s="1"/>
  <c r="AE1242" i="4" s="1"/>
  <c r="AC1235" i="4"/>
  <c r="AD1235" i="4" s="1"/>
  <c r="AE1235" i="4" s="1"/>
  <c r="AC1225" i="4"/>
  <c r="AD1225" i="4" s="1"/>
  <c r="AE1225" i="4" s="1"/>
  <c r="AC1231" i="4"/>
  <c r="AD1231" i="4" s="1"/>
  <c r="AE1231" i="4" s="1"/>
  <c r="AF1230" i="4"/>
  <c r="AF1240" i="4"/>
  <c r="AC1218" i="4"/>
  <c r="AD1218" i="4" s="1"/>
  <c r="AE1218" i="4" s="1"/>
  <c r="AC1217" i="4"/>
  <c r="AD1217" i="4" s="1"/>
  <c r="AE1217" i="4" s="1"/>
  <c r="AC1221" i="4"/>
  <c r="AD1221" i="4" s="1"/>
  <c r="AE1221" i="4" s="1"/>
  <c r="AC1220" i="4"/>
  <c r="AD1220" i="4" s="1"/>
  <c r="AE1220" i="4" s="1"/>
  <c r="AF1220" i="4" s="1"/>
  <c r="AC1201" i="4"/>
  <c r="AD1201" i="4" s="1"/>
  <c r="AE1201" i="4" s="1"/>
  <c r="AC1205" i="4"/>
  <c r="AD1205" i="4" s="1"/>
  <c r="AE1205" i="4" s="1"/>
  <c r="AC1208" i="4"/>
  <c r="AD1208" i="4" s="1"/>
  <c r="AE1208" i="4" s="1"/>
  <c r="AC1213" i="4"/>
  <c r="AD1213" i="4" s="1"/>
  <c r="AE1213" i="4" s="1"/>
  <c r="AC1210" i="4"/>
  <c r="AD1210" i="4" s="1"/>
  <c r="AE1210" i="4" s="1"/>
  <c r="AC1211" i="4"/>
  <c r="AD1211" i="4" s="1"/>
  <c r="AE1211" i="4" s="1"/>
  <c r="AC1207" i="4"/>
  <c r="AD1207" i="4" s="1"/>
  <c r="AE1207" i="4" s="1"/>
  <c r="AC1209" i="4"/>
  <c r="AD1209" i="4" s="1"/>
  <c r="AE1209" i="4" s="1"/>
  <c r="AC1215" i="4"/>
  <c r="AD1215" i="4" s="1"/>
  <c r="AE1215" i="4" s="1"/>
  <c r="AC1214" i="4"/>
  <c r="AD1214" i="4" s="1"/>
  <c r="AE1214" i="4" s="1"/>
  <c r="AC1212" i="4"/>
  <c r="AD1212" i="4" s="1"/>
  <c r="AE1212" i="4" s="1"/>
  <c r="AC1204" i="4"/>
  <c r="AD1204" i="4" s="1"/>
  <c r="AE1204" i="4" s="1"/>
  <c r="AC1203" i="4"/>
  <c r="AD1203" i="4" s="1"/>
  <c r="AE1203" i="4" s="1"/>
  <c r="AC1202" i="4"/>
  <c r="AD1202" i="4" s="1"/>
  <c r="AE1202" i="4" s="1"/>
  <c r="AC1200" i="4"/>
  <c r="AD1200" i="4" s="1"/>
  <c r="AE1200" i="4" s="1"/>
  <c r="AC1206" i="4"/>
  <c r="AD1206" i="4" s="1"/>
  <c r="AE1206" i="4" s="1"/>
  <c r="AC1199" i="4"/>
  <c r="AD1199" i="4" s="1"/>
  <c r="AE1199" i="4" s="1"/>
  <c r="AC1198" i="4"/>
  <c r="AD1198" i="4" s="1"/>
  <c r="AE1198" i="4" s="1"/>
  <c r="AC1197" i="4"/>
  <c r="AD1197" i="4" s="1"/>
  <c r="AE1197" i="4" s="1"/>
  <c r="AC1195" i="4"/>
  <c r="AD1195" i="4" s="1"/>
  <c r="AE1195" i="4" s="1"/>
  <c r="AC1194" i="4"/>
  <c r="AD1194" i="4" s="1"/>
  <c r="AE1194" i="4" s="1"/>
  <c r="AC1193" i="4"/>
  <c r="AD1193" i="4" s="1"/>
  <c r="AE1193" i="4" s="1"/>
  <c r="AC1192" i="4"/>
  <c r="AD1192" i="4" s="1"/>
  <c r="AE1192" i="4" s="1"/>
  <c r="AC1187" i="4"/>
  <c r="AD1187" i="4" s="1"/>
  <c r="AE1187" i="4" s="1"/>
  <c r="AC1170" i="4"/>
  <c r="AD1170" i="4" s="1"/>
  <c r="AE1170" i="4" s="1"/>
  <c r="AC1173" i="4"/>
  <c r="AD1173" i="4" s="1"/>
  <c r="AE1173" i="4" s="1"/>
  <c r="AC1178" i="4"/>
  <c r="AD1178" i="4" s="1"/>
  <c r="AE1178" i="4" s="1"/>
  <c r="AC1181" i="4"/>
  <c r="AD1181" i="4" s="1"/>
  <c r="AE1181" i="4" s="1"/>
  <c r="AC1183" i="4"/>
  <c r="AD1183" i="4" s="1"/>
  <c r="AE1183" i="4" s="1"/>
  <c r="AC1185" i="4"/>
  <c r="AD1185" i="4" s="1"/>
  <c r="AE1185" i="4" s="1"/>
  <c r="AC1175" i="4"/>
  <c r="AD1175" i="4" s="1"/>
  <c r="AE1175" i="4" s="1"/>
  <c r="AC1182" i="4"/>
  <c r="AD1182" i="4" s="1"/>
  <c r="AE1182" i="4" s="1"/>
  <c r="AC1180" i="4"/>
  <c r="AD1180" i="4" s="1"/>
  <c r="AE1180" i="4" s="1"/>
  <c r="AC1188" i="4"/>
  <c r="AD1188" i="4" s="1"/>
  <c r="AE1188" i="4" s="1"/>
  <c r="AC1167" i="4"/>
  <c r="AD1167" i="4" s="1"/>
  <c r="AE1167" i="4" s="1"/>
  <c r="AC1165" i="4"/>
  <c r="AD1165" i="4" s="1"/>
  <c r="AE1165" i="4" s="1"/>
  <c r="AC1184" i="4"/>
  <c r="AD1184" i="4" s="1"/>
  <c r="AE1184" i="4" s="1"/>
  <c r="AC1172" i="4"/>
  <c r="AD1172" i="4" s="1"/>
  <c r="AE1172" i="4" s="1"/>
  <c r="AC1166" i="4"/>
  <c r="AD1166" i="4" s="1"/>
  <c r="AE1166" i="4" s="1"/>
  <c r="AC1176" i="4"/>
  <c r="AD1176" i="4" s="1"/>
  <c r="AE1176" i="4" s="1"/>
  <c r="AC1174" i="4"/>
  <c r="AD1174" i="4" s="1"/>
  <c r="AE1174" i="4" s="1"/>
  <c r="AC1186" i="4"/>
  <c r="AD1186" i="4" s="1"/>
  <c r="AE1186" i="4" s="1"/>
  <c r="AC1179" i="4"/>
  <c r="AD1179" i="4" s="1"/>
  <c r="AE1179" i="4" s="1"/>
  <c r="AC1177" i="4"/>
  <c r="AD1177" i="4" s="1"/>
  <c r="AE1177" i="4" s="1"/>
  <c r="AC1168" i="4"/>
  <c r="AD1168" i="4" s="1"/>
  <c r="AE1168" i="4" s="1"/>
  <c r="AC1171" i="4"/>
  <c r="AD1171" i="4" s="1"/>
  <c r="AE1171" i="4" s="1"/>
  <c r="AC1158" i="4"/>
  <c r="AD1158" i="4" s="1"/>
  <c r="AE1158" i="4" s="1"/>
  <c r="AC1152" i="4"/>
  <c r="AD1152" i="4" s="1"/>
  <c r="AE1152" i="4" s="1"/>
  <c r="AC1151" i="4"/>
  <c r="AD1151" i="4" s="1"/>
  <c r="AE1151" i="4" s="1"/>
  <c r="AC1147" i="4"/>
  <c r="AD1147" i="4" s="1"/>
  <c r="AE1147" i="4" s="1"/>
  <c r="AC1142" i="4"/>
  <c r="AD1142" i="4" s="1"/>
  <c r="AE1142" i="4" s="1"/>
  <c r="AC1140" i="4"/>
  <c r="AD1140" i="4" s="1"/>
  <c r="AE1140" i="4" s="1"/>
  <c r="AC1139" i="4"/>
  <c r="AD1139" i="4" s="1"/>
  <c r="AE1139" i="4" s="1"/>
  <c r="AC1148" i="4"/>
  <c r="AD1148" i="4" s="1"/>
  <c r="AE1148" i="4" s="1"/>
  <c r="AC1141" i="4"/>
  <c r="AD1141" i="4" s="1"/>
  <c r="AE1141" i="4" s="1"/>
  <c r="AC1149" i="4"/>
  <c r="AD1149" i="4" s="1"/>
  <c r="AE1149" i="4" s="1"/>
  <c r="AC1161" i="4"/>
  <c r="AD1161" i="4" s="1"/>
  <c r="AE1161" i="4" s="1"/>
  <c r="AC1154" i="4"/>
  <c r="AD1154" i="4" s="1"/>
  <c r="AE1154" i="4" s="1"/>
  <c r="AC1155" i="4"/>
  <c r="AD1155" i="4" s="1"/>
  <c r="AE1155" i="4" s="1"/>
  <c r="AC1146" i="4"/>
  <c r="AD1146" i="4" s="1"/>
  <c r="AE1146" i="4" s="1"/>
  <c r="AC1145" i="4"/>
  <c r="AD1145" i="4" s="1"/>
  <c r="AE1145" i="4" s="1"/>
  <c r="AC1156" i="4"/>
  <c r="AD1156" i="4" s="1"/>
  <c r="AE1156" i="4" s="1"/>
  <c r="AC1138" i="4"/>
  <c r="AD1138" i="4" s="1"/>
  <c r="AE1138" i="4" s="1"/>
  <c r="AC1153" i="4"/>
  <c r="AD1153" i="4" s="1"/>
  <c r="AE1153" i="4" s="1"/>
  <c r="AC1159" i="4"/>
  <c r="AD1159" i="4" s="1"/>
  <c r="AE1159" i="4" s="1"/>
  <c r="AC1157" i="4"/>
  <c r="AD1157" i="4" s="1"/>
  <c r="AE1157" i="4" s="1"/>
  <c r="AF1157" i="4" s="1"/>
  <c r="AC1143" i="4"/>
  <c r="AD1143" i="4" s="1"/>
  <c r="AE1143" i="4" s="1"/>
  <c r="AC1160" i="4"/>
  <c r="AD1160" i="4" s="1"/>
  <c r="AE1160" i="4" s="1"/>
  <c r="AC1144" i="4"/>
  <c r="AD1144" i="4" s="1"/>
  <c r="AE1144" i="4" s="1"/>
  <c r="AF1144" i="4" s="1"/>
  <c r="AC1150" i="4"/>
  <c r="AD1150" i="4" s="1"/>
  <c r="AE1150" i="4" s="1"/>
  <c r="AF1150" i="4" s="1"/>
  <c r="AC1113" i="4"/>
  <c r="AD1113" i="4" s="1"/>
  <c r="AE1113" i="4" s="1"/>
  <c r="AC1121" i="4"/>
  <c r="AD1121" i="4" s="1"/>
  <c r="AE1121" i="4" s="1"/>
  <c r="AC1131" i="4"/>
  <c r="AD1131" i="4" s="1"/>
  <c r="AE1131" i="4" s="1"/>
  <c r="AC1125" i="4"/>
  <c r="AD1125" i="4" s="1"/>
  <c r="AE1125" i="4" s="1"/>
  <c r="AC1114" i="4"/>
  <c r="AD1114" i="4" s="1"/>
  <c r="AE1114" i="4" s="1"/>
  <c r="AC1122" i="4"/>
  <c r="AD1122" i="4" s="1"/>
  <c r="AE1122" i="4" s="1"/>
  <c r="AC1120" i="4"/>
  <c r="AD1120" i="4" s="1"/>
  <c r="AE1120" i="4" s="1"/>
  <c r="AC1119" i="4"/>
  <c r="AD1119" i="4" s="1"/>
  <c r="AE1119" i="4" s="1"/>
  <c r="AC1127" i="4"/>
  <c r="AD1127" i="4" s="1"/>
  <c r="AE1127" i="4" s="1"/>
  <c r="AC1134" i="4"/>
  <c r="AD1134" i="4" s="1"/>
  <c r="AE1134" i="4" s="1"/>
  <c r="AC1132" i="4"/>
  <c r="AD1132" i="4" s="1"/>
  <c r="AE1132" i="4" s="1"/>
  <c r="AC1115" i="4"/>
  <c r="AD1115" i="4" s="1"/>
  <c r="AE1115" i="4" s="1"/>
  <c r="AC1130" i="4"/>
  <c r="AD1130" i="4" s="1"/>
  <c r="AE1130" i="4" s="1"/>
  <c r="AC1118" i="4"/>
  <c r="AD1118" i="4" s="1"/>
  <c r="AE1118" i="4" s="1"/>
  <c r="AC1129" i="4"/>
  <c r="AD1129" i="4" s="1"/>
  <c r="AE1129" i="4" s="1"/>
  <c r="AC1128" i="4"/>
  <c r="AD1128" i="4" s="1"/>
  <c r="AE1128" i="4" s="1"/>
  <c r="AC1111" i="4"/>
  <c r="AD1111" i="4" s="1"/>
  <c r="AE1111" i="4" s="1"/>
  <c r="AC1126" i="4"/>
  <c r="AD1126" i="4" s="1"/>
  <c r="AE1126" i="4" s="1"/>
  <c r="AC1124" i="4"/>
  <c r="AD1124" i="4" s="1"/>
  <c r="AE1124" i="4" s="1"/>
  <c r="AF1124" i="4" s="1"/>
  <c r="AC1112" i="4"/>
  <c r="AD1112" i="4" s="1"/>
  <c r="AE1112" i="4" s="1"/>
  <c r="AF1112" i="4" s="1"/>
  <c r="AC1116" i="4"/>
  <c r="AD1116" i="4" s="1"/>
  <c r="AE1116" i="4" s="1"/>
  <c r="AF1116" i="4" s="1"/>
  <c r="AC1133" i="4"/>
  <c r="AD1133" i="4" s="1"/>
  <c r="AE1133" i="4" s="1"/>
  <c r="AF1133" i="4" s="1"/>
  <c r="AC1117" i="4"/>
  <c r="AD1117" i="4" s="1"/>
  <c r="AE1117" i="4" s="1"/>
  <c r="AF1117" i="4" s="1"/>
  <c r="AC1123" i="4"/>
  <c r="AD1123" i="4" s="1"/>
  <c r="AE1123" i="4" s="1"/>
  <c r="AF1123" i="4" s="1"/>
  <c r="AC1088" i="4"/>
  <c r="AD1088" i="4" s="1"/>
  <c r="AE1088" i="4" s="1"/>
  <c r="AC1089" i="4"/>
  <c r="AD1089" i="4" s="1"/>
  <c r="AE1089" i="4" s="1"/>
  <c r="AC1095" i="4"/>
  <c r="AD1095" i="4" s="1"/>
  <c r="AE1095" i="4" s="1"/>
  <c r="AC1100" i="4"/>
  <c r="AD1100" i="4" s="1"/>
  <c r="AE1100" i="4" s="1"/>
  <c r="AC1102" i="4"/>
  <c r="AD1102" i="4" s="1"/>
  <c r="AE1102" i="4" s="1"/>
  <c r="AC1104" i="4"/>
  <c r="AD1104" i="4" s="1"/>
  <c r="AE1104" i="4" s="1"/>
  <c r="AC1107" i="4"/>
  <c r="AD1107" i="4" s="1"/>
  <c r="AE1107" i="4" s="1"/>
  <c r="AC1103" i="4"/>
  <c r="AD1103" i="4" s="1"/>
  <c r="AE1103" i="4" s="1"/>
  <c r="AC1098" i="4"/>
  <c r="AD1098" i="4" s="1"/>
  <c r="AE1098" i="4" s="1"/>
  <c r="AC1099" i="4"/>
  <c r="AD1099" i="4" s="1"/>
  <c r="AE1099" i="4" s="1"/>
  <c r="AC1101" i="4"/>
  <c r="AD1101" i="4" s="1"/>
  <c r="AE1101" i="4" s="1"/>
  <c r="AC1093" i="4"/>
  <c r="AD1093" i="4" s="1"/>
  <c r="AE1093" i="4" s="1"/>
  <c r="AC1106" i="4"/>
  <c r="AD1106" i="4" s="1"/>
  <c r="AE1106" i="4" s="1"/>
  <c r="AC1091" i="4"/>
  <c r="AD1091" i="4" s="1"/>
  <c r="AE1091" i="4" s="1"/>
  <c r="AC1086" i="4"/>
  <c r="AD1086" i="4" s="1"/>
  <c r="AE1086" i="4" s="1"/>
  <c r="AC1084" i="4"/>
  <c r="AD1084" i="4" s="1"/>
  <c r="AE1084" i="4" s="1"/>
  <c r="AC1105" i="4"/>
  <c r="AD1105" i="4" s="1"/>
  <c r="AE1105" i="4" s="1"/>
  <c r="AC1096" i="4"/>
  <c r="AD1096" i="4" s="1"/>
  <c r="AE1096" i="4" s="1"/>
  <c r="AC1087" i="4"/>
  <c r="AD1087" i="4" s="1"/>
  <c r="AE1087" i="4" s="1"/>
  <c r="AC1094" i="4"/>
  <c r="AD1094" i="4" s="1"/>
  <c r="AE1094" i="4" s="1"/>
  <c r="AC1092" i="4"/>
  <c r="AD1092" i="4" s="1"/>
  <c r="AE1092" i="4" s="1"/>
  <c r="AC1097" i="4"/>
  <c r="AD1097" i="4" s="1"/>
  <c r="AE1097" i="4" s="1"/>
  <c r="AC1085" i="4"/>
  <c r="AD1085" i="4" s="1"/>
  <c r="AE1085" i="4" s="1"/>
  <c r="AC1090" i="4"/>
  <c r="AD1090" i="4" s="1"/>
  <c r="AE1090" i="4" s="1"/>
  <c r="AF1090" i="4" s="1"/>
  <c r="AC1079" i="4"/>
  <c r="AD1079" i="4" s="1"/>
  <c r="AE1079" i="4" s="1"/>
  <c r="AC1075" i="4"/>
  <c r="AD1075" i="4" s="1"/>
  <c r="AE1075" i="4" s="1"/>
  <c r="AC1073" i="4"/>
  <c r="AD1073" i="4" s="1"/>
  <c r="AE1073" i="4" s="1"/>
  <c r="AC1072" i="4"/>
  <c r="AD1072" i="4" s="1"/>
  <c r="AE1072" i="4" s="1"/>
  <c r="AC1062" i="4"/>
  <c r="AD1062" i="4" s="1"/>
  <c r="AE1062" i="4" s="1"/>
  <c r="AC1071" i="4"/>
  <c r="AD1071" i="4" s="1"/>
  <c r="AE1071" i="4" s="1"/>
  <c r="AC1059" i="4"/>
  <c r="AD1059" i="4" s="1"/>
  <c r="AE1059" i="4" s="1"/>
  <c r="AC1061" i="4"/>
  <c r="AD1061" i="4" s="1"/>
  <c r="AE1061" i="4" s="1"/>
  <c r="AC1077" i="4"/>
  <c r="AD1077" i="4" s="1"/>
  <c r="AE1077" i="4" s="1"/>
  <c r="AC1063" i="4"/>
  <c r="AD1063" i="4" s="1"/>
  <c r="AE1063" i="4" s="1"/>
  <c r="AC1069" i="4"/>
  <c r="AD1069" i="4" s="1"/>
  <c r="AE1069" i="4" s="1"/>
  <c r="AC1068" i="4"/>
  <c r="AD1068" i="4" s="1"/>
  <c r="AE1068" i="4" s="1"/>
  <c r="AC1066" i="4"/>
  <c r="AD1066" i="4" s="1"/>
  <c r="AE1066" i="4" s="1"/>
  <c r="AC1080" i="4"/>
  <c r="AD1080" i="4" s="1"/>
  <c r="AE1080" i="4" s="1"/>
  <c r="AC1060" i="4"/>
  <c r="AD1060" i="4" s="1"/>
  <c r="AE1060" i="4" s="1"/>
  <c r="AC1067" i="4"/>
  <c r="AD1067" i="4" s="1"/>
  <c r="AE1067" i="4" s="1"/>
  <c r="AC1076" i="4"/>
  <c r="AD1076" i="4" s="1"/>
  <c r="AE1076" i="4" s="1"/>
  <c r="AC1070" i="4"/>
  <c r="AD1070" i="4" s="1"/>
  <c r="AE1070" i="4" s="1"/>
  <c r="AC1074" i="4"/>
  <c r="AD1074" i="4" s="1"/>
  <c r="AE1074" i="4" s="1"/>
  <c r="AC1078" i="4"/>
  <c r="AD1078" i="4" s="1"/>
  <c r="AE1078" i="4" s="1"/>
  <c r="AC1064" i="4"/>
  <c r="AD1064" i="4" s="1"/>
  <c r="AE1064" i="4" s="1"/>
  <c r="AC1065" i="4"/>
  <c r="AD1065" i="4" s="1"/>
  <c r="AE1065" i="4" s="1"/>
  <c r="AC1044" i="4"/>
  <c r="AD1044" i="4" s="1"/>
  <c r="AE1044" i="4" s="1"/>
  <c r="AC1039" i="4"/>
  <c r="AD1039" i="4" s="1"/>
  <c r="AE1039" i="4" s="1"/>
  <c r="AC1031" i="4"/>
  <c r="AD1031" i="4" s="1"/>
  <c r="AE1031" i="4" s="1"/>
  <c r="AC1034" i="4"/>
  <c r="AD1034" i="4" s="1"/>
  <c r="AE1034" i="4" s="1"/>
  <c r="AC1058" i="4"/>
  <c r="AD1058" i="4" s="1"/>
  <c r="AE1058" i="4" s="1"/>
  <c r="AC1057" i="4"/>
  <c r="AD1057" i="4" s="1"/>
  <c r="AE1057" i="4" s="1"/>
  <c r="AC1051" i="4"/>
  <c r="AD1051" i="4" s="1"/>
  <c r="AE1051" i="4" s="1"/>
  <c r="AC1048" i="4"/>
  <c r="AD1048" i="4" s="1"/>
  <c r="AE1048" i="4" s="1"/>
  <c r="AC1041" i="4"/>
  <c r="AD1041" i="4" s="1"/>
  <c r="AE1041" i="4" s="1"/>
  <c r="AC1036" i="4"/>
  <c r="AD1036" i="4" s="1"/>
  <c r="AE1036" i="4" s="1"/>
  <c r="AC1035" i="4"/>
  <c r="AD1035" i="4" s="1"/>
  <c r="AE1035" i="4" s="1"/>
  <c r="AC1033" i="4"/>
  <c r="AD1033" i="4" s="1"/>
  <c r="AE1033" i="4" s="1"/>
  <c r="AC1037" i="4"/>
  <c r="AD1037" i="4" s="1"/>
  <c r="AE1037" i="4" s="1"/>
  <c r="AC1042" i="4"/>
  <c r="AD1042" i="4" s="1"/>
  <c r="AE1042" i="4" s="1"/>
  <c r="AC1040" i="4"/>
  <c r="AD1040" i="4" s="1"/>
  <c r="AE1040" i="4" s="1"/>
  <c r="AC1053" i="4"/>
  <c r="AD1053" i="4" s="1"/>
  <c r="AE1053" i="4" s="1"/>
  <c r="AC1047" i="4"/>
  <c r="AD1047" i="4" s="1"/>
  <c r="AE1047" i="4" s="1"/>
  <c r="AC1030" i="4"/>
  <c r="AD1030" i="4" s="1"/>
  <c r="AE1030" i="4" s="1"/>
  <c r="AC1046" i="4"/>
  <c r="AD1046" i="4" s="1"/>
  <c r="AE1046" i="4" s="1"/>
  <c r="AC1038" i="4"/>
  <c r="AD1038" i="4" s="1"/>
  <c r="AE1038" i="4" s="1"/>
  <c r="AC1043" i="4"/>
  <c r="AD1043" i="4" s="1"/>
  <c r="AE1043" i="4" s="1"/>
  <c r="AC1050" i="4"/>
  <c r="AD1050" i="4" s="1"/>
  <c r="AE1050" i="4" s="1"/>
  <c r="AC1032" i="4"/>
  <c r="AD1032" i="4" s="1"/>
  <c r="AE1032" i="4" s="1"/>
  <c r="AC1049" i="4"/>
  <c r="AD1049" i="4" s="1"/>
  <c r="AE1049" i="4" s="1"/>
  <c r="AC1045" i="4"/>
  <c r="AD1045" i="4" s="1"/>
  <c r="AE1045" i="4" s="1"/>
  <c r="AC1052" i="4"/>
  <c r="AD1052" i="4" s="1"/>
  <c r="AE1052" i="4" s="1"/>
  <c r="AC1018" i="4"/>
  <c r="AD1018" i="4" s="1"/>
  <c r="AE1018" i="4" s="1"/>
  <c r="AC1013" i="4"/>
  <c r="AD1013" i="4" s="1"/>
  <c r="AE1013" i="4" s="1"/>
  <c r="AC1010" i="4"/>
  <c r="AD1010" i="4" s="1"/>
  <c r="AE1010" i="4" s="1"/>
  <c r="AC1007" i="4"/>
  <c r="AD1007" i="4" s="1"/>
  <c r="AE1007" i="4" s="1"/>
  <c r="AC1023" i="4"/>
  <c r="AD1023" i="4" s="1"/>
  <c r="AE1023" i="4" s="1"/>
  <c r="AC1011" i="4"/>
  <c r="AD1011" i="4" s="1"/>
  <c r="AE1011" i="4" s="1"/>
  <c r="AC1017" i="4"/>
  <c r="AD1017" i="4" s="1"/>
  <c r="AE1017" i="4" s="1"/>
  <c r="AC1020" i="4"/>
  <c r="AD1020" i="4" s="1"/>
  <c r="AE1020" i="4" s="1"/>
  <c r="AC1006" i="4"/>
  <c r="AD1006" i="4" s="1"/>
  <c r="AE1006" i="4" s="1"/>
  <c r="AC1003" i="4"/>
  <c r="AD1003" i="4" s="1"/>
  <c r="AE1003" i="4" s="1"/>
  <c r="AC1024" i="4"/>
  <c r="AD1024" i="4" s="1"/>
  <c r="AE1024" i="4" s="1"/>
  <c r="AC1019" i="4"/>
  <c r="AD1019" i="4" s="1"/>
  <c r="AE1019" i="4" s="1"/>
  <c r="AC1008" i="4"/>
  <c r="AD1008" i="4" s="1"/>
  <c r="AE1008" i="4" s="1"/>
  <c r="AC1025" i="4"/>
  <c r="AD1025" i="4" s="1"/>
  <c r="AE1025" i="4" s="1"/>
  <c r="AC1014" i="4"/>
  <c r="AD1014" i="4" s="1"/>
  <c r="AE1014" i="4" s="1"/>
  <c r="AC1026" i="4"/>
  <c r="AD1026" i="4" s="1"/>
  <c r="AE1026" i="4" s="1"/>
  <c r="AC1021" i="4"/>
  <c r="AD1021" i="4" s="1"/>
  <c r="AE1021" i="4" s="1"/>
  <c r="AC1009" i="4"/>
  <c r="AD1009" i="4" s="1"/>
  <c r="AE1009" i="4" s="1"/>
  <c r="AC1022" i="4"/>
  <c r="AD1022" i="4" s="1"/>
  <c r="AE1022" i="4" s="1"/>
  <c r="AC1016" i="4"/>
  <c r="AD1016" i="4" s="1"/>
  <c r="AE1016" i="4" s="1"/>
  <c r="AC1015" i="4"/>
  <c r="AD1015" i="4" s="1"/>
  <c r="AE1015" i="4" s="1"/>
  <c r="AC1012" i="4"/>
  <c r="AD1012" i="4" s="1"/>
  <c r="AE1012" i="4" s="1"/>
  <c r="AC1005" i="4"/>
  <c r="AD1005" i="4" s="1"/>
  <c r="AE1005" i="4" s="1"/>
  <c r="AF1005" i="4" s="1"/>
  <c r="AC1004" i="4"/>
  <c r="AD1004" i="4" s="1"/>
  <c r="AE1004" i="4" s="1"/>
  <c r="AC977" i="4"/>
  <c r="AD977" i="4" s="1"/>
  <c r="AE977" i="4" s="1"/>
  <c r="AC981" i="4"/>
  <c r="AD981" i="4" s="1"/>
  <c r="AE981" i="4" s="1"/>
  <c r="AC986" i="4"/>
  <c r="AD986" i="4" s="1"/>
  <c r="AE986" i="4" s="1"/>
  <c r="AC990" i="4"/>
  <c r="AD990" i="4" s="1"/>
  <c r="AE990" i="4" s="1"/>
  <c r="AC993" i="4"/>
  <c r="AD993" i="4" s="1"/>
  <c r="AE993" i="4" s="1"/>
  <c r="AC994" i="4"/>
  <c r="AD994" i="4" s="1"/>
  <c r="AE994" i="4" s="1"/>
  <c r="AC995" i="4"/>
  <c r="AD995" i="4" s="1"/>
  <c r="AE995" i="4" s="1"/>
  <c r="AC983" i="4"/>
  <c r="AD983" i="4" s="1"/>
  <c r="AE983" i="4" s="1"/>
  <c r="AC976" i="4"/>
  <c r="AD976" i="4" s="1"/>
  <c r="AE976" i="4" s="1"/>
  <c r="AC980" i="4"/>
  <c r="AD980" i="4" s="1"/>
  <c r="AE980" i="4" s="1"/>
  <c r="AC989" i="4"/>
  <c r="AD989" i="4" s="1"/>
  <c r="AE989" i="4" s="1"/>
  <c r="AC992" i="4"/>
  <c r="AD992" i="4" s="1"/>
  <c r="AE992" i="4" s="1"/>
  <c r="AC998" i="4"/>
  <c r="AD998" i="4" s="1"/>
  <c r="AE998" i="4" s="1"/>
  <c r="AC987" i="4"/>
  <c r="AD987" i="4" s="1"/>
  <c r="AE987" i="4" s="1"/>
  <c r="AC984" i="4"/>
  <c r="AD984" i="4" s="1"/>
  <c r="AE984" i="4" s="1"/>
  <c r="AC997" i="4"/>
  <c r="AD997" i="4" s="1"/>
  <c r="AE997" i="4" s="1"/>
  <c r="AC999" i="4"/>
  <c r="AD999" i="4" s="1"/>
  <c r="AE999" i="4" s="1"/>
  <c r="AC996" i="4"/>
  <c r="AD996" i="4" s="1"/>
  <c r="AE996" i="4" s="1"/>
  <c r="AC979" i="4"/>
  <c r="AD979" i="4" s="1"/>
  <c r="AE979" i="4" s="1"/>
  <c r="AC985" i="4"/>
  <c r="AD985" i="4" s="1"/>
  <c r="AE985" i="4" s="1"/>
  <c r="AC991" i="4"/>
  <c r="AD991" i="4" s="1"/>
  <c r="AE991" i="4" s="1"/>
  <c r="AC988" i="4"/>
  <c r="AD988" i="4" s="1"/>
  <c r="AE988" i="4" s="1"/>
  <c r="AC982" i="4"/>
  <c r="AD982" i="4" s="1"/>
  <c r="AE982" i="4" s="1"/>
  <c r="AC967" i="4"/>
  <c r="AD967" i="4" s="1"/>
  <c r="AE967" i="4" s="1"/>
  <c r="AC956" i="4"/>
  <c r="AD956" i="4" s="1"/>
  <c r="AE956" i="4" s="1"/>
  <c r="AC958" i="4"/>
  <c r="AD958" i="4" s="1"/>
  <c r="AE958" i="4" s="1"/>
  <c r="AC953" i="4"/>
  <c r="AD953" i="4" s="1"/>
  <c r="AE953" i="4" s="1"/>
  <c r="AC963" i="4"/>
  <c r="AD963" i="4" s="1"/>
  <c r="AE963" i="4" s="1"/>
  <c r="AC954" i="4"/>
  <c r="AD954" i="4" s="1"/>
  <c r="AE954" i="4" s="1"/>
  <c r="AC965" i="4"/>
  <c r="AD965" i="4" s="1"/>
  <c r="AE965" i="4" s="1"/>
  <c r="AC952" i="4"/>
  <c r="AD952" i="4" s="1"/>
  <c r="AE952" i="4" s="1"/>
  <c r="AC968" i="4"/>
  <c r="AD968" i="4" s="1"/>
  <c r="AE968" i="4" s="1"/>
  <c r="AC950" i="4"/>
  <c r="AD950" i="4" s="1"/>
  <c r="AE950" i="4" s="1"/>
  <c r="AC955" i="4"/>
  <c r="AD955" i="4" s="1"/>
  <c r="AE955" i="4" s="1"/>
  <c r="AC961" i="4"/>
  <c r="AD961" i="4" s="1"/>
  <c r="AE961" i="4" s="1"/>
  <c r="AC959" i="4"/>
  <c r="AD959" i="4" s="1"/>
  <c r="AE959" i="4" s="1"/>
  <c r="AC969" i="4"/>
  <c r="AD969" i="4" s="1"/>
  <c r="AE969" i="4" s="1"/>
  <c r="AC972" i="4"/>
  <c r="AD972" i="4" s="1"/>
  <c r="AE972" i="4" s="1"/>
  <c r="AC962" i="4"/>
  <c r="AD962" i="4" s="1"/>
  <c r="AE962" i="4" s="1"/>
  <c r="AC971" i="4"/>
  <c r="AD971" i="4" s="1"/>
  <c r="AE971" i="4" s="1"/>
  <c r="AC966" i="4"/>
  <c r="AD966" i="4" s="1"/>
  <c r="AE966" i="4" s="1"/>
  <c r="AC960" i="4"/>
  <c r="AD960" i="4" s="1"/>
  <c r="AE960" i="4" s="1"/>
  <c r="AC970" i="4"/>
  <c r="AD970" i="4" s="1"/>
  <c r="AE970" i="4" s="1"/>
  <c r="AC964" i="4"/>
  <c r="AD964" i="4" s="1"/>
  <c r="AE964" i="4" s="1"/>
  <c r="AF964" i="4" s="1"/>
  <c r="AC957" i="4"/>
  <c r="AD957" i="4" s="1"/>
  <c r="AE957" i="4" s="1"/>
  <c r="AF957" i="4" s="1"/>
  <c r="AC949" i="4"/>
  <c r="AD949" i="4" s="1"/>
  <c r="AE949" i="4" s="1"/>
  <c r="AF949" i="4" s="1"/>
  <c r="AC924" i="4"/>
  <c r="AD924" i="4" s="1"/>
  <c r="AE924" i="4" s="1"/>
  <c r="AC930" i="4"/>
  <c r="AD930" i="4" s="1"/>
  <c r="AE930" i="4" s="1"/>
  <c r="AC931" i="4"/>
  <c r="AD931" i="4" s="1"/>
  <c r="AE931" i="4" s="1"/>
  <c r="AC932" i="4"/>
  <c r="AD932" i="4" s="1"/>
  <c r="AE932" i="4" s="1"/>
  <c r="AC934" i="4"/>
  <c r="AD934" i="4" s="1"/>
  <c r="AE934" i="4" s="1"/>
  <c r="AC935" i="4"/>
  <c r="AD935" i="4" s="1"/>
  <c r="AE935" i="4" s="1"/>
  <c r="AC937" i="4"/>
  <c r="AD937" i="4" s="1"/>
  <c r="AE937" i="4" s="1"/>
  <c r="AC942" i="4"/>
  <c r="AD942" i="4" s="1"/>
  <c r="AE942" i="4" s="1"/>
  <c r="AC936" i="4"/>
  <c r="AD936" i="4" s="1"/>
  <c r="AE936" i="4" s="1"/>
  <c r="AC933" i="4"/>
  <c r="AD933" i="4" s="1"/>
  <c r="AE933" i="4" s="1"/>
  <c r="AC940" i="4"/>
  <c r="AD940" i="4" s="1"/>
  <c r="AE940" i="4" s="1"/>
  <c r="AC944" i="4"/>
  <c r="AD944" i="4" s="1"/>
  <c r="AE944" i="4" s="1"/>
  <c r="AC945" i="4"/>
  <c r="AD945" i="4" s="1"/>
  <c r="AE945" i="4" s="1"/>
  <c r="AC938" i="4"/>
  <c r="AD938" i="4" s="1"/>
  <c r="AE938" i="4" s="1"/>
  <c r="AC923" i="4"/>
  <c r="AD923" i="4" s="1"/>
  <c r="AE923" i="4" s="1"/>
  <c r="AC928" i="4"/>
  <c r="AD928" i="4" s="1"/>
  <c r="AE928" i="4" s="1"/>
  <c r="AC939" i="4"/>
  <c r="AD939" i="4" s="1"/>
  <c r="AE939" i="4" s="1"/>
  <c r="AC943" i="4"/>
  <c r="AD943" i="4" s="1"/>
  <c r="AE943" i="4" s="1"/>
  <c r="AD53" i="1"/>
  <c r="AD54" i="1"/>
  <c r="AD55" i="1"/>
  <c r="AD56" i="1"/>
  <c r="AD57" i="1"/>
  <c r="AD46" i="1"/>
  <c r="AD58" i="1"/>
  <c r="AD47" i="1"/>
  <c r="AD59" i="1"/>
  <c r="AD48" i="1"/>
  <c r="AD60" i="1"/>
  <c r="AD49" i="1"/>
  <c r="AD61" i="1"/>
  <c r="AD50" i="1"/>
  <c r="AD51" i="1"/>
  <c r="AD52" i="1"/>
  <c r="AC927" i="4"/>
  <c r="AD927" i="4" s="1"/>
  <c r="AE927" i="4" s="1"/>
  <c r="AC926" i="4"/>
  <c r="AD926" i="4" s="1"/>
  <c r="AE926" i="4" s="1"/>
  <c r="AC925" i="4"/>
  <c r="AD925" i="4" s="1"/>
  <c r="AE925" i="4" s="1"/>
  <c r="AC922" i="4"/>
  <c r="AD922" i="4" s="1"/>
  <c r="AE922" i="4" s="1"/>
  <c r="AC941" i="4"/>
  <c r="AD941" i="4" s="1"/>
  <c r="AE941" i="4" s="1"/>
  <c r="AC929" i="4"/>
  <c r="AD929" i="4" s="1"/>
  <c r="AE929" i="4" s="1"/>
  <c r="AC918" i="4"/>
  <c r="AD918" i="4" s="1"/>
  <c r="AE918" i="4" s="1"/>
  <c r="AC917" i="4"/>
  <c r="AD917" i="4" s="1"/>
  <c r="AE917" i="4" s="1"/>
  <c r="AC916" i="4"/>
  <c r="AD916" i="4" s="1"/>
  <c r="AE916" i="4" s="1"/>
  <c r="AC915" i="4"/>
  <c r="AD915" i="4" s="1"/>
  <c r="AE915" i="4" s="1"/>
  <c r="AC913" i="4"/>
  <c r="AD913" i="4" s="1"/>
  <c r="AE913" i="4" s="1"/>
  <c r="AC912" i="4"/>
  <c r="AD912" i="4" s="1"/>
  <c r="AE912" i="4" s="1"/>
  <c r="AC911" i="4"/>
  <c r="AD911" i="4" s="1"/>
  <c r="AE911" i="4" s="1"/>
  <c r="AC910" i="4"/>
  <c r="AD910" i="4" s="1"/>
  <c r="AE910" i="4" s="1"/>
  <c r="AC909" i="4"/>
  <c r="AD909" i="4" s="1"/>
  <c r="AE909" i="4" s="1"/>
  <c r="AC908" i="4"/>
  <c r="AD908" i="4" s="1"/>
  <c r="AE908" i="4" s="1"/>
  <c r="AC907" i="4"/>
  <c r="AD907" i="4" s="1"/>
  <c r="AE907" i="4" s="1"/>
  <c r="AC906" i="4"/>
  <c r="AD906" i="4" s="1"/>
  <c r="AE906" i="4" s="1"/>
  <c r="AC905" i="4"/>
  <c r="AD905" i="4" s="1"/>
  <c r="AE905" i="4" s="1"/>
  <c r="AC904" i="4"/>
  <c r="AD904" i="4" s="1"/>
  <c r="AE904" i="4" s="1"/>
  <c r="AC903" i="4"/>
  <c r="AD903" i="4" s="1"/>
  <c r="AE903" i="4" s="1"/>
  <c r="AC902" i="4"/>
  <c r="AD902" i="4" s="1"/>
  <c r="AE902" i="4" s="1"/>
  <c r="AC901" i="4"/>
  <c r="AD901" i="4" s="1"/>
  <c r="AE901" i="4" s="1"/>
  <c r="AC900" i="4"/>
  <c r="AD900" i="4" s="1"/>
  <c r="AE900" i="4" s="1"/>
  <c r="AC899" i="4"/>
  <c r="AD899" i="4" s="1"/>
  <c r="AE899" i="4" s="1"/>
  <c r="AC898" i="4"/>
  <c r="AD898" i="4" s="1"/>
  <c r="AE898" i="4" s="1"/>
  <c r="AC897" i="4"/>
  <c r="AD897" i="4" s="1"/>
  <c r="AE897" i="4" s="1"/>
  <c r="AC895" i="4"/>
  <c r="AD895" i="4" s="1"/>
  <c r="AE895" i="4" s="1"/>
  <c r="AC914" i="4"/>
  <c r="AD914" i="4" s="1"/>
  <c r="AE914" i="4" s="1"/>
  <c r="AC896" i="4"/>
  <c r="AD896" i="4" s="1"/>
  <c r="AE896" i="4" s="1"/>
  <c r="AC891" i="4"/>
  <c r="AD891" i="4" s="1"/>
  <c r="AE891" i="4" s="1"/>
  <c r="AC890" i="4"/>
  <c r="AD890" i="4" s="1"/>
  <c r="AE890" i="4" s="1"/>
  <c r="AC888" i="4"/>
  <c r="AD888" i="4" s="1"/>
  <c r="AE888" i="4" s="1"/>
  <c r="AC886" i="4"/>
  <c r="AD886" i="4" s="1"/>
  <c r="AE886" i="4" s="1"/>
  <c r="AC884" i="4"/>
  <c r="AD884" i="4" s="1"/>
  <c r="AE884" i="4" s="1"/>
  <c r="AC883" i="4"/>
  <c r="AD883" i="4" s="1"/>
  <c r="AE883" i="4" s="1"/>
  <c r="AC882" i="4"/>
  <c r="AD882" i="4" s="1"/>
  <c r="AE882" i="4" s="1"/>
  <c r="AC881" i="4"/>
  <c r="AD881" i="4" s="1"/>
  <c r="AE881" i="4" s="1"/>
  <c r="AC880" i="4"/>
  <c r="AD880" i="4" s="1"/>
  <c r="AE880" i="4" s="1"/>
  <c r="AC879" i="4"/>
  <c r="AD879" i="4" s="1"/>
  <c r="AE879" i="4" s="1"/>
  <c r="AC877" i="4"/>
  <c r="AD877" i="4" s="1"/>
  <c r="AE877" i="4" s="1"/>
  <c r="AC876" i="4"/>
  <c r="AD876" i="4" s="1"/>
  <c r="AE876" i="4" s="1"/>
  <c r="AC873" i="4"/>
  <c r="AD873" i="4" s="1"/>
  <c r="AE873" i="4" s="1"/>
  <c r="AC872" i="4"/>
  <c r="AD872" i="4" s="1"/>
  <c r="AE872" i="4" s="1"/>
  <c r="AC871" i="4"/>
  <c r="AD871" i="4" s="1"/>
  <c r="AE871" i="4" s="1"/>
  <c r="AC870" i="4"/>
  <c r="AD870" i="4" s="1"/>
  <c r="AE870" i="4" s="1"/>
  <c r="AC869" i="4"/>
  <c r="AD869" i="4" s="1"/>
  <c r="AE869" i="4" s="1"/>
  <c r="AC868" i="4"/>
  <c r="AD868" i="4" s="1"/>
  <c r="AE868" i="4" s="1"/>
  <c r="AC874" i="4"/>
  <c r="AD874" i="4" s="1"/>
  <c r="AE874" i="4" s="1"/>
  <c r="AC887" i="4"/>
  <c r="AD887" i="4" s="1"/>
  <c r="AE887" i="4" s="1"/>
  <c r="AC875" i="4"/>
  <c r="AD875" i="4" s="1"/>
  <c r="AE875" i="4" s="1"/>
  <c r="AC889" i="4"/>
  <c r="AD889" i="4" s="1"/>
  <c r="AE889" i="4" s="1"/>
  <c r="AC878" i="4"/>
  <c r="AD878" i="4" s="1"/>
  <c r="AE878" i="4" s="1"/>
  <c r="AC885" i="4"/>
  <c r="AD885" i="4" s="1"/>
  <c r="AE885" i="4" s="1"/>
  <c r="N26" i="7"/>
  <c r="AC34" i="4"/>
  <c r="AF34" i="4" s="1"/>
  <c r="N7" i="7"/>
  <c r="AC52" i="4"/>
  <c r="N25" i="7"/>
  <c r="AC40" i="4"/>
  <c r="AF40" i="4" s="1"/>
  <c r="N13" i="7"/>
  <c r="AC33" i="4"/>
  <c r="AF33" i="4" s="1"/>
  <c r="N6" i="7"/>
  <c r="AC32" i="4"/>
  <c r="N5" i="7"/>
  <c r="AC39" i="4"/>
  <c r="AF39" i="4" s="1"/>
  <c r="N12" i="7"/>
  <c r="AC44" i="4"/>
  <c r="AD44" i="4" s="1"/>
  <c r="AE44" i="4" s="1"/>
  <c r="N17" i="7"/>
  <c r="AC48" i="4"/>
  <c r="AF48" i="4" s="1"/>
  <c r="N21" i="7"/>
  <c r="AC37" i="4"/>
  <c r="AF37" i="4" s="1"/>
  <c r="N10" i="7"/>
  <c r="N27" i="7"/>
  <c r="AC50" i="4"/>
  <c r="N23" i="7"/>
  <c r="AC42" i="4"/>
  <c r="N15" i="7"/>
  <c r="AC45" i="4"/>
  <c r="AF45" i="4" s="1"/>
  <c r="N18" i="7"/>
  <c r="AC41" i="4"/>
  <c r="N14" i="7"/>
  <c r="AC49" i="4"/>
  <c r="AD49" i="4" s="1"/>
  <c r="AE49" i="4" s="1"/>
  <c r="AF49" i="4" s="1"/>
  <c r="N22" i="7"/>
  <c r="AC47" i="4"/>
  <c r="AD47" i="4" s="1"/>
  <c r="AE47" i="4" s="1"/>
  <c r="AF47" i="4" s="1"/>
  <c r="N20" i="7"/>
  <c r="AC46" i="4"/>
  <c r="AF46" i="4" s="1"/>
  <c r="N19" i="7"/>
  <c r="AC38" i="4"/>
  <c r="N11" i="7"/>
  <c r="AC35" i="4"/>
  <c r="AF35" i="4" s="1"/>
  <c r="N8" i="7"/>
  <c r="AC30" i="4"/>
  <c r="AF30" i="4" s="1"/>
  <c r="N3" i="7"/>
  <c r="AC31" i="4"/>
  <c r="N4" i="7"/>
  <c r="AC51" i="4"/>
  <c r="N24" i="7"/>
  <c r="AC43" i="4"/>
  <c r="N16" i="7"/>
  <c r="AC36" i="4"/>
  <c r="N9" i="7"/>
  <c r="AC54" i="4"/>
  <c r="AF54" i="4" s="1"/>
  <c r="AE852" i="4"/>
  <c r="AC844" i="4"/>
  <c r="AD844" i="4" s="1"/>
  <c r="AE844" i="4" s="1"/>
  <c r="AC845" i="4"/>
  <c r="AD845" i="4" s="1"/>
  <c r="AE845" i="4" s="1"/>
  <c r="AC846" i="4"/>
  <c r="AD846" i="4" s="1"/>
  <c r="AE846" i="4" s="1"/>
  <c r="AC848" i="4"/>
  <c r="AD848" i="4" s="1"/>
  <c r="AE848" i="4" s="1"/>
  <c r="AC849" i="4"/>
  <c r="AD849" i="4" s="1"/>
  <c r="AE849" i="4" s="1"/>
  <c r="AC855" i="4"/>
  <c r="AD855" i="4" s="1"/>
  <c r="AE855" i="4" s="1"/>
  <c r="AC856" i="4"/>
  <c r="AD856" i="4" s="1"/>
  <c r="AE856" i="4" s="1"/>
  <c r="AC864" i="4"/>
  <c r="AD864" i="4" s="1"/>
  <c r="AE864" i="4" s="1"/>
  <c r="AC843" i="4"/>
  <c r="AD843" i="4" s="1"/>
  <c r="AE843" i="4" s="1"/>
  <c r="AC860" i="4"/>
  <c r="AD860" i="4" s="1"/>
  <c r="AE860" i="4" s="1"/>
  <c r="AC857" i="4"/>
  <c r="AD857" i="4" s="1"/>
  <c r="AE857" i="4" s="1"/>
  <c r="AC842" i="4"/>
  <c r="AD842" i="4" s="1"/>
  <c r="AE842" i="4" s="1"/>
  <c r="AC853" i="4"/>
  <c r="AD853" i="4" s="1"/>
  <c r="AE853" i="4" s="1"/>
  <c r="AF852" i="4"/>
  <c r="AC851" i="4"/>
  <c r="AD851" i="4" s="1"/>
  <c r="AE851" i="4" s="1"/>
  <c r="AC841" i="4"/>
  <c r="AD841" i="4" s="1"/>
  <c r="AE841" i="4" s="1"/>
  <c r="AC862" i="4"/>
  <c r="AD862" i="4" s="1"/>
  <c r="AE862" i="4" s="1"/>
  <c r="AC859" i="4"/>
  <c r="AD859" i="4" s="1"/>
  <c r="AE859" i="4" s="1"/>
  <c r="AC858" i="4"/>
  <c r="AD858" i="4" s="1"/>
  <c r="AE858" i="4" s="1"/>
  <c r="AC854" i="4"/>
  <c r="AD854" i="4" s="1"/>
  <c r="AE854" i="4" s="1"/>
  <c r="AC861" i="4"/>
  <c r="AD861" i="4" s="1"/>
  <c r="AE861" i="4" s="1"/>
  <c r="AC863" i="4"/>
  <c r="AD863" i="4" s="1"/>
  <c r="AE863" i="4" s="1"/>
  <c r="AC850" i="4"/>
  <c r="AD850" i="4" s="1"/>
  <c r="AE850" i="4" s="1"/>
  <c r="AC847" i="4"/>
  <c r="AD847" i="4" s="1"/>
  <c r="AE847" i="4" s="1"/>
  <c r="AC816" i="4"/>
  <c r="AD816" i="4" s="1"/>
  <c r="AE816" i="4" s="1"/>
  <c r="AC818" i="4"/>
  <c r="AD818" i="4" s="1"/>
  <c r="AE818" i="4" s="1"/>
  <c r="AC821" i="4"/>
  <c r="AD821" i="4" s="1"/>
  <c r="AE821" i="4" s="1"/>
  <c r="AC832" i="4"/>
  <c r="AD832" i="4" s="1"/>
  <c r="AE832" i="4" s="1"/>
  <c r="AC831" i="4"/>
  <c r="AD831" i="4" s="1"/>
  <c r="AE831" i="4" s="1"/>
  <c r="AC829" i="4"/>
  <c r="AD829" i="4" s="1"/>
  <c r="AE829" i="4" s="1"/>
  <c r="AC828" i="4"/>
  <c r="AD828" i="4" s="1"/>
  <c r="AE828" i="4" s="1"/>
  <c r="AE833" i="4"/>
  <c r="AF833" i="4"/>
  <c r="AC837" i="4"/>
  <c r="AD837" i="4" s="1"/>
  <c r="AE837" i="4" s="1"/>
  <c r="AC819" i="4"/>
  <c r="AD819" i="4" s="1"/>
  <c r="AE819" i="4" s="1"/>
  <c r="AC820" i="4"/>
  <c r="AD820" i="4" s="1"/>
  <c r="AE820" i="4" s="1"/>
  <c r="AC825" i="4"/>
  <c r="AD825" i="4" s="1"/>
  <c r="AE825" i="4" s="1"/>
  <c r="AE822" i="4"/>
  <c r="AF822" i="4"/>
  <c r="AC835" i="4"/>
  <c r="AD835" i="4" s="1"/>
  <c r="AE835" i="4" s="1"/>
  <c r="AC834" i="4"/>
  <c r="AD834" i="4" s="1"/>
  <c r="AE834" i="4" s="1"/>
  <c r="AC836" i="4"/>
  <c r="AD836" i="4" s="1"/>
  <c r="AE836" i="4" s="1"/>
  <c r="AE830" i="4"/>
  <c r="AF830" i="4"/>
  <c r="AC826" i="4"/>
  <c r="AD826" i="4" s="1"/>
  <c r="AE826" i="4" s="1"/>
  <c r="AC814" i="4"/>
  <c r="AD814" i="4" s="1"/>
  <c r="AE814" i="4" s="1"/>
  <c r="AC827" i="4"/>
  <c r="AD827" i="4" s="1"/>
  <c r="AE827" i="4" s="1"/>
  <c r="AF827" i="4" s="1"/>
  <c r="AC815" i="4"/>
  <c r="AD815" i="4" s="1"/>
  <c r="AE815" i="4" s="1"/>
  <c r="AF815" i="4" s="1"/>
  <c r="AC817" i="4"/>
  <c r="AD817" i="4" s="1"/>
  <c r="AE817" i="4" s="1"/>
  <c r="AC824" i="4"/>
  <c r="AD824" i="4" s="1"/>
  <c r="AE824" i="4" s="1"/>
  <c r="AF824" i="4" s="1"/>
  <c r="AC823" i="4"/>
  <c r="AD823" i="4" s="1"/>
  <c r="AE823" i="4" s="1"/>
  <c r="AC809" i="4"/>
  <c r="AD809" i="4" s="1"/>
  <c r="AE809" i="4" s="1"/>
  <c r="AC805" i="4"/>
  <c r="AD805" i="4" s="1"/>
  <c r="AE805" i="4" s="1"/>
  <c r="AC807" i="4"/>
  <c r="AD807" i="4" s="1"/>
  <c r="AE807" i="4" s="1"/>
  <c r="AC792" i="4"/>
  <c r="AD792" i="4" s="1"/>
  <c r="AE792" i="4" s="1"/>
  <c r="AC802" i="4"/>
  <c r="AD802" i="4" s="1"/>
  <c r="AE802" i="4" s="1"/>
  <c r="AC808" i="4"/>
  <c r="AD808" i="4" s="1"/>
  <c r="AE808" i="4" s="1"/>
  <c r="AC797" i="4"/>
  <c r="AD797" i="4" s="1"/>
  <c r="AE797" i="4" s="1"/>
  <c r="AC794" i="4"/>
  <c r="AD794" i="4" s="1"/>
  <c r="AE794" i="4" s="1"/>
  <c r="AC790" i="4"/>
  <c r="AD790" i="4" s="1"/>
  <c r="AE790" i="4" s="1"/>
  <c r="AC795" i="4"/>
  <c r="AD795" i="4" s="1"/>
  <c r="AE795" i="4" s="1"/>
  <c r="AC806" i="4"/>
  <c r="AD806" i="4" s="1"/>
  <c r="AE806" i="4" s="1"/>
  <c r="AC791" i="4"/>
  <c r="AD791" i="4" s="1"/>
  <c r="AE791" i="4" s="1"/>
  <c r="AC804" i="4"/>
  <c r="AD804" i="4" s="1"/>
  <c r="AE804" i="4" s="1"/>
  <c r="AC788" i="4"/>
  <c r="AD788" i="4" s="1"/>
  <c r="AE788" i="4" s="1"/>
  <c r="AC796" i="4"/>
  <c r="AD796" i="4" s="1"/>
  <c r="AE796" i="4" s="1"/>
  <c r="AC789" i="4"/>
  <c r="AD789" i="4" s="1"/>
  <c r="AE789" i="4" s="1"/>
  <c r="AF810" i="4"/>
  <c r="AC800" i="4"/>
  <c r="AD800" i="4" s="1"/>
  <c r="AE800" i="4" s="1"/>
  <c r="AC801" i="4"/>
  <c r="AD801" i="4" s="1"/>
  <c r="AE801" i="4" s="1"/>
  <c r="AC793" i="4"/>
  <c r="AD793" i="4" s="1"/>
  <c r="AE793" i="4" s="1"/>
  <c r="AC798" i="4"/>
  <c r="AD798" i="4" s="1"/>
  <c r="AE798" i="4" s="1"/>
  <c r="AC799" i="4"/>
  <c r="AD799" i="4" s="1"/>
  <c r="AE799" i="4" s="1"/>
  <c r="AC787" i="4"/>
  <c r="AD787" i="4" s="1"/>
  <c r="AE787" i="4" s="1"/>
  <c r="AC803" i="4"/>
  <c r="AD803" i="4" s="1"/>
  <c r="AE803" i="4" s="1"/>
  <c r="AF803" i="4" s="1"/>
  <c r="AC782" i="4"/>
  <c r="AD782" i="4" s="1"/>
  <c r="AE782" i="4" s="1"/>
  <c r="AC778" i="4"/>
  <c r="AD778" i="4" s="1"/>
  <c r="AE778" i="4" s="1"/>
  <c r="AC762" i="4"/>
  <c r="AD762" i="4" s="1"/>
  <c r="AE762" i="4" s="1"/>
  <c r="AC776" i="4"/>
  <c r="AD776" i="4" s="1"/>
  <c r="AE776" i="4" s="1"/>
  <c r="AC777" i="4"/>
  <c r="AD777" i="4" s="1"/>
  <c r="AE777" i="4" s="1"/>
  <c r="AE781" i="4"/>
  <c r="AF781" i="4"/>
  <c r="AC783" i="4"/>
  <c r="AD783" i="4" s="1"/>
  <c r="AE783" i="4" s="1"/>
  <c r="AC771" i="4"/>
  <c r="AD771" i="4" s="1"/>
  <c r="AE771" i="4" s="1"/>
  <c r="AC779" i="4"/>
  <c r="AD779" i="4" s="1"/>
  <c r="AE779" i="4" s="1"/>
  <c r="AE765" i="4"/>
  <c r="AF765" i="4"/>
  <c r="AC766" i="4"/>
  <c r="AD766" i="4" s="1"/>
  <c r="AE766" i="4" s="1"/>
  <c r="AC769" i="4"/>
  <c r="AD769" i="4" s="1"/>
  <c r="AE769" i="4" s="1"/>
  <c r="AC768" i="4"/>
  <c r="AD768" i="4" s="1"/>
  <c r="AE768" i="4" s="1"/>
  <c r="AC775" i="4"/>
  <c r="AD775" i="4" s="1"/>
  <c r="AE775" i="4" s="1"/>
  <c r="AC764" i="4"/>
  <c r="AD764" i="4" s="1"/>
  <c r="AE764" i="4" s="1"/>
  <c r="AC760" i="4"/>
  <c r="AD760" i="4" s="1"/>
  <c r="AE760" i="4" s="1"/>
  <c r="AC773" i="4"/>
  <c r="AD773" i="4" s="1"/>
  <c r="AE773" i="4" s="1"/>
  <c r="AC774" i="4"/>
  <c r="AD774" i="4" s="1"/>
  <c r="AE774" i="4" s="1"/>
  <c r="AC767" i="4"/>
  <c r="AD767" i="4" s="1"/>
  <c r="AE767" i="4" s="1"/>
  <c r="AC763" i="4"/>
  <c r="AD763" i="4" s="1"/>
  <c r="AE763" i="4" s="1"/>
  <c r="AC772" i="4"/>
  <c r="AD772" i="4" s="1"/>
  <c r="AE772" i="4" s="1"/>
  <c r="AC770" i="4"/>
  <c r="AD770" i="4" s="1"/>
  <c r="AE770" i="4" s="1"/>
  <c r="AC780" i="4"/>
  <c r="AD780" i="4" s="1"/>
  <c r="AE780" i="4" s="1"/>
  <c r="AC761" i="4"/>
  <c r="AD761" i="4" s="1"/>
  <c r="AE761" i="4" s="1"/>
  <c r="AC736" i="4"/>
  <c r="AD736" i="4" s="1"/>
  <c r="AE736" i="4" s="1"/>
  <c r="AC734" i="4"/>
  <c r="AD734" i="4" s="1"/>
  <c r="AE734" i="4" s="1"/>
  <c r="AC743" i="4"/>
  <c r="AD743" i="4" s="1"/>
  <c r="AE743" i="4" s="1"/>
  <c r="AC742" i="4"/>
  <c r="AD742" i="4" s="1"/>
  <c r="AE742" i="4" s="1"/>
  <c r="AC753" i="4"/>
  <c r="AD753" i="4" s="1"/>
  <c r="AE753" i="4" s="1"/>
  <c r="AC746" i="4"/>
  <c r="AD746" i="4" s="1"/>
  <c r="AE746" i="4" s="1"/>
  <c r="AC738" i="4"/>
  <c r="AD738" i="4" s="1"/>
  <c r="AE738" i="4" s="1"/>
  <c r="AC751" i="4"/>
  <c r="AD751" i="4" s="1"/>
  <c r="AE751" i="4" s="1"/>
  <c r="AC748" i="4"/>
  <c r="AD748" i="4" s="1"/>
  <c r="AE748" i="4" s="1"/>
  <c r="AC752" i="4"/>
  <c r="AD752" i="4" s="1"/>
  <c r="AE752" i="4" s="1"/>
  <c r="AC750" i="4"/>
  <c r="AD750" i="4" s="1"/>
  <c r="AE750" i="4" s="1"/>
  <c r="AC747" i="4"/>
  <c r="AD747" i="4" s="1"/>
  <c r="AE747" i="4" s="1"/>
  <c r="AC745" i="4"/>
  <c r="AD745" i="4" s="1"/>
  <c r="AE745" i="4" s="1"/>
  <c r="AC754" i="4"/>
  <c r="AD754" i="4" s="1"/>
  <c r="AE754" i="4" s="1"/>
  <c r="AC740" i="4"/>
  <c r="AD740" i="4" s="1"/>
  <c r="AE740" i="4" s="1"/>
  <c r="AE733" i="4"/>
  <c r="AF733" i="4"/>
  <c r="AE744" i="4"/>
  <c r="AF744" i="4"/>
  <c r="AC737" i="4"/>
  <c r="AD737" i="4" s="1"/>
  <c r="AE737" i="4" s="1"/>
  <c r="AC749" i="4"/>
  <c r="AD749" i="4" s="1"/>
  <c r="AE749" i="4" s="1"/>
  <c r="AC756" i="4"/>
  <c r="AD756" i="4" s="1"/>
  <c r="AE756" i="4" s="1"/>
  <c r="AC741" i="4"/>
  <c r="AD741" i="4" s="1"/>
  <c r="AE741" i="4" s="1"/>
  <c r="AC735" i="4"/>
  <c r="AD735" i="4" s="1"/>
  <c r="AE735" i="4" s="1"/>
  <c r="AC739" i="4"/>
  <c r="AD739" i="4" s="1"/>
  <c r="AE739" i="4" s="1"/>
  <c r="AC755" i="4"/>
  <c r="AD755" i="4" s="1"/>
  <c r="AE755" i="4" s="1"/>
  <c r="AC719" i="4"/>
  <c r="AD719" i="4" s="1"/>
  <c r="AE719" i="4" s="1"/>
  <c r="AC709" i="4"/>
  <c r="AD709" i="4" s="1"/>
  <c r="AE709" i="4" s="1"/>
  <c r="AC711" i="4"/>
  <c r="AD711" i="4" s="1"/>
  <c r="AE711" i="4" s="1"/>
  <c r="AC726" i="4"/>
  <c r="AD726" i="4" s="1"/>
  <c r="AE726" i="4" s="1"/>
  <c r="AC728" i="4"/>
  <c r="AD728" i="4" s="1"/>
  <c r="AE728" i="4" s="1"/>
  <c r="AC721" i="4"/>
  <c r="AD721" i="4" s="1"/>
  <c r="AE721" i="4" s="1"/>
  <c r="AC722" i="4"/>
  <c r="AD722" i="4" s="1"/>
  <c r="AE722" i="4" s="1"/>
  <c r="AC712" i="4"/>
  <c r="AD712" i="4" s="1"/>
  <c r="AE712" i="4" s="1"/>
  <c r="AE725" i="4"/>
  <c r="AF725" i="4"/>
  <c r="AE723" i="4"/>
  <c r="AF723" i="4"/>
  <c r="AC715" i="4"/>
  <c r="AD715" i="4" s="1"/>
  <c r="AE715" i="4" s="1"/>
  <c r="AC724" i="4"/>
  <c r="AD724" i="4" s="1"/>
  <c r="AE724" i="4" s="1"/>
  <c r="AE714" i="4"/>
  <c r="AF714" i="4"/>
  <c r="AE717" i="4"/>
  <c r="AF717" i="4"/>
  <c r="AE710" i="4"/>
  <c r="AF710" i="4"/>
  <c r="AC727" i="4"/>
  <c r="AD727" i="4" s="1"/>
  <c r="AE727" i="4" s="1"/>
  <c r="AC713" i="4"/>
  <c r="AD713" i="4" s="1"/>
  <c r="AE713" i="4" s="1"/>
  <c r="AC707" i="4"/>
  <c r="AD707" i="4" s="1"/>
  <c r="AE707" i="4" s="1"/>
  <c r="AC729" i="4"/>
  <c r="AD729" i="4" s="1"/>
  <c r="AE729" i="4" s="1"/>
  <c r="AC720" i="4"/>
  <c r="AD720" i="4" s="1"/>
  <c r="AE720" i="4" s="1"/>
  <c r="AC716" i="4"/>
  <c r="AD716" i="4" s="1"/>
  <c r="AE716" i="4" s="1"/>
  <c r="AC706" i="4"/>
  <c r="AD706" i="4" s="1"/>
  <c r="AE706" i="4" s="1"/>
  <c r="AC708" i="4"/>
  <c r="AD708" i="4" s="1"/>
  <c r="AE708" i="4" s="1"/>
  <c r="AC718" i="4"/>
  <c r="AD718" i="4" s="1"/>
  <c r="AE718" i="4" s="1"/>
  <c r="AC699" i="4"/>
  <c r="AD699" i="4" s="1"/>
  <c r="AE699" i="4" s="1"/>
  <c r="AC691" i="4"/>
  <c r="AD691" i="4" s="1"/>
  <c r="AE691" i="4" s="1"/>
  <c r="AC682" i="4"/>
  <c r="AD682" i="4" s="1"/>
  <c r="AE682" i="4" s="1"/>
  <c r="AF682" i="4" s="1"/>
  <c r="AC679" i="4"/>
  <c r="AD679" i="4" s="1"/>
  <c r="AE679" i="4" s="1"/>
  <c r="AC687" i="4"/>
  <c r="AD687" i="4" s="1"/>
  <c r="AE687" i="4" s="1"/>
  <c r="AC698" i="4"/>
  <c r="AD698" i="4" s="1"/>
  <c r="AE698" i="4" s="1"/>
  <c r="AC701" i="4"/>
  <c r="AD701" i="4" s="1"/>
  <c r="AE701" i="4" s="1"/>
  <c r="AF701" i="4" s="1"/>
  <c r="AC683" i="4"/>
  <c r="AD683" i="4" s="1"/>
  <c r="AE683" i="4" s="1"/>
  <c r="AC680" i="4"/>
  <c r="AD680" i="4" s="1"/>
  <c r="AE680" i="4" s="1"/>
  <c r="AC686" i="4"/>
  <c r="AD686" i="4" s="1"/>
  <c r="AE686" i="4" s="1"/>
  <c r="AC697" i="4"/>
  <c r="AD697" i="4" s="1"/>
  <c r="AE697" i="4" s="1"/>
  <c r="AC685" i="4"/>
  <c r="AD685" i="4" s="1"/>
  <c r="AE685" i="4" s="1"/>
  <c r="AC692" i="4"/>
  <c r="AD692" i="4" s="1"/>
  <c r="AE692" i="4" s="1"/>
  <c r="AE693" i="4"/>
  <c r="AF693" i="4" s="1"/>
  <c r="AE689" i="4"/>
  <c r="AF689" i="4"/>
  <c r="AC702" i="4"/>
  <c r="AD702" i="4" s="1"/>
  <c r="AE702" i="4" s="1"/>
  <c r="AC695" i="4"/>
  <c r="AD695" i="4" s="1"/>
  <c r="AE695" i="4" s="1"/>
  <c r="AC688" i="4"/>
  <c r="AD688" i="4" s="1"/>
  <c r="AE688" i="4" s="1"/>
  <c r="AC684" i="4"/>
  <c r="AD684" i="4" s="1"/>
  <c r="AE684" i="4" s="1"/>
  <c r="AC681" i="4"/>
  <c r="AD681" i="4" s="1"/>
  <c r="AE681" i="4" s="1"/>
  <c r="AC696" i="4"/>
  <c r="AD696" i="4" s="1"/>
  <c r="AE696" i="4" s="1"/>
  <c r="AC700" i="4"/>
  <c r="AD700" i="4" s="1"/>
  <c r="AE700" i="4" s="1"/>
  <c r="AC694" i="4"/>
  <c r="AD694" i="4" s="1"/>
  <c r="AE694" i="4" s="1"/>
  <c r="AC690" i="4"/>
  <c r="AD690" i="4" s="1"/>
  <c r="AE690" i="4" s="1"/>
  <c r="AC670" i="4"/>
  <c r="AD670" i="4" s="1"/>
  <c r="AE670" i="4" s="1"/>
  <c r="AF670" i="4" s="1"/>
  <c r="AC671" i="4"/>
  <c r="AD671" i="4" s="1"/>
  <c r="AE671" i="4" s="1"/>
  <c r="AC653" i="4"/>
  <c r="AD653" i="4" s="1"/>
  <c r="AE653" i="4" s="1"/>
  <c r="AC672" i="4"/>
  <c r="AD672" i="4" s="1"/>
  <c r="AE672" i="4" s="1"/>
  <c r="AC664" i="4"/>
  <c r="AD664" i="4" s="1"/>
  <c r="AE664" i="4" s="1"/>
  <c r="AC663" i="4"/>
  <c r="AD663" i="4" s="1"/>
  <c r="AE663" i="4" s="1"/>
  <c r="AC659" i="4"/>
  <c r="AD659" i="4" s="1"/>
  <c r="AE659" i="4" s="1"/>
  <c r="AC661" i="4"/>
  <c r="AD661" i="4" s="1"/>
  <c r="AE661" i="4" s="1"/>
  <c r="AC674" i="4"/>
  <c r="AD674" i="4" s="1"/>
  <c r="AE674" i="4" s="1"/>
  <c r="AC667" i="4"/>
  <c r="AD667" i="4" s="1"/>
  <c r="AE667" i="4" s="1"/>
  <c r="AC665" i="4"/>
  <c r="AD665" i="4" s="1"/>
  <c r="AE665" i="4" s="1"/>
  <c r="AE655" i="4"/>
  <c r="AF655" i="4"/>
  <c r="AE673" i="4"/>
  <c r="AF673" i="4"/>
  <c r="AE657" i="4"/>
  <c r="AF657" i="4" s="1"/>
  <c r="AC652" i="4"/>
  <c r="AD652" i="4" s="1"/>
  <c r="AE652" i="4" s="1"/>
  <c r="AC656" i="4"/>
  <c r="AD656" i="4" s="1"/>
  <c r="AE656" i="4" s="1"/>
  <c r="AC666" i="4"/>
  <c r="AD666" i="4" s="1"/>
  <c r="AE666" i="4" s="1"/>
  <c r="AC668" i="4"/>
  <c r="AD668" i="4" s="1"/>
  <c r="AE668" i="4" s="1"/>
  <c r="AC660" i="4"/>
  <c r="AD660" i="4" s="1"/>
  <c r="AE660" i="4" s="1"/>
  <c r="AC654" i="4"/>
  <c r="AD654" i="4" s="1"/>
  <c r="AE654" i="4" s="1"/>
  <c r="AC669" i="4"/>
  <c r="AD669" i="4" s="1"/>
  <c r="AE669" i="4" s="1"/>
  <c r="AC662" i="4"/>
  <c r="AD662" i="4" s="1"/>
  <c r="AE662" i="4" s="1"/>
  <c r="AC658" i="4"/>
  <c r="AD658" i="4" s="1"/>
  <c r="AE658" i="4" s="1"/>
  <c r="AC645" i="4"/>
  <c r="AD645" i="4" s="1"/>
  <c r="AE645" i="4" s="1"/>
  <c r="AC626" i="4"/>
  <c r="AD626" i="4" s="1"/>
  <c r="AE626" i="4" s="1"/>
  <c r="AC630" i="4"/>
  <c r="AD630" i="4" s="1"/>
  <c r="AE630" i="4" s="1"/>
  <c r="AC642" i="4"/>
  <c r="AD642" i="4" s="1"/>
  <c r="AE642" i="4" s="1"/>
  <c r="AC632" i="4"/>
  <c r="AD632" i="4" s="1"/>
  <c r="AE632" i="4" s="1"/>
  <c r="AF632" i="4" s="1"/>
  <c r="AC631" i="4"/>
  <c r="AD631" i="4" s="1"/>
  <c r="AE631" i="4" s="1"/>
  <c r="AC640" i="4"/>
  <c r="AD640" i="4" s="1"/>
  <c r="AE640" i="4" s="1"/>
  <c r="AC633" i="4"/>
  <c r="AD633" i="4" s="1"/>
  <c r="AE633" i="4" s="1"/>
  <c r="AC644" i="4"/>
  <c r="AD644" i="4" s="1"/>
  <c r="AE644" i="4" s="1"/>
  <c r="AC627" i="4"/>
  <c r="AD627" i="4" s="1"/>
  <c r="AE627" i="4" s="1"/>
  <c r="AE637" i="4"/>
  <c r="AF637" i="4"/>
  <c r="AC625" i="4"/>
  <c r="AD625" i="4" s="1"/>
  <c r="AE625" i="4" s="1"/>
  <c r="AE647" i="4"/>
  <c r="AF647" i="4"/>
  <c r="AC638" i="4"/>
  <c r="AD638" i="4" s="1"/>
  <c r="AE638" i="4" s="1"/>
  <c r="AE635" i="4"/>
  <c r="AF635" i="4"/>
  <c r="AC634" i="4"/>
  <c r="AD634" i="4" s="1"/>
  <c r="AE634" i="4" s="1"/>
  <c r="AC648" i="4"/>
  <c r="AD648" i="4" s="1"/>
  <c r="AE648" i="4"/>
  <c r="AC639" i="4"/>
  <c r="AD639" i="4" s="1"/>
  <c r="AE639" i="4" s="1"/>
  <c r="AC629" i="4"/>
  <c r="AD629" i="4" s="1"/>
  <c r="AE629" i="4" s="1"/>
  <c r="AC641" i="4"/>
  <c r="AD641" i="4" s="1"/>
  <c r="AE641" i="4" s="1"/>
  <c r="AC636" i="4"/>
  <c r="AD636" i="4" s="1"/>
  <c r="AE636" i="4" s="1"/>
  <c r="AF636" i="4" s="1"/>
  <c r="AC643" i="4"/>
  <c r="AD643" i="4" s="1"/>
  <c r="AE643" i="4" s="1"/>
  <c r="AC646" i="4"/>
  <c r="AD646" i="4" s="1"/>
  <c r="AE646" i="4" s="1"/>
  <c r="AC628" i="4"/>
  <c r="AD628" i="4" s="1"/>
  <c r="AE628" i="4" s="1"/>
  <c r="AC621" i="4"/>
  <c r="AD621" i="4" s="1"/>
  <c r="AE621" i="4" s="1"/>
  <c r="AC608" i="4"/>
  <c r="AD608" i="4" s="1"/>
  <c r="AE608" i="4" s="1"/>
  <c r="AC604" i="4"/>
  <c r="AD604" i="4" s="1"/>
  <c r="AE604" i="4" s="1"/>
  <c r="AC598" i="4"/>
  <c r="AD598" i="4" s="1"/>
  <c r="AE598" i="4" s="1"/>
  <c r="AC617" i="4"/>
  <c r="AD617" i="4" s="1"/>
  <c r="AE617" i="4" s="1"/>
  <c r="AC606" i="4"/>
  <c r="AD606" i="4" s="1"/>
  <c r="AE606" i="4" s="1"/>
  <c r="AC618" i="4"/>
  <c r="AD618" i="4" s="1"/>
  <c r="AE618" i="4" s="1"/>
  <c r="AC607" i="4"/>
  <c r="AD607" i="4" s="1"/>
  <c r="AE607" i="4" s="1"/>
  <c r="AC599" i="4"/>
  <c r="AD599" i="4" s="1"/>
  <c r="AE599" i="4" s="1"/>
  <c r="AC613" i="4"/>
  <c r="AD613" i="4" s="1"/>
  <c r="AE613" i="4" s="1"/>
  <c r="AC605" i="4"/>
  <c r="AD605" i="4" s="1"/>
  <c r="AE605" i="4" s="1"/>
  <c r="AC611" i="4"/>
  <c r="AD611" i="4" s="1"/>
  <c r="AE611" i="4" s="1"/>
  <c r="AE603" i="4"/>
  <c r="AF603" i="4"/>
  <c r="AC619" i="4"/>
  <c r="AD619" i="4" s="1"/>
  <c r="AE619" i="4" s="1"/>
  <c r="AC601" i="4"/>
  <c r="AD601" i="4" s="1"/>
  <c r="AE601" i="4" s="1"/>
  <c r="AC620" i="4"/>
  <c r="AD620" i="4" s="1"/>
  <c r="AE620" i="4" s="1"/>
  <c r="AC616" i="4"/>
  <c r="AD616" i="4" s="1"/>
  <c r="AE616" i="4" s="1"/>
  <c r="AC614" i="4"/>
  <c r="AD614" i="4" s="1"/>
  <c r="AE614" i="4" s="1"/>
  <c r="AC615" i="4"/>
  <c r="AD615" i="4" s="1"/>
  <c r="AE615" i="4" s="1"/>
  <c r="AC602" i="4"/>
  <c r="AD602" i="4" s="1"/>
  <c r="AE602" i="4" s="1"/>
  <c r="AC612" i="4"/>
  <c r="AD612" i="4" s="1"/>
  <c r="AE612" i="4" s="1"/>
  <c r="AC609" i="4"/>
  <c r="AD609" i="4" s="1"/>
  <c r="AE609" i="4" s="1"/>
  <c r="AC610" i="4"/>
  <c r="AD610" i="4" s="1"/>
  <c r="AE610" i="4" s="1"/>
  <c r="AC589" i="4"/>
  <c r="AD589" i="4" s="1"/>
  <c r="AE589" i="4" s="1"/>
  <c r="AF587" i="4"/>
  <c r="AE587" i="4"/>
  <c r="AC585" i="4"/>
  <c r="AD585" i="4" s="1"/>
  <c r="AE585" i="4" s="1"/>
  <c r="AC578" i="4"/>
  <c r="AD578" i="4" s="1"/>
  <c r="AE578" i="4" s="1"/>
  <c r="AC575" i="4"/>
  <c r="AD575" i="4" s="1"/>
  <c r="AE575" i="4" s="1"/>
  <c r="AC576" i="4"/>
  <c r="AD576" i="4" s="1"/>
  <c r="AE576" i="4" s="1"/>
  <c r="AC577" i="4"/>
  <c r="AD577" i="4" s="1"/>
  <c r="AE577" i="4" s="1"/>
  <c r="AC581" i="4"/>
  <c r="AD581" i="4" s="1"/>
  <c r="AE581" i="4" s="1"/>
  <c r="AC573" i="4"/>
  <c r="AD573" i="4" s="1"/>
  <c r="AE573" i="4" s="1"/>
  <c r="AC571" i="4"/>
  <c r="AD571" i="4" s="1"/>
  <c r="AE571" i="4" s="1"/>
  <c r="AC594" i="4"/>
  <c r="AD594" i="4" s="1"/>
  <c r="AE594" i="4" s="1"/>
  <c r="AC590" i="4"/>
  <c r="AD590" i="4" s="1"/>
  <c r="AE590" i="4" s="1"/>
  <c r="AC582" i="4"/>
  <c r="AD582" i="4" s="1"/>
  <c r="AE582" i="4" s="1"/>
  <c r="AC579" i="4"/>
  <c r="AD579" i="4" s="1"/>
  <c r="AE579" i="4" s="1"/>
  <c r="AC593" i="4"/>
  <c r="AD593" i="4" s="1"/>
  <c r="AE593" i="4" s="1"/>
  <c r="AE574" i="4"/>
  <c r="AF574" i="4"/>
  <c r="AC591" i="4"/>
  <c r="AD591" i="4" s="1"/>
  <c r="AE591" i="4" s="1"/>
  <c r="AC584" i="4"/>
  <c r="AD584" i="4" s="1"/>
  <c r="AE584" i="4" s="1"/>
  <c r="AC572" i="4"/>
  <c r="AD572" i="4" s="1"/>
  <c r="AE572" i="4" s="1"/>
  <c r="AC583" i="4"/>
  <c r="AD583" i="4" s="1"/>
  <c r="AE583" i="4" s="1"/>
  <c r="AC580" i="4"/>
  <c r="AD580" i="4" s="1"/>
  <c r="AE580" i="4" s="1"/>
  <c r="AC592" i="4"/>
  <c r="AD592" i="4" s="1"/>
  <c r="AE592" i="4" s="1"/>
  <c r="AC600" i="4"/>
  <c r="AD600" i="4" s="1"/>
  <c r="AE600" i="4" s="1"/>
  <c r="AC588" i="4"/>
  <c r="AD588" i="4" s="1"/>
  <c r="AE588" i="4" s="1"/>
  <c r="AF588" i="4" s="1"/>
  <c r="AC586" i="4"/>
  <c r="AD586" i="4" s="1"/>
  <c r="AE586" i="4" s="1"/>
  <c r="AF586" i="4" s="1"/>
  <c r="AF1191" i="4"/>
  <c r="AC1164" i="4"/>
  <c r="AD1164" i="4" s="1"/>
  <c r="AE1164" i="4" s="1"/>
  <c r="AC1137" i="4"/>
  <c r="AD1137" i="4" s="1"/>
  <c r="AE1137" i="4" s="1"/>
  <c r="AC1110" i="4"/>
  <c r="AD1110" i="4" s="1"/>
  <c r="AE1110" i="4" s="1"/>
  <c r="AC1083" i="4"/>
  <c r="AD1083" i="4" s="1"/>
  <c r="AE1083" i="4" s="1"/>
  <c r="AC1056" i="4"/>
  <c r="AD1056" i="4" s="1"/>
  <c r="AE1056" i="4" s="1"/>
  <c r="AC1029" i="4"/>
  <c r="AD1029" i="4" s="1"/>
  <c r="AE1029" i="4" s="1"/>
  <c r="AC1002" i="4"/>
  <c r="AD1002" i="4" s="1"/>
  <c r="AE1002" i="4" s="1"/>
  <c r="AC975" i="4"/>
  <c r="AD975" i="4" s="1"/>
  <c r="AE975" i="4" s="1"/>
  <c r="AC948" i="4"/>
  <c r="AD948" i="4" s="1"/>
  <c r="AE948" i="4" s="1"/>
  <c r="AF921" i="4"/>
  <c r="AE921" i="4"/>
  <c r="AC894" i="4"/>
  <c r="AD894" i="4" s="1"/>
  <c r="AE894" i="4" s="1"/>
  <c r="AC867" i="4"/>
  <c r="AD867" i="4" s="1"/>
  <c r="AE867" i="4" s="1"/>
  <c r="AC840" i="4"/>
  <c r="AD840" i="4" s="1"/>
  <c r="AE840" i="4" s="1"/>
  <c r="AC813" i="4"/>
  <c r="AD813" i="4" s="1"/>
  <c r="AE813" i="4" s="1"/>
  <c r="AC786" i="4"/>
  <c r="AD786" i="4" s="1"/>
  <c r="AE786" i="4" s="1"/>
  <c r="AC759" i="4"/>
  <c r="AD759" i="4" s="1"/>
  <c r="AE759" i="4" s="1"/>
  <c r="AC732" i="4"/>
  <c r="AD732" i="4" s="1"/>
  <c r="AE732" i="4" s="1"/>
  <c r="AC705" i="4"/>
  <c r="AD705" i="4" s="1"/>
  <c r="AE705" i="4" s="1"/>
  <c r="AC678" i="4"/>
  <c r="AD678" i="4" s="1"/>
  <c r="AE678" i="4" s="1"/>
  <c r="AC651" i="4"/>
  <c r="AD651" i="4" s="1"/>
  <c r="AE651" i="4" s="1"/>
  <c r="AC624" i="4"/>
  <c r="AD624" i="4" s="1"/>
  <c r="AE624" i="4" s="1"/>
  <c r="AC597" i="4"/>
  <c r="AD597" i="4" s="1"/>
  <c r="AE597" i="4" s="1"/>
  <c r="AC570" i="4"/>
  <c r="AD570" i="4" s="1"/>
  <c r="AE570" i="4" s="1"/>
  <c r="AC1190" i="4"/>
  <c r="AD1190" i="4" s="1"/>
  <c r="AE1190" i="4" s="1"/>
  <c r="AC1163" i="4"/>
  <c r="AD1163" i="4" s="1"/>
  <c r="AE1163" i="4" s="1"/>
  <c r="AF1136" i="4"/>
  <c r="AE1136" i="4"/>
  <c r="AF1109" i="4"/>
  <c r="AE1109" i="4"/>
  <c r="AC1082" i="4"/>
  <c r="AD1082" i="4" s="1"/>
  <c r="AE1082" i="4" s="1"/>
  <c r="AC1055" i="4"/>
  <c r="AD1055" i="4" s="1"/>
  <c r="AE1055" i="4" s="1"/>
  <c r="AF1028" i="4"/>
  <c r="AE1028" i="4"/>
  <c r="AC1001" i="4"/>
  <c r="AD1001" i="4" s="1"/>
  <c r="AE1001" i="4" s="1"/>
  <c r="AF974" i="4"/>
  <c r="AE974" i="4"/>
  <c r="AC947" i="4"/>
  <c r="AD947" i="4" s="1"/>
  <c r="AE947" i="4" s="1"/>
  <c r="AC920" i="4"/>
  <c r="AD920" i="4" s="1"/>
  <c r="AE920" i="4" s="1"/>
  <c r="AC893" i="4"/>
  <c r="AD893" i="4" s="1"/>
  <c r="AE893" i="4" s="1"/>
  <c r="AC866" i="4"/>
  <c r="AD866" i="4" s="1"/>
  <c r="AE866" i="4" s="1"/>
  <c r="AC839" i="4"/>
  <c r="AD839" i="4" s="1"/>
  <c r="AE839" i="4" s="1"/>
  <c r="AC812" i="4"/>
  <c r="AD812" i="4" s="1"/>
  <c r="AE812" i="4" s="1"/>
  <c r="AF785" i="4"/>
  <c r="AE785" i="4"/>
  <c r="AF758" i="4"/>
  <c r="AE758" i="4"/>
  <c r="AC731" i="4"/>
  <c r="AD731" i="4" s="1"/>
  <c r="AE731" i="4" s="1"/>
  <c r="AC704" i="4"/>
  <c r="AD704" i="4" s="1"/>
  <c r="AE704" i="4" s="1"/>
  <c r="AC677" i="4"/>
  <c r="AD677" i="4" s="1"/>
  <c r="AE677" i="4" s="1"/>
  <c r="AC650" i="4"/>
  <c r="AD650" i="4" s="1"/>
  <c r="AE650" i="4" s="1"/>
  <c r="AC623" i="4"/>
  <c r="AD623" i="4" s="1"/>
  <c r="AE623" i="4" s="1"/>
  <c r="AC596" i="4"/>
  <c r="AD596" i="4" s="1"/>
  <c r="AE596" i="4" s="1"/>
  <c r="AD22" i="1"/>
  <c r="AD34" i="1"/>
  <c r="AD23" i="1"/>
  <c r="AD35" i="1"/>
  <c r="AD24" i="1"/>
  <c r="AD36" i="1"/>
  <c r="AD25" i="1"/>
  <c r="AD37" i="1"/>
  <c r="AD26" i="1"/>
  <c r="AD38" i="1"/>
  <c r="AD45" i="1"/>
  <c r="AD27" i="1"/>
  <c r="AD39" i="1"/>
  <c r="AD28" i="1"/>
  <c r="AD40" i="1"/>
  <c r="AD29" i="1"/>
  <c r="AD41" i="1"/>
  <c r="AD30" i="1"/>
  <c r="AD42" i="1"/>
  <c r="AD31" i="1"/>
  <c r="AD43" i="1"/>
  <c r="AD32" i="1"/>
  <c r="AD44" i="1"/>
  <c r="AD33" i="1"/>
  <c r="AF569" i="4"/>
  <c r="AC567" i="4"/>
  <c r="AD567" i="4" s="1"/>
  <c r="AE567" i="4" s="1"/>
  <c r="AC566" i="4"/>
  <c r="AD566" i="4" s="1"/>
  <c r="AE566" i="4" s="1"/>
  <c r="AF565" i="4"/>
  <c r="AC564" i="4"/>
  <c r="AD564" i="4" s="1"/>
  <c r="AE564" i="4" s="1"/>
  <c r="AF563" i="4"/>
  <c r="AF562" i="4"/>
  <c r="AF561" i="4"/>
  <c r="AF560" i="4"/>
  <c r="AF559" i="4"/>
  <c r="AF558" i="4"/>
  <c r="AC557" i="4"/>
  <c r="AD557" i="4" s="1"/>
  <c r="AE557" i="4" s="1"/>
  <c r="AF556" i="4"/>
  <c r="AF555" i="4"/>
  <c r="AF554" i="4"/>
  <c r="AC553" i="4"/>
  <c r="AD553" i="4" s="1"/>
  <c r="AE553" i="4" s="1"/>
  <c r="AF552" i="4"/>
  <c r="AF551" i="4"/>
  <c r="AF550" i="4"/>
  <c r="AC549" i="4"/>
  <c r="AD549" i="4" s="1"/>
  <c r="AE549" i="4" s="1"/>
  <c r="AC548" i="4"/>
  <c r="AD548" i="4" s="1"/>
  <c r="AE548" i="4" s="1"/>
  <c r="AF547" i="4"/>
  <c r="AF546" i="4"/>
  <c r="AC545" i="4"/>
  <c r="AD545" i="4" s="1"/>
  <c r="AE545" i="4" s="1"/>
  <c r="AC544" i="4"/>
  <c r="AD544" i="4" s="1"/>
  <c r="AE544" i="4" s="1"/>
  <c r="AF543" i="4"/>
  <c r="AC540" i="4"/>
  <c r="AD540" i="4" s="1"/>
  <c r="AE540" i="4" s="1"/>
  <c r="AF537" i="4"/>
  <c r="AC536" i="4"/>
  <c r="AD536" i="4" s="1"/>
  <c r="AE536" i="4" s="1"/>
  <c r="AF534" i="4"/>
  <c r="AC532" i="4"/>
  <c r="AD532" i="4" s="1"/>
  <c r="AE532" i="4" s="1"/>
  <c r="AF531" i="4"/>
  <c r="AF526" i="4"/>
  <c r="AC524" i="4"/>
  <c r="AD524" i="4" s="1"/>
  <c r="AE524" i="4" s="1"/>
  <c r="AC522" i="4"/>
  <c r="AD522" i="4" s="1"/>
  <c r="AE522" i="4" s="1"/>
  <c r="AF520" i="4"/>
  <c r="AF519" i="4"/>
  <c r="AC518" i="4"/>
  <c r="AD518" i="4" s="1"/>
  <c r="AE518" i="4" s="1"/>
  <c r="AF535" i="4"/>
  <c r="AE539" i="4"/>
  <c r="AF539" i="4"/>
  <c r="AC530" i="4"/>
  <c r="AD530" i="4" s="1"/>
  <c r="AE530" i="4" s="1"/>
  <c r="AF533" i="4"/>
  <c r="AC523" i="4"/>
  <c r="AD523" i="4" s="1"/>
  <c r="AE523" i="4" s="1"/>
  <c r="AF529" i="4"/>
  <c r="AC516" i="4"/>
  <c r="AD516" i="4" s="1"/>
  <c r="AE516" i="4" s="1"/>
  <c r="AF525" i="4"/>
  <c r="AF528" i="4"/>
  <c r="AF517" i="4"/>
  <c r="AF538" i="4"/>
  <c r="AC527" i="4"/>
  <c r="AD527" i="4" s="1"/>
  <c r="AE527" i="4" s="1"/>
  <c r="AF521" i="4"/>
  <c r="AF498" i="4"/>
  <c r="AF508" i="4"/>
  <c r="AF507" i="4"/>
  <c r="AF505" i="4"/>
  <c r="AC502" i="4"/>
  <c r="AD502" i="4" s="1"/>
  <c r="AE502" i="4" s="1"/>
  <c r="AF501" i="4"/>
  <c r="AF499" i="4"/>
  <c r="AF490" i="4"/>
  <c r="AF492" i="4"/>
  <c r="AF493" i="4"/>
  <c r="AF489" i="4"/>
  <c r="AF511" i="4"/>
  <c r="AF497" i="4"/>
  <c r="AC495" i="4"/>
  <c r="AD495" i="4" s="1"/>
  <c r="AE495" i="4" s="1"/>
  <c r="AF500" i="4"/>
  <c r="AC494" i="4"/>
  <c r="AD494" i="4" s="1"/>
  <c r="AE494" i="4" s="1"/>
  <c r="AC491" i="4"/>
  <c r="AD491" i="4" s="1"/>
  <c r="AE491" i="4" s="1"/>
  <c r="AC510" i="4"/>
  <c r="AD510" i="4" s="1"/>
  <c r="AE510" i="4" s="1"/>
  <c r="AC513" i="4"/>
  <c r="AD513" i="4" s="1"/>
  <c r="AE513" i="4" s="1"/>
  <c r="AF506" i="4"/>
  <c r="AF504" i="4"/>
  <c r="AF503" i="4"/>
  <c r="AE512" i="4"/>
  <c r="AF512" i="4"/>
  <c r="AF509" i="4"/>
  <c r="AF496" i="4"/>
  <c r="AF480" i="4"/>
  <c r="AC478" i="4"/>
  <c r="AD478" i="4" s="1"/>
  <c r="AE478" i="4" s="1"/>
  <c r="AC476" i="4"/>
  <c r="AD476" i="4" s="1"/>
  <c r="AE476" i="4" s="1"/>
  <c r="AF475" i="4"/>
  <c r="AF469" i="4"/>
  <c r="AF473" i="4"/>
  <c r="AF481" i="4"/>
  <c r="AF463" i="4"/>
  <c r="AC467" i="4"/>
  <c r="AD467" i="4" s="1"/>
  <c r="AE467" i="4" s="1"/>
  <c r="AC486" i="4"/>
  <c r="AD486" i="4" s="1"/>
  <c r="AE486" i="4" s="1"/>
  <c r="AF482" i="4"/>
  <c r="AF470" i="4"/>
  <c r="AC483" i="4"/>
  <c r="AD483" i="4" s="1"/>
  <c r="AE483" i="4" s="1"/>
  <c r="AF479" i="4"/>
  <c r="AC462" i="4"/>
  <c r="AD462" i="4" s="1"/>
  <c r="AE462" i="4" s="1"/>
  <c r="AF484" i="4"/>
  <c r="AC464" i="4"/>
  <c r="AD464" i="4" s="1"/>
  <c r="AE464" i="4" s="1"/>
  <c r="AF471" i="4"/>
  <c r="AE468" i="4"/>
  <c r="AF468" i="4"/>
  <c r="AF485" i="4"/>
  <c r="AC477" i="4"/>
  <c r="AD477" i="4" s="1"/>
  <c r="AE477" i="4" s="1"/>
  <c r="AF474" i="4"/>
  <c r="AE472" i="4"/>
  <c r="AF472" i="4" s="1"/>
  <c r="AF466" i="4"/>
  <c r="AE326" i="4"/>
  <c r="AF542" i="4"/>
  <c r="AF515" i="4"/>
  <c r="AF488" i="4"/>
  <c r="AF461" i="4"/>
  <c r="AD2" i="1"/>
  <c r="AD18" i="1"/>
  <c r="AD19" i="1"/>
  <c r="AD20" i="1"/>
  <c r="AD21" i="1"/>
  <c r="AD17" i="1"/>
  <c r="AC459" i="4"/>
  <c r="AD459" i="4" s="1"/>
  <c r="AE459" i="4" s="1"/>
  <c r="AE456" i="4"/>
  <c r="AF456" i="4"/>
  <c r="AC453" i="4"/>
  <c r="AD453" i="4" s="1"/>
  <c r="AE453" i="4" s="1"/>
  <c r="AE442" i="4"/>
  <c r="AF442" i="4"/>
  <c r="AE440" i="4"/>
  <c r="AF440" i="4"/>
  <c r="AC439" i="4"/>
  <c r="AD439" i="4" s="1"/>
  <c r="AE439" i="4" s="1"/>
  <c r="AC438" i="4"/>
  <c r="AD438" i="4" s="1"/>
  <c r="AE438" i="4" s="1"/>
  <c r="AC446" i="4"/>
  <c r="AD446" i="4" s="1"/>
  <c r="AE446" i="4" s="1"/>
  <c r="AE448" i="4"/>
  <c r="AF448" i="4"/>
  <c r="AC441" i="4"/>
  <c r="AD441" i="4" s="1"/>
  <c r="AE441" i="4" s="1"/>
  <c r="AE458" i="4"/>
  <c r="AF458" i="4"/>
  <c r="AC437" i="4"/>
  <c r="AD437" i="4" s="1"/>
  <c r="AE437" i="4" s="1"/>
  <c r="AC435" i="4"/>
  <c r="AD435" i="4" s="1"/>
  <c r="AE435" i="4" s="1"/>
  <c r="AC445" i="4"/>
  <c r="AD445" i="4" s="1"/>
  <c r="AE445" i="4" s="1"/>
  <c r="AC450" i="4"/>
  <c r="AD450" i="4" s="1"/>
  <c r="AE450" i="4" s="1"/>
  <c r="AF454" i="4"/>
  <c r="AF455" i="4"/>
  <c r="AF452" i="4"/>
  <c r="AE443" i="4"/>
  <c r="AF443" i="4"/>
  <c r="AC447" i="4"/>
  <c r="AD447" i="4" s="1"/>
  <c r="AE447" i="4" s="1"/>
  <c r="AE457" i="4"/>
  <c r="AF457" i="4"/>
  <c r="AC451" i="4"/>
  <c r="AD451" i="4" s="1"/>
  <c r="AE451" i="4" s="1"/>
  <c r="AC449" i="4"/>
  <c r="AD449" i="4" s="1"/>
  <c r="AE449" i="4" s="1"/>
  <c r="AC444" i="4"/>
  <c r="AD444" i="4" s="1"/>
  <c r="AE444" i="4" s="1"/>
  <c r="AF436" i="4"/>
  <c r="AF434" i="4"/>
  <c r="AD12" i="1"/>
  <c r="AD10" i="1"/>
  <c r="AD16" i="1"/>
  <c r="AD15" i="1"/>
  <c r="AD8" i="1"/>
  <c r="AD6" i="1"/>
  <c r="AD11" i="1"/>
  <c r="AD3" i="1"/>
  <c r="AD5" i="1"/>
  <c r="AD4" i="1"/>
  <c r="AD7" i="1"/>
  <c r="AD14" i="1"/>
  <c r="AD9" i="1"/>
  <c r="AD13" i="1"/>
  <c r="AF408" i="4"/>
  <c r="AE413" i="4"/>
  <c r="AF413" i="4"/>
  <c r="AF428" i="4"/>
  <c r="AF431" i="4"/>
  <c r="AC432" i="4"/>
  <c r="AD432" i="4" s="1"/>
  <c r="AE432" i="4" s="1"/>
  <c r="AF430" i="4"/>
  <c r="AF417" i="4"/>
  <c r="AF426" i="4"/>
  <c r="AC416" i="4"/>
  <c r="AD416" i="4" s="1"/>
  <c r="AE416" i="4" s="1"/>
  <c r="AF411" i="4"/>
  <c r="AC410" i="4"/>
  <c r="AD410" i="4" s="1"/>
  <c r="AE410" i="4" s="1"/>
  <c r="AF425" i="4"/>
  <c r="AE425" i="4"/>
  <c r="AC423" i="4"/>
  <c r="AD423" i="4" s="1"/>
  <c r="AE423" i="4" s="1"/>
  <c r="AC421" i="4"/>
  <c r="AD421" i="4" s="1"/>
  <c r="AE421" i="4" s="1"/>
  <c r="AC420" i="4"/>
  <c r="AD420" i="4" s="1"/>
  <c r="AE420" i="4" s="1"/>
  <c r="AC427" i="4"/>
  <c r="AD427" i="4" s="1"/>
  <c r="AE427" i="4" s="1"/>
  <c r="AE414" i="4"/>
  <c r="AF414" i="4"/>
  <c r="AC429" i="4"/>
  <c r="AD429" i="4" s="1"/>
  <c r="AE429" i="4" s="1"/>
  <c r="AE422" i="4"/>
  <c r="AF422" i="4"/>
  <c r="AC415" i="4"/>
  <c r="AD415" i="4" s="1"/>
  <c r="AE415" i="4" s="1"/>
  <c r="AE424" i="4"/>
  <c r="AF424" i="4"/>
  <c r="AC419" i="4"/>
  <c r="AD419" i="4" s="1"/>
  <c r="AE419" i="4" s="1"/>
  <c r="AE418" i="4"/>
  <c r="AF418" i="4" s="1"/>
  <c r="AE412" i="4"/>
  <c r="AF412" i="4" s="1"/>
  <c r="AF409" i="4"/>
  <c r="AF407" i="4"/>
  <c r="AE191" i="4"/>
  <c r="AF191" i="4" s="1"/>
  <c r="AE382" i="4"/>
  <c r="AF382" i="4"/>
  <c r="AC401" i="4"/>
  <c r="AD401" i="4" s="1"/>
  <c r="AE401" i="4" s="1"/>
  <c r="AE393" i="4"/>
  <c r="AF393" i="4"/>
  <c r="AC392" i="4"/>
  <c r="AD392" i="4" s="1"/>
  <c r="AE392" i="4" s="1"/>
  <c r="AC389" i="4"/>
  <c r="AD389" i="4" s="1"/>
  <c r="AE389" i="4" s="1"/>
  <c r="AE386" i="4"/>
  <c r="AF386" i="4"/>
  <c r="AC404" i="4"/>
  <c r="AD404" i="4" s="1"/>
  <c r="AE404" i="4" s="1"/>
  <c r="AC396" i="4"/>
  <c r="AD396" i="4" s="1"/>
  <c r="AE396" i="4" s="1"/>
  <c r="AC400" i="4"/>
  <c r="AD400" i="4" s="1"/>
  <c r="AE400" i="4" s="1"/>
  <c r="AC395" i="4"/>
  <c r="AD395" i="4" s="1"/>
  <c r="AE395" i="4" s="1"/>
  <c r="AE397" i="4"/>
  <c r="AF397" i="4"/>
  <c r="AE383" i="4"/>
  <c r="AF383" i="4"/>
  <c r="AC385" i="4"/>
  <c r="AD385" i="4" s="1"/>
  <c r="AE385" i="4" s="1"/>
  <c r="AC399" i="4"/>
  <c r="AD399" i="4" s="1"/>
  <c r="AE399" i="4" s="1"/>
  <c r="AE398" i="4"/>
  <c r="AF398" i="4"/>
  <c r="AC388" i="4"/>
  <c r="AD388" i="4" s="1"/>
  <c r="AE388" i="4" s="1"/>
  <c r="AC394" i="4"/>
  <c r="AD394" i="4" s="1"/>
  <c r="AE394" i="4" s="1"/>
  <c r="AC381" i="4"/>
  <c r="AD381" i="4" s="1"/>
  <c r="AE381" i="4" s="1"/>
  <c r="AC387" i="4"/>
  <c r="AD387" i="4" s="1"/>
  <c r="AE387" i="4" s="1"/>
  <c r="AC402" i="4"/>
  <c r="AD402" i="4" s="1"/>
  <c r="AE402" i="4" s="1"/>
  <c r="AC390" i="4"/>
  <c r="AD390" i="4" s="1"/>
  <c r="AE390" i="4" s="1"/>
  <c r="AE391" i="4"/>
  <c r="AF391" i="4"/>
  <c r="AC405" i="4"/>
  <c r="AD405" i="4" s="1"/>
  <c r="AE405" i="4" s="1"/>
  <c r="AE403" i="4"/>
  <c r="AF403" i="4"/>
  <c r="AC384" i="4"/>
  <c r="AD384" i="4" s="1"/>
  <c r="AE384" i="4" s="1"/>
  <c r="AC354" i="4"/>
  <c r="AD354" i="4" s="1"/>
  <c r="AE354" i="4" s="1"/>
  <c r="AE373" i="4"/>
  <c r="AF373" i="4"/>
  <c r="AC369" i="4"/>
  <c r="AD369" i="4" s="1"/>
  <c r="AE369" i="4" s="1"/>
  <c r="AC370" i="4"/>
  <c r="AD370" i="4" s="1"/>
  <c r="AE370" i="4" s="1"/>
  <c r="AE359" i="4"/>
  <c r="AF359" i="4"/>
  <c r="AC360" i="4"/>
  <c r="AD360" i="4" s="1"/>
  <c r="AE360" i="4" s="1"/>
  <c r="AC374" i="4"/>
  <c r="AD374" i="4" s="1"/>
  <c r="AE374" i="4" s="1"/>
  <c r="AE361" i="4"/>
  <c r="AF361" i="4"/>
  <c r="AC368" i="4"/>
  <c r="AD368" i="4" s="1"/>
  <c r="AE368" i="4" s="1"/>
  <c r="AC356" i="4"/>
  <c r="AD356" i="4" s="1"/>
  <c r="AE356" i="4" s="1"/>
  <c r="AE355" i="4"/>
  <c r="AF355" i="4"/>
  <c r="AC362" i="4"/>
  <c r="AD362" i="4" s="1"/>
  <c r="AE362" i="4" s="1"/>
  <c r="AC372" i="4"/>
  <c r="AD372" i="4" s="1"/>
  <c r="AE372" i="4" s="1"/>
  <c r="AC358" i="4"/>
  <c r="AD358" i="4" s="1"/>
  <c r="AE358" i="4" s="1"/>
  <c r="AE375" i="4"/>
  <c r="AF375" i="4"/>
  <c r="AC371" i="4"/>
  <c r="AD371" i="4" s="1"/>
  <c r="AE371" i="4" s="1"/>
  <c r="AE366" i="4"/>
  <c r="AF366" i="4"/>
  <c r="AC367" i="4"/>
  <c r="AD367" i="4" s="1"/>
  <c r="AE367" i="4" s="1"/>
  <c r="AC376" i="4"/>
  <c r="AD376" i="4" s="1"/>
  <c r="AE376" i="4" s="1"/>
  <c r="AC378" i="4"/>
  <c r="AD378" i="4" s="1"/>
  <c r="AE378" i="4" s="1"/>
  <c r="AC377" i="4"/>
  <c r="AD377" i="4" s="1"/>
  <c r="AE377" i="4" s="1"/>
  <c r="AC363" i="4"/>
  <c r="AD363" i="4" s="1"/>
  <c r="AE363" i="4" s="1"/>
  <c r="AE357" i="4"/>
  <c r="AF357" i="4"/>
  <c r="AF365" i="4"/>
  <c r="AE365" i="4"/>
  <c r="AE83" i="4"/>
  <c r="AF83" i="4"/>
  <c r="AE353" i="4"/>
  <c r="AF353" i="4"/>
  <c r="AE81" i="4"/>
  <c r="AF81" i="4"/>
  <c r="AC364" i="4"/>
  <c r="AD364" i="4" s="1"/>
  <c r="AE364" i="4" s="1"/>
  <c r="AF326" i="4"/>
  <c r="AE216" i="4"/>
  <c r="AF216" i="4"/>
  <c r="AF380" i="4"/>
  <c r="AF243" i="4"/>
  <c r="AF108" i="4"/>
  <c r="AF218" i="4"/>
  <c r="AF137" i="4"/>
  <c r="AC162" i="4"/>
  <c r="AD162" i="4" s="1"/>
  <c r="AE162" i="4" s="1"/>
  <c r="AC297" i="4"/>
  <c r="AC135" i="4"/>
  <c r="AD135" i="4" s="1"/>
  <c r="AE135" i="4" s="1"/>
  <c r="AC56" i="4"/>
  <c r="AD56" i="4" s="1"/>
  <c r="AE56" i="4" s="1"/>
  <c r="AC272" i="4"/>
  <c r="AD272" i="4" s="1"/>
  <c r="AE272" i="4" s="1"/>
  <c r="AF351" i="4"/>
  <c r="AF110" i="4"/>
  <c r="AF189" i="4"/>
  <c r="AF245" i="4"/>
  <c r="AF164" i="4"/>
  <c r="AF270" i="4"/>
  <c r="AC319" i="4"/>
  <c r="AD319" i="4" s="1"/>
  <c r="AE319" i="4" s="1"/>
  <c r="AE315" i="4"/>
  <c r="AF315" i="4"/>
  <c r="AF310" i="4"/>
  <c r="AE310" i="4"/>
  <c r="AF307" i="4"/>
  <c r="AC305" i="4"/>
  <c r="AD305" i="4" s="1"/>
  <c r="AE305" i="4" s="1"/>
  <c r="AC302" i="4"/>
  <c r="AD302" i="4" s="1"/>
  <c r="AE302" i="4" s="1"/>
  <c r="AC321" i="4"/>
  <c r="AD321" i="4" s="1"/>
  <c r="AE321" i="4" s="1"/>
  <c r="AC308" i="4"/>
  <c r="AD308" i="4" s="1"/>
  <c r="AE308" i="4" s="1"/>
  <c r="AC322" i="4"/>
  <c r="AD322" i="4" s="1"/>
  <c r="AE322" i="4" s="1"/>
  <c r="AC317" i="4"/>
  <c r="AD317" i="4" s="1"/>
  <c r="AE317" i="4" s="1"/>
  <c r="AC304" i="4"/>
  <c r="AD304" i="4" s="1"/>
  <c r="AE304" i="4" s="1"/>
  <c r="AC312" i="4"/>
  <c r="AD312" i="4" s="1"/>
  <c r="AE312" i="4" s="1"/>
  <c r="AC318" i="4"/>
  <c r="AD318" i="4" s="1"/>
  <c r="AE318" i="4" s="1"/>
  <c r="AC313" i="4"/>
  <c r="AD313" i="4" s="1"/>
  <c r="AE313" i="4" s="1"/>
  <c r="AC311" i="4"/>
  <c r="AD311" i="4" s="1"/>
  <c r="AE311" i="4" s="1"/>
  <c r="AC306" i="4"/>
  <c r="AD306" i="4" s="1"/>
  <c r="AE306" i="4" s="1"/>
  <c r="AE323" i="4"/>
  <c r="AF323" i="4"/>
  <c r="AF301" i="4"/>
  <c r="AC300" i="4"/>
  <c r="AD300" i="4" s="1"/>
  <c r="AE300" i="4" s="1"/>
  <c r="AC314" i="4"/>
  <c r="AD314" i="4" s="1"/>
  <c r="AE314" i="4" s="1"/>
  <c r="AC316" i="4"/>
  <c r="AD316" i="4" s="1"/>
  <c r="AE316" i="4" s="1"/>
  <c r="AF316" i="4" s="1"/>
  <c r="AC309" i="4"/>
  <c r="AD309" i="4" s="1"/>
  <c r="AE309" i="4" s="1"/>
  <c r="AC296" i="4"/>
  <c r="AD296" i="4" s="1"/>
  <c r="AE296" i="4" s="1"/>
  <c r="AC274" i="4"/>
  <c r="AD274" i="4" s="1"/>
  <c r="AE274" i="4" s="1"/>
  <c r="AC275" i="4"/>
  <c r="AD275" i="4" s="1"/>
  <c r="AE275" i="4" s="1"/>
  <c r="AC276" i="4"/>
  <c r="AD276" i="4" s="1"/>
  <c r="AE276" i="4" s="1"/>
  <c r="AC277" i="4"/>
  <c r="AD277" i="4" s="1"/>
  <c r="AE277" i="4" s="1"/>
  <c r="AC278" i="4"/>
  <c r="AD278" i="4" s="1"/>
  <c r="AE278" i="4" s="1"/>
  <c r="AC279" i="4"/>
  <c r="AD279" i="4" s="1"/>
  <c r="AE279" i="4" s="1"/>
  <c r="AF281" i="4"/>
  <c r="AC285" i="4"/>
  <c r="AD285" i="4" s="1"/>
  <c r="AE285" i="4" s="1"/>
  <c r="AC287" i="4"/>
  <c r="AD287" i="4" s="1"/>
  <c r="AE287" i="4" s="1"/>
  <c r="AC290" i="4"/>
  <c r="AD290" i="4" s="1"/>
  <c r="AE290" i="4" s="1"/>
  <c r="AC289" i="4"/>
  <c r="AD289" i="4" s="1"/>
  <c r="AE289" i="4" s="1"/>
  <c r="AF293" i="4"/>
  <c r="AE294" i="4"/>
  <c r="AF294" i="4"/>
  <c r="AC283" i="4"/>
  <c r="AD283" i="4" s="1"/>
  <c r="AE283" i="4" s="1"/>
  <c r="AC286" i="4"/>
  <c r="AD286" i="4" s="1"/>
  <c r="AE286" i="4" s="1"/>
  <c r="AC292" i="4"/>
  <c r="AD292" i="4" s="1"/>
  <c r="AE292" i="4" s="1"/>
  <c r="AF280" i="4"/>
  <c r="AC282" i="4"/>
  <c r="AD282" i="4" s="1"/>
  <c r="AE282" i="4" s="1"/>
  <c r="AC273" i="4"/>
  <c r="AD273" i="4" s="1"/>
  <c r="AE273" i="4" s="1"/>
  <c r="AC295" i="4"/>
  <c r="AD295" i="4" s="1"/>
  <c r="AE295" i="4" s="1"/>
  <c r="AC288" i="4"/>
  <c r="AD288" i="4" s="1"/>
  <c r="AE288" i="4" s="1"/>
  <c r="AC291" i="4"/>
  <c r="AD291" i="4" s="1"/>
  <c r="AE291" i="4" s="1"/>
  <c r="AF291" i="4" s="1"/>
  <c r="AC284" i="4"/>
  <c r="AD284" i="4" s="1"/>
  <c r="AE284" i="4" s="1"/>
  <c r="AF284" i="4" s="1"/>
  <c r="AC260" i="4"/>
  <c r="AD260" i="4" s="1"/>
  <c r="AE260" i="4" s="1"/>
  <c r="AC259" i="4"/>
  <c r="AD259" i="4" s="1"/>
  <c r="AE259" i="4" s="1"/>
  <c r="AF251" i="4"/>
  <c r="AC257" i="4"/>
  <c r="AD257" i="4" s="1"/>
  <c r="AE257" i="4" s="1"/>
  <c r="AC249" i="4"/>
  <c r="AD249" i="4" s="1"/>
  <c r="AE249" i="4" s="1"/>
  <c r="AC248" i="4"/>
  <c r="AD248" i="4" s="1"/>
  <c r="AE248" i="4" s="1"/>
  <c r="AC250" i="4"/>
  <c r="AD250" i="4" s="1"/>
  <c r="AE250" i="4" s="1"/>
  <c r="AC258" i="4"/>
  <c r="AD258" i="4" s="1"/>
  <c r="AE258" i="4" s="1"/>
  <c r="AC247" i="4"/>
  <c r="AD247" i="4" s="1"/>
  <c r="AE247" i="4" s="1"/>
  <c r="AC256" i="4"/>
  <c r="AD256" i="4" s="1"/>
  <c r="AE256" i="4" s="1"/>
  <c r="AC255" i="4"/>
  <c r="AD255" i="4" s="1"/>
  <c r="AE255" i="4" s="1"/>
  <c r="AC262" i="4"/>
  <c r="AD262" i="4" s="1"/>
  <c r="AE262" i="4" s="1"/>
  <c r="AF264" i="4"/>
  <c r="AF266" i="4"/>
  <c r="AC253" i="4"/>
  <c r="AD253" i="4" s="1"/>
  <c r="AE253" i="4" s="1"/>
  <c r="AC261" i="4"/>
  <c r="AD261" i="4" s="1"/>
  <c r="AE261" i="4" s="1"/>
  <c r="AC269" i="4"/>
  <c r="AD269" i="4" s="1"/>
  <c r="AE269" i="4" s="1"/>
  <c r="AC263" i="4"/>
  <c r="AD263" i="4" s="1"/>
  <c r="AE263" i="4" s="1"/>
  <c r="AF265" i="4"/>
  <c r="AC268" i="4"/>
  <c r="AD268" i="4" s="1"/>
  <c r="AE268" i="4" s="1"/>
  <c r="AC254" i="4"/>
  <c r="AD254" i="4" s="1"/>
  <c r="AE254" i="4" s="1"/>
  <c r="AC252" i="4"/>
  <c r="AD252" i="4" s="1"/>
  <c r="AE252" i="4" s="1"/>
  <c r="AC246" i="4"/>
  <c r="AD246" i="4" s="1"/>
  <c r="AE246" i="4" s="1"/>
  <c r="AC242" i="4"/>
  <c r="AD242" i="4" s="1"/>
  <c r="AE242" i="4" s="1"/>
  <c r="AF239" i="4"/>
  <c r="AF237" i="4"/>
  <c r="AC236" i="4"/>
  <c r="AD236" i="4" s="1"/>
  <c r="AE236" i="4" s="1"/>
  <c r="AF229" i="4"/>
  <c r="AC231" i="4"/>
  <c r="AD231" i="4" s="1"/>
  <c r="AE231" i="4" s="1"/>
  <c r="AF220" i="4"/>
  <c r="AC232" i="4"/>
  <c r="AD232" i="4" s="1"/>
  <c r="AE232" i="4" s="1"/>
  <c r="AC241" i="4"/>
  <c r="AD241" i="4" s="1"/>
  <c r="AE241" i="4" s="1"/>
  <c r="AC222" i="4"/>
  <c r="AD222" i="4" s="1"/>
  <c r="AE222" i="4" s="1"/>
  <c r="AC223" i="4"/>
  <c r="AD223" i="4" s="1"/>
  <c r="AE223" i="4" s="1"/>
  <c r="AE234" i="4"/>
  <c r="AF234" i="4"/>
  <c r="AE233" i="4"/>
  <c r="AF233" i="4"/>
  <c r="AC235" i="4"/>
  <c r="AD235" i="4" s="1"/>
  <c r="AE235" i="4" s="1"/>
  <c r="AC227" i="4"/>
  <c r="AD227" i="4" s="1"/>
  <c r="AE227" i="4" s="1"/>
  <c r="AF224" i="4"/>
  <c r="AC221" i="4"/>
  <c r="AD221" i="4" s="1"/>
  <c r="AE221" i="4" s="1"/>
  <c r="AC228" i="4"/>
  <c r="AD228" i="4" s="1"/>
  <c r="AE228" i="4" s="1"/>
  <c r="AF226" i="4"/>
  <c r="AC230" i="4"/>
  <c r="AD230" i="4" s="1"/>
  <c r="AE230" i="4" s="1"/>
  <c r="AE219" i="4"/>
  <c r="AF219" i="4"/>
  <c r="AE238" i="4"/>
  <c r="AF238" i="4"/>
  <c r="AC225" i="4"/>
  <c r="AD225" i="4" s="1"/>
  <c r="AC198" i="4"/>
  <c r="AD198" i="4" s="1"/>
  <c r="AE198" i="4" s="1"/>
  <c r="AC215" i="4"/>
  <c r="AF197" i="4"/>
  <c r="AC206" i="4"/>
  <c r="AD206" i="4" s="1"/>
  <c r="AE206" i="4" s="1"/>
  <c r="AC203" i="4"/>
  <c r="AD203" i="4" s="1"/>
  <c r="AE203" i="4" s="1"/>
  <c r="AC196" i="4"/>
  <c r="AD196" i="4" s="1"/>
  <c r="AE196" i="4" s="1"/>
  <c r="AC199" i="4"/>
  <c r="AD199" i="4" s="1"/>
  <c r="AE199" i="4" s="1"/>
  <c r="AC200" i="4"/>
  <c r="AD200" i="4" s="1"/>
  <c r="AE200" i="4" s="1"/>
  <c r="AC210" i="4"/>
  <c r="AD210" i="4" s="1"/>
  <c r="AE210" i="4" s="1"/>
  <c r="AF212" i="4"/>
  <c r="AC194" i="4"/>
  <c r="AD194" i="4" s="1"/>
  <c r="AE194" i="4" s="1"/>
  <c r="AC209" i="4"/>
  <c r="AD209" i="4" s="1"/>
  <c r="AE209" i="4" s="1"/>
  <c r="AC204" i="4"/>
  <c r="AD204" i="4" s="1"/>
  <c r="AE204" i="4" s="1"/>
  <c r="AF193" i="4"/>
  <c r="AF213" i="4"/>
  <c r="AF202" i="4"/>
  <c r="AE207" i="4"/>
  <c r="AF207" i="4"/>
  <c r="AC205" i="4"/>
  <c r="AD205" i="4" s="1"/>
  <c r="AE205" i="4" s="1"/>
  <c r="AC211" i="4"/>
  <c r="AD211" i="4" s="1"/>
  <c r="AE211" i="4" s="1"/>
  <c r="AC208" i="4"/>
  <c r="AD208" i="4" s="1"/>
  <c r="AE208" i="4" s="1"/>
  <c r="AF208" i="4" s="1"/>
  <c r="AC201" i="4"/>
  <c r="AD201" i="4" s="1"/>
  <c r="AE201" i="4" s="1"/>
  <c r="AF201" i="4" s="1"/>
  <c r="AF192" i="4"/>
  <c r="AE214" i="4"/>
  <c r="AF214" i="4" s="1"/>
  <c r="AC350" i="4"/>
  <c r="AD350" i="4" s="1"/>
  <c r="AE350" i="4" s="1"/>
  <c r="AC349" i="4"/>
  <c r="AD349" i="4" s="1"/>
  <c r="AE349" i="4" s="1"/>
  <c r="AC346" i="4"/>
  <c r="AD346" i="4" s="1"/>
  <c r="AE346" i="4" s="1"/>
  <c r="AF345" i="4"/>
  <c r="AC344" i="4"/>
  <c r="AD344" i="4" s="1"/>
  <c r="AE344" i="4" s="1"/>
  <c r="AC343" i="4"/>
  <c r="AD343" i="4" s="1"/>
  <c r="AE343" i="4" s="1"/>
  <c r="AC342" i="4"/>
  <c r="AD342" i="4" s="1"/>
  <c r="AE342" i="4" s="1"/>
  <c r="AC341" i="4"/>
  <c r="AD341" i="4" s="1"/>
  <c r="AE341" i="4" s="1"/>
  <c r="AC340" i="4"/>
  <c r="AD340" i="4" s="1"/>
  <c r="AE340" i="4" s="1"/>
  <c r="AC339" i="4"/>
  <c r="AD339" i="4" s="1"/>
  <c r="AE339" i="4" s="1"/>
  <c r="AE338" i="4"/>
  <c r="AF338" i="4"/>
  <c r="AF333" i="4"/>
  <c r="AE332" i="4"/>
  <c r="AF332" i="4"/>
  <c r="AF337" i="4"/>
  <c r="AC334" i="4"/>
  <c r="AD334" i="4" s="1"/>
  <c r="AE334" i="4" s="1"/>
  <c r="AC329" i="4"/>
  <c r="AD329" i="4" s="1"/>
  <c r="AE329" i="4" s="1"/>
  <c r="AF348" i="4"/>
  <c r="AF331" i="4"/>
  <c r="AC335" i="4"/>
  <c r="AD335" i="4" s="1"/>
  <c r="AE335" i="4" s="1"/>
  <c r="AC336" i="4"/>
  <c r="AD336" i="4" s="1"/>
  <c r="AE336" i="4" s="1"/>
  <c r="AF328" i="4"/>
  <c r="AE328" i="4"/>
  <c r="AF327" i="4"/>
  <c r="AC188" i="4"/>
  <c r="AD188" i="4" s="1"/>
  <c r="AE188" i="4" s="1"/>
  <c r="AC187" i="4"/>
  <c r="AD187" i="4" s="1"/>
  <c r="AE187" i="4" s="1"/>
  <c r="AC186" i="4"/>
  <c r="AD186" i="4" s="1"/>
  <c r="AE186" i="4" s="1"/>
  <c r="AF185" i="4"/>
  <c r="AC184" i="4"/>
  <c r="AD184" i="4" s="1"/>
  <c r="AE184" i="4" s="1"/>
  <c r="AF183" i="4"/>
  <c r="AC182" i="4"/>
  <c r="AD182" i="4" s="1"/>
  <c r="AE182" i="4" s="1"/>
  <c r="AC181" i="4"/>
  <c r="AD181" i="4" s="1"/>
  <c r="AE181" i="4" s="1"/>
  <c r="AF180" i="4"/>
  <c r="AC179" i="4"/>
  <c r="AD179" i="4" s="1"/>
  <c r="AE179" i="4" s="1"/>
  <c r="AC178" i="4"/>
  <c r="AD178" i="4" s="1"/>
  <c r="AE178" i="4" s="1"/>
  <c r="AF178" i="4" s="1"/>
  <c r="AF177" i="4"/>
  <c r="AE177" i="4"/>
  <c r="AC176" i="4"/>
  <c r="AD176" i="4" s="1"/>
  <c r="AE176" i="4" s="1"/>
  <c r="AF175" i="4"/>
  <c r="AC174" i="4"/>
  <c r="AD174" i="4" s="1"/>
  <c r="AE174" i="4" s="1"/>
  <c r="AC173" i="4"/>
  <c r="AD173" i="4" s="1"/>
  <c r="AE173" i="4" s="1"/>
  <c r="AC172" i="4"/>
  <c r="AD172" i="4" s="1"/>
  <c r="AE172" i="4" s="1"/>
  <c r="AC171" i="4"/>
  <c r="AD171" i="4" s="1"/>
  <c r="AE171" i="4" s="1"/>
  <c r="AC170" i="4"/>
  <c r="AD170" i="4" s="1"/>
  <c r="AE170" i="4" s="1"/>
  <c r="AC169" i="4"/>
  <c r="AD169" i="4" s="1"/>
  <c r="AE169" i="4" s="1"/>
  <c r="AC168" i="4"/>
  <c r="AD168" i="4" s="1"/>
  <c r="AE168" i="4" s="1"/>
  <c r="AC167" i="4"/>
  <c r="AD167" i="4" s="1"/>
  <c r="AE167" i="4" s="1"/>
  <c r="AC166" i="4"/>
  <c r="AD166" i="4" s="1"/>
  <c r="AE166" i="4" s="1"/>
  <c r="AC165" i="4"/>
  <c r="AD165" i="4" s="1"/>
  <c r="AE165" i="4" s="1"/>
  <c r="AC143" i="4"/>
  <c r="AD143" i="4" s="1"/>
  <c r="AE143" i="4" s="1"/>
  <c r="AC152" i="4"/>
  <c r="AD152" i="4" s="1"/>
  <c r="AE152" i="4" s="1"/>
  <c r="AC154" i="4"/>
  <c r="AD154" i="4" s="1"/>
  <c r="AE154" i="4" s="1"/>
  <c r="AC155" i="4"/>
  <c r="AD155" i="4" s="1"/>
  <c r="AE155" i="4" s="1"/>
  <c r="AF158" i="4"/>
  <c r="AC142" i="4"/>
  <c r="AD142" i="4" s="1"/>
  <c r="AE142" i="4" s="1"/>
  <c r="AC141" i="4"/>
  <c r="AD141" i="4" s="1"/>
  <c r="AE141" i="4" s="1"/>
  <c r="AC146" i="4"/>
  <c r="AD146" i="4" s="1"/>
  <c r="AE146" i="4" s="1"/>
  <c r="AC150" i="4"/>
  <c r="AD150" i="4" s="1"/>
  <c r="AE150" i="4" s="1"/>
  <c r="AC145" i="4"/>
  <c r="AD145" i="4" s="1"/>
  <c r="AE145" i="4" s="1"/>
  <c r="AC156" i="4"/>
  <c r="AD156" i="4" s="1"/>
  <c r="AE156" i="4" s="1"/>
  <c r="AC139" i="4"/>
  <c r="AD139" i="4" s="1"/>
  <c r="AE139" i="4" s="1"/>
  <c r="AC151" i="4"/>
  <c r="AD151" i="4" s="1"/>
  <c r="AE151" i="4" s="1"/>
  <c r="AC144" i="4"/>
  <c r="AD144" i="4" s="1"/>
  <c r="AE144" i="4" s="1"/>
  <c r="AC140" i="4"/>
  <c r="AD140" i="4" s="1"/>
  <c r="AE140" i="4" s="1"/>
  <c r="AE159" i="4"/>
  <c r="AF159" i="4"/>
  <c r="AF148" i="4"/>
  <c r="AF138" i="4"/>
  <c r="AC161" i="4"/>
  <c r="AD161" i="4" s="1"/>
  <c r="AE161" i="4" s="1"/>
  <c r="AC147" i="4"/>
  <c r="AD147" i="4" s="1"/>
  <c r="AE147" i="4" s="1"/>
  <c r="AC149" i="4"/>
  <c r="AD149" i="4" s="1"/>
  <c r="AE149" i="4" s="1"/>
  <c r="AE157" i="4"/>
  <c r="AF157" i="4"/>
  <c r="AC160" i="4"/>
  <c r="AD160" i="4" s="1"/>
  <c r="AE160" i="4" s="1"/>
  <c r="AF160" i="4" s="1"/>
  <c r="AF153" i="4"/>
  <c r="AC134" i="4"/>
  <c r="AD134" i="4" s="1"/>
  <c r="AE134" i="4" s="1"/>
  <c r="AC133" i="4"/>
  <c r="AD133" i="4" s="1"/>
  <c r="AE133" i="4" s="1"/>
  <c r="AE132" i="4"/>
  <c r="AF132" i="4"/>
  <c r="AE130" i="4"/>
  <c r="AF130" i="4"/>
  <c r="AC126" i="4"/>
  <c r="AD126" i="4" s="1"/>
  <c r="AE126" i="4" s="1"/>
  <c r="AC125" i="4"/>
  <c r="AD125" i="4" s="1"/>
  <c r="AE125" i="4" s="1"/>
  <c r="AF123" i="4"/>
  <c r="AC114" i="4"/>
  <c r="AD114" i="4" s="1"/>
  <c r="AE114" i="4" s="1"/>
  <c r="AF119" i="4"/>
  <c r="AF116" i="4"/>
  <c r="AC113" i="4"/>
  <c r="AD113" i="4" s="1"/>
  <c r="AE113" i="4" s="1"/>
  <c r="AC115" i="4"/>
  <c r="AD115" i="4" s="1"/>
  <c r="AE115" i="4" s="1"/>
  <c r="AF121" i="4"/>
  <c r="AF112" i="4"/>
  <c r="AC124" i="4"/>
  <c r="AD124" i="4" s="1"/>
  <c r="AE124" i="4" s="1"/>
  <c r="AC122" i="4"/>
  <c r="AD122" i="4" s="1"/>
  <c r="AE122" i="4" s="1"/>
  <c r="AC117" i="4"/>
  <c r="AD117" i="4" s="1"/>
  <c r="AE117" i="4" s="1"/>
  <c r="AC127" i="4"/>
  <c r="AD127" i="4" s="1"/>
  <c r="AE127" i="4" s="1"/>
  <c r="AC120" i="4"/>
  <c r="AD120" i="4" s="1"/>
  <c r="AE120" i="4" s="1"/>
  <c r="AC129" i="4"/>
  <c r="AD129" i="4" s="1"/>
  <c r="AE129" i="4" s="1"/>
  <c r="AF131" i="4"/>
  <c r="AC128" i="4"/>
  <c r="AD128" i="4" s="1"/>
  <c r="AE128" i="4" s="1"/>
  <c r="AF118" i="4"/>
  <c r="AF107" i="4"/>
  <c r="AE107" i="4"/>
  <c r="AF101" i="4"/>
  <c r="AE101" i="4"/>
  <c r="AE98" i="4"/>
  <c r="AF98" i="4"/>
  <c r="AF100" i="4"/>
  <c r="AE100" i="4"/>
  <c r="AC99" i="4"/>
  <c r="AD99" i="4" s="1"/>
  <c r="AE99" i="4" s="1"/>
  <c r="AC102" i="4"/>
  <c r="AD102" i="4" s="1"/>
  <c r="AE102" i="4" s="1"/>
  <c r="AF104" i="4"/>
  <c r="AE96" i="4"/>
  <c r="AF96" i="4"/>
  <c r="AC94" i="4"/>
  <c r="AD94" i="4" s="1"/>
  <c r="AE94" i="4" s="1"/>
  <c r="AF92" i="4"/>
  <c r="AF91" i="4"/>
  <c r="AE89" i="4"/>
  <c r="AF89" i="4"/>
  <c r="AE88" i="4"/>
  <c r="AF88" i="4"/>
  <c r="AE87" i="4"/>
  <c r="AF87" i="4"/>
  <c r="AE86" i="4"/>
  <c r="AF86" i="4"/>
  <c r="AC97" i="4"/>
  <c r="AD97" i="4" s="1"/>
  <c r="AE97" i="4" s="1"/>
  <c r="AE93" i="4"/>
  <c r="AF93" i="4"/>
  <c r="AC111" i="4"/>
  <c r="AD111" i="4" s="1"/>
  <c r="AE111" i="4" s="1"/>
  <c r="AF95" i="4"/>
  <c r="AE95" i="4"/>
  <c r="AF103" i="4"/>
  <c r="AE90" i="4"/>
  <c r="AF90" i="4" s="1"/>
  <c r="AC106" i="4"/>
  <c r="AD106" i="4" s="1"/>
  <c r="AE106" i="4" s="1"/>
  <c r="AE85" i="4"/>
  <c r="AF85" i="4" s="1"/>
  <c r="AC84" i="4"/>
  <c r="AD84" i="4" s="1"/>
  <c r="AE84" i="4" s="1"/>
  <c r="AF84" i="4" s="1"/>
  <c r="AC53" i="4"/>
  <c r="AF78" i="4"/>
  <c r="J2577" i="4"/>
  <c r="K2577" i="4" s="1"/>
  <c r="J2582" i="4"/>
  <c r="K2582" i="4" s="1"/>
  <c r="J2576" i="4"/>
  <c r="K2576" i="4" s="1"/>
  <c r="J2587" i="4"/>
  <c r="K2587" i="4" s="1"/>
  <c r="J2588" i="4"/>
  <c r="K2588" i="4" s="1"/>
  <c r="J2580" i="4"/>
  <c r="K2580" i="4" s="1"/>
  <c r="J2591" i="4"/>
  <c r="K2591" i="4" s="1"/>
  <c r="J2573" i="4"/>
  <c r="K2573" i="4" s="1"/>
  <c r="J2574" i="4"/>
  <c r="K2574" i="4" s="1"/>
  <c r="J2570" i="4"/>
  <c r="K2570" i="4" s="1"/>
  <c r="J2584" i="4"/>
  <c r="K2584" i="4" s="1"/>
  <c r="J2572" i="4"/>
  <c r="K2572" i="4" s="1"/>
  <c r="J2581" i="4"/>
  <c r="K2581" i="4" s="1"/>
  <c r="J2579" i="4"/>
  <c r="K2579" i="4" s="1"/>
  <c r="J2589" i="4"/>
  <c r="K2589" i="4" s="1"/>
  <c r="J2590" i="4"/>
  <c r="K2590" i="4" s="1"/>
  <c r="J2578" i="4"/>
  <c r="K2578" i="4" s="1"/>
  <c r="J2585" i="4"/>
  <c r="K2585" i="4" s="1"/>
  <c r="J2583" i="4"/>
  <c r="K2583" i="4" s="1"/>
  <c r="J2567" i="4"/>
  <c r="K2567" i="4" s="1"/>
  <c r="J2569" i="4"/>
  <c r="K2569" i="4" s="1"/>
  <c r="J2586" i="4"/>
  <c r="K2586" i="4" s="1"/>
  <c r="J2571" i="4"/>
  <c r="K2571" i="4" s="1"/>
  <c r="J2575" i="4"/>
  <c r="K2575" i="4" s="1"/>
  <c r="J2568" i="4"/>
  <c r="K2568" i="4" s="1"/>
  <c r="L2495" i="4"/>
  <c r="M2495" i="4" s="1"/>
  <c r="L2506" i="4"/>
  <c r="M2506" i="4" s="1"/>
  <c r="L2504" i="4"/>
  <c r="M2504" i="4" s="1"/>
  <c r="L2492" i="4"/>
  <c r="M2492" i="4" s="1"/>
  <c r="L2494" i="4"/>
  <c r="M2494" i="4" s="1"/>
  <c r="L2489" i="4"/>
  <c r="M2489" i="4" s="1"/>
  <c r="L2493" i="4"/>
  <c r="M2493" i="4" s="1"/>
  <c r="L2502" i="4"/>
  <c r="M2502" i="4" s="1"/>
  <c r="L2507" i="4"/>
  <c r="M2507" i="4" s="1"/>
  <c r="L2501" i="4"/>
  <c r="M2501" i="4" s="1"/>
  <c r="L2490" i="4"/>
  <c r="M2490" i="4" s="1"/>
  <c r="L2496" i="4"/>
  <c r="M2496" i="4" s="1"/>
  <c r="L2488" i="4"/>
  <c r="M2488" i="4" s="1"/>
  <c r="L2498" i="4"/>
  <c r="M2498" i="4" s="1"/>
  <c r="L2509" i="4"/>
  <c r="M2509" i="4" s="1"/>
  <c r="L2499" i="4"/>
  <c r="M2499" i="4" s="1"/>
  <c r="L2505" i="4"/>
  <c r="M2505" i="4" s="1"/>
  <c r="L2500" i="4"/>
  <c r="M2500" i="4" s="1"/>
  <c r="L2510" i="4"/>
  <c r="M2510" i="4" s="1"/>
  <c r="L2508" i="4"/>
  <c r="M2508" i="4" s="1"/>
  <c r="L2486" i="4"/>
  <c r="M2486" i="4" s="1"/>
  <c r="L2503" i="4"/>
  <c r="M2503" i="4" s="1"/>
  <c r="L2497" i="4"/>
  <c r="M2497" i="4" s="1"/>
  <c r="L2491" i="4"/>
  <c r="M2491" i="4" s="1"/>
  <c r="L2487" i="4"/>
  <c r="M2487" i="4" s="1"/>
  <c r="L2685" i="4"/>
  <c r="M2685" i="4" s="1"/>
  <c r="L2683" i="4"/>
  <c r="M2683" i="4" s="1"/>
  <c r="L2694" i="4"/>
  <c r="M2694" i="4" s="1"/>
  <c r="L2684" i="4"/>
  <c r="M2684" i="4" s="1"/>
  <c r="L2691" i="4"/>
  <c r="M2691" i="4" s="1"/>
  <c r="L2686" i="4"/>
  <c r="M2686" i="4" s="1"/>
  <c r="L2697" i="4"/>
  <c r="M2697" i="4" s="1"/>
  <c r="L2681" i="4"/>
  <c r="M2681" i="4" s="1"/>
  <c r="L2693" i="4"/>
  <c r="M2693" i="4" s="1"/>
  <c r="L2698" i="4"/>
  <c r="M2698" i="4" s="1"/>
  <c r="L2675" i="4"/>
  <c r="M2675" i="4" s="1"/>
  <c r="L2696" i="4"/>
  <c r="M2696" i="4" s="1"/>
  <c r="L2687" i="4"/>
  <c r="M2687" i="4" s="1"/>
  <c r="L2679" i="4"/>
  <c r="M2679" i="4" s="1"/>
  <c r="L2678" i="4"/>
  <c r="M2678" i="4" s="1"/>
  <c r="L2689" i="4"/>
  <c r="M2689" i="4" s="1"/>
  <c r="L2690" i="4"/>
  <c r="M2690" i="4" s="1"/>
  <c r="L2688" i="4"/>
  <c r="M2688" i="4" s="1"/>
  <c r="L2682" i="4"/>
  <c r="M2682" i="4" s="1"/>
  <c r="L2695" i="4"/>
  <c r="M2695" i="4" s="1"/>
  <c r="L2692" i="4"/>
  <c r="M2692" i="4" s="1"/>
  <c r="L2676" i="4"/>
  <c r="M2676" i="4" s="1"/>
  <c r="L2680" i="4"/>
  <c r="M2680" i="4" s="1"/>
  <c r="L2677" i="4"/>
  <c r="M2677" i="4" s="1"/>
  <c r="L2699" i="4"/>
  <c r="M2699" i="4" s="1"/>
  <c r="L2607" i="4"/>
  <c r="M2607" i="4" s="1"/>
  <c r="L2605" i="4"/>
  <c r="M2605" i="4" s="1"/>
  <c r="L2615" i="4"/>
  <c r="M2615" i="4" s="1"/>
  <c r="L2614" i="4"/>
  <c r="M2614" i="4" s="1"/>
  <c r="L2617" i="4"/>
  <c r="M2617" i="4" s="1"/>
  <c r="L2612" i="4"/>
  <c r="M2612" i="4" s="1"/>
  <c r="L2610" i="4"/>
  <c r="M2610" i="4" s="1"/>
  <c r="L2613" i="4"/>
  <c r="M2613" i="4" s="1"/>
  <c r="L2600" i="4"/>
  <c r="M2600" i="4" s="1"/>
  <c r="L2609" i="4"/>
  <c r="M2609" i="4" s="1"/>
  <c r="L2599" i="4"/>
  <c r="M2599" i="4" s="1"/>
  <c r="L2596" i="4"/>
  <c r="M2596" i="4" s="1"/>
  <c r="L2604" i="4"/>
  <c r="M2604" i="4" s="1"/>
  <c r="L2608" i="4"/>
  <c r="M2608" i="4" s="1"/>
  <c r="L2602" i="4"/>
  <c r="M2602" i="4" s="1"/>
  <c r="L2611" i="4"/>
  <c r="M2611" i="4" s="1"/>
  <c r="L2594" i="4"/>
  <c r="M2594" i="4" s="1"/>
  <c r="L2595" i="4"/>
  <c r="M2595" i="4" s="1"/>
  <c r="L2616" i="4"/>
  <c r="M2616" i="4" s="1"/>
  <c r="L2597" i="4"/>
  <c r="M2597" i="4" s="1"/>
  <c r="L2601" i="4"/>
  <c r="M2601" i="4" s="1"/>
  <c r="L2598" i="4"/>
  <c r="M2598" i="4" s="1"/>
  <c r="L2606" i="4"/>
  <c r="M2606" i="4" s="1"/>
  <c r="L2603" i="4"/>
  <c r="M2603" i="4" s="1"/>
  <c r="L2618" i="4"/>
  <c r="M2618" i="4" s="1"/>
  <c r="AE59" i="4"/>
  <c r="L2736" i="4"/>
  <c r="M2736" i="4" s="1"/>
  <c r="L2746" i="4"/>
  <c r="M2746" i="4" s="1"/>
  <c r="L2743" i="4"/>
  <c r="M2743" i="4" s="1"/>
  <c r="L2735" i="4"/>
  <c r="M2735" i="4" s="1"/>
  <c r="L2729" i="4"/>
  <c r="M2729" i="4" s="1"/>
  <c r="L2733" i="4"/>
  <c r="M2733" i="4" s="1"/>
  <c r="L2749" i="4"/>
  <c r="M2749" i="4" s="1"/>
  <c r="L2734" i="4"/>
  <c r="M2734" i="4" s="1"/>
  <c r="L2745" i="4"/>
  <c r="M2745" i="4" s="1"/>
  <c r="L2738" i="4"/>
  <c r="M2738" i="4" s="1"/>
  <c r="L2752" i="4"/>
  <c r="M2752" i="4" s="1"/>
  <c r="L2747" i="4"/>
  <c r="M2747" i="4" s="1"/>
  <c r="L2744" i="4"/>
  <c r="M2744" i="4" s="1"/>
  <c r="L2751" i="4"/>
  <c r="M2751" i="4" s="1"/>
  <c r="L2731" i="4"/>
  <c r="M2731" i="4" s="1"/>
  <c r="L2742" i="4"/>
  <c r="M2742" i="4" s="1"/>
  <c r="L2730" i="4"/>
  <c r="M2730" i="4" s="1"/>
  <c r="L2737" i="4"/>
  <c r="M2737" i="4" s="1"/>
  <c r="L2748" i="4"/>
  <c r="M2748" i="4" s="1"/>
  <c r="L2732" i="4"/>
  <c r="M2732" i="4" s="1"/>
  <c r="L2739" i="4"/>
  <c r="M2739" i="4" s="1"/>
  <c r="L2750" i="4"/>
  <c r="M2750" i="4" s="1"/>
  <c r="L2740" i="4"/>
  <c r="M2740" i="4" s="1"/>
  <c r="L2753" i="4"/>
  <c r="M2753" i="4" s="1"/>
  <c r="L2741" i="4"/>
  <c r="M2741" i="4" s="1"/>
  <c r="J2732" i="4"/>
  <c r="K2732" i="4" s="1"/>
  <c r="J2739" i="4"/>
  <c r="K2739" i="4" s="1"/>
  <c r="J2730" i="4"/>
  <c r="K2730" i="4" s="1"/>
  <c r="J2751" i="4"/>
  <c r="K2751" i="4" s="1"/>
  <c r="J2744" i="4"/>
  <c r="K2744" i="4" s="1"/>
  <c r="J2735" i="4"/>
  <c r="K2735" i="4" s="1"/>
  <c r="J2729" i="4"/>
  <c r="K2729" i="4" s="1"/>
  <c r="J2742" i="4"/>
  <c r="K2742" i="4" s="1"/>
  <c r="J2750" i="4"/>
  <c r="K2750" i="4" s="1"/>
  <c r="J2734" i="4"/>
  <c r="K2734" i="4" s="1"/>
  <c r="J2737" i="4"/>
  <c r="K2737" i="4" s="1"/>
  <c r="J2731" i="4"/>
  <c r="K2731" i="4" s="1"/>
  <c r="J2746" i="4"/>
  <c r="K2746" i="4" s="1"/>
  <c r="J2743" i="4"/>
  <c r="K2743" i="4" s="1"/>
  <c r="J2745" i="4"/>
  <c r="K2745" i="4" s="1"/>
  <c r="J2736" i="4"/>
  <c r="K2736" i="4" s="1"/>
  <c r="J2733" i="4"/>
  <c r="K2733" i="4" s="1"/>
  <c r="J2753" i="4"/>
  <c r="K2753" i="4" s="1"/>
  <c r="J2740" i="4"/>
  <c r="K2740" i="4" s="1"/>
  <c r="J2747" i="4"/>
  <c r="K2747" i="4" s="1"/>
  <c r="J2752" i="4"/>
  <c r="K2752" i="4" s="1"/>
  <c r="J2748" i="4"/>
  <c r="K2748" i="4" s="1"/>
  <c r="J2738" i="4"/>
  <c r="K2738" i="4" s="1"/>
  <c r="J2741" i="4"/>
  <c r="K2741" i="4" s="1"/>
  <c r="J2749" i="4"/>
  <c r="K2749" i="4" s="1"/>
  <c r="L2549" i="4"/>
  <c r="M2549" i="4" s="1"/>
  <c r="L2560" i="4"/>
  <c r="M2560" i="4" s="1"/>
  <c r="L2551" i="4"/>
  <c r="M2551" i="4" s="1"/>
  <c r="L2558" i="4"/>
  <c r="M2558" i="4" s="1"/>
  <c r="L2550" i="4"/>
  <c r="M2550" i="4" s="1"/>
  <c r="L2559" i="4"/>
  <c r="M2559" i="4" s="1"/>
  <c r="L2563" i="4"/>
  <c r="M2563" i="4" s="1"/>
  <c r="L2546" i="4"/>
  <c r="M2546" i="4" s="1"/>
  <c r="L2557" i="4"/>
  <c r="M2557" i="4" s="1"/>
  <c r="L2561" i="4"/>
  <c r="M2561" i="4" s="1"/>
  <c r="L2545" i="4"/>
  <c r="M2545" i="4" s="1"/>
  <c r="L2556" i="4"/>
  <c r="M2556" i="4" s="1"/>
  <c r="L2554" i="4"/>
  <c r="M2554" i="4" s="1"/>
  <c r="L2555" i="4"/>
  <c r="M2555" i="4" s="1"/>
  <c r="L2562" i="4"/>
  <c r="M2562" i="4" s="1"/>
  <c r="L2547" i="4"/>
  <c r="M2547" i="4" s="1"/>
  <c r="L2542" i="4"/>
  <c r="M2542" i="4" s="1"/>
  <c r="L2540" i="4"/>
  <c r="M2540" i="4" s="1"/>
  <c r="L2544" i="4"/>
  <c r="M2544" i="4" s="1"/>
  <c r="L2543" i="4"/>
  <c r="M2543" i="4" s="1"/>
  <c r="L2548" i="4"/>
  <c r="M2548" i="4" s="1"/>
  <c r="L2553" i="4"/>
  <c r="M2553" i="4" s="1"/>
  <c r="L2552" i="4"/>
  <c r="M2552" i="4" s="1"/>
  <c r="L2541" i="4"/>
  <c r="M2541" i="4" s="1"/>
  <c r="L2564" i="4"/>
  <c r="M2564" i="4" s="1"/>
  <c r="AF58" i="4"/>
  <c r="J2725" i="4"/>
  <c r="K2725" i="4" s="1"/>
  <c r="J2707" i="4"/>
  <c r="K2707" i="4" s="1"/>
  <c r="J2724" i="4"/>
  <c r="K2724" i="4" s="1"/>
  <c r="J2710" i="4"/>
  <c r="K2710" i="4" s="1"/>
  <c r="J2717" i="4"/>
  <c r="K2717" i="4" s="1"/>
  <c r="J2723" i="4"/>
  <c r="K2723" i="4" s="1"/>
  <c r="J2722" i="4"/>
  <c r="K2722" i="4" s="1"/>
  <c r="J2721" i="4"/>
  <c r="K2721" i="4" s="1"/>
  <c r="J2720" i="4"/>
  <c r="K2720" i="4" s="1"/>
  <c r="J2712" i="4"/>
  <c r="K2712" i="4" s="1"/>
  <c r="J2711" i="4"/>
  <c r="K2711" i="4" s="1"/>
  <c r="J2704" i="4"/>
  <c r="K2704" i="4" s="1"/>
  <c r="J2715" i="4"/>
  <c r="K2715" i="4" s="1"/>
  <c r="J2714" i="4"/>
  <c r="K2714" i="4" s="1"/>
  <c r="J2718" i="4"/>
  <c r="K2718" i="4" s="1"/>
  <c r="J2705" i="4"/>
  <c r="K2705" i="4" s="1"/>
  <c r="J2708" i="4"/>
  <c r="K2708" i="4" s="1"/>
  <c r="J2713" i="4"/>
  <c r="K2713" i="4" s="1"/>
  <c r="J2719" i="4"/>
  <c r="K2719" i="4" s="1"/>
  <c r="J2716" i="4"/>
  <c r="K2716" i="4" s="1"/>
  <c r="J2702" i="4"/>
  <c r="K2702" i="4" s="1"/>
  <c r="J2706" i="4"/>
  <c r="K2706" i="4" s="1"/>
  <c r="J2726" i="4"/>
  <c r="K2726" i="4" s="1"/>
  <c r="J2709" i="4"/>
  <c r="K2709" i="4" s="1"/>
  <c r="J2703" i="4"/>
  <c r="K2703" i="4" s="1"/>
  <c r="J2631" i="4"/>
  <c r="K2631" i="4" s="1"/>
  <c r="J2639" i="4"/>
  <c r="K2639" i="4" s="1"/>
  <c r="J2644" i="4"/>
  <c r="K2644" i="4" s="1"/>
  <c r="J2645" i="4"/>
  <c r="K2645" i="4" s="1"/>
  <c r="J2630" i="4"/>
  <c r="K2630" i="4" s="1"/>
  <c r="J2627" i="4"/>
  <c r="K2627" i="4" s="1"/>
  <c r="J2643" i="4"/>
  <c r="K2643" i="4" s="1"/>
  <c r="J2637" i="4"/>
  <c r="K2637" i="4" s="1"/>
  <c r="J2640" i="4"/>
  <c r="K2640" i="4" s="1"/>
  <c r="J2628" i="4"/>
  <c r="K2628" i="4" s="1"/>
  <c r="J2634" i="4"/>
  <c r="K2634" i="4" s="1"/>
  <c r="J2635" i="4"/>
  <c r="K2635" i="4" s="1"/>
  <c r="J2641" i="4"/>
  <c r="K2641" i="4" s="1"/>
  <c r="J2626" i="4"/>
  <c r="K2626" i="4" s="1"/>
  <c r="J2623" i="4"/>
  <c r="K2623" i="4" s="1"/>
  <c r="J2633" i="4"/>
  <c r="K2633" i="4" s="1"/>
  <c r="J2632" i="4"/>
  <c r="K2632" i="4" s="1"/>
  <c r="J2638" i="4"/>
  <c r="K2638" i="4" s="1"/>
  <c r="J2621" i="4"/>
  <c r="K2621" i="4" s="1"/>
  <c r="J2622" i="4"/>
  <c r="K2622" i="4" s="1"/>
  <c r="J2625" i="4"/>
  <c r="K2625" i="4" s="1"/>
  <c r="J2624" i="4"/>
  <c r="K2624" i="4" s="1"/>
  <c r="J2636" i="4"/>
  <c r="K2636" i="4" s="1"/>
  <c r="J2642" i="4"/>
  <c r="K2642" i="4" s="1"/>
  <c r="J2629" i="4"/>
  <c r="K2629" i="4" s="1"/>
  <c r="L2528" i="4"/>
  <c r="M2528" i="4" s="1"/>
  <c r="L2532" i="4"/>
  <c r="M2532" i="4" s="1"/>
  <c r="L2530" i="4"/>
  <c r="M2530" i="4" s="1"/>
  <c r="L2524" i="4"/>
  <c r="M2524" i="4" s="1"/>
  <c r="L2533" i="4"/>
  <c r="M2533" i="4" s="1"/>
  <c r="L2523" i="4"/>
  <c r="M2523" i="4" s="1"/>
  <c r="L2534" i="4"/>
  <c r="M2534" i="4" s="1"/>
  <c r="L2519" i="4"/>
  <c r="M2519" i="4" s="1"/>
  <c r="L2520" i="4"/>
  <c r="M2520" i="4" s="1"/>
  <c r="L2535" i="4"/>
  <c r="M2535" i="4" s="1"/>
  <c r="L2529" i="4"/>
  <c r="M2529" i="4" s="1"/>
  <c r="L2518" i="4"/>
  <c r="M2518" i="4" s="1"/>
  <c r="L2527" i="4"/>
  <c r="M2527" i="4" s="1"/>
  <c r="L2525" i="4"/>
  <c r="M2525" i="4" s="1"/>
  <c r="L2515" i="4"/>
  <c r="M2515" i="4" s="1"/>
  <c r="L2521" i="4"/>
  <c r="M2521" i="4" s="1"/>
  <c r="L2536" i="4"/>
  <c r="M2536" i="4" s="1"/>
  <c r="L2522" i="4"/>
  <c r="M2522" i="4" s="1"/>
  <c r="L2517" i="4"/>
  <c r="M2517" i="4" s="1"/>
  <c r="L2513" i="4"/>
  <c r="M2513" i="4" s="1"/>
  <c r="L2514" i="4"/>
  <c r="M2514" i="4" s="1"/>
  <c r="L2526" i="4"/>
  <c r="M2526" i="4" s="1"/>
  <c r="L2531" i="4"/>
  <c r="M2531" i="4" s="1"/>
  <c r="L2516" i="4"/>
  <c r="M2516" i="4" s="1"/>
  <c r="L2537" i="4"/>
  <c r="M2537" i="4" s="1"/>
  <c r="J2825" i="4"/>
  <c r="K2825" i="4" s="1"/>
  <c r="J2815" i="4"/>
  <c r="K2815" i="4" s="1"/>
  <c r="J2829" i="4"/>
  <c r="K2829" i="4" s="1"/>
  <c r="J2823" i="4"/>
  <c r="K2823" i="4" s="1"/>
  <c r="J2830" i="4"/>
  <c r="K2830" i="4" s="1"/>
  <c r="J2831" i="4"/>
  <c r="K2831" i="4" s="1"/>
  <c r="J2813" i="4"/>
  <c r="K2813" i="4" s="1"/>
  <c r="J2821" i="4"/>
  <c r="K2821" i="4" s="1"/>
  <c r="J2810" i="4"/>
  <c r="K2810" i="4" s="1"/>
  <c r="J2820" i="4"/>
  <c r="K2820" i="4" s="1"/>
  <c r="J2828" i="4"/>
  <c r="K2828" i="4" s="1"/>
  <c r="J2814" i="4"/>
  <c r="K2814" i="4" s="1"/>
  <c r="J2818" i="4"/>
  <c r="K2818" i="4" s="1"/>
  <c r="J2816" i="4"/>
  <c r="K2816" i="4" s="1"/>
  <c r="J2817" i="4"/>
  <c r="K2817" i="4" s="1"/>
  <c r="J2826" i="4"/>
  <c r="K2826" i="4" s="1"/>
  <c r="J2834" i="4"/>
  <c r="K2834" i="4" s="1"/>
  <c r="J2832" i="4"/>
  <c r="K2832" i="4" s="1"/>
  <c r="J2827" i="4"/>
  <c r="K2827" i="4" s="1"/>
  <c r="J2819" i="4"/>
  <c r="K2819" i="4" s="1"/>
  <c r="J2822" i="4"/>
  <c r="K2822" i="4" s="1"/>
  <c r="J2811" i="4"/>
  <c r="K2811" i="4" s="1"/>
  <c r="J2812" i="4"/>
  <c r="K2812" i="4" s="1"/>
  <c r="J2833" i="4"/>
  <c r="K2833" i="4" s="1"/>
  <c r="J2824" i="4"/>
  <c r="K2824" i="4" s="1"/>
  <c r="J2425" i="4"/>
  <c r="K2425" i="4" s="1"/>
  <c r="J2423" i="4"/>
  <c r="K2423" i="4" s="1"/>
  <c r="J2414" i="4"/>
  <c r="K2414" i="4" s="1"/>
  <c r="J2408" i="4"/>
  <c r="K2408" i="4" s="1"/>
  <c r="J2412" i="4"/>
  <c r="K2412" i="4" s="1"/>
  <c r="J2424" i="4"/>
  <c r="K2424" i="4" s="1"/>
  <c r="J2426" i="4"/>
  <c r="K2426" i="4" s="1"/>
  <c r="J2419" i="4"/>
  <c r="K2419" i="4" s="1"/>
  <c r="J2413" i="4"/>
  <c r="K2413" i="4" s="1"/>
  <c r="J2405" i="4"/>
  <c r="K2405" i="4" s="1"/>
  <c r="J2416" i="4"/>
  <c r="K2416" i="4" s="1"/>
  <c r="J2411" i="4"/>
  <c r="K2411" i="4" s="1"/>
  <c r="J2406" i="4"/>
  <c r="K2406" i="4" s="1"/>
  <c r="J2427" i="4"/>
  <c r="K2427" i="4" s="1"/>
  <c r="J2420" i="4"/>
  <c r="K2420" i="4" s="1"/>
  <c r="J2428" i="4"/>
  <c r="K2428" i="4" s="1"/>
  <c r="J2415" i="4"/>
  <c r="K2415" i="4" s="1"/>
  <c r="J2429" i="4"/>
  <c r="K2429" i="4" s="1"/>
  <c r="J2418" i="4"/>
  <c r="K2418" i="4" s="1"/>
  <c r="J2417" i="4"/>
  <c r="K2417" i="4" s="1"/>
  <c r="J2407" i="4"/>
  <c r="K2407" i="4" s="1"/>
  <c r="J2410" i="4"/>
  <c r="K2410" i="4" s="1"/>
  <c r="J2422" i="4"/>
  <c r="K2422" i="4" s="1"/>
  <c r="J2421" i="4"/>
  <c r="K2421" i="4" s="1"/>
  <c r="J2409" i="4"/>
  <c r="K2409" i="4" s="1"/>
  <c r="L2818" i="4"/>
  <c r="M2818" i="4" s="1"/>
  <c r="L2816" i="4"/>
  <c r="M2816" i="4" s="1"/>
  <c r="L2828" i="4"/>
  <c r="M2828" i="4" s="1"/>
  <c r="L2820" i="4"/>
  <c r="M2820" i="4" s="1"/>
  <c r="L2817" i="4"/>
  <c r="M2817" i="4" s="1"/>
  <c r="L2815" i="4"/>
  <c r="M2815" i="4" s="1"/>
  <c r="L2826" i="4"/>
  <c r="M2826" i="4" s="1"/>
  <c r="L2831" i="4"/>
  <c r="M2831" i="4" s="1"/>
  <c r="L2810" i="4"/>
  <c r="M2810" i="4" s="1"/>
  <c r="L2812" i="4"/>
  <c r="M2812" i="4" s="1"/>
  <c r="L2827" i="4"/>
  <c r="M2827" i="4" s="1"/>
  <c r="L2832" i="4"/>
  <c r="M2832" i="4" s="1"/>
  <c r="L2823" i="4"/>
  <c r="M2823" i="4" s="1"/>
  <c r="L2834" i="4"/>
  <c r="M2834" i="4" s="1"/>
  <c r="L2821" i="4"/>
  <c r="M2821" i="4" s="1"/>
  <c r="L2825" i="4"/>
  <c r="M2825" i="4" s="1"/>
  <c r="L2814" i="4"/>
  <c r="M2814" i="4" s="1"/>
  <c r="L2829" i="4"/>
  <c r="M2829" i="4" s="1"/>
  <c r="L2813" i="4"/>
  <c r="M2813" i="4" s="1"/>
  <c r="L2830" i="4"/>
  <c r="M2830" i="4" s="1"/>
  <c r="L2824" i="4"/>
  <c r="M2824" i="4" s="1"/>
  <c r="L2819" i="4"/>
  <c r="M2819" i="4" s="1"/>
  <c r="L2811" i="4"/>
  <c r="M2811" i="4" s="1"/>
  <c r="L2822" i="4"/>
  <c r="M2822" i="4" s="1"/>
  <c r="L2833" i="4"/>
  <c r="M2833" i="4" s="1"/>
  <c r="L2576" i="4"/>
  <c r="M2576" i="4" s="1"/>
  <c r="L2577" i="4"/>
  <c r="M2577" i="4" s="1"/>
  <c r="L2582" i="4"/>
  <c r="M2582" i="4" s="1"/>
  <c r="L2585" i="4"/>
  <c r="M2585" i="4" s="1"/>
  <c r="L2588" i="4"/>
  <c r="M2588" i="4" s="1"/>
  <c r="L2589" i="4"/>
  <c r="M2589" i="4" s="1"/>
  <c r="L2580" i="4"/>
  <c r="M2580" i="4" s="1"/>
  <c r="L2587" i="4"/>
  <c r="M2587" i="4" s="1"/>
  <c r="L2573" i="4"/>
  <c r="M2573" i="4" s="1"/>
  <c r="L2578" i="4"/>
  <c r="M2578" i="4" s="1"/>
  <c r="L2575" i="4"/>
  <c r="M2575" i="4" s="1"/>
  <c r="L2584" i="4"/>
  <c r="M2584" i="4" s="1"/>
  <c r="L2583" i="4"/>
  <c r="M2583" i="4" s="1"/>
  <c r="L2574" i="4"/>
  <c r="M2574" i="4" s="1"/>
  <c r="L2570" i="4"/>
  <c r="M2570" i="4" s="1"/>
  <c r="L2581" i="4"/>
  <c r="M2581" i="4" s="1"/>
  <c r="L2586" i="4"/>
  <c r="M2586" i="4" s="1"/>
  <c r="L2569" i="4"/>
  <c r="M2569" i="4" s="1"/>
  <c r="L2567" i="4"/>
  <c r="M2567" i="4" s="1"/>
  <c r="L2568" i="4"/>
  <c r="M2568" i="4" s="1"/>
  <c r="L2590" i="4"/>
  <c r="M2590" i="4" s="1"/>
  <c r="L2572" i="4"/>
  <c r="M2572" i="4" s="1"/>
  <c r="L2579" i="4"/>
  <c r="M2579" i="4" s="1"/>
  <c r="L2571" i="4"/>
  <c r="M2571" i="4" s="1"/>
  <c r="L2591" i="4"/>
  <c r="M2591" i="4" s="1"/>
  <c r="AF73" i="4"/>
  <c r="L2719" i="4"/>
  <c r="M2719" i="4" s="1"/>
  <c r="L2703" i="4"/>
  <c r="M2703" i="4" s="1"/>
  <c r="L2721" i="4"/>
  <c r="M2721" i="4" s="1"/>
  <c r="L2717" i="4"/>
  <c r="M2717" i="4" s="1"/>
  <c r="L2725" i="4"/>
  <c r="M2725" i="4" s="1"/>
  <c r="L2707" i="4"/>
  <c r="M2707" i="4" s="1"/>
  <c r="L2704" i="4"/>
  <c r="M2704" i="4" s="1"/>
  <c r="L2718" i="4"/>
  <c r="M2718" i="4" s="1"/>
  <c r="L2724" i="4"/>
  <c r="M2724" i="4" s="1"/>
  <c r="L2723" i="4"/>
  <c r="M2723" i="4" s="1"/>
  <c r="L2722" i="4"/>
  <c r="M2722" i="4" s="1"/>
  <c r="L2712" i="4"/>
  <c r="M2712" i="4" s="1"/>
  <c r="L2708" i="4"/>
  <c r="M2708" i="4" s="1"/>
  <c r="L2711" i="4"/>
  <c r="M2711" i="4" s="1"/>
  <c r="L2713" i="4"/>
  <c r="M2713" i="4" s="1"/>
  <c r="L2705" i="4"/>
  <c r="M2705" i="4" s="1"/>
  <c r="L2714" i="4"/>
  <c r="M2714" i="4" s="1"/>
  <c r="L2715" i="4"/>
  <c r="M2715" i="4" s="1"/>
  <c r="L2709" i="4"/>
  <c r="M2709" i="4" s="1"/>
  <c r="L2716" i="4"/>
  <c r="M2716" i="4" s="1"/>
  <c r="L2706" i="4"/>
  <c r="M2706" i="4" s="1"/>
  <c r="L2702" i="4"/>
  <c r="M2702" i="4" s="1"/>
  <c r="L2710" i="4"/>
  <c r="M2710" i="4" s="1"/>
  <c r="L2720" i="4"/>
  <c r="M2720" i="4" s="1"/>
  <c r="L2726" i="4"/>
  <c r="M2726" i="4" s="1"/>
  <c r="J2557" i="4"/>
  <c r="K2557" i="4" s="1"/>
  <c r="J2559" i="4"/>
  <c r="K2559" i="4" s="1"/>
  <c r="J2561" i="4"/>
  <c r="K2561" i="4" s="1"/>
  <c r="J2546" i="4"/>
  <c r="K2546" i="4" s="1"/>
  <c r="J2556" i="4"/>
  <c r="K2556" i="4" s="1"/>
  <c r="J2560" i="4"/>
  <c r="K2560" i="4" s="1"/>
  <c r="J2551" i="4"/>
  <c r="K2551" i="4" s="1"/>
  <c r="J2547" i="4"/>
  <c r="K2547" i="4" s="1"/>
  <c r="J2542" i="4"/>
  <c r="K2542" i="4" s="1"/>
  <c r="J2550" i="4"/>
  <c r="K2550" i="4" s="1"/>
  <c r="J2555" i="4"/>
  <c r="K2555" i="4" s="1"/>
  <c r="J2549" i="4"/>
  <c r="K2549" i="4" s="1"/>
  <c r="J2548" i="4"/>
  <c r="K2548" i="4" s="1"/>
  <c r="J2563" i="4"/>
  <c r="K2563" i="4" s="1"/>
  <c r="J2554" i="4"/>
  <c r="K2554" i="4" s="1"/>
  <c r="J2558" i="4"/>
  <c r="K2558" i="4" s="1"/>
  <c r="J2562" i="4"/>
  <c r="K2562" i="4" s="1"/>
  <c r="J2544" i="4"/>
  <c r="K2544" i="4" s="1"/>
  <c r="J2543" i="4"/>
  <c r="K2543" i="4" s="1"/>
  <c r="J2540" i="4"/>
  <c r="K2540" i="4" s="1"/>
  <c r="J2545" i="4"/>
  <c r="K2545" i="4" s="1"/>
  <c r="J2553" i="4"/>
  <c r="K2553" i="4" s="1"/>
  <c r="J2552" i="4"/>
  <c r="K2552" i="4" s="1"/>
  <c r="J2541" i="4"/>
  <c r="K2541" i="4" s="1"/>
  <c r="J2564" i="4"/>
  <c r="K2564" i="4" s="1"/>
  <c r="AF74" i="4"/>
  <c r="AF77" i="4"/>
  <c r="J2468" i="4"/>
  <c r="K2468" i="4" s="1"/>
  <c r="J2466" i="4"/>
  <c r="K2466" i="4" s="1"/>
  <c r="J2477" i="4"/>
  <c r="K2477" i="4" s="1"/>
  <c r="J2482" i="4"/>
  <c r="K2482" i="4" s="1"/>
  <c r="J2480" i="4"/>
  <c r="K2480" i="4" s="1"/>
  <c r="J2467" i="4"/>
  <c r="K2467" i="4" s="1"/>
  <c r="J2469" i="4"/>
  <c r="K2469" i="4" s="1"/>
  <c r="J2478" i="4"/>
  <c r="K2478" i="4" s="1"/>
  <c r="J2481" i="4"/>
  <c r="K2481" i="4" s="1"/>
  <c r="J2470" i="4"/>
  <c r="K2470" i="4" s="1"/>
  <c r="J2479" i="4"/>
  <c r="K2479" i="4" s="1"/>
  <c r="J2473" i="4"/>
  <c r="K2473" i="4" s="1"/>
  <c r="J2459" i="4"/>
  <c r="K2459" i="4" s="1"/>
  <c r="J2474" i="4"/>
  <c r="K2474" i="4" s="1"/>
  <c r="J2471" i="4"/>
  <c r="K2471" i="4" s="1"/>
  <c r="J2462" i="4"/>
  <c r="K2462" i="4" s="1"/>
  <c r="J2460" i="4"/>
  <c r="K2460" i="4" s="1"/>
  <c r="J2475" i="4"/>
  <c r="K2475" i="4" s="1"/>
  <c r="J2461" i="4"/>
  <c r="K2461" i="4" s="1"/>
  <c r="J2483" i="4"/>
  <c r="K2483" i="4" s="1"/>
  <c r="J2464" i="4"/>
  <c r="K2464" i="4" s="1"/>
  <c r="J2472" i="4"/>
  <c r="K2472" i="4" s="1"/>
  <c r="J2463" i="4"/>
  <c r="K2463" i="4" s="1"/>
  <c r="J2465" i="4"/>
  <c r="K2465" i="4" s="1"/>
  <c r="J2476" i="4"/>
  <c r="K2476" i="4" s="1"/>
  <c r="L2454" i="4"/>
  <c r="M2454" i="4" s="1"/>
  <c r="L2452" i="4"/>
  <c r="M2452" i="4" s="1"/>
  <c r="L2440" i="4"/>
  <c r="M2440" i="4" s="1"/>
  <c r="L2441" i="4"/>
  <c r="M2441" i="4" s="1"/>
  <c r="L2435" i="4"/>
  <c r="M2435" i="4" s="1"/>
  <c r="L2447" i="4"/>
  <c r="M2447" i="4" s="1"/>
  <c r="L2455" i="4"/>
  <c r="M2455" i="4" s="1"/>
  <c r="L2438" i="4"/>
  <c r="M2438" i="4" s="1"/>
  <c r="L2443" i="4"/>
  <c r="M2443" i="4" s="1"/>
  <c r="L2446" i="4"/>
  <c r="M2446" i="4" s="1"/>
  <c r="L2451" i="4"/>
  <c r="M2451" i="4" s="1"/>
  <c r="L2439" i="4"/>
  <c r="M2439" i="4" s="1"/>
  <c r="L2432" i="4"/>
  <c r="M2432" i="4" s="1"/>
  <c r="L2450" i="4"/>
  <c r="M2450" i="4" s="1"/>
  <c r="L2453" i="4"/>
  <c r="M2453" i="4" s="1"/>
  <c r="L2434" i="4"/>
  <c r="M2434" i="4" s="1"/>
  <c r="L2445" i="4"/>
  <c r="M2445" i="4" s="1"/>
  <c r="L2444" i="4"/>
  <c r="M2444" i="4" s="1"/>
  <c r="L2456" i="4"/>
  <c r="M2456" i="4" s="1"/>
  <c r="L2442" i="4"/>
  <c r="M2442" i="4" s="1"/>
  <c r="L2433" i="4"/>
  <c r="M2433" i="4" s="1"/>
  <c r="L2436" i="4"/>
  <c r="M2436" i="4" s="1"/>
  <c r="L2437" i="4"/>
  <c r="M2437" i="4" s="1"/>
  <c r="L2448" i="4"/>
  <c r="M2448" i="4" s="1"/>
  <c r="L2449" i="4"/>
  <c r="M2449" i="4" s="1"/>
  <c r="L2663" i="4"/>
  <c r="M2663" i="4" s="1"/>
  <c r="L2657" i="4"/>
  <c r="M2657" i="4" s="1"/>
  <c r="L2656" i="4"/>
  <c r="M2656" i="4" s="1"/>
  <c r="L2649" i="4"/>
  <c r="M2649" i="4" s="1"/>
  <c r="L2671" i="4"/>
  <c r="M2671" i="4" s="1"/>
  <c r="L2658" i="4"/>
  <c r="M2658" i="4" s="1"/>
  <c r="L2652" i="4"/>
  <c r="M2652" i="4" s="1"/>
  <c r="L2661" i="4"/>
  <c r="M2661" i="4" s="1"/>
  <c r="L2668" i="4"/>
  <c r="M2668" i="4" s="1"/>
  <c r="L2667" i="4"/>
  <c r="M2667" i="4" s="1"/>
  <c r="L2672" i="4"/>
  <c r="M2672" i="4" s="1"/>
  <c r="L2654" i="4"/>
  <c r="M2654" i="4" s="1"/>
  <c r="L2665" i="4"/>
  <c r="M2665" i="4" s="1"/>
  <c r="L2664" i="4"/>
  <c r="M2664" i="4" s="1"/>
  <c r="L2651" i="4"/>
  <c r="M2651" i="4" s="1"/>
  <c r="L2670" i="4"/>
  <c r="M2670" i="4" s="1"/>
  <c r="L2653" i="4"/>
  <c r="M2653" i="4" s="1"/>
  <c r="L2650" i="4"/>
  <c r="M2650" i="4" s="1"/>
  <c r="L2666" i="4"/>
  <c r="M2666" i="4" s="1"/>
  <c r="L2660" i="4"/>
  <c r="M2660" i="4" s="1"/>
  <c r="L2655" i="4"/>
  <c r="M2655" i="4" s="1"/>
  <c r="L2648" i="4"/>
  <c r="M2648" i="4" s="1"/>
  <c r="L2659" i="4"/>
  <c r="M2659" i="4" s="1"/>
  <c r="L2662" i="4"/>
  <c r="M2662" i="4" s="1"/>
  <c r="L2669" i="4"/>
  <c r="M2669" i="4" s="1"/>
  <c r="J2524" i="4"/>
  <c r="K2524" i="4" s="1"/>
  <c r="J2533" i="4"/>
  <c r="K2533" i="4" s="1"/>
  <c r="J2522" i="4"/>
  <c r="K2522" i="4" s="1"/>
  <c r="J2531" i="4"/>
  <c r="K2531" i="4" s="1"/>
  <c r="J2534" i="4"/>
  <c r="K2534" i="4" s="1"/>
  <c r="J2514" i="4"/>
  <c r="K2514" i="4" s="1"/>
  <c r="J2535" i="4"/>
  <c r="K2535" i="4" s="1"/>
  <c r="J2519" i="4"/>
  <c r="K2519" i="4" s="1"/>
  <c r="J2530" i="4"/>
  <c r="K2530" i="4" s="1"/>
  <c r="J2528" i="4"/>
  <c r="K2528" i="4" s="1"/>
  <c r="J2523" i="4"/>
  <c r="K2523" i="4" s="1"/>
  <c r="J2518" i="4"/>
  <c r="K2518" i="4" s="1"/>
  <c r="J2527" i="4"/>
  <c r="K2527" i="4" s="1"/>
  <c r="J2520" i="4"/>
  <c r="K2520" i="4" s="1"/>
  <c r="J2515" i="4"/>
  <c r="K2515" i="4" s="1"/>
  <c r="J2513" i="4"/>
  <c r="K2513" i="4" s="1"/>
  <c r="J2517" i="4"/>
  <c r="K2517" i="4" s="1"/>
  <c r="J2532" i="4"/>
  <c r="K2532" i="4" s="1"/>
  <c r="J2536" i="4"/>
  <c r="K2536" i="4" s="1"/>
  <c r="J2526" i="4"/>
  <c r="K2526" i="4" s="1"/>
  <c r="J2521" i="4"/>
  <c r="K2521" i="4" s="1"/>
  <c r="J2525" i="4"/>
  <c r="K2525" i="4" s="1"/>
  <c r="J2529" i="4"/>
  <c r="K2529" i="4" s="1"/>
  <c r="J2516" i="4"/>
  <c r="K2516" i="4" s="1"/>
  <c r="J2537" i="4"/>
  <c r="K2537" i="4" s="1"/>
  <c r="J2771" i="4"/>
  <c r="K2771" i="4" s="1"/>
  <c r="J2761" i="4"/>
  <c r="K2761" i="4" s="1"/>
  <c r="J2767" i="4"/>
  <c r="K2767" i="4" s="1"/>
  <c r="J2774" i="4"/>
  <c r="K2774" i="4" s="1"/>
  <c r="J2770" i="4"/>
  <c r="K2770" i="4" s="1"/>
  <c r="J2764" i="4"/>
  <c r="K2764" i="4" s="1"/>
  <c r="J2760" i="4"/>
  <c r="K2760" i="4" s="1"/>
  <c r="J2766" i="4"/>
  <c r="K2766" i="4" s="1"/>
  <c r="J2777" i="4"/>
  <c r="K2777" i="4" s="1"/>
  <c r="J2756" i="4"/>
  <c r="K2756" i="4" s="1"/>
  <c r="J2763" i="4"/>
  <c r="K2763" i="4" s="1"/>
  <c r="J2775" i="4"/>
  <c r="K2775" i="4" s="1"/>
  <c r="J2769" i="4"/>
  <c r="K2769" i="4" s="1"/>
  <c r="J2765" i="4"/>
  <c r="K2765" i="4" s="1"/>
  <c r="J2762" i="4"/>
  <c r="K2762" i="4" s="1"/>
  <c r="J2778" i="4"/>
  <c r="K2778" i="4" s="1"/>
  <c r="J2779" i="4"/>
  <c r="K2779" i="4" s="1"/>
  <c r="J2776" i="4"/>
  <c r="K2776" i="4" s="1"/>
  <c r="J2772" i="4"/>
  <c r="K2772" i="4" s="1"/>
  <c r="J2768" i="4"/>
  <c r="K2768" i="4" s="1"/>
  <c r="J2758" i="4"/>
  <c r="K2758" i="4" s="1"/>
  <c r="J2773" i="4"/>
  <c r="K2773" i="4" s="1"/>
  <c r="J2757" i="4"/>
  <c r="K2757" i="4" s="1"/>
  <c r="J2759" i="4"/>
  <c r="K2759" i="4" s="1"/>
  <c r="J2780" i="4"/>
  <c r="K2780" i="4" s="1"/>
  <c r="L2481" i="4"/>
  <c r="M2481" i="4" s="1"/>
  <c r="L2459" i="4"/>
  <c r="M2459" i="4" s="1"/>
  <c r="L2468" i="4"/>
  <c r="M2468" i="4" s="1"/>
  <c r="L2479" i="4"/>
  <c r="M2479" i="4" s="1"/>
  <c r="L2466" i="4"/>
  <c r="M2466" i="4" s="1"/>
  <c r="L2467" i="4"/>
  <c r="M2467" i="4" s="1"/>
  <c r="L2470" i="4"/>
  <c r="M2470" i="4" s="1"/>
  <c r="L2469" i="4"/>
  <c r="M2469" i="4" s="1"/>
  <c r="L2474" i="4"/>
  <c r="M2474" i="4" s="1"/>
  <c r="L2475" i="4"/>
  <c r="M2475" i="4" s="1"/>
  <c r="L2480" i="4"/>
  <c r="M2480" i="4" s="1"/>
  <c r="L2477" i="4"/>
  <c r="M2477" i="4" s="1"/>
  <c r="L2482" i="4"/>
  <c r="M2482" i="4" s="1"/>
  <c r="L2473" i="4"/>
  <c r="M2473" i="4" s="1"/>
  <c r="L2478" i="4"/>
  <c r="M2478" i="4" s="1"/>
  <c r="L2471" i="4"/>
  <c r="M2471" i="4" s="1"/>
  <c r="L2462" i="4"/>
  <c r="M2462" i="4" s="1"/>
  <c r="L2461" i="4"/>
  <c r="M2461" i="4" s="1"/>
  <c r="L2483" i="4"/>
  <c r="M2483" i="4" s="1"/>
  <c r="L2460" i="4"/>
  <c r="M2460" i="4" s="1"/>
  <c r="L2465" i="4"/>
  <c r="M2465" i="4" s="1"/>
  <c r="L2476" i="4"/>
  <c r="M2476" i="4" s="1"/>
  <c r="L2464" i="4"/>
  <c r="M2464" i="4" s="1"/>
  <c r="L2463" i="4"/>
  <c r="M2463" i="4" s="1"/>
  <c r="L2472" i="4"/>
  <c r="M2472" i="4" s="1"/>
  <c r="AF80" i="4"/>
  <c r="J2666" i="4"/>
  <c r="K2666" i="4" s="1"/>
  <c r="J2658" i="4"/>
  <c r="K2658" i="4" s="1"/>
  <c r="J2653" i="4"/>
  <c r="K2653" i="4" s="1"/>
  <c r="J2657" i="4"/>
  <c r="K2657" i="4" s="1"/>
  <c r="J2667" i="4"/>
  <c r="K2667" i="4" s="1"/>
  <c r="J2656" i="4"/>
  <c r="K2656" i="4" s="1"/>
  <c r="J2671" i="4"/>
  <c r="K2671" i="4" s="1"/>
  <c r="J2668" i="4"/>
  <c r="K2668" i="4" s="1"/>
  <c r="J2672" i="4"/>
  <c r="K2672" i="4" s="1"/>
  <c r="J2654" i="4"/>
  <c r="K2654" i="4" s="1"/>
  <c r="J2665" i="4"/>
  <c r="K2665" i="4" s="1"/>
  <c r="J2664" i="4"/>
  <c r="K2664" i="4" s="1"/>
  <c r="J2660" i="4"/>
  <c r="K2660" i="4" s="1"/>
  <c r="J2651" i="4"/>
  <c r="K2651" i="4" s="1"/>
  <c r="J2649" i="4"/>
  <c r="K2649" i="4" s="1"/>
  <c r="J2652" i="4"/>
  <c r="K2652" i="4" s="1"/>
  <c r="J2655" i="4"/>
  <c r="K2655" i="4" s="1"/>
  <c r="J2662" i="4"/>
  <c r="K2662" i="4" s="1"/>
  <c r="J2669" i="4"/>
  <c r="K2669" i="4" s="1"/>
  <c r="J2650" i="4"/>
  <c r="K2650" i="4" s="1"/>
  <c r="J2648" i="4"/>
  <c r="K2648" i="4" s="1"/>
  <c r="J2659" i="4"/>
  <c r="K2659" i="4" s="1"/>
  <c r="J2661" i="4"/>
  <c r="K2661" i="4" s="1"/>
  <c r="J2670" i="4"/>
  <c r="K2670" i="4" s="1"/>
  <c r="J2663" i="4"/>
  <c r="K2663" i="4" s="1"/>
  <c r="J2618" i="4"/>
  <c r="K2618" i="4" s="1"/>
  <c r="J2615" i="4"/>
  <c r="K2615" i="4" s="1"/>
  <c r="J2599" i="4"/>
  <c r="K2599" i="4" s="1"/>
  <c r="J2604" i="4"/>
  <c r="K2604" i="4" s="1"/>
  <c r="J2611" i="4"/>
  <c r="K2611" i="4" s="1"/>
  <c r="J2616" i="4"/>
  <c r="K2616" i="4" s="1"/>
  <c r="J2613" i="4"/>
  <c r="K2613" i="4" s="1"/>
  <c r="J2600" i="4"/>
  <c r="K2600" i="4" s="1"/>
  <c r="J2617" i="4"/>
  <c r="K2617" i="4" s="1"/>
  <c r="J2609" i="4"/>
  <c r="K2609" i="4" s="1"/>
  <c r="J2607" i="4"/>
  <c r="K2607" i="4" s="1"/>
  <c r="J2614" i="4"/>
  <c r="K2614" i="4" s="1"/>
  <c r="J2608" i="4"/>
  <c r="K2608" i="4" s="1"/>
  <c r="J2602" i="4"/>
  <c r="K2602" i="4" s="1"/>
  <c r="J2612" i="4"/>
  <c r="K2612" i="4" s="1"/>
  <c r="J2601" i="4"/>
  <c r="K2601" i="4" s="1"/>
  <c r="J2610" i="4"/>
  <c r="K2610" i="4" s="1"/>
  <c r="J2596" i="4"/>
  <c r="K2596" i="4" s="1"/>
  <c r="J2594" i="4"/>
  <c r="K2594" i="4" s="1"/>
  <c r="J2598" i="4"/>
  <c r="K2598" i="4" s="1"/>
  <c r="J2595" i="4"/>
  <c r="K2595" i="4" s="1"/>
  <c r="J2605" i="4"/>
  <c r="K2605" i="4" s="1"/>
  <c r="J2603" i="4"/>
  <c r="K2603" i="4" s="1"/>
  <c r="J2606" i="4"/>
  <c r="K2606" i="4" s="1"/>
  <c r="J2597" i="4"/>
  <c r="K2597" i="4" s="1"/>
  <c r="AD68" i="4"/>
  <c r="AE68" i="4" s="1"/>
  <c r="AF68" i="4"/>
  <c r="AD62" i="4"/>
  <c r="AE62" i="4" s="1"/>
  <c r="AF62" i="4"/>
  <c r="AD71" i="4"/>
  <c r="AE71" i="4" s="1"/>
  <c r="AF71" i="4"/>
  <c r="AF63" i="4"/>
  <c r="AF65" i="4"/>
  <c r="AF60" i="4"/>
  <c r="AF76" i="4"/>
  <c r="AF70" i="4"/>
  <c r="AF67" i="4"/>
  <c r="AF75" i="4"/>
  <c r="AF52" i="4"/>
  <c r="AG52" i="4" s="1"/>
  <c r="AF64" i="4"/>
  <c r="AF66" i="4"/>
  <c r="AF72" i="4"/>
  <c r="AF61" i="4"/>
  <c r="AF69" i="4"/>
  <c r="AF57" i="4"/>
  <c r="AF59" i="4"/>
  <c r="AF79" i="4"/>
  <c r="AC29" i="4"/>
  <c r="AF29" i="4" s="1"/>
  <c r="N2" i="7"/>
  <c r="D37" i="3"/>
  <c r="E7" i="3"/>
  <c r="F35" i="3"/>
  <c r="E25" i="3"/>
  <c r="C30" i="3"/>
  <c r="E19" i="3"/>
  <c r="D27" i="3"/>
  <c r="F4" i="3"/>
  <c r="D23" i="3"/>
  <c r="C47" i="3"/>
  <c r="D4" i="3"/>
  <c r="F47" i="3"/>
  <c r="C36" i="3"/>
  <c r="C41" i="3"/>
  <c r="F7" i="3"/>
  <c r="F14" i="3"/>
  <c r="C13" i="3"/>
  <c r="E48" i="3"/>
  <c r="D7" i="3"/>
  <c r="E31" i="3"/>
  <c r="F9" i="3"/>
  <c r="C24" i="3"/>
  <c r="D40" i="3"/>
  <c r="E16" i="3"/>
  <c r="C26" i="3"/>
  <c r="D43" i="3"/>
  <c r="F24" i="3"/>
  <c r="D49" i="3"/>
  <c r="F16" i="3"/>
  <c r="D41" i="3"/>
  <c r="F40" i="3"/>
  <c r="C28" i="3"/>
  <c r="D31" i="3"/>
  <c r="E28" i="3"/>
  <c r="C39" i="3"/>
  <c r="F10" i="3"/>
  <c r="F11" i="3"/>
  <c r="D45" i="3"/>
  <c r="C33" i="3"/>
  <c r="C45" i="3"/>
  <c r="F13" i="3"/>
  <c r="D34" i="3"/>
  <c r="D5" i="3"/>
  <c r="C18" i="3"/>
  <c r="D13" i="3"/>
  <c r="C9" i="3"/>
  <c r="D30" i="3"/>
  <c r="C25" i="3"/>
  <c r="E40" i="3"/>
  <c r="E13" i="3"/>
  <c r="F37" i="3"/>
  <c r="D11" i="3"/>
  <c r="E27" i="3"/>
  <c r="E43" i="3"/>
  <c r="C7" i="3"/>
  <c r="D38" i="3"/>
  <c r="D29" i="3"/>
  <c r="F36" i="3"/>
  <c r="E47" i="3"/>
  <c r="D46" i="3"/>
  <c r="F44" i="3"/>
  <c r="D6" i="3"/>
  <c r="C37" i="3"/>
  <c r="D33" i="3"/>
  <c r="I37" i="3"/>
  <c r="D20" i="3"/>
  <c r="D14" i="3"/>
  <c r="E11" i="3"/>
  <c r="E34" i="3"/>
  <c r="F43" i="3"/>
  <c r="F45" i="3"/>
  <c r="D15" i="3"/>
  <c r="E8" i="3"/>
  <c r="F38" i="3"/>
  <c r="E18" i="3"/>
  <c r="E41" i="3"/>
  <c r="C31" i="3"/>
  <c r="C4" i="3"/>
  <c r="F5" i="3"/>
  <c r="E33" i="3"/>
  <c r="C22" i="3"/>
  <c r="C32" i="3"/>
  <c r="C40" i="3"/>
  <c r="D9" i="3"/>
  <c r="D35" i="3"/>
  <c r="C38" i="3"/>
  <c r="C27" i="3"/>
  <c r="C5" i="3"/>
  <c r="F33" i="3"/>
  <c r="C49" i="3"/>
  <c r="I33" i="3"/>
  <c r="D10" i="3"/>
  <c r="D22" i="3"/>
  <c r="F34" i="3"/>
  <c r="F28" i="3"/>
  <c r="F15" i="3"/>
  <c r="E10" i="3"/>
  <c r="D25" i="3"/>
  <c r="J25" i="3" s="1"/>
  <c r="F32" i="3"/>
  <c r="D28" i="3"/>
  <c r="E30" i="3"/>
  <c r="D44" i="3"/>
  <c r="C46" i="3"/>
  <c r="E26" i="3"/>
  <c r="F18" i="3"/>
  <c r="D8" i="3"/>
  <c r="D36" i="3"/>
  <c r="D19" i="3"/>
  <c r="J19" i="3" s="1"/>
  <c r="C51" i="3"/>
  <c r="C23" i="3"/>
  <c r="I26" i="3"/>
  <c r="I9" i="3"/>
  <c r="E22" i="3"/>
  <c r="E46" i="3"/>
  <c r="E51" i="3"/>
  <c r="F22" i="3"/>
  <c r="F27" i="3"/>
  <c r="F23" i="3"/>
  <c r="D50" i="3"/>
  <c r="C29" i="3"/>
  <c r="D42" i="3"/>
  <c r="E38" i="3"/>
  <c r="J38" i="3" s="1"/>
  <c r="F26" i="3"/>
  <c r="C43" i="3"/>
  <c r="C15" i="3"/>
  <c r="F42" i="3"/>
  <c r="C16" i="3"/>
  <c r="F41" i="3"/>
  <c r="F19" i="3"/>
  <c r="I7" i="3"/>
  <c r="I17" i="3"/>
  <c r="I12" i="3"/>
  <c r="I10" i="3"/>
  <c r="I27" i="3"/>
  <c r="F46" i="3"/>
  <c r="F51" i="3"/>
  <c r="E12" i="3"/>
  <c r="F49" i="3"/>
  <c r="F21" i="3"/>
  <c r="D32" i="3"/>
  <c r="C34" i="3"/>
  <c r="E42" i="3"/>
  <c r="F48" i="3"/>
  <c r="E35" i="3"/>
  <c r="D16" i="3"/>
  <c r="E4" i="3"/>
  <c r="J4" i="3" s="1"/>
  <c r="E39" i="3"/>
  <c r="E9" i="3"/>
  <c r="C10" i="3"/>
  <c r="D47" i="3"/>
  <c r="C35" i="3"/>
  <c r="I8" i="3"/>
  <c r="I20" i="3"/>
  <c r="I11" i="3"/>
  <c r="I19" i="3"/>
  <c r="E44" i="3"/>
  <c r="D51" i="3"/>
  <c r="F50" i="3"/>
  <c r="F30" i="3"/>
  <c r="E23" i="3"/>
  <c r="J23" i="3" s="1"/>
  <c r="E15" i="3"/>
  <c r="D24" i="3"/>
  <c r="E37" i="3"/>
  <c r="E6" i="3"/>
  <c r="C17" i="3"/>
  <c r="D39" i="3"/>
  <c r="C11" i="3"/>
  <c r="I49" i="3"/>
  <c r="I14" i="3"/>
  <c r="I13" i="3"/>
  <c r="E45" i="3"/>
  <c r="J45" i="3" s="1"/>
  <c r="D12" i="3"/>
  <c r="D21" i="3"/>
  <c r="C12" i="3"/>
  <c r="C19" i="3"/>
  <c r="E29" i="3"/>
  <c r="J29" i="3" s="1"/>
  <c r="D26" i="3"/>
  <c r="C21" i="3"/>
  <c r="F29" i="3"/>
  <c r="C8" i="3"/>
  <c r="I35" i="3"/>
  <c r="C48" i="3"/>
  <c r="E36" i="3"/>
  <c r="F25" i="3"/>
  <c r="E32" i="3"/>
  <c r="C50" i="3"/>
  <c r="E24" i="3"/>
  <c r="C44" i="3"/>
  <c r="E17" i="3"/>
  <c r="I30" i="3"/>
  <c r="E20" i="3"/>
  <c r="E14" i="3"/>
  <c r="J14" i="3" s="1"/>
  <c r="E50" i="3"/>
  <c r="C20" i="3"/>
  <c r="I39" i="3"/>
  <c r="I21" i="3"/>
  <c r="F20" i="3"/>
  <c r="F12" i="3"/>
  <c r="E49" i="3"/>
  <c r="J49" i="3" s="1"/>
  <c r="F31" i="3"/>
  <c r="E21" i="3"/>
  <c r="E5" i="3"/>
  <c r="J5" i="3" s="1"/>
  <c r="F8" i="3"/>
  <c r="D48" i="3"/>
  <c r="J48" i="3" s="1"/>
  <c r="F39" i="3"/>
  <c r="C14" i="3"/>
  <c r="F17" i="3"/>
  <c r="C6" i="3"/>
  <c r="F6" i="3"/>
  <c r="D18" i="3"/>
  <c r="J18" i="3" s="1"/>
  <c r="I5" i="3"/>
  <c r="D17" i="3"/>
  <c r="I6" i="3"/>
  <c r="I50" i="3"/>
  <c r="I34" i="3"/>
  <c r="I45" i="3"/>
  <c r="I22" i="3"/>
  <c r="J13" i="3"/>
  <c r="I24" i="3"/>
  <c r="I18" i="3"/>
  <c r="I42" i="3"/>
  <c r="I25" i="3"/>
  <c r="I40" i="3"/>
  <c r="I15" i="3"/>
  <c r="J41" i="3"/>
  <c r="J11" i="3"/>
  <c r="J43" i="3"/>
  <c r="I29" i="3"/>
  <c r="J34" i="3"/>
  <c r="I41" i="3"/>
  <c r="I28" i="3"/>
  <c r="I4" i="3"/>
  <c r="AF2196" i="4" l="1"/>
  <c r="AF2215" i="4"/>
  <c r="AF2214" i="4"/>
  <c r="AF2210" i="4"/>
  <c r="AF2207" i="4"/>
  <c r="AF2204" i="4"/>
  <c r="AF2195" i="4"/>
  <c r="AF2194" i="4"/>
  <c r="AF2192" i="4"/>
  <c r="AF2198" i="4"/>
  <c r="AF2199" i="4"/>
  <c r="AF2203" i="4"/>
  <c r="AF2201" i="4"/>
  <c r="AF2212" i="4"/>
  <c r="AF2191" i="4"/>
  <c r="AF2200" i="4"/>
  <c r="AF2213" i="4"/>
  <c r="AF2209" i="4"/>
  <c r="AF2193" i="4"/>
  <c r="AF2190" i="4"/>
  <c r="AF2172" i="4"/>
  <c r="AF2197" i="4"/>
  <c r="AF2206" i="4"/>
  <c r="AF2188" i="4"/>
  <c r="AF2174" i="4"/>
  <c r="AF2166" i="4"/>
  <c r="AF2189" i="4"/>
  <c r="AF2175" i="4"/>
  <c r="AF2186" i="4"/>
  <c r="AF2163" i="4"/>
  <c r="AF2171" i="4"/>
  <c r="AF2176" i="4"/>
  <c r="AF2185" i="4"/>
  <c r="AF2173" i="4"/>
  <c r="AF2182" i="4"/>
  <c r="AF2187" i="4"/>
  <c r="AF2170" i="4"/>
  <c r="AF2158" i="4"/>
  <c r="AF2165" i="4"/>
  <c r="AF2168" i="4"/>
  <c r="AF2162" i="4"/>
  <c r="AF2180" i="4"/>
  <c r="AF2146" i="4"/>
  <c r="AF2154" i="4"/>
  <c r="AF2149" i="4"/>
  <c r="AF2155" i="4"/>
  <c r="AF2151" i="4"/>
  <c r="AF2136" i="4"/>
  <c r="AF2137" i="4"/>
  <c r="AF2161" i="4"/>
  <c r="AF2143" i="4"/>
  <c r="AF2122" i="4"/>
  <c r="AF2124" i="4"/>
  <c r="AF2112" i="4"/>
  <c r="AF2121" i="4"/>
  <c r="AF2120" i="4"/>
  <c r="AF2133" i="4"/>
  <c r="AF2126" i="4"/>
  <c r="AF2119" i="4"/>
  <c r="AF2127" i="4"/>
  <c r="AF2115" i="4"/>
  <c r="AF2114" i="4"/>
  <c r="AF2134" i="4"/>
  <c r="AF2113" i="4"/>
  <c r="AF2118" i="4"/>
  <c r="AF2116" i="4"/>
  <c r="AF2131" i="4"/>
  <c r="AF2108" i="4"/>
  <c r="AF2099" i="4"/>
  <c r="AF2104" i="4"/>
  <c r="AF2098" i="4"/>
  <c r="AF2106" i="4"/>
  <c r="AF2102" i="4"/>
  <c r="AF2054" i="4"/>
  <c r="AF2069" i="4"/>
  <c r="AF2066" i="4"/>
  <c r="AF2073" i="4"/>
  <c r="AF2060" i="4"/>
  <c r="AF2058" i="4"/>
  <c r="AF2056" i="4"/>
  <c r="AF2062" i="4"/>
  <c r="AF2076" i="4"/>
  <c r="AF2079" i="4"/>
  <c r="AF2071" i="4"/>
  <c r="AF2067" i="4"/>
  <c r="AF2055" i="4"/>
  <c r="AF2063" i="4"/>
  <c r="AF2065" i="4"/>
  <c r="AF2077" i="4"/>
  <c r="AF2080" i="4"/>
  <c r="AD2037" i="4"/>
  <c r="AE2037" i="4" s="1"/>
  <c r="AD2047" i="4"/>
  <c r="AE2047" i="4" s="1"/>
  <c r="AD2036" i="4"/>
  <c r="AE2036" i="4" s="1"/>
  <c r="AD2035" i="4"/>
  <c r="AE2035" i="4" s="1"/>
  <c r="AD2052" i="4"/>
  <c r="AE2052" i="4" s="1"/>
  <c r="AD2038" i="4"/>
  <c r="AE2038" i="4" s="1"/>
  <c r="AD2045" i="4"/>
  <c r="AE2045" i="4" s="1"/>
  <c r="AD2031" i="4"/>
  <c r="AE2031" i="4" s="1"/>
  <c r="AD2048" i="4"/>
  <c r="AE2048" i="4" s="1"/>
  <c r="AF2033" i="4"/>
  <c r="AD2053" i="4"/>
  <c r="AE2053" i="4" s="1"/>
  <c r="AD2050" i="4"/>
  <c r="AE2050" i="4" s="1"/>
  <c r="AD2042" i="4"/>
  <c r="AE2042" i="4" s="1"/>
  <c r="AD2030" i="4"/>
  <c r="AE2030" i="4" s="1"/>
  <c r="AD2049" i="4"/>
  <c r="AE2049" i="4" s="1"/>
  <c r="AD2034" i="4"/>
  <c r="AE2034" i="4" s="1"/>
  <c r="AF2029" i="4"/>
  <c r="AF2047" i="4"/>
  <c r="AF2038" i="4"/>
  <c r="AF2036" i="4"/>
  <c r="AF2046" i="4"/>
  <c r="AF2031" i="4"/>
  <c r="AF2030" i="4"/>
  <c r="AF2034" i="4"/>
  <c r="AF2052" i="4"/>
  <c r="AF2042" i="4"/>
  <c r="AF2049" i="4"/>
  <c r="AF2048" i="4"/>
  <c r="AF2053" i="4"/>
  <c r="AF2045" i="4"/>
  <c r="AF2037" i="4"/>
  <c r="AF2035" i="4"/>
  <c r="AF2050" i="4"/>
  <c r="AF2022" i="4"/>
  <c r="AF2016" i="4"/>
  <c r="AF2019" i="4"/>
  <c r="AF2009" i="4"/>
  <c r="AF2010" i="4"/>
  <c r="AF2004" i="4"/>
  <c r="AF2025" i="4"/>
  <c r="AF2002" i="4"/>
  <c r="AF2015" i="4"/>
  <c r="AF2018" i="4"/>
  <c r="AF1994" i="4"/>
  <c r="AF1975" i="4"/>
  <c r="AF1999" i="4"/>
  <c r="AF1987" i="4"/>
  <c r="AF1991" i="4"/>
  <c r="AF1978" i="4"/>
  <c r="AF1980" i="4"/>
  <c r="J8" i="3"/>
  <c r="J40" i="3"/>
  <c r="J37" i="3"/>
  <c r="J47" i="3"/>
  <c r="J15" i="3"/>
  <c r="J6" i="3"/>
  <c r="AF1907" i="4"/>
  <c r="AF1837" i="4"/>
  <c r="AF1783" i="4"/>
  <c r="AF1702" i="4"/>
  <c r="AF1675" i="4"/>
  <c r="AF1729" i="4"/>
  <c r="AF1594" i="4"/>
  <c r="AF1567" i="4"/>
  <c r="AF1621" i="4"/>
  <c r="AF1540" i="4"/>
  <c r="AF1459" i="4"/>
  <c r="AF1378" i="4"/>
  <c r="AF1486" i="4"/>
  <c r="AF1351" i="4"/>
  <c r="AF1297" i="4"/>
  <c r="AF1270" i="4"/>
  <c r="AF1162" i="4"/>
  <c r="AF1216" i="4"/>
  <c r="AF1108" i="4"/>
  <c r="AF1243" i="4"/>
  <c r="AF1135" i="4"/>
  <c r="AF1189" i="4"/>
  <c r="AF1081" i="4"/>
  <c r="AF1027" i="4"/>
  <c r="AF1054" i="4"/>
  <c r="AF919" i="4"/>
  <c r="AF946" i="4"/>
  <c r="AF973" i="4"/>
  <c r="AF838" i="4"/>
  <c r="AF1000" i="4"/>
  <c r="AF784" i="4"/>
  <c r="AF811" i="4"/>
  <c r="AF730" i="4"/>
  <c r="AF757" i="4"/>
  <c r="AF703" i="4"/>
  <c r="AF1966" i="4"/>
  <c r="AG514" i="4"/>
  <c r="AG190" i="4"/>
  <c r="AG406" i="4"/>
  <c r="AG676" i="4"/>
  <c r="AG55" i="4"/>
  <c r="AG136" i="4"/>
  <c r="AG217" i="4"/>
  <c r="AG325" i="4"/>
  <c r="AG298" i="4"/>
  <c r="AG244" i="4"/>
  <c r="AG163" i="4"/>
  <c r="AG649" i="4"/>
  <c r="AG379" i="4"/>
  <c r="AG622" i="4"/>
  <c r="AG271" i="4"/>
  <c r="AG82" i="4"/>
  <c r="AG568" i="4"/>
  <c r="AG595" i="4"/>
  <c r="AG487" i="4"/>
  <c r="AG109" i="4"/>
  <c r="AG433" i="4"/>
  <c r="AG460" i="4"/>
  <c r="AG541" i="4"/>
  <c r="AG352" i="4"/>
  <c r="AF1971" i="4"/>
  <c r="AF1950" i="4"/>
  <c r="AF1972" i="4"/>
  <c r="AF1965" i="4"/>
  <c r="AF1964" i="4"/>
  <c r="AF1949" i="4"/>
  <c r="AF1946" i="4"/>
  <c r="AF1944" i="4"/>
  <c r="AF1957" i="4"/>
  <c r="AF1963" i="4"/>
  <c r="AF1970" i="4"/>
  <c r="AF1934" i="4"/>
  <c r="AF1945" i="4"/>
  <c r="AF1920" i="4"/>
  <c r="AF1922" i="4"/>
  <c r="AF1935" i="4"/>
  <c r="AF1924" i="4"/>
  <c r="AF1943" i="4"/>
  <c r="AF1930" i="4"/>
  <c r="AF1928" i="4"/>
  <c r="AF1936" i="4"/>
  <c r="AF1937" i="4"/>
  <c r="AF1927" i="4"/>
  <c r="AF1893" i="4"/>
  <c r="AF1918" i="4"/>
  <c r="AF1917" i="4"/>
  <c r="AF1895" i="4"/>
  <c r="AF1915" i="4"/>
  <c r="AF1908" i="4"/>
  <c r="AF1904" i="4"/>
  <c r="AF1906" i="4"/>
  <c r="AF1900" i="4"/>
  <c r="AF1873" i="4"/>
  <c r="AF1881" i="4"/>
  <c r="AF1883" i="4"/>
  <c r="AF1880" i="4"/>
  <c r="AF1882" i="4"/>
  <c r="AF1870" i="4"/>
  <c r="AF1879" i="4"/>
  <c r="AF1886" i="4"/>
  <c r="AF1890" i="4"/>
  <c r="AF1888" i="4"/>
  <c r="AF1867" i="4"/>
  <c r="AF1868" i="4"/>
  <c r="AF1889" i="4"/>
  <c r="AF1869" i="4"/>
  <c r="AF1891" i="4"/>
  <c r="AF1866" i="4"/>
  <c r="AF1864" i="4"/>
  <c r="AF1852" i="4"/>
  <c r="AF1863" i="4"/>
  <c r="AF1856" i="4"/>
  <c r="AF1848" i="4"/>
  <c r="AF1862" i="4"/>
  <c r="AF1841" i="4"/>
  <c r="AG116" i="4"/>
  <c r="AG118" i="4"/>
  <c r="AG157" i="4"/>
  <c r="AG130" i="4"/>
  <c r="AG79" i="4"/>
  <c r="AG108" i="4"/>
  <c r="AG93" i="4"/>
  <c r="AG100" i="4"/>
  <c r="AG101" i="4"/>
  <c r="AG103" i="4"/>
  <c r="AG30" i="4"/>
  <c r="AG57" i="4"/>
  <c r="AG84" i="4"/>
  <c r="AG34" i="4"/>
  <c r="AG61" i="4"/>
  <c r="AG88" i="4"/>
  <c r="AG54" i="4"/>
  <c r="AG81" i="4"/>
  <c r="AG62" i="4"/>
  <c r="AG35" i="4"/>
  <c r="AG89" i="4"/>
  <c r="AG45" i="4"/>
  <c r="AG72" i="4"/>
  <c r="AG66" i="4"/>
  <c r="AG39" i="4"/>
  <c r="AG46" i="4"/>
  <c r="AG73" i="4"/>
  <c r="AG33" i="4"/>
  <c r="AG60" i="4"/>
  <c r="AG87" i="4"/>
  <c r="AG47" i="4"/>
  <c r="AG74" i="4"/>
  <c r="AG91" i="4"/>
  <c r="AG37" i="4"/>
  <c r="AG64" i="4"/>
  <c r="AG67" i="4"/>
  <c r="AG40" i="4"/>
  <c r="AG49" i="4"/>
  <c r="AG76" i="4"/>
  <c r="AG29" i="4"/>
  <c r="AG48" i="4"/>
  <c r="AG75" i="4"/>
  <c r="O28" i="7"/>
  <c r="AF1831" i="4"/>
  <c r="AF1835" i="4"/>
  <c r="AF1830" i="4"/>
  <c r="AF1818" i="4"/>
  <c r="AF1836" i="4"/>
  <c r="AF1829" i="4"/>
  <c r="AF1802" i="4"/>
  <c r="AF1799" i="4"/>
  <c r="AF1800" i="4"/>
  <c r="AF1801" i="4"/>
  <c r="AF1803" i="4"/>
  <c r="AF1796" i="4"/>
  <c r="AF1795" i="4"/>
  <c r="AF1789" i="4"/>
  <c r="AF1791" i="4"/>
  <c r="AF1786" i="4"/>
  <c r="AF1787" i="4"/>
  <c r="AF1788" i="4"/>
  <c r="AF1779" i="4"/>
  <c r="AF1772" i="4"/>
  <c r="AF1768" i="4"/>
  <c r="AF1769" i="4"/>
  <c r="AF1771" i="4"/>
  <c r="AF1760" i="4"/>
  <c r="AF1776" i="4"/>
  <c r="AF1773" i="4"/>
  <c r="AF1764" i="4"/>
  <c r="AF1766" i="4"/>
  <c r="AF1782" i="4"/>
  <c r="AF1733" i="4"/>
  <c r="AF1757" i="4"/>
  <c r="AF1735" i="4"/>
  <c r="AF1737" i="4"/>
  <c r="AF1746" i="4"/>
  <c r="AF1745" i="4"/>
  <c r="AF1734" i="4"/>
  <c r="AF1742" i="4"/>
  <c r="AF1749" i="4"/>
  <c r="AF1750" i="4"/>
  <c r="AF1751" i="4"/>
  <c r="AF1740" i="4"/>
  <c r="AF1731" i="4"/>
  <c r="AF1755" i="4"/>
  <c r="AF1744" i="4"/>
  <c r="AF1722" i="4"/>
  <c r="AF1727" i="4"/>
  <c r="AF1710" i="4"/>
  <c r="AF1712" i="4"/>
  <c r="AF1715" i="4"/>
  <c r="AF1717" i="4"/>
  <c r="AF1719" i="4"/>
  <c r="AF1720" i="4"/>
  <c r="AF1706" i="4"/>
  <c r="AF1708" i="4"/>
  <c r="AF1725" i="4"/>
  <c r="AF1683" i="4"/>
  <c r="AF1679" i="4"/>
  <c r="AF1690" i="4"/>
  <c r="AF1701" i="4"/>
  <c r="AF1687" i="4"/>
  <c r="AF1680" i="4"/>
  <c r="AF1678" i="4"/>
  <c r="AF1670" i="4"/>
  <c r="AF1674" i="4"/>
  <c r="AF1660" i="4"/>
  <c r="AF1667" i="4"/>
  <c r="AF1664" i="4"/>
  <c r="AF1659" i="4"/>
  <c r="AF1655" i="4"/>
  <c r="AF1652" i="4"/>
  <c r="AF1633" i="4"/>
  <c r="AF1627" i="4"/>
  <c r="AF1645" i="4"/>
  <c r="AF1646" i="4"/>
  <c r="AF1628" i="4"/>
  <c r="AF1631" i="4"/>
  <c r="AF1638" i="4"/>
  <c r="AF1641" i="4"/>
  <c r="AF1634" i="4"/>
  <c r="AF1624" i="4"/>
  <c r="AF1644" i="4"/>
  <c r="AF1639" i="4"/>
  <c r="AF1630" i="4"/>
  <c r="AF1632" i="4"/>
  <c r="AF1635" i="4"/>
  <c r="AF1642" i="4"/>
  <c r="AF1647" i="4"/>
  <c r="AF1625" i="4"/>
  <c r="AF1640" i="4"/>
  <c r="AF1623" i="4"/>
  <c r="AF1643" i="4"/>
  <c r="AF1629" i="4"/>
  <c r="AF1622" i="4"/>
  <c r="AF1637" i="4"/>
  <c r="AF1606" i="4"/>
  <c r="AF1615" i="4"/>
  <c r="AF1620" i="4"/>
  <c r="AF1636" i="4"/>
  <c r="AF1610" i="4"/>
  <c r="AF1598" i="4"/>
  <c r="AF1611" i="4"/>
  <c r="AF1607" i="4"/>
  <c r="AF1609" i="4"/>
  <c r="AF1605" i="4"/>
  <c r="AF1597" i="4"/>
  <c r="AF1600" i="4"/>
  <c r="AF1601" i="4"/>
  <c r="AF1613" i="4"/>
  <c r="AF1596" i="4"/>
  <c r="AF1614" i="4"/>
  <c r="AF1618" i="4"/>
  <c r="AF1602" i="4"/>
  <c r="AF1604" i="4"/>
  <c r="AF1612" i="4"/>
  <c r="AF1617" i="4"/>
  <c r="AF1599" i="4"/>
  <c r="AF1616" i="4"/>
  <c r="AF1608" i="4"/>
  <c r="AF1592" i="4"/>
  <c r="AF1587" i="4"/>
  <c r="AF1593" i="4"/>
  <c r="AF1579" i="4"/>
  <c r="AF1580" i="4"/>
  <c r="AF1590" i="4"/>
  <c r="AF1585" i="4"/>
  <c r="AF1578" i="4"/>
  <c r="AF1586" i="4"/>
  <c r="AF1569" i="4"/>
  <c r="AF1582" i="4"/>
  <c r="AF1588" i="4"/>
  <c r="AF1576" i="4"/>
  <c r="AF1577" i="4"/>
  <c r="AF1573" i="4"/>
  <c r="AF1572" i="4"/>
  <c r="AF1583" i="4"/>
  <c r="AF1584" i="4"/>
  <c r="AF1589" i="4"/>
  <c r="AF1565" i="4"/>
  <c r="AD1591" i="4"/>
  <c r="AE1591" i="4" s="1"/>
  <c r="AF1591" i="4" s="1"/>
  <c r="AF1554" i="4"/>
  <c r="AF1549" i="4"/>
  <c r="AF1557" i="4"/>
  <c r="AF1546" i="4"/>
  <c r="AF1555" i="4"/>
  <c r="AF1566" i="4"/>
  <c r="AF1545" i="4"/>
  <c r="AF1542" i="4"/>
  <c r="AF1560" i="4"/>
  <c r="AF1559" i="4"/>
  <c r="AF1550" i="4"/>
  <c r="AF1556" i="4"/>
  <c r="AF1548" i="4"/>
  <c r="AF1552" i="4"/>
  <c r="AF1558" i="4"/>
  <c r="AF1543" i="4"/>
  <c r="AF1544" i="4"/>
  <c r="AF1563" i="4"/>
  <c r="AF1529" i="4"/>
  <c r="AF1551" i="4"/>
  <c r="AF1535" i="4"/>
  <c r="AF1547" i="4"/>
  <c r="AF1541" i="4"/>
  <c r="AF1522" i="4"/>
  <c r="AF1519" i="4"/>
  <c r="AF1531" i="4"/>
  <c r="AF1516" i="4"/>
  <c r="AF1518" i="4"/>
  <c r="AF1517" i="4"/>
  <c r="AF1525" i="4"/>
  <c r="AF1524" i="4"/>
  <c r="AF1539" i="4"/>
  <c r="AF1534" i="4"/>
  <c r="AF1523" i="4"/>
  <c r="AF1533" i="4"/>
  <c r="AF1536" i="4"/>
  <c r="AF1530" i="4"/>
  <c r="AF1532" i="4"/>
  <c r="AF1521" i="4"/>
  <c r="AF1538" i="4"/>
  <c r="AF1528" i="4"/>
  <c r="AF1514" i="4"/>
  <c r="AF1526" i="4"/>
  <c r="AF1510" i="4"/>
  <c r="AF1508" i="4"/>
  <c r="AF1507" i="4"/>
  <c r="AF1489" i="4"/>
  <c r="AF1493" i="4"/>
  <c r="AF1490" i="4"/>
  <c r="AF1488" i="4"/>
  <c r="AF1499" i="4"/>
  <c r="AF1506" i="4"/>
  <c r="AF1496" i="4"/>
  <c r="AF1503" i="4"/>
  <c r="AF1498" i="4"/>
  <c r="AF1504" i="4"/>
  <c r="AF1492" i="4"/>
  <c r="AF1511" i="4"/>
  <c r="AF1484" i="4"/>
  <c r="AF1481" i="4"/>
  <c r="AF1476" i="4"/>
  <c r="AF1464" i="4"/>
  <c r="AF1475" i="4"/>
  <c r="AF1479" i="4"/>
  <c r="AF1462" i="4"/>
  <c r="AF1472" i="4"/>
  <c r="AF1474" i="4"/>
  <c r="AF1473" i="4"/>
  <c r="AF1461" i="4"/>
  <c r="AF1465" i="4"/>
  <c r="AF1482" i="4"/>
  <c r="AF1471" i="4"/>
  <c r="AF1485" i="4"/>
  <c r="AF1463" i="4"/>
  <c r="AF1467" i="4"/>
  <c r="AF1477" i="4"/>
  <c r="AF1478" i="4"/>
  <c r="AF1456" i="4"/>
  <c r="AF1470" i="4"/>
  <c r="AF1460" i="4"/>
  <c r="AF1483" i="4"/>
  <c r="AF1445" i="4"/>
  <c r="AF1437" i="4"/>
  <c r="AF1457" i="4"/>
  <c r="AF1438" i="4"/>
  <c r="AF1435" i="4"/>
  <c r="AF1440" i="4"/>
  <c r="AF1452" i="4"/>
  <c r="AF1455" i="4"/>
  <c r="AF1442" i="4"/>
  <c r="AF1443" i="4"/>
  <c r="AF1441" i="4"/>
  <c r="AF1458" i="4"/>
  <c r="AF1446" i="4"/>
  <c r="AF1444" i="4"/>
  <c r="AF1454" i="4"/>
  <c r="AF1415" i="4"/>
  <c r="AF1450" i="4"/>
  <c r="AF1423" i="4"/>
  <c r="AF1418" i="4"/>
  <c r="AF1422" i="4"/>
  <c r="AF1409" i="4"/>
  <c r="AF1431" i="4"/>
  <c r="AF1408" i="4"/>
  <c r="AF1414" i="4"/>
  <c r="AF1416" i="4"/>
  <c r="AF1421" i="4"/>
  <c r="AF1420" i="4"/>
  <c r="AF1430" i="4"/>
  <c r="AF1417" i="4"/>
  <c r="AF1425" i="4"/>
  <c r="AF1411" i="4"/>
  <c r="AF1407" i="4"/>
  <c r="AF1427" i="4"/>
  <c r="AF1419" i="4"/>
  <c r="AF1404" i="4"/>
  <c r="AF1380" i="4"/>
  <c r="AF1396" i="4"/>
  <c r="AF1392" i="4"/>
  <c r="AF1395" i="4"/>
  <c r="AF1388" i="4"/>
  <c r="AF1387" i="4"/>
  <c r="AF1390" i="4"/>
  <c r="AF1397" i="4"/>
  <c r="AF1382" i="4"/>
  <c r="AF1386" i="4"/>
  <c r="AF1401" i="4"/>
  <c r="AF1403" i="4"/>
  <c r="AF1398" i="4"/>
  <c r="AF1391" i="4"/>
  <c r="AF1384" i="4"/>
  <c r="AF1402" i="4"/>
  <c r="AF1381" i="4"/>
  <c r="AF1379" i="4"/>
  <c r="AF1394" i="4"/>
  <c r="AF1369" i="4"/>
  <c r="AF1400" i="4"/>
  <c r="AF1393" i="4"/>
  <c r="AF1374" i="4"/>
  <c r="AF1377" i="4"/>
  <c r="AF1368" i="4"/>
  <c r="AF1372" i="4"/>
  <c r="AF1362" i="4"/>
  <c r="AF1363" i="4"/>
  <c r="AF1370" i="4"/>
  <c r="AF1366" i="4"/>
  <c r="AF1367" i="4"/>
  <c r="AF1371" i="4"/>
  <c r="AF1376" i="4"/>
  <c r="AF1364" i="4"/>
  <c r="AF1375" i="4"/>
  <c r="AF1365" i="4"/>
  <c r="AF1361" i="4"/>
  <c r="AF1354" i="4"/>
  <c r="AF1359" i="4"/>
  <c r="AF1357" i="4"/>
  <c r="AF1358" i="4"/>
  <c r="AF1356" i="4"/>
  <c r="AF1353" i="4"/>
  <c r="AF1355" i="4"/>
  <c r="AF1347" i="4"/>
  <c r="AF1350" i="4"/>
  <c r="AF1349" i="4"/>
  <c r="AF1317" i="4"/>
  <c r="AF1345" i="4"/>
  <c r="AF1346" i="4"/>
  <c r="AF1342" i="4"/>
  <c r="AF1344" i="4"/>
  <c r="AF1333" i="4"/>
  <c r="AF1340" i="4"/>
  <c r="AF1335" i="4"/>
  <c r="AF1330" i="4"/>
  <c r="AF1331" i="4"/>
  <c r="AF1332" i="4"/>
  <c r="AF1337" i="4"/>
  <c r="AF1343" i="4"/>
  <c r="AF1328" i="4"/>
  <c r="AF1326" i="4"/>
  <c r="AF1334" i="4"/>
  <c r="AF1339" i="4"/>
  <c r="AF1338" i="4"/>
  <c r="AF1322" i="4"/>
  <c r="AF1325" i="4"/>
  <c r="AF1312" i="4"/>
  <c r="AF1314" i="4"/>
  <c r="AF1316" i="4"/>
  <c r="AF1321" i="4"/>
  <c r="AF1320" i="4"/>
  <c r="AF1313" i="4"/>
  <c r="AF1323" i="4"/>
  <c r="AF1318" i="4"/>
  <c r="AF1315" i="4"/>
  <c r="AF1306" i="4"/>
  <c r="AF1310" i="4"/>
  <c r="AF1311" i="4"/>
  <c r="AF1308" i="4"/>
  <c r="AF1300" i="4"/>
  <c r="AF1307" i="4"/>
  <c r="AF1303" i="4"/>
  <c r="AF1302" i="4"/>
  <c r="AF1299" i="4"/>
  <c r="AF1301" i="4"/>
  <c r="AF1293" i="4"/>
  <c r="AF1291" i="4"/>
  <c r="AF1282" i="4"/>
  <c r="AF1294" i="4"/>
  <c r="AF1295" i="4"/>
  <c r="AF1292" i="4"/>
  <c r="AF1288" i="4"/>
  <c r="AF1275" i="4"/>
  <c r="AF1280" i="4"/>
  <c r="AF1276" i="4"/>
  <c r="AF1286" i="4"/>
  <c r="AF1272" i="4"/>
  <c r="AF1278" i="4"/>
  <c r="AF1287" i="4"/>
  <c r="AF1274" i="4"/>
  <c r="AF1279" i="4"/>
  <c r="AF1290" i="4"/>
  <c r="AF1281" i="4"/>
  <c r="AF1284" i="4"/>
  <c r="AF1296" i="4"/>
  <c r="AF1249" i="4"/>
  <c r="AF1257" i="4"/>
  <c r="AF1269" i="4"/>
  <c r="AF1266" i="4"/>
  <c r="AF1246" i="4"/>
  <c r="AF1254" i="4"/>
  <c r="AF1258" i="4"/>
  <c r="AF1252" i="4"/>
  <c r="AF1244" i="4"/>
  <c r="AF1253" i="4"/>
  <c r="AF1245" i="4"/>
  <c r="AF1260" i="4"/>
  <c r="AF1267" i="4"/>
  <c r="AF1262" i="4"/>
  <c r="AF1256" i="4"/>
  <c r="AF1251" i="4"/>
  <c r="AF1247" i="4"/>
  <c r="AF1255" i="4"/>
  <c r="AF1268" i="4"/>
  <c r="AF1259" i="4"/>
  <c r="AF1264" i="4"/>
  <c r="AF1261" i="4"/>
  <c r="AF1232" i="4"/>
  <c r="AF1234" i="4"/>
  <c r="AF1237" i="4"/>
  <c r="AF1238" i="4"/>
  <c r="AF1226" i="4"/>
  <c r="AF1233" i="4"/>
  <c r="AF1236" i="4"/>
  <c r="AF1224" i="4"/>
  <c r="AF1241" i="4"/>
  <c r="AF1228" i="4"/>
  <c r="AF1235" i="4"/>
  <c r="AF1242" i="4"/>
  <c r="AF1225" i="4"/>
  <c r="AF1231" i="4"/>
  <c r="AF1221" i="4"/>
  <c r="AF1218" i="4"/>
  <c r="AF1217" i="4"/>
  <c r="AF1209" i="4"/>
  <c r="AF1205" i="4"/>
  <c r="AF1201" i="4"/>
  <c r="AF1208" i="4"/>
  <c r="AF1211" i="4"/>
  <c r="AF1207" i="4"/>
  <c r="AF1210" i="4"/>
  <c r="AF1213" i="4"/>
  <c r="AF1212" i="4"/>
  <c r="AF1214" i="4"/>
  <c r="AF1215" i="4"/>
  <c r="AF1203" i="4"/>
  <c r="AF1204" i="4"/>
  <c r="AF1194" i="4"/>
  <c r="AF1202" i="4"/>
  <c r="AF1198" i="4"/>
  <c r="AF1206" i="4"/>
  <c r="AF1200" i="4"/>
  <c r="AF1197" i="4"/>
  <c r="AF1199" i="4"/>
  <c r="AF1195" i="4"/>
  <c r="AF1193" i="4"/>
  <c r="AF1192" i="4"/>
  <c r="AF1178" i="4"/>
  <c r="AF1170" i="4"/>
  <c r="AF1187" i="4"/>
  <c r="AF1173" i="4"/>
  <c r="AF1181" i="4"/>
  <c r="AF1183" i="4"/>
  <c r="AF1175" i="4"/>
  <c r="AF1185" i="4"/>
  <c r="AF1182" i="4"/>
  <c r="AF1167" i="4"/>
  <c r="AF1188" i="4"/>
  <c r="AF1180" i="4"/>
  <c r="AF1165" i="4"/>
  <c r="AF1184" i="4"/>
  <c r="AF1166" i="4"/>
  <c r="AF1172" i="4"/>
  <c r="AF1176" i="4"/>
  <c r="AF1177" i="4"/>
  <c r="AF1174" i="4"/>
  <c r="AF1179" i="4"/>
  <c r="AF1168" i="4"/>
  <c r="AF1186" i="4"/>
  <c r="AF1171" i="4"/>
  <c r="AF1158" i="4"/>
  <c r="AF1152" i="4"/>
  <c r="AF1142" i="4"/>
  <c r="AF1147" i="4"/>
  <c r="AF1151" i="4"/>
  <c r="AF1148" i="4"/>
  <c r="AF1139" i="4"/>
  <c r="AF1140" i="4"/>
  <c r="AF1141" i="4"/>
  <c r="AF1149" i="4"/>
  <c r="AF1161" i="4"/>
  <c r="AF1154" i="4"/>
  <c r="AF1155" i="4"/>
  <c r="AF1146" i="4"/>
  <c r="AF1156" i="4"/>
  <c r="AF1145" i="4"/>
  <c r="AF1138" i="4"/>
  <c r="AF1159" i="4"/>
  <c r="AF1153" i="4"/>
  <c r="AF1113" i="4"/>
  <c r="AF1143" i="4"/>
  <c r="AF1131" i="4"/>
  <c r="AF1160" i="4"/>
  <c r="AF1121" i="4"/>
  <c r="AF1125" i="4"/>
  <c r="AF1114" i="4"/>
  <c r="AF1122" i="4"/>
  <c r="AF1134" i="4"/>
  <c r="AF1120" i="4"/>
  <c r="AF1119" i="4"/>
  <c r="AF1132" i="4"/>
  <c r="AF1127" i="4"/>
  <c r="AF1115" i="4"/>
  <c r="AF1128" i="4"/>
  <c r="AF1130" i="4"/>
  <c r="AF1111" i="4"/>
  <c r="AF1129" i="4"/>
  <c r="AF1118" i="4"/>
  <c r="AF1126" i="4"/>
  <c r="AF1095" i="4"/>
  <c r="AF1088" i="4"/>
  <c r="AF1102" i="4"/>
  <c r="AF1089" i="4"/>
  <c r="AF1100" i="4"/>
  <c r="AF1098" i="4"/>
  <c r="AF1103" i="4"/>
  <c r="AF1104" i="4"/>
  <c r="AF1107" i="4"/>
  <c r="AF1099" i="4"/>
  <c r="AF1093" i="4"/>
  <c r="AF1101" i="4"/>
  <c r="AF1106" i="4"/>
  <c r="AF1084" i="4"/>
  <c r="AF1091" i="4"/>
  <c r="AF1096" i="4"/>
  <c r="AF1105" i="4"/>
  <c r="AF1086" i="4"/>
  <c r="AF1087" i="4"/>
  <c r="AF1092" i="4"/>
  <c r="AF1094" i="4"/>
  <c r="AF1097" i="4"/>
  <c r="AF1085" i="4"/>
  <c r="AF1073" i="4"/>
  <c r="AF1075" i="4"/>
  <c r="AF1079" i="4"/>
  <c r="AF1072" i="4"/>
  <c r="AF1062" i="4"/>
  <c r="AF1077" i="4"/>
  <c r="AF1061" i="4"/>
  <c r="AF1071" i="4"/>
  <c r="AF1059" i="4"/>
  <c r="AF1069" i="4"/>
  <c r="AF1063" i="4"/>
  <c r="AF1068" i="4"/>
  <c r="AF1066" i="4"/>
  <c r="AF1067" i="4"/>
  <c r="AF1080" i="4"/>
  <c r="AF1060" i="4"/>
  <c r="AF1074" i="4"/>
  <c r="AF1078" i="4"/>
  <c r="AF1070" i="4"/>
  <c r="AF1076" i="4"/>
  <c r="AF1064" i="4"/>
  <c r="AF1031" i="4"/>
  <c r="AF1039" i="4"/>
  <c r="AF1065" i="4"/>
  <c r="AF1044" i="4"/>
  <c r="AF1034" i="4"/>
  <c r="AF1057" i="4"/>
  <c r="AF1058" i="4"/>
  <c r="AF1051" i="4"/>
  <c r="AF1041" i="4"/>
  <c r="AF1048" i="4"/>
  <c r="AF1036" i="4"/>
  <c r="AF1042" i="4"/>
  <c r="AF1035" i="4"/>
  <c r="AF1033" i="4"/>
  <c r="AF1037" i="4"/>
  <c r="AF1053" i="4"/>
  <c r="AF1040" i="4"/>
  <c r="AF1030" i="4"/>
  <c r="AF1046" i="4"/>
  <c r="AF1047" i="4"/>
  <c r="AF1038" i="4"/>
  <c r="AF1050" i="4"/>
  <c r="AF1043" i="4"/>
  <c r="AF1049" i="4"/>
  <c r="AF1032" i="4"/>
  <c r="AF1052" i="4"/>
  <c r="AF1045" i="4"/>
  <c r="AF1013" i="4"/>
  <c r="AF1018" i="4"/>
  <c r="AF1010" i="4"/>
  <c r="AF1011" i="4"/>
  <c r="AF1007" i="4"/>
  <c r="AF1023" i="4"/>
  <c r="AF1006" i="4"/>
  <c r="AF1020" i="4"/>
  <c r="AF1017" i="4"/>
  <c r="AF1024" i="4"/>
  <c r="AF1003" i="4"/>
  <c r="AF1008" i="4"/>
  <c r="AF1019" i="4"/>
  <c r="AF1014" i="4"/>
  <c r="AF1025" i="4"/>
  <c r="AF1021" i="4"/>
  <c r="AF1026" i="4"/>
  <c r="AF1016" i="4"/>
  <c r="AF1022" i="4"/>
  <c r="AF1009" i="4"/>
  <c r="AF1012" i="4"/>
  <c r="AF1015" i="4"/>
  <c r="AF1004" i="4"/>
  <c r="AF977" i="4"/>
  <c r="AF993" i="4"/>
  <c r="AF981" i="4"/>
  <c r="AF986" i="4"/>
  <c r="AF990" i="4"/>
  <c r="AF995" i="4"/>
  <c r="AF994" i="4"/>
  <c r="AF983" i="4"/>
  <c r="AF976" i="4"/>
  <c r="AF980" i="4"/>
  <c r="AF989" i="4"/>
  <c r="AF992" i="4"/>
  <c r="AF998" i="4"/>
  <c r="AF984" i="4"/>
  <c r="AF987" i="4"/>
  <c r="AF997" i="4"/>
  <c r="AF996" i="4"/>
  <c r="AF999" i="4"/>
  <c r="AF979" i="4"/>
  <c r="AF985" i="4"/>
  <c r="AF991" i="4"/>
  <c r="AF988" i="4"/>
  <c r="AF982" i="4"/>
  <c r="AF967" i="4"/>
  <c r="AF958" i="4"/>
  <c r="AF956" i="4"/>
  <c r="AF965" i="4"/>
  <c r="AF953" i="4"/>
  <c r="AF963" i="4"/>
  <c r="AF954" i="4"/>
  <c r="AF955" i="4"/>
  <c r="AF952" i="4"/>
  <c r="AF968" i="4"/>
  <c r="AF950" i="4"/>
  <c r="AF961" i="4"/>
  <c r="AF972" i="4"/>
  <c r="AF959" i="4"/>
  <c r="AF969" i="4"/>
  <c r="AF970" i="4"/>
  <c r="AF971" i="4"/>
  <c r="AF962" i="4"/>
  <c r="AF966" i="4"/>
  <c r="AF960" i="4"/>
  <c r="AF930" i="4"/>
  <c r="AF924" i="4"/>
  <c r="AF937" i="4"/>
  <c r="AF944" i="4"/>
  <c r="AF934" i="4"/>
  <c r="AF931" i="4"/>
  <c r="AF935" i="4"/>
  <c r="AF936" i="4"/>
  <c r="AF932" i="4"/>
  <c r="AF942" i="4"/>
  <c r="AF940" i="4"/>
  <c r="AF933" i="4"/>
  <c r="AF945" i="4"/>
  <c r="AF923" i="4"/>
  <c r="AF938" i="4"/>
  <c r="AF939" i="4"/>
  <c r="AF928" i="4"/>
  <c r="AF943" i="4"/>
  <c r="AF927" i="4"/>
  <c r="AF925" i="4"/>
  <c r="AF926" i="4"/>
  <c r="AF922" i="4"/>
  <c r="AF44" i="4"/>
  <c r="AF941" i="4"/>
  <c r="AF917" i="4"/>
  <c r="AF918" i="4"/>
  <c r="AF929" i="4"/>
  <c r="AF909" i="4"/>
  <c r="AF912" i="4"/>
  <c r="AF916" i="4"/>
  <c r="AF907" i="4"/>
  <c r="AF915" i="4"/>
  <c r="AF910" i="4"/>
  <c r="AF908" i="4"/>
  <c r="AF913" i="4"/>
  <c r="AF911" i="4"/>
  <c r="AF904" i="4"/>
  <c r="AD33" i="4"/>
  <c r="AE33" i="4" s="1"/>
  <c r="AF906" i="4"/>
  <c r="AF905" i="4"/>
  <c r="AF899" i="4"/>
  <c r="AF903" i="4"/>
  <c r="AF902" i="4"/>
  <c r="AF901" i="4"/>
  <c r="AF897" i="4"/>
  <c r="AF898" i="4"/>
  <c r="AF895" i="4"/>
  <c r="AF900" i="4"/>
  <c r="AF896" i="4"/>
  <c r="AF914" i="4"/>
  <c r="AF891" i="4"/>
  <c r="AF888" i="4"/>
  <c r="AF890" i="4"/>
  <c r="AF884" i="4"/>
  <c r="AF886" i="4"/>
  <c r="AF883" i="4"/>
  <c r="AF882" i="4"/>
  <c r="AF876" i="4"/>
  <c r="AF881" i="4"/>
  <c r="AF879" i="4"/>
  <c r="AF880" i="4"/>
  <c r="AF877" i="4"/>
  <c r="AF872" i="4"/>
  <c r="AF873" i="4"/>
  <c r="AF870" i="4"/>
  <c r="AF868" i="4"/>
  <c r="AF871" i="4"/>
  <c r="AF869" i="4"/>
  <c r="AF874" i="4"/>
  <c r="AF887" i="4"/>
  <c r="AF875" i="4"/>
  <c r="AF878" i="4"/>
  <c r="AF889" i="4"/>
  <c r="AF885" i="4"/>
  <c r="O27" i="7"/>
  <c r="AD35" i="4"/>
  <c r="AE35" i="4" s="1"/>
  <c r="O8" i="7"/>
  <c r="AD45" i="4"/>
  <c r="AE45" i="4" s="1"/>
  <c r="O18" i="7"/>
  <c r="AD39" i="4"/>
  <c r="AE39" i="4" s="1"/>
  <c r="O12" i="7"/>
  <c r="AD36" i="4"/>
  <c r="AE36" i="4" s="1"/>
  <c r="AF36" i="4" s="1"/>
  <c r="O9" i="7"/>
  <c r="AD38" i="4"/>
  <c r="AE38" i="4" s="1"/>
  <c r="AF38" i="4" s="1"/>
  <c r="O11" i="7"/>
  <c r="AD42" i="4"/>
  <c r="AE42" i="4" s="1"/>
  <c r="AF42" i="4" s="1"/>
  <c r="O15" i="7"/>
  <c r="AD32" i="4"/>
  <c r="AE32" i="4" s="1"/>
  <c r="AF32" i="4" s="1"/>
  <c r="O5" i="7"/>
  <c r="AD43" i="4"/>
  <c r="AE43" i="4" s="1"/>
  <c r="AF43" i="4" s="1"/>
  <c r="O16" i="7"/>
  <c r="AD46" i="4"/>
  <c r="AE46" i="4" s="1"/>
  <c r="O19" i="7"/>
  <c r="AD50" i="4"/>
  <c r="AE50" i="4" s="1"/>
  <c r="AF50" i="4" s="1"/>
  <c r="O23" i="7"/>
  <c r="O6" i="7"/>
  <c r="AD51" i="4"/>
  <c r="AE51" i="4" s="1"/>
  <c r="AF51" i="4" s="1"/>
  <c r="O24" i="7"/>
  <c r="O20" i="7"/>
  <c r="AD53" i="4"/>
  <c r="AE53" i="4" s="1"/>
  <c r="O26" i="7"/>
  <c r="AD37" i="4"/>
  <c r="AE37" i="4" s="1"/>
  <c r="O10" i="7"/>
  <c r="AD40" i="4"/>
  <c r="AE40" i="4" s="1"/>
  <c r="O13" i="7"/>
  <c r="AD31" i="4"/>
  <c r="AE31" i="4" s="1"/>
  <c r="AF31" i="4" s="1"/>
  <c r="O4" i="7"/>
  <c r="O22" i="7"/>
  <c r="AD48" i="4"/>
  <c r="AE48" i="4" s="1"/>
  <c r="O21" i="7"/>
  <c r="AD52" i="4"/>
  <c r="AE52" i="4" s="1"/>
  <c r="O25" i="7"/>
  <c r="AD30" i="4"/>
  <c r="AE30" i="4" s="1"/>
  <c r="O3" i="7"/>
  <c r="AD41" i="4"/>
  <c r="AE41" i="4" s="1"/>
  <c r="AF41" i="4" s="1"/>
  <c r="O14" i="7"/>
  <c r="O17" i="7"/>
  <c r="AD34" i="4"/>
  <c r="AE34" i="4" s="1"/>
  <c r="O7" i="7"/>
  <c r="AD54" i="4"/>
  <c r="AE54" i="4" s="1"/>
  <c r="AF844" i="4"/>
  <c r="AF846" i="4"/>
  <c r="AF845" i="4"/>
  <c r="AF855" i="4"/>
  <c r="AF848" i="4"/>
  <c r="AF843" i="4"/>
  <c r="AF849" i="4"/>
  <c r="AF856" i="4"/>
  <c r="AF860" i="4"/>
  <c r="AF864" i="4"/>
  <c r="AF857" i="4"/>
  <c r="AF842" i="4"/>
  <c r="AF859" i="4"/>
  <c r="AF862" i="4"/>
  <c r="AF853" i="4"/>
  <c r="AF851" i="4"/>
  <c r="AF858" i="4"/>
  <c r="AF841" i="4"/>
  <c r="AF854" i="4"/>
  <c r="AF861" i="4"/>
  <c r="AF850" i="4"/>
  <c r="AF863" i="4"/>
  <c r="AF847" i="4"/>
  <c r="AF831" i="4"/>
  <c r="AF821" i="4"/>
  <c r="AF816" i="4"/>
  <c r="AF832" i="4"/>
  <c r="AF829" i="4"/>
  <c r="AF818" i="4"/>
  <c r="AF825" i="4"/>
  <c r="AF828" i="4"/>
  <c r="AF837" i="4"/>
  <c r="AF819" i="4"/>
  <c r="AF820" i="4"/>
  <c r="AF814" i="4"/>
  <c r="AF834" i="4"/>
  <c r="AF835" i="4"/>
  <c r="AF836" i="4"/>
  <c r="AF826" i="4"/>
  <c r="AF817" i="4"/>
  <c r="AF823" i="4"/>
  <c r="AF809" i="4"/>
  <c r="AF792" i="4"/>
  <c r="AF805" i="4"/>
  <c r="AF802" i="4"/>
  <c r="AF807" i="4"/>
  <c r="AF808" i="4"/>
  <c r="AF797" i="4"/>
  <c r="AF806" i="4"/>
  <c r="AF790" i="4"/>
  <c r="AF794" i="4"/>
  <c r="AF795" i="4"/>
  <c r="AF791" i="4"/>
  <c r="AF804" i="4"/>
  <c r="AF788" i="4"/>
  <c r="AF796" i="4"/>
  <c r="AF789" i="4"/>
  <c r="AF798" i="4"/>
  <c r="AF800" i="4"/>
  <c r="AF801" i="4"/>
  <c r="AF793" i="4"/>
  <c r="AF799" i="4"/>
  <c r="AF787" i="4"/>
  <c r="AF777" i="4"/>
  <c r="AF776" i="4"/>
  <c r="AF778" i="4"/>
  <c r="AF782" i="4"/>
  <c r="AF762" i="4"/>
  <c r="AF771" i="4"/>
  <c r="AF783" i="4"/>
  <c r="AF766" i="4"/>
  <c r="AF779" i="4"/>
  <c r="AF769" i="4"/>
  <c r="AF768" i="4"/>
  <c r="AF763" i="4"/>
  <c r="AF760" i="4"/>
  <c r="AF764" i="4"/>
  <c r="AF775" i="4"/>
  <c r="AF774" i="4"/>
  <c r="AF767" i="4"/>
  <c r="AF773" i="4"/>
  <c r="AF770" i="4"/>
  <c r="AF772" i="4"/>
  <c r="AF748" i="4"/>
  <c r="AF780" i="4"/>
  <c r="AF743" i="4"/>
  <c r="AF761" i="4"/>
  <c r="AF738" i="4"/>
  <c r="AF745" i="4"/>
  <c r="AF707" i="4"/>
  <c r="AF750" i="4"/>
  <c r="AF755" i="4"/>
  <c r="AF736" i="4"/>
  <c r="AF740" i="4"/>
  <c r="AF753" i="4"/>
  <c r="AF742" i="4"/>
  <c r="AF747" i="4"/>
  <c r="AF751" i="4"/>
  <c r="AF712" i="4"/>
  <c r="AF756" i="4"/>
  <c r="AF739" i="4"/>
  <c r="AF749" i="4"/>
  <c r="AF754" i="4"/>
  <c r="AF752" i="4"/>
  <c r="AF746" i="4"/>
  <c r="AF734" i="4"/>
  <c r="AF735" i="4"/>
  <c r="AF737" i="4"/>
  <c r="AF741" i="4"/>
  <c r="AF720" i="4"/>
  <c r="AF690" i="4"/>
  <c r="AF718" i="4"/>
  <c r="AF715" i="4"/>
  <c r="AF680" i="4"/>
  <c r="AF702" i="4"/>
  <c r="AF706" i="4"/>
  <c r="AF727" i="4"/>
  <c r="AF726" i="4"/>
  <c r="AF716" i="4"/>
  <c r="AF713" i="4"/>
  <c r="AF724" i="4"/>
  <c r="AF722" i="4"/>
  <c r="AF711" i="4"/>
  <c r="AF721" i="4"/>
  <c r="AF709" i="4"/>
  <c r="AF708" i="4"/>
  <c r="AF729" i="4"/>
  <c r="AF728" i="4"/>
  <c r="AF719" i="4"/>
  <c r="AF687" i="4"/>
  <c r="AF697" i="4"/>
  <c r="AF699" i="4"/>
  <c r="AF681" i="4"/>
  <c r="AF692" i="4"/>
  <c r="AF685" i="4"/>
  <c r="AF683" i="4"/>
  <c r="AF679" i="4"/>
  <c r="AF694" i="4"/>
  <c r="AF684" i="4"/>
  <c r="AF686" i="4"/>
  <c r="AF698" i="4"/>
  <c r="AF691" i="4"/>
  <c r="AF700" i="4"/>
  <c r="AF688" i="4"/>
  <c r="AF696" i="4"/>
  <c r="AF695" i="4"/>
  <c r="AF653" i="4"/>
  <c r="AF665" i="4"/>
  <c r="AF666" i="4"/>
  <c r="AF643" i="4"/>
  <c r="AF669" i="4"/>
  <c r="AF656" i="4"/>
  <c r="AF641" i="4"/>
  <c r="AF654" i="4"/>
  <c r="AF645" i="4"/>
  <c r="AF639" i="4"/>
  <c r="AF659" i="4"/>
  <c r="AF661" i="4"/>
  <c r="AF672" i="4"/>
  <c r="AF599" i="4"/>
  <c r="AF658" i="4"/>
  <c r="AF660" i="4"/>
  <c r="AF652" i="4"/>
  <c r="AF667" i="4"/>
  <c r="AF663" i="4"/>
  <c r="AF671" i="4"/>
  <c r="AF662" i="4"/>
  <c r="AF668" i="4"/>
  <c r="AF674" i="4"/>
  <c r="AF664" i="4"/>
  <c r="AF640" i="4"/>
  <c r="AF628" i="4"/>
  <c r="AF618" i="4"/>
  <c r="AF634" i="4"/>
  <c r="AF630" i="4"/>
  <c r="AF644" i="4"/>
  <c r="AF604" i="4"/>
  <c r="AF633" i="4"/>
  <c r="AF642" i="4"/>
  <c r="AF609" i="4"/>
  <c r="AF648" i="4"/>
  <c r="AF625" i="4"/>
  <c r="AF606" i="4"/>
  <c r="AF646" i="4"/>
  <c r="AF629" i="4"/>
  <c r="AF627" i="4"/>
  <c r="AF631" i="4"/>
  <c r="AF626" i="4"/>
  <c r="AF614" i="4"/>
  <c r="AF613" i="4"/>
  <c r="AF638" i="4"/>
  <c r="AF602" i="4"/>
  <c r="AF611" i="4"/>
  <c r="AF620" i="4"/>
  <c r="AF605" i="4"/>
  <c r="AF608" i="4"/>
  <c r="AF619" i="4"/>
  <c r="AF621" i="4"/>
  <c r="AF617" i="4"/>
  <c r="AF607" i="4"/>
  <c r="AF598" i="4"/>
  <c r="AF610" i="4"/>
  <c r="AF615" i="4"/>
  <c r="AF601" i="4"/>
  <c r="AF612" i="4"/>
  <c r="AF616" i="4"/>
  <c r="AF585" i="4"/>
  <c r="AF589" i="4"/>
  <c r="AF578" i="4"/>
  <c r="AF573" i="4"/>
  <c r="AF576" i="4"/>
  <c r="AF575" i="4"/>
  <c r="AF577" i="4"/>
  <c r="AF571" i="4"/>
  <c r="AF581" i="4"/>
  <c r="AF590" i="4"/>
  <c r="AF594" i="4"/>
  <c r="AF579" i="4"/>
  <c r="AF582" i="4"/>
  <c r="AF593" i="4"/>
  <c r="AF584" i="4"/>
  <c r="AF572" i="4"/>
  <c r="AF591" i="4"/>
  <c r="AF580" i="4"/>
  <c r="AF583" i="4"/>
  <c r="AF592" i="4"/>
  <c r="AF600" i="4"/>
  <c r="AF1164" i="4"/>
  <c r="AF948" i="4"/>
  <c r="AF1056" i="4"/>
  <c r="AF1110" i="4"/>
  <c r="AF1002" i="4"/>
  <c r="AF1029" i="4"/>
  <c r="AF1137" i="4"/>
  <c r="AF975" i="4"/>
  <c r="AF1083" i="4"/>
  <c r="AF867" i="4"/>
  <c r="AF894" i="4"/>
  <c r="AF813" i="4"/>
  <c r="AF624" i="4"/>
  <c r="AF651" i="4"/>
  <c r="AF840" i="4"/>
  <c r="AF705" i="4"/>
  <c r="AF732" i="4"/>
  <c r="AF759" i="4"/>
  <c r="AF678" i="4"/>
  <c r="AF786" i="4"/>
  <c r="AF1190" i="4"/>
  <c r="AF839" i="4"/>
  <c r="AF570" i="4"/>
  <c r="AF597" i="4"/>
  <c r="AF1082" i="4"/>
  <c r="AF1001" i="4"/>
  <c r="AF1163" i="4"/>
  <c r="AF650" i="4"/>
  <c r="AF1055" i="4"/>
  <c r="AF920" i="4"/>
  <c r="AF677" i="4"/>
  <c r="AF893" i="4"/>
  <c r="AF947" i="4"/>
  <c r="AF812" i="4"/>
  <c r="AF866" i="4"/>
  <c r="AF704" i="4"/>
  <c r="AF623" i="4"/>
  <c r="AF731" i="4"/>
  <c r="AF596" i="4"/>
  <c r="AF566" i="4"/>
  <c r="AF567" i="4"/>
  <c r="AF564" i="4"/>
  <c r="AF557" i="4"/>
  <c r="AF548" i="4"/>
  <c r="AF553" i="4"/>
  <c r="AF549" i="4"/>
  <c r="AF545" i="4"/>
  <c r="AF532" i="4"/>
  <c r="AF536" i="4"/>
  <c r="AF544" i="4"/>
  <c r="AF540" i="4"/>
  <c r="AF518" i="4"/>
  <c r="AF530" i="4"/>
  <c r="AF524" i="4"/>
  <c r="AF522" i="4"/>
  <c r="AF523" i="4"/>
  <c r="AF516" i="4"/>
  <c r="AF527" i="4"/>
  <c r="AF502" i="4"/>
  <c r="J51" i="3"/>
  <c r="AF513" i="4"/>
  <c r="AF495" i="4"/>
  <c r="AF491" i="4"/>
  <c r="AF494" i="4"/>
  <c r="AF510" i="4"/>
  <c r="AF478" i="4"/>
  <c r="AF476" i="4"/>
  <c r="J30" i="3"/>
  <c r="AF486" i="4"/>
  <c r="AF467" i="4"/>
  <c r="AF483" i="4"/>
  <c r="AF462" i="4"/>
  <c r="AF464" i="4"/>
  <c r="AF477" i="4"/>
  <c r="AF459" i="4"/>
  <c r="AF453" i="4"/>
  <c r="AF439" i="4"/>
  <c r="AF446" i="4"/>
  <c r="AF438" i="4"/>
  <c r="AF441" i="4"/>
  <c r="AF437" i="4"/>
  <c r="AF450" i="4"/>
  <c r="AF435" i="4"/>
  <c r="AF445" i="4"/>
  <c r="AF449" i="4"/>
  <c r="AF447" i="4"/>
  <c r="AF451" i="4"/>
  <c r="AF444" i="4"/>
  <c r="A2" i="11"/>
  <c r="AF432" i="4"/>
  <c r="AF416" i="4"/>
  <c r="AF410" i="4"/>
  <c r="AF420" i="4"/>
  <c r="AF423" i="4"/>
  <c r="AF427" i="4"/>
  <c r="AF421" i="4"/>
  <c r="AF429" i="4"/>
  <c r="AF415" i="4"/>
  <c r="AF419" i="4"/>
  <c r="AF404" i="4"/>
  <c r="AF396" i="4"/>
  <c r="AF392" i="4"/>
  <c r="AF401" i="4"/>
  <c r="AF389" i="4"/>
  <c r="AF400" i="4"/>
  <c r="AF385" i="4"/>
  <c r="AF395" i="4"/>
  <c r="AF399" i="4"/>
  <c r="AF394" i="4"/>
  <c r="AF381" i="4"/>
  <c r="AF388" i="4"/>
  <c r="AF387" i="4"/>
  <c r="AF390" i="4"/>
  <c r="AF402" i="4"/>
  <c r="AF405" i="4"/>
  <c r="AF384" i="4"/>
  <c r="AF354" i="4"/>
  <c r="AF369" i="4"/>
  <c r="AF370" i="4"/>
  <c r="AF360" i="4"/>
  <c r="AF374" i="4"/>
  <c r="AF368" i="4"/>
  <c r="AF362" i="4"/>
  <c r="AF356" i="4"/>
  <c r="AF372" i="4"/>
  <c r="AF367" i="4"/>
  <c r="AF358" i="4"/>
  <c r="AF371" i="4"/>
  <c r="AF377" i="4"/>
  <c r="AF376" i="4"/>
  <c r="AF378" i="4"/>
  <c r="AF363" i="4"/>
  <c r="AF364" i="4"/>
  <c r="J33" i="3"/>
  <c r="AF56" i="4"/>
  <c r="AG56" i="4" s="1"/>
  <c r="J46" i="3"/>
  <c r="AF162" i="4"/>
  <c r="AF135" i="4"/>
  <c r="AD297" i="4"/>
  <c r="AE297" i="4" s="1"/>
  <c r="AF297" i="4"/>
  <c r="AF272" i="4"/>
  <c r="AF319" i="4"/>
  <c r="AF302" i="4"/>
  <c r="AF305" i="4"/>
  <c r="AF322" i="4"/>
  <c r="AF321" i="4"/>
  <c r="AF308" i="4"/>
  <c r="AF317" i="4"/>
  <c r="AF304" i="4"/>
  <c r="AF312" i="4"/>
  <c r="AF313" i="4"/>
  <c r="AF318" i="4"/>
  <c r="AF311" i="4"/>
  <c r="AF306" i="4"/>
  <c r="AF300" i="4"/>
  <c r="AF314" i="4"/>
  <c r="AF309" i="4"/>
  <c r="AF278" i="4"/>
  <c r="AF296" i="4"/>
  <c r="AF274" i="4"/>
  <c r="AF275" i="4"/>
  <c r="AF277" i="4"/>
  <c r="AF276" i="4"/>
  <c r="AF279" i="4"/>
  <c r="AF287" i="4"/>
  <c r="AF285" i="4"/>
  <c r="AF292" i="4"/>
  <c r="AF289" i="4"/>
  <c r="AF290" i="4"/>
  <c r="AF283" i="4"/>
  <c r="AF286" i="4"/>
  <c r="AF282" i="4"/>
  <c r="AF273" i="4"/>
  <c r="AF295" i="4"/>
  <c r="AF260" i="4"/>
  <c r="AF288" i="4"/>
  <c r="AF259" i="4"/>
  <c r="AF257" i="4"/>
  <c r="AF248" i="4"/>
  <c r="AF249" i="4"/>
  <c r="AF256" i="4"/>
  <c r="AF250" i="4"/>
  <c r="AF258" i="4"/>
  <c r="AF247" i="4"/>
  <c r="AF255" i="4"/>
  <c r="AF262" i="4"/>
  <c r="AF269" i="4"/>
  <c r="AF253" i="4"/>
  <c r="AF261" i="4"/>
  <c r="AF263" i="4"/>
  <c r="AF252" i="4"/>
  <c r="AF268" i="4"/>
  <c r="AF254" i="4"/>
  <c r="AF246" i="4"/>
  <c r="AF242" i="4"/>
  <c r="AF232" i="4"/>
  <c r="AF236" i="4"/>
  <c r="AF231" i="4"/>
  <c r="AF241" i="4"/>
  <c r="AF222" i="4"/>
  <c r="AF235" i="4"/>
  <c r="AF223" i="4"/>
  <c r="AF221" i="4"/>
  <c r="AF227" i="4"/>
  <c r="AF230" i="4"/>
  <c r="AF228" i="4"/>
  <c r="AD215" i="4"/>
  <c r="AE215" i="4" s="1"/>
  <c r="AF215" i="4"/>
  <c r="AE225" i="4"/>
  <c r="AF225" i="4" s="1"/>
  <c r="AF200" i="4"/>
  <c r="AF198" i="4"/>
  <c r="AF206" i="4"/>
  <c r="AF210" i="4"/>
  <c r="AF203" i="4"/>
  <c r="AF196" i="4"/>
  <c r="AF199" i="4"/>
  <c r="AF194" i="4"/>
  <c r="AF209" i="4"/>
  <c r="AF204" i="4"/>
  <c r="AF205" i="4"/>
  <c r="AF211" i="4"/>
  <c r="AF344" i="4"/>
  <c r="AF350" i="4"/>
  <c r="AF340" i="4"/>
  <c r="AF342" i="4"/>
  <c r="AF343" i="4"/>
  <c r="AF346" i="4"/>
  <c r="AF349" i="4"/>
  <c r="AF341" i="4"/>
  <c r="AF339" i="4"/>
  <c r="AF335" i="4"/>
  <c r="AF334" i="4"/>
  <c r="AF329" i="4"/>
  <c r="AF336" i="4"/>
  <c r="AF188" i="4"/>
  <c r="AF186" i="4"/>
  <c r="AF187" i="4"/>
  <c r="AF184" i="4"/>
  <c r="AF182" i="4"/>
  <c r="AF179" i="4"/>
  <c r="AF181" i="4"/>
  <c r="AF174" i="4"/>
  <c r="AF176" i="4"/>
  <c r="AF173" i="4"/>
  <c r="AF171" i="4"/>
  <c r="AF172" i="4"/>
  <c r="AF170" i="4"/>
  <c r="AF169" i="4"/>
  <c r="AF167" i="4"/>
  <c r="AF166" i="4"/>
  <c r="AF168" i="4"/>
  <c r="AF143" i="4"/>
  <c r="AF165" i="4"/>
  <c r="AF152" i="4"/>
  <c r="AF154" i="4"/>
  <c r="AF142" i="4"/>
  <c r="AF155" i="4"/>
  <c r="AF141" i="4"/>
  <c r="AF150" i="4"/>
  <c r="AF146" i="4"/>
  <c r="AF145" i="4"/>
  <c r="AF140" i="4"/>
  <c r="AF139" i="4"/>
  <c r="AF156" i="4"/>
  <c r="AF151" i="4"/>
  <c r="AF144" i="4"/>
  <c r="AF161" i="4"/>
  <c r="AF147" i="4"/>
  <c r="AF149" i="4"/>
  <c r="AF134" i="4"/>
  <c r="AF133" i="4"/>
  <c r="AF125" i="4"/>
  <c r="AF126" i="4"/>
  <c r="AF114" i="4"/>
  <c r="AF113" i="4"/>
  <c r="AF115" i="4"/>
  <c r="AF122" i="4"/>
  <c r="AF124" i="4"/>
  <c r="AF127" i="4"/>
  <c r="AF117" i="4"/>
  <c r="AF120" i="4"/>
  <c r="AF111" i="4"/>
  <c r="AF129" i="4"/>
  <c r="AF128" i="4"/>
  <c r="AF99" i="4"/>
  <c r="AF102" i="4"/>
  <c r="AG102" i="4" s="1"/>
  <c r="AF94" i="4"/>
  <c r="AG94" i="4" s="1"/>
  <c r="AF97" i="4"/>
  <c r="AF106" i="4"/>
  <c r="J28" i="3"/>
  <c r="AF53" i="4"/>
  <c r="AD29" i="4"/>
  <c r="AE29" i="4" s="1"/>
  <c r="J10" i="3"/>
  <c r="O2" i="7"/>
  <c r="I16" i="3"/>
  <c r="I44" i="3"/>
  <c r="J20" i="3"/>
  <c r="I31" i="3"/>
  <c r="J16" i="3"/>
  <c r="J50" i="3"/>
  <c r="J27" i="3"/>
  <c r="I46" i="3"/>
  <c r="I48" i="3"/>
  <c r="J9" i="3"/>
  <c r="I32" i="3"/>
  <c r="J32" i="3"/>
  <c r="J7" i="3"/>
  <c r="I38" i="3"/>
  <c r="J42" i="3"/>
  <c r="J26" i="3"/>
  <c r="J21" i="3"/>
  <c r="I51" i="3"/>
  <c r="J35" i="3"/>
  <c r="I23" i="3"/>
  <c r="J12" i="3"/>
  <c r="I43" i="3"/>
  <c r="J39" i="3"/>
  <c r="J17" i="3"/>
  <c r="J36" i="3"/>
  <c r="J31" i="3"/>
  <c r="I47" i="3"/>
  <c r="I36" i="3"/>
  <c r="J24" i="3"/>
  <c r="J22" i="3"/>
  <c r="J44" i="3"/>
  <c r="K7" i="3" l="1"/>
  <c r="K12" i="3"/>
  <c r="AG1108" i="4"/>
  <c r="AG1162" i="4"/>
  <c r="AG1540" i="4"/>
  <c r="AG1567" i="4"/>
  <c r="AG1351" i="4"/>
  <c r="AG1324" i="4"/>
  <c r="AG1594" i="4"/>
  <c r="AG730" i="4"/>
  <c r="AG1405" i="4"/>
  <c r="AG1756" i="4"/>
  <c r="AG1810" i="4"/>
  <c r="AG1081" i="4"/>
  <c r="AG865" i="4"/>
  <c r="AG1864" i="4"/>
  <c r="AG1675" i="4"/>
  <c r="AG1216" i="4"/>
  <c r="AG919" i="4"/>
  <c r="AG1513" i="4"/>
  <c r="AG703" i="4"/>
  <c r="AG838" i="4"/>
  <c r="AG1459" i="4"/>
  <c r="AG1378" i="4"/>
  <c r="AG1243" i="4"/>
  <c r="AG1837" i="4"/>
  <c r="AG1432" i="4"/>
  <c r="AG1135" i="4"/>
  <c r="AG1054" i="4"/>
  <c r="AG1270" i="4"/>
  <c r="AG1000" i="4"/>
  <c r="AG1648" i="4"/>
  <c r="AG1702" i="4"/>
  <c r="AG946" i="4"/>
  <c r="AG892" i="4"/>
  <c r="AG1729" i="4"/>
  <c r="AG784" i="4"/>
  <c r="AG811" i="4"/>
  <c r="AG1621" i="4"/>
  <c r="AG973" i="4"/>
  <c r="AG1783" i="4"/>
  <c r="AG757" i="4"/>
  <c r="AG1297" i="4"/>
  <c r="AG1486" i="4"/>
  <c r="AG1189" i="4"/>
  <c r="AG1027" i="4"/>
  <c r="AG2458" i="4"/>
  <c r="AG2620" i="4"/>
  <c r="AG2269" i="4"/>
  <c r="AG2134" i="4"/>
  <c r="AG2593" i="4"/>
  <c r="AG2512" i="4"/>
  <c r="AG1945" i="4"/>
  <c r="AG2107" i="4"/>
  <c r="AG2188" i="4"/>
  <c r="AG2890" i="4"/>
  <c r="AG1891" i="4"/>
  <c r="AG2674" i="4"/>
  <c r="AG1918" i="4"/>
  <c r="AG2701" i="4"/>
  <c r="AG2377" i="4"/>
  <c r="AG2053" i="4"/>
  <c r="AG2539" i="4"/>
  <c r="AG2485" i="4"/>
  <c r="AG2242" i="4"/>
  <c r="AG2647" i="4"/>
  <c r="AG2404" i="4"/>
  <c r="AG2566" i="4"/>
  <c r="AG2809" i="4"/>
  <c r="AG2431" i="4"/>
  <c r="AG2728" i="4"/>
  <c r="AG2080" i="4"/>
  <c r="AG2782" i="4"/>
  <c r="AG1999" i="4"/>
  <c r="AG2755" i="4"/>
  <c r="AG2161" i="4"/>
  <c r="AG2350" i="4"/>
  <c r="AG2026" i="4"/>
  <c r="AG1972" i="4"/>
  <c r="AG2215" i="4"/>
  <c r="AG2323" i="4"/>
  <c r="AG2863" i="4"/>
  <c r="AG2296" i="4"/>
  <c r="AG2836" i="4"/>
  <c r="AG319" i="4"/>
  <c r="AG588" i="4"/>
  <c r="AG345" i="4"/>
  <c r="AG569" i="4"/>
  <c r="AG326" i="4"/>
  <c r="AG670" i="4"/>
  <c r="AG958" i="4"/>
  <c r="AG2234" i="4"/>
  <c r="AG947" i="4"/>
  <c r="AG939" i="4"/>
  <c r="AG1225" i="4"/>
  <c r="AG1372" i="4"/>
  <c r="AG508" i="4"/>
  <c r="AG2451" i="4"/>
  <c r="AG2127" i="4"/>
  <c r="AG202" i="4"/>
  <c r="AG1965" i="4"/>
  <c r="AG253" i="4"/>
  <c r="AG1479" i="4"/>
  <c r="AG307" i="4"/>
  <c r="AG2180" i="4"/>
  <c r="AG1425" i="4"/>
  <c r="AG2668" i="4"/>
  <c r="AG2845" i="4"/>
  <c r="AG107" i="4"/>
  <c r="AG134" i="4"/>
  <c r="AG242" i="4"/>
  <c r="AG350" i="4"/>
  <c r="AG458" i="4"/>
  <c r="AG566" i="4"/>
  <c r="AG674" i="4"/>
  <c r="AG782" i="4"/>
  <c r="AG890" i="4"/>
  <c r="AG998" i="4"/>
  <c r="AG1106" i="4"/>
  <c r="AG161" i="4"/>
  <c r="AG269" i="4"/>
  <c r="AG377" i="4"/>
  <c r="AG485" i="4"/>
  <c r="AG593" i="4"/>
  <c r="AG701" i="4"/>
  <c r="AG188" i="4"/>
  <c r="AG296" i="4"/>
  <c r="AG404" i="4"/>
  <c r="AG512" i="4"/>
  <c r="AG620" i="4"/>
  <c r="AG728" i="4"/>
  <c r="AG836" i="4"/>
  <c r="AG944" i="4"/>
  <c r="AG1052" i="4"/>
  <c r="AG215" i="4"/>
  <c r="AG971" i="4"/>
  <c r="AG323" i="4"/>
  <c r="AG755" i="4"/>
  <c r="AG431" i="4"/>
  <c r="AG1160" i="4"/>
  <c r="AG1268" i="4"/>
  <c r="AG1376" i="4"/>
  <c r="AG1484" i="4"/>
  <c r="AG1592" i="4"/>
  <c r="AG539" i="4"/>
  <c r="AG809" i="4"/>
  <c r="AG1025" i="4"/>
  <c r="AG1187" i="4"/>
  <c r="AG1295" i="4"/>
  <c r="AG1403" i="4"/>
  <c r="AG1511" i="4"/>
  <c r="AG1619" i="4"/>
  <c r="AG863" i="4"/>
  <c r="AG917" i="4"/>
  <c r="AG1133" i="4"/>
  <c r="AG1241" i="4"/>
  <c r="AG1349" i="4"/>
  <c r="AG1538" i="4"/>
  <c r="AG1673" i="4"/>
  <c r="AG1079" i="4"/>
  <c r="AG1214" i="4"/>
  <c r="AG1916" i="4"/>
  <c r="AG647" i="4"/>
  <c r="AG1565" i="4"/>
  <c r="AG1943" i="4"/>
  <c r="AG2051" i="4"/>
  <c r="AG2159" i="4"/>
  <c r="AG2267" i="4"/>
  <c r="AG1727" i="4"/>
  <c r="AG1430" i="4"/>
  <c r="AG1646" i="4"/>
  <c r="AG1754" i="4"/>
  <c r="AG1781" i="4"/>
  <c r="AG1322" i="4"/>
  <c r="AG1997" i="4"/>
  <c r="AG2078" i="4"/>
  <c r="AG1862" i="4"/>
  <c r="AG2456" i="4"/>
  <c r="AG2564" i="4"/>
  <c r="AG2672" i="4"/>
  <c r="AG2780" i="4"/>
  <c r="AG2888" i="4"/>
  <c r="AG2240" i="4"/>
  <c r="AG1970" i="4"/>
  <c r="AG1835" i="4"/>
  <c r="AG2213" i="4"/>
  <c r="AG2483" i="4"/>
  <c r="AG2591" i="4"/>
  <c r="AG2699" i="4"/>
  <c r="AG2807" i="4"/>
  <c r="AG1700" i="4"/>
  <c r="AG2186" i="4"/>
  <c r="AG2510" i="4"/>
  <c r="AG2618" i="4"/>
  <c r="AG2726" i="4"/>
  <c r="AG2834" i="4"/>
  <c r="AG2024" i="4"/>
  <c r="AG2132" i="4"/>
  <c r="AG2348" i="4"/>
  <c r="AG2375" i="4"/>
  <c r="AG1457" i="4"/>
  <c r="AG2294" i="4"/>
  <c r="AG2321" i="4"/>
  <c r="AG2402" i="4"/>
  <c r="AG2537" i="4"/>
  <c r="AG2861" i="4"/>
  <c r="AG2645" i="4"/>
  <c r="AG2753" i="4"/>
  <c r="AG1889" i="4"/>
  <c r="AG2429" i="4"/>
  <c r="AG1808" i="4"/>
  <c r="AG2105" i="4"/>
  <c r="AG235" i="4"/>
  <c r="AG856" i="4"/>
  <c r="AG802" i="4"/>
  <c r="AG1585" i="4"/>
  <c r="AG1315" i="4"/>
  <c r="AG2368" i="4"/>
  <c r="AG2557" i="4"/>
  <c r="AG2800" i="4"/>
  <c r="AG181" i="4"/>
  <c r="AG343" i="4"/>
  <c r="AG1045" i="4"/>
  <c r="AG1018" i="4"/>
  <c r="AG1639" i="4"/>
  <c r="AG1504" i="4"/>
  <c r="AG2395" i="4"/>
  <c r="AG1936" i="4"/>
  <c r="AG2665" i="4"/>
  <c r="AG289" i="4"/>
  <c r="AG451" i="4"/>
  <c r="AG883" i="4"/>
  <c r="AG964" i="4"/>
  <c r="AG1855" i="4"/>
  <c r="AG1909" i="4"/>
  <c r="AG2854" i="4"/>
  <c r="AG1990" i="4"/>
  <c r="AG2476" i="4"/>
  <c r="AG397" i="4"/>
  <c r="AG559" i="4"/>
  <c r="AG1126" i="4"/>
  <c r="AG1558" i="4"/>
  <c r="AG1423" i="4"/>
  <c r="AG2503" i="4"/>
  <c r="AG2422" i="4"/>
  <c r="AG2071" i="4"/>
  <c r="AG2773" i="4"/>
  <c r="AG505" i="4"/>
  <c r="AG667" i="4"/>
  <c r="AG1234" i="4"/>
  <c r="AG1720" i="4"/>
  <c r="AG1450" i="4"/>
  <c r="AG2611" i="4"/>
  <c r="AG2530" i="4"/>
  <c r="AG2260" i="4"/>
  <c r="AG2692" i="4"/>
  <c r="AG613" i="4"/>
  <c r="AG154" i="4"/>
  <c r="AG910" i="4"/>
  <c r="AG1747" i="4"/>
  <c r="AG1882" i="4"/>
  <c r="AG2719" i="4"/>
  <c r="AG2638" i="4"/>
  <c r="AG1288" i="4"/>
  <c r="AG2206" i="4"/>
  <c r="AG721" i="4"/>
  <c r="AG262" i="4"/>
  <c r="AG1072" i="4"/>
  <c r="AG1774" i="4"/>
  <c r="AG1099" i="4"/>
  <c r="AG1666" i="4"/>
  <c r="AG2746" i="4"/>
  <c r="AG1531" i="4"/>
  <c r="AG2881" i="4"/>
  <c r="AG208" i="4"/>
  <c r="AG370" i="4"/>
  <c r="AG937" i="4"/>
  <c r="AG1693" i="4"/>
  <c r="AG1369" i="4"/>
  <c r="AG2152" i="4"/>
  <c r="AG2098" i="4"/>
  <c r="AG2233" i="4"/>
  <c r="AG2827" i="4"/>
  <c r="AG316" i="4"/>
  <c r="AG478" i="4"/>
  <c r="AG1153" i="4"/>
  <c r="AG1801" i="4"/>
  <c r="AG1396" i="4"/>
  <c r="AG1180" i="4"/>
  <c r="AG2314" i="4"/>
  <c r="AG1963" i="4"/>
  <c r="AG424" i="4"/>
  <c r="AG586" i="4"/>
  <c r="AG1261" i="4"/>
  <c r="AG1828" i="4"/>
  <c r="AG1477" i="4"/>
  <c r="AG2017" i="4"/>
  <c r="AG1612" i="4"/>
  <c r="AG2044" i="4"/>
  <c r="AG532" i="4"/>
  <c r="AG829" i="4"/>
  <c r="AG640" i="4"/>
  <c r="AG775" i="4"/>
  <c r="AG1342" i="4"/>
  <c r="AG2125" i="4"/>
  <c r="AG2287" i="4"/>
  <c r="AG2179" i="4"/>
  <c r="AG127" i="4"/>
  <c r="AG1207" i="4"/>
  <c r="AG748" i="4"/>
  <c r="AG991" i="4"/>
  <c r="AG694" i="4"/>
  <c r="AG2341" i="4"/>
  <c r="AG2449" i="4"/>
  <c r="AG2584" i="4"/>
  <c r="AG105" i="4"/>
  <c r="AG159" i="4"/>
  <c r="AG267" i="4"/>
  <c r="AG375" i="4"/>
  <c r="AG483" i="4"/>
  <c r="AG591" i="4"/>
  <c r="AG699" i="4"/>
  <c r="AG807" i="4"/>
  <c r="AG915" i="4"/>
  <c r="AG1023" i="4"/>
  <c r="AG186" i="4"/>
  <c r="AG294" i="4"/>
  <c r="AG402" i="4"/>
  <c r="AG510" i="4"/>
  <c r="AG618" i="4"/>
  <c r="AG726" i="4"/>
  <c r="AG834" i="4"/>
  <c r="AG942" i="4"/>
  <c r="AG1050" i="4"/>
  <c r="AG213" i="4"/>
  <c r="AG321" i="4"/>
  <c r="AG429" i="4"/>
  <c r="AG537" i="4"/>
  <c r="AG645" i="4"/>
  <c r="AG753" i="4"/>
  <c r="AG861" i="4"/>
  <c r="AG969" i="4"/>
  <c r="AG1077" i="4"/>
  <c r="AG132" i="4"/>
  <c r="AG240" i="4"/>
  <c r="AG348" i="4"/>
  <c r="AG456" i="4"/>
  <c r="AG564" i="4"/>
  <c r="AG672" i="4"/>
  <c r="AG780" i="4"/>
  <c r="AG888" i="4"/>
  <c r="AG996" i="4"/>
  <c r="AG1104" i="4"/>
  <c r="AG1158" i="4"/>
  <c r="AG1266" i="4"/>
  <c r="AG1374" i="4"/>
  <c r="AG1482" i="4"/>
  <c r="AG1185" i="4"/>
  <c r="AG1293" i="4"/>
  <c r="AG1401" i="4"/>
  <c r="AG1509" i="4"/>
  <c r="AG1617" i="4"/>
  <c r="AG1725" i="4"/>
  <c r="AG1212" i="4"/>
  <c r="AG1320" i="4"/>
  <c r="AG1428" i="4"/>
  <c r="AG1536" i="4"/>
  <c r="AG1644" i="4"/>
  <c r="AG1131" i="4"/>
  <c r="AG1239" i="4"/>
  <c r="AG1347" i="4"/>
  <c r="AG1455" i="4"/>
  <c r="AG1563" i="4"/>
  <c r="AG1671" i="4"/>
  <c r="AG1779" i="4"/>
  <c r="AG1914" i="4"/>
  <c r="AG2022" i="4"/>
  <c r="AG2130" i="4"/>
  <c r="AG2238" i="4"/>
  <c r="AG2346" i="4"/>
  <c r="AG1941" i="4"/>
  <c r="AG1752" i="4"/>
  <c r="AG1698" i="4"/>
  <c r="AG1806" i="4"/>
  <c r="AG1968" i="4"/>
  <c r="AG2076" i="4"/>
  <c r="AG1590" i="4"/>
  <c r="AG1833" i="4"/>
  <c r="AG2211" i="4"/>
  <c r="AG2481" i="4"/>
  <c r="AG2589" i="4"/>
  <c r="AG2697" i="4"/>
  <c r="AG2805" i="4"/>
  <c r="AG2049" i="4"/>
  <c r="AG2184" i="4"/>
  <c r="AG2157" i="4"/>
  <c r="AG2508" i="4"/>
  <c r="AG2616" i="4"/>
  <c r="AG2724" i="4"/>
  <c r="AG2832" i="4"/>
  <c r="AG2373" i="4"/>
  <c r="AG2400" i="4"/>
  <c r="AG2859" i="4"/>
  <c r="AG1887" i="4"/>
  <c r="AG2103" i="4"/>
  <c r="AG2319" i="4"/>
  <c r="AG2427" i="4"/>
  <c r="AG2535" i="4"/>
  <c r="AG2643" i="4"/>
  <c r="AG2751" i="4"/>
  <c r="AG1860" i="4"/>
  <c r="AG2265" i="4"/>
  <c r="AG2454" i="4"/>
  <c r="AG2562" i="4"/>
  <c r="AG2670" i="4"/>
  <c r="AG2778" i="4"/>
  <c r="AG2886" i="4"/>
  <c r="AG1995" i="4"/>
  <c r="AG2292" i="4"/>
  <c r="AG2559" i="4"/>
  <c r="AG2343" i="4"/>
  <c r="AG1830" i="4"/>
  <c r="AG1587" i="4"/>
  <c r="AG1533" i="4"/>
  <c r="AG696" i="4"/>
  <c r="AG453" i="4"/>
  <c r="AG210" i="4"/>
  <c r="AG2729" i="4"/>
  <c r="AG2054" i="4"/>
  <c r="AG2756" i="4"/>
  <c r="AG2243" i="4"/>
  <c r="AG1298" i="4"/>
  <c r="AG1487" i="4"/>
  <c r="AG515" i="4"/>
  <c r="AG677" i="4"/>
  <c r="AG434" i="4"/>
  <c r="AG2776" i="4"/>
  <c r="AG2425" i="4"/>
  <c r="AG2830" i="4"/>
  <c r="AG1480" i="4"/>
  <c r="AG1696" i="4"/>
  <c r="AG1237" i="4"/>
  <c r="AG805" i="4"/>
  <c r="AG211" i="4"/>
  <c r="AG1552" i="4"/>
  <c r="AG1849" i="4"/>
  <c r="AG2200" i="4"/>
  <c r="AG1822" i="4"/>
  <c r="AG1525" i="4"/>
  <c r="AG1444" i="4"/>
  <c r="AG1093" i="4"/>
  <c r="AG310" i="4"/>
  <c r="AG661" i="4"/>
  <c r="AG2548" i="4"/>
  <c r="AG2116" i="4"/>
  <c r="AG1927" i="4"/>
  <c r="AG1252" i="4"/>
  <c r="AG1306" i="4"/>
  <c r="AG1036" i="4"/>
  <c r="AG1171" i="4"/>
  <c r="AG415" i="4"/>
  <c r="AG145" i="4"/>
  <c r="AG2558" i="4"/>
  <c r="AG106" i="4"/>
  <c r="AG133" i="4"/>
  <c r="AG403" i="4"/>
  <c r="AG1105" i="4"/>
  <c r="AG592" i="4"/>
  <c r="AG1240" i="4"/>
  <c r="AG2455" i="4"/>
  <c r="AG2590" i="4"/>
  <c r="AG700" i="4"/>
  <c r="AG1915" i="4"/>
  <c r="AG241" i="4"/>
  <c r="AG511" i="4"/>
  <c r="AG1159" i="4"/>
  <c r="AG970" i="4"/>
  <c r="AG1402" i="4"/>
  <c r="AG2563" i="4"/>
  <c r="AG2698" i="4"/>
  <c r="AG1996" i="4"/>
  <c r="AG2293" i="4"/>
  <c r="AG349" i="4"/>
  <c r="AG619" i="4"/>
  <c r="AG1267" i="4"/>
  <c r="AG1537" i="4"/>
  <c r="AG1456" i="4"/>
  <c r="AG2671" i="4"/>
  <c r="AG2050" i="4"/>
  <c r="AG2077" i="4"/>
  <c r="AG2617" i="4"/>
  <c r="AG457" i="4"/>
  <c r="AG727" i="4"/>
  <c r="AG808" i="4"/>
  <c r="AG1672" i="4"/>
  <c r="AG1699" i="4"/>
  <c r="AG2239" i="4"/>
  <c r="AG2185" i="4"/>
  <c r="AG2833" i="4"/>
  <c r="AG2752" i="4"/>
  <c r="AG565" i="4"/>
  <c r="AG214" i="4"/>
  <c r="AG1024" i="4"/>
  <c r="AG1618" i="4"/>
  <c r="AG1807" i="4"/>
  <c r="AG1483" i="4"/>
  <c r="AG1375" i="4"/>
  <c r="AG2725" i="4"/>
  <c r="AG2860" i="4"/>
  <c r="AG673" i="4"/>
  <c r="AG322" i="4"/>
  <c r="AG835" i="4"/>
  <c r="AG1564" i="4"/>
  <c r="AG1132" i="4"/>
  <c r="AG1969" i="4"/>
  <c r="AG2158" i="4"/>
  <c r="AG1942" i="4"/>
  <c r="AG2104" i="4"/>
  <c r="AG160" i="4"/>
  <c r="AG430" i="4"/>
  <c r="AG1186" i="4"/>
  <c r="AG1726" i="4"/>
  <c r="AG1294" i="4"/>
  <c r="AG2806" i="4"/>
  <c r="AG2509" i="4"/>
  <c r="AG2536" i="4"/>
  <c r="AG2320" i="4"/>
  <c r="AG268" i="4"/>
  <c r="AG538" i="4"/>
  <c r="AG862" i="4"/>
  <c r="AG916" i="4"/>
  <c r="AG1510" i="4"/>
  <c r="AG1348" i="4"/>
  <c r="AG2023" i="4"/>
  <c r="AG2644" i="4"/>
  <c r="AG376" i="4"/>
  <c r="AG646" i="4"/>
  <c r="AG1051" i="4"/>
  <c r="AG1429" i="4"/>
  <c r="AG943" i="4"/>
  <c r="AG1591" i="4"/>
  <c r="AG2131" i="4"/>
  <c r="AG2428" i="4"/>
  <c r="AG484" i="4"/>
  <c r="AG754" i="4"/>
  <c r="AG889" i="4"/>
  <c r="AG1645" i="4"/>
  <c r="AG1321" i="4"/>
  <c r="AG1834" i="4"/>
  <c r="AG2347" i="4"/>
  <c r="AG1888" i="4"/>
  <c r="AG187" i="4"/>
  <c r="AG781" i="4"/>
  <c r="AG1213" i="4"/>
  <c r="AG1753" i="4"/>
  <c r="AG1861" i="4"/>
  <c r="AG2212" i="4"/>
  <c r="AG2374" i="4"/>
  <c r="AG2779" i="4"/>
  <c r="AG295" i="4"/>
  <c r="AG997" i="4"/>
  <c r="AG1078" i="4"/>
  <c r="AG1780" i="4"/>
  <c r="AG2266" i="4"/>
  <c r="AG2482" i="4"/>
  <c r="AG2401" i="4"/>
  <c r="AG2887" i="4"/>
  <c r="AG92" i="4"/>
  <c r="AG146" i="4"/>
  <c r="AG254" i="4"/>
  <c r="AG362" i="4"/>
  <c r="AG470" i="4"/>
  <c r="AG578" i="4"/>
  <c r="AG686" i="4"/>
  <c r="AG794" i="4"/>
  <c r="AG902" i="4"/>
  <c r="AG1010" i="4"/>
  <c r="AG1118" i="4"/>
  <c r="AG173" i="4"/>
  <c r="AG281" i="4"/>
  <c r="AG389" i="4"/>
  <c r="AG497" i="4"/>
  <c r="AG605" i="4"/>
  <c r="AG713" i="4"/>
  <c r="AG200" i="4"/>
  <c r="AG308" i="4"/>
  <c r="AG416" i="4"/>
  <c r="AG524" i="4"/>
  <c r="AG632" i="4"/>
  <c r="AG740" i="4"/>
  <c r="AG848" i="4"/>
  <c r="AG956" i="4"/>
  <c r="AG1064" i="4"/>
  <c r="AG875" i="4"/>
  <c r="AG119" i="4"/>
  <c r="AG659" i="4"/>
  <c r="AG227" i="4"/>
  <c r="AG1172" i="4"/>
  <c r="AG1280" i="4"/>
  <c r="AG1388" i="4"/>
  <c r="AG1496" i="4"/>
  <c r="AG335" i="4"/>
  <c r="AG929" i="4"/>
  <c r="AG443" i="4"/>
  <c r="AG551" i="4"/>
  <c r="AG1091" i="4"/>
  <c r="AG1199" i="4"/>
  <c r="AG1307" i="4"/>
  <c r="AG1415" i="4"/>
  <c r="AG1523" i="4"/>
  <c r="AG1631" i="4"/>
  <c r="AG767" i="4"/>
  <c r="AG983" i="4"/>
  <c r="AG821" i="4"/>
  <c r="AG1145" i="4"/>
  <c r="AG1253" i="4"/>
  <c r="AG1361" i="4"/>
  <c r="AG1577" i="4"/>
  <c r="AG1442" i="4"/>
  <c r="AG1469" i="4"/>
  <c r="AG1928" i="4"/>
  <c r="AG1334" i="4"/>
  <c r="AG1658" i="4"/>
  <c r="AG1226" i="4"/>
  <c r="AG1604" i="4"/>
  <c r="AG1739" i="4"/>
  <c r="AG1955" i="4"/>
  <c r="AG2063" i="4"/>
  <c r="AG2171" i="4"/>
  <c r="AG2279" i="4"/>
  <c r="AG1712" i="4"/>
  <c r="AG1766" i="4"/>
  <c r="AG1793" i="4"/>
  <c r="AG1550" i="4"/>
  <c r="AG1820" i="4"/>
  <c r="AG1982" i="4"/>
  <c r="AG2252" i="4"/>
  <c r="AG2468" i="4"/>
  <c r="AG2576" i="4"/>
  <c r="AG2684" i="4"/>
  <c r="AG2792" i="4"/>
  <c r="AG2225" i="4"/>
  <c r="AG1901" i="4"/>
  <c r="AG2198" i="4"/>
  <c r="AG1685" i="4"/>
  <c r="AG1874" i="4"/>
  <c r="AG2495" i="4"/>
  <c r="AG2603" i="4"/>
  <c r="AG2711" i="4"/>
  <c r="AG2819" i="4"/>
  <c r="AG2036" i="4"/>
  <c r="AG1037" i="4"/>
  <c r="AG2144" i="4"/>
  <c r="AG2360" i="4"/>
  <c r="AG1847" i="4"/>
  <c r="AG2387" i="4"/>
  <c r="AG2522" i="4"/>
  <c r="AG2630" i="4"/>
  <c r="AG2738" i="4"/>
  <c r="AG2846" i="4"/>
  <c r="AG2117" i="4"/>
  <c r="AG2333" i="4"/>
  <c r="AG2414" i="4"/>
  <c r="AG2765" i="4"/>
  <c r="AG2873" i="4"/>
  <c r="AG2549" i="4"/>
  <c r="AG2441" i="4"/>
  <c r="AG2009" i="4"/>
  <c r="AG2090" i="4"/>
  <c r="AG2657" i="4"/>
  <c r="AG2306" i="4"/>
  <c r="AG1973" i="4"/>
  <c r="AG1129" i="4"/>
  <c r="AG2821" i="4"/>
  <c r="AG2659" i="4"/>
  <c r="AG1417" i="4"/>
  <c r="AG2450" i="4"/>
  <c r="AG115" i="4"/>
  <c r="AG925" i="4"/>
  <c r="AG1033" i="4"/>
  <c r="AG1330" i="4"/>
  <c r="AG1843" i="4"/>
  <c r="AG1573" i="4"/>
  <c r="AG2113" i="4"/>
  <c r="AG1978" i="4"/>
  <c r="AG223" i="4"/>
  <c r="AG1195" i="4"/>
  <c r="AG1141" i="4"/>
  <c r="AG1492" i="4"/>
  <c r="AG1546" i="4"/>
  <c r="AG1924" i="4"/>
  <c r="AG2329" i="4"/>
  <c r="AG2059" i="4"/>
  <c r="AG169" i="4"/>
  <c r="AG331" i="4"/>
  <c r="AG952" i="4"/>
  <c r="AG1249" i="4"/>
  <c r="AG1654" i="4"/>
  <c r="AG1870" i="4"/>
  <c r="AG2167" i="4"/>
  <c r="AG2410" i="4"/>
  <c r="AG2761" i="4"/>
  <c r="AG277" i="4"/>
  <c r="AG439" i="4"/>
  <c r="AG1087" i="4"/>
  <c r="AG898" i="4"/>
  <c r="AG1735" i="4"/>
  <c r="AG1168" i="4"/>
  <c r="AG2032" i="4"/>
  <c r="AG2005" i="4"/>
  <c r="AG2653" i="4"/>
  <c r="AG385" i="4"/>
  <c r="AG547" i="4"/>
  <c r="AG979" i="4"/>
  <c r="AG1060" i="4"/>
  <c r="AG1303" i="4"/>
  <c r="AG1681" i="4"/>
  <c r="AG2842" i="4"/>
  <c r="AG2302" i="4"/>
  <c r="AG2221" i="4"/>
  <c r="AG493" i="4"/>
  <c r="AG655" i="4"/>
  <c r="AG1222" i="4"/>
  <c r="AG736" i="4"/>
  <c r="AG1708" i="4"/>
  <c r="AG1627" i="4"/>
  <c r="AG2140" i="4"/>
  <c r="AG2437" i="4"/>
  <c r="AG2815" i="4"/>
  <c r="AG601" i="4"/>
  <c r="AG763" i="4"/>
  <c r="AG682" i="4"/>
  <c r="AG844" i="4"/>
  <c r="AG1762" i="4"/>
  <c r="AG1897" i="4"/>
  <c r="AG2356" i="4"/>
  <c r="AG2545" i="4"/>
  <c r="AG2788" i="4"/>
  <c r="AG709" i="4"/>
  <c r="AG142" i="4"/>
  <c r="AG790" i="4"/>
  <c r="AG1411" i="4"/>
  <c r="AG871" i="4"/>
  <c r="AG1438" i="4"/>
  <c r="AG2383" i="4"/>
  <c r="AG2086" i="4"/>
  <c r="AG2572" i="4"/>
  <c r="AG196" i="4"/>
  <c r="AG250" i="4"/>
  <c r="AG1006" i="4"/>
  <c r="AG1465" i="4"/>
  <c r="AG1519" i="4"/>
  <c r="AG2194" i="4"/>
  <c r="AG2518" i="4"/>
  <c r="AG2275" i="4"/>
  <c r="AG2248" i="4"/>
  <c r="AG304" i="4"/>
  <c r="AG358" i="4"/>
  <c r="AG1114" i="4"/>
  <c r="AG1357" i="4"/>
  <c r="AG1789" i="4"/>
  <c r="AG2491" i="4"/>
  <c r="AG2626" i="4"/>
  <c r="AG2869" i="4"/>
  <c r="AG412" i="4"/>
  <c r="AG466" i="4"/>
  <c r="AG628" i="4"/>
  <c r="AG1384" i="4"/>
  <c r="AG1816" i="4"/>
  <c r="AG2599" i="4"/>
  <c r="AG2734" i="4"/>
  <c r="AG2464" i="4"/>
  <c r="AG520" i="4"/>
  <c r="AG574" i="4"/>
  <c r="AG817" i="4"/>
  <c r="AG1600" i="4"/>
  <c r="AG1276" i="4"/>
  <c r="AG2707" i="4"/>
  <c r="AG1951" i="4"/>
  <c r="AG2680" i="4"/>
  <c r="AG1034" i="4"/>
  <c r="AG656" i="4"/>
  <c r="AG143" i="4"/>
  <c r="AG1115" i="4"/>
  <c r="AG1709" i="4"/>
  <c r="AG2492" i="4"/>
  <c r="AG2627" i="4"/>
  <c r="AG2762" i="4"/>
  <c r="AG197" i="4"/>
  <c r="AG764" i="4"/>
  <c r="AG251" i="4"/>
  <c r="AG845" i="4"/>
  <c r="AG1763" i="4"/>
  <c r="AG2600" i="4"/>
  <c r="AG2735" i="4"/>
  <c r="AG2870" i="4"/>
  <c r="AG305" i="4"/>
  <c r="AG872" i="4"/>
  <c r="AG1223" i="4"/>
  <c r="AG1169" i="4"/>
  <c r="AG1790" i="4"/>
  <c r="AG2708" i="4"/>
  <c r="AG2843" i="4"/>
  <c r="AG1628" i="4"/>
  <c r="AG413" i="4"/>
  <c r="AG980" i="4"/>
  <c r="AG1331" i="4"/>
  <c r="AG1277" i="4"/>
  <c r="AG1817" i="4"/>
  <c r="AG2816" i="4"/>
  <c r="AG1952" i="4"/>
  <c r="AG2276" i="4"/>
  <c r="AG170" i="4"/>
  <c r="AG521" i="4"/>
  <c r="AG1088" i="4"/>
  <c r="AG1439" i="4"/>
  <c r="AG1385" i="4"/>
  <c r="AG1844" i="4"/>
  <c r="AG1574" i="4"/>
  <c r="AG2114" i="4"/>
  <c r="AG2060" i="4"/>
  <c r="AG278" i="4"/>
  <c r="AG629" i="4"/>
  <c r="AG899" i="4"/>
  <c r="AG1547" i="4"/>
  <c r="AG575" i="4"/>
  <c r="AG1979" i="4"/>
  <c r="AG1925" i="4"/>
  <c r="AG2330" i="4"/>
  <c r="AG2222" i="4"/>
  <c r="AG386" i="4"/>
  <c r="AG737" i="4"/>
  <c r="AG1061" i="4"/>
  <c r="AG1655" i="4"/>
  <c r="AG1142" i="4"/>
  <c r="AG2087" i="4"/>
  <c r="AG2168" i="4"/>
  <c r="AG2411" i="4"/>
  <c r="AG2249" i="4"/>
  <c r="AG494" i="4"/>
  <c r="AG1196" i="4"/>
  <c r="AG359" i="4"/>
  <c r="AG1466" i="4"/>
  <c r="AG2195" i="4"/>
  <c r="AG2033" i="4"/>
  <c r="AG1250" i="4"/>
  <c r="AG2465" i="4"/>
  <c r="AG602" i="4"/>
  <c r="AG224" i="4"/>
  <c r="AG1304" i="4"/>
  <c r="AG683" i="4"/>
  <c r="AG1358" i="4"/>
  <c r="AG2303" i="4"/>
  <c r="AG2141" i="4"/>
  <c r="AG2006" i="4"/>
  <c r="AG2681" i="4"/>
  <c r="AG710" i="4"/>
  <c r="AG332" i="4"/>
  <c r="AG1412" i="4"/>
  <c r="AG791" i="4"/>
  <c r="AG1601" i="4"/>
  <c r="AG1871" i="4"/>
  <c r="AG2357" i="4"/>
  <c r="AG2438" i="4"/>
  <c r="AG2573" i="4"/>
  <c r="AG818" i="4"/>
  <c r="AG440" i="4"/>
  <c r="AG1520" i="4"/>
  <c r="AG1007" i="4"/>
  <c r="AG1493" i="4"/>
  <c r="AG1682" i="4"/>
  <c r="AG2384" i="4"/>
  <c r="AG2546" i="4"/>
  <c r="AG2789" i="4"/>
  <c r="AG926" i="4"/>
  <c r="AG548" i="4"/>
  <c r="AG953" i="4"/>
  <c r="AG467" i="4"/>
  <c r="AG1736" i="4"/>
  <c r="AG1898" i="4"/>
  <c r="AG2519" i="4"/>
  <c r="AG2654" i="4"/>
  <c r="AG98" i="4"/>
  <c r="AG206" i="4"/>
  <c r="AG314" i="4"/>
  <c r="AG422" i="4"/>
  <c r="AG530" i="4"/>
  <c r="AG638" i="4"/>
  <c r="AG746" i="4"/>
  <c r="AG854" i="4"/>
  <c r="AG962" i="4"/>
  <c r="AG1070" i="4"/>
  <c r="AG125" i="4"/>
  <c r="AG233" i="4"/>
  <c r="AG341" i="4"/>
  <c r="AG449" i="4"/>
  <c r="AG557" i="4"/>
  <c r="AG665" i="4"/>
  <c r="AG152" i="4"/>
  <c r="AG260" i="4"/>
  <c r="AG368" i="4"/>
  <c r="AG476" i="4"/>
  <c r="AG584" i="4"/>
  <c r="AG692" i="4"/>
  <c r="AG800" i="4"/>
  <c r="AG908" i="4"/>
  <c r="AG1016" i="4"/>
  <c r="AG827" i="4"/>
  <c r="AG1043" i="4"/>
  <c r="AG1124" i="4"/>
  <c r="AG1232" i="4"/>
  <c r="AG1340" i="4"/>
  <c r="AG1448" i="4"/>
  <c r="AG1556" i="4"/>
  <c r="AG611" i="4"/>
  <c r="AG881" i="4"/>
  <c r="AG719" i="4"/>
  <c r="AG1151" i="4"/>
  <c r="AG1259" i="4"/>
  <c r="AG1367" i="4"/>
  <c r="AG1475" i="4"/>
  <c r="AG1583" i="4"/>
  <c r="AG1691" i="4"/>
  <c r="AG935" i="4"/>
  <c r="AG287" i="4"/>
  <c r="AG773" i="4"/>
  <c r="AG989" i="4"/>
  <c r="AG1097" i="4"/>
  <c r="AG503" i="4"/>
  <c r="AG1205" i="4"/>
  <c r="AG1313" i="4"/>
  <c r="AG1421" i="4"/>
  <c r="AG1718" i="4"/>
  <c r="AG1772" i="4"/>
  <c r="AG1799" i="4"/>
  <c r="AG395" i="4"/>
  <c r="AG1637" i="4"/>
  <c r="AG1826" i="4"/>
  <c r="AG1853" i="4"/>
  <c r="AG179" i="4"/>
  <c r="AG1880" i="4"/>
  <c r="AG1394" i="4"/>
  <c r="AG1907" i="4"/>
  <c r="AG2015" i="4"/>
  <c r="AG2123" i="4"/>
  <c r="AG2231" i="4"/>
  <c r="AG2339" i="4"/>
  <c r="AG1502" i="4"/>
  <c r="AG1178" i="4"/>
  <c r="AG1286" i="4"/>
  <c r="AG1610" i="4"/>
  <c r="AG1745" i="4"/>
  <c r="AG1664" i="4"/>
  <c r="AG2366" i="4"/>
  <c r="AG2393" i="4"/>
  <c r="AG2420" i="4"/>
  <c r="AG2528" i="4"/>
  <c r="AG2636" i="4"/>
  <c r="AG2744" i="4"/>
  <c r="AG2852" i="4"/>
  <c r="AG2096" i="4"/>
  <c r="AG2312" i="4"/>
  <c r="AG2285" i="4"/>
  <c r="AG2447" i="4"/>
  <c r="AG2555" i="4"/>
  <c r="AG2663" i="4"/>
  <c r="AG2771" i="4"/>
  <c r="AG2879" i="4"/>
  <c r="AG1934" i="4"/>
  <c r="AG1988" i="4"/>
  <c r="AG2258" i="4"/>
  <c r="AG2069" i="4"/>
  <c r="AG1529" i="4"/>
  <c r="AG2474" i="4"/>
  <c r="AG2582" i="4"/>
  <c r="AG2690" i="4"/>
  <c r="AG2798" i="4"/>
  <c r="AG2204" i="4"/>
  <c r="AG2150" i="4"/>
  <c r="AG2042" i="4"/>
  <c r="AG2717" i="4"/>
  <c r="AG1961" i="4"/>
  <c r="AG2825" i="4"/>
  <c r="AG2501" i="4"/>
  <c r="AG2609" i="4"/>
  <c r="AG2177" i="4"/>
  <c r="AG2235" i="4"/>
  <c r="AG2289" i="4"/>
  <c r="AG2019" i="4"/>
  <c r="AG1776" i="4"/>
  <c r="AG1371" i="4"/>
  <c r="AG1317" i="4"/>
  <c r="AG480" i="4"/>
  <c r="AG237" i="4"/>
  <c r="AG831" i="4"/>
  <c r="AG2837" i="4"/>
  <c r="AG2783" i="4"/>
  <c r="AG2540" i="4"/>
  <c r="AG2027" i="4"/>
  <c r="AG1055" i="4"/>
  <c r="AG1271" i="4"/>
  <c r="AG407" i="4"/>
  <c r="AG461" i="4"/>
  <c r="AG218" i="4"/>
  <c r="AG2803" i="4"/>
  <c r="AG2101" i="4"/>
  <c r="AG2182" i="4"/>
  <c r="AG1345" i="4"/>
  <c r="AG1723" i="4"/>
  <c r="AG913" i="4"/>
  <c r="AG562" i="4"/>
  <c r="AG400" i="4"/>
  <c r="AG2713" i="4"/>
  <c r="AG2524" i="4"/>
  <c r="AG1930" i="4"/>
  <c r="AG2551" i="4"/>
  <c r="AG1012" i="4"/>
  <c r="AG1687" i="4"/>
  <c r="AG1174" i="4"/>
  <c r="AG715" i="4"/>
  <c r="AG445" i="4"/>
  <c r="AG2872" i="4"/>
  <c r="AG2386" i="4"/>
  <c r="AG1684" i="4"/>
  <c r="AG1819" i="4"/>
  <c r="AG1360" i="4"/>
  <c r="AG1009" i="4"/>
  <c r="AG901" i="4"/>
  <c r="AG199" i="4"/>
  <c r="AG2693" i="4"/>
  <c r="AG2288" i="4"/>
  <c r="AG1379" i="4"/>
  <c r="AG2632" i="4"/>
  <c r="AG1228" i="4"/>
  <c r="AG553" i="4"/>
  <c r="AG193" i="4"/>
  <c r="AG301" i="4"/>
  <c r="AG409" i="4"/>
  <c r="AG517" i="4"/>
  <c r="AG625" i="4"/>
  <c r="AG733" i="4"/>
  <c r="AG112" i="4"/>
  <c r="AG220" i="4"/>
  <c r="AG328" i="4"/>
  <c r="AG436" i="4"/>
  <c r="AG544" i="4"/>
  <c r="AG139" i="4"/>
  <c r="AG247" i="4"/>
  <c r="AG355" i="4"/>
  <c r="AG463" i="4"/>
  <c r="AG571" i="4"/>
  <c r="AG679" i="4"/>
  <c r="AG166" i="4"/>
  <c r="AG274" i="4"/>
  <c r="AG382" i="4"/>
  <c r="AG490" i="4"/>
  <c r="AG598" i="4"/>
  <c r="AG652" i="4"/>
  <c r="AG706" i="4"/>
  <c r="AG949" i="4"/>
  <c r="AG1084" i="4"/>
  <c r="AG1219" i="4"/>
  <c r="AG976" i="4"/>
  <c r="AG760" i="4"/>
  <c r="AG787" i="4"/>
  <c r="AG1003" i="4"/>
  <c r="AG1138" i="4"/>
  <c r="AG1246" i="4"/>
  <c r="AG814" i="4"/>
  <c r="AG1030" i="4"/>
  <c r="AG1111" i="4"/>
  <c r="AG841" i="4"/>
  <c r="AG1165" i="4"/>
  <c r="AG1273" i="4"/>
  <c r="AG1057" i="4"/>
  <c r="AG922" i="4"/>
  <c r="AG1192" i="4"/>
  <c r="AG1354" i="4"/>
  <c r="AG1489" i="4"/>
  <c r="AG1651" i="4"/>
  <c r="AG1759" i="4"/>
  <c r="AG1327" i="4"/>
  <c r="AG1705" i="4"/>
  <c r="AG1786" i="4"/>
  <c r="AG1300" i="4"/>
  <c r="AG1516" i="4"/>
  <c r="AG1813" i="4"/>
  <c r="AG1840" i="4"/>
  <c r="AG868" i="4"/>
  <c r="AG1867" i="4"/>
  <c r="AG1543" i="4"/>
  <c r="AG1624" i="4"/>
  <c r="AG1894" i="4"/>
  <c r="AG895" i="4"/>
  <c r="AG1678" i="4"/>
  <c r="AG1570" i="4"/>
  <c r="AG1921" i="4"/>
  <c r="AG1381" i="4"/>
  <c r="AG1408" i="4"/>
  <c r="AG1462" i="4"/>
  <c r="AG1597" i="4"/>
  <c r="AG1732" i="4"/>
  <c r="AG2137" i="4"/>
  <c r="AG2353" i="4"/>
  <c r="AG2515" i="4"/>
  <c r="AG2623" i="4"/>
  <c r="AG2731" i="4"/>
  <c r="AG2380" i="4"/>
  <c r="AG2407" i="4"/>
  <c r="AG1948" i="4"/>
  <c r="AG2110" i="4"/>
  <c r="AG2326" i="4"/>
  <c r="AG2299" i="4"/>
  <c r="AG2434" i="4"/>
  <c r="AG2542" i="4"/>
  <c r="AG2650" i="4"/>
  <c r="AG2758" i="4"/>
  <c r="AG2002" i="4"/>
  <c r="AG2083" i="4"/>
  <c r="AG2272" i="4"/>
  <c r="AG2245" i="4"/>
  <c r="AG2461" i="4"/>
  <c r="AG2569" i="4"/>
  <c r="AG1975" i="4"/>
  <c r="AG2056" i="4"/>
  <c r="AG2218" i="4"/>
  <c r="AG2029" i="4"/>
  <c r="AG2164" i="4"/>
  <c r="AG2866" i="4"/>
  <c r="AG2191" i="4"/>
  <c r="AG2677" i="4"/>
  <c r="AG2596" i="4"/>
  <c r="AG2839" i="4"/>
  <c r="AG2812" i="4"/>
  <c r="AG1435" i="4"/>
  <c r="AG2488" i="4"/>
  <c r="AG2704" i="4"/>
  <c r="AG2785" i="4"/>
  <c r="AG104" i="4"/>
  <c r="AG158" i="4"/>
  <c r="AG266" i="4"/>
  <c r="AG374" i="4"/>
  <c r="AG482" i="4"/>
  <c r="AG590" i="4"/>
  <c r="AG698" i="4"/>
  <c r="AG806" i="4"/>
  <c r="AG914" i="4"/>
  <c r="AG1022" i="4"/>
  <c r="AG185" i="4"/>
  <c r="AG293" i="4"/>
  <c r="AG401" i="4"/>
  <c r="AG509" i="4"/>
  <c r="AG617" i="4"/>
  <c r="AG725" i="4"/>
  <c r="AG212" i="4"/>
  <c r="AG320" i="4"/>
  <c r="AG428" i="4"/>
  <c r="AG536" i="4"/>
  <c r="AG644" i="4"/>
  <c r="AG752" i="4"/>
  <c r="AG860" i="4"/>
  <c r="AG968" i="4"/>
  <c r="AG1076" i="4"/>
  <c r="AG779" i="4"/>
  <c r="AG995" i="4"/>
  <c r="AG1103" i="4"/>
  <c r="AG131" i="4"/>
  <c r="AG1184" i="4"/>
  <c r="AG1292" i="4"/>
  <c r="AG1400" i="4"/>
  <c r="AG1508" i="4"/>
  <c r="AG239" i="4"/>
  <c r="AG671" i="4"/>
  <c r="AG833" i="4"/>
  <c r="AG347" i="4"/>
  <c r="AG455" i="4"/>
  <c r="AG1049" i="4"/>
  <c r="AG1211" i="4"/>
  <c r="AG1319" i="4"/>
  <c r="AG1427" i="4"/>
  <c r="AG1535" i="4"/>
  <c r="AG1643" i="4"/>
  <c r="AG563" i="4"/>
  <c r="AG887" i="4"/>
  <c r="AG941" i="4"/>
  <c r="AG1157" i="4"/>
  <c r="AG1265" i="4"/>
  <c r="AG1373" i="4"/>
  <c r="AG1670" i="4"/>
  <c r="AG1616" i="4"/>
  <c r="AG1562" i="4"/>
  <c r="AG1940" i="4"/>
  <c r="AG1724" i="4"/>
  <c r="AG1751" i="4"/>
  <c r="AG1697" i="4"/>
  <c r="AG1778" i="4"/>
  <c r="AG1805" i="4"/>
  <c r="AG1967" i="4"/>
  <c r="AG2075" i="4"/>
  <c r="AG2183" i="4"/>
  <c r="AG2291" i="4"/>
  <c r="AG1238" i="4"/>
  <c r="AG1454" i="4"/>
  <c r="AG1589" i="4"/>
  <c r="AG1832" i="4"/>
  <c r="AG1859" i="4"/>
  <c r="AG2237" i="4"/>
  <c r="AG1481" i="4"/>
  <c r="AG2210" i="4"/>
  <c r="AG2480" i="4"/>
  <c r="AG2588" i="4"/>
  <c r="AG2696" i="4"/>
  <c r="AG2804" i="4"/>
  <c r="AG1346" i="4"/>
  <c r="AG2048" i="4"/>
  <c r="AG2156" i="4"/>
  <c r="AG2507" i="4"/>
  <c r="AG2615" i="4"/>
  <c r="AG2723" i="4"/>
  <c r="AG2831" i="4"/>
  <c r="AG2372" i="4"/>
  <c r="AG2021" i="4"/>
  <c r="AG2129" i="4"/>
  <c r="AG2345" i="4"/>
  <c r="AG2399" i="4"/>
  <c r="AG1886" i="4"/>
  <c r="AG2102" i="4"/>
  <c r="AG2318" i="4"/>
  <c r="AG2426" i="4"/>
  <c r="AG2534" i="4"/>
  <c r="AG2642" i="4"/>
  <c r="AG2750" i="4"/>
  <c r="AG2858" i="4"/>
  <c r="AG1913" i="4"/>
  <c r="AG1130" i="4"/>
  <c r="AG2264" i="4"/>
  <c r="AG2777" i="4"/>
  <c r="AG1994" i="4"/>
  <c r="AG2561" i="4"/>
  <c r="AG2885" i="4"/>
  <c r="AG2453" i="4"/>
  <c r="AG2669" i="4"/>
  <c r="AG171" i="4"/>
  <c r="AG279" i="4"/>
  <c r="AG387" i="4"/>
  <c r="AG495" i="4"/>
  <c r="AG603" i="4"/>
  <c r="AG711" i="4"/>
  <c r="AG819" i="4"/>
  <c r="AG927" i="4"/>
  <c r="AG198" i="4"/>
  <c r="AG306" i="4"/>
  <c r="AG414" i="4"/>
  <c r="AG522" i="4"/>
  <c r="AG630" i="4"/>
  <c r="AG738" i="4"/>
  <c r="AG846" i="4"/>
  <c r="AG954" i="4"/>
  <c r="AG1062" i="4"/>
  <c r="AG117" i="4"/>
  <c r="AG225" i="4"/>
  <c r="AG333" i="4"/>
  <c r="AG441" i="4"/>
  <c r="AG549" i="4"/>
  <c r="AG657" i="4"/>
  <c r="AG765" i="4"/>
  <c r="AG873" i="4"/>
  <c r="AG981" i="4"/>
  <c r="AG1089" i="4"/>
  <c r="AG144" i="4"/>
  <c r="AG252" i="4"/>
  <c r="AG360" i="4"/>
  <c r="AG468" i="4"/>
  <c r="AG576" i="4"/>
  <c r="AG684" i="4"/>
  <c r="AG792" i="4"/>
  <c r="AG900" i="4"/>
  <c r="AG1008" i="4"/>
  <c r="AG1170" i="4"/>
  <c r="AG1278" i="4"/>
  <c r="AG1386" i="4"/>
  <c r="AG1494" i="4"/>
  <c r="AG1197" i="4"/>
  <c r="AG1305" i="4"/>
  <c r="AG1413" i="4"/>
  <c r="AG1521" i="4"/>
  <c r="AG1629" i="4"/>
  <c r="AG1224" i="4"/>
  <c r="AG1332" i="4"/>
  <c r="AG1440" i="4"/>
  <c r="AG1548" i="4"/>
  <c r="AG1656" i="4"/>
  <c r="AG1143" i="4"/>
  <c r="AG1251" i="4"/>
  <c r="AG1359" i="4"/>
  <c r="AG1467" i="4"/>
  <c r="AG1575" i="4"/>
  <c r="AG1683" i="4"/>
  <c r="AG1791" i="4"/>
  <c r="AG1926" i="4"/>
  <c r="AG2034" i="4"/>
  <c r="AG2142" i="4"/>
  <c r="AG2250" i="4"/>
  <c r="AG2358" i="4"/>
  <c r="AG1602" i="4"/>
  <c r="AG1737" i="4"/>
  <c r="AG1953" i="4"/>
  <c r="AG1710" i="4"/>
  <c r="AG1764" i="4"/>
  <c r="AG1818" i="4"/>
  <c r="AG1845" i="4"/>
  <c r="AG1980" i="4"/>
  <c r="AG2088" i="4"/>
  <c r="AG1116" i="4"/>
  <c r="AG1872" i="4"/>
  <c r="AG2061" i="4"/>
  <c r="AG2223" i="4"/>
  <c r="AG1899" i="4"/>
  <c r="AG2196" i="4"/>
  <c r="AG2493" i="4"/>
  <c r="AG2601" i="4"/>
  <c r="AG2709" i="4"/>
  <c r="AG2817" i="4"/>
  <c r="AG2169" i="4"/>
  <c r="AG1035" i="4"/>
  <c r="AG2385" i="4"/>
  <c r="AG2520" i="4"/>
  <c r="AG2628" i="4"/>
  <c r="AG2736" i="4"/>
  <c r="AG2844" i="4"/>
  <c r="AG2115" i="4"/>
  <c r="AG2331" i="4"/>
  <c r="AG2412" i="4"/>
  <c r="AG2007" i="4"/>
  <c r="AG2304" i="4"/>
  <c r="AG2439" i="4"/>
  <c r="AG2547" i="4"/>
  <c r="AG2655" i="4"/>
  <c r="AG2763" i="4"/>
  <c r="AG2871" i="4"/>
  <c r="AG2466" i="4"/>
  <c r="AG2574" i="4"/>
  <c r="AG2682" i="4"/>
  <c r="AG2790" i="4"/>
  <c r="AG2277" i="4"/>
  <c r="AG2073" i="4"/>
  <c r="AG1911" i="4"/>
  <c r="AG2829" i="4"/>
  <c r="AG1749" i="4"/>
  <c r="AG1263" i="4"/>
  <c r="AG1209" i="4"/>
  <c r="AG372" i="4"/>
  <c r="AG129" i="4"/>
  <c r="AG723" i="4"/>
  <c r="AG2378" i="4"/>
  <c r="AG2675" i="4"/>
  <c r="AG2432" i="4"/>
  <c r="AG1919" i="4"/>
  <c r="AG1433" i="4"/>
  <c r="AG1163" i="4"/>
  <c r="AG1028" i="4"/>
  <c r="AG353" i="4"/>
  <c r="AG110" i="4"/>
  <c r="AG2641" i="4"/>
  <c r="AG2398" i="4"/>
  <c r="AG2047" i="4"/>
  <c r="AG1858" i="4"/>
  <c r="AG1156" i="4"/>
  <c r="AG886" i="4"/>
  <c r="AG454" i="4"/>
  <c r="AG292" i="4"/>
  <c r="AG2416" i="4"/>
  <c r="AG2308" i="4"/>
  <c r="AG1903" i="4"/>
  <c r="AG2443" i="4"/>
  <c r="AG796" i="4"/>
  <c r="AG1120" i="4"/>
  <c r="AG931" i="4"/>
  <c r="AG607" i="4"/>
  <c r="AG337" i="4"/>
  <c r="AG1630" i="4"/>
  <c r="AG1954" i="4"/>
  <c r="AG2818" i="4"/>
  <c r="AG1549" i="4"/>
  <c r="AG1333" i="4"/>
  <c r="AG793" i="4"/>
  <c r="AG658" i="4"/>
  <c r="AG496" i="4"/>
  <c r="AG2477" i="4"/>
  <c r="AG2747" i="4"/>
  <c r="AG2802" i="4"/>
  <c r="AG2856" i="4"/>
  <c r="AG2721" i="4"/>
  <c r="AG1722" i="4"/>
  <c r="AG1155" i="4"/>
  <c r="AG1047" i="4"/>
  <c r="AG264" i="4"/>
  <c r="AG1074" i="4"/>
  <c r="AG615" i="4"/>
  <c r="AG1649" i="4"/>
  <c r="AG2567" i="4"/>
  <c r="AG2405" i="4"/>
  <c r="AG1676" i="4"/>
  <c r="AG1325" i="4"/>
  <c r="AG1109" i="4"/>
  <c r="AG920" i="4"/>
  <c r="AG245" i="4"/>
  <c r="AG1939" i="4"/>
  <c r="AG2263" i="4"/>
  <c r="AG2344" i="4"/>
  <c r="AG1966" i="4"/>
  <c r="AG1399" i="4"/>
  <c r="AG1561" i="4"/>
  <c r="AG724" i="4"/>
  <c r="AG346" i="4"/>
  <c r="AG184" i="4"/>
  <c r="AG2389" i="4"/>
  <c r="AG2092" i="4"/>
  <c r="AG2686" i="4"/>
  <c r="AG2281" i="4"/>
  <c r="AG1660" i="4"/>
  <c r="AG1039" i="4"/>
  <c r="AG1066" i="4"/>
  <c r="AG499" i="4"/>
  <c r="AG229" i="4"/>
  <c r="AG2764" i="4"/>
  <c r="AG2359" i="4"/>
  <c r="AG2197" i="4"/>
  <c r="AG1792" i="4"/>
  <c r="AG1468" i="4"/>
  <c r="AG982" i="4"/>
  <c r="AG550" i="4"/>
  <c r="AG388" i="4"/>
  <c r="AG2585" i="4"/>
  <c r="AG2639" i="4"/>
  <c r="AG1811" i="4"/>
  <c r="AG1846" i="4"/>
  <c r="AG99" i="4"/>
  <c r="AG315" i="4"/>
  <c r="AG666" i="4"/>
  <c r="AG909" i="4"/>
  <c r="AG1314" i="4"/>
  <c r="AG1368" i="4"/>
  <c r="AG1773" i="4"/>
  <c r="AG2151" i="4"/>
  <c r="AG2556" i="4"/>
  <c r="AG2502" i="4"/>
  <c r="AG423" i="4"/>
  <c r="AG774" i="4"/>
  <c r="AG1017" i="4"/>
  <c r="AG1422" i="4"/>
  <c r="AG1476" i="4"/>
  <c r="AG1962" i="4"/>
  <c r="AG2124" i="4"/>
  <c r="AG2664" i="4"/>
  <c r="AG2610" i="4"/>
  <c r="AG531" i="4"/>
  <c r="AG882" i="4"/>
  <c r="AG180" i="4"/>
  <c r="AG1530" i="4"/>
  <c r="AG1584" i="4"/>
  <c r="AG2070" i="4"/>
  <c r="AG2340" i="4"/>
  <c r="AG2772" i="4"/>
  <c r="AG2718" i="4"/>
  <c r="AG639" i="4"/>
  <c r="AG990" i="4"/>
  <c r="AG288" i="4"/>
  <c r="AG1125" i="4"/>
  <c r="AG1692" i="4"/>
  <c r="AG2178" i="4"/>
  <c r="AG2367" i="4"/>
  <c r="AG2880" i="4"/>
  <c r="AG2826" i="4"/>
  <c r="AG747" i="4"/>
  <c r="AG1098" i="4"/>
  <c r="AG396" i="4"/>
  <c r="AG1233" i="4"/>
  <c r="AG1179" i="4"/>
  <c r="AG2286" i="4"/>
  <c r="AG2421" i="4"/>
  <c r="AG1935" i="4"/>
  <c r="AG2043" i="4"/>
  <c r="AG855" i="4"/>
  <c r="AG153" i="4"/>
  <c r="AG504" i="4"/>
  <c r="AG1341" i="4"/>
  <c r="AG1287" i="4"/>
  <c r="AG2394" i="4"/>
  <c r="AG2529" i="4"/>
  <c r="AG1989" i="4"/>
  <c r="AG2205" i="4"/>
  <c r="AG963" i="4"/>
  <c r="AG261" i="4"/>
  <c r="AG612" i="4"/>
  <c r="AG1449" i="4"/>
  <c r="AG1395" i="4"/>
  <c r="AG1800" i="4"/>
  <c r="AG2637" i="4"/>
  <c r="AG2259" i="4"/>
  <c r="AG126" i="4"/>
  <c r="AG369" i="4"/>
  <c r="AG720" i="4"/>
  <c r="AG1557" i="4"/>
  <c r="AG1503" i="4"/>
  <c r="AG1638" i="4"/>
  <c r="AG2745" i="4"/>
  <c r="AG2232" i="4"/>
  <c r="AG234" i="4"/>
  <c r="AG477" i="4"/>
  <c r="AG828" i="4"/>
  <c r="AG1665" i="4"/>
  <c r="AG1611" i="4"/>
  <c r="AG1854" i="4"/>
  <c r="AG2853" i="4"/>
  <c r="AG2475" i="4"/>
  <c r="AG342" i="4"/>
  <c r="AG585" i="4"/>
  <c r="AG936" i="4"/>
  <c r="AG1071" i="4"/>
  <c r="AG1719" i="4"/>
  <c r="AG1881" i="4"/>
  <c r="AG2097" i="4"/>
  <c r="AG2583" i="4"/>
  <c r="AG450" i="4"/>
  <c r="AG693" i="4"/>
  <c r="AG1044" i="4"/>
  <c r="AG1152" i="4"/>
  <c r="AG1827" i="4"/>
  <c r="AG1908" i="4"/>
  <c r="AG2313" i="4"/>
  <c r="AG2691" i="4"/>
  <c r="AG207" i="4"/>
  <c r="AG558" i="4"/>
  <c r="AG801" i="4"/>
  <c r="AG1206" i="4"/>
  <c r="AG1260" i="4"/>
  <c r="AG1746" i="4"/>
  <c r="AG2016" i="4"/>
  <c r="AG2448" i="4"/>
  <c r="AG2799" i="4"/>
  <c r="AG2694" i="4"/>
  <c r="AG2748" i="4"/>
  <c r="AG2613" i="4"/>
  <c r="AG2370" i="4"/>
  <c r="AG1668" i="4"/>
  <c r="AG1506" i="4"/>
  <c r="AG156" i="4"/>
  <c r="AG966" i="4"/>
  <c r="AG507" i="4"/>
  <c r="AG2189" i="4"/>
  <c r="AG2459" i="4"/>
  <c r="AG2324" i="4"/>
  <c r="AG191" i="4"/>
  <c r="AG1217" i="4"/>
  <c r="AG1001" i="4"/>
  <c r="AG812" i="4"/>
  <c r="AG137" i="4"/>
  <c r="AG1291" i="4"/>
  <c r="AG2236" i="4"/>
  <c r="AG2128" i="4"/>
  <c r="AG2695" i="4"/>
  <c r="AG1831" i="4"/>
  <c r="AG1264" i="4"/>
  <c r="AG1210" i="4"/>
  <c r="AG238" i="4"/>
  <c r="AG697" i="4"/>
  <c r="AG2848" i="4"/>
  <c r="AG2362" i="4"/>
  <c r="AG2578" i="4"/>
  <c r="AG1633" i="4"/>
  <c r="AG1498" i="4"/>
  <c r="AG850" i="4"/>
  <c r="AG904" i="4"/>
  <c r="AG391" i="4"/>
  <c r="AG121" i="4"/>
  <c r="AG2251" i="4"/>
  <c r="AG2143" i="4"/>
  <c r="AG1900" i="4"/>
  <c r="AG1765" i="4"/>
  <c r="AG1387" i="4"/>
  <c r="AG766" i="4"/>
  <c r="AG442" i="4"/>
  <c r="AG280" i="4"/>
  <c r="AG2801" i="4"/>
  <c r="AG2531" i="4"/>
  <c r="AG2135" i="4"/>
  <c r="AG1063" i="4"/>
  <c r="AG95" i="4"/>
  <c r="AG122" i="4"/>
  <c r="AG230" i="4"/>
  <c r="AG338" i="4"/>
  <c r="AG446" i="4"/>
  <c r="AG554" i="4"/>
  <c r="AG662" i="4"/>
  <c r="AG770" i="4"/>
  <c r="AG878" i="4"/>
  <c r="AG986" i="4"/>
  <c r="AG1094" i="4"/>
  <c r="AG149" i="4"/>
  <c r="AG257" i="4"/>
  <c r="AG365" i="4"/>
  <c r="AG473" i="4"/>
  <c r="AG581" i="4"/>
  <c r="AG689" i="4"/>
  <c r="AG176" i="4"/>
  <c r="AG284" i="4"/>
  <c r="AG392" i="4"/>
  <c r="AG500" i="4"/>
  <c r="AG608" i="4"/>
  <c r="AG716" i="4"/>
  <c r="AG824" i="4"/>
  <c r="AG932" i="4"/>
  <c r="AG1040" i="4"/>
  <c r="AG311" i="4"/>
  <c r="AG851" i="4"/>
  <c r="AG1121" i="4"/>
  <c r="AG419" i="4"/>
  <c r="AG527" i="4"/>
  <c r="AG1148" i="4"/>
  <c r="AG1256" i="4"/>
  <c r="AG1364" i="4"/>
  <c r="AG1472" i="4"/>
  <c r="AG1580" i="4"/>
  <c r="AG905" i="4"/>
  <c r="AG1067" i="4"/>
  <c r="AG1175" i="4"/>
  <c r="AG1283" i="4"/>
  <c r="AG1391" i="4"/>
  <c r="AG1499" i="4"/>
  <c r="AG1607" i="4"/>
  <c r="AG959" i="4"/>
  <c r="AG797" i="4"/>
  <c r="AG1013" i="4"/>
  <c r="AG203" i="4"/>
  <c r="AG1229" i="4"/>
  <c r="AG1337" i="4"/>
  <c r="AG1634" i="4"/>
  <c r="AG743" i="4"/>
  <c r="AG1202" i="4"/>
  <c r="AG1688" i="4"/>
  <c r="AG1418" i="4"/>
  <c r="AG1445" i="4"/>
  <c r="AG1904" i="4"/>
  <c r="AG635" i="4"/>
  <c r="AG1310" i="4"/>
  <c r="AG1661" i="4"/>
  <c r="AG1931" i="4"/>
  <c r="AG2039" i="4"/>
  <c r="AG2147" i="4"/>
  <c r="AG2255" i="4"/>
  <c r="AG1526" i="4"/>
  <c r="AG2093" i="4"/>
  <c r="AG2309" i="4"/>
  <c r="AG2282" i="4"/>
  <c r="AG2444" i="4"/>
  <c r="AG2552" i="4"/>
  <c r="AG2660" i="4"/>
  <c r="AG2768" i="4"/>
  <c r="AG2876" i="4"/>
  <c r="AG1823" i="4"/>
  <c r="AG1769" i="4"/>
  <c r="AG1985" i="4"/>
  <c r="AG2066" i="4"/>
  <c r="AG2228" i="4"/>
  <c r="AG2471" i="4"/>
  <c r="AG2579" i="4"/>
  <c r="AG2687" i="4"/>
  <c r="AG2795" i="4"/>
  <c r="AG1877" i="4"/>
  <c r="AG2201" i="4"/>
  <c r="AG1715" i="4"/>
  <c r="AG1958" i="4"/>
  <c r="AG2174" i="4"/>
  <c r="AG2498" i="4"/>
  <c r="AG2606" i="4"/>
  <c r="AG2714" i="4"/>
  <c r="AG2822" i="4"/>
  <c r="AG1796" i="4"/>
  <c r="AG1553" i="4"/>
  <c r="AG1742" i="4"/>
  <c r="AG2012" i="4"/>
  <c r="AG2417" i="4"/>
  <c r="AG2525" i="4"/>
  <c r="AG2633" i="4"/>
  <c r="AG1850" i="4"/>
  <c r="AG2120" i="4"/>
  <c r="AG2336" i="4"/>
  <c r="AG2363" i="4"/>
  <c r="AG2741" i="4"/>
  <c r="AG2849" i="4"/>
  <c r="AG2390" i="4"/>
  <c r="AG2586" i="4"/>
  <c r="AG2640" i="4"/>
  <c r="AG2505" i="4"/>
  <c r="AG2262" i="4"/>
  <c r="AG1560" i="4"/>
  <c r="AG1398" i="4"/>
  <c r="AG1101" i="4"/>
  <c r="AG858" i="4"/>
  <c r="AG399" i="4"/>
  <c r="AG1406" i="4"/>
  <c r="AG2270" i="4"/>
  <c r="AG2108" i="4"/>
  <c r="AG1622" i="4"/>
  <c r="AG299" i="4"/>
  <c r="AG785" i="4"/>
  <c r="AG704" i="4"/>
  <c r="AG1082" i="4"/>
  <c r="AG2857" i="4"/>
  <c r="AG1318" i="4"/>
  <c r="AG2020" i="4"/>
  <c r="AG2587" i="4"/>
  <c r="AG1642" i="4"/>
  <c r="AG1075" i="4"/>
  <c r="AG1048" i="4"/>
  <c r="AG589" i="4"/>
  <c r="AG2740" i="4"/>
  <c r="AG2146" i="4"/>
  <c r="AG2470" i="4"/>
  <c r="AG1957" i="4"/>
  <c r="AG1336" i="4"/>
  <c r="AG742" i="4"/>
  <c r="AG1255" i="4"/>
  <c r="AG283" i="4"/>
  <c r="AG2629" i="4"/>
  <c r="AG1981" i="4"/>
  <c r="AG820" i="4"/>
  <c r="AG2224" i="4"/>
  <c r="AG1711" i="4"/>
  <c r="AG1144" i="4"/>
  <c r="AG1198" i="4"/>
  <c r="AG334" i="4"/>
  <c r="AG172" i="4"/>
  <c r="AG2261" i="4"/>
  <c r="AG2423" i="4"/>
  <c r="AG2317" i="4"/>
  <c r="AG1657" i="4"/>
  <c r="AG205" i="4"/>
  <c r="AG313" i="4"/>
  <c r="AG421" i="4"/>
  <c r="AG529" i="4"/>
  <c r="AG637" i="4"/>
  <c r="AG745" i="4"/>
  <c r="AG124" i="4"/>
  <c r="AG232" i="4"/>
  <c r="AG340" i="4"/>
  <c r="AG448" i="4"/>
  <c r="AG556" i="4"/>
  <c r="AG151" i="4"/>
  <c r="AG259" i="4"/>
  <c r="AG367" i="4"/>
  <c r="AG475" i="4"/>
  <c r="AG583" i="4"/>
  <c r="AG691" i="4"/>
  <c r="AG178" i="4"/>
  <c r="AG286" i="4"/>
  <c r="AG394" i="4"/>
  <c r="AG502" i="4"/>
  <c r="AG610" i="4"/>
  <c r="AG1042" i="4"/>
  <c r="AG853" i="4"/>
  <c r="AG1123" i="4"/>
  <c r="AG1231" i="4"/>
  <c r="AG664" i="4"/>
  <c r="AG880" i="4"/>
  <c r="AG718" i="4"/>
  <c r="AG907" i="4"/>
  <c r="AG1069" i="4"/>
  <c r="AG1150" i="4"/>
  <c r="AG934" i="4"/>
  <c r="AG961" i="4"/>
  <c r="AG1177" i="4"/>
  <c r="AG1285" i="4"/>
  <c r="AG826" i="4"/>
  <c r="AG1258" i="4"/>
  <c r="AG1555" i="4"/>
  <c r="AG1798" i="4"/>
  <c r="AG1636" i="4"/>
  <c r="AG1825" i="4"/>
  <c r="AG1852" i="4"/>
  <c r="AG1204" i="4"/>
  <c r="AG1690" i="4"/>
  <c r="AG1879" i="4"/>
  <c r="AG772" i="4"/>
  <c r="AG988" i="4"/>
  <c r="AG1582" i="4"/>
  <c r="AG1393" i="4"/>
  <c r="AG1420" i="4"/>
  <c r="AG1447" i="4"/>
  <c r="AG1096" i="4"/>
  <c r="AG1366" i="4"/>
  <c r="AG1474" i="4"/>
  <c r="AG1906" i="4"/>
  <c r="AG1339" i="4"/>
  <c r="AG1501" i="4"/>
  <c r="AG799" i="4"/>
  <c r="AG1015" i="4"/>
  <c r="AG1312" i="4"/>
  <c r="AG1609" i="4"/>
  <c r="AG1528" i="4"/>
  <c r="AG1663" i="4"/>
  <c r="AG1933" i="4"/>
  <c r="AG1717" i="4"/>
  <c r="AG1771" i="4"/>
  <c r="AG1744" i="4"/>
  <c r="AG2122" i="4"/>
  <c r="AG2338" i="4"/>
  <c r="AG2392" i="4"/>
  <c r="AG2419" i="4"/>
  <c r="AG2527" i="4"/>
  <c r="AG2635" i="4"/>
  <c r="AG2743" i="4"/>
  <c r="AG2014" i="4"/>
  <c r="AG2095" i="4"/>
  <c r="AG2311" i="4"/>
  <c r="AG2284" i="4"/>
  <c r="AG2446" i="4"/>
  <c r="AG2554" i="4"/>
  <c r="AG2662" i="4"/>
  <c r="AG2770" i="4"/>
  <c r="AG1987" i="4"/>
  <c r="AG2257" i="4"/>
  <c r="AG2068" i="4"/>
  <c r="AG2230" i="4"/>
  <c r="AG2473" i="4"/>
  <c r="AG2581" i="4"/>
  <c r="AG2203" i="4"/>
  <c r="AG2041" i="4"/>
  <c r="AG2365" i="4"/>
  <c r="AG1960" i="4"/>
  <c r="AG2797" i="4"/>
  <c r="AG2176" i="4"/>
  <c r="AG2716" i="4"/>
  <c r="AG2824" i="4"/>
  <c r="AG2689" i="4"/>
  <c r="AG2878" i="4"/>
  <c r="AG2149" i="4"/>
  <c r="AG2608" i="4"/>
  <c r="AG2851" i="4"/>
  <c r="AG2500" i="4"/>
  <c r="AG2478" i="4"/>
  <c r="AG2532" i="4"/>
  <c r="AG2181" i="4"/>
  <c r="AG2154" i="4"/>
  <c r="AG1452" i="4"/>
  <c r="AG1290" i="4"/>
  <c r="AG993" i="4"/>
  <c r="AG750" i="4"/>
  <c r="AG291" i="4"/>
  <c r="AG2810" i="4"/>
  <c r="AG2081" i="4"/>
  <c r="AG1946" i="4"/>
  <c r="AG1892" i="4"/>
  <c r="AG893" i="4"/>
  <c r="AG1568" i="4"/>
  <c r="AG596" i="4"/>
  <c r="AG974" i="4"/>
  <c r="AG2884" i="4"/>
  <c r="AG940" i="4"/>
  <c r="AG1507" i="4"/>
  <c r="AG2479" i="4"/>
  <c r="AG1588" i="4"/>
  <c r="AG967" i="4"/>
  <c r="AG859" i="4"/>
  <c r="AG751" i="4"/>
  <c r="AG481" i="4"/>
  <c r="AG2605" i="4"/>
  <c r="AG2038" i="4"/>
  <c r="AG2227" i="4"/>
  <c r="AG1768" i="4"/>
  <c r="AG1309" i="4"/>
  <c r="AG580" i="4"/>
  <c r="AG1147" i="4"/>
  <c r="AG175" i="4"/>
  <c r="AG2440" i="4"/>
  <c r="AG2305" i="4"/>
  <c r="AG2170" i="4"/>
  <c r="AG2062" i="4"/>
  <c r="AG1279" i="4"/>
  <c r="AG1414" i="4"/>
  <c r="AG1090" i="4"/>
  <c r="AG226" i="4"/>
  <c r="AG685" i="4"/>
  <c r="AG2072" i="4"/>
  <c r="AG2369" i="4"/>
  <c r="AG2722" i="4"/>
  <c r="AG2521" i="4"/>
  <c r="AG459" i="4"/>
  <c r="AG810" i="4"/>
  <c r="AG216" i="4"/>
  <c r="AG1458" i="4"/>
  <c r="AG1620" i="4"/>
  <c r="AG2322" i="4"/>
  <c r="AG2673" i="4"/>
  <c r="AG2160" i="4"/>
  <c r="AG2025" i="4"/>
  <c r="AG567" i="4"/>
  <c r="AG918" i="4"/>
  <c r="AG324" i="4"/>
  <c r="AG1107" i="4"/>
  <c r="AG1215" i="4"/>
  <c r="AG1674" i="4"/>
  <c r="AG2781" i="4"/>
  <c r="AG2511" i="4"/>
  <c r="AG2349" i="4"/>
  <c r="AG675" i="4"/>
  <c r="AG1026" i="4"/>
  <c r="AG432" i="4"/>
  <c r="AG1161" i="4"/>
  <c r="AG1323" i="4"/>
  <c r="AG1917" i="4"/>
  <c r="AG2889" i="4"/>
  <c r="AG2619" i="4"/>
  <c r="AG1809" i="4"/>
  <c r="AG783" i="4"/>
  <c r="AG189" i="4"/>
  <c r="AG540" i="4"/>
  <c r="AG1269" i="4"/>
  <c r="AG1431" i="4"/>
  <c r="AG1566" i="4"/>
  <c r="AG2241" i="4"/>
  <c r="AG2727" i="4"/>
  <c r="AG2376" i="4"/>
  <c r="AG891" i="4"/>
  <c r="AG297" i="4"/>
  <c r="AG648" i="4"/>
  <c r="AG1377" i="4"/>
  <c r="AG1539" i="4"/>
  <c r="AG1944" i="4"/>
  <c r="AG1971" i="4"/>
  <c r="AG2835" i="4"/>
  <c r="AG999" i="4"/>
  <c r="AG405" i="4"/>
  <c r="AG756" i="4"/>
  <c r="AG1485" i="4"/>
  <c r="AG1647" i="4"/>
  <c r="AG2052" i="4"/>
  <c r="AG1782" i="4"/>
  <c r="AG2430" i="4"/>
  <c r="AG162" i="4"/>
  <c r="AG513" i="4"/>
  <c r="AG864" i="4"/>
  <c r="AG1593" i="4"/>
  <c r="AG1755" i="4"/>
  <c r="AG1728" i="4"/>
  <c r="AG1836" i="4"/>
  <c r="AG2538" i="4"/>
  <c r="AG270" i="4"/>
  <c r="AG621" i="4"/>
  <c r="AG972" i="4"/>
  <c r="AG1701" i="4"/>
  <c r="AG1863" i="4"/>
  <c r="AG2295" i="4"/>
  <c r="AG2484" i="4"/>
  <c r="AG2646" i="4"/>
  <c r="AG378" i="4"/>
  <c r="AG729" i="4"/>
  <c r="AG1080" i="4"/>
  <c r="AG1188" i="4"/>
  <c r="AG1890" i="4"/>
  <c r="AG2079" i="4"/>
  <c r="AG2592" i="4"/>
  <c r="AG2754" i="4"/>
  <c r="AG135" i="4"/>
  <c r="AG486" i="4"/>
  <c r="AG837" i="4"/>
  <c r="AG1134" i="4"/>
  <c r="AG1296" i="4"/>
  <c r="AG1998" i="4"/>
  <c r="AG2268" i="4"/>
  <c r="AG2700" i="4"/>
  <c r="AG2862" i="4"/>
  <c r="AG243" i="4"/>
  <c r="AG594" i="4"/>
  <c r="AG945" i="4"/>
  <c r="AG1242" i="4"/>
  <c r="AG1404" i="4"/>
  <c r="AG2106" i="4"/>
  <c r="AG2457" i="4"/>
  <c r="AG2808" i="4"/>
  <c r="AG2403" i="4"/>
  <c r="AG351" i="4"/>
  <c r="AG702" i="4"/>
  <c r="AG1053" i="4"/>
  <c r="AG1350" i="4"/>
  <c r="AG1512" i="4"/>
  <c r="AG2214" i="4"/>
  <c r="AG2565" i="4"/>
  <c r="AG2187" i="4"/>
  <c r="AG2133" i="4"/>
  <c r="AG2208" i="4"/>
  <c r="AG2424" i="4"/>
  <c r="AG1614" i="4"/>
  <c r="AG2046" i="4"/>
  <c r="AG1344" i="4"/>
  <c r="AG1182" i="4"/>
  <c r="AG885" i="4"/>
  <c r="AG642" i="4"/>
  <c r="AG183" i="4"/>
  <c r="AG2702" i="4"/>
  <c r="AG2297" i="4"/>
  <c r="AG1784" i="4"/>
  <c r="AG1541" i="4"/>
  <c r="AG731" i="4"/>
  <c r="AG1460" i="4"/>
  <c r="AG488" i="4"/>
  <c r="AG866" i="4"/>
  <c r="AG2749" i="4"/>
  <c r="AG2290" i="4"/>
  <c r="AG2371" i="4"/>
  <c r="AG2209" i="4"/>
  <c r="AG1453" i="4"/>
  <c r="AG1615" i="4"/>
  <c r="AG616" i="4"/>
  <c r="AG643" i="4"/>
  <c r="AG373" i="4"/>
  <c r="AG2875" i="4"/>
  <c r="AG1795" i="4"/>
  <c r="AG2794" i="4"/>
  <c r="AG1741" i="4"/>
  <c r="AG1471" i="4"/>
  <c r="AG1201" i="4"/>
  <c r="AG877" i="4"/>
  <c r="AG472" i="4"/>
  <c r="AG2656" i="4"/>
  <c r="AG2089" i="4"/>
  <c r="AG2035" i="4"/>
  <c r="AG2683" i="4"/>
  <c r="AG1738" i="4"/>
  <c r="AG847" i="4"/>
  <c r="AG955" i="4"/>
  <c r="AG577" i="4"/>
  <c r="AG1937" i="4"/>
  <c r="AG1750" i="4"/>
  <c r="AG1873" i="4"/>
  <c r="AG209" i="4"/>
  <c r="AG776" i="4"/>
  <c r="AG1127" i="4"/>
  <c r="AG1181" i="4"/>
  <c r="AG1586" i="4"/>
  <c r="AG2045" i="4"/>
  <c r="AG1505" i="4"/>
  <c r="AG317" i="4"/>
  <c r="AG884" i="4"/>
  <c r="AG1235" i="4"/>
  <c r="AG1289" i="4"/>
  <c r="AG1640" i="4"/>
  <c r="AG425" i="4"/>
  <c r="AG992" i="4"/>
  <c r="AG1343" i="4"/>
  <c r="AG1397" i="4"/>
  <c r="AG1856" i="4"/>
  <c r="AG2504" i="4"/>
  <c r="AG182" i="4"/>
  <c r="AG533" i="4"/>
  <c r="AG1100" i="4"/>
  <c r="AG1451" i="4"/>
  <c r="AG587" i="4"/>
  <c r="AG479" i="4"/>
  <c r="AG2612" i="4"/>
  <c r="AG290" i="4"/>
  <c r="AG641" i="4"/>
  <c r="AG803" i="4"/>
  <c r="AG1559" i="4"/>
  <c r="AG1262" i="4"/>
  <c r="AG1883" i="4"/>
  <c r="AG2720" i="4"/>
  <c r="AG398" i="4"/>
  <c r="AG749" i="4"/>
  <c r="AG1019" i="4"/>
  <c r="AG1667" i="4"/>
  <c r="AG1721" i="4"/>
  <c r="AG1991" i="4"/>
  <c r="AG2828" i="4"/>
  <c r="AG2855" i="4"/>
  <c r="AG506" i="4"/>
  <c r="AG128" i="4"/>
  <c r="AG1208" i="4"/>
  <c r="AG263" i="4"/>
  <c r="AG1748" i="4"/>
  <c r="AG2099" i="4"/>
  <c r="AG2153" i="4"/>
  <c r="AG1910" i="4"/>
  <c r="AG614" i="4"/>
  <c r="AG236" i="4"/>
  <c r="AG1316" i="4"/>
  <c r="AG911" i="4"/>
  <c r="AG1154" i="4"/>
  <c r="AG2207" i="4"/>
  <c r="AG2018" i="4"/>
  <c r="AG1613" i="4"/>
  <c r="AG722" i="4"/>
  <c r="AG344" i="4"/>
  <c r="AG1424" i="4"/>
  <c r="AG371" i="4"/>
  <c r="AG1775" i="4"/>
  <c r="AG2315" i="4"/>
  <c r="AG2126" i="4"/>
  <c r="AG830" i="4"/>
  <c r="AG452" i="4"/>
  <c r="AG1532" i="4"/>
  <c r="AG1073" i="4"/>
  <c r="AG1694" i="4"/>
  <c r="AG1370" i="4"/>
  <c r="AG2342" i="4"/>
  <c r="AG938" i="4"/>
  <c r="AG560" i="4"/>
  <c r="AG857" i="4"/>
  <c r="AG695" i="4"/>
  <c r="AG1046" i="4"/>
  <c r="AG668" i="4"/>
  <c r="AG155" i="4"/>
  <c r="AG965" i="4"/>
  <c r="AG1829" i="4"/>
  <c r="AG1964" i="4"/>
  <c r="AG2396" i="4"/>
  <c r="AG651" i="4"/>
  <c r="AG1002" i="4"/>
  <c r="AG300" i="4"/>
  <c r="AG1137" i="4"/>
  <c r="AG1299" i="4"/>
  <c r="AG2298" i="4"/>
  <c r="AG2325" i="4"/>
  <c r="AG2784" i="4"/>
  <c r="AG2838" i="4"/>
  <c r="AG759" i="4"/>
  <c r="AG1110" i="4"/>
  <c r="AG408" i="4"/>
  <c r="AG1245" i="4"/>
  <c r="AG1407" i="4"/>
  <c r="AG2406" i="4"/>
  <c r="AG2433" i="4"/>
  <c r="AG2055" i="4"/>
  <c r="AG2163" i="4"/>
  <c r="AG867" i="4"/>
  <c r="AG165" i="4"/>
  <c r="AG516" i="4"/>
  <c r="AG1353" i="4"/>
  <c r="AG1515" i="4"/>
  <c r="AG1866" i="4"/>
  <c r="AG2541" i="4"/>
  <c r="AG2217" i="4"/>
  <c r="AG975" i="4"/>
  <c r="AG273" i="4"/>
  <c r="AG624" i="4"/>
  <c r="AG1461" i="4"/>
  <c r="AG1623" i="4"/>
  <c r="AG1542" i="4"/>
  <c r="AG2649" i="4"/>
  <c r="AG2487" i="4"/>
  <c r="AG138" i="4"/>
  <c r="AG381" i="4"/>
  <c r="AG732" i="4"/>
  <c r="AG1569" i="4"/>
  <c r="AG1731" i="4"/>
  <c r="AG1893" i="4"/>
  <c r="AG2757" i="4"/>
  <c r="AG2595" i="4"/>
  <c r="AG246" i="4"/>
  <c r="AG489" i="4"/>
  <c r="AG840" i="4"/>
  <c r="AG1677" i="4"/>
  <c r="AG1839" i="4"/>
  <c r="AG1920" i="4"/>
  <c r="AG2865" i="4"/>
  <c r="AG2703" i="4"/>
  <c r="AG354" i="4"/>
  <c r="AG597" i="4"/>
  <c r="AG948" i="4"/>
  <c r="AG1164" i="4"/>
  <c r="AG1704" i="4"/>
  <c r="AG2028" i="4"/>
  <c r="AG2001" i="4"/>
  <c r="AG2811" i="4"/>
  <c r="AG111" i="4"/>
  <c r="AG462" i="4"/>
  <c r="AG705" i="4"/>
  <c r="AG1056" i="4"/>
  <c r="AG1272" i="4"/>
  <c r="AG1785" i="4"/>
  <c r="AG1650" i="4"/>
  <c r="AG2271" i="4"/>
  <c r="AG2136" i="4"/>
  <c r="AG219" i="4"/>
  <c r="AG570" i="4"/>
  <c r="AG813" i="4"/>
  <c r="AG1083" i="4"/>
  <c r="AG1380" i="4"/>
  <c r="AG1812" i="4"/>
  <c r="AG1758" i="4"/>
  <c r="AG2244" i="4"/>
  <c r="AG2352" i="4"/>
  <c r="AG327" i="4"/>
  <c r="AG678" i="4"/>
  <c r="AG921" i="4"/>
  <c r="AG1218" i="4"/>
  <c r="AG1488" i="4"/>
  <c r="AG1974" i="4"/>
  <c r="AG2379" i="4"/>
  <c r="AG2460" i="4"/>
  <c r="AG2514" i="4"/>
  <c r="AG435" i="4"/>
  <c r="AG786" i="4"/>
  <c r="AG1029" i="4"/>
  <c r="AG1326" i="4"/>
  <c r="AG1596" i="4"/>
  <c r="AG2082" i="4"/>
  <c r="AG1947" i="4"/>
  <c r="AG2568" i="4"/>
  <c r="AG2622" i="4"/>
  <c r="AG543" i="4"/>
  <c r="AG894" i="4"/>
  <c r="AG192" i="4"/>
  <c r="AG1434" i="4"/>
  <c r="AG1191" i="4"/>
  <c r="AG2190" i="4"/>
  <c r="AG2109" i="4"/>
  <c r="AG2676" i="4"/>
  <c r="AG2730" i="4"/>
  <c r="AG795" i="4"/>
  <c r="AG201" i="4"/>
  <c r="AG444" i="4"/>
  <c r="AG1281" i="4"/>
  <c r="AG1443" i="4"/>
  <c r="AG1740" i="4"/>
  <c r="AG2199" i="4"/>
  <c r="AG2631" i="4"/>
  <c r="AG2091" i="4"/>
  <c r="AG903" i="4"/>
  <c r="AG309" i="4"/>
  <c r="AG552" i="4"/>
  <c r="AG1389" i="4"/>
  <c r="AG1551" i="4"/>
  <c r="AG1956" i="4"/>
  <c r="AG2172" i="4"/>
  <c r="AG2739" i="4"/>
  <c r="AG1011" i="4"/>
  <c r="AG417" i="4"/>
  <c r="AG660" i="4"/>
  <c r="AG1497" i="4"/>
  <c r="AG1659" i="4"/>
  <c r="AG2064" i="4"/>
  <c r="AG2496" i="4"/>
  <c r="AG2847" i="4"/>
  <c r="AG174" i="4"/>
  <c r="AG525" i="4"/>
  <c r="AG768" i="4"/>
  <c r="AG1605" i="4"/>
  <c r="AG1767" i="4"/>
  <c r="AG1794" i="4"/>
  <c r="AG2604" i="4"/>
  <c r="AG2280" i="4"/>
  <c r="AG282" i="4"/>
  <c r="AG633" i="4"/>
  <c r="AG876" i="4"/>
  <c r="AG1713" i="4"/>
  <c r="AG1875" i="4"/>
  <c r="AG1686" i="4"/>
  <c r="AG2712" i="4"/>
  <c r="AG2442" i="4"/>
  <c r="AG390" i="4"/>
  <c r="AG741" i="4"/>
  <c r="AG984" i="4"/>
  <c r="AG1200" i="4"/>
  <c r="AG1578" i="4"/>
  <c r="AG1821" i="4"/>
  <c r="AG2820" i="4"/>
  <c r="AG2550" i="4"/>
  <c r="AG147" i="4"/>
  <c r="AG498" i="4"/>
  <c r="AG849" i="4"/>
  <c r="AG1092" i="4"/>
  <c r="AG1308" i="4"/>
  <c r="AG1902" i="4"/>
  <c r="AG1983" i="4"/>
  <c r="AG2037" i="4"/>
  <c r="AG2658" i="4"/>
  <c r="AG255" i="4"/>
  <c r="AG606" i="4"/>
  <c r="AG957" i="4"/>
  <c r="AG1146" i="4"/>
  <c r="AG1416" i="4"/>
  <c r="AG2010" i="4"/>
  <c r="AG2253" i="4"/>
  <c r="AG2145" i="4"/>
  <c r="AG2766" i="4"/>
  <c r="AG363" i="4"/>
  <c r="AG714" i="4"/>
  <c r="AG1065" i="4"/>
  <c r="AG1254" i="4"/>
  <c r="AG1524" i="4"/>
  <c r="AG2118" i="4"/>
  <c r="AG2469" i="4"/>
  <c r="AG2361" i="4"/>
  <c r="AG2874" i="4"/>
  <c r="AG471" i="4"/>
  <c r="AG822" i="4"/>
  <c r="AG120" i="4"/>
  <c r="AG1362" i="4"/>
  <c r="AG1632" i="4"/>
  <c r="AG2226" i="4"/>
  <c r="AG2577" i="4"/>
  <c r="AG1848" i="4"/>
  <c r="AG1119" i="4"/>
  <c r="AG579" i="4"/>
  <c r="AG930" i="4"/>
  <c r="AG228" i="4"/>
  <c r="AG1470" i="4"/>
  <c r="AG1227" i="4"/>
  <c r="AG2334" i="4"/>
  <c r="AG2685" i="4"/>
  <c r="AG2388" i="4"/>
  <c r="AG2307" i="4"/>
  <c r="AG687" i="4"/>
  <c r="AG1038" i="4"/>
  <c r="AG336" i="4"/>
  <c r="AG1173" i="4"/>
  <c r="AG1335" i="4"/>
  <c r="AG1929" i="4"/>
  <c r="AG2793" i="4"/>
  <c r="AG2523" i="4"/>
  <c r="AG2415" i="4"/>
  <c r="AG194" i="4"/>
  <c r="AG302" i="4"/>
  <c r="AG410" i="4"/>
  <c r="AG518" i="4"/>
  <c r="AG626" i="4"/>
  <c r="AG734" i="4"/>
  <c r="AG842" i="4"/>
  <c r="AG950" i="4"/>
  <c r="AG1058" i="4"/>
  <c r="AG113" i="4"/>
  <c r="AG221" i="4"/>
  <c r="AG329" i="4"/>
  <c r="AG437" i="4"/>
  <c r="AG545" i="4"/>
  <c r="AG653" i="4"/>
  <c r="AG140" i="4"/>
  <c r="AG248" i="4"/>
  <c r="AG356" i="4"/>
  <c r="AG464" i="4"/>
  <c r="AG572" i="4"/>
  <c r="AG680" i="4"/>
  <c r="AG788" i="4"/>
  <c r="AG896" i="4"/>
  <c r="AG1004" i="4"/>
  <c r="AG1112" i="4"/>
  <c r="AG923" i="4"/>
  <c r="AG599" i="4"/>
  <c r="AG707" i="4"/>
  <c r="AG1085" i="4"/>
  <c r="AG1220" i="4"/>
  <c r="AG1328" i="4"/>
  <c r="AG1436" i="4"/>
  <c r="AG1544" i="4"/>
  <c r="AG977" i="4"/>
  <c r="AG761" i="4"/>
  <c r="AG1139" i="4"/>
  <c r="AG1247" i="4"/>
  <c r="AG1355" i="4"/>
  <c r="AG1463" i="4"/>
  <c r="AG1571" i="4"/>
  <c r="AG1679" i="4"/>
  <c r="AG815" i="4"/>
  <c r="AG1031" i="4"/>
  <c r="AG167" i="4"/>
  <c r="AG383" i="4"/>
  <c r="AG869" i="4"/>
  <c r="AG1193" i="4"/>
  <c r="AG1301" i="4"/>
  <c r="AG1409" i="4"/>
  <c r="AG1382" i="4"/>
  <c r="AG1598" i="4"/>
  <c r="AG1733" i="4"/>
  <c r="AG1490" i="4"/>
  <c r="AG1652" i="4"/>
  <c r="AG1760" i="4"/>
  <c r="AG1706" i="4"/>
  <c r="AG1787" i="4"/>
  <c r="AG1517" i="4"/>
  <c r="AG1814" i="4"/>
  <c r="AG1841" i="4"/>
  <c r="AG1274" i="4"/>
  <c r="AG1868" i="4"/>
  <c r="AG1166" i="4"/>
  <c r="AG1625" i="4"/>
  <c r="AG1895" i="4"/>
  <c r="AG2003" i="4"/>
  <c r="AG2111" i="4"/>
  <c r="AG2219" i="4"/>
  <c r="AG2327" i="4"/>
  <c r="AG491" i="4"/>
  <c r="AG2030" i="4"/>
  <c r="AG2165" i="4"/>
  <c r="AG2138" i="4"/>
  <c r="AG2354" i="4"/>
  <c r="AG2516" i="4"/>
  <c r="AG2624" i="4"/>
  <c r="AG2732" i="4"/>
  <c r="AG2840" i="4"/>
  <c r="AG2381" i="4"/>
  <c r="AG2408" i="4"/>
  <c r="AG1949" i="4"/>
  <c r="AG2300" i="4"/>
  <c r="AG2435" i="4"/>
  <c r="AG2543" i="4"/>
  <c r="AG2651" i="4"/>
  <c r="AG2759" i="4"/>
  <c r="AG2867" i="4"/>
  <c r="AG2084" i="4"/>
  <c r="AG2273" i="4"/>
  <c r="AG275" i="4"/>
  <c r="AG2246" i="4"/>
  <c r="AG2462" i="4"/>
  <c r="AG2570" i="4"/>
  <c r="AG2678" i="4"/>
  <c r="AG2786" i="4"/>
  <c r="AG1976" i="4"/>
  <c r="AG1922" i="4"/>
  <c r="AG2192" i="4"/>
  <c r="AG2705" i="4"/>
  <c r="AG2057" i="4"/>
  <c r="AG2597" i="4"/>
  <c r="AG2813" i="4"/>
  <c r="AG2489" i="4"/>
  <c r="AG2883" i="4"/>
  <c r="AG2316" i="4"/>
  <c r="AG1992" i="4"/>
  <c r="AG1938" i="4"/>
  <c r="AG1236" i="4"/>
  <c r="AG1020" i="4"/>
  <c r="AG777" i="4"/>
  <c r="AG534" i="4"/>
  <c r="AG2162" i="4"/>
  <c r="AG2594" i="4"/>
  <c r="AG2000" i="4"/>
  <c r="AG1703" i="4"/>
  <c r="AG1865" i="4"/>
  <c r="AG839" i="4"/>
  <c r="AG1352" i="4"/>
  <c r="AG380" i="4"/>
  <c r="AG758" i="4"/>
  <c r="AG2560" i="4"/>
  <c r="AG1993" i="4"/>
  <c r="AG2614" i="4"/>
  <c r="AG1669" i="4"/>
  <c r="AG1426" i="4"/>
  <c r="AG1102" i="4"/>
  <c r="AG832" i="4"/>
  <c r="AG535" i="4"/>
  <c r="AG265" i="4"/>
  <c r="AG2335" i="4"/>
  <c r="AG2497" i="4"/>
  <c r="AG2254" i="4"/>
  <c r="AG1714" i="4"/>
  <c r="AG1363" i="4"/>
  <c r="AG985" i="4"/>
  <c r="AG634" i="4"/>
  <c r="AG364" i="4"/>
  <c r="AG2278" i="4"/>
  <c r="AG2008" i="4"/>
  <c r="AG2710" i="4"/>
  <c r="AG2575" i="4"/>
  <c r="AG1522" i="4"/>
  <c r="AG1441" i="4"/>
  <c r="AG928" i="4"/>
  <c r="AG739" i="4"/>
  <c r="AG469" i="4"/>
  <c r="AG2882" i="4"/>
  <c r="AG1478" i="4"/>
  <c r="AG2621" i="4"/>
  <c r="AG627" i="4"/>
  <c r="AG978" i="4"/>
  <c r="AG168" i="4"/>
  <c r="AG1518" i="4"/>
  <c r="AG1167" i="4"/>
  <c r="AG2274" i="4"/>
  <c r="AG2355" i="4"/>
  <c r="AG2760" i="4"/>
  <c r="AG2814" i="4"/>
  <c r="AG735" i="4"/>
  <c r="AG1086" i="4"/>
  <c r="AG276" i="4"/>
  <c r="AG1221" i="4"/>
  <c r="AG1275" i="4"/>
  <c r="AG2382" i="4"/>
  <c r="AG2517" i="4"/>
  <c r="AG2868" i="4"/>
  <c r="AG1977" i="4"/>
  <c r="AG843" i="4"/>
  <c r="AG141" i="4"/>
  <c r="AG384" i="4"/>
  <c r="AG1329" i="4"/>
  <c r="AG1383" i="4"/>
  <c r="AG1761" i="4"/>
  <c r="AG2625" i="4"/>
  <c r="AG2085" i="4"/>
  <c r="AG2220" i="4"/>
  <c r="AG951" i="4"/>
  <c r="AG249" i="4"/>
  <c r="AG492" i="4"/>
  <c r="AG1437" i="4"/>
  <c r="AG1491" i="4"/>
  <c r="AG1788" i="4"/>
  <c r="AG2733" i="4"/>
  <c r="AG2247" i="4"/>
  <c r="AG114" i="4"/>
  <c r="AG357" i="4"/>
  <c r="AG600" i="4"/>
  <c r="AG1545" i="4"/>
  <c r="AG1599" i="4"/>
  <c r="AG1842" i="4"/>
  <c r="AG2841" i="4"/>
  <c r="AG2463" i="4"/>
  <c r="AG222" i="4"/>
  <c r="AG465" i="4"/>
  <c r="AG708" i="4"/>
  <c r="AG1653" i="4"/>
  <c r="AG1707" i="4"/>
  <c r="AG1869" i="4"/>
  <c r="AG2112" i="4"/>
  <c r="AG2571" i="4"/>
  <c r="AG330" i="4"/>
  <c r="AG573" i="4"/>
  <c r="AG816" i="4"/>
  <c r="AG1140" i="4"/>
  <c r="AG1815" i="4"/>
  <c r="AG1626" i="4"/>
  <c r="AG2328" i="4"/>
  <c r="AG2679" i="4"/>
  <c r="AG438" i="4"/>
  <c r="AG681" i="4"/>
  <c r="AG924" i="4"/>
  <c r="AG1248" i="4"/>
  <c r="AG1059" i="4"/>
  <c r="AG1896" i="4"/>
  <c r="AG2409" i="4"/>
  <c r="AG2787" i="4"/>
  <c r="AG195" i="4"/>
  <c r="AG546" i="4"/>
  <c r="AG789" i="4"/>
  <c r="AG1032" i="4"/>
  <c r="AG1356" i="4"/>
  <c r="AG1734" i="4"/>
  <c r="AG2004" i="4"/>
  <c r="AG2301" i="4"/>
  <c r="AG2193" i="4"/>
  <c r="AG303" i="4"/>
  <c r="AG654" i="4"/>
  <c r="AG897" i="4"/>
  <c r="AG1194" i="4"/>
  <c r="AG1464" i="4"/>
  <c r="AG1950" i="4"/>
  <c r="AG1923" i="4"/>
  <c r="AG2436" i="4"/>
  <c r="AG2490" i="4"/>
  <c r="AG411" i="4"/>
  <c r="AG762" i="4"/>
  <c r="AG1005" i="4"/>
  <c r="AG1302" i="4"/>
  <c r="AG1572" i="4"/>
  <c r="AG2058" i="4"/>
  <c r="AG2031" i="4"/>
  <c r="AG2544" i="4"/>
  <c r="AG2598" i="4"/>
  <c r="AG519" i="4"/>
  <c r="AG870" i="4"/>
  <c r="AG1113" i="4"/>
  <c r="AG1410" i="4"/>
  <c r="AG1680" i="4"/>
  <c r="AG2166" i="4"/>
  <c r="AG2139" i="4"/>
  <c r="AG2652" i="4"/>
  <c r="AG2706" i="4"/>
  <c r="AG2775" i="4"/>
  <c r="AG2100" i="4"/>
  <c r="AG1884" i="4"/>
  <c r="AG1803" i="4"/>
  <c r="AG1128" i="4"/>
  <c r="AG912" i="4"/>
  <c r="AG669" i="4"/>
  <c r="AG426" i="4"/>
  <c r="AG1730" i="4"/>
  <c r="AG2486" i="4"/>
  <c r="AG1757" i="4"/>
  <c r="AG1190" i="4"/>
  <c r="AG1838" i="4"/>
  <c r="AG623" i="4"/>
  <c r="AG1244" i="4"/>
  <c r="AG272" i="4"/>
  <c r="AG650" i="4"/>
  <c r="AG2074" i="4"/>
  <c r="AG1912" i="4"/>
  <c r="AG2506" i="4"/>
  <c r="AG1534" i="4"/>
  <c r="AG1804" i="4"/>
  <c r="AG994" i="4"/>
  <c r="AG1183" i="4"/>
  <c r="AG427" i="4"/>
  <c r="AG2767" i="4"/>
  <c r="AG2173" i="4"/>
  <c r="AG2065" i="4"/>
  <c r="AG1282" i="4"/>
  <c r="AG1390" i="4"/>
  <c r="AG769" i="4"/>
  <c r="AG526" i="4"/>
  <c r="AG256" i="4"/>
  <c r="AG2737" i="4"/>
  <c r="AG2413" i="4"/>
  <c r="AG2602" i="4"/>
  <c r="AG2467" i="4"/>
  <c r="AG1603" i="4"/>
  <c r="AG874" i="4"/>
  <c r="AG712" i="4"/>
  <c r="AG631" i="4"/>
  <c r="AG361" i="4"/>
  <c r="AG2774" i="4"/>
  <c r="AG1802" i="4"/>
  <c r="AG2648" i="4"/>
  <c r="AG1876" i="4"/>
  <c r="AG96" i="4"/>
  <c r="AG123" i="4"/>
  <c r="AG231" i="4"/>
  <c r="AG339" i="4"/>
  <c r="AG447" i="4"/>
  <c r="AG555" i="4"/>
  <c r="AG663" i="4"/>
  <c r="AG771" i="4"/>
  <c r="AG879" i="4"/>
  <c r="AG987" i="4"/>
  <c r="AG150" i="4"/>
  <c r="AG258" i="4"/>
  <c r="AG366" i="4"/>
  <c r="AG474" i="4"/>
  <c r="AG582" i="4"/>
  <c r="AG690" i="4"/>
  <c r="AG798" i="4"/>
  <c r="AG906" i="4"/>
  <c r="AG1014" i="4"/>
  <c r="AG1122" i="4"/>
  <c r="AG177" i="4"/>
  <c r="AG285" i="4"/>
  <c r="AG393" i="4"/>
  <c r="AG501" i="4"/>
  <c r="AG609" i="4"/>
  <c r="AG717" i="4"/>
  <c r="AG825" i="4"/>
  <c r="AG933" i="4"/>
  <c r="AG1041" i="4"/>
  <c r="AG204" i="4"/>
  <c r="AG312" i="4"/>
  <c r="AG420" i="4"/>
  <c r="AG528" i="4"/>
  <c r="AG636" i="4"/>
  <c r="AG744" i="4"/>
  <c r="AG852" i="4"/>
  <c r="AG960" i="4"/>
  <c r="AG1068" i="4"/>
  <c r="AG1230" i="4"/>
  <c r="AG1338" i="4"/>
  <c r="AG1446" i="4"/>
  <c r="AG1149" i="4"/>
  <c r="AG1257" i="4"/>
  <c r="AG1365" i="4"/>
  <c r="AG1473" i="4"/>
  <c r="AG1581" i="4"/>
  <c r="AG1689" i="4"/>
  <c r="AG1176" i="4"/>
  <c r="AG1284" i="4"/>
  <c r="AG1392" i="4"/>
  <c r="AG1500" i="4"/>
  <c r="AG1608" i="4"/>
  <c r="AG1095" i="4"/>
  <c r="AG1203" i="4"/>
  <c r="AG1311" i="4"/>
  <c r="AG1419" i="4"/>
  <c r="AG1527" i="4"/>
  <c r="AG1635" i="4"/>
  <c r="AG1743" i="4"/>
  <c r="AG1851" i="4"/>
  <c r="AG1824" i="4"/>
  <c r="AG1878" i="4"/>
  <c r="AG1986" i="4"/>
  <c r="AG2094" i="4"/>
  <c r="AG2202" i="4"/>
  <c r="AG2310" i="4"/>
  <c r="AG2418" i="4"/>
  <c r="AG1905" i="4"/>
  <c r="AG1662" i="4"/>
  <c r="AG1932" i="4"/>
  <c r="AG2040" i="4"/>
  <c r="AG1554" i="4"/>
  <c r="AG1797" i="4"/>
  <c r="AG2013" i="4"/>
  <c r="AG2283" i="4"/>
  <c r="AG2445" i="4"/>
  <c r="AG2553" i="4"/>
  <c r="AG2661" i="4"/>
  <c r="AG2769" i="4"/>
  <c r="AG2877" i="4"/>
  <c r="AG2256" i="4"/>
  <c r="AG1770" i="4"/>
  <c r="AG2067" i="4"/>
  <c r="AG2229" i="4"/>
  <c r="AG2472" i="4"/>
  <c r="AG2580" i="4"/>
  <c r="AG2688" i="4"/>
  <c r="AG2796" i="4"/>
  <c r="AG1716" i="4"/>
  <c r="AG1959" i="4"/>
  <c r="AG2175" i="4"/>
  <c r="AG2499" i="4"/>
  <c r="AG2607" i="4"/>
  <c r="AG2715" i="4"/>
  <c r="AG2823" i="4"/>
  <c r="AG2121" i="4"/>
  <c r="AG2337" i="4"/>
  <c r="AG2391" i="4"/>
  <c r="AG2526" i="4"/>
  <c r="AG2634" i="4"/>
  <c r="AG2742" i="4"/>
  <c r="AG2850" i="4"/>
  <c r="AG2148" i="4"/>
  <c r="AG2364" i="4"/>
  <c r="AG2667" i="4"/>
  <c r="AG2397" i="4"/>
  <c r="AG1857" i="4"/>
  <c r="AG1695" i="4"/>
  <c r="AG1641" i="4"/>
  <c r="AG804" i="4"/>
  <c r="AG561" i="4"/>
  <c r="AG318" i="4"/>
  <c r="AG2513" i="4"/>
  <c r="AG2216" i="4"/>
  <c r="AG2864" i="4"/>
  <c r="AG2351" i="4"/>
  <c r="AG1514" i="4"/>
  <c r="AG1595" i="4"/>
  <c r="AG1136" i="4"/>
  <c r="AG164" i="4"/>
  <c r="AG542" i="4"/>
  <c r="AG2452" i="4"/>
  <c r="AG2533" i="4"/>
  <c r="AG2155" i="4"/>
  <c r="AG1885" i="4"/>
  <c r="AG1777" i="4"/>
  <c r="AG778" i="4"/>
  <c r="AG1021" i="4"/>
  <c r="AG2011" i="4"/>
  <c r="AG2119" i="4"/>
  <c r="AG823" i="4"/>
  <c r="AG1984" i="4"/>
  <c r="AG1606" i="4"/>
  <c r="AG1579" i="4"/>
  <c r="AG688" i="4"/>
  <c r="AG418" i="4"/>
  <c r="AG148" i="4"/>
  <c r="AG2791" i="4"/>
  <c r="AG2332" i="4"/>
  <c r="AG2494" i="4"/>
  <c r="AG1576" i="4"/>
  <c r="AG1495" i="4"/>
  <c r="AG1117" i="4"/>
  <c r="AG604" i="4"/>
  <c r="AG523" i="4"/>
  <c r="AG2666" i="4"/>
  <c r="AG97" i="4"/>
  <c r="AG80" i="4"/>
  <c r="AG53" i="4"/>
  <c r="AG42" i="4"/>
  <c r="AG69" i="4"/>
  <c r="AG78" i="4"/>
  <c r="AG51" i="4"/>
  <c r="AG38" i="4"/>
  <c r="AG65" i="4"/>
  <c r="AG44" i="4"/>
  <c r="AG71" i="4"/>
  <c r="AG83" i="4"/>
  <c r="AG31" i="4"/>
  <c r="AG58" i="4"/>
  <c r="AG85" i="4"/>
  <c r="AG50" i="4"/>
  <c r="AG77" i="4"/>
  <c r="AG90" i="4"/>
  <c r="AG36" i="4"/>
  <c r="AG63" i="4"/>
  <c r="AG43" i="4"/>
  <c r="AG70" i="4"/>
  <c r="AG68" i="4"/>
  <c r="AG41" i="4"/>
  <c r="AG32" i="4"/>
  <c r="AG59" i="4"/>
  <c r="AG86" i="4"/>
  <c r="AG4" i="4"/>
  <c r="AG9" i="4"/>
  <c r="AG13" i="4"/>
  <c r="AG18" i="4"/>
  <c r="AG27" i="4"/>
  <c r="AG10" i="4"/>
  <c r="AG14" i="4"/>
  <c r="AG19" i="4"/>
  <c r="AG5" i="4"/>
  <c r="AG11" i="4"/>
  <c r="AG26" i="4"/>
  <c r="AG20" i="4"/>
  <c r="AG6" i="4"/>
  <c r="AG12" i="4"/>
  <c r="AG15" i="4"/>
  <c r="AG21" i="4"/>
  <c r="AG7" i="4"/>
  <c r="AG24" i="4"/>
  <c r="AG16" i="4"/>
  <c r="AG22" i="4"/>
  <c r="AG23" i="4"/>
  <c r="AG8" i="4"/>
  <c r="AG3" i="4"/>
  <c r="AG25" i="4"/>
  <c r="AG17" i="4"/>
  <c r="K29" i="3"/>
  <c r="K17" i="3"/>
  <c r="K44" i="3"/>
  <c r="K42" i="3"/>
  <c r="K35" i="3"/>
  <c r="K27" i="3"/>
  <c r="K48" i="3"/>
  <c r="K50" i="3"/>
  <c r="K38" i="3"/>
  <c r="K33" i="3"/>
  <c r="K51" i="3"/>
  <c r="K49" i="3"/>
  <c r="K46" i="3"/>
  <c r="K45" i="3"/>
  <c r="K47" i="3"/>
  <c r="K22" i="3"/>
  <c r="K40" i="3"/>
  <c r="K41" i="3"/>
  <c r="K39" i="3"/>
  <c r="K43" i="3"/>
  <c r="K32" i="3"/>
  <c r="K37" i="3"/>
  <c r="K26" i="3"/>
  <c r="K24" i="3"/>
  <c r="K34" i="3"/>
  <c r="K23" i="3"/>
  <c r="K28" i="3"/>
  <c r="K31" i="3"/>
  <c r="K30" i="3"/>
  <c r="K18" i="3"/>
  <c r="K19" i="3"/>
  <c r="K16" i="3"/>
  <c r="K21" i="3"/>
  <c r="K36" i="3"/>
  <c r="K25" i="3"/>
  <c r="K20" i="3"/>
  <c r="K9" i="3"/>
  <c r="K11" i="3"/>
  <c r="K8" i="3"/>
  <c r="K10" i="3"/>
  <c r="K5" i="3"/>
  <c r="K15" i="3"/>
  <c r="K13" i="3"/>
  <c r="K14" i="3"/>
  <c r="K6" i="3"/>
  <c r="K4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<sst xmlns="http://schemas.openxmlformats.org/spreadsheetml/2006/main" count="1573" uniqueCount="423">
  <si>
    <t>match_id</t>
  </si>
  <si>
    <t>phase_name</t>
  </si>
  <si>
    <t>groupe1</t>
  </si>
  <si>
    <t>groupe2</t>
  </si>
  <si>
    <t>date</t>
  </si>
  <si>
    <t>time_utc_plus_2</t>
  </si>
  <si>
    <t>datetime_utc_plus_2</t>
  </si>
  <si>
    <t>team1</t>
  </si>
  <si>
    <t>team2</t>
  </si>
  <si>
    <t>cote1</t>
  </si>
  <si>
    <t>cote_n</t>
  </si>
  <si>
    <t>cote2</t>
  </si>
  <si>
    <t>score1_90</t>
  </si>
  <si>
    <t>score2_90</t>
  </si>
  <si>
    <t>score1_120</t>
  </si>
  <si>
    <t>score2_120</t>
  </si>
  <si>
    <t>score1_tab</t>
  </si>
  <si>
    <t>score2_tab</t>
  </si>
  <si>
    <t>final_mpp_score1</t>
  </si>
  <si>
    <t>final_mpp_score2</t>
  </si>
  <si>
    <t>tab_flag</t>
  </si>
  <si>
    <t>score_text</t>
  </si>
  <si>
    <t>prono_result</t>
  </si>
  <si>
    <t>result_irl</t>
  </si>
  <si>
    <t>Tour 1</t>
  </si>
  <si>
    <t>A</t>
  </si>
  <si>
    <t>Mexique</t>
  </si>
  <si>
    <t>Afrique du Sud</t>
  </si>
  <si>
    <t>Corée du Sud</t>
  </si>
  <si>
    <t>Tchéquie</t>
  </si>
  <si>
    <t>B</t>
  </si>
  <si>
    <t>Canada</t>
  </si>
  <si>
    <t>Bosnie-Herzégovine</t>
  </si>
  <si>
    <t>D</t>
  </si>
  <si>
    <t>Etats-Unis</t>
  </si>
  <si>
    <t>Paraguay</t>
  </si>
  <si>
    <t>Qatar</t>
  </si>
  <si>
    <t>Suisse</t>
  </si>
  <si>
    <t>C</t>
  </si>
  <si>
    <t>Brésil</t>
  </si>
  <si>
    <t>Maroc</t>
  </si>
  <si>
    <t>Haïti</t>
  </si>
  <si>
    <t>Ecosse</t>
  </si>
  <si>
    <t>Australie</t>
  </si>
  <si>
    <t>Turquie</t>
  </si>
  <si>
    <t>E</t>
  </si>
  <si>
    <t>Allemagne</t>
  </si>
  <si>
    <t>Curaçao</t>
  </si>
  <si>
    <t>F</t>
  </si>
  <si>
    <t>Pays-Bas</t>
  </si>
  <si>
    <t>Japon</t>
  </si>
  <si>
    <t>Côte d'Ivoire</t>
  </si>
  <si>
    <t>Equateur</t>
  </si>
  <si>
    <t>Suède</t>
  </si>
  <si>
    <t>Tunisie</t>
  </si>
  <si>
    <t>H</t>
  </si>
  <si>
    <t>Espagne</t>
  </si>
  <si>
    <t>Cap-Vert</t>
  </si>
  <si>
    <t>G</t>
  </si>
  <si>
    <t>Belgique</t>
  </si>
  <si>
    <t>Egypte</t>
  </si>
  <si>
    <t>Uruguay</t>
  </si>
  <si>
    <t>Iran</t>
  </si>
  <si>
    <t>Nouvelle-Zélande</t>
  </si>
  <si>
    <t>I</t>
  </si>
  <si>
    <t>France</t>
  </si>
  <si>
    <t>Sénégal</t>
  </si>
  <si>
    <t>Irak</t>
  </si>
  <si>
    <t>Norvège</t>
  </si>
  <si>
    <t>J</t>
  </si>
  <si>
    <t>Argentine</t>
  </si>
  <si>
    <t>Algérie</t>
  </si>
  <si>
    <t>Autriche</t>
  </si>
  <si>
    <t>Jordanie</t>
  </si>
  <si>
    <t>K</t>
  </si>
  <si>
    <t>Portugal</t>
  </si>
  <si>
    <t>RD Congo</t>
  </si>
  <si>
    <t>L</t>
  </si>
  <si>
    <t>Angleterre</t>
  </si>
  <si>
    <t>Croatie</t>
  </si>
  <si>
    <t>Ghana</t>
  </si>
  <si>
    <t>Panama</t>
  </si>
  <si>
    <t>Ouzbékistan</t>
  </si>
  <si>
    <t>Colombie</t>
  </si>
  <si>
    <t>Tour 2</t>
  </si>
  <si>
    <t>Tour 3</t>
  </si>
  <si>
    <t>1/16 Finale</t>
  </si>
  <si>
    <t>ABCDF</t>
  </si>
  <si>
    <t>CDFGH</t>
  </si>
  <si>
    <t>CEFHI</t>
  </si>
  <si>
    <t>EHIJK</t>
  </si>
  <si>
    <t>AEHIJ</t>
  </si>
  <si>
    <t>BEFIJ</t>
  </si>
  <si>
    <t>EFGIJ</t>
  </si>
  <si>
    <t>DEIJL</t>
  </si>
  <si>
    <t>1/8 Finale</t>
  </si>
  <si>
    <t>1/4 Finale</t>
  </si>
  <si>
    <t>1/2 Finale</t>
  </si>
  <si>
    <t>Petite Finale</t>
  </si>
  <si>
    <t>Finale</t>
  </si>
  <si>
    <t>Match</t>
  </si>
  <si>
    <t>time</t>
  </si>
  <si>
    <t>Date/Heure</t>
  </si>
  <si>
    <t>Phase Id</t>
  </si>
  <si>
    <t>Phase</t>
  </si>
  <si>
    <t>Equipe 1</t>
  </si>
  <si>
    <t>Equipe 2</t>
  </si>
  <si>
    <t>Location</t>
  </si>
  <si>
    <t>Stadium</t>
  </si>
  <si>
    <t>Mexique City</t>
  </si>
  <si>
    <t>Estadio Azteca</t>
  </si>
  <si>
    <t>Zapopan</t>
  </si>
  <si>
    <t>Estadio Akron</t>
  </si>
  <si>
    <t>Toronto</t>
  </si>
  <si>
    <t>BMO Field</t>
  </si>
  <si>
    <t>USA</t>
  </si>
  <si>
    <t>Inglewood, Los Angeles, California</t>
  </si>
  <si>
    <t>SoFi Stadium</t>
  </si>
  <si>
    <t>Santa Clara, Californie</t>
  </si>
  <si>
    <t>Levi's Stadium</t>
  </si>
  <si>
    <t>East Rutherford, New Jersey/New York</t>
  </si>
  <si>
    <t>MetLife Stadium</t>
  </si>
  <si>
    <t>Foxborough</t>
  </si>
  <si>
    <t>Gillette Stadium</t>
  </si>
  <si>
    <t>Vancouver</t>
  </si>
  <si>
    <t>BC Place</t>
  </si>
  <si>
    <t>Houston, Texas</t>
  </si>
  <si>
    <t>NRG Stadium</t>
  </si>
  <si>
    <t>Arlington, Dallas, Texas</t>
  </si>
  <si>
    <t>AT&amp;T Stadium</t>
  </si>
  <si>
    <t>Philadelphia, Pennsylvania</t>
  </si>
  <si>
    <t>Lincoln Financial Field</t>
  </si>
  <si>
    <t>Monterrey</t>
  </si>
  <si>
    <t>Estadio BBVA</t>
  </si>
  <si>
    <t>Atlanta</t>
  </si>
  <si>
    <t>Mercedes-Benz Stadium</t>
  </si>
  <si>
    <t>Seattle</t>
  </si>
  <si>
    <t>Lumen Field</t>
  </si>
  <si>
    <t>Miami Gardens, Florida</t>
  </si>
  <si>
    <t>Hard Rock Stadium</t>
  </si>
  <si>
    <t>Kansas City, Missouri</t>
  </si>
  <si>
    <t>Arrowhead Stadium</t>
  </si>
  <si>
    <t>Groupe</t>
  </si>
  <si>
    <t>Nation</t>
  </si>
  <si>
    <t>M</t>
  </si>
  <si>
    <t>V</t>
  </si>
  <si>
    <t>N</t>
  </si>
  <si>
    <t>BP</t>
  </si>
  <si>
    <t>BC</t>
  </si>
  <si>
    <t>GA</t>
  </si>
  <si>
    <t>Pts</t>
  </si>
  <si>
    <t>#</t>
  </si>
  <si>
    <t>profile_id</t>
  </si>
  <si>
    <t>profile_alias</t>
  </si>
  <si>
    <t>prono_score1</t>
  </si>
  <si>
    <t>prono_score2</t>
  </si>
  <si>
    <t>bonus_double_flag</t>
  </si>
  <si>
    <t>final_score1</t>
  </si>
  <si>
    <t>bonus_score_exact</t>
  </si>
  <si>
    <t>_Nicolas_LM_</t>
  </si>
  <si>
    <t>leaelaz</t>
  </si>
  <si>
    <t>PasMetalleux</t>
  </si>
  <si>
    <t>groupe</t>
  </si>
  <si>
    <t>team</t>
  </si>
  <si>
    <t>trigram</t>
  </si>
  <si>
    <t>cote</t>
  </si>
  <si>
    <t>ESP</t>
  </si>
  <si>
    <t>FRA</t>
  </si>
  <si>
    <t>ENG</t>
  </si>
  <si>
    <t>PRT</t>
  </si>
  <si>
    <t>ARG</t>
  </si>
  <si>
    <t>BRA</t>
  </si>
  <si>
    <t>DEU</t>
  </si>
  <si>
    <t>NLD</t>
  </si>
  <si>
    <t>NOR</t>
  </si>
  <si>
    <t>BEL</t>
  </si>
  <si>
    <t>COL</t>
  </si>
  <si>
    <t>JAP</t>
  </si>
  <si>
    <t>MAR</t>
  </si>
  <si>
    <t>CHE</t>
  </si>
  <si>
    <t>MEX</t>
  </si>
  <si>
    <t>URY</t>
  </si>
  <si>
    <t>CAN</t>
  </si>
  <si>
    <t>HRV</t>
  </si>
  <si>
    <t>ECU</t>
  </si>
  <si>
    <t>SEN</t>
  </si>
  <si>
    <t>TUR</t>
  </si>
  <si>
    <t>PRY</t>
  </si>
  <si>
    <t>ALG</t>
  </si>
  <si>
    <t>BIH</t>
  </si>
  <si>
    <t>CIV</t>
  </si>
  <si>
    <t>SCO</t>
  </si>
  <si>
    <t>EGY</t>
  </si>
  <si>
    <t>CZE</t>
  </si>
  <si>
    <t>AUS</t>
  </si>
  <si>
    <t>AUT</t>
  </si>
  <si>
    <t>KOR</t>
  </si>
  <si>
    <t>GHA</t>
  </si>
  <si>
    <t>IRN</t>
  </si>
  <si>
    <t>COD</t>
  </si>
  <si>
    <t>TUN</t>
  </si>
  <si>
    <t>ZAF</t>
  </si>
  <si>
    <t>SAU</t>
  </si>
  <si>
    <t>CPV</t>
  </si>
  <si>
    <t>CUW</t>
  </si>
  <si>
    <t>HTI</t>
  </si>
  <si>
    <t>IRQ</t>
  </si>
  <si>
    <t>JOR</t>
  </si>
  <si>
    <t>NZL</t>
  </si>
  <si>
    <t>NZD</t>
  </si>
  <si>
    <t>PAN</t>
  </si>
  <si>
    <t>QAT</t>
  </si>
  <si>
    <t>player_id</t>
  </si>
  <si>
    <t>player_name</t>
  </si>
  <si>
    <t>goals</t>
  </si>
  <si>
    <t>Kylian Mbappé</t>
  </si>
  <si>
    <t>Lionel Messi</t>
  </si>
  <si>
    <t>Lamine Yamal</t>
  </si>
  <si>
    <t>Harry Kane</t>
  </si>
  <si>
    <t>Vinicius Junior</t>
  </si>
  <si>
    <t>Erling Haaland</t>
  </si>
  <si>
    <t>Un Autre</t>
  </si>
  <si>
    <t>Cristiano Ronaldo</t>
  </si>
  <si>
    <t>Memphis Depay</t>
  </si>
  <si>
    <t>Romelu Lukaku</t>
  </si>
  <si>
    <t>Nick Woltemade</t>
  </si>
  <si>
    <t>Brahim Diaz</t>
  </si>
  <si>
    <t>Folarin Balogun</t>
  </si>
  <si>
    <t>Andrej Kramaric</t>
  </si>
  <si>
    <t>Mohamed Salah</t>
  </si>
  <si>
    <t>Riyad Mahrez</t>
  </si>
  <si>
    <t>Sadio Mané</t>
  </si>
  <si>
    <t>Luiz Diaz</t>
  </si>
  <si>
    <t>Darwin Nunez</t>
  </si>
  <si>
    <t>Viktor Gyökeres</t>
  </si>
  <si>
    <t>Scott McTominay</t>
  </si>
  <si>
    <t>profile_real_name</t>
  </si>
  <si>
    <t>profile_winner</t>
  </si>
  <si>
    <t>profile_striker</t>
  </si>
  <si>
    <t>Léa EL ASERY</t>
  </si>
  <si>
    <t>Elwenn JOUBREL</t>
  </si>
  <si>
    <t>Pauline OLIVIER</t>
  </si>
  <si>
    <t>Popo444</t>
  </si>
  <si>
    <t>Julie BOISSIERE</t>
  </si>
  <si>
    <t>_Jujul</t>
  </si>
  <si>
    <t>Julie BOUCHARD</t>
  </si>
  <si>
    <t>Julay</t>
  </si>
  <si>
    <t>Vincent FRAYSSE</t>
  </si>
  <si>
    <t>__Vince__</t>
  </si>
  <si>
    <t>Louis HARLE</t>
  </si>
  <si>
    <t>Louuiiis</t>
  </si>
  <si>
    <t>Aurelien_dqp</t>
  </si>
  <si>
    <t>RandomPaul</t>
  </si>
  <si>
    <t>Paul MONTESINOS</t>
  </si>
  <si>
    <t>Aurélien DE POULPIQUET</t>
  </si>
  <si>
    <t>final_score2</t>
  </si>
  <si>
    <t>point_resultat</t>
  </si>
  <si>
    <t>score_exact_flag</t>
  </si>
  <si>
    <t>range_min</t>
  </si>
  <si>
    <t>range_max</t>
  </si>
  <si>
    <t>range_name</t>
  </si>
  <si>
    <t>points_bonus</t>
  </si>
  <si>
    <t>Exact</t>
  </si>
  <si>
    <t>Rare</t>
  </si>
  <si>
    <t>Très rare</t>
  </si>
  <si>
    <t>Méga rare</t>
  </si>
  <si>
    <t>Ultra rare</t>
  </si>
  <si>
    <t>rarete</t>
  </si>
  <si>
    <t>points</t>
  </si>
  <si>
    <t>points_cumulative</t>
  </si>
  <si>
    <t>phase</t>
  </si>
  <si>
    <t>localization</t>
  </si>
  <si>
    <t>stadium</t>
  </si>
  <si>
    <t>Kinsley ROQUE</t>
  </si>
  <si>
    <t>profile_name</t>
  </si>
  <si>
    <t>Nicolas LE MOUEL</t>
  </si>
  <si>
    <t>Jaouad SETTI</t>
  </si>
  <si>
    <t>Jaouad1</t>
  </si>
  <si>
    <t>team1_trigram</t>
  </si>
  <si>
    <t>team2_trigram</t>
  </si>
  <si>
    <t>winner_points</t>
  </si>
  <si>
    <t>striker_points</t>
  </si>
  <si>
    <t>status</t>
  </si>
  <si>
    <t>À venir</t>
  </si>
  <si>
    <t>Arabie Saoudite</t>
  </si>
  <si>
    <t>#FFBE85</t>
  </si>
  <si>
    <t>#F5C7FC</t>
  </si>
  <si>
    <t>#CBEBBA</t>
  </si>
  <si>
    <t>#A5EA7F</t>
  </si>
  <si>
    <t>#A6F7B1</t>
  </si>
  <si>
    <t>#B2EAE8</t>
  </si>
  <si>
    <t>profile_color1</t>
  </si>
  <si>
    <t>profile_color2</t>
  </si>
  <si>
    <t>#F7C79D</t>
  </si>
  <si>
    <t>#F4EA9D</t>
  </si>
  <si>
    <t>#FFBEBE</t>
  </si>
  <si>
    <t>#C2D4FF</t>
  </si>
  <si>
    <t>profile_color_1</t>
  </si>
  <si>
    <t>profile_color_2</t>
  </si>
  <si>
    <t>#C4B0FF</t>
  </si>
  <si>
    <t>#C489CF</t>
  </si>
  <si>
    <t>group</t>
  </si>
  <si>
    <t>#80C65A</t>
  </si>
  <si>
    <t>#6EC179</t>
  </si>
  <si>
    <t>#6CB4B1</t>
  </si>
  <si>
    <t>#C1CB7D</t>
  </si>
  <si>
    <t>#EEF7B1</t>
  </si>
  <si>
    <t>#D2C458</t>
  </si>
  <si>
    <t>#7F66C8</t>
  </si>
  <si>
    <t>#DF6868</t>
  </si>
  <si>
    <t>#6586D5</t>
  </si>
  <si>
    <t>#D890FF</t>
  </si>
  <si>
    <t>#B750EF</t>
  </si>
  <si>
    <t>#70BC6E</t>
  </si>
  <si>
    <t>rank</t>
  </si>
  <si>
    <t>winner_points_bonus</t>
  </si>
  <si>
    <t>striker_points_bonus</t>
  </si>
  <si>
    <t>Marie EXBRAYAT</t>
  </si>
  <si>
    <t>Julien INGE</t>
  </si>
  <si>
    <t>Julien_I</t>
  </si>
  <si>
    <t>Amine ZARROUKI</t>
  </si>
  <si>
    <t>player_name_img</t>
  </si>
  <si>
    <t>kylian_mbappe</t>
  </si>
  <si>
    <t>lionel_messi</t>
  </si>
  <si>
    <t>lamine_yamal</t>
  </si>
  <si>
    <t>harry_kane</t>
  </si>
  <si>
    <t>vinicius_junior</t>
  </si>
  <si>
    <t>erling_haaland</t>
  </si>
  <si>
    <t>un_autre</t>
  </si>
  <si>
    <t>cristiano_ronaldo</t>
  </si>
  <si>
    <t>memphis_depay</t>
  </si>
  <si>
    <t>romelu_lukaku</t>
  </si>
  <si>
    <t>nick_woltemade</t>
  </si>
  <si>
    <t>brahim_diaz</t>
  </si>
  <si>
    <t>folarin_balogun</t>
  </si>
  <si>
    <t>andrej_kramaric</t>
  </si>
  <si>
    <t>mohamed_salah</t>
  </si>
  <si>
    <t>riyad_mahrez</t>
  </si>
  <si>
    <t>sadio_mane</t>
  </si>
  <si>
    <t>luiz_diaz</t>
  </si>
  <si>
    <t>darwin_nunez</t>
  </si>
  <si>
    <t>viktor_gyokeres</t>
  </si>
  <si>
    <t>scott_mctominay</t>
  </si>
  <si>
    <t>img_bonus</t>
  </si>
  <si>
    <t>eliminated</t>
  </si>
  <si>
    <t>winner_well_predicted_flag</t>
  </si>
  <si>
    <t>winner</t>
  </si>
  <si>
    <t>#C1E0EF</t>
  </si>
  <si>
    <t>#4F91B2</t>
  </si>
  <si>
    <t>img_prono_bonus</t>
  </si>
  <si>
    <t>MarieEYT</t>
  </si>
  <si>
    <t>Laura GIULIANO</t>
  </si>
  <si>
    <t>best_striker_well_predicted_flag</t>
  </si>
  <si>
    <t>#86A4FE</t>
  </si>
  <si>
    <t>#3769FF</t>
  </si>
  <si>
    <t>#FF5D5D</t>
  </si>
  <si>
    <t>#FF9898</t>
  </si>
  <si>
    <t>#F2589B</t>
  </si>
  <si>
    <t>#FFAFD2</t>
  </si>
  <si>
    <t>#FFB0B0</t>
  </si>
  <si>
    <t>#F25757</t>
  </si>
  <si>
    <t>Julien CRIMOTEL</t>
  </si>
  <si>
    <t>Julien_cri</t>
  </si>
  <si>
    <t>nb_bon_prono</t>
  </si>
  <si>
    <t>nb_bon_score</t>
  </si>
  <si>
    <t>Cartone</t>
  </si>
  <si>
    <t>Anis_MaFihache</t>
  </si>
  <si>
    <t>Jujumsrd</t>
  </si>
  <si>
    <t>Julie Mansard</t>
  </si>
  <si>
    <t>Eyram TETSHIE</t>
  </si>
  <si>
    <t>Quentin CARTON</t>
  </si>
  <si>
    <t>Anis LEBIK</t>
  </si>
  <si>
    <t>Julia BOUANAN</t>
  </si>
  <si>
    <t>#F0BC42</t>
  </si>
  <si>
    <t>#8E1F2F</t>
  </si>
  <si>
    <t>#41DEF0</t>
  </si>
  <si>
    <t>#0BA6B7</t>
  </si>
  <si>
    <t>#2FAEE0</t>
  </si>
  <si>
    <t>#BEA064</t>
  </si>
  <si>
    <t>#60DC8C</t>
  </si>
  <si>
    <t>#22A34F</t>
  </si>
  <si>
    <t>#E65568</t>
  </si>
  <si>
    <t>#E8B28F</t>
  </si>
  <si>
    <t>Juliette</t>
  </si>
  <si>
    <t>JUJULABOSS13</t>
  </si>
  <si>
    <t>Samya ALAOUI</t>
  </si>
  <si>
    <t>Samyaaaaaaaaaa</t>
  </si>
  <si>
    <t>#A2F2C7</t>
  </si>
  <si>
    <t>#5DC18C</t>
  </si>
  <si>
    <t>#F2A2A2</t>
  </si>
  <si>
    <t>#C25D5D</t>
  </si>
  <si>
    <t>RomaLaura</t>
  </si>
  <si>
    <t>DJUDJUPRONO</t>
  </si>
  <si>
    <t>Amino28</t>
  </si>
  <si>
    <t>Terminé</t>
  </si>
  <si>
    <t>Léa WALOCQ</t>
  </si>
  <si>
    <t>leaw0808</t>
  </si>
  <si>
    <t>#D1B9EB</t>
  </si>
  <si>
    <t>#B58BC7</t>
  </si>
  <si>
    <t>resultat_exact_flag</t>
  </si>
  <si>
    <t>Mohamad EL KAWAS</t>
  </si>
  <si>
    <t>Mohamad#5GGG1</t>
  </si>
  <si>
    <t>#EB8787</t>
  </si>
  <si>
    <t>#368E2C</t>
  </si>
  <si>
    <t>Kinsley91</t>
  </si>
  <si>
    <t>YramVi</t>
  </si>
  <si>
    <t>Étiquettes de lignes</t>
  </si>
  <si>
    <t>Total général</t>
  </si>
  <si>
    <t>Nombre de Résultats Exacts</t>
  </si>
  <si>
    <t>Nombre de Scores Exacts</t>
  </si>
  <si>
    <t>(Plusieurs éléments)</t>
  </si>
  <si>
    <t>Rang</t>
  </si>
  <si>
    <t>prono_points_max</t>
  </si>
  <si>
    <t>score_max_cumul</t>
  </si>
  <si>
    <t>Score Max Possible</t>
  </si>
  <si>
    <t>maryemkappa</t>
  </si>
  <si>
    <t>#6D3DD5</t>
  </si>
  <si>
    <t>#BCA2F4</t>
  </si>
  <si>
    <t>SWE</t>
  </si>
  <si>
    <t>is_sleeping</t>
  </si>
  <si>
    <t>Maryem GUIZANI</t>
  </si>
  <si>
    <t>Aurelien_dpq</t>
  </si>
  <si>
    <t>prono_score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</si>
</sst>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&quot; &quot;hh&quot;:&quot;mm"/>
    <numFmt numFmtId="165" formatCode="&quot; &quot;* #,##0.00000&quot; &quot;;&quot;-&quot;* #,##0.00000&quot; &quot;;&quot; &quot;* &quot;-&quot;#&quot; &quot;;&quot; &quot;@&quot; &quot;"/>
    <numFmt numFmtId="166" formatCode="h&quot;:&quot;mm;@"/>
    <numFmt numFmtId="167" formatCode="hh&quot;:&quot;mm"/>
    <numFmt numFmtId="168" formatCode="&quot; &quot;* #,##0.00&quot; &quot;;&quot;-&quot;* #,##0.00&quot; &quot;;&quot; &quot;* &quot;-&quot;#&quot; &quot;;&quot; &quot;@&quot; &quot;"/>
  </numFmts>
  <fonts count="6" x14ac:knownFonts="1">
    <font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8"/>
      <name val="Aptos Narrow"/>
      <family val="2"/>
    </font>
    <font>
      <b/>
      <sz val="11"/>
      <color theme="1"/>
      <name val="Aptos Narrow"/>
      <family val="2"/>
    </font>
    <font>
      <sz val="9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168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2" fillId="2" borderId="0" applyNumberFormat="0" applyBorder="0" applyAlignment="0" applyProtection="0"/>
  </cellStyleXfs>
  <cellXfs count="73">
    <xf numFmtId="0" fontId="0" fillId="0" borderId="0" xfId="0"/>
    <xf numFmtId="0" fontId="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" fontId="2" fillId="0" borderId="0" xfId="1" applyNumberFormat="1" applyFont="1" applyAlignment="1">
      <alignment horizontal="center" vertical="center" wrapText="1"/>
    </xf>
    <xf numFmtId="165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1" fillId="0" borderId="0" xfId="1" applyNumberFormat="1" applyAlignment="1">
      <alignment horizontal="center" vertical="center"/>
    </xf>
    <xf numFmtId="165" fontId="1" fillId="0" borderId="0" xfId="1" applyNumberFormat="1" applyAlignment="1">
      <alignment horizontal="center" vertical="center"/>
    </xf>
    <xf numFmtId="0" fontId="0" fillId="0" borderId="0" xfId="0" applyAlignment="1">
      <alignment vertical="center"/>
    </xf>
    <xf numFmtId="16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vertical="center" wrapText="1"/>
    </xf>
    <xf numFmtId="20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vertical="center" wrapText="1"/>
    </xf>
    <xf numFmtId="1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wrapText="1"/>
    </xf>
    <xf numFmtId="166" fontId="2" fillId="0" borderId="0" xfId="0" applyNumberFormat="1" applyFont="1" applyAlignment="1">
      <alignment horizontal="center" vertical="top" wrapText="1"/>
    </xf>
    <xf numFmtId="0" fontId="0" fillId="0" borderId="0" xfId="0" pivotButton="1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 indent="1"/>
    </xf>
    <xf numFmtId="0" fontId="0" fillId="5" borderId="0" xfId="0" applyFill="1" applyAlignment="1">
      <alignment horizontal="center"/>
    </xf>
    <xf numFmtId="1" fontId="0" fillId="5" borderId="0" xfId="0" applyNumberForma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left" vertical="center" indent="1"/>
    </xf>
    <xf numFmtId="0" fontId="0" fillId="6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" fontId="5" fillId="5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1" fontId="5" fillId="6" borderId="0" xfId="0" applyNumberFormat="1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14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1" fontId="1" fillId="7" borderId="0" xfId="1" applyNumberFormat="1" applyFill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165" fontId="1" fillId="7" borderId="0" xfId="1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0" fillId="7" borderId="0" xfId="0" applyFill="1" applyAlignment="1">
      <alignment vertical="center"/>
    </xf>
    <xf numFmtId="14" fontId="0" fillId="6" borderId="0" xfId="0" applyNumberFormat="1" applyFill="1" applyAlignment="1">
      <alignment horizontal="center"/>
    </xf>
    <xf numFmtId="166" fontId="0" fillId="6" borderId="0" xfId="0" applyNumberFormat="1" applyFill="1" applyAlignment="1">
      <alignment horizontal="center"/>
    </xf>
    <xf numFmtId="164" fontId="0" fillId="6" borderId="0" xfId="0" applyNumberFormat="1" applyFill="1" applyAlignment="1">
      <alignment horizontal="center"/>
    </xf>
    <xf numFmtId="1" fontId="1" fillId="6" borderId="0" xfId="1" applyNumberFormat="1" applyFill="1" applyAlignment="1">
      <alignment horizontal="center" vertical="center"/>
    </xf>
    <xf numFmtId="165" fontId="1" fillId="6" borderId="0" xfId="1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8" borderId="0" xfId="0" applyFill="1" applyAlignment="1">
      <alignment horizontal="center" vertical="center"/>
    </xf>
    <xf numFmtId="16" fontId="0" fillId="8" borderId="0" xfId="0" applyNumberFormat="1" applyFill="1" applyAlignment="1">
      <alignment horizontal="center" vertical="center"/>
    </xf>
    <xf numFmtId="14" fontId="0" fillId="8" borderId="0" xfId="0" applyNumberFormat="1" applyFill="1" applyAlignment="1">
      <alignment horizontal="center"/>
    </xf>
    <xf numFmtId="166" fontId="0" fillId="8" borderId="0" xfId="0" applyNumberFormat="1" applyFill="1" applyAlignment="1">
      <alignment horizontal="center"/>
    </xf>
    <xf numFmtId="164" fontId="0" fillId="8" borderId="0" xfId="0" applyNumberFormat="1" applyFill="1" applyAlignment="1">
      <alignment horizontal="center"/>
    </xf>
    <xf numFmtId="1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vertical="center"/>
    </xf>
  </cellXfs>
  <cellStyles count="4">
    <cellStyle name="cf1" xfId="2" xr:uid="{BDE7E220-780A-44E5-992D-98C66015808A}"/>
    <cellStyle name="cf2" xfId="3" xr:uid="{C0C08091-CF83-4084-81E4-996F39F55F01}"/>
    <cellStyle name="Milliers" xfId="1" builtinId="3" customBuiltin="1"/>
    <cellStyle name="Normal" xfId="0" builtinId="0" customBuiltin="1"/>
  </cellStyles>
  <dxfs count="15">
    <dxf>
      <font>
        <b/>
        <color rgb="FF000000"/>
        <family val="2"/>
      </font>
      <fill>
        <patternFill patternType="solid">
          <fgColor rgb="FFFFCC00"/>
          <bgColor rgb="FFFFCC00"/>
        </patternFill>
      </fill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colas Le Mouël" refreshedDate="46188.661784837961" createdVersion="8" refreshedVersion="8" minRefreshableVersion="3" recordCount="2782" xr:uid="{1B0F2382-EF7E-4ADA-8A27-EE2C4F2AD67E}">
  <cacheSource type="worksheet">
    <worksheetSource ref="A1:AG2783" sheet="Pronostics"/>
  </cacheSource>
  <cacheFields count="31">
    <cacheField name="match_id" numFmtId="0">
      <sharedItems containsSemiMixedTypes="0" containsString="0" containsNumber="1" containsInteger="1" minValue="0" maxValue="106" count="10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</sharedItems>
    </cacheField>
    <cacheField name="profile_id" numFmtId="1">
      <sharedItems containsSemiMixedTypes="0" containsString="0" containsNumber="1" containsInteger="1" minValue="1" maxValue="26"/>
    </cacheField>
    <cacheField name="datetime_utc_plus_2" numFmtId="0">
      <sharedItems containsNonDate="0" containsDate="1" containsString="0" containsBlank="1" minDate="2026-06-11T21:00:00" maxDate="2026-07-19T21:00:00"/>
    </cacheField>
    <cacheField name="profile_alias" numFmtId="0">
      <sharedItems count="26">
        <s v="_Nicolas_LM_"/>
        <s v="leaelaz"/>
        <s v="PasMetalleux"/>
        <s v="Popo444"/>
        <s v="_Jujul"/>
        <s v="Julay"/>
        <s v="__Vince__"/>
        <s v="Louuiiis"/>
        <s v="Aurelien_dqp"/>
        <s v="RandomPaul"/>
        <s v="Kinsley91"/>
        <s v="Jaouad1"/>
        <s v="Julien_I"/>
        <s v="MarieEYT"/>
        <s v="Amino28"/>
        <s v="RomaLaura"/>
        <s v="Julien_cri"/>
        <s v="Cartone"/>
        <s v="YramVi"/>
        <s v="Anis_MaFihache"/>
        <s v="JUJULABOSS13"/>
        <s v="Jujumsrd"/>
        <s v="DJUDJUPRONO"/>
        <s v="Samyaaaaaaaaaa"/>
        <s v="leaw0808"/>
        <s v="Mohamad#5GGG1"/>
      </sharedItems>
    </cacheField>
    <cacheField name="profile_name" numFmtId="0">
      <sharedItems/>
    </cacheField>
    <cacheField name="profile_color_1" numFmtId="0">
      <sharedItems/>
    </cacheField>
    <cacheField name="profile_color_2" numFmtId="0">
      <sharedItems/>
    </cacheField>
    <cacheField name="phase" numFmtId="0">
      <sharedItems/>
    </cacheField>
    <cacheField name="group" numFmtId="0">
      <sharedItems containsBlank="1"/>
    </cacheField>
    <cacheField name="team1" numFmtId="0">
      <sharedItems containsBlank="1"/>
    </cacheField>
    <cacheField name="team1_trigram" numFmtId="0">
      <sharedItems containsBlank="1"/>
    </cacheField>
    <cacheField name="team2" numFmtId="0">
      <sharedItems containsBlank="1"/>
    </cacheField>
    <cacheField name="team2_trigram" numFmtId="0">
      <sharedItems containsBlank="1"/>
    </cacheField>
    <cacheField name="localization" numFmtId="0">
      <sharedItems containsBlank="1"/>
    </cacheField>
    <cacheField name="stadium" numFmtId="0">
      <sharedItems containsBlank="1"/>
    </cacheField>
    <cacheField name="prono_score1" numFmtId="0">
      <sharedItems containsBlank="1" containsMixedTypes="1" containsNumber="1" containsInteger="1" minValue="0" maxValue="8"/>
    </cacheField>
    <cacheField name="prono_score2" numFmtId="0">
      <sharedItems containsString="0" containsBlank="1" containsNumber="1" containsInteger="1" minValue="0" maxValue="5"/>
    </cacheField>
    <cacheField name="bonus_double_flag" numFmtId="0">
      <sharedItems containsString="0" containsBlank="1" containsNumber="1" containsInteger="1" minValue="0" maxValue="1"/>
    </cacheField>
    <cacheField name="cote1" numFmtId="1">
      <sharedItems containsString="0" containsBlank="1" containsNumber="1" containsInteger="1" minValue="0" maxValue="178"/>
    </cacheField>
    <cacheField name="cote_n" numFmtId="1">
      <sharedItems containsString="0" containsBlank="1" containsNumber="1" containsInteger="1" minValue="0" maxValue="179"/>
    </cacheField>
    <cacheField name="cote2" numFmtId="1">
      <sharedItems containsString="0" containsBlank="1" containsNumber="1" containsInteger="1" minValue="0" maxValue="222"/>
    </cacheField>
    <cacheField name="status" numFmtId="1">
      <sharedItems containsBlank="1"/>
    </cacheField>
    <cacheField name="final_score1" numFmtId="1">
      <sharedItems containsBlank="1" containsMixedTypes="1" containsNumber="1" containsInteger="1" minValue="0" maxValue="7"/>
    </cacheField>
    <cacheField name="final_score2" numFmtId="1">
      <sharedItems containsBlank="1" containsMixedTypes="1" containsNumber="1" containsInteger="1" minValue="0" maxValue="2"/>
    </cacheField>
    <cacheField name="resultat_exact_flag" numFmtId="1">
      <sharedItems containsBlank="1" containsMixedTypes="1" containsNumber="1" containsInteger="1" minValue="0" maxValue="1"/>
    </cacheField>
    <cacheField name="point_resultat" numFmtId="1">
      <sharedItems containsBlank="1" containsMixedTypes="1" containsNumber="1" containsInteger="1" minValue="0" maxValue="167"/>
    </cacheField>
    <cacheField name="score_exact_flag" numFmtId="1">
      <sharedItems containsString="0" containsBlank="1" containsNumber="1" containsInteger="1" minValue="0" maxValue="1"/>
    </cacheField>
    <cacheField name="rarete" numFmtId="1">
      <sharedItems containsBlank="1"/>
    </cacheField>
    <cacheField name="bonus_score_exact" numFmtId="1">
      <sharedItems containsBlank="1" containsMixedTypes="1" containsNumber="1" containsInteger="1" minValue="0" maxValue="50"/>
    </cacheField>
    <cacheField name="points" numFmtId="0">
      <sharedItems containsBlank="1" containsMixedTypes="1" containsNumber="1" containsInteger="1" minValue="0" maxValue="176"/>
    </cacheField>
    <cacheField name="points_cumulative" numFmtId="0">
      <sharedItems containsSemiMixedTypes="0" containsString="0" containsNumber="1" containsInteger="1" minValue="0" maxValue="7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82">
  <r>
    <x v="0"/>
    <n v="1"/>
    <d v="2026-06-11T21:00:00"/>
    <x v="0"/>
    <s v="Nicolas LE MOUEL"/>
    <s v="#F7C79D"/>
    <s v="#FFBE85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2"/>
    <d v="2026-06-11T21:00:00"/>
    <x v="1"/>
    <s v="Léa EL ASERY"/>
    <s v="#FFBEBE"/>
    <s v="#DF6868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3"/>
    <d v="2026-06-11T21:00:00"/>
    <x v="2"/>
    <s v="Elwenn JOUBREL"/>
    <s v="#F5C7FC"/>
    <s v="#C489CF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4"/>
    <d v="2026-06-11T21:00:00"/>
    <x v="3"/>
    <s v="Pauline OLIVIER"/>
    <s v="#A5EA7F"/>
    <s v="#80C65A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5"/>
    <d v="2026-06-11T21:00:00"/>
    <x v="4"/>
    <s v="Julie BOISSIERE"/>
    <s v="#D890FF"/>
    <s v="#B750EF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6"/>
    <d v="2026-06-11T21:00:00"/>
    <x v="5"/>
    <s v="Julie BOUCHARD"/>
    <s v="#A6F7B1"/>
    <s v="#6EC179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7"/>
    <d v="2026-06-11T21:00:00"/>
    <x v="6"/>
    <s v="Vincent FRAYSSE"/>
    <s v="#B2EAE8"/>
    <s v="#6CB4B1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8"/>
    <d v="2026-06-11T21:00:00"/>
    <x v="7"/>
    <s v="Louis HARLE"/>
    <s v="#EEF7B1"/>
    <s v="#C1CB7D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9"/>
    <d v="2026-06-11T21:00:00"/>
    <x v="8"/>
    <s v="Aurélien DE POULPIQUET"/>
    <s v="#F4EA9D"/>
    <s v="#D2C458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10"/>
    <d v="2026-06-11T21:00:00"/>
    <x v="9"/>
    <s v="Paul MONTESINOS"/>
    <s v="#C4B0FF"/>
    <s v="#7F66C8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11"/>
    <d v="2026-06-11T21:00:00"/>
    <x v="10"/>
    <s v="Kinsley ROQUE"/>
    <s v="#CBEBBA"/>
    <s v="#70BC6E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12"/>
    <d v="2026-06-11T21:00:00"/>
    <x v="11"/>
    <s v="Jaouad SETTI"/>
    <s v="#C2D4FF"/>
    <s v="#6586D5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13"/>
    <d v="2026-06-11T21:00:00"/>
    <x v="12"/>
    <s v="Julien INGE"/>
    <s v="#C1E0EF"/>
    <s v="#4F91B2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14"/>
    <d v="2026-06-11T21:00:00"/>
    <x v="13"/>
    <s v="Marie EXBRAYAT"/>
    <s v="#FFAFD2"/>
    <s v="#F2589B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15"/>
    <d v="2026-06-11T21:00:00"/>
    <x v="14"/>
    <s v="Amine ZARROUKI"/>
    <s v="#FF9898"/>
    <s v="#FF5D5D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16"/>
    <d v="2026-06-11T21:00:00"/>
    <x v="15"/>
    <s v="Laura GIULIANO"/>
    <s v="#86A4FE"/>
    <s v="#3769FF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17"/>
    <d v="2026-06-11T21:00:00"/>
    <x v="16"/>
    <s v="Julien CRIMOTEL"/>
    <s v="#FFB0B0"/>
    <s v="#F25757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18"/>
    <d v="2026-06-11T21:00:00"/>
    <x v="17"/>
    <s v="Quentin CARTON"/>
    <s v="#F0BC42"/>
    <s v="#8E1F2F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19"/>
    <d v="2026-06-11T21:00:00"/>
    <x v="18"/>
    <s v="Eyram TETSHIE"/>
    <s v="#E8B28F"/>
    <s v="#E65568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20"/>
    <d v="2026-06-11T21:00:00"/>
    <x v="19"/>
    <s v="Anis LEBIK"/>
    <s v="#60DC8C"/>
    <s v="#22A34F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21"/>
    <d v="2026-06-11T21:00:00"/>
    <x v="20"/>
    <s v="Julia BOUANAN"/>
    <s v="#2FAEE0"/>
    <s v="#BEA064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22"/>
    <d v="2026-06-11T21:00:00"/>
    <x v="21"/>
    <s v="Julie Mansard"/>
    <s v="#41DEF0"/>
    <s v="#0BA6B7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23"/>
    <d v="2026-06-11T21:00:00"/>
    <x v="22"/>
    <s v="Juliette"/>
    <s v="#F2A2A2"/>
    <s v="#C25D5D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24"/>
    <d v="2026-06-11T21:00:00"/>
    <x v="23"/>
    <s v="Samya ALAOUI"/>
    <s v="#A2F2C7"/>
    <s v="#5DC18C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25"/>
    <d v="2026-06-11T21:00:00"/>
    <x v="24"/>
    <s v="Léa WALOCQ"/>
    <s v="#D1B9EB"/>
    <s v="#B58BC7"/>
    <s v="Avant l'ouverture"/>
    <m/>
    <m/>
    <m/>
    <m/>
    <m/>
    <m/>
    <m/>
    <m/>
    <m/>
    <m/>
    <m/>
    <m/>
    <m/>
    <m/>
    <m/>
    <m/>
    <m/>
    <m/>
    <m/>
    <m/>
    <m/>
    <m/>
    <n v="0"/>
  </r>
  <r>
    <x v="0"/>
    <n v="26"/>
    <d v="2026-06-11T21:00:00"/>
    <x v="25"/>
    <s v="Samya ALAOUI"/>
    <s v="#EB8787"/>
    <s v="#368E2C"/>
    <s v="Avant l'ouverture"/>
    <s v=""/>
    <m/>
    <m/>
    <m/>
    <m/>
    <m/>
    <m/>
    <m/>
    <m/>
    <m/>
    <m/>
    <m/>
    <m/>
    <m/>
    <m/>
    <m/>
    <m/>
    <m/>
    <m/>
    <m/>
    <m/>
    <m/>
    <n v="0"/>
  </r>
  <r>
    <x v="1"/>
    <n v="1"/>
    <d v="2026-06-11T21:00:00"/>
    <x v="0"/>
    <s v="Mohamad EL KAWAS"/>
    <s v="#F7C79D"/>
    <s v="#FFBE85"/>
    <s v="Tour 1"/>
    <s v="A"/>
    <s v="Mexique"/>
    <s v="MEX"/>
    <s v="Afrique du Sud"/>
    <s v="ZAF"/>
    <s v="Mexique City"/>
    <s v="Estadio Azteca"/>
    <n v="3"/>
    <n v="1"/>
    <n v="0"/>
    <n v="49"/>
    <n v="125"/>
    <n v="148"/>
    <s v="Terminé"/>
    <n v="2"/>
    <n v="0"/>
    <n v="1"/>
    <n v="49"/>
    <n v="0"/>
    <s v=""/>
    <n v="0"/>
    <n v="49"/>
    <n v="49"/>
  </r>
  <r>
    <x v="1"/>
    <n v="2"/>
    <d v="2026-06-11T21:00:00"/>
    <x v="1"/>
    <s v="Nicolas LE MOUEL"/>
    <s v="#FFBEBE"/>
    <s v="#DF6868"/>
    <s v="Tour 1"/>
    <s v="A"/>
    <s v="Mexique"/>
    <s v="MEX"/>
    <s v="Afrique du Sud"/>
    <s v="ZAF"/>
    <s v="Mexique City"/>
    <s v="Estadio Azteca"/>
    <n v="2"/>
    <n v="1"/>
    <n v="0"/>
    <n v="49"/>
    <n v="125"/>
    <n v="148"/>
    <s v="Terminé"/>
    <n v="2"/>
    <n v="0"/>
    <n v="1"/>
    <n v="49"/>
    <n v="0"/>
    <s v=""/>
    <n v="0"/>
    <n v="49"/>
    <n v="49"/>
  </r>
  <r>
    <x v="1"/>
    <n v="3"/>
    <d v="2026-06-11T21:00:00"/>
    <x v="2"/>
    <s v="Léa EL ASERY"/>
    <s v="#F5C7FC"/>
    <s v="#C489CF"/>
    <s v="Tour 1"/>
    <s v="A"/>
    <s v="Mexique"/>
    <s v="MEX"/>
    <s v="Afrique du Sud"/>
    <s v="ZAF"/>
    <s v="Mexique City"/>
    <s v="Estadio Azteca"/>
    <n v="2"/>
    <n v="0"/>
    <n v="0"/>
    <n v="49"/>
    <n v="125"/>
    <n v="148"/>
    <s v="Terminé"/>
    <n v="2"/>
    <n v="0"/>
    <n v="1"/>
    <n v="49"/>
    <n v="1"/>
    <s v="Exact"/>
    <n v="20"/>
    <n v="69"/>
    <n v="69"/>
  </r>
  <r>
    <x v="1"/>
    <n v="4"/>
    <d v="2026-06-11T21:00:00"/>
    <x v="3"/>
    <s v="Elwenn JOUBREL"/>
    <s v="#A5EA7F"/>
    <s v="#80C65A"/>
    <s v="Tour 1"/>
    <s v="A"/>
    <s v="Mexique"/>
    <s v="MEX"/>
    <s v="Afrique du Sud"/>
    <s v="ZAF"/>
    <s v="Mexique City"/>
    <s v="Estadio Azteca"/>
    <n v="2"/>
    <n v="0"/>
    <n v="0"/>
    <n v="49"/>
    <n v="125"/>
    <n v="148"/>
    <s v="Terminé"/>
    <n v="2"/>
    <n v="0"/>
    <n v="1"/>
    <n v="49"/>
    <n v="1"/>
    <s v="Exact"/>
    <n v="20"/>
    <n v="69"/>
    <n v="69"/>
  </r>
  <r>
    <x v="1"/>
    <n v="5"/>
    <d v="2026-06-11T21:00:00"/>
    <x v="4"/>
    <s v="Pauline OLIVIER"/>
    <s v="#D890FF"/>
    <s v="#B750EF"/>
    <s v="Tour 1"/>
    <s v="A"/>
    <s v="Mexique"/>
    <s v="MEX"/>
    <s v="Afrique du Sud"/>
    <s v="ZAF"/>
    <s v="Mexique City"/>
    <s v="Estadio Azteca"/>
    <n v="1"/>
    <n v="1"/>
    <n v="0"/>
    <n v="49"/>
    <n v="125"/>
    <n v="148"/>
    <s v="Terminé"/>
    <n v="2"/>
    <n v="0"/>
    <n v="0"/>
    <n v="0"/>
    <n v="0"/>
    <s v=""/>
    <n v="0"/>
    <n v="0"/>
    <n v="0"/>
  </r>
  <r>
    <x v="1"/>
    <n v="6"/>
    <d v="2026-06-11T21:00:00"/>
    <x v="5"/>
    <s v="Julie BOISSIERE"/>
    <s v="#A6F7B1"/>
    <s v="#6EC179"/>
    <s v="Tour 1"/>
    <s v="A"/>
    <s v="Mexique"/>
    <s v="MEX"/>
    <s v="Afrique du Sud"/>
    <s v="ZAF"/>
    <s v="Mexique City"/>
    <s v="Estadio Azteca"/>
    <n v="2"/>
    <n v="1"/>
    <n v="0"/>
    <n v="49"/>
    <n v="125"/>
    <n v="148"/>
    <s v="Terminé"/>
    <n v="2"/>
    <n v="0"/>
    <n v="1"/>
    <n v="49"/>
    <n v="0"/>
    <s v=""/>
    <n v="0"/>
    <n v="49"/>
    <n v="49"/>
  </r>
  <r>
    <x v="1"/>
    <n v="7"/>
    <d v="2026-06-11T21:00:00"/>
    <x v="6"/>
    <s v="Julie BOUCHARD"/>
    <s v="#B2EAE8"/>
    <s v="#6CB4B1"/>
    <s v="Tour 1"/>
    <s v="A"/>
    <s v="Mexique"/>
    <s v="MEX"/>
    <s v="Afrique du Sud"/>
    <s v="ZAF"/>
    <s v="Mexique City"/>
    <s v="Estadio Azteca"/>
    <n v="2"/>
    <n v="1"/>
    <n v="0"/>
    <n v="49"/>
    <n v="125"/>
    <n v="148"/>
    <s v="Terminé"/>
    <n v="2"/>
    <n v="0"/>
    <n v="1"/>
    <n v="49"/>
    <n v="0"/>
    <s v=""/>
    <n v="0"/>
    <n v="49"/>
    <n v="49"/>
  </r>
  <r>
    <x v="1"/>
    <n v="8"/>
    <d v="2026-06-11T21:00:00"/>
    <x v="7"/>
    <s v="Vincent FRAYSSE"/>
    <s v="#EEF7B1"/>
    <s v="#C1CB7D"/>
    <s v="Tour 1"/>
    <s v="A"/>
    <s v="Mexique"/>
    <s v="MEX"/>
    <s v="Afrique du Sud"/>
    <s v="ZAF"/>
    <s v="Mexique City"/>
    <s v="Estadio Azteca"/>
    <n v="2"/>
    <n v="0"/>
    <n v="0"/>
    <n v="49"/>
    <n v="125"/>
    <n v="148"/>
    <s v="Terminé"/>
    <n v="2"/>
    <n v="0"/>
    <n v="1"/>
    <n v="49"/>
    <n v="1"/>
    <s v="Exact"/>
    <n v="20"/>
    <n v="69"/>
    <n v="69"/>
  </r>
  <r>
    <x v="1"/>
    <n v="9"/>
    <d v="2026-06-11T21:00:00"/>
    <x v="8"/>
    <s v="Louis HARLE"/>
    <s v="#F4EA9D"/>
    <s v="#D2C458"/>
    <s v="Tour 1"/>
    <s v="A"/>
    <s v="Mexique"/>
    <s v="MEX"/>
    <s v="Afrique du Sud"/>
    <s v="ZAF"/>
    <s v="Mexique City"/>
    <s v="Estadio Azteca"/>
    <n v="2"/>
    <n v="1"/>
    <n v="0"/>
    <n v="49"/>
    <n v="125"/>
    <n v="148"/>
    <s v="Terminé"/>
    <n v="2"/>
    <n v="0"/>
    <n v="1"/>
    <n v="49"/>
    <n v="0"/>
    <s v=""/>
    <n v="0"/>
    <n v="49"/>
    <n v="49"/>
  </r>
  <r>
    <x v="1"/>
    <n v="10"/>
    <d v="2026-06-11T21:00:00"/>
    <x v="9"/>
    <s v="Aurélien DE POULPIQUET"/>
    <s v="#C4B0FF"/>
    <s v="#7F66C8"/>
    <s v="Tour 1"/>
    <s v="A"/>
    <s v="Mexique"/>
    <s v="MEX"/>
    <s v="Afrique du Sud"/>
    <s v="ZAF"/>
    <s v="Mexique City"/>
    <s v="Estadio Azteca"/>
    <n v="2"/>
    <n v="0"/>
    <n v="0"/>
    <n v="49"/>
    <n v="125"/>
    <n v="148"/>
    <s v="Terminé"/>
    <n v="2"/>
    <n v="0"/>
    <n v="1"/>
    <n v="49"/>
    <n v="1"/>
    <s v="Exact"/>
    <n v="20"/>
    <n v="69"/>
    <n v="69"/>
  </r>
  <r>
    <x v="1"/>
    <n v="11"/>
    <d v="2026-06-11T21:00:00"/>
    <x v="10"/>
    <s v="Paul MONTESINOS"/>
    <s v="#CBEBBA"/>
    <s v="#70BC6E"/>
    <s v="Tour 1"/>
    <s v="A"/>
    <s v="Mexique"/>
    <s v="MEX"/>
    <s v="Afrique du Sud"/>
    <s v="ZAF"/>
    <s v="Mexique City"/>
    <s v="Estadio Azteca"/>
    <n v="0"/>
    <n v="1"/>
    <n v="0"/>
    <n v="49"/>
    <n v="125"/>
    <n v="148"/>
    <s v="Terminé"/>
    <n v="2"/>
    <n v="0"/>
    <n v="0"/>
    <n v="0"/>
    <n v="0"/>
    <s v=""/>
    <n v="0"/>
    <n v="0"/>
    <n v="0"/>
  </r>
  <r>
    <x v="1"/>
    <n v="12"/>
    <d v="2026-06-11T21:00:00"/>
    <x v="11"/>
    <s v="Kinsley ROQUE"/>
    <s v="#C2D4FF"/>
    <s v="#6586D5"/>
    <s v="Tour 1"/>
    <s v="A"/>
    <s v="Mexique"/>
    <s v="MEX"/>
    <s v="Afrique du Sud"/>
    <s v="ZAF"/>
    <s v="Mexique City"/>
    <s v="Estadio Azteca"/>
    <n v="1"/>
    <n v="0"/>
    <n v="0"/>
    <n v="49"/>
    <n v="125"/>
    <n v="148"/>
    <s v="Terminé"/>
    <n v="2"/>
    <n v="0"/>
    <n v="1"/>
    <n v="49"/>
    <n v="0"/>
    <s v=""/>
    <n v="0"/>
    <n v="49"/>
    <n v="49"/>
  </r>
  <r>
    <x v="1"/>
    <n v="13"/>
    <d v="2026-06-11T21:00:00"/>
    <x v="12"/>
    <s v="Jaouad SETTI"/>
    <s v="#C1E0EF"/>
    <s v="#4F91B2"/>
    <s v="Tour 1"/>
    <s v="A"/>
    <s v="Mexique"/>
    <s v="MEX"/>
    <s v="Afrique du Sud"/>
    <s v="ZAF"/>
    <s v="Mexique City"/>
    <s v="Estadio Azteca"/>
    <n v="2"/>
    <n v="0"/>
    <n v="0"/>
    <n v="49"/>
    <n v="125"/>
    <n v="148"/>
    <s v="Terminé"/>
    <n v="2"/>
    <n v="0"/>
    <n v="1"/>
    <n v="49"/>
    <n v="1"/>
    <s v="Exact"/>
    <n v="20"/>
    <n v="69"/>
    <n v="69"/>
  </r>
  <r>
    <x v="1"/>
    <n v="14"/>
    <d v="2026-06-11T21:00:00"/>
    <x v="13"/>
    <s v="Julien INGE"/>
    <s v="#FFAFD2"/>
    <s v="#F2589B"/>
    <s v="Tour 1"/>
    <s v="A"/>
    <s v="Mexique"/>
    <s v="MEX"/>
    <s v="Afrique du Sud"/>
    <s v="ZAF"/>
    <s v="Mexique City"/>
    <s v="Estadio Azteca"/>
    <n v="2"/>
    <n v="0"/>
    <n v="0"/>
    <n v="49"/>
    <n v="125"/>
    <n v="148"/>
    <s v="Terminé"/>
    <n v="2"/>
    <n v="0"/>
    <n v="1"/>
    <n v="49"/>
    <n v="1"/>
    <s v="Exact"/>
    <n v="20"/>
    <n v="69"/>
    <n v="69"/>
  </r>
  <r>
    <x v="1"/>
    <n v="15"/>
    <d v="2026-06-11T21:00:00"/>
    <x v="14"/>
    <s v="Marie EXBRAYAT"/>
    <s v="#FF9898"/>
    <s v="#FF5D5D"/>
    <s v="Tour 1"/>
    <s v="A"/>
    <s v="Mexique"/>
    <s v="MEX"/>
    <s v="Afrique du Sud"/>
    <s v="ZAF"/>
    <s v="Mexique City"/>
    <s v="Estadio Azteca"/>
    <n v="2"/>
    <n v="0"/>
    <n v="0"/>
    <n v="49"/>
    <n v="125"/>
    <n v="148"/>
    <s v="Terminé"/>
    <n v="2"/>
    <n v="0"/>
    <n v="1"/>
    <n v="49"/>
    <n v="1"/>
    <s v="Exact"/>
    <n v="20"/>
    <n v="69"/>
    <n v="69"/>
  </r>
  <r>
    <x v="1"/>
    <n v="16"/>
    <d v="2026-06-11T21:00:00"/>
    <x v="15"/>
    <s v="Amine ZARROUKI"/>
    <s v="#86A4FE"/>
    <s v="#3769FF"/>
    <s v="Tour 1"/>
    <s v="A"/>
    <s v="Mexique"/>
    <s v="MEX"/>
    <s v="Afrique du Sud"/>
    <s v="ZAF"/>
    <s v="Mexique City"/>
    <s v="Estadio Azteca"/>
    <n v="0"/>
    <n v="2"/>
    <n v="0"/>
    <n v="49"/>
    <n v="125"/>
    <n v="148"/>
    <s v="Terminé"/>
    <n v="2"/>
    <n v="0"/>
    <n v="0"/>
    <n v="0"/>
    <n v="0"/>
    <s v=""/>
    <n v="0"/>
    <n v="0"/>
    <n v="0"/>
  </r>
  <r>
    <x v="1"/>
    <n v="17"/>
    <d v="2026-06-11T21:00:00"/>
    <x v="16"/>
    <s v="Laura GIULIANO"/>
    <s v="#FFB0B0"/>
    <s v="#F25757"/>
    <s v="Tour 1"/>
    <s v="A"/>
    <s v="Mexique"/>
    <s v="MEX"/>
    <s v="Afrique du Sud"/>
    <s v="ZAF"/>
    <s v="Mexique City"/>
    <s v="Estadio Azteca"/>
    <n v="1"/>
    <n v="2"/>
    <n v="0"/>
    <n v="49"/>
    <n v="125"/>
    <n v="148"/>
    <s v="Terminé"/>
    <n v="2"/>
    <n v="0"/>
    <n v="0"/>
    <n v="0"/>
    <n v="0"/>
    <s v=""/>
    <n v="0"/>
    <n v="0"/>
    <n v="0"/>
  </r>
  <r>
    <x v="1"/>
    <n v="18"/>
    <d v="2026-06-11T21:00:00"/>
    <x v="17"/>
    <s v="Julien CRIMOTEL"/>
    <s v="#F0BC42"/>
    <s v="#8E1F2F"/>
    <s v="Tour 1"/>
    <s v="A"/>
    <s v="Mexique"/>
    <s v="MEX"/>
    <s v="Afrique du Sud"/>
    <s v="ZAF"/>
    <s v="Mexique City"/>
    <s v="Estadio Azteca"/>
    <n v="1"/>
    <n v="1"/>
    <n v="1"/>
    <n v="49"/>
    <n v="125"/>
    <n v="148"/>
    <s v="Terminé"/>
    <n v="2"/>
    <n v="0"/>
    <n v="0"/>
    <n v="0"/>
    <n v="0"/>
    <s v=""/>
    <n v="0"/>
    <n v="0"/>
    <n v="0"/>
  </r>
  <r>
    <x v="1"/>
    <n v="19"/>
    <d v="2026-06-11T21:00:00"/>
    <x v="18"/>
    <s v="Quentin CARTON"/>
    <s v="#E8B28F"/>
    <s v="#E65568"/>
    <s v="Tour 1"/>
    <s v="A"/>
    <s v="Mexique"/>
    <s v="MEX"/>
    <s v="Afrique du Sud"/>
    <s v="ZAF"/>
    <s v="Mexique City"/>
    <s v="Estadio Azteca"/>
    <n v="2"/>
    <n v="0"/>
    <n v="0"/>
    <n v="49"/>
    <n v="125"/>
    <n v="148"/>
    <s v="Terminé"/>
    <n v="2"/>
    <n v="0"/>
    <n v="1"/>
    <n v="49"/>
    <n v="1"/>
    <s v="Exact"/>
    <n v="20"/>
    <n v="69"/>
    <n v="69"/>
  </r>
  <r>
    <x v="1"/>
    <n v="20"/>
    <d v="2026-06-11T21:00:00"/>
    <x v="19"/>
    <s v="Eyram TETSHIE"/>
    <s v="#60DC8C"/>
    <s v="#22A34F"/>
    <s v="Tour 1"/>
    <s v="A"/>
    <s v="Mexique"/>
    <s v="MEX"/>
    <s v="Afrique du Sud"/>
    <s v="ZAF"/>
    <s v="Mexique City"/>
    <s v="Estadio Azteca"/>
    <n v="2"/>
    <n v="1"/>
    <n v="0"/>
    <n v="49"/>
    <n v="125"/>
    <n v="148"/>
    <s v="Terminé"/>
    <n v="2"/>
    <n v="0"/>
    <n v="1"/>
    <n v="49"/>
    <n v="0"/>
    <s v=""/>
    <n v="0"/>
    <n v="49"/>
    <n v="49"/>
  </r>
  <r>
    <x v="1"/>
    <n v="21"/>
    <d v="2026-06-11T21:00:00"/>
    <x v="20"/>
    <s v="Anis LEBIK"/>
    <s v="#2FAEE0"/>
    <s v="#BEA064"/>
    <s v="Tour 1"/>
    <s v="A"/>
    <s v="Mexique"/>
    <s v="MEX"/>
    <s v="Afrique du Sud"/>
    <s v="ZAF"/>
    <s v="Mexique City"/>
    <s v="Estadio Azteca"/>
    <n v="2"/>
    <n v="1"/>
    <n v="0"/>
    <n v="49"/>
    <n v="125"/>
    <n v="148"/>
    <s v="Terminé"/>
    <n v="2"/>
    <n v="0"/>
    <n v="1"/>
    <n v="49"/>
    <n v="0"/>
    <s v=""/>
    <n v="0"/>
    <n v="49"/>
    <n v="49"/>
  </r>
  <r>
    <x v="1"/>
    <n v="22"/>
    <d v="2026-06-11T21:00:00"/>
    <x v="21"/>
    <s v="Julia BOUANAN"/>
    <s v="#41DEF0"/>
    <s v="#0BA6B7"/>
    <s v="Tour 1"/>
    <s v="A"/>
    <s v="Mexique"/>
    <s v="MEX"/>
    <s v="Afrique du Sud"/>
    <s v="ZAF"/>
    <s v="Mexique City"/>
    <s v="Estadio Azteca"/>
    <n v="2"/>
    <n v="0"/>
    <n v="0"/>
    <n v="49"/>
    <n v="125"/>
    <n v="148"/>
    <s v="Terminé"/>
    <n v="2"/>
    <n v="0"/>
    <n v="1"/>
    <n v="49"/>
    <n v="1"/>
    <s v="Exact"/>
    <n v="20"/>
    <n v="69"/>
    <n v="69"/>
  </r>
  <r>
    <x v="1"/>
    <n v="23"/>
    <d v="2026-06-11T21:00:00"/>
    <x v="22"/>
    <s v="Julie Mansard"/>
    <s v="#F2A2A2"/>
    <s v="#C25D5D"/>
    <s v="Tour 1"/>
    <s v="A"/>
    <s v="Mexique"/>
    <s v="MEX"/>
    <s v="Afrique du Sud"/>
    <s v="ZAF"/>
    <s v="Mexique City"/>
    <s v="Estadio Azteca"/>
    <n v="2"/>
    <n v="0"/>
    <n v="0"/>
    <n v="49"/>
    <n v="125"/>
    <n v="148"/>
    <s v="Terminé"/>
    <n v="2"/>
    <n v="0"/>
    <n v="1"/>
    <n v="49"/>
    <n v="1"/>
    <s v="Exact"/>
    <n v="20"/>
    <n v="69"/>
    <n v="69"/>
  </r>
  <r>
    <x v="1"/>
    <n v="24"/>
    <d v="2026-06-11T21:00:00"/>
    <x v="23"/>
    <s v="Juliette"/>
    <s v="#A2F2C7"/>
    <s v="#5DC18C"/>
    <s v="Tour 1"/>
    <s v="A"/>
    <s v="Mexique"/>
    <s v="MEX"/>
    <s v="Afrique du Sud"/>
    <s v="ZAF"/>
    <s v="Mexique City"/>
    <s v="Estadio Azteca"/>
    <m/>
    <m/>
    <n v="0"/>
    <n v="49"/>
    <n v="125"/>
    <n v="148"/>
    <s v="Terminé"/>
    <n v="2"/>
    <n v="0"/>
    <s v=""/>
    <n v="0"/>
    <n v="0"/>
    <s v=""/>
    <s v=""/>
    <n v="0"/>
    <n v="0"/>
  </r>
  <r>
    <x v="1"/>
    <n v="25"/>
    <d v="2026-06-11T21:00:00"/>
    <x v="24"/>
    <s v="Samya ALAOUI"/>
    <s v="#D1B9EB"/>
    <s v="#B58BC7"/>
    <s v="Tour 1"/>
    <s v="A"/>
    <s v="Mexique"/>
    <s v="MEX"/>
    <s v="Afrique du Sud"/>
    <s v="ZAF"/>
    <s v="Mexique City"/>
    <s v="Estadio Azteca"/>
    <n v="2"/>
    <n v="2"/>
    <n v="0"/>
    <n v="49"/>
    <n v="125"/>
    <n v="148"/>
    <s v="Terminé"/>
    <n v="2"/>
    <n v="0"/>
    <n v="0"/>
    <n v="0"/>
    <n v="0"/>
    <s v=""/>
    <n v="0"/>
    <n v="0"/>
    <n v="0"/>
  </r>
  <r>
    <x v="1"/>
    <n v="26"/>
    <d v="2026-06-11T21:00:00"/>
    <x v="25"/>
    <s v="Léa WALOCQ"/>
    <s v="#EB8787"/>
    <s v="#368E2C"/>
    <s v="Tour 1"/>
    <s v="A"/>
    <s v="Mexique"/>
    <s v="MEX"/>
    <s v="Afrique du Sud"/>
    <s v="ZAF"/>
    <m/>
    <m/>
    <n v="3"/>
    <n v="1"/>
    <n v="0"/>
    <n v="49"/>
    <n v="125"/>
    <n v="148"/>
    <s v="Terminé"/>
    <n v="2"/>
    <n v="0"/>
    <n v="1"/>
    <n v="49"/>
    <n v="0"/>
    <s v=""/>
    <n v="0"/>
    <n v="49"/>
    <n v="49"/>
  </r>
  <r>
    <x v="2"/>
    <n v="1"/>
    <d v="2026-06-12T04:00:00"/>
    <x v="0"/>
    <s v="Léa WALOCQ"/>
    <s v="#F7C79D"/>
    <s v="#FFBE85"/>
    <s v="Tour 1"/>
    <s v="A"/>
    <s v="Corée du Sud"/>
    <s v="KOR"/>
    <s v="Tchéquie"/>
    <s v="CZE"/>
    <s v="Zapopan"/>
    <s v="Estadio Akron"/>
    <n v="1"/>
    <n v="1"/>
    <n v="0"/>
    <n v="96"/>
    <n v="107"/>
    <n v="91"/>
    <s v="Terminé"/>
    <n v="2"/>
    <n v="1"/>
    <n v="0"/>
    <n v="0"/>
    <n v="0"/>
    <s v=""/>
    <n v="0"/>
    <n v="0"/>
    <n v="49"/>
  </r>
  <r>
    <x v="2"/>
    <n v="2"/>
    <d v="2026-06-12T04:00:00"/>
    <x v="1"/>
    <s v="Mohamad EL KAWAS"/>
    <s v="#FFBEBE"/>
    <s v="#DF6868"/>
    <s v="Tour 1"/>
    <s v="A"/>
    <s v="Corée du Sud"/>
    <s v="KOR"/>
    <s v="Tchéquie"/>
    <s v="CZE"/>
    <s v="Zapopan"/>
    <s v="Estadio Akron"/>
    <n v="1"/>
    <n v="1"/>
    <n v="0"/>
    <n v="96"/>
    <n v="107"/>
    <n v="91"/>
    <s v="Terminé"/>
    <n v="2"/>
    <n v="1"/>
    <n v="0"/>
    <n v="0"/>
    <n v="0"/>
    <s v=""/>
    <n v="0"/>
    <n v="0"/>
    <n v="49"/>
  </r>
  <r>
    <x v="2"/>
    <n v="3"/>
    <d v="2026-06-12T04:00:00"/>
    <x v="2"/>
    <s v="Nicolas LE MOUEL"/>
    <s v="#F5C7FC"/>
    <s v="#C489CF"/>
    <s v="Tour 1"/>
    <s v="A"/>
    <s v="Corée du Sud"/>
    <s v="KOR"/>
    <s v="Tchéquie"/>
    <s v="CZE"/>
    <s v="Zapopan"/>
    <s v="Estadio Akron"/>
    <n v="1"/>
    <n v="1"/>
    <n v="0"/>
    <n v="96"/>
    <n v="107"/>
    <n v="91"/>
    <s v="Terminé"/>
    <n v="2"/>
    <n v="1"/>
    <n v="0"/>
    <n v="0"/>
    <n v="0"/>
    <s v=""/>
    <n v="0"/>
    <n v="0"/>
    <n v="69"/>
  </r>
  <r>
    <x v="2"/>
    <n v="4"/>
    <d v="2026-06-12T04:00:00"/>
    <x v="3"/>
    <s v="Léa EL ASERY"/>
    <s v="#A5EA7F"/>
    <s v="#80C65A"/>
    <s v="Tour 1"/>
    <s v="A"/>
    <s v="Corée du Sud"/>
    <s v="KOR"/>
    <s v="Tchéquie"/>
    <s v="CZE"/>
    <s v="Zapopan"/>
    <s v="Estadio Akron"/>
    <n v="1"/>
    <n v="1"/>
    <n v="0"/>
    <n v="96"/>
    <n v="107"/>
    <n v="91"/>
    <s v="Terminé"/>
    <n v="2"/>
    <n v="1"/>
    <n v="0"/>
    <n v="0"/>
    <n v="0"/>
    <s v=""/>
    <n v="0"/>
    <n v="0"/>
    <n v="69"/>
  </r>
  <r>
    <x v="2"/>
    <n v="5"/>
    <d v="2026-06-12T04:00:00"/>
    <x v="4"/>
    <s v="Elwenn JOUBREL"/>
    <s v="#D890FF"/>
    <s v="#B750EF"/>
    <s v="Tour 1"/>
    <s v="A"/>
    <s v="Corée du Sud"/>
    <s v="KOR"/>
    <s v="Tchéquie"/>
    <s v="CZE"/>
    <s v="Zapopan"/>
    <s v="Estadio Akron"/>
    <n v="1"/>
    <n v="0"/>
    <n v="0"/>
    <n v="96"/>
    <n v="107"/>
    <n v="91"/>
    <s v="Terminé"/>
    <n v="2"/>
    <n v="1"/>
    <n v="1"/>
    <n v="96"/>
    <n v="0"/>
    <s v=""/>
    <n v="0"/>
    <n v="96"/>
    <n v="96"/>
  </r>
  <r>
    <x v="2"/>
    <n v="6"/>
    <d v="2026-06-12T04:00:00"/>
    <x v="5"/>
    <s v="Pauline OLIVIER"/>
    <s v="#A6F7B1"/>
    <s v="#6EC179"/>
    <s v="Tour 1"/>
    <s v="A"/>
    <s v="Corée du Sud"/>
    <s v="KOR"/>
    <s v="Tchéquie"/>
    <s v="CZE"/>
    <s v="Zapopan"/>
    <s v="Estadio Akron"/>
    <n v="0"/>
    <n v="2"/>
    <n v="0"/>
    <n v="96"/>
    <n v="107"/>
    <n v="91"/>
    <s v="Terminé"/>
    <n v="2"/>
    <n v="1"/>
    <n v="0"/>
    <n v="0"/>
    <n v="0"/>
    <s v=""/>
    <n v="0"/>
    <n v="0"/>
    <n v="49"/>
  </r>
  <r>
    <x v="2"/>
    <n v="7"/>
    <d v="2026-06-12T04:00:00"/>
    <x v="6"/>
    <s v="Julie BOISSIERE"/>
    <s v="#B2EAE8"/>
    <s v="#6CB4B1"/>
    <s v="Tour 1"/>
    <s v="A"/>
    <s v="Corée du Sud"/>
    <s v="KOR"/>
    <s v="Tchéquie"/>
    <s v="CZE"/>
    <s v="Zapopan"/>
    <s v="Estadio Akron"/>
    <n v="1"/>
    <n v="1"/>
    <n v="0"/>
    <n v="96"/>
    <n v="107"/>
    <n v="91"/>
    <s v="Terminé"/>
    <n v="2"/>
    <n v="1"/>
    <n v="0"/>
    <n v="0"/>
    <n v="0"/>
    <s v=""/>
    <n v="0"/>
    <n v="0"/>
    <n v="49"/>
  </r>
  <r>
    <x v="2"/>
    <n v="8"/>
    <d v="2026-06-12T04:00:00"/>
    <x v="7"/>
    <s v="Julie BOUCHARD"/>
    <s v="#EEF7B1"/>
    <s v="#C1CB7D"/>
    <s v="Tour 1"/>
    <s v="A"/>
    <s v="Corée du Sud"/>
    <s v="KOR"/>
    <s v="Tchéquie"/>
    <s v="CZE"/>
    <s v="Zapopan"/>
    <s v="Estadio Akron"/>
    <n v="1"/>
    <n v="2"/>
    <n v="0"/>
    <n v="96"/>
    <n v="107"/>
    <n v="91"/>
    <s v="Terminé"/>
    <n v="2"/>
    <n v="1"/>
    <n v="0"/>
    <n v="0"/>
    <n v="0"/>
    <s v=""/>
    <n v="0"/>
    <n v="0"/>
    <n v="69"/>
  </r>
  <r>
    <x v="2"/>
    <n v="9"/>
    <d v="2026-06-12T04:00:00"/>
    <x v="8"/>
    <s v="Vincent FRAYSSE"/>
    <s v="#F4EA9D"/>
    <s v="#D2C458"/>
    <s v="Tour 1"/>
    <s v="A"/>
    <s v="Corée du Sud"/>
    <s v="KOR"/>
    <s v="Tchéquie"/>
    <s v="CZE"/>
    <s v="Zapopan"/>
    <s v="Estadio Akron"/>
    <n v="1"/>
    <n v="0"/>
    <n v="0"/>
    <n v="96"/>
    <n v="107"/>
    <n v="91"/>
    <s v="Terminé"/>
    <n v="2"/>
    <n v="1"/>
    <n v="1"/>
    <n v="96"/>
    <n v="0"/>
    <s v=""/>
    <n v="0"/>
    <n v="96"/>
    <n v="145"/>
  </r>
  <r>
    <x v="2"/>
    <n v="10"/>
    <d v="2026-06-12T04:00:00"/>
    <x v="9"/>
    <s v="Louis HARLE"/>
    <s v="#C4B0FF"/>
    <s v="#7F66C8"/>
    <s v="Tour 1"/>
    <s v="A"/>
    <s v="Corée du Sud"/>
    <s v="KOR"/>
    <s v="Tchéquie"/>
    <s v="CZE"/>
    <s v="Zapopan"/>
    <s v="Estadio Akron"/>
    <n v="0"/>
    <n v="1"/>
    <n v="0"/>
    <n v="96"/>
    <n v="107"/>
    <n v="91"/>
    <s v="Terminé"/>
    <n v="2"/>
    <n v="1"/>
    <n v="0"/>
    <n v="0"/>
    <n v="0"/>
    <s v=""/>
    <n v="0"/>
    <n v="0"/>
    <n v="69"/>
  </r>
  <r>
    <x v="2"/>
    <n v="11"/>
    <d v="2026-06-12T04:00:00"/>
    <x v="10"/>
    <s v="Aurélien DE POULPIQUET"/>
    <s v="#CBEBBA"/>
    <s v="#70BC6E"/>
    <s v="Tour 1"/>
    <s v="A"/>
    <s v="Corée du Sud"/>
    <s v="KOR"/>
    <s v="Tchéquie"/>
    <s v="CZE"/>
    <s v="Zapopan"/>
    <s v="Estadio Akron"/>
    <n v="1"/>
    <n v="0"/>
    <n v="0"/>
    <n v="96"/>
    <n v="107"/>
    <n v="91"/>
    <s v="Terminé"/>
    <n v="2"/>
    <n v="1"/>
    <n v="1"/>
    <n v="96"/>
    <n v="0"/>
    <s v=""/>
    <n v="0"/>
    <n v="96"/>
    <n v="96"/>
  </r>
  <r>
    <x v="2"/>
    <n v="12"/>
    <d v="2026-06-12T04:00:00"/>
    <x v="11"/>
    <s v="Paul MONTESINOS"/>
    <s v="#C2D4FF"/>
    <s v="#6586D5"/>
    <s v="Tour 1"/>
    <s v="A"/>
    <s v="Corée du Sud"/>
    <s v="KOR"/>
    <s v="Tchéquie"/>
    <s v="CZE"/>
    <s v="Zapopan"/>
    <s v="Estadio Akron"/>
    <n v="1"/>
    <n v="1"/>
    <n v="0"/>
    <n v="96"/>
    <n v="107"/>
    <n v="91"/>
    <s v="Terminé"/>
    <n v="2"/>
    <n v="1"/>
    <n v="0"/>
    <n v="0"/>
    <n v="0"/>
    <s v=""/>
    <n v="0"/>
    <n v="0"/>
    <n v="49"/>
  </r>
  <r>
    <x v="2"/>
    <n v="13"/>
    <d v="2026-06-12T04:00:00"/>
    <x v="12"/>
    <s v="Kinsley ROQUE"/>
    <s v="#C1E0EF"/>
    <s v="#4F91B2"/>
    <s v="Tour 1"/>
    <s v="A"/>
    <s v="Corée du Sud"/>
    <s v="KOR"/>
    <s v="Tchéquie"/>
    <s v="CZE"/>
    <s v="Zapopan"/>
    <s v="Estadio Akron"/>
    <n v="3"/>
    <n v="1"/>
    <n v="0"/>
    <n v="96"/>
    <n v="107"/>
    <n v="91"/>
    <s v="Terminé"/>
    <n v="2"/>
    <n v="1"/>
    <n v="1"/>
    <n v="96"/>
    <n v="0"/>
    <s v=""/>
    <n v="0"/>
    <n v="96"/>
    <n v="165"/>
  </r>
  <r>
    <x v="2"/>
    <n v="14"/>
    <d v="2026-06-12T04:00:00"/>
    <x v="13"/>
    <s v="Jaouad SETTI"/>
    <s v="#FFAFD2"/>
    <s v="#F2589B"/>
    <s v="Tour 1"/>
    <s v="A"/>
    <s v="Corée du Sud"/>
    <s v="KOR"/>
    <s v="Tchéquie"/>
    <s v="CZE"/>
    <s v="Zapopan"/>
    <s v="Estadio Akron"/>
    <n v="2"/>
    <n v="1"/>
    <n v="0"/>
    <n v="96"/>
    <n v="107"/>
    <n v="91"/>
    <s v="Terminé"/>
    <n v="2"/>
    <n v="1"/>
    <n v="1"/>
    <n v="96"/>
    <n v="1"/>
    <s v="Exact"/>
    <n v="20"/>
    <n v="116"/>
    <n v="185"/>
  </r>
  <r>
    <x v="2"/>
    <n v="15"/>
    <d v="2026-06-12T04:00:00"/>
    <x v="14"/>
    <s v="Julien INGE"/>
    <s v="#FF9898"/>
    <s v="#FF5D5D"/>
    <s v="Tour 1"/>
    <s v="A"/>
    <s v="Corée du Sud"/>
    <s v="KOR"/>
    <s v="Tchéquie"/>
    <s v="CZE"/>
    <s v="Zapopan"/>
    <s v="Estadio Akron"/>
    <n v="1"/>
    <n v="2"/>
    <n v="0"/>
    <n v="96"/>
    <n v="107"/>
    <n v="91"/>
    <s v="Terminé"/>
    <n v="2"/>
    <n v="1"/>
    <n v="0"/>
    <n v="0"/>
    <n v="0"/>
    <s v=""/>
    <n v="0"/>
    <n v="0"/>
    <n v="69"/>
  </r>
  <r>
    <x v="2"/>
    <n v="16"/>
    <d v="2026-06-12T04:00:00"/>
    <x v="15"/>
    <s v="Marie EXBRAYAT"/>
    <s v="#86A4FE"/>
    <s v="#3769FF"/>
    <s v="Tour 1"/>
    <s v="A"/>
    <s v="Corée du Sud"/>
    <s v="KOR"/>
    <s v="Tchéquie"/>
    <s v="CZE"/>
    <s v="Zapopan"/>
    <s v="Estadio Akron"/>
    <n v="0"/>
    <n v="2"/>
    <n v="1"/>
    <n v="96"/>
    <n v="107"/>
    <n v="91"/>
    <s v="Terminé"/>
    <n v="2"/>
    <n v="1"/>
    <n v="0"/>
    <n v="0"/>
    <n v="0"/>
    <s v=""/>
    <n v="0"/>
    <n v="0"/>
    <n v="0"/>
  </r>
  <r>
    <x v="2"/>
    <n v="17"/>
    <d v="2026-06-12T04:00:00"/>
    <x v="16"/>
    <s v="Amine ZARROUKI"/>
    <s v="#FFB0B0"/>
    <s v="#F25757"/>
    <s v="Tour 1"/>
    <s v="A"/>
    <s v="Corée du Sud"/>
    <s v="KOR"/>
    <s v="Tchéquie"/>
    <s v="CZE"/>
    <s v="Zapopan"/>
    <s v="Estadio Akron"/>
    <n v="2"/>
    <n v="1"/>
    <n v="0"/>
    <n v="96"/>
    <n v="107"/>
    <n v="91"/>
    <s v="Terminé"/>
    <n v="2"/>
    <n v="1"/>
    <n v="1"/>
    <n v="96"/>
    <n v="1"/>
    <s v="Exact"/>
    <n v="20"/>
    <n v="116"/>
    <n v="116"/>
  </r>
  <r>
    <x v="2"/>
    <n v="18"/>
    <d v="2026-06-12T04:00:00"/>
    <x v="17"/>
    <s v="Laura GIULIANO"/>
    <s v="#F0BC42"/>
    <s v="#8E1F2F"/>
    <s v="Tour 1"/>
    <s v="A"/>
    <s v="Corée du Sud"/>
    <s v="KOR"/>
    <s v="Tchéquie"/>
    <s v="CZE"/>
    <s v="Zapopan"/>
    <s v="Estadio Akron"/>
    <n v="0"/>
    <n v="1"/>
    <n v="0"/>
    <n v="96"/>
    <n v="107"/>
    <n v="91"/>
    <s v="Terminé"/>
    <n v="2"/>
    <n v="1"/>
    <n v="0"/>
    <n v="0"/>
    <n v="0"/>
    <s v=""/>
    <n v="0"/>
    <n v="0"/>
    <n v="0"/>
  </r>
  <r>
    <x v="2"/>
    <n v="19"/>
    <d v="2026-06-12T04:00:00"/>
    <x v="18"/>
    <s v="Julien CRIMOTEL"/>
    <s v="#E8B28F"/>
    <s v="#E65568"/>
    <s v="Tour 1"/>
    <s v="A"/>
    <s v="Corée du Sud"/>
    <s v="KOR"/>
    <s v="Tchéquie"/>
    <s v="CZE"/>
    <s v="Zapopan"/>
    <s v="Estadio Akron"/>
    <n v="1"/>
    <n v="1"/>
    <n v="1"/>
    <n v="96"/>
    <n v="107"/>
    <n v="91"/>
    <s v="Terminé"/>
    <n v="2"/>
    <n v="1"/>
    <n v="0"/>
    <n v="0"/>
    <n v="0"/>
    <s v=""/>
    <n v="0"/>
    <n v="0"/>
    <n v="69"/>
  </r>
  <r>
    <x v="2"/>
    <n v="20"/>
    <d v="2026-06-12T04:00:00"/>
    <x v="19"/>
    <s v="Quentin CARTON"/>
    <s v="#60DC8C"/>
    <s v="#22A34F"/>
    <s v="Tour 1"/>
    <s v="A"/>
    <s v="Corée du Sud"/>
    <s v="KOR"/>
    <s v="Tchéquie"/>
    <s v="CZE"/>
    <s v="Zapopan"/>
    <s v="Estadio Akron"/>
    <n v="1"/>
    <n v="1"/>
    <n v="0"/>
    <n v="96"/>
    <n v="107"/>
    <n v="91"/>
    <s v="Terminé"/>
    <n v="2"/>
    <n v="1"/>
    <n v="0"/>
    <n v="0"/>
    <n v="0"/>
    <s v=""/>
    <n v="0"/>
    <n v="0"/>
    <n v="49"/>
  </r>
  <r>
    <x v="2"/>
    <n v="21"/>
    <d v="2026-06-12T04:00:00"/>
    <x v="20"/>
    <s v="Eyram TETSHIE"/>
    <s v="#2FAEE0"/>
    <s v="#BEA064"/>
    <s v="Tour 1"/>
    <s v="A"/>
    <s v="Corée du Sud"/>
    <s v="KOR"/>
    <s v="Tchéquie"/>
    <s v="CZE"/>
    <s v="Zapopan"/>
    <s v="Estadio Akron"/>
    <n v="2"/>
    <n v="1"/>
    <n v="0"/>
    <n v="96"/>
    <n v="107"/>
    <n v="91"/>
    <s v="Terminé"/>
    <n v="2"/>
    <n v="1"/>
    <n v="1"/>
    <n v="96"/>
    <n v="1"/>
    <s v="Exact"/>
    <n v="20"/>
    <n v="116"/>
    <n v="165"/>
  </r>
  <r>
    <x v="2"/>
    <n v="22"/>
    <d v="2026-06-12T04:00:00"/>
    <x v="21"/>
    <s v="Anis LEBIK"/>
    <s v="#41DEF0"/>
    <s v="#0BA6B7"/>
    <s v="Tour 1"/>
    <s v="A"/>
    <s v="Corée du Sud"/>
    <s v="KOR"/>
    <s v="Tchéquie"/>
    <s v="CZE"/>
    <s v="Zapopan"/>
    <s v="Estadio Akron"/>
    <n v="1"/>
    <n v="1"/>
    <n v="0"/>
    <n v="96"/>
    <n v="107"/>
    <n v="91"/>
    <s v="Terminé"/>
    <n v="2"/>
    <n v="1"/>
    <n v="0"/>
    <n v="0"/>
    <n v="0"/>
    <s v=""/>
    <n v="0"/>
    <n v="0"/>
    <n v="69"/>
  </r>
  <r>
    <x v="2"/>
    <n v="23"/>
    <d v="2026-06-12T04:00:00"/>
    <x v="22"/>
    <s v="Julia BOUANAN"/>
    <s v="#F2A2A2"/>
    <s v="#C25D5D"/>
    <s v="Tour 1"/>
    <s v="A"/>
    <s v="Corée du Sud"/>
    <s v="KOR"/>
    <s v="Tchéquie"/>
    <s v="CZE"/>
    <s v="Zapopan"/>
    <s v="Estadio Akron"/>
    <n v="1"/>
    <n v="0"/>
    <n v="0"/>
    <n v="96"/>
    <n v="107"/>
    <n v="91"/>
    <s v="Terminé"/>
    <n v="2"/>
    <n v="1"/>
    <n v="1"/>
    <n v="96"/>
    <n v="0"/>
    <s v=""/>
    <n v="0"/>
    <n v="96"/>
    <n v="165"/>
  </r>
  <r>
    <x v="2"/>
    <n v="24"/>
    <d v="2026-06-12T04:00:00"/>
    <x v="23"/>
    <s v="Julie Mansard"/>
    <s v="#A2F2C7"/>
    <s v="#5DC18C"/>
    <s v="Tour 1"/>
    <s v="A"/>
    <s v="Corée du Sud"/>
    <s v="KOR"/>
    <s v="Tchéquie"/>
    <s v="CZE"/>
    <s v="Zapopan"/>
    <s v="Estadio Akron"/>
    <n v="2"/>
    <n v="0"/>
    <n v="0"/>
    <n v="96"/>
    <n v="107"/>
    <n v="91"/>
    <s v="Terminé"/>
    <n v="2"/>
    <n v="1"/>
    <n v="1"/>
    <n v="96"/>
    <n v="0"/>
    <s v=""/>
    <n v="0"/>
    <n v="96"/>
    <n v="96"/>
  </r>
  <r>
    <x v="2"/>
    <n v="25"/>
    <d v="2026-06-12T04:00:00"/>
    <x v="24"/>
    <s v="Juliette"/>
    <s v="#D1B9EB"/>
    <s v="#B58BC7"/>
    <s v="Tour 1"/>
    <s v="A"/>
    <s v="Corée du Sud"/>
    <s v="KOR"/>
    <s v="Tchéquie"/>
    <s v="CZE"/>
    <s v="Zapopan"/>
    <s v="Estadio Akron"/>
    <n v="2"/>
    <n v="0"/>
    <n v="0"/>
    <n v="96"/>
    <n v="107"/>
    <n v="91"/>
    <s v="Terminé"/>
    <n v="2"/>
    <n v="1"/>
    <n v="1"/>
    <n v="96"/>
    <n v="0"/>
    <s v=""/>
    <n v="0"/>
    <n v="96"/>
    <n v="96"/>
  </r>
  <r>
    <x v="2"/>
    <n v="26"/>
    <d v="2026-06-11T21:00:00"/>
    <x v="25"/>
    <s v="Mohamad EL KAWAS"/>
    <s v="#EB8787"/>
    <s v="#368E2C"/>
    <s v="Tour 1"/>
    <s v="A"/>
    <s v="Corée du Sud"/>
    <s v="KOR"/>
    <s v="Tchéquie"/>
    <s v="CZE"/>
    <m/>
    <m/>
    <n v="1"/>
    <n v="1"/>
    <n v="0"/>
    <n v="96"/>
    <n v="107"/>
    <n v="91"/>
    <s v="Terminé"/>
    <n v="2"/>
    <n v="1"/>
    <n v="0"/>
    <n v="0"/>
    <n v="0"/>
    <s v=""/>
    <n v="0"/>
    <n v="0"/>
    <n v="49"/>
  </r>
  <r>
    <x v="3"/>
    <n v="1"/>
    <d v="2026-06-12T21:00:00"/>
    <x v="0"/>
    <s v="Samya ALAOUI"/>
    <s v="#F7C79D"/>
    <s v="#FFBE85"/>
    <s v="Tour 1"/>
    <s v="B"/>
    <s v="Canada"/>
    <s v="CAN"/>
    <s v="Bosnie-Herzégovine"/>
    <s v="BIH"/>
    <s v="Toronto"/>
    <s v="BMO Field"/>
    <n v="2"/>
    <n v="1"/>
    <n v="0"/>
    <n v="65"/>
    <n v="117"/>
    <n v="125"/>
    <s v="Terminé"/>
    <n v="1"/>
    <n v="1"/>
    <n v="0"/>
    <n v="0"/>
    <n v="0"/>
    <s v=""/>
    <n v="0"/>
    <n v="0"/>
    <n v="49"/>
  </r>
  <r>
    <x v="3"/>
    <n v="2"/>
    <d v="2026-06-12T21:00:00"/>
    <x v="1"/>
    <s v="Léa WALOCQ"/>
    <s v="#FFBEBE"/>
    <s v="#DF6868"/>
    <s v="Tour 1"/>
    <s v="B"/>
    <s v="Canada"/>
    <s v="CAN"/>
    <s v="Bosnie-Herzégovine"/>
    <s v="BIH"/>
    <s v="Toronto"/>
    <s v="BMO Field"/>
    <n v="1"/>
    <n v="0"/>
    <n v="0"/>
    <n v="65"/>
    <n v="117"/>
    <n v="125"/>
    <s v="Terminé"/>
    <n v="1"/>
    <n v="1"/>
    <n v="0"/>
    <n v="0"/>
    <n v="0"/>
    <s v=""/>
    <n v="0"/>
    <n v="0"/>
    <n v="49"/>
  </r>
  <r>
    <x v="3"/>
    <n v="3"/>
    <d v="2026-06-12T21:00:00"/>
    <x v="2"/>
    <s v="Mohamad EL KAWAS"/>
    <s v="#F5C7FC"/>
    <s v="#C489CF"/>
    <s v="Tour 1"/>
    <s v="B"/>
    <s v="Canada"/>
    <s v="CAN"/>
    <s v="Bosnie-Herzégovine"/>
    <s v="BIH"/>
    <s v="Toronto"/>
    <s v="BMO Field"/>
    <n v="1"/>
    <n v="1"/>
    <n v="0"/>
    <n v="65"/>
    <n v="117"/>
    <n v="125"/>
    <s v="Terminé"/>
    <n v="1"/>
    <n v="1"/>
    <n v="1"/>
    <n v="117"/>
    <n v="1"/>
    <s v="Exact"/>
    <n v="20"/>
    <n v="137"/>
    <n v="206"/>
  </r>
  <r>
    <x v="3"/>
    <n v="4"/>
    <d v="2026-06-12T21:00:00"/>
    <x v="3"/>
    <s v="Nicolas LE MOUEL"/>
    <s v="#A5EA7F"/>
    <s v="#80C65A"/>
    <s v="Tour 1"/>
    <s v="B"/>
    <s v="Canada"/>
    <s v="CAN"/>
    <s v="Bosnie-Herzégovine"/>
    <s v="BIH"/>
    <s v="Toronto"/>
    <s v="BMO Field"/>
    <n v="2"/>
    <n v="1"/>
    <n v="0"/>
    <n v="65"/>
    <n v="117"/>
    <n v="125"/>
    <s v="Terminé"/>
    <n v="1"/>
    <n v="1"/>
    <n v="0"/>
    <n v="0"/>
    <n v="0"/>
    <s v=""/>
    <n v="0"/>
    <n v="0"/>
    <n v="69"/>
  </r>
  <r>
    <x v="3"/>
    <n v="5"/>
    <d v="2026-06-12T21:00:00"/>
    <x v="4"/>
    <s v="Léa EL ASERY"/>
    <s v="#D890FF"/>
    <s v="#B750EF"/>
    <s v="Tour 1"/>
    <s v="B"/>
    <s v="Canada"/>
    <s v="CAN"/>
    <s v="Bosnie-Herzégovine"/>
    <s v="BIH"/>
    <s v="Toronto"/>
    <s v="BMO Field"/>
    <n v="2"/>
    <n v="0"/>
    <n v="0"/>
    <n v="65"/>
    <n v="117"/>
    <n v="125"/>
    <s v="Terminé"/>
    <n v="1"/>
    <n v="1"/>
    <n v="0"/>
    <n v="0"/>
    <n v="0"/>
    <s v=""/>
    <n v="0"/>
    <n v="0"/>
    <n v="96"/>
  </r>
  <r>
    <x v="3"/>
    <n v="6"/>
    <d v="2026-06-12T21:00:00"/>
    <x v="5"/>
    <s v="Elwenn JOUBREL"/>
    <s v="#A6F7B1"/>
    <s v="#6EC179"/>
    <s v="Tour 1"/>
    <s v="B"/>
    <s v="Canada"/>
    <s v="CAN"/>
    <s v="Bosnie-Herzégovine"/>
    <s v="BIH"/>
    <s v="Toronto"/>
    <s v="BMO Field"/>
    <n v="2"/>
    <n v="1"/>
    <n v="0"/>
    <n v="65"/>
    <n v="117"/>
    <n v="125"/>
    <s v="Terminé"/>
    <n v="1"/>
    <n v="1"/>
    <n v="0"/>
    <n v="0"/>
    <n v="0"/>
    <s v=""/>
    <n v="0"/>
    <n v="0"/>
    <n v="49"/>
  </r>
  <r>
    <x v="3"/>
    <n v="7"/>
    <d v="2026-06-12T21:00:00"/>
    <x v="6"/>
    <s v="Pauline OLIVIER"/>
    <s v="#B2EAE8"/>
    <s v="#6CB4B1"/>
    <s v="Tour 1"/>
    <s v="B"/>
    <s v="Canada"/>
    <s v="CAN"/>
    <s v="Bosnie-Herzégovine"/>
    <s v="BIH"/>
    <s v="Toronto"/>
    <s v="BMO Field"/>
    <n v="2"/>
    <n v="1"/>
    <n v="0"/>
    <n v="65"/>
    <n v="117"/>
    <n v="125"/>
    <s v="Terminé"/>
    <n v="1"/>
    <n v="1"/>
    <n v="0"/>
    <n v="0"/>
    <n v="0"/>
    <s v=""/>
    <n v="0"/>
    <n v="0"/>
    <n v="49"/>
  </r>
  <r>
    <x v="3"/>
    <n v="8"/>
    <d v="2026-06-12T21:00:00"/>
    <x v="7"/>
    <s v="Julie BOISSIERE"/>
    <s v="#EEF7B1"/>
    <s v="#C1CB7D"/>
    <s v="Tour 1"/>
    <s v="B"/>
    <s v="Canada"/>
    <s v="CAN"/>
    <s v="Bosnie-Herzégovine"/>
    <s v="BIH"/>
    <s v="Toronto"/>
    <s v="BMO Field"/>
    <n v="1"/>
    <n v="1"/>
    <n v="0"/>
    <n v="65"/>
    <n v="117"/>
    <n v="125"/>
    <s v="Terminé"/>
    <n v="1"/>
    <n v="1"/>
    <n v="1"/>
    <n v="117"/>
    <n v="1"/>
    <s v="Exact"/>
    <n v="20"/>
    <n v="137"/>
    <n v="206"/>
  </r>
  <r>
    <x v="3"/>
    <n v="9"/>
    <d v="2026-06-12T21:00:00"/>
    <x v="8"/>
    <s v="Julie BOUCHARD"/>
    <s v="#F4EA9D"/>
    <s v="#D2C458"/>
    <s v="Tour 1"/>
    <s v="B"/>
    <s v="Canada"/>
    <s v="CAN"/>
    <s v="Bosnie-Herzégovine"/>
    <s v="BIH"/>
    <s v="Toronto"/>
    <s v="BMO Field"/>
    <n v="3"/>
    <n v="1"/>
    <n v="0"/>
    <n v="65"/>
    <n v="117"/>
    <n v="125"/>
    <s v="Terminé"/>
    <n v="1"/>
    <n v="1"/>
    <n v="0"/>
    <n v="0"/>
    <n v="0"/>
    <s v=""/>
    <n v="0"/>
    <n v="0"/>
    <n v="145"/>
  </r>
  <r>
    <x v="3"/>
    <n v="10"/>
    <d v="2026-06-12T21:00:00"/>
    <x v="9"/>
    <s v="Vincent FRAYSSE"/>
    <s v="#C4B0FF"/>
    <s v="#7F66C8"/>
    <s v="Tour 1"/>
    <s v="B"/>
    <s v="Canada"/>
    <s v="CAN"/>
    <s v="Bosnie-Herzégovine"/>
    <s v="BIH"/>
    <s v="Toronto"/>
    <s v="BMO Field"/>
    <n v="2"/>
    <n v="0"/>
    <n v="0"/>
    <n v="65"/>
    <n v="117"/>
    <n v="125"/>
    <s v="Terminé"/>
    <n v="1"/>
    <n v="1"/>
    <n v="0"/>
    <n v="0"/>
    <n v="0"/>
    <s v=""/>
    <n v="0"/>
    <n v="0"/>
    <n v="69"/>
  </r>
  <r>
    <x v="3"/>
    <n v="11"/>
    <d v="2026-06-12T21:00:00"/>
    <x v="10"/>
    <s v="Louis HARLE"/>
    <s v="#CBEBBA"/>
    <s v="#70BC6E"/>
    <s v="Tour 1"/>
    <s v="B"/>
    <s v="Canada"/>
    <s v="CAN"/>
    <s v="Bosnie-Herzégovine"/>
    <s v="BIH"/>
    <s v="Toronto"/>
    <s v="BMO Field"/>
    <n v="1"/>
    <n v="0"/>
    <n v="0"/>
    <n v="65"/>
    <n v="117"/>
    <n v="125"/>
    <s v="Terminé"/>
    <n v="1"/>
    <n v="1"/>
    <n v="0"/>
    <n v="0"/>
    <n v="0"/>
    <s v=""/>
    <n v="0"/>
    <n v="0"/>
    <n v="96"/>
  </r>
  <r>
    <x v="3"/>
    <n v="12"/>
    <d v="2026-06-12T21:00:00"/>
    <x v="11"/>
    <s v="Aurélien DE POULPIQUET"/>
    <s v="#C2D4FF"/>
    <s v="#6586D5"/>
    <s v="Tour 1"/>
    <s v="B"/>
    <s v="Canada"/>
    <s v="CAN"/>
    <s v="Bosnie-Herzégovine"/>
    <s v="BIH"/>
    <s v="Toronto"/>
    <s v="BMO Field"/>
    <n v="2"/>
    <n v="1"/>
    <n v="0"/>
    <n v="65"/>
    <n v="117"/>
    <n v="125"/>
    <s v="Terminé"/>
    <n v="1"/>
    <n v="1"/>
    <n v="0"/>
    <n v="0"/>
    <n v="0"/>
    <s v=""/>
    <n v="0"/>
    <n v="0"/>
    <n v="49"/>
  </r>
  <r>
    <x v="3"/>
    <n v="13"/>
    <d v="2026-06-12T21:00:00"/>
    <x v="12"/>
    <s v="Paul MONTESINOS"/>
    <s v="#C1E0EF"/>
    <s v="#4F91B2"/>
    <s v="Tour 1"/>
    <s v="B"/>
    <s v="Canada"/>
    <s v="CAN"/>
    <s v="Bosnie-Herzégovine"/>
    <s v="BIH"/>
    <s v="Toronto"/>
    <s v="BMO Field"/>
    <n v="1"/>
    <n v="0"/>
    <n v="0"/>
    <n v="65"/>
    <n v="117"/>
    <n v="125"/>
    <s v="Terminé"/>
    <n v="1"/>
    <n v="1"/>
    <n v="0"/>
    <n v="0"/>
    <n v="0"/>
    <s v=""/>
    <n v="0"/>
    <n v="0"/>
    <n v="165"/>
  </r>
  <r>
    <x v="3"/>
    <n v="14"/>
    <d v="2026-06-12T21:00:00"/>
    <x v="13"/>
    <s v="Kinsley ROQUE"/>
    <s v="#FFAFD2"/>
    <s v="#F2589B"/>
    <s v="Tour 1"/>
    <s v="B"/>
    <s v="Canada"/>
    <s v="CAN"/>
    <s v="Bosnie-Herzégovine"/>
    <s v="BIH"/>
    <s v="Toronto"/>
    <s v="BMO Field"/>
    <n v="1"/>
    <n v="3"/>
    <n v="0"/>
    <n v="65"/>
    <n v="117"/>
    <n v="125"/>
    <s v="Terminé"/>
    <n v="1"/>
    <n v="1"/>
    <n v="0"/>
    <n v="0"/>
    <n v="0"/>
    <s v=""/>
    <n v="0"/>
    <n v="0"/>
    <n v="185"/>
  </r>
  <r>
    <x v="3"/>
    <n v="15"/>
    <d v="2026-06-12T21:00:00"/>
    <x v="14"/>
    <s v="Jaouad SETTI"/>
    <s v="#FF9898"/>
    <s v="#FF5D5D"/>
    <s v="Tour 1"/>
    <s v="B"/>
    <s v="Canada"/>
    <s v="CAN"/>
    <s v="Bosnie-Herzégovine"/>
    <s v="BIH"/>
    <s v="Toronto"/>
    <s v="BMO Field"/>
    <n v="1"/>
    <n v="0"/>
    <n v="0"/>
    <n v="65"/>
    <n v="117"/>
    <n v="125"/>
    <s v="Terminé"/>
    <n v="1"/>
    <n v="1"/>
    <n v="0"/>
    <n v="0"/>
    <n v="0"/>
    <s v=""/>
    <n v="0"/>
    <n v="0"/>
    <n v="69"/>
  </r>
  <r>
    <x v="3"/>
    <n v="16"/>
    <d v="2026-06-12T21:00:00"/>
    <x v="15"/>
    <s v="Julien INGE"/>
    <s v="#86A4FE"/>
    <s v="#3769FF"/>
    <s v="Tour 1"/>
    <s v="B"/>
    <s v="Canada"/>
    <s v="CAN"/>
    <s v="Bosnie-Herzégovine"/>
    <s v="BIH"/>
    <s v="Toronto"/>
    <s v="BMO Field"/>
    <n v="1"/>
    <n v="2"/>
    <n v="0"/>
    <n v="65"/>
    <n v="117"/>
    <n v="125"/>
    <s v="Terminé"/>
    <n v="1"/>
    <n v="1"/>
    <n v="0"/>
    <n v="0"/>
    <n v="0"/>
    <s v=""/>
    <n v="0"/>
    <n v="0"/>
    <n v="0"/>
  </r>
  <r>
    <x v="3"/>
    <n v="17"/>
    <d v="2026-06-12T21:00:00"/>
    <x v="16"/>
    <s v="Marie EXBRAYAT"/>
    <s v="#FFB0B0"/>
    <s v="#F25757"/>
    <s v="Tour 1"/>
    <s v="B"/>
    <s v="Canada"/>
    <s v="CAN"/>
    <s v="Bosnie-Herzégovine"/>
    <s v="BIH"/>
    <s v="Toronto"/>
    <s v="BMO Field"/>
    <n v="2"/>
    <n v="0"/>
    <n v="0"/>
    <n v="65"/>
    <n v="117"/>
    <n v="125"/>
    <s v="Terminé"/>
    <n v="1"/>
    <n v="1"/>
    <n v="0"/>
    <n v="0"/>
    <n v="0"/>
    <s v=""/>
    <n v="0"/>
    <n v="0"/>
    <n v="116"/>
  </r>
  <r>
    <x v="3"/>
    <n v="18"/>
    <d v="2026-06-12T21:00:00"/>
    <x v="17"/>
    <s v="Amine ZARROUKI"/>
    <s v="#F0BC42"/>
    <s v="#8E1F2F"/>
    <s v="Tour 1"/>
    <s v="B"/>
    <s v="Canada"/>
    <s v="CAN"/>
    <s v="Bosnie-Herzégovine"/>
    <s v="BIH"/>
    <s v="Toronto"/>
    <s v="BMO Field"/>
    <n v="1"/>
    <n v="2"/>
    <n v="0"/>
    <n v="65"/>
    <n v="117"/>
    <n v="125"/>
    <s v="Terminé"/>
    <n v="1"/>
    <n v="1"/>
    <n v="0"/>
    <n v="0"/>
    <n v="0"/>
    <s v=""/>
    <n v="0"/>
    <n v="0"/>
    <n v="0"/>
  </r>
  <r>
    <x v="3"/>
    <n v="19"/>
    <d v="2026-06-12T21:00:00"/>
    <x v="18"/>
    <s v="Laura GIULIANO"/>
    <s v="#E8B28F"/>
    <s v="#E65568"/>
    <s v="Tour 1"/>
    <s v="B"/>
    <s v="Canada"/>
    <s v="CAN"/>
    <s v="Bosnie-Herzégovine"/>
    <s v="BIH"/>
    <s v="Toronto"/>
    <s v="BMO Field"/>
    <n v="2"/>
    <n v="1"/>
    <n v="0"/>
    <n v="65"/>
    <n v="117"/>
    <n v="125"/>
    <s v="Terminé"/>
    <n v="1"/>
    <n v="1"/>
    <n v="0"/>
    <n v="0"/>
    <n v="0"/>
    <s v=""/>
    <n v="0"/>
    <n v="0"/>
    <n v="69"/>
  </r>
  <r>
    <x v="3"/>
    <n v="20"/>
    <d v="2026-06-12T21:00:00"/>
    <x v="19"/>
    <s v="Julien CRIMOTEL"/>
    <s v="#60DC8C"/>
    <s v="#22A34F"/>
    <s v="Tour 1"/>
    <s v="B"/>
    <s v="Canada"/>
    <s v="CAN"/>
    <s v="Bosnie-Herzégovine"/>
    <s v="BIH"/>
    <s v="Toronto"/>
    <s v="BMO Field"/>
    <n v="2"/>
    <n v="1"/>
    <n v="0"/>
    <n v="65"/>
    <n v="117"/>
    <n v="125"/>
    <s v="Terminé"/>
    <n v="1"/>
    <n v="1"/>
    <n v="0"/>
    <n v="0"/>
    <n v="0"/>
    <s v=""/>
    <n v="0"/>
    <n v="0"/>
    <n v="49"/>
  </r>
  <r>
    <x v="3"/>
    <n v="21"/>
    <d v="2026-06-12T21:00:00"/>
    <x v="20"/>
    <s v="Quentin CARTON"/>
    <s v="#2FAEE0"/>
    <s v="#BEA064"/>
    <s v="Tour 1"/>
    <s v="B"/>
    <s v="Canada"/>
    <s v="CAN"/>
    <s v="Bosnie-Herzégovine"/>
    <s v="BIH"/>
    <s v="Toronto"/>
    <s v="BMO Field"/>
    <n v="0"/>
    <n v="0"/>
    <n v="0"/>
    <n v="65"/>
    <n v="117"/>
    <n v="125"/>
    <s v="Terminé"/>
    <n v="1"/>
    <n v="1"/>
    <n v="1"/>
    <n v="117"/>
    <n v="0"/>
    <s v=""/>
    <n v="0"/>
    <n v="117"/>
    <n v="282"/>
  </r>
  <r>
    <x v="3"/>
    <n v="22"/>
    <d v="2026-06-12T21:00:00"/>
    <x v="21"/>
    <s v="Eyram TETSHIE"/>
    <s v="#41DEF0"/>
    <s v="#0BA6B7"/>
    <s v="Tour 1"/>
    <s v="B"/>
    <s v="Canada"/>
    <s v="CAN"/>
    <s v="Bosnie-Herzégovine"/>
    <s v="BIH"/>
    <s v="Toronto"/>
    <s v="BMO Field"/>
    <n v="2"/>
    <n v="1"/>
    <n v="0"/>
    <n v="65"/>
    <n v="117"/>
    <n v="125"/>
    <s v="Terminé"/>
    <n v="1"/>
    <n v="1"/>
    <n v="0"/>
    <n v="0"/>
    <n v="0"/>
    <s v=""/>
    <n v="0"/>
    <n v="0"/>
    <n v="69"/>
  </r>
  <r>
    <x v="3"/>
    <n v="23"/>
    <d v="2026-06-12T21:00:00"/>
    <x v="22"/>
    <s v="Anis LEBIK"/>
    <s v="#F2A2A2"/>
    <s v="#C25D5D"/>
    <s v="Tour 1"/>
    <s v="B"/>
    <s v="Canada"/>
    <s v="CAN"/>
    <s v="Bosnie-Herzégovine"/>
    <s v="BIH"/>
    <s v="Toronto"/>
    <s v="BMO Field"/>
    <m/>
    <m/>
    <n v="0"/>
    <n v="65"/>
    <n v="117"/>
    <n v="125"/>
    <s v="Terminé"/>
    <n v="1"/>
    <n v="1"/>
    <s v=""/>
    <n v="117"/>
    <n v="0"/>
    <s v=""/>
    <s v=""/>
    <n v="0"/>
    <n v="165"/>
  </r>
  <r>
    <x v="3"/>
    <n v="24"/>
    <d v="2026-06-12T21:00:00"/>
    <x v="23"/>
    <s v="Julia BOUANAN"/>
    <s v="#A2F2C7"/>
    <s v="#5DC18C"/>
    <s v="Tour 1"/>
    <s v="B"/>
    <s v="Canada"/>
    <s v="CAN"/>
    <s v="Bosnie-Herzégovine"/>
    <s v="BIH"/>
    <s v="Toronto"/>
    <s v="BMO Field"/>
    <n v="1"/>
    <n v="1"/>
    <n v="0"/>
    <n v="65"/>
    <n v="117"/>
    <n v="125"/>
    <s v="Terminé"/>
    <n v="1"/>
    <n v="1"/>
    <n v="1"/>
    <n v="117"/>
    <n v="1"/>
    <s v="Exact"/>
    <n v="20"/>
    <n v="137"/>
    <n v="233"/>
  </r>
  <r>
    <x v="3"/>
    <n v="25"/>
    <d v="2026-06-12T21:00:00"/>
    <x v="24"/>
    <s v="Julie Mansard"/>
    <s v="#D1B9EB"/>
    <s v="#B58BC7"/>
    <s v="Tour 1"/>
    <s v="B"/>
    <s v="Canada"/>
    <s v="CAN"/>
    <s v="Bosnie-Herzégovine"/>
    <s v="BIH"/>
    <s v="Toronto"/>
    <s v="BMO Field"/>
    <n v="1"/>
    <n v="2"/>
    <n v="0"/>
    <n v="65"/>
    <n v="117"/>
    <n v="125"/>
    <s v="Terminé"/>
    <n v="1"/>
    <n v="1"/>
    <n v="0"/>
    <n v="0"/>
    <n v="0"/>
    <s v=""/>
    <n v="0"/>
    <n v="0"/>
    <n v="96"/>
  </r>
  <r>
    <x v="3"/>
    <n v="26"/>
    <d v="2026-06-11T21:00:00"/>
    <x v="25"/>
    <s v="Nicolas LE MOUEL"/>
    <s v="#EB8787"/>
    <s v="#368E2C"/>
    <s v="Tour 1"/>
    <s v="B"/>
    <s v="Canada"/>
    <s v="CAN"/>
    <s v="Bosnie-Herzégovine"/>
    <s v="BIH"/>
    <m/>
    <m/>
    <n v="1"/>
    <n v="0"/>
    <n v="0"/>
    <n v="65"/>
    <n v="117"/>
    <n v="125"/>
    <s v="Terminé"/>
    <n v="1"/>
    <n v="1"/>
    <n v="0"/>
    <n v="0"/>
    <n v="0"/>
    <s v=""/>
    <n v="0"/>
    <n v="0"/>
    <n v="49"/>
  </r>
  <r>
    <x v="4"/>
    <n v="1"/>
    <d v="2026-06-13T03:00:00"/>
    <x v="0"/>
    <s v="Juliette"/>
    <s v="#F7C79D"/>
    <s v="#FFBE85"/>
    <s v="Tour 1"/>
    <s v="D"/>
    <s v="Etats-Unis"/>
    <s v="USA"/>
    <s v="Paraguay"/>
    <s v="PRY"/>
    <s v="Inglewood, Los Angeles, California"/>
    <s v="SoFi Stadium"/>
    <n v="1"/>
    <n v="1"/>
    <n v="0"/>
    <n v="74"/>
    <n v="113"/>
    <n v="115"/>
    <s v="Terminé"/>
    <n v="4"/>
    <n v="1"/>
    <n v="0"/>
    <n v="0"/>
    <n v="0"/>
    <s v=""/>
    <n v="0"/>
    <n v="0"/>
    <n v="49"/>
  </r>
  <r>
    <x v="4"/>
    <n v="2"/>
    <d v="2026-06-13T03:00:00"/>
    <x v="1"/>
    <s v="Samya ALAOUI"/>
    <s v="#FFBEBE"/>
    <s v="#DF6868"/>
    <s v="Tour 1"/>
    <s v="D"/>
    <s v="Etats-Unis"/>
    <s v="USA"/>
    <s v="Paraguay"/>
    <s v="PRY"/>
    <s v="Inglewood, Los Angeles, California"/>
    <s v="SoFi Stadium"/>
    <n v="2"/>
    <n v="0"/>
    <n v="0"/>
    <n v="74"/>
    <n v="113"/>
    <n v="115"/>
    <s v="Terminé"/>
    <n v="4"/>
    <n v="1"/>
    <n v="1"/>
    <n v="74"/>
    <n v="0"/>
    <s v=""/>
    <n v="0"/>
    <n v="74"/>
    <n v="123"/>
  </r>
  <r>
    <x v="4"/>
    <n v="3"/>
    <d v="2026-06-13T03:00:00"/>
    <x v="2"/>
    <s v="Léa WALOCQ"/>
    <s v="#F5C7FC"/>
    <s v="#C489CF"/>
    <s v="Tour 1"/>
    <s v="D"/>
    <s v="Etats-Unis"/>
    <s v="USA"/>
    <s v="Paraguay"/>
    <s v="PRY"/>
    <s v="Inglewood, Los Angeles, California"/>
    <s v="SoFi Stadium"/>
    <n v="2"/>
    <n v="1"/>
    <n v="0"/>
    <n v="74"/>
    <n v="113"/>
    <n v="115"/>
    <s v="Terminé"/>
    <n v="4"/>
    <n v="1"/>
    <n v="1"/>
    <n v="74"/>
    <n v="0"/>
    <s v=""/>
    <n v="0"/>
    <n v="74"/>
    <n v="280"/>
  </r>
  <r>
    <x v="4"/>
    <n v="4"/>
    <d v="2026-06-13T03:00:00"/>
    <x v="3"/>
    <s v="Mohamad EL KAWAS"/>
    <s v="#A5EA7F"/>
    <s v="#80C65A"/>
    <s v="Tour 1"/>
    <s v="D"/>
    <s v="Etats-Unis"/>
    <s v="USA"/>
    <s v="Paraguay"/>
    <s v="PRY"/>
    <s v="Inglewood, Los Angeles, California"/>
    <s v="SoFi Stadium"/>
    <n v="2"/>
    <n v="1"/>
    <n v="0"/>
    <n v="74"/>
    <n v="113"/>
    <n v="115"/>
    <s v="Terminé"/>
    <n v="4"/>
    <n v="1"/>
    <n v="1"/>
    <n v="74"/>
    <n v="0"/>
    <s v=""/>
    <n v="0"/>
    <n v="74"/>
    <n v="143"/>
  </r>
  <r>
    <x v="4"/>
    <n v="5"/>
    <d v="2026-06-13T03:00:00"/>
    <x v="4"/>
    <s v="Nicolas LE MOUEL"/>
    <s v="#D890FF"/>
    <s v="#B750EF"/>
    <s v="Tour 1"/>
    <s v="D"/>
    <s v="Etats-Unis"/>
    <s v="USA"/>
    <s v="Paraguay"/>
    <s v="PRY"/>
    <s v="Inglewood, Los Angeles, California"/>
    <s v="SoFi Stadium"/>
    <n v="0"/>
    <n v="0"/>
    <n v="0"/>
    <n v="74"/>
    <n v="113"/>
    <n v="115"/>
    <s v="Terminé"/>
    <n v="4"/>
    <n v="1"/>
    <n v="0"/>
    <n v="0"/>
    <n v="0"/>
    <s v=""/>
    <n v="0"/>
    <n v="0"/>
    <n v="96"/>
  </r>
  <r>
    <x v="4"/>
    <n v="6"/>
    <d v="2026-06-13T03:00:00"/>
    <x v="5"/>
    <s v="Léa EL ASERY"/>
    <s v="#A6F7B1"/>
    <s v="#6EC179"/>
    <s v="Tour 1"/>
    <s v="D"/>
    <s v="Etats-Unis"/>
    <s v="USA"/>
    <s v="Paraguay"/>
    <s v="PRY"/>
    <s v="Inglewood, Los Angeles, California"/>
    <s v="SoFi Stadium"/>
    <n v="2"/>
    <n v="1"/>
    <n v="0"/>
    <n v="74"/>
    <n v="113"/>
    <n v="115"/>
    <s v="Terminé"/>
    <n v="4"/>
    <n v="1"/>
    <n v="1"/>
    <n v="74"/>
    <n v="0"/>
    <s v=""/>
    <n v="0"/>
    <n v="74"/>
    <n v="123"/>
  </r>
  <r>
    <x v="4"/>
    <n v="7"/>
    <d v="2026-06-13T03:00:00"/>
    <x v="6"/>
    <s v="Elwenn JOUBREL"/>
    <s v="#B2EAE8"/>
    <s v="#6CB4B1"/>
    <s v="Tour 1"/>
    <s v="D"/>
    <s v="Etats-Unis"/>
    <s v="USA"/>
    <s v="Paraguay"/>
    <s v="PRY"/>
    <s v="Inglewood, Los Angeles, California"/>
    <s v="SoFi Stadium"/>
    <n v="2"/>
    <n v="1"/>
    <n v="0"/>
    <n v="74"/>
    <n v="113"/>
    <n v="115"/>
    <s v="Terminé"/>
    <n v="4"/>
    <n v="1"/>
    <n v="1"/>
    <n v="74"/>
    <n v="0"/>
    <s v=""/>
    <n v="0"/>
    <n v="74"/>
    <n v="123"/>
  </r>
  <r>
    <x v="4"/>
    <n v="8"/>
    <d v="2026-06-13T03:00:00"/>
    <x v="7"/>
    <s v="Pauline OLIVIER"/>
    <s v="#EEF7B1"/>
    <s v="#C1CB7D"/>
    <s v="Tour 1"/>
    <s v="D"/>
    <s v="Etats-Unis"/>
    <s v="USA"/>
    <s v="Paraguay"/>
    <s v="PRY"/>
    <s v="Inglewood, Los Angeles, California"/>
    <s v="SoFi Stadium"/>
    <n v="2"/>
    <n v="1"/>
    <n v="0"/>
    <n v="74"/>
    <n v="113"/>
    <n v="115"/>
    <s v="Terminé"/>
    <n v="4"/>
    <n v="1"/>
    <n v="1"/>
    <n v="74"/>
    <n v="0"/>
    <s v=""/>
    <n v="0"/>
    <n v="74"/>
    <n v="280"/>
  </r>
  <r>
    <x v="4"/>
    <n v="9"/>
    <d v="2026-06-13T03:00:00"/>
    <x v="8"/>
    <s v="Julie BOISSIERE"/>
    <s v="#F4EA9D"/>
    <s v="#D2C458"/>
    <s v="Tour 1"/>
    <s v="D"/>
    <s v="Etats-Unis"/>
    <s v="USA"/>
    <s v="Paraguay"/>
    <s v="PRY"/>
    <s v="Inglewood, Los Angeles, California"/>
    <s v="SoFi Stadium"/>
    <n v="1"/>
    <n v="0"/>
    <n v="0"/>
    <n v="74"/>
    <n v="113"/>
    <n v="115"/>
    <s v="Terminé"/>
    <n v="4"/>
    <n v="1"/>
    <n v="1"/>
    <n v="74"/>
    <n v="0"/>
    <s v=""/>
    <n v="0"/>
    <n v="74"/>
    <n v="219"/>
  </r>
  <r>
    <x v="4"/>
    <n v="10"/>
    <d v="2026-06-13T03:00:00"/>
    <x v="9"/>
    <s v="Julie BOUCHARD"/>
    <s v="#C4B0FF"/>
    <s v="#7F66C8"/>
    <s v="Tour 1"/>
    <s v="D"/>
    <s v="Etats-Unis"/>
    <s v="USA"/>
    <s v="Paraguay"/>
    <s v="PRY"/>
    <s v="Inglewood, Los Angeles, California"/>
    <s v="SoFi Stadium"/>
    <n v="4"/>
    <n v="0"/>
    <n v="0"/>
    <n v="74"/>
    <n v="113"/>
    <n v="115"/>
    <s v="Terminé"/>
    <n v="4"/>
    <n v="1"/>
    <n v="1"/>
    <n v="74"/>
    <n v="0"/>
    <s v=""/>
    <n v="0"/>
    <n v="74"/>
    <n v="143"/>
  </r>
  <r>
    <x v="4"/>
    <n v="11"/>
    <d v="2026-06-13T03:00:00"/>
    <x v="10"/>
    <s v="Vincent FRAYSSE"/>
    <s v="#CBEBBA"/>
    <s v="#70BC6E"/>
    <s v="Tour 1"/>
    <s v="D"/>
    <s v="Etats-Unis"/>
    <s v="USA"/>
    <s v="Paraguay"/>
    <s v="PRY"/>
    <s v="Inglewood, Los Angeles, California"/>
    <s v="SoFi Stadium"/>
    <n v="2"/>
    <n v="0"/>
    <n v="0"/>
    <n v="74"/>
    <n v="113"/>
    <n v="115"/>
    <s v="Terminé"/>
    <n v="4"/>
    <n v="1"/>
    <n v="1"/>
    <n v="74"/>
    <n v="0"/>
    <s v=""/>
    <n v="0"/>
    <n v="74"/>
    <n v="170"/>
  </r>
  <r>
    <x v="4"/>
    <n v="12"/>
    <d v="2026-06-13T03:00:00"/>
    <x v="11"/>
    <s v="Louis HARLE"/>
    <s v="#C2D4FF"/>
    <s v="#6586D5"/>
    <s v="Tour 1"/>
    <s v="D"/>
    <s v="Etats-Unis"/>
    <s v="USA"/>
    <s v="Paraguay"/>
    <s v="PRY"/>
    <s v="Inglewood, Los Angeles, California"/>
    <s v="SoFi Stadium"/>
    <n v="2"/>
    <n v="1"/>
    <n v="0"/>
    <n v="74"/>
    <n v="113"/>
    <n v="115"/>
    <s v="Terminé"/>
    <n v="4"/>
    <n v="1"/>
    <n v="1"/>
    <n v="74"/>
    <n v="0"/>
    <s v=""/>
    <n v="0"/>
    <n v="74"/>
    <n v="123"/>
  </r>
  <r>
    <x v="4"/>
    <n v="13"/>
    <d v="2026-06-13T03:00:00"/>
    <x v="12"/>
    <s v="Aurélien DE POULPIQUET"/>
    <s v="#C1E0EF"/>
    <s v="#4F91B2"/>
    <s v="Tour 1"/>
    <s v="D"/>
    <s v="Etats-Unis"/>
    <s v="USA"/>
    <s v="Paraguay"/>
    <s v="PRY"/>
    <s v="Inglewood, Los Angeles, California"/>
    <s v="SoFi Stadium"/>
    <n v="2"/>
    <n v="1"/>
    <n v="0"/>
    <n v="74"/>
    <n v="113"/>
    <n v="115"/>
    <s v="Terminé"/>
    <n v="4"/>
    <n v="1"/>
    <n v="1"/>
    <n v="74"/>
    <n v="0"/>
    <s v=""/>
    <n v="0"/>
    <n v="74"/>
    <n v="239"/>
  </r>
  <r>
    <x v="4"/>
    <n v="14"/>
    <d v="2026-06-13T03:00:00"/>
    <x v="13"/>
    <s v="Paul MONTESINOS"/>
    <s v="#FFAFD2"/>
    <s v="#F2589B"/>
    <s v="Tour 1"/>
    <s v="D"/>
    <s v="Etats-Unis"/>
    <s v="USA"/>
    <s v="Paraguay"/>
    <s v="PRY"/>
    <s v="Inglewood, Los Angeles, California"/>
    <s v="SoFi Stadium"/>
    <n v="1"/>
    <n v="2"/>
    <n v="0"/>
    <n v="74"/>
    <n v="113"/>
    <n v="115"/>
    <s v="Terminé"/>
    <n v="4"/>
    <n v="1"/>
    <n v="0"/>
    <n v="0"/>
    <n v="0"/>
    <s v=""/>
    <n v="0"/>
    <n v="0"/>
    <n v="185"/>
  </r>
  <r>
    <x v="4"/>
    <n v="15"/>
    <d v="2026-06-13T03:00:00"/>
    <x v="14"/>
    <s v="Kinsley ROQUE"/>
    <s v="#FF9898"/>
    <s v="#FF5D5D"/>
    <s v="Tour 1"/>
    <s v="D"/>
    <s v="Etats-Unis"/>
    <s v="USA"/>
    <s v="Paraguay"/>
    <s v="PRY"/>
    <s v="Inglewood, Los Angeles, California"/>
    <s v="SoFi Stadium"/>
    <n v="2"/>
    <n v="1"/>
    <n v="0"/>
    <n v="74"/>
    <n v="113"/>
    <n v="115"/>
    <s v="Terminé"/>
    <n v="4"/>
    <n v="1"/>
    <n v="1"/>
    <n v="74"/>
    <n v="0"/>
    <s v=""/>
    <n v="0"/>
    <n v="74"/>
    <n v="143"/>
  </r>
  <r>
    <x v="4"/>
    <n v="16"/>
    <d v="2026-06-13T03:00:00"/>
    <x v="15"/>
    <s v="Jaouad SETTI"/>
    <s v="#86A4FE"/>
    <s v="#3769FF"/>
    <s v="Tour 1"/>
    <s v="D"/>
    <s v="Etats-Unis"/>
    <s v="USA"/>
    <s v="Paraguay"/>
    <s v="PRY"/>
    <s v="Inglewood, Los Angeles, California"/>
    <s v="SoFi Stadium"/>
    <n v="1"/>
    <n v="1"/>
    <n v="0"/>
    <n v="74"/>
    <n v="113"/>
    <n v="115"/>
    <s v="Terminé"/>
    <n v="4"/>
    <n v="1"/>
    <n v="0"/>
    <n v="0"/>
    <n v="0"/>
    <s v=""/>
    <n v="0"/>
    <n v="0"/>
    <n v="0"/>
  </r>
  <r>
    <x v="4"/>
    <n v="17"/>
    <d v="2026-06-13T03:00:00"/>
    <x v="16"/>
    <s v="Julien INGE"/>
    <s v="#FFB0B0"/>
    <s v="#F25757"/>
    <s v="Tour 1"/>
    <s v="D"/>
    <s v="Etats-Unis"/>
    <s v="USA"/>
    <s v="Paraguay"/>
    <s v="PRY"/>
    <s v="Inglewood, Los Angeles, California"/>
    <s v="SoFi Stadium"/>
    <n v="1"/>
    <n v="2"/>
    <n v="0"/>
    <n v="74"/>
    <n v="113"/>
    <n v="115"/>
    <s v="Terminé"/>
    <n v="4"/>
    <n v="1"/>
    <n v="0"/>
    <n v="0"/>
    <n v="0"/>
    <s v=""/>
    <n v="0"/>
    <n v="0"/>
    <n v="116"/>
  </r>
  <r>
    <x v="4"/>
    <n v="18"/>
    <d v="2026-06-13T03:00:00"/>
    <x v="17"/>
    <s v="Marie EXBRAYAT"/>
    <s v="#F0BC42"/>
    <s v="#8E1F2F"/>
    <s v="Tour 1"/>
    <s v="D"/>
    <s v="Etats-Unis"/>
    <s v="USA"/>
    <s v="Paraguay"/>
    <s v="PRY"/>
    <s v="Inglewood, Los Angeles, California"/>
    <s v="SoFi Stadium"/>
    <n v="2"/>
    <n v="0"/>
    <n v="0"/>
    <n v="74"/>
    <n v="113"/>
    <n v="115"/>
    <s v="Terminé"/>
    <n v="4"/>
    <n v="1"/>
    <n v="1"/>
    <n v="74"/>
    <n v="0"/>
    <s v=""/>
    <n v="0"/>
    <n v="74"/>
    <n v="74"/>
  </r>
  <r>
    <x v="4"/>
    <n v="19"/>
    <d v="2026-06-13T03:00:00"/>
    <x v="18"/>
    <s v="Amine ZARROUKI"/>
    <s v="#E8B28F"/>
    <s v="#E65568"/>
    <s v="Tour 1"/>
    <s v="D"/>
    <s v="Etats-Unis"/>
    <s v="USA"/>
    <s v="Paraguay"/>
    <s v="PRY"/>
    <s v="Inglewood, Los Angeles, California"/>
    <s v="SoFi Stadium"/>
    <n v="1"/>
    <n v="0"/>
    <n v="0"/>
    <n v="74"/>
    <n v="113"/>
    <n v="115"/>
    <s v="Terminé"/>
    <n v="4"/>
    <n v="1"/>
    <n v="1"/>
    <n v="74"/>
    <n v="0"/>
    <s v=""/>
    <n v="0"/>
    <n v="74"/>
    <n v="143"/>
  </r>
  <r>
    <x v="4"/>
    <n v="20"/>
    <d v="2026-06-13T03:00:00"/>
    <x v="19"/>
    <s v="Laura GIULIANO"/>
    <s v="#60DC8C"/>
    <s v="#22A34F"/>
    <s v="Tour 1"/>
    <s v="D"/>
    <s v="Etats-Unis"/>
    <s v="USA"/>
    <s v="Paraguay"/>
    <s v="PRY"/>
    <s v="Inglewood, Los Angeles, California"/>
    <s v="SoFi Stadium"/>
    <n v="2"/>
    <n v="0"/>
    <n v="0"/>
    <n v="74"/>
    <n v="113"/>
    <n v="115"/>
    <s v="Terminé"/>
    <n v="4"/>
    <n v="1"/>
    <n v="1"/>
    <n v="74"/>
    <n v="0"/>
    <s v=""/>
    <n v="0"/>
    <n v="74"/>
    <n v="123"/>
  </r>
  <r>
    <x v="4"/>
    <n v="21"/>
    <d v="2026-06-13T03:00:00"/>
    <x v="20"/>
    <s v="Julien CRIMOTEL"/>
    <s v="#2FAEE0"/>
    <s v="#BEA064"/>
    <s v="Tour 1"/>
    <s v="D"/>
    <s v="Etats-Unis"/>
    <s v="USA"/>
    <s v="Paraguay"/>
    <s v="PRY"/>
    <s v="Inglewood, Los Angeles, California"/>
    <s v="SoFi Stadium"/>
    <n v="0"/>
    <n v="2"/>
    <n v="0"/>
    <n v="74"/>
    <n v="113"/>
    <n v="115"/>
    <s v="Terminé"/>
    <n v="4"/>
    <n v="1"/>
    <n v="0"/>
    <n v="0"/>
    <n v="0"/>
    <s v=""/>
    <n v="0"/>
    <n v="0"/>
    <n v="282"/>
  </r>
  <r>
    <x v="4"/>
    <n v="22"/>
    <d v="2026-06-13T03:00:00"/>
    <x v="21"/>
    <s v="Quentin CARTON"/>
    <s v="#41DEF0"/>
    <s v="#0BA6B7"/>
    <s v="Tour 1"/>
    <s v="D"/>
    <s v="Etats-Unis"/>
    <s v="USA"/>
    <s v="Paraguay"/>
    <s v="PRY"/>
    <s v="Inglewood, Los Angeles, California"/>
    <s v="SoFi Stadium"/>
    <n v="1"/>
    <n v="0"/>
    <n v="0"/>
    <n v="74"/>
    <n v="113"/>
    <n v="115"/>
    <s v="Terminé"/>
    <n v="4"/>
    <n v="1"/>
    <n v="1"/>
    <n v="74"/>
    <n v="0"/>
    <s v=""/>
    <n v="0"/>
    <n v="74"/>
    <n v="143"/>
  </r>
  <r>
    <x v="4"/>
    <n v="23"/>
    <d v="2026-06-13T03:00:00"/>
    <x v="22"/>
    <s v="Eyram TETSHIE"/>
    <s v="#F2A2A2"/>
    <s v="#C25D5D"/>
    <s v="Tour 1"/>
    <s v="D"/>
    <s v="Etats-Unis"/>
    <s v="USA"/>
    <s v="Paraguay"/>
    <s v="PRY"/>
    <s v="Inglewood, Los Angeles, California"/>
    <s v="SoFi Stadium"/>
    <n v="0"/>
    <n v="1"/>
    <n v="0"/>
    <n v="74"/>
    <n v="113"/>
    <n v="115"/>
    <s v="Terminé"/>
    <n v="4"/>
    <n v="1"/>
    <n v="0"/>
    <n v="0"/>
    <n v="0"/>
    <s v=""/>
    <n v="0"/>
    <n v="0"/>
    <n v="165"/>
  </r>
  <r>
    <x v="4"/>
    <n v="24"/>
    <d v="2026-06-13T03:00:00"/>
    <x v="23"/>
    <s v="Anis LEBIK"/>
    <s v="#A2F2C7"/>
    <s v="#5DC18C"/>
    <s v="Tour 1"/>
    <s v="D"/>
    <s v="Etats-Unis"/>
    <s v="USA"/>
    <s v="Paraguay"/>
    <s v="PRY"/>
    <s v="Inglewood, Los Angeles, California"/>
    <s v="SoFi Stadium"/>
    <n v="1"/>
    <n v="2"/>
    <n v="0"/>
    <n v="74"/>
    <n v="113"/>
    <n v="115"/>
    <s v="Terminé"/>
    <n v="4"/>
    <n v="1"/>
    <n v="0"/>
    <n v="0"/>
    <n v="0"/>
    <s v=""/>
    <n v="0"/>
    <n v="0"/>
    <n v="233"/>
  </r>
  <r>
    <x v="4"/>
    <n v="25"/>
    <d v="2026-06-13T03:00:00"/>
    <x v="24"/>
    <s v="Julia BOUANAN"/>
    <s v="#D1B9EB"/>
    <s v="#B58BC7"/>
    <s v="Tour 1"/>
    <s v="D"/>
    <s v="Etats-Unis"/>
    <s v="USA"/>
    <s v="Paraguay"/>
    <s v="PRY"/>
    <s v="Inglewood, Los Angeles, California"/>
    <s v="SoFi Stadium"/>
    <n v="1"/>
    <n v="2"/>
    <n v="0"/>
    <n v="74"/>
    <n v="113"/>
    <n v="115"/>
    <s v="Terminé"/>
    <n v="4"/>
    <n v="1"/>
    <n v="0"/>
    <n v="0"/>
    <n v="0"/>
    <s v=""/>
    <n v="0"/>
    <n v="0"/>
    <n v="96"/>
  </r>
  <r>
    <x v="4"/>
    <n v="26"/>
    <d v="2026-06-11T21:00:00"/>
    <x v="25"/>
    <s v="Léa EL ASERY"/>
    <s v="#EB8787"/>
    <s v="#368E2C"/>
    <s v="Tour 1"/>
    <s v="D"/>
    <s v="Etats-Unis"/>
    <s v="USA"/>
    <s v="Paraguay"/>
    <s v="PRY"/>
    <m/>
    <m/>
    <n v="3"/>
    <n v="0"/>
    <n v="0"/>
    <n v="74"/>
    <n v="113"/>
    <n v="115"/>
    <s v="Terminé"/>
    <n v="4"/>
    <n v="1"/>
    <n v="1"/>
    <n v="74"/>
    <n v="0"/>
    <s v=""/>
    <n v="0"/>
    <n v="74"/>
    <n v="123"/>
  </r>
  <r>
    <x v="5"/>
    <n v="1"/>
    <d v="2026-06-13T21:00:00"/>
    <x v="0"/>
    <s v="Julie Mansard"/>
    <s v="#F7C79D"/>
    <s v="#FFBE85"/>
    <s v="Tour 1"/>
    <s v="B"/>
    <s v="Qatar"/>
    <s v="QAT"/>
    <s v="Suisse"/>
    <s v="CHE"/>
    <s v="Santa Clara, Californie"/>
    <s v="Levi's Stadium"/>
    <n v="0"/>
    <n v="2"/>
    <n v="0"/>
    <n v="172"/>
    <n v="141"/>
    <n v="33"/>
    <s v="Terminé"/>
    <n v="1"/>
    <n v="1"/>
    <n v="0"/>
    <n v="0"/>
    <n v="0"/>
    <s v=""/>
    <n v="0"/>
    <n v="0"/>
    <n v="49"/>
  </r>
  <r>
    <x v="5"/>
    <n v="2"/>
    <d v="2026-06-13T21:00:00"/>
    <x v="1"/>
    <s v="Juliette"/>
    <s v="#FFBEBE"/>
    <s v="#DF6868"/>
    <s v="Tour 1"/>
    <s v="B"/>
    <s v="Qatar"/>
    <s v="QAT"/>
    <s v="Suisse"/>
    <s v="CHE"/>
    <s v="Santa Clara, Californie"/>
    <s v="Levi's Stadium"/>
    <n v="0"/>
    <n v="2"/>
    <n v="0"/>
    <n v="172"/>
    <n v="141"/>
    <n v="33"/>
    <s v="Terminé"/>
    <n v="1"/>
    <n v="1"/>
    <n v="0"/>
    <n v="0"/>
    <n v="0"/>
    <s v=""/>
    <n v="0"/>
    <n v="0"/>
    <n v="123"/>
  </r>
  <r>
    <x v="5"/>
    <n v="3"/>
    <d v="2026-06-13T21:00:00"/>
    <x v="2"/>
    <s v="Samya ALAOUI"/>
    <s v="#F5C7FC"/>
    <s v="#C489CF"/>
    <s v="Tour 1"/>
    <s v="B"/>
    <s v="Qatar"/>
    <s v="QAT"/>
    <s v="Suisse"/>
    <s v="CHE"/>
    <s v="Santa Clara, Californie"/>
    <s v="Levi's Stadium"/>
    <n v="0"/>
    <n v="3"/>
    <n v="0"/>
    <n v="172"/>
    <n v="141"/>
    <n v="33"/>
    <s v="Terminé"/>
    <n v="1"/>
    <n v="1"/>
    <n v="0"/>
    <n v="0"/>
    <n v="0"/>
    <s v=""/>
    <n v="0"/>
    <n v="0"/>
    <n v="280"/>
  </r>
  <r>
    <x v="5"/>
    <n v="4"/>
    <d v="2026-06-13T21:00:00"/>
    <x v="3"/>
    <s v="Léa WALOCQ"/>
    <s v="#A5EA7F"/>
    <s v="#80C65A"/>
    <s v="Tour 1"/>
    <s v="B"/>
    <s v="Qatar"/>
    <s v="QAT"/>
    <s v="Suisse"/>
    <s v="CHE"/>
    <s v="Santa Clara, Californie"/>
    <s v="Levi's Stadium"/>
    <n v="0"/>
    <n v="2"/>
    <n v="0"/>
    <n v="172"/>
    <n v="141"/>
    <n v="33"/>
    <s v="Terminé"/>
    <n v="1"/>
    <n v="1"/>
    <n v="0"/>
    <n v="0"/>
    <n v="0"/>
    <s v=""/>
    <n v="0"/>
    <n v="0"/>
    <n v="143"/>
  </r>
  <r>
    <x v="5"/>
    <n v="5"/>
    <d v="2026-06-13T21:00:00"/>
    <x v="4"/>
    <s v="Mohamad EL KAWAS"/>
    <s v="#D890FF"/>
    <s v="#B750EF"/>
    <s v="Tour 1"/>
    <s v="B"/>
    <s v="Qatar"/>
    <s v="QAT"/>
    <s v="Suisse"/>
    <s v="CHE"/>
    <s v="Santa Clara, Californie"/>
    <s v="Levi's Stadium"/>
    <n v="0"/>
    <n v="3"/>
    <n v="0"/>
    <n v="172"/>
    <n v="141"/>
    <n v="33"/>
    <s v="Terminé"/>
    <n v="1"/>
    <n v="1"/>
    <n v="0"/>
    <n v="0"/>
    <n v="0"/>
    <s v=""/>
    <n v="0"/>
    <n v="0"/>
    <n v="96"/>
  </r>
  <r>
    <x v="5"/>
    <n v="6"/>
    <d v="2026-06-13T21:00:00"/>
    <x v="5"/>
    <s v="Nicolas LE MOUEL"/>
    <s v="#A6F7B1"/>
    <s v="#6EC179"/>
    <s v="Tour 1"/>
    <s v="B"/>
    <s v="Qatar"/>
    <s v="QAT"/>
    <s v="Suisse"/>
    <s v="CHE"/>
    <s v="Santa Clara, Californie"/>
    <s v="Levi's Stadium"/>
    <n v="0"/>
    <n v="3"/>
    <n v="0"/>
    <n v="172"/>
    <n v="141"/>
    <n v="33"/>
    <s v="Terminé"/>
    <n v="1"/>
    <n v="1"/>
    <n v="0"/>
    <n v="0"/>
    <n v="0"/>
    <s v=""/>
    <n v="0"/>
    <n v="0"/>
    <n v="123"/>
  </r>
  <r>
    <x v="5"/>
    <n v="7"/>
    <d v="2026-06-13T21:00:00"/>
    <x v="6"/>
    <s v="Léa EL ASERY"/>
    <s v="#B2EAE8"/>
    <s v="#6CB4B1"/>
    <s v="Tour 1"/>
    <s v="B"/>
    <s v="Qatar"/>
    <s v="QAT"/>
    <s v="Suisse"/>
    <s v="CHE"/>
    <s v="Santa Clara, Californie"/>
    <s v="Levi's Stadium"/>
    <n v="1"/>
    <n v="4"/>
    <n v="0"/>
    <n v="172"/>
    <n v="141"/>
    <n v="33"/>
    <s v="Terminé"/>
    <n v="1"/>
    <n v="1"/>
    <n v="0"/>
    <n v="0"/>
    <n v="0"/>
    <s v=""/>
    <n v="0"/>
    <n v="0"/>
    <n v="123"/>
  </r>
  <r>
    <x v="5"/>
    <n v="8"/>
    <d v="2026-06-13T21:00:00"/>
    <x v="7"/>
    <s v="Elwenn JOUBREL"/>
    <s v="#EEF7B1"/>
    <s v="#C1CB7D"/>
    <s v="Tour 1"/>
    <s v="B"/>
    <s v="Qatar"/>
    <s v="QAT"/>
    <s v="Suisse"/>
    <s v="CHE"/>
    <s v="Santa Clara, Californie"/>
    <s v="Levi's Stadium"/>
    <n v="0"/>
    <n v="3"/>
    <n v="0"/>
    <n v="172"/>
    <n v="141"/>
    <n v="33"/>
    <s v="Terminé"/>
    <n v="1"/>
    <n v="1"/>
    <n v="0"/>
    <n v="0"/>
    <n v="0"/>
    <s v=""/>
    <n v="0"/>
    <n v="0"/>
    <n v="280"/>
  </r>
  <r>
    <x v="5"/>
    <n v="9"/>
    <d v="2026-06-13T21:00:00"/>
    <x v="8"/>
    <s v="Pauline OLIVIER"/>
    <s v="#F4EA9D"/>
    <s v="#D2C458"/>
    <s v="Tour 1"/>
    <s v="B"/>
    <s v="Qatar"/>
    <s v="QAT"/>
    <s v="Suisse"/>
    <s v="CHE"/>
    <s v="Santa Clara, Californie"/>
    <s v="Levi's Stadium"/>
    <n v="0"/>
    <n v="3"/>
    <n v="0"/>
    <n v="172"/>
    <n v="141"/>
    <n v="33"/>
    <s v="Terminé"/>
    <n v="1"/>
    <n v="1"/>
    <n v="0"/>
    <n v="0"/>
    <n v="0"/>
    <s v=""/>
    <n v="0"/>
    <n v="0"/>
    <n v="219"/>
  </r>
  <r>
    <x v="5"/>
    <n v="10"/>
    <d v="2026-06-13T21:00:00"/>
    <x v="9"/>
    <s v="Julie BOISSIERE"/>
    <s v="#C4B0FF"/>
    <s v="#7F66C8"/>
    <s v="Tour 1"/>
    <s v="B"/>
    <s v="Qatar"/>
    <s v="QAT"/>
    <s v="Suisse"/>
    <s v="CHE"/>
    <s v="Santa Clara, Californie"/>
    <s v="Levi's Stadium"/>
    <n v="0"/>
    <n v="3"/>
    <n v="0"/>
    <n v="172"/>
    <n v="141"/>
    <n v="33"/>
    <s v="Terminé"/>
    <n v="1"/>
    <n v="1"/>
    <n v="0"/>
    <n v="0"/>
    <n v="0"/>
    <s v=""/>
    <n v="0"/>
    <n v="0"/>
    <n v="143"/>
  </r>
  <r>
    <x v="5"/>
    <n v="11"/>
    <d v="2026-06-13T21:00:00"/>
    <x v="10"/>
    <s v="Julie BOUCHARD"/>
    <s v="#CBEBBA"/>
    <s v="#70BC6E"/>
    <s v="Tour 1"/>
    <s v="B"/>
    <s v="Qatar"/>
    <s v="QAT"/>
    <s v="Suisse"/>
    <s v="CHE"/>
    <s v="Santa Clara, Californie"/>
    <s v="Levi's Stadium"/>
    <n v="0"/>
    <n v="1"/>
    <n v="0"/>
    <n v="172"/>
    <n v="141"/>
    <n v="33"/>
    <s v="Terminé"/>
    <n v="1"/>
    <n v="1"/>
    <n v="0"/>
    <n v="0"/>
    <n v="0"/>
    <s v=""/>
    <n v="0"/>
    <n v="0"/>
    <n v="170"/>
  </r>
  <r>
    <x v="5"/>
    <n v="12"/>
    <d v="2026-06-13T21:00:00"/>
    <x v="11"/>
    <s v="Vincent FRAYSSE"/>
    <s v="#C2D4FF"/>
    <s v="#6586D5"/>
    <s v="Tour 1"/>
    <s v="B"/>
    <s v="Qatar"/>
    <s v="QAT"/>
    <s v="Suisse"/>
    <s v="CHE"/>
    <s v="Santa Clara, Californie"/>
    <s v="Levi's Stadium"/>
    <n v="0"/>
    <n v="2"/>
    <n v="0"/>
    <n v="172"/>
    <n v="141"/>
    <n v="33"/>
    <s v="Terminé"/>
    <n v="1"/>
    <n v="1"/>
    <n v="0"/>
    <n v="0"/>
    <n v="0"/>
    <s v=""/>
    <n v="0"/>
    <n v="0"/>
    <n v="123"/>
  </r>
  <r>
    <x v="5"/>
    <n v="13"/>
    <d v="2026-06-13T21:00:00"/>
    <x v="12"/>
    <s v="Louis HARLE"/>
    <s v="#C1E0EF"/>
    <s v="#4F91B2"/>
    <s v="Tour 1"/>
    <s v="B"/>
    <s v="Qatar"/>
    <s v="QAT"/>
    <s v="Suisse"/>
    <s v="CHE"/>
    <s v="Santa Clara, Californie"/>
    <s v="Levi's Stadium"/>
    <n v="0"/>
    <n v="0"/>
    <n v="0"/>
    <n v="172"/>
    <n v="141"/>
    <n v="33"/>
    <s v="Terminé"/>
    <n v="1"/>
    <n v="1"/>
    <n v="1"/>
    <n v="141"/>
    <n v="0"/>
    <s v=""/>
    <n v="0"/>
    <n v="141"/>
    <n v="380"/>
  </r>
  <r>
    <x v="5"/>
    <n v="14"/>
    <d v="2026-06-13T21:00:00"/>
    <x v="13"/>
    <s v="Aurélien DE POULPIQUET"/>
    <s v="#FFAFD2"/>
    <s v="#F2589B"/>
    <s v="Tour 1"/>
    <s v="B"/>
    <s v="Qatar"/>
    <s v="QAT"/>
    <s v="Suisse"/>
    <s v="CHE"/>
    <s v="Santa Clara, Californie"/>
    <s v="Levi's Stadium"/>
    <n v="0"/>
    <n v="3"/>
    <n v="0"/>
    <n v="172"/>
    <n v="141"/>
    <n v="33"/>
    <s v="Terminé"/>
    <n v="1"/>
    <n v="1"/>
    <n v="0"/>
    <n v="0"/>
    <n v="0"/>
    <s v=""/>
    <n v="0"/>
    <n v="0"/>
    <n v="185"/>
  </r>
  <r>
    <x v="5"/>
    <n v="15"/>
    <d v="2026-06-13T21:00:00"/>
    <x v="14"/>
    <s v="Paul MONTESINOS"/>
    <s v="#FF9898"/>
    <s v="#FF5D5D"/>
    <s v="Tour 1"/>
    <s v="B"/>
    <s v="Qatar"/>
    <s v="QAT"/>
    <s v="Suisse"/>
    <s v="CHE"/>
    <s v="Santa Clara, Californie"/>
    <s v="Levi's Stadium"/>
    <n v="0"/>
    <n v="3"/>
    <n v="0"/>
    <n v="172"/>
    <n v="141"/>
    <n v="33"/>
    <s v="Terminé"/>
    <n v="1"/>
    <n v="1"/>
    <n v="0"/>
    <n v="0"/>
    <n v="0"/>
    <s v=""/>
    <n v="0"/>
    <n v="0"/>
    <n v="143"/>
  </r>
  <r>
    <x v="5"/>
    <n v="16"/>
    <d v="2026-06-13T21:00:00"/>
    <x v="15"/>
    <s v="Kinsley ROQUE"/>
    <s v="#86A4FE"/>
    <s v="#3769FF"/>
    <s v="Tour 1"/>
    <s v="B"/>
    <s v="Qatar"/>
    <s v="QAT"/>
    <s v="Suisse"/>
    <s v="CHE"/>
    <s v="Santa Clara, Californie"/>
    <s v="Levi's Stadium"/>
    <n v="1"/>
    <n v="0"/>
    <n v="0"/>
    <n v="172"/>
    <n v="141"/>
    <n v="33"/>
    <s v="Terminé"/>
    <n v="1"/>
    <n v="1"/>
    <n v="0"/>
    <n v="0"/>
    <n v="0"/>
    <s v=""/>
    <n v="0"/>
    <n v="0"/>
    <n v="0"/>
  </r>
  <r>
    <x v="5"/>
    <n v="17"/>
    <d v="2026-06-13T21:00:00"/>
    <x v="16"/>
    <s v="Jaouad SETTI"/>
    <s v="#FFB0B0"/>
    <s v="#F25757"/>
    <s v="Tour 1"/>
    <s v="B"/>
    <s v="Qatar"/>
    <s v="QAT"/>
    <s v="Suisse"/>
    <s v="CHE"/>
    <s v="Santa Clara, Californie"/>
    <s v="Levi's Stadium"/>
    <n v="1"/>
    <n v="1"/>
    <n v="0"/>
    <n v="172"/>
    <n v="141"/>
    <n v="33"/>
    <s v="Terminé"/>
    <n v="1"/>
    <n v="1"/>
    <n v="1"/>
    <n v="141"/>
    <n v="1"/>
    <s v="Exact"/>
    <n v="20"/>
    <n v="161"/>
    <n v="277"/>
  </r>
  <r>
    <x v="5"/>
    <n v="18"/>
    <d v="2026-06-13T21:00:00"/>
    <x v="17"/>
    <s v="Julien INGE"/>
    <s v="#F0BC42"/>
    <s v="#8E1F2F"/>
    <s v="Tour 1"/>
    <s v="B"/>
    <s v="Qatar"/>
    <s v="QAT"/>
    <s v="Suisse"/>
    <s v="CHE"/>
    <s v="Santa Clara, Californie"/>
    <s v="Levi's Stadium"/>
    <n v="0"/>
    <n v="3"/>
    <n v="0"/>
    <n v="172"/>
    <n v="141"/>
    <n v="33"/>
    <s v="Terminé"/>
    <n v="1"/>
    <n v="1"/>
    <n v="0"/>
    <n v="0"/>
    <n v="0"/>
    <s v=""/>
    <n v="0"/>
    <n v="0"/>
    <n v="74"/>
  </r>
  <r>
    <x v="5"/>
    <n v="19"/>
    <d v="2026-06-13T21:00:00"/>
    <x v="18"/>
    <s v="Marie EXBRAYAT"/>
    <s v="#E8B28F"/>
    <s v="#E65568"/>
    <s v="Tour 1"/>
    <s v="B"/>
    <s v="Qatar"/>
    <s v="QAT"/>
    <s v="Suisse"/>
    <s v="CHE"/>
    <s v="Santa Clara, Californie"/>
    <s v="Levi's Stadium"/>
    <n v="1"/>
    <n v="2"/>
    <n v="0"/>
    <n v="172"/>
    <n v="141"/>
    <n v="33"/>
    <s v="Terminé"/>
    <n v="1"/>
    <n v="1"/>
    <n v="0"/>
    <n v="0"/>
    <n v="0"/>
    <s v=""/>
    <n v="0"/>
    <n v="0"/>
    <n v="143"/>
  </r>
  <r>
    <x v="5"/>
    <n v="20"/>
    <d v="2026-06-13T21:00:00"/>
    <x v="19"/>
    <s v="Amine ZARROUKI"/>
    <s v="#60DC8C"/>
    <s v="#22A34F"/>
    <s v="Tour 1"/>
    <s v="B"/>
    <s v="Qatar"/>
    <s v="QAT"/>
    <s v="Suisse"/>
    <s v="CHE"/>
    <s v="Santa Clara, Californie"/>
    <s v="Levi's Stadium"/>
    <n v="0"/>
    <n v="3"/>
    <n v="0"/>
    <n v="172"/>
    <n v="141"/>
    <n v="33"/>
    <s v="Terminé"/>
    <n v="1"/>
    <n v="1"/>
    <n v="0"/>
    <n v="0"/>
    <n v="0"/>
    <s v=""/>
    <n v="0"/>
    <n v="0"/>
    <n v="123"/>
  </r>
  <r>
    <x v="5"/>
    <n v="21"/>
    <d v="2026-06-13T21:00:00"/>
    <x v="20"/>
    <s v="Laura GIULIANO"/>
    <s v="#2FAEE0"/>
    <s v="#BEA064"/>
    <s v="Tour 1"/>
    <s v="B"/>
    <s v="Qatar"/>
    <s v="QAT"/>
    <s v="Suisse"/>
    <s v="CHE"/>
    <s v="Santa Clara, Californie"/>
    <s v="Levi's Stadium"/>
    <n v="0"/>
    <n v="0"/>
    <n v="0"/>
    <n v="172"/>
    <n v="141"/>
    <n v="33"/>
    <s v="Terminé"/>
    <n v="1"/>
    <n v="1"/>
    <n v="1"/>
    <n v="141"/>
    <n v="0"/>
    <s v=""/>
    <n v="0"/>
    <n v="141"/>
    <n v="423"/>
  </r>
  <r>
    <x v="5"/>
    <n v="22"/>
    <d v="2026-06-13T21:00:00"/>
    <x v="21"/>
    <s v="Julien CRIMOTEL"/>
    <s v="#41DEF0"/>
    <s v="#0BA6B7"/>
    <s v="Tour 1"/>
    <s v="B"/>
    <s v="Qatar"/>
    <s v="QAT"/>
    <s v="Suisse"/>
    <s v="CHE"/>
    <s v="Santa Clara, Californie"/>
    <s v="Levi's Stadium"/>
    <n v="0"/>
    <n v="3"/>
    <n v="0"/>
    <n v="172"/>
    <n v="141"/>
    <n v="33"/>
    <s v="Terminé"/>
    <n v="1"/>
    <n v="1"/>
    <n v="0"/>
    <n v="0"/>
    <n v="0"/>
    <s v=""/>
    <n v="0"/>
    <n v="0"/>
    <n v="143"/>
  </r>
  <r>
    <x v="5"/>
    <n v="23"/>
    <d v="2026-06-13T21:00:00"/>
    <x v="22"/>
    <s v="Quentin CARTON"/>
    <s v="#F2A2A2"/>
    <s v="#C25D5D"/>
    <s v="Tour 1"/>
    <s v="B"/>
    <s v="Qatar"/>
    <s v="QAT"/>
    <s v="Suisse"/>
    <s v="CHE"/>
    <s v="Santa Clara, Californie"/>
    <s v="Levi's Stadium"/>
    <n v="0"/>
    <n v="2"/>
    <n v="0"/>
    <n v="172"/>
    <n v="141"/>
    <n v="33"/>
    <s v="Terminé"/>
    <n v="1"/>
    <n v="1"/>
    <n v="0"/>
    <n v="0"/>
    <n v="0"/>
    <s v=""/>
    <n v="0"/>
    <n v="0"/>
    <n v="165"/>
  </r>
  <r>
    <x v="5"/>
    <n v="24"/>
    <d v="2026-06-13T21:00:00"/>
    <x v="23"/>
    <s v="Eyram TETSHIE"/>
    <s v="#A2F2C7"/>
    <s v="#5DC18C"/>
    <s v="Tour 1"/>
    <s v="B"/>
    <s v="Qatar"/>
    <s v="QAT"/>
    <s v="Suisse"/>
    <s v="CHE"/>
    <s v="Santa Clara, Californie"/>
    <s v="Levi's Stadium"/>
    <n v="1"/>
    <n v="1"/>
    <n v="0"/>
    <n v="172"/>
    <n v="141"/>
    <n v="33"/>
    <s v="Terminé"/>
    <n v="1"/>
    <n v="1"/>
    <n v="1"/>
    <n v="141"/>
    <n v="1"/>
    <s v="Exact"/>
    <n v="20"/>
    <n v="161"/>
    <n v="394"/>
  </r>
  <r>
    <x v="5"/>
    <n v="25"/>
    <d v="2026-06-13T21:00:00"/>
    <x v="24"/>
    <s v="Anis LEBIK"/>
    <s v="#D1B9EB"/>
    <s v="#B58BC7"/>
    <s v="Tour 1"/>
    <s v="B"/>
    <s v="Qatar"/>
    <s v="QAT"/>
    <s v="Suisse"/>
    <s v="CHE"/>
    <s v="Santa Clara, Californie"/>
    <s v="Levi's Stadium"/>
    <n v="0"/>
    <n v="1"/>
    <n v="0"/>
    <n v="172"/>
    <n v="141"/>
    <n v="33"/>
    <s v="Terminé"/>
    <n v="1"/>
    <n v="1"/>
    <n v="0"/>
    <n v="0"/>
    <n v="0"/>
    <s v=""/>
    <n v="0"/>
    <n v="0"/>
    <n v="96"/>
  </r>
  <r>
    <x v="5"/>
    <n v="26"/>
    <d v="2026-06-11T21:00:00"/>
    <x v="25"/>
    <s v="Elwenn JOUBREL"/>
    <s v="#EB8787"/>
    <s v="#368E2C"/>
    <s v="Tour 1"/>
    <s v="B"/>
    <s v="Qatar"/>
    <s v="QAT"/>
    <s v="Suisse"/>
    <s v="CHE"/>
    <m/>
    <m/>
    <n v="0"/>
    <n v="2"/>
    <n v="0"/>
    <n v="172"/>
    <n v="141"/>
    <n v="33"/>
    <s v="Terminé"/>
    <n v="1"/>
    <n v="1"/>
    <n v="0"/>
    <n v="0"/>
    <n v="0"/>
    <s v=""/>
    <n v="0"/>
    <n v="0"/>
    <n v="123"/>
  </r>
  <r>
    <x v="6"/>
    <n v="1"/>
    <d v="2026-06-14T00:00:00"/>
    <x v="0"/>
    <s v="Julia BOUANAN"/>
    <s v="#F7C79D"/>
    <s v="#FFBE85"/>
    <s v="Tour 1"/>
    <s v="C"/>
    <s v="Brésil"/>
    <s v="BRA"/>
    <s v="Maroc"/>
    <s v="MAR"/>
    <s v="East Rutherford, New Jersey/New York"/>
    <s v="MetLife Stadium"/>
    <n v="1"/>
    <n v="1"/>
    <n v="0"/>
    <n v="55"/>
    <n v="122"/>
    <n v="140"/>
    <s v="Terminé"/>
    <n v="1"/>
    <n v="1"/>
    <n v="1"/>
    <n v="122"/>
    <n v="1"/>
    <s v="Exact"/>
    <n v="20"/>
    <n v="142"/>
    <n v="191"/>
  </r>
  <r>
    <x v="6"/>
    <n v="2"/>
    <d v="2026-06-14T00:00:00"/>
    <x v="1"/>
    <s v="Julie Mansard"/>
    <s v="#FFBEBE"/>
    <s v="#DF6868"/>
    <s v="Tour 1"/>
    <s v="C"/>
    <s v="Brésil"/>
    <s v="BRA"/>
    <s v="Maroc"/>
    <s v="MAR"/>
    <s v="East Rutherford, New Jersey/New York"/>
    <s v="MetLife Stadium"/>
    <n v="0"/>
    <n v="1"/>
    <n v="0"/>
    <n v="55"/>
    <n v="122"/>
    <n v="140"/>
    <s v="Terminé"/>
    <n v="1"/>
    <n v="1"/>
    <n v="0"/>
    <n v="0"/>
    <n v="0"/>
    <s v=""/>
    <n v="0"/>
    <n v="0"/>
    <n v="123"/>
  </r>
  <r>
    <x v="6"/>
    <n v="3"/>
    <d v="2026-06-14T00:00:00"/>
    <x v="2"/>
    <s v="Juliette"/>
    <s v="#F5C7FC"/>
    <s v="#C489CF"/>
    <s v="Tour 1"/>
    <s v="C"/>
    <s v="Brésil"/>
    <s v="BRA"/>
    <s v="Maroc"/>
    <s v="MAR"/>
    <s v="East Rutherford, New Jersey/New York"/>
    <s v="MetLife Stadium"/>
    <n v="1"/>
    <n v="2"/>
    <n v="0"/>
    <n v="55"/>
    <n v="122"/>
    <n v="140"/>
    <s v="Terminé"/>
    <n v="1"/>
    <n v="1"/>
    <n v="0"/>
    <n v="0"/>
    <n v="0"/>
    <s v=""/>
    <n v="0"/>
    <n v="0"/>
    <n v="280"/>
  </r>
  <r>
    <x v="6"/>
    <n v="4"/>
    <d v="2026-06-14T00:00:00"/>
    <x v="3"/>
    <s v="Samya ALAOUI"/>
    <s v="#A5EA7F"/>
    <s v="#80C65A"/>
    <s v="Tour 1"/>
    <s v="C"/>
    <s v="Brésil"/>
    <s v="BRA"/>
    <s v="Maroc"/>
    <s v="MAR"/>
    <s v="East Rutherford, New Jersey/New York"/>
    <s v="MetLife Stadium"/>
    <n v="2"/>
    <n v="1"/>
    <n v="0"/>
    <n v="55"/>
    <n v="122"/>
    <n v="140"/>
    <s v="Terminé"/>
    <n v="1"/>
    <n v="1"/>
    <n v="0"/>
    <n v="0"/>
    <n v="0"/>
    <s v=""/>
    <n v="0"/>
    <n v="0"/>
    <n v="143"/>
  </r>
  <r>
    <x v="6"/>
    <n v="5"/>
    <d v="2026-06-14T00:00:00"/>
    <x v="4"/>
    <s v="Léa WALOCQ"/>
    <s v="#D890FF"/>
    <s v="#B750EF"/>
    <s v="Tour 1"/>
    <s v="C"/>
    <s v="Brésil"/>
    <s v="BRA"/>
    <s v="Maroc"/>
    <s v="MAR"/>
    <s v="East Rutherford, New Jersey/New York"/>
    <s v="MetLife Stadium"/>
    <n v="3"/>
    <n v="2"/>
    <n v="0"/>
    <n v="55"/>
    <n v="122"/>
    <n v="140"/>
    <s v="Terminé"/>
    <n v="1"/>
    <n v="1"/>
    <n v="0"/>
    <n v="0"/>
    <n v="0"/>
    <s v=""/>
    <n v="0"/>
    <n v="0"/>
    <n v="96"/>
  </r>
  <r>
    <x v="6"/>
    <n v="6"/>
    <d v="2026-06-14T00:00:00"/>
    <x v="5"/>
    <s v="Mohamad EL KAWAS"/>
    <s v="#A6F7B1"/>
    <s v="#6EC179"/>
    <s v="Tour 1"/>
    <s v="C"/>
    <s v="Brésil"/>
    <s v="BRA"/>
    <s v="Maroc"/>
    <s v="MAR"/>
    <s v="East Rutherford, New Jersey/New York"/>
    <s v="MetLife Stadium"/>
    <n v="2"/>
    <n v="1"/>
    <n v="0"/>
    <n v="55"/>
    <n v="122"/>
    <n v="140"/>
    <s v="Terminé"/>
    <n v="1"/>
    <n v="1"/>
    <n v="0"/>
    <n v="0"/>
    <n v="0"/>
    <s v=""/>
    <n v="0"/>
    <n v="0"/>
    <n v="123"/>
  </r>
  <r>
    <x v="6"/>
    <n v="7"/>
    <d v="2026-06-14T00:00:00"/>
    <x v="6"/>
    <s v="Nicolas LE MOUEL"/>
    <s v="#B2EAE8"/>
    <s v="#6CB4B1"/>
    <s v="Tour 1"/>
    <s v="C"/>
    <s v="Brésil"/>
    <s v="BRA"/>
    <s v="Maroc"/>
    <s v="MAR"/>
    <s v="East Rutherford, New Jersey/New York"/>
    <s v="MetLife Stadium"/>
    <n v="3"/>
    <n v="1"/>
    <n v="0"/>
    <n v="55"/>
    <n v="122"/>
    <n v="140"/>
    <s v="Terminé"/>
    <n v="1"/>
    <n v="1"/>
    <n v="0"/>
    <n v="0"/>
    <n v="0"/>
    <s v=""/>
    <n v="0"/>
    <n v="0"/>
    <n v="123"/>
  </r>
  <r>
    <x v="6"/>
    <n v="8"/>
    <d v="2026-06-14T00:00:00"/>
    <x v="7"/>
    <s v="Léa EL ASERY"/>
    <s v="#EEF7B1"/>
    <s v="#C1CB7D"/>
    <s v="Tour 1"/>
    <s v="C"/>
    <s v="Brésil"/>
    <s v="BRA"/>
    <s v="Maroc"/>
    <s v="MAR"/>
    <s v="East Rutherford, New Jersey/New York"/>
    <s v="MetLife Stadium"/>
    <n v="2"/>
    <n v="0"/>
    <n v="0"/>
    <n v="55"/>
    <n v="122"/>
    <n v="140"/>
    <s v="Terminé"/>
    <n v="1"/>
    <n v="1"/>
    <n v="0"/>
    <n v="0"/>
    <n v="0"/>
    <s v=""/>
    <n v="0"/>
    <n v="0"/>
    <n v="280"/>
  </r>
  <r>
    <x v="6"/>
    <n v="9"/>
    <d v="2026-06-14T00:00:00"/>
    <x v="8"/>
    <s v="Elwenn JOUBREL"/>
    <s v="#F4EA9D"/>
    <s v="#D2C458"/>
    <s v="Tour 1"/>
    <s v="C"/>
    <s v="Brésil"/>
    <s v="BRA"/>
    <s v="Maroc"/>
    <s v="MAR"/>
    <s v="East Rutherford, New Jersey/New York"/>
    <s v="MetLife Stadium"/>
    <n v="1"/>
    <n v="1"/>
    <n v="0"/>
    <n v="55"/>
    <n v="122"/>
    <n v="140"/>
    <s v="Terminé"/>
    <n v="1"/>
    <n v="1"/>
    <n v="1"/>
    <n v="122"/>
    <n v="1"/>
    <s v="Exact"/>
    <n v="20"/>
    <n v="142"/>
    <n v="361"/>
  </r>
  <r>
    <x v="6"/>
    <n v="10"/>
    <d v="2026-06-14T00:00:00"/>
    <x v="9"/>
    <s v="Pauline OLIVIER"/>
    <s v="#C4B0FF"/>
    <s v="#7F66C8"/>
    <s v="Tour 1"/>
    <s v="C"/>
    <s v="Brésil"/>
    <s v="BRA"/>
    <s v="Maroc"/>
    <s v="MAR"/>
    <s v="East Rutherford, New Jersey/New York"/>
    <s v="MetLife Stadium"/>
    <n v="1"/>
    <n v="1"/>
    <n v="0"/>
    <n v="55"/>
    <n v="122"/>
    <n v="140"/>
    <s v="Terminé"/>
    <n v="1"/>
    <n v="1"/>
    <n v="1"/>
    <n v="122"/>
    <n v="1"/>
    <s v="Exact"/>
    <n v="20"/>
    <n v="142"/>
    <n v="285"/>
  </r>
  <r>
    <x v="6"/>
    <n v="11"/>
    <d v="2026-06-14T00:00:00"/>
    <x v="10"/>
    <s v="Julie BOISSIERE"/>
    <s v="#CBEBBA"/>
    <s v="#70BC6E"/>
    <s v="Tour 1"/>
    <s v="C"/>
    <s v="Brésil"/>
    <s v="BRA"/>
    <s v="Maroc"/>
    <s v="MAR"/>
    <s v="East Rutherford, New Jersey/New York"/>
    <s v="MetLife Stadium"/>
    <n v="4"/>
    <n v="2"/>
    <n v="0"/>
    <n v="55"/>
    <n v="122"/>
    <n v="140"/>
    <s v="Terminé"/>
    <n v="1"/>
    <n v="1"/>
    <n v="0"/>
    <n v="0"/>
    <n v="0"/>
    <s v=""/>
    <n v="0"/>
    <n v="0"/>
    <n v="170"/>
  </r>
  <r>
    <x v="6"/>
    <n v="12"/>
    <d v="2026-06-14T00:00:00"/>
    <x v="11"/>
    <s v="Julie BOUCHARD"/>
    <s v="#C2D4FF"/>
    <s v="#6586D5"/>
    <s v="Tour 1"/>
    <s v="C"/>
    <s v="Brésil"/>
    <s v="BRA"/>
    <s v="Maroc"/>
    <s v="MAR"/>
    <s v="East Rutherford, New Jersey/New York"/>
    <s v="MetLife Stadium"/>
    <n v="1"/>
    <n v="1"/>
    <n v="0"/>
    <n v="55"/>
    <n v="122"/>
    <n v="140"/>
    <s v="Terminé"/>
    <n v="1"/>
    <n v="1"/>
    <n v="1"/>
    <n v="122"/>
    <n v="1"/>
    <s v="Exact"/>
    <n v="20"/>
    <n v="142"/>
    <n v="265"/>
  </r>
  <r>
    <x v="6"/>
    <n v="13"/>
    <d v="2026-06-14T00:00:00"/>
    <x v="12"/>
    <s v="Vincent FRAYSSE"/>
    <s v="#C1E0EF"/>
    <s v="#4F91B2"/>
    <s v="Tour 1"/>
    <s v="C"/>
    <s v="Brésil"/>
    <s v="BRA"/>
    <s v="Maroc"/>
    <s v="MAR"/>
    <s v="East Rutherford, New Jersey/New York"/>
    <s v="MetLife Stadium"/>
    <n v="1"/>
    <n v="2"/>
    <n v="0"/>
    <n v="55"/>
    <n v="122"/>
    <n v="140"/>
    <s v="Terminé"/>
    <n v="1"/>
    <n v="1"/>
    <n v="0"/>
    <n v="0"/>
    <n v="0"/>
    <s v=""/>
    <n v="0"/>
    <n v="0"/>
    <n v="380"/>
  </r>
  <r>
    <x v="6"/>
    <n v="14"/>
    <d v="2026-06-14T00:00:00"/>
    <x v="13"/>
    <s v="Louis HARLE"/>
    <s v="#FFAFD2"/>
    <s v="#F2589B"/>
    <s v="Tour 1"/>
    <s v="C"/>
    <s v="Brésil"/>
    <s v="BRA"/>
    <s v="Maroc"/>
    <s v="MAR"/>
    <s v="East Rutherford, New Jersey/New York"/>
    <s v="MetLife Stadium"/>
    <n v="3"/>
    <n v="2"/>
    <n v="0"/>
    <n v="55"/>
    <n v="122"/>
    <n v="140"/>
    <s v="Terminé"/>
    <n v="1"/>
    <n v="1"/>
    <n v="0"/>
    <n v="0"/>
    <n v="0"/>
    <s v=""/>
    <n v="0"/>
    <n v="0"/>
    <n v="185"/>
  </r>
  <r>
    <x v="6"/>
    <n v="15"/>
    <d v="2026-06-14T00:00:00"/>
    <x v="14"/>
    <s v="Aurélien DE POULPIQUET"/>
    <s v="#FF9898"/>
    <s v="#FF5D5D"/>
    <s v="Tour 1"/>
    <s v="C"/>
    <s v="Brésil"/>
    <s v="BRA"/>
    <s v="Maroc"/>
    <s v="MAR"/>
    <s v="East Rutherford, New Jersey/New York"/>
    <s v="MetLife Stadium"/>
    <n v="1"/>
    <n v="1"/>
    <n v="0"/>
    <n v="55"/>
    <n v="122"/>
    <n v="140"/>
    <s v="Terminé"/>
    <n v="1"/>
    <n v="1"/>
    <n v="1"/>
    <n v="122"/>
    <n v="1"/>
    <s v="Exact"/>
    <n v="20"/>
    <n v="142"/>
    <n v="285"/>
  </r>
  <r>
    <x v="6"/>
    <n v="16"/>
    <d v="2026-06-14T00:00:00"/>
    <x v="15"/>
    <s v="Paul MONTESINOS"/>
    <s v="#86A4FE"/>
    <s v="#3769FF"/>
    <s v="Tour 1"/>
    <s v="C"/>
    <s v="Brésil"/>
    <s v="BRA"/>
    <s v="Maroc"/>
    <s v="MAR"/>
    <s v="East Rutherford, New Jersey/New York"/>
    <s v="MetLife Stadium"/>
    <n v="2"/>
    <n v="1"/>
    <n v="0"/>
    <n v="55"/>
    <n v="122"/>
    <n v="140"/>
    <s v="Terminé"/>
    <n v="1"/>
    <n v="1"/>
    <n v="0"/>
    <n v="0"/>
    <n v="0"/>
    <s v=""/>
    <n v="0"/>
    <n v="0"/>
    <n v="0"/>
  </r>
  <r>
    <x v="6"/>
    <n v="17"/>
    <d v="2026-06-14T00:00:00"/>
    <x v="16"/>
    <s v="Kinsley ROQUE"/>
    <s v="#FFB0B0"/>
    <s v="#F25757"/>
    <s v="Tour 1"/>
    <s v="C"/>
    <s v="Brésil"/>
    <s v="BRA"/>
    <s v="Maroc"/>
    <s v="MAR"/>
    <s v="East Rutherford, New Jersey/New York"/>
    <s v="MetLife Stadium"/>
    <n v="3"/>
    <n v="0"/>
    <n v="0"/>
    <n v="55"/>
    <n v="122"/>
    <n v="140"/>
    <s v="Terminé"/>
    <n v="1"/>
    <n v="1"/>
    <n v="0"/>
    <n v="0"/>
    <n v="0"/>
    <s v=""/>
    <n v="0"/>
    <n v="0"/>
    <n v="277"/>
  </r>
  <r>
    <x v="6"/>
    <n v="18"/>
    <d v="2026-06-14T00:00:00"/>
    <x v="17"/>
    <s v="Jaouad SETTI"/>
    <s v="#F0BC42"/>
    <s v="#8E1F2F"/>
    <s v="Tour 1"/>
    <s v="C"/>
    <s v="Brésil"/>
    <s v="BRA"/>
    <s v="Maroc"/>
    <s v="MAR"/>
    <s v="East Rutherford, New Jersey/New York"/>
    <s v="MetLife Stadium"/>
    <n v="3"/>
    <n v="1"/>
    <n v="0"/>
    <n v="55"/>
    <n v="122"/>
    <n v="140"/>
    <s v="Terminé"/>
    <n v="1"/>
    <n v="1"/>
    <n v="0"/>
    <n v="0"/>
    <n v="0"/>
    <s v=""/>
    <n v="0"/>
    <n v="0"/>
    <n v="74"/>
  </r>
  <r>
    <x v="6"/>
    <n v="19"/>
    <d v="2026-06-14T00:00:00"/>
    <x v="18"/>
    <s v="Julien INGE"/>
    <s v="#E8B28F"/>
    <s v="#E65568"/>
    <s v="Tour 1"/>
    <s v="C"/>
    <s v="Brésil"/>
    <s v="BRA"/>
    <s v="Maroc"/>
    <s v="MAR"/>
    <s v="East Rutherford, New Jersey/New York"/>
    <s v="MetLife Stadium"/>
    <n v="2"/>
    <n v="3"/>
    <n v="0"/>
    <n v="55"/>
    <n v="122"/>
    <n v="140"/>
    <s v="Terminé"/>
    <n v="1"/>
    <n v="1"/>
    <n v="0"/>
    <n v="0"/>
    <n v="0"/>
    <s v=""/>
    <n v="0"/>
    <n v="0"/>
    <n v="143"/>
  </r>
  <r>
    <x v="6"/>
    <n v="20"/>
    <d v="2026-06-14T00:00:00"/>
    <x v="19"/>
    <s v="Marie EXBRAYAT"/>
    <s v="#60DC8C"/>
    <s v="#22A34F"/>
    <s v="Tour 1"/>
    <s v="C"/>
    <s v="Brésil"/>
    <s v="BRA"/>
    <s v="Maroc"/>
    <s v="MAR"/>
    <s v="East Rutherford, New Jersey/New York"/>
    <s v="MetLife Stadium"/>
    <n v="2"/>
    <n v="1"/>
    <n v="0"/>
    <n v="55"/>
    <n v="122"/>
    <n v="140"/>
    <s v="Terminé"/>
    <n v="1"/>
    <n v="1"/>
    <n v="0"/>
    <n v="0"/>
    <n v="0"/>
    <s v=""/>
    <n v="0"/>
    <n v="0"/>
    <n v="123"/>
  </r>
  <r>
    <x v="6"/>
    <n v="21"/>
    <d v="2026-06-14T00:00:00"/>
    <x v="20"/>
    <s v="Amine ZARROUKI"/>
    <s v="#2FAEE0"/>
    <s v="#BEA064"/>
    <s v="Tour 1"/>
    <s v="C"/>
    <s v="Brésil"/>
    <s v="BRA"/>
    <s v="Maroc"/>
    <s v="MAR"/>
    <s v="East Rutherford, New Jersey/New York"/>
    <s v="MetLife Stadium"/>
    <n v="3"/>
    <n v="2"/>
    <n v="0"/>
    <n v="55"/>
    <n v="122"/>
    <n v="140"/>
    <s v="Terminé"/>
    <n v="1"/>
    <n v="1"/>
    <n v="0"/>
    <n v="0"/>
    <n v="0"/>
    <s v=""/>
    <n v="0"/>
    <n v="0"/>
    <n v="423"/>
  </r>
  <r>
    <x v="6"/>
    <n v="22"/>
    <d v="2026-06-14T00:00:00"/>
    <x v="21"/>
    <s v="Laura GIULIANO"/>
    <s v="#41DEF0"/>
    <s v="#0BA6B7"/>
    <s v="Tour 1"/>
    <s v="C"/>
    <s v="Brésil"/>
    <s v="BRA"/>
    <s v="Maroc"/>
    <s v="MAR"/>
    <s v="East Rutherford, New Jersey/New York"/>
    <s v="MetLife Stadium"/>
    <n v="2"/>
    <n v="1"/>
    <n v="0"/>
    <n v="55"/>
    <n v="122"/>
    <n v="140"/>
    <s v="Terminé"/>
    <n v="1"/>
    <n v="1"/>
    <n v="0"/>
    <n v="0"/>
    <n v="0"/>
    <s v=""/>
    <n v="0"/>
    <n v="0"/>
    <n v="143"/>
  </r>
  <r>
    <x v="6"/>
    <n v="23"/>
    <d v="2026-06-14T00:00:00"/>
    <x v="22"/>
    <s v="Julien CRIMOTEL"/>
    <s v="#F2A2A2"/>
    <s v="#C25D5D"/>
    <s v="Tour 1"/>
    <s v="C"/>
    <s v="Brésil"/>
    <s v="BRA"/>
    <s v="Maroc"/>
    <s v="MAR"/>
    <s v="East Rutherford, New Jersey/New York"/>
    <s v="MetLife Stadium"/>
    <n v="2"/>
    <n v="1"/>
    <n v="0"/>
    <n v="55"/>
    <n v="122"/>
    <n v="140"/>
    <s v="Terminé"/>
    <n v="1"/>
    <n v="1"/>
    <n v="0"/>
    <n v="0"/>
    <n v="0"/>
    <s v=""/>
    <n v="0"/>
    <n v="0"/>
    <n v="165"/>
  </r>
  <r>
    <x v="6"/>
    <n v="24"/>
    <d v="2026-06-14T00:00:00"/>
    <x v="23"/>
    <s v="Quentin CARTON"/>
    <s v="#A2F2C7"/>
    <s v="#5DC18C"/>
    <s v="Tour 1"/>
    <s v="C"/>
    <s v="Brésil"/>
    <s v="BRA"/>
    <s v="Maroc"/>
    <s v="MAR"/>
    <s v="East Rutherford, New Jersey/New York"/>
    <s v="MetLife Stadium"/>
    <n v="1"/>
    <n v="2"/>
    <n v="1"/>
    <n v="55"/>
    <n v="122"/>
    <n v="140"/>
    <s v="Terminé"/>
    <n v="1"/>
    <n v="1"/>
    <n v="0"/>
    <n v="0"/>
    <n v="0"/>
    <s v=""/>
    <n v="0"/>
    <n v="0"/>
    <n v="394"/>
  </r>
  <r>
    <x v="6"/>
    <n v="25"/>
    <d v="2026-06-14T00:00:00"/>
    <x v="24"/>
    <s v="Eyram TETSHIE"/>
    <s v="#D1B9EB"/>
    <s v="#B58BC7"/>
    <s v="Tour 1"/>
    <s v="C"/>
    <s v="Brésil"/>
    <s v="BRA"/>
    <s v="Maroc"/>
    <s v="MAR"/>
    <s v="East Rutherford, New Jersey/New York"/>
    <s v="MetLife Stadium"/>
    <n v="3"/>
    <n v="2"/>
    <n v="0"/>
    <n v="55"/>
    <n v="122"/>
    <n v="140"/>
    <s v="Terminé"/>
    <n v="1"/>
    <n v="1"/>
    <n v="0"/>
    <n v="0"/>
    <n v="0"/>
    <s v=""/>
    <n v="0"/>
    <n v="0"/>
    <n v="96"/>
  </r>
  <r>
    <x v="6"/>
    <n v="26"/>
    <d v="2026-06-11T21:00:00"/>
    <x v="25"/>
    <s v="Pauline OLIVIER"/>
    <s v="#EB8787"/>
    <s v="#368E2C"/>
    <s v="Tour 1"/>
    <s v="C"/>
    <s v="Brésil"/>
    <s v="BRA"/>
    <s v="Maroc"/>
    <s v="MAR"/>
    <m/>
    <m/>
    <n v="1"/>
    <n v="2"/>
    <n v="0"/>
    <n v="55"/>
    <n v="122"/>
    <n v="140"/>
    <s v="Terminé"/>
    <n v="1"/>
    <n v="1"/>
    <n v="0"/>
    <n v="0"/>
    <n v="0"/>
    <s v=""/>
    <n v="0"/>
    <n v="0"/>
    <n v="123"/>
  </r>
  <r>
    <x v="7"/>
    <n v="1"/>
    <d v="2026-06-14T03:00:00"/>
    <x v="0"/>
    <s v="Anis LEBIK"/>
    <s v="#F7C79D"/>
    <s v="#FFBE85"/>
    <s v="Tour 1"/>
    <s v="C"/>
    <s v="Haïti"/>
    <s v="HTI"/>
    <s v="Ecosse"/>
    <s v="SCO"/>
    <s v="Foxborough"/>
    <s v="Gillette Stadium"/>
    <n v="0"/>
    <n v="1"/>
    <n v="0"/>
    <n v="154"/>
    <n v="131"/>
    <n v="44"/>
    <s v="Terminé"/>
    <n v="0"/>
    <n v="1"/>
    <n v="1"/>
    <n v="44"/>
    <n v="1"/>
    <s v="Très rare"/>
    <n v="50"/>
    <n v="94"/>
    <n v="285"/>
  </r>
  <r>
    <x v="7"/>
    <n v="2"/>
    <d v="2026-06-14T03:00:00"/>
    <x v="1"/>
    <s v="Julia BOUANAN"/>
    <s v="#FFBEBE"/>
    <s v="#DF6868"/>
    <s v="Tour 1"/>
    <s v="C"/>
    <s v="Haïti"/>
    <s v="HTI"/>
    <s v="Ecosse"/>
    <s v="SCO"/>
    <s v="Foxborough"/>
    <s v="Gillette Stadium"/>
    <n v="0"/>
    <n v="1"/>
    <n v="0"/>
    <n v="154"/>
    <n v="131"/>
    <n v="44"/>
    <s v="Terminé"/>
    <n v="0"/>
    <n v="1"/>
    <n v="1"/>
    <n v="44"/>
    <n v="1"/>
    <s v="Très rare"/>
    <n v="50"/>
    <n v="94"/>
    <n v="217"/>
  </r>
  <r>
    <x v="7"/>
    <n v="3"/>
    <d v="2026-06-14T03:00:00"/>
    <x v="2"/>
    <s v="Julie Mansard"/>
    <s v="#F5C7FC"/>
    <s v="#C489CF"/>
    <s v="Tour 1"/>
    <s v="C"/>
    <s v="Haïti"/>
    <s v="HTI"/>
    <s v="Ecosse"/>
    <s v="SCO"/>
    <s v="Foxborough"/>
    <s v="Gillette Stadium"/>
    <n v="0"/>
    <n v="3"/>
    <n v="0"/>
    <n v="154"/>
    <n v="131"/>
    <n v="44"/>
    <s v="Terminé"/>
    <n v="0"/>
    <n v="1"/>
    <n v="1"/>
    <n v="44"/>
    <n v="0"/>
    <s v=""/>
    <n v="0"/>
    <n v="44"/>
    <n v="324"/>
  </r>
  <r>
    <x v="7"/>
    <n v="4"/>
    <d v="2026-06-14T03:00:00"/>
    <x v="3"/>
    <s v="Juliette"/>
    <s v="#A5EA7F"/>
    <s v="#80C65A"/>
    <s v="Tour 1"/>
    <s v="C"/>
    <s v="Haïti"/>
    <s v="HTI"/>
    <s v="Ecosse"/>
    <s v="SCO"/>
    <s v="Foxborough"/>
    <s v="Gillette Stadium"/>
    <n v="0"/>
    <n v="3"/>
    <n v="0"/>
    <n v="154"/>
    <n v="131"/>
    <n v="44"/>
    <s v="Terminé"/>
    <n v="0"/>
    <n v="1"/>
    <n v="1"/>
    <n v="44"/>
    <n v="0"/>
    <s v=""/>
    <n v="0"/>
    <n v="44"/>
    <n v="187"/>
  </r>
  <r>
    <x v="7"/>
    <n v="5"/>
    <d v="2026-06-14T03:00:00"/>
    <x v="4"/>
    <s v="Samya ALAOUI"/>
    <s v="#D890FF"/>
    <s v="#B750EF"/>
    <s v="Tour 1"/>
    <s v="C"/>
    <s v="Haïti"/>
    <s v="HTI"/>
    <s v="Ecosse"/>
    <s v="SCO"/>
    <s v="Foxborough"/>
    <s v="Gillette Stadium"/>
    <m/>
    <m/>
    <n v="0"/>
    <n v="154"/>
    <n v="131"/>
    <n v="44"/>
    <s v="Terminé"/>
    <n v="0"/>
    <n v="1"/>
    <s v=""/>
    <n v="0"/>
    <n v="0"/>
    <s v=""/>
    <s v=""/>
    <n v="0"/>
    <n v="96"/>
  </r>
  <r>
    <x v="7"/>
    <n v="6"/>
    <d v="2026-06-14T03:00:00"/>
    <x v="5"/>
    <s v="Léa WALOCQ"/>
    <s v="#A6F7B1"/>
    <s v="#6EC179"/>
    <s v="Tour 1"/>
    <s v="C"/>
    <s v="Haïti"/>
    <s v="HTI"/>
    <s v="Ecosse"/>
    <s v="SCO"/>
    <s v="Foxborough"/>
    <s v="Gillette Stadium"/>
    <n v="1"/>
    <n v="3"/>
    <n v="0"/>
    <n v="154"/>
    <n v="131"/>
    <n v="44"/>
    <s v="Terminé"/>
    <n v="0"/>
    <n v="1"/>
    <n v="1"/>
    <n v="44"/>
    <n v="0"/>
    <s v=""/>
    <n v="0"/>
    <n v="44"/>
    <n v="167"/>
  </r>
  <r>
    <x v="7"/>
    <n v="7"/>
    <d v="2026-06-14T03:00:00"/>
    <x v="6"/>
    <s v="Mohamad EL KAWAS"/>
    <s v="#B2EAE8"/>
    <s v="#6CB4B1"/>
    <s v="Tour 1"/>
    <s v="C"/>
    <s v="Haïti"/>
    <s v="HTI"/>
    <s v="Ecosse"/>
    <s v="SCO"/>
    <s v="Foxborough"/>
    <s v="Gillette Stadium"/>
    <n v="1"/>
    <n v="0"/>
    <n v="0"/>
    <n v="154"/>
    <n v="131"/>
    <n v="44"/>
    <s v="Terminé"/>
    <n v="0"/>
    <n v="1"/>
    <n v="0"/>
    <n v="0"/>
    <n v="0"/>
    <s v=""/>
    <n v="0"/>
    <n v="0"/>
    <n v="123"/>
  </r>
  <r>
    <x v="7"/>
    <n v="8"/>
    <d v="2026-06-14T03:00:00"/>
    <x v="7"/>
    <s v="Nicolas LE MOUEL"/>
    <s v="#EEF7B1"/>
    <s v="#C1CB7D"/>
    <s v="Tour 1"/>
    <s v="C"/>
    <s v="Haïti"/>
    <s v="HTI"/>
    <s v="Ecosse"/>
    <s v="SCO"/>
    <s v="Foxborough"/>
    <s v="Gillette Stadium"/>
    <n v="0"/>
    <n v="4"/>
    <n v="0"/>
    <n v="154"/>
    <n v="131"/>
    <n v="44"/>
    <s v="Terminé"/>
    <n v="0"/>
    <n v="1"/>
    <n v="1"/>
    <n v="44"/>
    <n v="0"/>
    <s v=""/>
    <n v="0"/>
    <n v="44"/>
    <n v="324"/>
  </r>
  <r>
    <x v="7"/>
    <n v="9"/>
    <d v="2026-06-14T03:00:00"/>
    <x v="8"/>
    <s v="Léa EL ASERY"/>
    <s v="#F4EA9D"/>
    <s v="#D2C458"/>
    <s v="Tour 1"/>
    <s v="C"/>
    <s v="Haïti"/>
    <s v="HTI"/>
    <s v="Ecosse"/>
    <s v="SCO"/>
    <s v="Foxborough"/>
    <s v="Gillette Stadium"/>
    <n v="1"/>
    <n v="3"/>
    <n v="0"/>
    <n v="154"/>
    <n v="131"/>
    <n v="44"/>
    <s v="Terminé"/>
    <n v="0"/>
    <n v="1"/>
    <n v="1"/>
    <n v="44"/>
    <n v="0"/>
    <s v=""/>
    <n v="0"/>
    <n v="44"/>
    <n v="405"/>
  </r>
  <r>
    <x v="7"/>
    <n v="10"/>
    <d v="2026-06-14T03:00:00"/>
    <x v="9"/>
    <s v="Elwenn JOUBREL"/>
    <s v="#C4B0FF"/>
    <s v="#7F66C8"/>
    <s v="Tour 1"/>
    <s v="C"/>
    <s v="Haïti"/>
    <s v="HTI"/>
    <s v="Ecosse"/>
    <s v="SCO"/>
    <s v="Foxborough"/>
    <s v="Gillette Stadium"/>
    <n v="0"/>
    <n v="5"/>
    <n v="0"/>
    <n v="154"/>
    <n v="131"/>
    <n v="44"/>
    <s v="Terminé"/>
    <n v="0"/>
    <n v="1"/>
    <n v="1"/>
    <n v="44"/>
    <n v="0"/>
    <s v=""/>
    <n v="0"/>
    <n v="44"/>
    <n v="329"/>
  </r>
  <r>
    <x v="7"/>
    <n v="11"/>
    <d v="2026-06-14T03:00:00"/>
    <x v="10"/>
    <s v="Pauline OLIVIER"/>
    <s v="#CBEBBA"/>
    <s v="#70BC6E"/>
    <s v="Tour 1"/>
    <s v="C"/>
    <s v="Haïti"/>
    <s v="HTI"/>
    <s v="Ecosse"/>
    <s v="SCO"/>
    <s v="Foxborough"/>
    <s v="Gillette Stadium"/>
    <n v="0"/>
    <n v="1"/>
    <n v="0"/>
    <n v="154"/>
    <n v="131"/>
    <n v="44"/>
    <s v="Terminé"/>
    <n v="0"/>
    <n v="1"/>
    <n v="1"/>
    <n v="44"/>
    <n v="1"/>
    <s v="Très rare"/>
    <n v="50"/>
    <n v="94"/>
    <n v="264"/>
  </r>
  <r>
    <x v="7"/>
    <n v="12"/>
    <d v="2026-06-14T03:00:00"/>
    <x v="11"/>
    <s v="Julie BOISSIERE"/>
    <s v="#C2D4FF"/>
    <s v="#6586D5"/>
    <s v="Tour 1"/>
    <s v="C"/>
    <s v="Haïti"/>
    <s v="HTI"/>
    <s v="Ecosse"/>
    <s v="SCO"/>
    <s v="Foxborough"/>
    <s v="Gillette Stadium"/>
    <n v="0"/>
    <n v="2"/>
    <n v="0"/>
    <n v="154"/>
    <n v="131"/>
    <n v="44"/>
    <s v="Terminé"/>
    <n v="0"/>
    <n v="1"/>
    <n v="1"/>
    <n v="44"/>
    <n v="0"/>
    <s v=""/>
    <n v="0"/>
    <n v="44"/>
    <n v="309"/>
  </r>
  <r>
    <x v="7"/>
    <n v="13"/>
    <d v="2026-06-14T03:00:00"/>
    <x v="12"/>
    <s v="Julie BOUCHARD"/>
    <s v="#C1E0EF"/>
    <s v="#4F91B2"/>
    <s v="Tour 1"/>
    <s v="C"/>
    <s v="Haïti"/>
    <s v="HTI"/>
    <s v="Ecosse"/>
    <s v="SCO"/>
    <s v="Foxborough"/>
    <s v="Gillette Stadium"/>
    <n v="0"/>
    <n v="0"/>
    <n v="0"/>
    <n v="154"/>
    <n v="131"/>
    <n v="44"/>
    <s v="Terminé"/>
    <n v="0"/>
    <n v="1"/>
    <n v="0"/>
    <n v="0"/>
    <n v="0"/>
    <s v=""/>
    <n v="0"/>
    <n v="0"/>
    <n v="380"/>
  </r>
  <r>
    <x v="7"/>
    <n v="14"/>
    <d v="2026-06-14T03:00:00"/>
    <x v="13"/>
    <s v="Vincent FRAYSSE"/>
    <s v="#FFAFD2"/>
    <s v="#F2589B"/>
    <s v="Tour 1"/>
    <s v="C"/>
    <s v="Haïti"/>
    <s v="HTI"/>
    <s v="Ecosse"/>
    <s v="SCO"/>
    <s v="Foxborough"/>
    <s v="Gillette Stadium"/>
    <n v="0"/>
    <n v="3"/>
    <n v="0"/>
    <n v="154"/>
    <n v="131"/>
    <n v="44"/>
    <s v="Terminé"/>
    <n v="0"/>
    <n v="1"/>
    <n v="1"/>
    <n v="44"/>
    <n v="0"/>
    <s v=""/>
    <n v="0"/>
    <n v="44"/>
    <n v="229"/>
  </r>
  <r>
    <x v="7"/>
    <n v="15"/>
    <d v="2026-06-14T03:00:00"/>
    <x v="14"/>
    <s v="Louis HARLE"/>
    <s v="#FF9898"/>
    <s v="#FF5D5D"/>
    <s v="Tour 1"/>
    <s v="C"/>
    <s v="Haïti"/>
    <s v="HTI"/>
    <s v="Ecosse"/>
    <s v="SCO"/>
    <s v="Foxborough"/>
    <s v="Gillette Stadium"/>
    <n v="0"/>
    <n v="2"/>
    <n v="0"/>
    <n v="154"/>
    <n v="131"/>
    <n v="44"/>
    <s v="Terminé"/>
    <n v="0"/>
    <n v="1"/>
    <n v="1"/>
    <n v="44"/>
    <n v="0"/>
    <s v=""/>
    <n v="0"/>
    <n v="44"/>
    <n v="329"/>
  </r>
  <r>
    <x v="7"/>
    <n v="16"/>
    <d v="2026-06-14T03:00:00"/>
    <x v="15"/>
    <s v="Aurélien DE POULPIQUET"/>
    <s v="#86A4FE"/>
    <s v="#3769FF"/>
    <s v="Tour 1"/>
    <s v="C"/>
    <s v="Haïti"/>
    <s v="HTI"/>
    <s v="Ecosse"/>
    <s v="SCO"/>
    <s v="Foxborough"/>
    <s v="Gillette Stadium"/>
    <n v="0"/>
    <n v="0"/>
    <n v="0"/>
    <n v="154"/>
    <n v="131"/>
    <n v="44"/>
    <s v="Terminé"/>
    <n v="0"/>
    <n v="1"/>
    <n v="0"/>
    <n v="0"/>
    <n v="0"/>
    <s v=""/>
    <n v="0"/>
    <n v="0"/>
    <n v="0"/>
  </r>
  <r>
    <x v="7"/>
    <n v="17"/>
    <d v="2026-06-14T03:00:00"/>
    <x v="16"/>
    <s v="Paul MONTESINOS"/>
    <s v="#FFB0B0"/>
    <s v="#F25757"/>
    <s v="Tour 1"/>
    <s v="C"/>
    <s v="Haïti"/>
    <s v="HTI"/>
    <s v="Ecosse"/>
    <s v="SCO"/>
    <s v="Foxborough"/>
    <s v="Gillette Stadium"/>
    <n v="0"/>
    <n v="2"/>
    <n v="0"/>
    <n v="154"/>
    <n v="131"/>
    <n v="44"/>
    <s v="Terminé"/>
    <n v="0"/>
    <n v="1"/>
    <n v="1"/>
    <n v="44"/>
    <n v="0"/>
    <s v=""/>
    <n v="0"/>
    <n v="44"/>
    <n v="321"/>
  </r>
  <r>
    <x v="7"/>
    <n v="18"/>
    <d v="2026-06-14T03:00:00"/>
    <x v="17"/>
    <s v="Kinsley ROQUE"/>
    <s v="#F0BC42"/>
    <s v="#8E1F2F"/>
    <s v="Tour 1"/>
    <s v="C"/>
    <s v="Haïti"/>
    <s v="HTI"/>
    <s v="Ecosse"/>
    <s v="SCO"/>
    <s v="Foxborough"/>
    <s v="Gillette Stadium"/>
    <n v="0"/>
    <n v="1"/>
    <n v="0"/>
    <n v="154"/>
    <n v="131"/>
    <n v="44"/>
    <s v="Terminé"/>
    <n v="0"/>
    <n v="1"/>
    <n v="1"/>
    <n v="44"/>
    <n v="1"/>
    <s v="Très rare"/>
    <n v="50"/>
    <n v="94"/>
    <n v="168"/>
  </r>
  <r>
    <x v="7"/>
    <n v="19"/>
    <d v="2026-06-14T03:00:00"/>
    <x v="18"/>
    <s v="Jaouad SETTI"/>
    <s v="#E8B28F"/>
    <s v="#E65568"/>
    <s v="Tour 1"/>
    <s v="C"/>
    <s v="Haïti"/>
    <s v="HTI"/>
    <s v="Ecosse"/>
    <s v="SCO"/>
    <s v="Foxborough"/>
    <s v="Gillette Stadium"/>
    <n v="0"/>
    <n v="3"/>
    <n v="0"/>
    <n v="154"/>
    <n v="131"/>
    <n v="44"/>
    <s v="Terminé"/>
    <n v="0"/>
    <n v="1"/>
    <n v="1"/>
    <n v="44"/>
    <n v="0"/>
    <s v=""/>
    <n v="0"/>
    <n v="44"/>
    <n v="187"/>
  </r>
  <r>
    <x v="7"/>
    <n v="20"/>
    <d v="2026-06-14T03:00:00"/>
    <x v="19"/>
    <s v="Julien INGE"/>
    <s v="#60DC8C"/>
    <s v="#22A34F"/>
    <s v="Tour 1"/>
    <s v="C"/>
    <s v="Haïti"/>
    <s v="HTI"/>
    <s v="Ecosse"/>
    <s v="SCO"/>
    <s v="Foxborough"/>
    <s v="Gillette Stadium"/>
    <n v="0"/>
    <n v="4"/>
    <n v="0"/>
    <n v="154"/>
    <n v="131"/>
    <n v="44"/>
    <s v="Terminé"/>
    <n v="0"/>
    <n v="1"/>
    <n v="1"/>
    <n v="44"/>
    <n v="0"/>
    <s v=""/>
    <n v="0"/>
    <n v="44"/>
    <n v="167"/>
  </r>
  <r>
    <x v="7"/>
    <n v="21"/>
    <d v="2026-06-14T03:00:00"/>
    <x v="20"/>
    <s v="Marie EXBRAYAT"/>
    <s v="#2FAEE0"/>
    <s v="#BEA064"/>
    <s v="Tour 1"/>
    <s v="C"/>
    <s v="Haïti"/>
    <s v="HTI"/>
    <s v="Ecosse"/>
    <s v="SCO"/>
    <s v="Foxborough"/>
    <s v="Gillette Stadium"/>
    <n v="0"/>
    <n v="2"/>
    <n v="0"/>
    <n v="154"/>
    <n v="131"/>
    <n v="44"/>
    <s v="Terminé"/>
    <n v="0"/>
    <n v="1"/>
    <n v="1"/>
    <n v="44"/>
    <n v="0"/>
    <s v=""/>
    <n v="0"/>
    <n v="44"/>
    <n v="467"/>
  </r>
  <r>
    <x v="7"/>
    <n v="22"/>
    <d v="2026-06-14T03:00:00"/>
    <x v="21"/>
    <s v="Amine ZARROUKI"/>
    <s v="#41DEF0"/>
    <s v="#0BA6B7"/>
    <s v="Tour 1"/>
    <s v="C"/>
    <s v="Haïti"/>
    <s v="HTI"/>
    <s v="Ecosse"/>
    <s v="SCO"/>
    <s v="Foxborough"/>
    <s v="Gillette Stadium"/>
    <n v="0"/>
    <n v="3"/>
    <n v="0"/>
    <n v="154"/>
    <n v="131"/>
    <n v="44"/>
    <s v="Terminé"/>
    <n v="0"/>
    <n v="1"/>
    <n v="1"/>
    <n v="44"/>
    <n v="0"/>
    <s v=""/>
    <n v="0"/>
    <n v="44"/>
    <n v="187"/>
  </r>
  <r>
    <x v="7"/>
    <n v="23"/>
    <d v="2026-06-14T03:00:00"/>
    <x v="22"/>
    <s v="Laura GIULIANO"/>
    <s v="#F2A2A2"/>
    <s v="#C25D5D"/>
    <s v="Tour 1"/>
    <s v="C"/>
    <s v="Haïti"/>
    <s v="HTI"/>
    <s v="Ecosse"/>
    <s v="SCO"/>
    <s v="Foxborough"/>
    <s v="Gillette Stadium"/>
    <n v="0"/>
    <n v="2"/>
    <n v="0"/>
    <n v="154"/>
    <n v="131"/>
    <n v="44"/>
    <s v="Terminé"/>
    <n v="0"/>
    <n v="1"/>
    <n v="1"/>
    <n v="44"/>
    <n v="0"/>
    <s v=""/>
    <n v="0"/>
    <n v="44"/>
    <n v="209"/>
  </r>
  <r>
    <x v="7"/>
    <n v="24"/>
    <d v="2026-06-14T03:00:00"/>
    <x v="23"/>
    <s v="Julien CRIMOTEL"/>
    <s v="#A2F2C7"/>
    <s v="#5DC18C"/>
    <s v="Tour 1"/>
    <s v="C"/>
    <s v="Haïti"/>
    <s v="HTI"/>
    <s v="Ecosse"/>
    <s v="SCO"/>
    <s v="Foxborough"/>
    <s v="Gillette Stadium"/>
    <n v="0"/>
    <n v="1"/>
    <n v="0"/>
    <n v="154"/>
    <n v="131"/>
    <n v="44"/>
    <s v="Terminé"/>
    <n v="0"/>
    <n v="1"/>
    <n v="1"/>
    <n v="44"/>
    <n v="1"/>
    <s v="Très rare"/>
    <n v="50"/>
    <n v="94"/>
    <n v="488"/>
  </r>
  <r>
    <x v="7"/>
    <n v="25"/>
    <d v="2026-06-14T03:00:00"/>
    <x v="24"/>
    <s v="Quentin CARTON"/>
    <s v="#D1B9EB"/>
    <s v="#B58BC7"/>
    <s v="Tour 1"/>
    <s v="C"/>
    <s v="Haïti"/>
    <s v="HTI"/>
    <s v="Ecosse"/>
    <s v="SCO"/>
    <s v="Foxborough"/>
    <s v="Gillette Stadium"/>
    <n v="1"/>
    <n v="1"/>
    <n v="0"/>
    <n v="154"/>
    <n v="131"/>
    <n v="44"/>
    <s v="Terminé"/>
    <n v="0"/>
    <n v="1"/>
    <n v="0"/>
    <n v="0"/>
    <n v="0"/>
    <s v=""/>
    <n v="0"/>
    <n v="0"/>
    <n v="96"/>
  </r>
  <r>
    <x v="7"/>
    <n v="26"/>
    <d v="2026-06-11T21:00:00"/>
    <x v="25"/>
    <s v="Julie BOISSIERE"/>
    <s v="#EB8787"/>
    <s v="#368E2C"/>
    <s v="Tour 1"/>
    <s v="C"/>
    <s v="Haïti"/>
    <s v="HTI"/>
    <s v="Ecosse"/>
    <s v="SCO"/>
    <m/>
    <m/>
    <n v="0"/>
    <n v="3"/>
    <n v="0"/>
    <n v="154"/>
    <n v="131"/>
    <n v="44"/>
    <s v="Terminé"/>
    <n v="0"/>
    <n v="1"/>
    <n v="1"/>
    <n v="44"/>
    <n v="0"/>
    <s v=""/>
    <n v="0"/>
    <n v="44"/>
    <n v="167"/>
  </r>
  <r>
    <x v="8"/>
    <n v="1"/>
    <d v="2026-06-14T06:00:00"/>
    <x v="0"/>
    <s v="Eyram TETSHIE"/>
    <s v="#F7C79D"/>
    <s v="#FFBE85"/>
    <s v="Tour 1"/>
    <s v="D"/>
    <s v="Australie"/>
    <s v="AUS"/>
    <s v="Turquie"/>
    <s v="TUR"/>
    <s v="Vancouver"/>
    <s v="BC Place"/>
    <n v="0"/>
    <n v="1"/>
    <n v="0"/>
    <n v="126"/>
    <n v="115"/>
    <n v="66"/>
    <s v="Terminé"/>
    <n v="2"/>
    <n v="0"/>
    <n v="0"/>
    <n v="0"/>
    <n v="0"/>
    <s v=""/>
    <n v="0"/>
    <n v="0"/>
    <n v="285"/>
  </r>
  <r>
    <x v="8"/>
    <n v="2"/>
    <d v="2026-06-14T06:00:00"/>
    <x v="1"/>
    <s v="Anis LEBIK"/>
    <s v="#FFBEBE"/>
    <s v="#DF6868"/>
    <s v="Tour 1"/>
    <s v="D"/>
    <s v="Australie"/>
    <s v="AUS"/>
    <s v="Turquie"/>
    <s v="TUR"/>
    <s v="Vancouver"/>
    <s v="BC Place"/>
    <n v="1"/>
    <n v="0"/>
    <n v="0"/>
    <n v="126"/>
    <n v="115"/>
    <n v="66"/>
    <s v="Terminé"/>
    <n v="2"/>
    <n v="0"/>
    <n v="1"/>
    <n v="126"/>
    <n v="0"/>
    <s v=""/>
    <n v="0"/>
    <n v="126"/>
    <n v="343"/>
  </r>
  <r>
    <x v="8"/>
    <n v="3"/>
    <d v="2026-06-14T06:00:00"/>
    <x v="2"/>
    <s v="Julia BOUANAN"/>
    <s v="#F5C7FC"/>
    <s v="#C489CF"/>
    <s v="Tour 1"/>
    <s v="D"/>
    <s v="Australie"/>
    <s v="AUS"/>
    <s v="Turquie"/>
    <s v="TUR"/>
    <s v="Vancouver"/>
    <s v="BC Place"/>
    <n v="1"/>
    <n v="2"/>
    <n v="0"/>
    <n v="126"/>
    <n v="115"/>
    <n v="66"/>
    <s v="Terminé"/>
    <n v="2"/>
    <n v="0"/>
    <n v="0"/>
    <n v="0"/>
    <n v="0"/>
    <s v=""/>
    <n v="0"/>
    <n v="0"/>
    <n v="324"/>
  </r>
  <r>
    <x v="8"/>
    <n v="4"/>
    <d v="2026-06-14T06:00:00"/>
    <x v="3"/>
    <s v="Julie Mansard"/>
    <s v="#A5EA7F"/>
    <s v="#80C65A"/>
    <s v="Tour 1"/>
    <s v="D"/>
    <s v="Australie"/>
    <s v="AUS"/>
    <s v="Turquie"/>
    <s v="TUR"/>
    <s v="Vancouver"/>
    <s v="BC Place"/>
    <n v="0"/>
    <n v="1"/>
    <n v="0"/>
    <n v="126"/>
    <n v="115"/>
    <n v="66"/>
    <s v="Terminé"/>
    <n v="2"/>
    <n v="0"/>
    <n v="0"/>
    <n v="0"/>
    <n v="0"/>
    <s v=""/>
    <n v="0"/>
    <n v="0"/>
    <n v="187"/>
  </r>
  <r>
    <x v="8"/>
    <n v="5"/>
    <d v="2026-06-14T06:00:00"/>
    <x v="4"/>
    <s v="Juliette"/>
    <s v="#D890FF"/>
    <s v="#B750EF"/>
    <s v="Tour 1"/>
    <s v="D"/>
    <s v="Australie"/>
    <s v="AUS"/>
    <s v="Turquie"/>
    <s v="TUR"/>
    <s v="Vancouver"/>
    <s v="BC Place"/>
    <n v="1"/>
    <n v="1"/>
    <n v="0"/>
    <n v="126"/>
    <n v="115"/>
    <n v="66"/>
    <s v="Terminé"/>
    <n v="2"/>
    <n v="0"/>
    <n v="0"/>
    <n v="0"/>
    <n v="0"/>
    <s v=""/>
    <n v="0"/>
    <n v="0"/>
    <n v="96"/>
  </r>
  <r>
    <x v="8"/>
    <n v="6"/>
    <d v="2026-06-14T06:00:00"/>
    <x v="5"/>
    <s v="Samya ALAOUI"/>
    <s v="#A6F7B1"/>
    <s v="#6EC179"/>
    <s v="Tour 1"/>
    <s v="D"/>
    <s v="Australie"/>
    <s v="AUS"/>
    <s v="Turquie"/>
    <s v="TUR"/>
    <s v="Vancouver"/>
    <s v="BC Place"/>
    <n v="1"/>
    <n v="1"/>
    <n v="0"/>
    <n v="126"/>
    <n v="115"/>
    <n v="66"/>
    <s v="Terminé"/>
    <n v="2"/>
    <n v="0"/>
    <n v="0"/>
    <n v="0"/>
    <n v="0"/>
    <s v=""/>
    <n v="0"/>
    <n v="0"/>
    <n v="167"/>
  </r>
  <r>
    <x v="8"/>
    <n v="7"/>
    <d v="2026-06-14T06:00:00"/>
    <x v="6"/>
    <s v="Léa WALOCQ"/>
    <s v="#B2EAE8"/>
    <s v="#6CB4B1"/>
    <s v="Tour 1"/>
    <s v="D"/>
    <s v="Australie"/>
    <s v="AUS"/>
    <s v="Turquie"/>
    <s v="TUR"/>
    <s v="Vancouver"/>
    <s v="BC Place"/>
    <n v="0"/>
    <n v="1"/>
    <n v="0"/>
    <n v="126"/>
    <n v="115"/>
    <n v="66"/>
    <s v="Terminé"/>
    <n v="2"/>
    <n v="0"/>
    <n v="0"/>
    <n v="0"/>
    <n v="0"/>
    <s v=""/>
    <n v="0"/>
    <n v="0"/>
    <n v="123"/>
  </r>
  <r>
    <x v="8"/>
    <n v="8"/>
    <d v="2026-06-14T06:00:00"/>
    <x v="7"/>
    <s v="Mohamad EL KAWAS"/>
    <s v="#EEF7B1"/>
    <s v="#C1CB7D"/>
    <s v="Tour 1"/>
    <s v="D"/>
    <s v="Australie"/>
    <s v="AUS"/>
    <s v="Turquie"/>
    <s v="TUR"/>
    <s v="Vancouver"/>
    <s v="BC Place"/>
    <n v="2"/>
    <n v="0"/>
    <n v="0"/>
    <n v="126"/>
    <n v="115"/>
    <n v="66"/>
    <s v="Terminé"/>
    <n v="2"/>
    <n v="0"/>
    <n v="1"/>
    <n v="126"/>
    <n v="1"/>
    <s v="Très rare"/>
    <n v="50"/>
    <n v="176"/>
    <n v="500"/>
  </r>
  <r>
    <x v="8"/>
    <n v="9"/>
    <d v="2026-06-14T06:00:00"/>
    <x v="8"/>
    <s v="Nicolas LE MOUEL"/>
    <s v="#F4EA9D"/>
    <s v="#D2C458"/>
    <s v="Tour 1"/>
    <s v="D"/>
    <s v="Australie"/>
    <s v="AUS"/>
    <s v="Turquie"/>
    <s v="TUR"/>
    <s v="Vancouver"/>
    <s v="BC Place"/>
    <n v="0"/>
    <n v="1"/>
    <n v="0"/>
    <n v="126"/>
    <n v="115"/>
    <n v="66"/>
    <s v="Terminé"/>
    <n v="2"/>
    <n v="0"/>
    <n v="0"/>
    <n v="0"/>
    <n v="0"/>
    <s v=""/>
    <n v="0"/>
    <n v="0"/>
    <n v="405"/>
  </r>
  <r>
    <x v="8"/>
    <n v="10"/>
    <d v="2026-06-14T06:00:00"/>
    <x v="9"/>
    <s v="Léa EL ASERY"/>
    <s v="#C4B0FF"/>
    <s v="#7F66C8"/>
    <s v="Tour 1"/>
    <s v="D"/>
    <s v="Australie"/>
    <s v="AUS"/>
    <s v="Turquie"/>
    <s v="TUR"/>
    <s v="Vancouver"/>
    <s v="BC Place"/>
    <n v="0"/>
    <n v="2"/>
    <n v="0"/>
    <n v="126"/>
    <n v="115"/>
    <n v="66"/>
    <s v="Terminé"/>
    <n v="2"/>
    <n v="0"/>
    <n v="0"/>
    <n v="0"/>
    <n v="0"/>
    <s v=""/>
    <n v="0"/>
    <n v="0"/>
    <n v="329"/>
  </r>
  <r>
    <x v="8"/>
    <n v="11"/>
    <d v="2026-06-14T06:00:00"/>
    <x v="10"/>
    <s v="Elwenn JOUBREL"/>
    <s v="#CBEBBA"/>
    <s v="#70BC6E"/>
    <s v="Tour 1"/>
    <s v="D"/>
    <s v="Australie"/>
    <s v="AUS"/>
    <s v="Turquie"/>
    <s v="TUR"/>
    <s v="Vancouver"/>
    <s v="BC Place"/>
    <n v="0"/>
    <n v="1"/>
    <n v="0"/>
    <n v="126"/>
    <n v="115"/>
    <n v="66"/>
    <s v="Terminé"/>
    <n v="2"/>
    <n v="0"/>
    <n v="0"/>
    <n v="0"/>
    <n v="0"/>
    <s v=""/>
    <n v="0"/>
    <n v="0"/>
    <n v="264"/>
  </r>
  <r>
    <x v="8"/>
    <n v="12"/>
    <d v="2026-06-14T06:00:00"/>
    <x v="11"/>
    <s v="Pauline OLIVIER"/>
    <s v="#C2D4FF"/>
    <s v="#6586D5"/>
    <s v="Tour 1"/>
    <s v="D"/>
    <s v="Australie"/>
    <s v="AUS"/>
    <s v="Turquie"/>
    <s v="TUR"/>
    <s v="Vancouver"/>
    <s v="BC Place"/>
    <n v="1"/>
    <n v="2"/>
    <n v="0"/>
    <n v="126"/>
    <n v="115"/>
    <n v="66"/>
    <s v="Terminé"/>
    <n v="2"/>
    <n v="0"/>
    <n v="0"/>
    <n v="0"/>
    <n v="0"/>
    <s v=""/>
    <n v="0"/>
    <n v="0"/>
    <n v="309"/>
  </r>
  <r>
    <x v="8"/>
    <n v="13"/>
    <d v="2026-06-14T06:00:00"/>
    <x v="12"/>
    <s v="Julie BOISSIERE"/>
    <s v="#C1E0EF"/>
    <s v="#4F91B2"/>
    <s v="Tour 1"/>
    <s v="D"/>
    <s v="Australie"/>
    <s v="AUS"/>
    <s v="Turquie"/>
    <s v="TUR"/>
    <s v="Vancouver"/>
    <s v="BC Place"/>
    <n v="0"/>
    <n v="1"/>
    <n v="0"/>
    <n v="126"/>
    <n v="115"/>
    <n v="66"/>
    <s v="Terminé"/>
    <n v="2"/>
    <n v="0"/>
    <n v="0"/>
    <n v="0"/>
    <n v="0"/>
    <s v=""/>
    <n v="0"/>
    <n v="0"/>
    <n v="380"/>
  </r>
  <r>
    <x v="8"/>
    <n v="14"/>
    <d v="2026-06-14T06:00:00"/>
    <x v="13"/>
    <s v="Julie BOUCHARD"/>
    <s v="#FFAFD2"/>
    <s v="#F2589B"/>
    <s v="Tour 1"/>
    <s v="D"/>
    <s v="Australie"/>
    <s v="AUS"/>
    <s v="Turquie"/>
    <s v="TUR"/>
    <s v="Vancouver"/>
    <s v="BC Place"/>
    <n v="1"/>
    <n v="2"/>
    <n v="0"/>
    <n v="126"/>
    <n v="115"/>
    <n v="66"/>
    <s v="Terminé"/>
    <n v="2"/>
    <n v="0"/>
    <n v="0"/>
    <n v="0"/>
    <n v="0"/>
    <s v=""/>
    <n v="0"/>
    <n v="0"/>
    <n v="229"/>
  </r>
  <r>
    <x v="8"/>
    <n v="15"/>
    <d v="2026-06-14T06:00:00"/>
    <x v="14"/>
    <s v="Vincent FRAYSSE"/>
    <s v="#FF9898"/>
    <s v="#FF5D5D"/>
    <s v="Tour 1"/>
    <s v="D"/>
    <s v="Australie"/>
    <s v="AUS"/>
    <s v="Turquie"/>
    <s v="TUR"/>
    <s v="Vancouver"/>
    <s v="BC Place"/>
    <n v="1"/>
    <n v="2"/>
    <n v="0"/>
    <n v="126"/>
    <n v="115"/>
    <n v="66"/>
    <s v="Terminé"/>
    <n v="2"/>
    <n v="0"/>
    <n v="0"/>
    <n v="0"/>
    <n v="0"/>
    <s v=""/>
    <n v="0"/>
    <n v="0"/>
    <n v="329"/>
  </r>
  <r>
    <x v="8"/>
    <n v="16"/>
    <d v="2026-06-14T06:00:00"/>
    <x v="15"/>
    <s v="Louis HARLE"/>
    <s v="#86A4FE"/>
    <s v="#3769FF"/>
    <s v="Tour 1"/>
    <s v="D"/>
    <s v="Australie"/>
    <s v="AUS"/>
    <s v="Turquie"/>
    <s v="TUR"/>
    <s v="Vancouver"/>
    <s v="BC Place"/>
    <n v="0"/>
    <n v="2"/>
    <n v="0"/>
    <n v="126"/>
    <n v="115"/>
    <n v="66"/>
    <s v="Terminé"/>
    <n v="2"/>
    <n v="0"/>
    <n v="0"/>
    <n v="0"/>
    <n v="0"/>
    <s v=""/>
    <n v="0"/>
    <n v="0"/>
    <n v="0"/>
  </r>
  <r>
    <x v="8"/>
    <n v="17"/>
    <d v="2026-06-14T06:00:00"/>
    <x v="16"/>
    <s v="Aurélien DE POULPIQUET"/>
    <s v="#FFB0B0"/>
    <s v="#F25757"/>
    <s v="Tour 1"/>
    <s v="D"/>
    <s v="Australie"/>
    <s v="AUS"/>
    <s v="Turquie"/>
    <s v="TUR"/>
    <s v="Vancouver"/>
    <s v="BC Place"/>
    <n v="1"/>
    <n v="1"/>
    <n v="0"/>
    <n v="126"/>
    <n v="115"/>
    <n v="66"/>
    <s v="Terminé"/>
    <n v="2"/>
    <n v="0"/>
    <n v="0"/>
    <n v="0"/>
    <n v="0"/>
    <s v=""/>
    <n v="0"/>
    <n v="0"/>
    <n v="321"/>
  </r>
  <r>
    <x v="8"/>
    <n v="18"/>
    <d v="2026-06-14T06:00:00"/>
    <x v="17"/>
    <s v="Paul MONTESINOS"/>
    <s v="#F0BC42"/>
    <s v="#8E1F2F"/>
    <s v="Tour 1"/>
    <s v="D"/>
    <s v="Australie"/>
    <s v="AUS"/>
    <s v="Turquie"/>
    <s v="TUR"/>
    <s v="Vancouver"/>
    <s v="BC Place"/>
    <n v="0"/>
    <n v="2"/>
    <n v="0"/>
    <n v="126"/>
    <n v="115"/>
    <n v="66"/>
    <s v="Terminé"/>
    <n v="2"/>
    <n v="0"/>
    <n v="0"/>
    <n v="0"/>
    <n v="0"/>
    <s v=""/>
    <n v="0"/>
    <n v="0"/>
    <n v="168"/>
  </r>
  <r>
    <x v="8"/>
    <n v="19"/>
    <d v="2026-06-14T06:00:00"/>
    <x v="18"/>
    <s v="Kinsley ROQUE"/>
    <s v="#E8B28F"/>
    <s v="#E65568"/>
    <s v="Tour 1"/>
    <s v="D"/>
    <s v="Australie"/>
    <s v="AUS"/>
    <s v="Turquie"/>
    <s v="TUR"/>
    <s v="Vancouver"/>
    <s v="BC Place"/>
    <n v="1"/>
    <n v="3"/>
    <n v="0"/>
    <n v="126"/>
    <n v="115"/>
    <n v="66"/>
    <s v="Terminé"/>
    <n v="2"/>
    <n v="0"/>
    <n v="0"/>
    <n v="0"/>
    <n v="0"/>
    <s v=""/>
    <n v="0"/>
    <n v="0"/>
    <n v="187"/>
  </r>
  <r>
    <x v="8"/>
    <n v="20"/>
    <d v="2026-06-14T06:00:00"/>
    <x v="19"/>
    <s v="Jaouad SETTI"/>
    <s v="#60DC8C"/>
    <s v="#22A34F"/>
    <s v="Tour 1"/>
    <s v="D"/>
    <s v="Australie"/>
    <s v="AUS"/>
    <s v="Turquie"/>
    <s v="TUR"/>
    <s v="Vancouver"/>
    <s v="BC Place"/>
    <n v="1"/>
    <n v="3"/>
    <n v="0"/>
    <n v="126"/>
    <n v="115"/>
    <n v="66"/>
    <s v="Terminé"/>
    <n v="2"/>
    <n v="0"/>
    <n v="0"/>
    <n v="0"/>
    <n v="0"/>
    <s v=""/>
    <n v="0"/>
    <n v="0"/>
    <n v="167"/>
  </r>
  <r>
    <x v="8"/>
    <n v="21"/>
    <d v="2026-06-14T06:00:00"/>
    <x v="20"/>
    <s v="Julien INGE"/>
    <s v="#2FAEE0"/>
    <s v="#BEA064"/>
    <s v="Tour 1"/>
    <s v="D"/>
    <s v="Australie"/>
    <s v="AUS"/>
    <s v="Turquie"/>
    <s v="TUR"/>
    <s v="Vancouver"/>
    <s v="BC Place"/>
    <n v="1"/>
    <n v="0"/>
    <n v="0"/>
    <n v="126"/>
    <n v="115"/>
    <n v="66"/>
    <s v="Terminé"/>
    <n v="2"/>
    <n v="0"/>
    <n v="1"/>
    <n v="126"/>
    <n v="0"/>
    <s v=""/>
    <n v="0"/>
    <n v="126"/>
    <n v="593"/>
  </r>
  <r>
    <x v="8"/>
    <n v="22"/>
    <d v="2026-06-14T06:00:00"/>
    <x v="21"/>
    <s v="Marie EXBRAYAT"/>
    <s v="#41DEF0"/>
    <s v="#0BA6B7"/>
    <s v="Tour 1"/>
    <s v="D"/>
    <s v="Australie"/>
    <s v="AUS"/>
    <s v="Turquie"/>
    <s v="TUR"/>
    <s v="Vancouver"/>
    <s v="BC Place"/>
    <n v="1"/>
    <n v="4"/>
    <n v="0"/>
    <n v="126"/>
    <n v="115"/>
    <n v="66"/>
    <s v="Terminé"/>
    <n v="2"/>
    <n v="0"/>
    <n v="0"/>
    <n v="0"/>
    <n v="0"/>
    <s v=""/>
    <n v="0"/>
    <n v="0"/>
    <n v="187"/>
  </r>
  <r>
    <x v="8"/>
    <n v="23"/>
    <d v="2026-06-14T06:00:00"/>
    <x v="22"/>
    <s v="Amine ZARROUKI"/>
    <s v="#F2A2A2"/>
    <s v="#C25D5D"/>
    <s v="Tour 1"/>
    <s v="D"/>
    <s v="Australie"/>
    <s v="AUS"/>
    <s v="Turquie"/>
    <s v="TUR"/>
    <s v="Vancouver"/>
    <s v="BC Place"/>
    <m/>
    <m/>
    <n v="0"/>
    <n v="126"/>
    <n v="115"/>
    <n v="66"/>
    <s v="Terminé"/>
    <n v="2"/>
    <n v="0"/>
    <s v=""/>
    <n v="0"/>
    <n v="0"/>
    <s v=""/>
    <s v=""/>
    <n v="0"/>
    <n v="209"/>
  </r>
  <r>
    <x v="8"/>
    <n v="24"/>
    <d v="2026-06-14T06:00:00"/>
    <x v="23"/>
    <s v="Laura GIULIANO"/>
    <s v="#A2F2C7"/>
    <s v="#5DC18C"/>
    <s v="Tour 1"/>
    <s v="D"/>
    <s v="Australie"/>
    <s v="AUS"/>
    <s v="Turquie"/>
    <s v="TUR"/>
    <s v="Vancouver"/>
    <s v="BC Place"/>
    <n v="1"/>
    <n v="2"/>
    <n v="0"/>
    <n v="126"/>
    <n v="115"/>
    <n v="66"/>
    <s v="Terminé"/>
    <n v="2"/>
    <n v="0"/>
    <n v="0"/>
    <n v="0"/>
    <n v="0"/>
    <s v=""/>
    <n v="0"/>
    <n v="0"/>
    <n v="488"/>
  </r>
  <r>
    <x v="8"/>
    <n v="25"/>
    <d v="2026-06-14T06:00:00"/>
    <x v="24"/>
    <s v="Julien CRIMOTEL"/>
    <s v="#D1B9EB"/>
    <s v="#B58BC7"/>
    <s v="Tour 1"/>
    <s v="D"/>
    <s v="Australie"/>
    <s v="AUS"/>
    <s v="Turquie"/>
    <s v="TUR"/>
    <s v="Vancouver"/>
    <s v="BC Place"/>
    <n v="1"/>
    <n v="2"/>
    <n v="0"/>
    <n v="126"/>
    <n v="115"/>
    <n v="66"/>
    <s v="Terminé"/>
    <n v="2"/>
    <n v="0"/>
    <n v="0"/>
    <n v="0"/>
    <n v="0"/>
    <s v=""/>
    <n v="0"/>
    <n v="0"/>
    <n v="96"/>
  </r>
  <r>
    <x v="8"/>
    <n v="26"/>
    <d v="2026-06-11T21:00:00"/>
    <x v="25"/>
    <s v="Julie BOUCHARD"/>
    <s v="#EB8787"/>
    <s v="#368E2C"/>
    <s v="Tour 1"/>
    <s v="D"/>
    <s v="Australie"/>
    <s v="AUS"/>
    <s v="Turquie"/>
    <s v="TUR"/>
    <m/>
    <m/>
    <n v="0"/>
    <n v="3"/>
    <n v="0"/>
    <n v="126"/>
    <n v="115"/>
    <n v="66"/>
    <s v="Terminé"/>
    <n v="2"/>
    <n v="0"/>
    <n v="0"/>
    <n v="0"/>
    <n v="0"/>
    <s v=""/>
    <n v="0"/>
    <n v="0"/>
    <n v="167"/>
  </r>
  <r>
    <x v="9"/>
    <n v="1"/>
    <d v="2026-06-14T19:00:00"/>
    <x v="0"/>
    <s v="Quentin CARTON"/>
    <s v="#F7C79D"/>
    <s v="#FFBE85"/>
    <s v="Tour 1"/>
    <s v="E"/>
    <s v="Allemagne"/>
    <s v="DEU"/>
    <s v="Curaçao"/>
    <s v="CUW"/>
    <s v="Houston, Texas"/>
    <s v="NRG Stadium"/>
    <n v="4"/>
    <n v="0"/>
    <n v="0"/>
    <n v="15"/>
    <n v="179"/>
    <n v="222"/>
    <s v="Terminé"/>
    <n v="7"/>
    <n v="1"/>
    <n v="1"/>
    <n v="15"/>
    <n v="0"/>
    <s v=""/>
    <n v="0"/>
    <n v="15"/>
    <n v="300"/>
  </r>
  <r>
    <x v="9"/>
    <n v="2"/>
    <d v="2026-06-14T19:00:00"/>
    <x v="1"/>
    <s v="Eyram TETSHIE"/>
    <s v="#FFBEBE"/>
    <s v="#DF6868"/>
    <s v="Tour 1"/>
    <s v="E"/>
    <s v="Allemagne"/>
    <s v="DEU"/>
    <s v="Curaçao"/>
    <s v="CUW"/>
    <s v="Houston, Texas"/>
    <s v="NRG Stadium"/>
    <n v="3"/>
    <n v="0"/>
    <n v="0"/>
    <n v="15"/>
    <n v="179"/>
    <n v="222"/>
    <s v="Terminé"/>
    <n v="7"/>
    <n v="1"/>
    <n v="1"/>
    <n v="15"/>
    <n v="0"/>
    <s v=""/>
    <n v="0"/>
    <n v="15"/>
    <n v="358"/>
  </r>
  <r>
    <x v="9"/>
    <n v="3"/>
    <d v="2026-06-14T19:00:00"/>
    <x v="2"/>
    <s v="Anis LEBIK"/>
    <s v="#F5C7FC"/>
    <s v="#C489CF"/>
    <s v="Tour 1"/>
    <s v="E"/>
    <s v="Allemagne"/>
    <s v="DEU"/>
    <s v="Curaçao"/>
    <s v="CUW"/>
    <s v="Houston, Texas"/>
    <s v="NRG Stadium"/>
    <n v="5"/>
    <n v="0"/>
    <n v="0"/>
    <n v="15"/>
    <n v="179"/>
    <n v="222"/>
    <s v="Terminé"/>
    <n v="7"/>
    <n v="1"/>
    <n v="1"/>
    <n v="15"/>
    <n v="0"/>
    <s v=""/>
    <n v="0"/>
    <n v="15"/>
    <n v="339"/>
  </r>
  <r>
    <x v="9"/>
    <n v="4"/>
    <d v="2026-06-14T19:00:00"/>
    <x v="3"/>
    <s v="Julia BOUANAN"/>
    <s v="#A5EA7F"/>
    <s v="#80C65A"/>
    <s v="Tour 1"/>
    <s v="E"/>
    <s v="Allemagne"/>
    <s v="DEU"/>
    <s v="Curaçao"/>
    <s v="CUW"/>
    <s v="Houston, Texas"/>
    <s v="NRG Stadium"/>
    <n v="5"/>
    <n v="0"/>
    <n v="0"/>
    <n v="15"/>
    <n v="179"/>
    <n v="222"/>
    <s v="Terminé"/>
    <n v="7"/>
    <n v="1"/>
    <n v="1"/>
    <n v="15"/>
    <n v="0"/>
    <s v=""/>
    <n v="0"/>
    <n v="15"/>
    <n v="202"/>
  </r>
  <r>
    <x v="9"/>
    <n v="5"/>
    <d v="2026-06-14T19:00:00"/>
    <x v="4"/>
    <s v="Julie Mansard"/>
    <s v="#D890FF"/>
    <s v="#B750EF"/>
    <s v="Tour 1"/>
    <s v="E"/>
    <s v="Allemagne"/>
    <s v="DEU"/>
    <s v="Curaçao"/>
    <s v="CUW"/>
    <s v="Houston, Texas"/>
    <s v="NRG Stadium"/>
    <n v="1"/>
    <n v="2"/>
    <n v="0"/>
    <n v="15"/>
    <n v="179"/>
    <n v="222"/>
    <s v="Terminé"/>
    <n v="7"/>
    <n v="1"/>
    <n v="0"/>
    <n v="0"/>
    <n v="0"/>
    <s v=""/>
    <n v="0"/>
    <n v="0"/>
    <n v="96"/>
  </r>
  <r>
    <x v="9"/>
    <n v="6"/>
    <d v="2026-06-14T19:00:00"/>
    <x v="5"/>
    <s v="Juliette"/>
    <s v="#A6F7B1"/>
    <s v="#6EC179"/>
    <s v="Tour 1"/>
    <s v="E"/>
    <s v="Allemagne"/>
    <s v="DEU"/>
    <s v="Curaçao"/>
    <s v="CUW"/>
    <s v="Houston, Texas"/>
    <s v="NRG Stadium"/>
    <n v="5"/>
    <n v="0"/>
    <n v="0"/>
    <n v="15"/>
    <n v="179"/>
    <n v="222"/>
    <s v="Terminé"/>
    <n v="7"/>
    <n v="1"/>
    <n v="1"/>
    <n v="15"/>
    <n v="0"/>
    <s v=""/>
    <n v="0"/>
    <n v="15"/>
    <n v="182"/>
  </r>
  <r>
    <x v="9"/>
    <n v="7"/>
    <d v="2026-06-14T19:00:00"/>
    <x v="6"/>
    <s v="Samya ALAOUI"/>
    <s v="#B2EAE8"/>
    <s v="#6CB4B1"/>
    <s v="Tour 1"/>
    <s v="E"/>
    <s v="Allemagne"/>
    <s v="DEU"/>
    <s v="Curaçao"/>
    <s v="CUW"/>
    <s v="Houston, Texas"/>
    <s v="NRG Stadium"/>
    <n v="6"/>
    <n v="0"/>
    <n v="0"/>
    <n v="15"/>
    <n v="179"/>
    <n v="222"/>
    <s v="Terminé"/>
    <n v="7"/>
    <n v="1"/>
    <n v="1"/>
    <n v="15"/>
    <n v="0"/>
    <s v=""/>
    <n v="0"/>
    <n v="15"/>
    <n v="138"/>
  </r>
  <r>
    <x v="9"/>
    <n v="8"/>
    <d v="2026-06-14T19:00:00"/>
    <x v="7"/>
    <s v="Léa WALOCQ"/>
    <s v="#EEF7B1"/>
    <s v="#C1CB7D"/>
    <s v="Tour 1"/>
    <s v="E"/>
    <s v="Allemagne"/>
    <s v="DEU"/>
    <s v="Curaçao"/>
    <s v="CUW"/>
    <s v="Houston, Texas"/>
    <s v="NRG Stadium"/>
    <n v="3"/>
    <n v="0"/>
    <n v="0"/>
    <n v="15"/>
    <n v="179"/>
    <n v="222"/>
    <s v="Terminé"/>
    <n v="7"/>
    <n v="1"/>
    <n v="1"/>
    <n v="15"/>
    <n v="0"/>
    <s v=""/>
    <n v="0"/>
    <n v="15"/>
    <n v="515"/>
  </r>
  <r>
    <x v="9"/>
    <n v="9"/>
    <d v="2026-06-14T19:00:00"/>
    <x v="8"/>
    <s v="Mohamad EL KAWAS"/>
    <s v="#F4EA9D"/>
    <s v="#D2C458"/>
    <s v="Tour 1"/>
    <s v="E"/>
    <s v="Allemagne"/>
    <s v="DEU"/>
    <s v="Curaçao"/>
    <s v="CUW"/>
    <s v="Houston, Texas"/>
    <s v="NRG Stadium"/>
    <n v="4"/>
    <n v="1"/>
    <n v="0"/>
    <n v="15"/>
    <n v="179"/>
    <n v="222"/>
    <s v="Terminé"/>
    <n v="7"/>
    <n v="1"/>
    <n v="1"/>
    <n v="15"/>
    <n v="0"/>
    <s v=""/>
    <n v="0"/>
    <n v="15"/>
    <n v="420"/>
  </r>
  <r>
    <x v="9"/>
    <n v="10"/>
    <d v="2026-06-14T19:00:00"/>
    <x v="9"/>
    <s v="Nicolas LE MOUEL"/>
    <s v="#C4B0FF"/>
    <s v="#7F66C8"/>
    <s v="Tour 1"/>
    <s v="E"/>
    <s v="Allemagne"/>
    <s v="DEU"/>
    <s v="Curaçao"/>
    <s v="CUW"/>
    <s v="Houston, Texas"/>
    <s v="NRG Stadium"/>
    <n v="8"/>
    <n v="0"/>
    <n v="0"/>
    <n v="15"/>
    <n v="179"/>
    <n v="222"/>
    <s v="Terminé"/>
    <n v="7"/>
    <n v="1"/>
    <n v="1"/>
    <n v="15"/>
    <n v="0"/>
    <s v=""/>
    <n v="0"/>
    <n v="15"/>
    <n v="344"/>
  </r>
  <r>
    <x v="9"/>
    <n v="11"/>
    <d v="2026-06-14T19:00:00"/>
    <x v="10"/>
    <s v="Léa EL ASERY"/>
    <s v="#CBEBBA"/>
    <s v="#70BC6E"/>
    <s v="Tour 1"/>
    <s v="E"/>
    <s v="Allemagne"/>
    <s v="DEU"/>
    <s v="Curaçao"/>
    <s v="CUW"/>
    <s v="Houston, Texas"/>
    <s v="NRG Stadium"/>
    <n v="2"/>
    <n v="0"/>
    <n v="0"/>
    <n v="15"/>
    <n v="179"/>
    <n v="222"/>
    <s v="Terminé"/>
    <n v="7"/>
    <n v="1"/>
    <n v="1"/>
    <n v="15"/>
    <n v="0"/>
    <s v=""/>
    <n v="0"/>
    <n v="15"/>
    <n v="279"/>
  </r>
  <r>
    <x v="9"/>
    <n v="12"/>
    <d v="2026-06-14T19:00:00"/>
    <x v="11"/>
    <s v="Elwenn JOUBREL"/>
    <s v="#C2D4FF"/>
    <s v="#6586D5"/>
    <s v="Tour 1"/>
    <s v="E"/>
    <s v="Allemagne"/>
    <s v="DEU"/>
    <s v="Curaçao"/>
    <s v="CUW"/>
    <s v="Houston, Texas"/>
    <s v="NRG Stadium"/>
    <n v="5"/>
    <n v="0"/>
    <n v="0"/>
    <n v="15"/>
    <n v="179"/>
    <n v="222"/>
    <s v="Terminé"/>
    <n v="7"/>
    <n v="1"/>
    <n v="1"/>
    <n v="15"/>
    <n v="0"/>
    <s v=""/>
    <n v="0"/>
    <n v="15"/>
    <n v="324"/>
  </r>
  <r>
    <x v="9"/>
    <n v="13"/>
    <d v="2026-06-14T19:00:00"/>
    <x v="12"/>
    <s v="Pauline OLIVIER"/>
    <s v="#C1E0EF"/>
    <s v="#4F91B2"/>
    <s v="Tour 1"/>
    <s v="E"/>
    <s v="Allemagne"/>
    <s v="DEU"/>
    <s v="Curaçao"/>
    <s v="CUW"/>
    <s v="Houston, Texas"/>
    <s v="NRG Stadium"/>
    <n v="2"/>
    <n v="2"/>
    <n v="0"/>
    <n v="15"/>
    <n v="179"/>
    <n v="222"/>
    <s v="Terminé"/>
    <n v="7"/>
    <n v="1"/>
    <n v="0"/>
    <n v="0"/>
    <n v="0"/>
    <s v=""/>
    <n v="0"/>
    <n v="0"/>
    <n v="380"/>
  </r>
  <r>
    <x v="9"/>
    <n v="14"/>
    <d v="2026-06-14T19:00:00"/>
    <x v="13"/>
    <s v="Julie BOISSIERE"/>
    <s v="#FFAFD2"/>
    <s v="#F2589B"/>
    <s v="Tour 1"/>
    <s v="E"/>
    <s v="Allemagne"/>
    <s v="DEU"/>
    <s v="Curaçao"/>
    <s v="CUW"/>
    <s v="Houston, Texas"/>
    <s v="NRG Stadium"/>
    <n v="5"/>
    <n v="0"/>
    <n v="0"/>
    <n v="15"/>
    <n v="179"/>
    <n v="222"/>
    <s v="Terminé"/>
    <n v="7"/>
    <n v="1"/>
    <n v="1"/>
    <n v="15"/>
    <n v="0"/>
    <s v=""/>
    <n v="0"/>
    <n v="15"/>
    <n v="244"/>
  </r>
  <r>
    <x v="9"/>
    <n v="15"/>
    <d v="2026-06-14T19:00:00"/>
    <x v="14"/>
    <s v="Julie BOUCHARD"/>
    <s v="#FF9898"/>
    <s v="#FF5D5D"/>
    <s v="Tour 1"/>
    <s v="E"/>
    <s v="Allemagne"/>
    <s v="DEU"/>
    <s v="Curaçao"/>
    <s v="CUW"/>
    <s v="Houston, Texas"/>
    <s v="NRG Stadium"/>
    <n v="5"/>
    <n v="0"/>
    <n v="0"/>
    <n v="15"/>
    <n v="179"/>
    <n v="222"/>
    <s v="Terminé"/>
    <n v="7"/>
    <n v="1"/>
    <n v="1"/>
    <n v="15"/>
    <n v="0"/>
    <s v=""/>
    <n v="0"/>
    <n v="15"/>
    <n v="344"/>
  </r>
  <r>
    <x v="9"/>
    <n v="16"/>
    <d v="2026-06-14T19:00:00"/>
    <x v="15"/>
    <s v="Vincent FRAYSSE"/>
    <s v="#86A4FE"/>
    <s v="#3769FF"/>
    <s v="Tour 1"/>
    <s v="E"/>
    <s v="Allemagne"/>
    <s v="DEU"/>
    <s v="Curaçao"/>
    <s v="CUW"/>
    <s v="Houston, Texas"/>
    <s v="NRG Stadium"/>
    <n v="2"/>
    <n v="1"/>
    <n v="0"/>
    <n v="15"/>
    <n v="179"/>
    <n v="222"/>
    <s v="Terminé"/>
    <n v="7"/>
    <n v="1"/>
    <n v="1"/>
    <n v="15"/>
    <n v="0"/>
    <s v=""/>
    <n v="0"/>
    <n v="15"/>
    <n v="15"/>
  </r>
  <r>
    <x v="9"/>
    <n v="17"/>
    <d v="2026-06-14T19:00:00"/>
    <x v="16"/>
    <s v="Louis HARLE"/>
    <s v="#FFB0B0"/>
    <s v="#F25757"/>
    <s v="Tour 1"/>
    <s v="E"/>
    <s v="Allemagne"/>
    <s v="DEU"/>
    <s v="Curaçao"/>
    <s v="CUW"/>
    <s v="Houston, Texas"/>
    <s v="NRG Stadium"/>
    <n v="4"/>
    <n v="0"/>
    <n v="0"/>
    <n v="15"/>
    <n v="179"/>
    <n v="222"/>
    <s v="Terminé"/>
    <n v="7"/>
    <n v="1"/>
    <n v="1"/>
    <n v="15"/>
    <n v="0"/>
    <s v=""/>
    <n v="0"/>
    <n v="15"/>
    <n v="336"/>
  </r>
  <r>
    <x v="9"/>
    <n v="18"/>
    <d v="2026-06-14T19:00:00"/>
    <x v="17"/>
    <s v="Aurélien DE POULPIQUET"/>
    <s v="#F0BC42"/>
    <s v="#8E1F2F"/>
    <s v="Tour 1"/>
    <s v="E"/>
    <s v="Allemagne"/>
    <s v="DEU"/>
    <s v="Curaçao"/>
    <s v="CUW"/>
    <s v="Houston, Texas"/>
    <s v="NRG Stadium"/>
    <n v="7"/>
    <n v="0"/>
    <n v="0"/>
    <n v="15"/>
    <n v="179"/>
    <n v="222"/>
    <s v="Terminé"/>
    <n v="7"/>
    <n v="1"/>
    <n v="1"/>
    <n v="15"/>
    <n v="0"/>
    <s v=""/>
    <n v="0"/>
    <n v="15"/>
    <n v="183"/>
  </r>
  <r>
    <x v="9"/>
    <n v="19"/>
    <d v="2026-06-14T19:00:00"/>
    <x v="18"/>
    <s v="Paul MONTESINOS"/>
    <s v="#E8B28F"/>
    <s v="#E65568"/>
    <s v="Tour 1"/>
    <s v="E"/>
    <s v="Allemagne"/>
    <s v="DEU"/>
    <s v="Curaçao"/>
    <s v="CUW"/>
    <s v="Houston, Texas"/>
    <s v="NRG Stadium"/>
    <n v="3"/>
    <n v="0"/>
    <n v="0"/>
    <n v="15"/>
    <n v="179"/>
    <n v="222"/>
    <s v="Terminé"/>
    <n v="7"/>
    <n v="1"/>
    <n v="1"/>
    <n v="15"/>
    <n v="0"/>
    <s v=""/>
    <n v="0"/>
    <n v="15"/>
    <n v="202"/>
  </r>
  <r>
    <x v="9"/>
    <n v="20"/>
    <d v="2026-06-14T19:00:00"/>
    <x v="19"/>
    <s v="Kinsley ROQUE"/>
    <s v="#60DC8C"/>
    <s v="#22A34F"/>
    <s v="Tour 1"/>
    <s v="E"/>
    <s v="Allemagne"/>
    <s v="DEU"/>
    <s v="Curaçao"/>
    <s v="CUW"/>
    <s v="Houston, Texas"/>
    <s v="NRG Stadium"/>
    <n v="5"/>
    <n v="0"/>
    <n v="0"/>
    <n v="15"/>
    <n v="179"/>
    <n v="222"/>
    <s v="Terminé"/>
    <n v="7"/>
    <n v="1"/>
    <n v="1"/>
    <n v="15"/>
    <n v="0"/>
    <s v=""/>
    <n v="0"/>
    <n v="15"/>
    <n v="182"/>
  </r>
  <r>
    <x v="9"/>
    <n v="21"/>
    <d v="2026-06-14T19:00:00"/>
    <x v="20"/>
    <s v="Jaouad SETTI"/>
    <s v="#2FAEE0"/>
    <s v="#BEA064"/>
    <s v="Tour 1"/>
    <s v="E"/>
    <s v="Allemagne"/>
    <s v="DEU"/>
    <s v="Curaçao"/>
    <s v="CUW"/>
    <s v="Houston, Texas"/>
    <s v="NRG Stadium"/>
    <n v="3"/>
    <n v="0"/>
    <n v="0"/>
    <n v="15"/>
    <n v="179"/>
    <n v="222"/>
    <s v="Terminé"/>
    <n v="7"/>
    <n v="1"/>
    <n v="1"/>
    <n v="15"/>
    <n v="0"/>
    <s v=""/>
    <n v="0"/>
    <n v="15"/>
    <n v="608"/>
  </r>
  <r>
    <x v="9"/>
    <n v="22"/>
    <d v="2026-06-14T19:00:00"/>
    <x v="21"/>
    <s v="Julien INGE"/>
    <s v="#41DEF0"/>
    <s v="#0BA6B7"/>
    <s v="Tour 1"/>
    <s v="E"/>
    <s v="Allemagne"/>
    <s v="DEU"/>
    <s v="Curaçao"/>
    <s v="CUW"/>
    <s v="Houston, Texas"/>
    <s v="NRG Stadium"/>
    <n v="4"/>
    <n v="1"/>
    <n v="0"/>
    <n v="15"/>
    <n v="179"/>
    <n v="222"/>
    <s v="Terminé"/>
    <n v="7"/>
    <n v="1"/>
    <n v="1"/>
    <n v="15"/>
    <n v="0"/>
    <s v=""/>
    <n v="0"/>
    <n v="15"/>
    <n v="202"/>
  </r>
  <r>
    <x v="9"/>
    <n v="23"/>
    <d v="2026-06-14T19:00:00"/>
    <x v="22"/>
    <s v="Marie EXBRAYAT"/>
    <s v="#F2A2A2"/>
    <s v="#C25D5D"/>
    <s v="Tour 1"/>
    <s v="E"/>
    <s v="Allemagne"/>
    <s v="DEU"/>
    <s v="Curaçao"/>
    <s v="CUW"/>
    <s v="Houston, Texas"/>
    <s v="NRG Stadium"/>
    <m/>
    <m/>
    <n v="0"/>
    <n v="15"/>
    <n v="179"/>
    <n v="222"/>
    <s v="Terminé"/>
    <n v="7"/>
    <n v="1"/>
    <s v=""/>
    <n v="0"/>
    <n v="0"/>
    <s v=""/>
    <s v=""/>
    <n v="0"/>
    <n v="209"/>
  </r>
  <r>
    <x v="9"/>
    <n v="24"/>
    <d v="2026-06-14T19:00:00"/>
    <x v="23"/>
    <s v="Amine ZARROUKI"/>
    <s v="#A2F2C7"/>
    <s v="#5DC18C"/>
    <s v="Tour 1"/>
    <s v="E"/>
    <s v="Allemagne"/>
    <s v="DEU"/>
    <s v="Curaçao"/>
    <s v="CUW"/>
    <s v="Houston, Texas"/>
    <s v="NRG Stadium"/>
    <n v="2"/>
    <n v="0"/>
    <n v="0"/>
    <n v="15"/>
    <n v="179"/>
    <n v="222"/>
    <s v="Terminé"/>
    <n v="7"/>
    <n v="1"/>
    <n v="1"/>
    <n v="15"/>
    <n v="0"/>
    <s v=""/>
    <n v="0"/>
    <n v="15"/>
    <n v="503"/>
  </r>
  <r>
    <x v="9"/>
    <n v="25"/>
    <d v="2026-06-14T19:00:00"/>
    <x v="24"/>
    <s v="Laura GIULIANO"/>
    <s v="#D1B9EB"/>
    <s v="#B58BC7"/>
    <s v="Tour 1"/>
    <s v="E"/>
    <s v="Allemagne"/>
    <s v="DEU"/>
    <s v="Curaçao"/>
    <s v="CUW"/>
    <s v="Houston, Texas"/>
    <s v="NRG Stadium"/>
    <n v="3"/>
    <n v="0"/>
    <n v="0"/>
    <n v="15"/>
    <n v="179"/>
    <n v="222"/>
    <s v="Terminé"/>
    <n v="7"/>
    <n v="1"/>
    <n v="1"/>
    <n v="15"/>
    <n v="0"/>
    <s v=""/>
    <n v="0"/>
    <n v="15"/>
    <n v="111"/>
  </r>
  <r>
    <x v="9"/>
    <n v="26"/>
    <d v="2026-06-11T21:00:00"/>
    <x v="25"/>
    <s v="Vincent FRAYSSE"/>
    <s v="#EB8787"/>
    <s v="#368E2C"/>
    <s v="Tour 1"/>
    <s v="E"/>
    <s v="Allemagne"/>
    <s v="DEU"/>
    <s v="Curaçao"/>
    <s v="CUW"/>
    <m/>
    <m/>
    <n v="4"/>
    <n v="0"/>
    <n v="0"/>
    <n v="15"/>
    <n v="179"/>
    <n v="222"/>
    <s v="Terminé"/>
    <n v="7"/>
    <n v="1"/>
    <n v="1"/>
    <n v="15"/>
    <n v="0"/>
    <s v=""/>
    <n v="0"/>
    <n v="15"/>
    <n v="182"/>
  </r>
  <r>
    <x v="10"/>
    <n v="1"/>
    <d v="2026-06-14T22:00:00"/>
    <x v="0"/>
    <s v="Julien CRIMOTEL"/>
    <s v="#F7C79D"/>
    <s v="#FFBE85"/>
    <s v="Tour 1"/>
    <s v="F"/>
    <s v="Pays-Bas"/>
    <s v="NLD"/>
    <s v="Japon"/>
    <s v="JAP"/>
    <s v="Arlington, Dallas, Texas"/>
    <s v="AT&amp;T Stadium"/>
    <n v="1"/>
    <n v="1"/>
    <n v="0"/>
    <n v="74"/>
    <n v="115"/>
    <n v="113"/>
    <s v="Terminé"/>
    <n v="2"/>
    <n v="2"/>
    <n v="1"/>
    <n v="115"/>
    <n v="0"/>
    <s v=""/>
    <n v="0"/>
    <n v="115"/>
    <n v="415"/>
  </r>
  <r>
    <x v="10"/>
    <n v="2"/>
    <d v="2026-06-14T22:00:00"/>
    <x v="1"/>
    <s v="Quentin CARTON"/>
    <s v="#FFBEBE"/>
    <s v="#DF6868"/>
    <s v="Tour 1"/>
    <s v="F"/>
    <s v="Pays-Bas"/>
    <s v="NLD"/>
    <s v="Japon"/>
    <s v="JAP"/>
    <s v="Arlington, Dallas, Texas"/>
    <s v="AT&amp;T Stadium"/>
    <n v="0"/>
    <n v="1"/>
    <n v="0"/>
    <n v="74"/>
    <n v="115"/>
    <n v="113"/>
    <s v="Terminé"/>
    <n v="2"/>
    <n v="2"/>
    <n v="0"/>
    <n v="0"/>
    <n v="0"/>
    <s v=""/>
    <n v="0"/>
    <n v="0"/>
    <n v="358"/>
  </r>
  <r>
    <x v="10"/>
    <n v="3"/>
    <d v="2026-06-14T22:00:00"/>
    <x v="2"/>
    <s v="Eyram TETSHIE"/>
    <s v="#F5C7FC"/>
    <s v="#C489CF"/>
    <s v="Tour 1"/>
    <s v="F"/>
    <s v="Pays-Bas"/>
    <s v="NLD"/>
    <s v="Japon"/>
    <s v="JAP"/>
    <s v="Arlington, Dallas, Texas"/>
    <s v="AT&amp;T Stadium"/>
    <n v="2"/>
    <n v="1"/>
    <n v="0"/>
    <n v="74"/>
    <n v="115"/>
    <n v="113"/>
    <s v="Terminé"/>
    <n v="2"/>
    <n v="2"/>
    <n v="0"/>
    <n v="0"/>
    <n v="0"/>
    <s v=""/>
    <n v="0"/>
    <n v="0"/>
    <n v="339"/>
  </r>
  <r>
    <x v="10"/>
    <n v="4"/>
    <d v="2026-06-14T22:00:00"/>
    <x v="3"/>
    <s v="Anis LEBIK"/>
    <s v="#A5EA7F"/>
    <s v="#80C65A"/>
    <s v="Tour 1"/>
    <s v="F"/>
    <s v="Pays-Bas"/>
    <s v="NLD"/>
    <s v="Japon"/>
    <s v="JAP"/>
    <s v="Arlington, Dallas, Texas"/>
    <s v="AT&amp;T Stadium"/>
    <n v="3"/>
    <n v="0"/>
    <n v="0"/>
    <n v="74"/>
    <n v="115"/>
    <n v="113"/>
    <s v="Terminé"/>
    <n v="2"/>
    <n v="2"/>
    <n v="0"/>
    <n v="0"/>
    <n v="0"/>
    <s v=""/>
    <n v="0"/>
    <n v="0"/>
    <n v="202"/>
  </r>
  <r>
    <x v="10"/>
    <n v="5"/>
    <d v="2026-06-14T22:00:00"/>
    <x v="4"/>
    <s v="Julia BOUANAN"/>
    <s v="#D890FF"/>
    <s v="#B750EF"/>
    <s v="Tour 1"/>
    <s v="F"/>
    <s v="Pays-Bas"/>
    <s v="NLD"/>
    <s v="Japon"/>
    <s v="JAP"/>
    <s v="Arlington, Dallas, Texas"/>
    <s v="AT&amp;T Stadium"/>
    <n v="3"/>
    <n v="0"/>
    <n v="0"/>
    <n v="74"/>
    <n v="115"/>
    <n v="113"/>
    <s v="Terminé"/>
    <n v="2"/>
    <n v="2"/>
    <n v="0"/>
    <n v="0"/>
    <n v="0"/>
    <s v=""/>
    <n v="0"/>
    <n v="0"/>
    <n v="96"/>
  </r>
  <r>
    <x v="10"/>
    <n v="6"/>
    <d v="2026-06-14T22:00:00"/>
    <x v="5"/>
    <s v="Julie Mansard"/>
    <s v="#A6F7B1"/>
    <s v="#6EC179"/>
    <s v="Tour 1"/>
    <s v="F"/>
    <s v="Pays-Bas"/>
    <s v="NLD"/>
    <s v="Japon"/>
    <s v="JAP"/>
    <s v="Arlington, Dallas, Texas"/>
    <s v="AT&amp;T Stadium"/>
    <n v="2"/>
    <n v="1"/>
    <n v="0"/>
    <n v="74"/>
    <n v="115"/>
    <n v="113"/>
    <s v="Terminé"/>
    <n v="2"/>
    <n v="2"/>
    <n v="0"/>
    <n v="0"/>
    <n v="0"/>
    <s v=""/>
    <n v="0"/>
    <n v="0"/>
    <n v="182"/>
  </r>
  <r>
    <x v="10"/>
    <n v="7"/>
    <d v="2026-06-14T22:00:00"/>
    <x v="6"/>
    <s v="Juliette"/>
    <s v="#B2EAE8"/>
    <s v="#6CB4B1"/>
    <s v="Tour 1"/>
    <s v="F"/>
    <s v="Pays-Bas"/>
    <s v="NLD"/>
    <s v="Japon"/>
    <s v="JAP"/>
    <s v="Arlington, Dallas, Texas"/>
    <s v="AT&amp;T Stadium"/>
    <n v="3"/>
    <n v="1"/>
    <n v="0"/>
    <n v="74"/>
    <n v="115"/>
    <n v="113"/>
    <s v="Terminé"/>
    <n v="2"/>
    <n v="2"/>
    <n v="0"/>
    <n v="0"/>
    <n v="0"/>
    <s v=""/>
    <n v="0"/>
    <n v="0"/>
    <n v="138"/>
  </r>
  <r>
    <x v="10"/>
    <n v="8"/>
    <d v="2026-06-14T22:00:00"/>
    <x v="7"/>
    <s v="Samya ALAOUI"/>
    <s v="#EEF7B1"/>
    <s v="#C1CB7D"/>
    <s v="Tour 1"/>
    <s v="F"/>
    <s v="Pays-Bas"/>
    <s v="NLD"/>
    <s v="Japon"/>
    <s v="JAP"/>
    <s v="Arlington, Dallas, Texas"/>
    <s v="AT&amp;T Stadium"/>
    <n v="2"/>
    <n v="1"/>
    <n v="0"/>
    <n v="74"/>
    <n v="115"/>
    <n v="113"/>
    <s v="Terminé"/>
    <n v="2"/>
    <n v="2"/>
    <n v="0"/>
    <n v="0"/>
    <n v="0"/>
    <s v=""/>
    <n v="0"/>
    <n v="0"/>
    <n v="515"/>
  </r>
  <r>
    <x v="10"/>
    <n v="9"/>
    <d v="2026-06-14T22:00:00"/>
    <x v="8"/>
    <s v="Léa WALOCQ"/>
    <s v="#F4EA9D"/>
    <s v="#D2C458"/>
    <s v="Tour 1"/>
    <s v="F"/>
    <s v="Pays-Bas"/>
    <s v="NLD"/>
    <s v="Japon"/>
    <s v="JAP"/>
    <s v="Arlington, Dallas, Texas"/>
    <s v="AT&amp;T Stadium"/>
    <n v="1"/>
    <n v="0"/>
    <n v="0"/>
    <n v="74"/>
    <n v="115"/>
    <n v="113"/>
    <s v="Terminé"/>
    <n v="2"/>
    <n v="2"/>
    <n v="0"/>
    <n v="0"/>
    <n v="0"/>
    <s v=""/>
    <n v="0"/>
    <n v="0"/>
    <n v="420"/>
  </r>
  <r>
    <x v="10"/>
    <n v="10"/>
    <d v="2026-06-14T22:00:00"/>
    <x v="9"/>
    <s v="Mohamad EL KAWAS"/>
    <s v="#C4B0FF"/>
    <s v="#7F66C8"/>
    <s v="Tour 1"/>
    <s v="F"/>
    <s v="Pays-Bas"/>
    <s v="NLD"/>
    <s v="Japon"/>
    <s v="JAP"/>
    <s v="Arlington, Dallas, Texas"/>
    <s v="AT&amp;T Stadium"/>
    <n v="2"/>
    <n v="0"/>
    <n v="0"/>
    <n v="74"/>
    <n v="115"/>
    <n v="113"/>
    <s v="Terminé"/>
    <n v="2"/>
    <n v="2"/>
    <n v="0"/>
    <n v="0"/>
    <n v="0"/>
    <s v=""/>
    <n v="0"/>
    <n v="0"/>
    <n v="344"/>
  </r>
  <r>
    <x v="10"/>
    <n v="11"/>
    <d v="2026-06-14T22:00:00"/>
    <x v="10"/>
    <s v="Nicolas LE MOUEL"/>
    <s v="#CBEBBA"/>
    <s v="#70BC6E"/>
    <s v="Tour 1"/>
    <s v="F"/>
    <s v="Pays-Bas"/>
    <s v="NLD"/>
    <s v="Japon"/>
    <s v="JAP"/>
    <s v="Arlington, Dallas, Texas"/>
    <s v="AT&amp;T Stadium"/>
    <n v="0"/>
    <n v="2"/>
    <n v="0"/>
    <n v="74"/>
    <n v="115"/>
    <n v="113"/>
    <s v="Terminé"/>
    <n v="2"/>
    <n v="2"/>
    <n v="0"/>
    <n v="0"/>
    <n v="0"/>
    <s v=""/>
    <n v="0"/>
    <n v="0"/>
    <n v="279"/>
  </r>
  <r>
    <x v="10"/>
    <n v="12"/>
    <d v="2026-06-14T22:00:00"/>
    <x v="11"/>
    <s v="Léa EL ASERY"/>
    <s v="#C2D4FF"/>
    <s v="#6586D5"/>
    <s v="Tour 1"/>
    <s v="F"/>
    <s v="Pays-Bas"/>
    <s v="NLD"/>
    <s v="Japon"/>
    <s v="JAP"/>
    <s v="Arlington, Dallas, Texas"/>
    <s v="AT&amp;T Stadium"/>
    <n v="1"/>
    <n v="2"/>
    <n v="0"/>
    <n v="74"/>
    <n v="115"/>
    <n v="113"/>
    <s v="Terminé"/>
    <n v="2"/>
    <n v="2"/>
    <n v="0"/>
    <n v="0"/>
    <n v="0"/>
    <s v=""/>
    <n v="0"/>
    <n v="0"/>
    <n v="324"/>
  </r>
  <r>
    <x v="10"/>
    <n v="13"/>
    <d v="2026-06-14T22:00:00"/>
    <x v="12"/>
    <s v="Elwenn JOUBREL"/>
    <s v="#C1E0EF"/>
    <s v="#4F91B2"/>
    <s v="Tour 1"/>
    <s v="F"/>
    <s v="Pays-Bas"/>
    <s v="NLD"/>
    <s v="Japon"/>
    <s v="JAP"/>
    <s v="Arlington, Dallas, Texas"/>
    <s v="AT&amp;T Stadium"/>
    <n v="2"/>
    <n v="2"/>
    <n v="0"/>
    <n v="74"/>
    <n v="115"/>
    <n v="113"/>
    <s v="Terminé"/>
    <n v="2"/>
    <n v="2"/>
    <n v="1"/>
    <n v="115"/>
    <n v="1"/>
    <s v="Exact"/>
    <n v="20"/>
    <n v="135"/>
    <n v="515"/>
  </r>
  <r>
    <x v="10"/>
    <n v="14"/>
    <d v="2026-06-14T22:00:00"/>
    <x v="13"/>
    <s v="Pauline OLIVIER"/>
    <s v="#FFAFD2"/>
    <s v="#F2589B"/>
    <s v="Tour 1"/>
    <s v="F"/>
    <s v="Pays-Bas"/>
    <s v="NLD"/>
    <s v="Japon"/>
    <s v="JAP"/>
    <s v="Arlington, Dallas, Texas"/>
    <s v="AT&amp;T Stadium"/>
    <n v="3"/>
    <n v="2"/>
    <n v="0"/>
    <n v="74"/>
    <n v="115"/>
    <n v="113"/>
    <s v="Terminé"/>
    <n v="2"/>
    <n v="2"/>
    <n v="0"/>
    <n v="0"/>
    <n v="0"/>
    <s v=""/>
    <n v="0"/>
    <n v="0"/>
    <n v="244"/>
  </r>
  <r>
    <x v="10"/>
    <n v="15"/>
    <d v="2026-06-14T22:00:00"/>
    <x v="14"/>
    <s v="Julie BOISSIERE"/>
    <s v="#FF9898"/>
    <s v="#FF5D5D"/>
    <s v="Tour 1"/>
    <s v="F"/>
    <s v="Pays-Bas"/>
    <s v="NLD"/>
    <s v="Japon"/>
    <s v="JAP"/>
    <s v="Arlington, Dallas, Texas"/>
    <s v="AT&amp;T Stadium"/>
    <n v="1"/>
    <n v="2"/>
    <n v="0"/>
    <n v="74"/>
    <n v="115"/>
    <n v="113"/>
    <s v="Terminé"/>
    <n v="2"/>
    <n v="2"/>
    <n v="0"/>
    <n v="0"/>
    <n v="0"/>
    <s v=""/>
    <n v="0"/>
    <n v="0"/>
    <n v="344"/>
  </r>
  <r>
    <x v="10"/>
    <n v="16"/>
    <d v="2026-06-14T22:00:00"/>
    <x v="15"/>
    <s v="Julie BOUCHARD"/>
    <s v="#86A4FE"/>
    <s v="#3769FF"/>
    <s v="Tour 1"/>
    <s v="F"/>
    <s v="Pays-Bas"/>
    <s v="NLD"/>
    <s v="Japon"/>
    <s v="JAP"/>
    <s v="Arlington, Dallas, Texas"/>
    <s v="AT&amp;T Stadium"/>
    <n v="3"/>
    <n v="0"/>
    <n v="0"/>
    <n v="74"/>
    <n v="115"/>
    <n v="113"/>
    <s v="Terminé"/>
    <n v="2"/>
    <n v="2"/>
    <n v="0"/>
    <n v="0"/>
    <n v="0"/>
    <s v=""/>
    <n v="0"/>
    <n v="0"/>
    <n v="15"/>
  </r>
  <r>
    <x v="10"/>
    <n v="17"/>
    <d v="2026-06-14T22:00:00"/>
    <x v="16"/>
    <s v="Vincent FRAYSSE"/>
    <s v="#FFB0B0"/>
    <s v="#F25757"/>
    <s v="Tour 1"/>
    <s v="F"/>
    <s v="Pays-Bas"/>
    <s v="NLD"/>
    <s v="Japon"/>
    <s v="JAP"/>
    <s v="Arlington, Dallas, Texas"/>
    <s v="AT&amp;T Stadium"/>
    <n v="1"/>
    <n v="1"/>
    <n v="0"/>
    <n v="74"/>
    <n v="115"/>
    <n v="113"/>
    <s v="Terminé"/>
    <n v="2"/>
    <n v="2"/>
    <n v="1"/>
    <n v="115"/>
    <n v="0"/>
    <s v=""/>
    <n v="0"/>
    <n v="115"/>
    <n v="451"/>
  </r>
  <r>
    <x v="10"/>
    <n v="18"/>
    <d v="2026-06-14T22:00:00"/>
    <x v="17"/>
    <s v="Louis HARLE"/>
    <s v="#F0BC42"/>
    <s v="#8E1F2F"/>
    <s v="Tour 1"/>
    <s v="F"/>
    <s v="Pays-Bas"/>
    <s v="NLD"/>
    <s v="Japon"/>
    <s v="JAP"/>
    <s v="Arlington, Dallas, Texas"/>
    <s v="AT&amp;T Stadium"/>
    <n v="2"/>
    <n v="0"/>
    <n v="0"/>
    <n v="74"/>
    <n v="115"/>
    <n v="113"/>
    <s v="Terminé"/>
    <n v="2"/>
    <n v="2"/>
    <n v="0"/>
    <n v="0"/>
    <n v="0"/>
    <s v=""/>
    <n v="0"/>
    <n v="0"/>
    <n v="183"/>
  </r>
  <r>
    <x v="10"/>
    <n v="19"/>
    <d v="2026-06-14T22:00:00"/>
    <x v="18"/>
    <s v="Aurélien DE POULPIQUET"/>
    <s v="#E8B28F"/>
    <s v="#E65568"/>
    <s v="Tour 1"/>
    <s v="F"/>
    <s v="Pays-Bas"/>
    <s v="NLD"/>
    <s v="Japon"/>
    <s v="JAP"/>
    <s v="Arlington, Dallas, Texas"/>
    <s v="AT&amp;T Stadium"/>
    <n v="2"/>
    <n v="1"/>
    <n v="0"/>
    <n v="74"/>
    <n v="115"/>
    <n v="113"/>
    <s v="Terminé"/>
    <n v="2"/>
    <n v="2"/>
    <n v="0"/>
    <n v="0"/>
    <n v="0"/>
    <s v=""/>
    <n v="0"/>
    <n v="0"/>
    <n v="202"/>
  </r>
  <r>
    <x v="10"/>
    <n v="20"/>
    <d v="2026-06-14T22:00:00"/>
    <x v="19"/>
    <s v="Paul MONTESINOS"/>
    <s v="#60DC8C"/>
    <s v="#22A34F"/>
    <s v="Tour 1"/>
    <s v="F"/>
    <s v="Pays-Bas"/>
    <s v="NLD"/>
    <s v="Japon"/>
    <s v="JAP"/>
    <s v="Arlington, Dallas, Texas"/>
    <s v="AT&amp;T Stadium"/>
    <n v="2"/>
    <n v="2"/>
    <n v="0"/>
    <n v="74"/>
    <n v="115"/>
    <n v="113"/>
    <s v="Terminé"/>
    <n v="2"/>
    <n v="2"/>
    <n v="1"/>
    <n v="115"/>
    <n v="1"/>
    <s v="Exact"/>
    <n v="20"/>
    <n v="135"/>
    <n v="317"/>
  </r>
  <r>
    <x v="10"/>
    <n v="21"/>
    <d v="2026-06-14T22:00:00"/>
    <x v="20"/>
    <s v="Kinsley ROQUE"/>
    <s v="#2FAEE0"/>
    <s v="#BEA064"/>
    <s v="Tour 1"/>
    <s v="F"/>
    <s v="Pays-Bas"/>
    <s v="NLD"/>
    <s v="Japon"/>
    <s v="JAP"/>
    <s v="Arlington, Dallas, Texas"/>
    <s v="AT&amp;T Stadium"/>
    <n v="1"/>
    <n v="2"/>
    <n v="0"/>
    <n v="74"/>
    <n v="115"/>
    <n v="113"/>
    <s v="Terminé"/>
    <n v="2"/>
    <n v="2"/>
    <n v="0"/>
    <n v="0"/>
    <n v="0"/>
    <s v=""/>
    <n v="0"/>
    <n v="0"/>
    <n v="608"/>
  </r>
  <r>
    <x v="10"/>
    <n v="22"/>
    <d v="2026-06-14T22:00:00"/>
    <x v="21"/>
    <s v="Jaouad SETTI"/>
    <s v="#41DEF0"/>
    <s v="#0BA6B7"/>
    <s v="Tour 1"/>
    <s v="F"/>
    <s v="Pays-Bas"/>
    <s v="NLD"/>
    <s v="Japon"/>
    <s v="JAP"/>
    <s v="Arlington, Dallas, Texas"/>
    <s v="AT&amp;T Stadium"/>
    <n v="2"/>
    <n v="1"/>
    <n v="0"/>
    <n v="74"/>
    <n v="115"/>
    <n v="113"/>
    <s v="Terminé"/>
    <n v="2"/>
    <n v="2"/>
    <n v="0"/>
    <n v="0"/>
    <n v="0"/>
    <s v=""/>
    <n v="0"/>
    <n v="0"/>
    <n v="202"/>
  </r>
  <r>
    <x v="10"/>
    <n v="23"/>
    <d v="2026-06-14T22:00:00"/>
    <x v="22"/>
    <s v="Julien INGE"/>
    <s v="#F2A2A2"/>
    <s v="#C25D5D"/>
    <s v="Tour 1"/>
    <s v="F"/>
    <s v="Pays-Bas"/>
    <s v="NLD"/>
    <s v="Japon"/>
    <s v="JAP"/>
    <s v="Arlington, Dallas, Texas"/>
    <s v="AT&amp;T Stadium"/>
    <n v="3"/>
    <n v="2"/>
    <n v="0"/>
    <n v="74"/>
    <n v="115"/>
    <n v="113"/>
    <s v="Terminé"/>
    <n v="2"/>
    <n v="2"/>
    <n v="0"/>
    <n v="0"/>
    <n v="0"/>
    <s v=""/>
    <n v="0"/>
    <n v="0"/>
    <n v="209"/>
  </r>
  <r>
    <x v="10"/>
    <n v="24"/>
    <d v="2026-06-14T22:00:00"/>
    <x v="23"/>
    <s v="Marie EXBRAYAT"/>
    <s v="#A2F2C7"/>
    <s v="#5DC18C"/>
    <s v="Tour 1"/>
    <s v="F"/>
    <s v="Pays-Bas"/>
    <s v="NLD"/>
    <s v="Japon"/>
    <s v="JAP"/>
    <s v="Arlington, Dallas, Texas"/>
    <s v="AT&amp;T Stadium"/>
    <n v="1"/>
    <n v="1"/>
    <n v="0"/>
    <n v="74"/>
    <n v="115"/>
    <n v="113"/>
    <s v="Terminé"/>
    <n v="2"/>
    <n v="2"/>
    <n v="1"/>
    <n v="115"/>
    <n v="0"/>
    <s v=""/>
    <n v="0"/>
    <n v="115"/>
    <n v="618"/>
  </r>
  <r>
    <x v="10"/>
    <n v="25"/>
    <d v="2026-06-14T22:00:00"/>
    <x v="24"/>
    <s v="Amine ZARROUKI"/>
    <s v="#D1B9EB"/>
    <s v="#B58BC7"/>
    <s v="Tour 1"/>
    <s v="F"/>
    <s v="Pays-Bas"/>
    <s v="NLD"/>
    <s v="Japon"/>
    <s v="JAP"/>
    <s v="Arlington, Dallas, Texas"/>
    <s v="AT&amp;T Stadium"/>
    <n v="2"/>
    <n v="3"/>
    <n v="0"/>
    <n v="74"/>
    <n v="115"/>
    <n v="113"/>
    <s v="Terminé"/>
    <n v="2"/>
    <n v="2"/>
    <n v="0"/>
    <n v="0"/>
    <n v="0"/>
    <s v=""/>
    <n v="0"/>
    <n v="0"/>
    <n v="111"/>
  </r>
  <r>
    <x v="10"/>
    <n v="26"/>
    <d v="2026-06-11T21:00:00"/>
    <x v="25"/>
    <s v="Louis HARLE"/>
    <s v="#EB8787"/>
    <s v="#368E2C"/>
    <s v="Tour 1"/>
    <s v="F"/>
    <s v="Pays-Bas"/>
    <s v="NLD"/>
    <s v="Japon"/>
    <s v="JAP"/>
    <m/>
    <m/>
    <n v="1"/>
    <n v="0"/>
    <n v="0"/>
    <n v="74"/>
    <n v="115"/>
    <n v="113"/>
    <s v="Terminé"/>
    <n v="2"/>
    <n v="2"/>
    <n v="0"/>
    <n v="0"/>
    <n v="0"/>
    <s v=""/>
    <n v="0"/>
    <n v="0"/>
    <n v="182"/>
  </r>
  <r>
    <x v="11"/>
    <n v="1"/>
    <d v="2026-06-15T01:00:00"/>
    <x v="0"/>
    <s v="Laura GIULIANO"/>
    <s v="#F7C79D"/>
    <s v="#FFBE85"/>
    <s v="Tour 1"/>
    <s v="E"/>
    <s v="Côte d'Ivoire"/>
    <s v="CIV"/>
    <s v="Equateur"/>
    <s v="ECU"/>
    <s v="Philadelphia, Pennsylvania"/>
    <s v="Lincoln Financial Field"/>
    <n v="1"/>
    <n v="0"/>
    <n v="0"/>
    <n v="108"/>
    <n v="101"/>
    <n v="85"/>
    <s v="Terminé"/>
    <n v="1"/>
    <n v="0"/>
    <n v="1"/>
    <n v="108"/>
    <n v="1"/>
    <s v="Rare"/>
    <n v="30"/>
    <n v="138"/>
    <n v="553"/>
  </r>
  <r>
    <x v="11"/>
    <n v="2"/>
    <d v="2026-06-15T01:00:00"/>
    <x v="1"/>
    <s v="Julien CRIMOTEL"/>
    <s v="#FFBEBE"/>
    <s v="#DF6868"/>
    <s v="Tour 1"/>
    <s v="E"/>
    <s v="Côte d'Ivoire"/>
    <s v="CIV"/>
    <s v="Equateur"/>
    <s v="ECU"/>
    <s v="Philadelphia, Pennsylvania"/>
    <s v="Lincoln Financial Field"/>
    <n v="2"/>
    <n v="0"/>
    <n v="0"/>
    <n v="108"/>
    <n v="101"/>
    <n v="85"/>
    <s v="Terminé"/>
    <n v="1"/>
    <n v="0"/>
    <n v="1"/>
    <n v="108"/>
    <n v="0"/>
    <s v=""/>
    <n v="0"/>
    <n v="108"/>
    <n v="466"/>
  </r>
  <r>
    <x v="11"/>
    <n v="3"/>
    <d v="2026-06-15T01:00:00"/>
    <x v="2"/>
    <s v="Quentin CARTON"/>
    <s v="#F5C7FC"/>
    <s v="#C489CF"/>
    <s v="Tour 1"/>
    <s v="E"/>
    <s v="Côte d'Ivoire"/>
    <s v="CIV"/>
    <s v="Equateur"/>
    <s v="ECU"/>
    <s v="Philadelphia, Pennsylvania"/>
    <s v="Lincoln Financial Field"/>
    <n v="2"/>
    <n v="0"/>
    <n v="0"/>
    <n v="108"/>
    <n v="101"/>
    <n v="85"/>
    <s v="Terminé"/>
    <n v="1"/>
    <n v="0"/>
    <n v="1"/>
    <n v="108"/>
    <n v="0"/>
    <s v=""/>
    <n v="0"/>
    <n v="108"/>
    <n v="447"/>
  </r>
  <r>
    <x v="11"/>
    <n v="4"/>
    <d v="2026-06-15T01:00:00"/>
    <x v="3"/>
    <s v="Eyram TETSHIE"/>
    <s v="#A5EA7F"/>
    <s v="#80C65A"/>
    <s v="Tour 1"/>
    <s v="E"/>
    <s v="Côte d'Ivoire"/>
    <s v="CIV"/>
    <s v="Equateur"/>
    <s v="ECU"/>
    <s v="Philadelphia, Pennsylvania"/>
    <s v="Lincoln Financial Field"/>
    <n v="1"/>
    <n v="1"/>
    <n v="0"/>
    <n v="108"/>
    <n v="101"/>
    <n v="85"/>
    <s v="Terminé"/>
    <n v="1"/>
    <n v="0"/>
    <n v="0"/>
    <n v="0"/>
    <n v="0"/>
    <s v=""/>
    <n v="0"/>
    <n v="0"/>
    <n v="202"/>
  </r>
  <r>
    <x v="11"/>
    <n v="5"/>
    <d v="2026-06-15T01:00:00"/>
    <x v="4"/>
    <s v="Anis LEBIK"/>
    <s v="#D890FF"/>
    <s v="#B750EF"/>
    <s v="Tour 1"/>
    <s v="E"/>
    <s v="Côte d'Ivoire"/>
    <s v="CIV"/>
    <s v="Equateur"/>
    <s v="ECU"/>
    <s v="Philadelphia, Pennsylvania"/>
    <s v="Lincoln Financial Field"/>
    <m/>
    <m/>
    <n v="0"/>
    <n v="108"/>
    <n v="101"/>
    <n v="85"/>
    <s v="Terminé"/>
    <n v="1"/>
    <n v="0"/>
    <s v=""/>
    <n v="0"/>
    <n v="0"/>
    <s v=""/>
    <s v=""/>
    <n v="0"/>
    <n v="96"/>
  </r>
  <r>
    <x v="11"/>
    <n v="6"/>
    <d v="2026-06-15T01:00:00"/>
    <x v="5"/>
    <s v="Julia BOUANAN"/>
    <s v="#A6F7B1"/>
    <s v="#6EC179"/>
    <s v="Tour 1"/>
    <s v="E"/>
    <s v="Côte d'Ivoire"/>
    <s v="CIV"/>
    <s v="Equateur"/>
    <s v="ECU"/>
    <s v="Philadelphia, Pennsylvania"/>
    <s v="Lincoln Financial Field"/>
    <n v="2"/>
    <n v="1"/>
    <n v="0"/>
    <n v="108"/>
    <n v="101"/>
    <n v="85"/>
    <s v="Terminé"/>
    <n v="1"/>
    <n v="0"/>
    <n v="1"/>
    <n v="108"/>
    <n v="0"/>
    <s v=""/>
    <n v="0"/>
    <n v="108"/>
    <n v="290"/>
  </r>
  <r>
    <x v="11"/>
    <n v="7"/>
    <d v="2026-06-15T01:00:00"/>
    <x v="6"/>
    <s v="Julie Mansard"/>
    <s v="#B2EAE8"/>
    <s v="#6CB4B1"/>
    <s v="Tour 1"/>
    <s v="E"/>
    <s v="Côte d'Ivoire"/>
    <s v="CIV"/>
    <s v="Equateur"/>
    <s v="ECU"/>
    <s v="Philadelphia, Pennsylvania"/>
    <s v="Lincoln Financial Field"/>
    <n v="1"/>
    <n v="1"/>
    <n v="0"/>
    <n v="108"/>
    <n v="101"/>
    <n v="85"/>
    <s v="Terminé"/>
    <n v="1"/>
    <n v="0"/>
    <n v="0"/>
    <n v="0"/>
    <n v="0"/>
    <s v=""/>
    <n v="0"/>
    <n v="0"/>
    <n v="138"/>
  </r>
  <r>
    <x v="11"/>
    <n v="8"/>
    <d v="2026-06-15T01:00:00"/>
    <x v="7"/>
    <s v="Juliette"/>
    <s v="#EEF7B1"/>
    <s v="#C1CB7D"/>
    <s v="Tour 1"/>
    <s v="E"/>
    <s v="Côte d'Ivoire"/>
    <s v="CIV"/>
    <s v="Equateur"/>
    <s v="ECU"/>
    <s v="Philadelphia, Pennsylvania"/>
    <s v="Lincoln Financial Field"/>
    <n v="2"/>
    <n v="1"/>
    <n v="0"/>
    <n v="108"/>
    <n v="101"/>
    <n v="85"/>
    <s v="Terminé"/>
    <n v="1"/>
    <n v="0"/>
    <n v="1"/>
    <n v="108"/>
    <n v="0"/>
    <s v=""/>
    <n v="0"/>
    <n v="108"/>
    <n v="623"/>
  </r>
  <r>
    <x v="11"/>
    <n v="9"/>
    <d v="2026-06-15T01:00:00"/>
    <x v="8"/>
    <s v="Samya ALAOUI"/>
    <s v="#F4EA9D"/>
    <s v="#D2C458"/>
    <s v="Tour 1"/>
    <s v="E"/>
    <s v="Côte d'Ivoire"/>
    <s v="CIV"/>
    <s v="Equateur"/>
    <s v="ECU"/>
    <s v="Philadelphia, Pennsylvania"/>
    <s v="Lincoln Financial Field"/>
    <n v="1"/>
    <n v="2"/>
    <n v="0"/>
    <n v="108"/>
    <n v="101"/>
    <n v="85"/>
    <s v="Terminé"/>
    <n v="1"/>
    <n v="0"/>
    <n v="0"/>
    <n v="0"/>
    <n v="0"/>
    <s v=""/>
    <n v="0"/>
    <n v="0"/>
    <n v="420"/>
  </r>
  <r>
    <x v="11"/>
    <n v="10"/>
    <d v="2026-06-15T01:00:00"/>
    <x v="9"/>
    <s v="Léa WALOCQ"/>
    <s v="#C4B0FF"/>
    <s v="#7F66C8"/>
    <s v="Tour 1"/>
    <s v="E"/>
    <s v="Côte d'Ivoire"/>
    <s v="CIV"/>
    <s v="Equateur"/>
    <s v="ECU"/>
    <s v="Philadelphia, Pennsylvania"/>
    <s v="Lincoln Financial Field"/>
    <n v="1"/>
    <n v="1"/>
    <n v="0"/>
    <n v="108"/>
    <n v="101"/>
    <n v="85"/>
    <s v="Terminé"/>
    <n v="1"/>
    <n v="0"/>
    <n v="0"/>
    <n v="0"/>
    <n v="0"/>
    <s v=""/>
    <n v="0"/>
    <n v="0"/>
    <n v="344"/>
  </r>
  <r>
    <x v="11"/>
    <n v="11"/>
    <d v="2026-06-15T01:00:00"/>
    <x v="10"/>
    <s v="Mohamad EL KAWAS"/>
    <s v="#CBEBBA"/>
    <s v="#70BC6E"/>
    <s v="Tour 1"/>
    <s v="E"/>
    <s v="Côte d'Ivoire"/>
    <s v="CIV"/>
    <s v="Equateur"/>
    <s v="ECU"/>
    <s v="Philadelphia, Pennsylvania"/>
    <s v="Lincoln Financial Field"/>
    <n v="1"/>
    <n v="0"/>
    <n v="0"/>
    <n v="108"/>
    <n v="101"/>
    <n v="85"/>
    <s v="Terminé"/>
    <n v="1"/>
    <n v="0"/>
    <n v="1"/>
    <n v="108"/>
    <n v="1"/>
    <s v="Rare"/>
    <n v="30"/>
    <n v="138"/>
    <n v="417"/>
  </r>
  <r>
    <x v="11"/>
    <n v="12"/>
    <d v="2026-06-15T01:00:00"/>
    <x v="11"/>
    <s v="Nicolas LE MOUEL"/>
    <s v="#C2D4FF"/>
    <s v="#6586D5"/>
    <s v="Tour 1"/>
    <s v="E"/>
    <s v="Côte d'Ivoire"/>
    <s v="CIV"/>
    <s v="Equateur"/>
    <s v="ECU"/>
    <s v="Philadelphia, Pennsylvania"/>
    <s v="Lincoln Financial Field"/>
    <n v="2"/>
    <n v="2"/>
    <n v="0"/>
    <n v="108"/>
    <n v="101"/>
    <n v="85"/>
    <s v="Terminé"/>
    <n v="1"/>
    <n v="0"/>
    <n v="0"/>
    <n v="0"/>
    <n v="0"/>
    <s v=""/>
    <n v="0"/>
    <n v="0"/>
    <n v="324"/>
  </r>
  <r>
    <x v="11"/>
    <n v="13"/>
    <d v="2026-06-15T01:00:00"/>
    <x v="12"/>
    <s v="Léa EL ASERY"/>
    <s v="#C1E0EF"/>
    <s v="#4F91B2"/>
    <s v="Tour 1"/>
    <s v="E"/>
    <s v="Côte d'Ivoire"/>
    <s v="CIV"/>
    <s v="Equateur"/>
    <s v="ECU"/>
    <s v="Philadelphia, Pennsylvania"/>
    <s v="Lincoln Financial Field"/>
    <n v="2"/>
    <n v="1"/>
    <n v="0"/>
    <n v="108"/>
    <n v="101"/>
    <n v="85"/>
    <s v="Terminé"/>
    <n v="1"/>
    <n v="0"/>
    <n v="1"/>
    <n v="108"/>
    <n v="0"/>
    <s v=""/>
    <n v="0"/>
    <n v="108"/>
    <n v="623"/>
  </r>
  <r>
    <x v="11"/>
    <n v="14"/>
    <d v="2026-06-15T01:00:00"/>
    <x v="13"/>
    <s v="Elwenn JOUBREL"/>
    <s v="#FFAFD2"/>
    <s v="#F2589B"/>
    <s v="Tour 1"/>
    <s v="E"/>
    <s v="Côte d'Ivoire"/>
    <s v="CIV"/>
    <s v="Equateur"/>
    <s v="ECU"/>
    <s v="Philadelphia, Pennsylvania"/>
    <s v="Lincoln Financial Field"/>
    <n v="2"/>
    <n v="1"/>
    <n v="0"/>
    <n v="108"/>
    <n v="101"/>
    <n v="85"/>
    <s v="Terminé"/>
    <n v="1"/>
    <n v="0"/>
    <n v="1"/>
    <n v="108"/>
    <n v="0"/>
    <s v=""/>
    <n v="0"/>
    <n v="108"/>
    <n v="352"/>
  </r>
  <r>
    <x v="11"/>
    <n v="15"/>
    <d v="2026-06-15T01:00:00"/>
    <x v="14"/>
    <s v="Pauline OLIVIER"/>
    <s v="#FF9898"/>
    <s v="#FF5D5D"/>
    <s v="Tour 1"/>
    <s v="E"/>
    <s v="Côte d'Ivoire"/>
    <s v="CIV"/>
    <s v="Equateur"/>
    <s v="ECU"/>
    <s v="Philadelphia, Pennsylvania"/>
    <s v="Lincoln Financial Field"/>
    <n v="2"/>
    <n v="1"/>
    <n v="0"/>
    <n v="108"/>
    <n v="101"/>
    <n v="85"/>
    <s v="Terminé"/>
    <n v="1"/>
    <n v="0"/>
    <n v="1"/>
    <n v="108"/>
    <n v="0"/>
    <s v=""/>
    <n v="0"/>
    <n v="108"/>
    <n v="452"/>
  </r>
  <r>
    <x v="11"/>
    <n v="16"/>
    <d v="2026-06-15T01:00:00"/>
    <x v="15"/>
    <s v="Julie BOISSIERE"/>
    <s v="#86A4FE"/>
    <s v="#3769FF"/>
    <s v="Tour 1"/>
    <s v="E"/>
    <s v="Côte d'Ivoire"/>
    <s v="CIV"/>
    <s v="Equateur"/>
    <s v="ECU"/>
    <s v="Philadelphia, Pennsylvania"/>
    <s v="Lincoln Financial Field"/>
    <n v="1"/>
    <n v="0"/>
    <n v="0"/>
    <n v="108"/>
    <n v="101"/>
    <n v="85"/>
    <s v="Terminé"/>
    <n v="1"/>
    <n v="0"/>
    <n v="1"/>
    <n v="108"/>
    <n v="1"/>
    <s v="Rare"/>
    <n v="30"/>
    <n v="138"/>
    <n v="153"/>
  </r>
  <r>
    <x v="11"/>
    <n v="17"/>
    <d v="2026-06-15T01:00:00"/>
    <x v="16"/>
    <s v="Julie BOUCHARD"/>
    <s v="#FFB0B0"/>
    <s v="#F25757"/>
    <s v="Tour 1"/>
    <s v="E"/>
    <s v="Côte d'Ivoire"/>
    <s v="CIV"/>
    <s v="Equateur"/>
    <s v="ECU"/>
    <s v="Philadelphia, Pennsylvania"/>
    <s v="Lincoln Financial Field"/>
    <n v="2"/>
    <n v="2"/>
    <n v="0"/>
    <n v="108"/>
    <n v="101"/>
    <n v="85"/>
    <s v="Terminé"/>
    <n v="1"/>
    <n v="0"/>
    <n v="0"/>
    <n v="0"/>
    <n v="0"/>
    <s v=""/>
    <n v="0"/>
    <n v="0"/>
    <n v="451"/>
  </r>
  <r>
    <x v="11"/>
    <n v="18"/>
    <d v="2026-06-15T01:00:00"/>
    <x v="17"/>
    <s v="Vincent FRAYSSE"/>
    <s v="#F0BC42"/>
    <s v="#8E1F2F"/>
    <s v="Tour 1"/>
    <s v="E"/>
    <s v="Côte d'Ivoire"/>
    <s v="CIV"/>
    <s v="Equateur"/>
    <s v="ECU"/>
    <s v="Philadelphia, Pennsylvania"/>
    <s v="Lincoln Financial Field"/>
    <n v="1"/>
    <n v="0"/>
    <n v="0"/>
    <n v="108"/>
    <n v="101"/>
    <n v="85"/>
    <s v="Terminé"/>
    <n v="1"/>
    <n v="0"/>
    <n v="1"/>
    <n v="108"/>
    <n v="1"/>
    <s v="Rare"/>
    <n v="30"/>
    <n v="138"/>
    <n v="321"/>
  </r>
  <r>
    <x v="11"/>
    <n v="19"/>
    <d v="2026-06-15T01:00:00"/>
    <x v="18"/>
    <s v="Louis HARLE"/>
    <s v="#E8B28F"/>
    <s v="#E65568"/>
    <s v="Tour 1"/>
    <s v="E"/>
    <s v="Côte d'Ivoire"/>
    <s v="CIV"/>
    <s v="Equateur"/>
    <s v="ECU"/>
    <s v="Philadelphia, Pennsylvania"/>
    <s v="Lincoln Financial Field"/>
    <n v="2"/>
    <n v="1"/>
    <n v="0"/>
    <n v="108"/>
    <n v="101"/>
    <n v="85"/>
    <s v="Terminé"/>
    <n v="1"/>
    <n v="0"/>
    <n v="1"/>
    <n v="108"/>
    <n v="0"/>
    <s v=""/>
    <n v="0"/>
    <n v="108"/>
    <n v="310"/>
  </r>
  <r>
    <x v="11"/>
    <n v="20"/>
    <d v="2026-06-15T01:00:00"/>
    <x v="19"/>
    <s v="Aurélien DE POULPIQUET"/>
    <s v="#60DC8C"/>
    <s v="#22A34F"/>
    <s v="Tour 1"/>
    <s v="E"/>
    <s v="Côte d'Ivoire"/>
    <s v="CIV"/>
    <s v="Equateur"/>
    <s v="ECU"/>
    <s v="Philadelphia, Pennsylvania"/>
    <s v="Lincoln Financial Field"/>
    <n v="2"/>
    <n v="1"/>
    <n v="0"/>
    <n v="108"/>
    <n v="101"/>
    <n v="85"/>
    <s v="Terminé"/>
    <n v="1"/>
    <n v="0"/>
    <n v="1"/>
    <n v="108"/>
    <n v="0"/>
    <s v=""/>
    <n v="0"/>
    <n v="108"/>
    <n v="425"/>
  </r>
  <r>
    <x v="11"/>
    <n v="21"/>
    <d v="2026-06-15T01:00:00"/>
    <x v="20"/>
    <s v="Paul MONTESINOS"/>
    <s v="#2FAEE0"/>
    <s v="#BEA064"/>
    <s v="Tour 1"/>
    <s v="E"/>
    <s v="Côte d'Ivoire"/>
    <s v="CIV"/>
    <s v="Equateur"/>
    <s v="ECU"/>
    <s v="Philadelphia, Pennsylvania"/>
    <s v="Lincoln Financial Field"/>
    <n v="2"/>
    <n v="2"/>
    <n v="0"/>
    <n v="108"/>
    <n v="101"/>
    <n v="85"/>
    <s v="Terminé"/>
    <n v="1"/>
    <n v="0"/>
    <n v="0"/>
    <n v="0"/>
    <n v="0"/>
    <s v=""/>
    <n v="0"/>
    <n v="0"/>
    <n v="608"/>
  </r>
  <r>
    <x v="11"/>
    <n v="22"/>
    <d v="2026-06-15T01:00:00"/>
    <x v="21"/>
    <s v="Kinsley ROQUE"/>
    <s v="#41DEF0"/>
    <s v="#0BA6B7"/>
    <s v="Tour 1"/>
    <s v="E"/>
    <s v="Côte d'Ivoire"/>
    <s v="CIV"/>
    <s v="Equateur"/>
    <s v="ECU"/>
    <s v="Philadelphia, Pennsylvania"/>
    <s v="Lincoln Financial Field"/>
    <m/>
    <m/>
    <n v="0"/>
    <n v="108"/>
    <n v="101"/>
    <n v="85"/>
    <s v="Terminé"/>
    <n v="1"/>
    <n v="0"/>
    <s v=""/>
    <n v="0"/>
    <n v="0"/>
    <s v=""/>
    <s v=""/>
    <n v="0"/>
    <n v="202"/>
  </r>
  <r>
    <x v="11"/>
    <n v="23"/>
    <d v="2026-06-15T01:00:00"/>
    <x v="22"/>
    <s v="Jaouad SETTI"/>
    <s v="#F2A2A2"/>
    <s v="#C25D5D"/>
    <s v="Tour 1"/>
    <s v="E"/>
    <s v="Côte d'Ivoire"/>
    <s v="CIV"/>
    <s v="Equateur"/>
    <s v="ECU"/>
    <s v="Philadelphia, Pennsylvania"/>
    <s v="Lincoln Financial Field"/>
    <n v="1"/>
    <n v="1"/>
    <n v="0"/>
    <n v="108"/>
    <n v="101"/>
    <n v="85"/>
    <s v="Terminé"/>
    <n v="1"/>
    <n v="0"/>
    <n v="0"/>
    <n v="0"/>
    <n v="0"/>
    <s v=""/>
    <n v="0"/>
    <n v="0"/>
    <n v="209"/>
  </r>
  <r>
    <x v="11"/>
    <n v="24"/>
    <d v="2026-06-15T01:00:00"/>
    <x v="23"/>
    <s v="Julien INGE"/>
    <s v="#A2F2C7"/>
    <s v="#5DC18C"/>
    <s v="Tour 1"/>
    <s v="E"/>
    <s v="Côte d'Ivoire"/>
    <s v="CIV"/>
    <s v="Equateur"/>
    <s v="ECU"/>
    <s v="Philadelphia, Pennsylvania"/>
    <s v="Lincoln Financial Field"/>
    <n v="3"/>
    <n v="2"/>
    <n v="0"/>
    <n v="108"/>
    <n v="101"/>
    <n v="85"/>
    <s v="Terminé"/>
    <n v="1"/>
    <n v="0"/>
    <n v="1"/>
    <n v="108"/>
    <n v="0"/>
    <s v=""/>
    <n v="0"/>
    <n v="108"/>
    <n v="726"/>
  </r>
  <r>
    <x v="11"/>
    <n v="25"/>
    <d v="2026-06-15T01:00:00"/>
    <x v="24"/>
    <s v="Marie EXBRAYAT"/>
    <s v="#D1B9EB"/>
    <s v="#B58BC7"/>
    <s v="Tour 1"/>
    <s v="E"/>
    <s v="Côte d'Ivoire"/>
    <s v="CIV"/>
    <s v="Equateur"/>
    <s v="ECU"/>
    <s v="Philadelphia, Pennsylvania"/>
    <s v="Lincoln Financial Field"/>
    <n v="2"/>
    <n v="0"/>
    <n v="0"/>
    <n v="108"/>
    <n v="101"/>
    <n v="85"/>
    <s v="Terminé"/>
    <n v="1"/>
    <n v="0"/>
    <n v="1"/>
    <n v="108"/>
    <n v="0"/>
    <s v=""/>
    <n v="0"/>
    <n v="108"/>
    <n v="219"/>
  </r>
  <r>
    <x v="11"/>
    <n v="26"/>
    <d v="2026-06-11T21:00:00"/>
    <x v="25"/>
    <s v="Aurélien DE POULPIQUET"/>
    <s v="#EB8787"/>
    <s v="#368E2C"/>
    <s v="Tour 1"/>
    <s v="E"/>
    <s v="Côte d'Ivoire"/>
    <s v="CIV"/>
    <s v="Equateur"/>
    <s v="ECU"/>
    <m/>
    <m/>
    <n v="1"/>
    <n v="0"/>
    <n v="0"/>
    <n v="108"/>
    <n v="101"/>
    <n v="85"/>
    <s v="Terminé"/>
    <n v="1"/>
    <n v="0"/>
    <n v="1"/>
    <n v="108"/>
    <n v="1"/>
    <s v="Rare"/>
    <n v="30"/>
    <n v="138"/>
    <n v="320"/>
  </r>
  <r>
    <x v="12"/>
    <n v="1"/>
    <d v="2026-06-15T04:00:00"/>
    <x v="0"/>
    <s v="Amine ZARROUKI"/>
    <s v="#F7C79D"/>
    <s v="#FFBE85"/>
    <s v="Tour 1"/>
    <s v="F"/>
    <s v="Suède"/>
    <s v="SEN"/>
    <s v="Tunisie"/>
    <s v="TUN"/>
    <s v="Monterrey"/>
    <s v="Estadio BBVA"/>
    <n v="2"/>
    <n v="1"/>
    <n v="0"/>
    <n v="72"/>
    <n v="110"/>
    <n v="122"/>
    <s v="Terminé"/>
    <n v="5"/>
    <n v="1"/>
    <n v="1"/>
    <n v="72"/>
    <n v="0"/>
    <s v=""/>
    <n v="0"/>
    <n v="72"/>
    <n v="625"/>
  </r>
  <r>
    <x v="12"/>
    <n v="2"/>
    <d v="2026-06-15T04:00:00"/>
    <x v="1"/>
    <s v="Laura GIULIANO"/>
    <s v="#FFBEBE"/>
    <s v="#DF6868"/>
    <s v="Tour 1"/>
    <s v="F"/>
    <s v="Suède"/>
    <s v="SEN"/>
    <s v="Tunisie"/>
    <s v="TUN"/>
    <s v="Monterrey"/>
    <s v="Estadio BBVA"/>
    <n v="1"/>
    <n v="0"/>
    <n v="0"/>
    <n v="72"/>
    <n v="110"/>
    <n v="122"/>
    <s v="Terminé"/>
    <n v="5"/>
    <n v="1"/>
    <n v="1"/>
    <n v="72"/>
    <n v="0"/>
    <s v=""/>
    <n v="0"/>
    <n v="72"/>
    <n v="538"/>
  </r>
  <r>
    <x v="12"/>
    <n v="3"/>
    <d v="2026-06-15T04:00:00"/>
    <x v="2"/>
    <s v="Julien CRIMOTEL"/>
    <s v="#F5C7FC"/>
    <s v="#C489CF"/>
    <s v="Tour 1"/>
    <s v="F"/>
    <s v="Suède"/>
    <s v="SEN"/>
    <s v="Tunisie"/>
    <s v="TUN"/>
    <s v="Monterrey"/>
    <s v="Estadio BBVA"/>
    <n v="1"/>
    <n v="0"/>
    <n v="0"/>
    <n v="72"/>
    <n v="110"/>
    <n v="122"/>
    <s v="Terminé"/>
    <n v="5"/>
    <n v="1"/>
    <n v="1"/>
    <n v="72"/>
    <n v="0"/>
    <s v=""/>
    <n v="0"/>
    <n v="72"/>
    <n v="519"/>
  </r>
  <r>
    <x v="12"/>
    <n v="4"/>
    <d v="2026-06-15T04:00:00"/>
    <x v="3"/>
    <s v="Quentin CARTON"/>
    <s v="#A5EA7F"/>
    <s v="#80C65A"/>
    <s v="Tour 1"/>
    <s v="F"/>
    <s v="Suède"/>
    <s v="SEN"/>
    <s v="Tunisie"/>
    <s v="TUN"/>
    <s v="Monterrey"/>
    <s v="Estadio BBVA"/>
    <n v="1"/>
    <n v="0"/>
    <n v="0"/>
    <n v="72"/>
    <n v="110"/>
    <n v="122"/>
    <s v="Terminé"/>
    <n v="5"/>
    <n v="1"/>
    <n v="1"/>
    <n v="72"/>
    <n v="0"/>
    <s v=""/>
    <n v="0"/>
    <n v="72"/>
    <n v="274"/>
  </r>
  <r>
    <x v="12"/>
    <n v="5"/>
    <d v="2026-06-15T04:00:00"/>
    <x v="4"/>
    <s v="Eyram TETSHIE"/>
    <s v="#D890FF"/>
    <s v="#B750EF"/>
    <s v="Tour 1"/>
    <s v="F"/>
    <s v="Suède"/>
    <s v="SEN"/>
    <s v="Tunisie"/>
    <s v="TUN"/>
    <s v="Monterrey"/>
    <s v="Estadio BBVA"/>
    <m/>
    <m/>
    <n v="0"/>
    <n v="72"/>
    <n v="110"/>
    <n v="122"/>
    <s v="Terminé"/>
    <n v="5"/>
    <n v="1"/>
    <s v=""/>
    <n v="0"/>
    <n v="0"/>
    <s v=""/>
    <s v=""/>
    <n v="0"/>
    <n v="96"/>
  </r>
  <r>
    <x v="12"/>
    <n v="6"/>
    <d v="2026-06-15T04:00:00"/>
    <x v="5"/>
    <s v="Anis LEBIK"/>
    <s v="#A6F7B1"/>
    <s v="#6EC179"/>
    <s v="Tour 1"/>
    <s v="F"/>
    <s v="Suède"/>
    <s v="SEN"/>
    <s v="Tunisie"/>
    <s v="TUN"/>
    <s v="Monterrey"/>
    <s v="Estadio BBVA"/>
    <n v="1"/>
    <n v="0"/>
    <n v="0"/>
    <n v="72"/>
    <n v="110"/>
    <n v="122"/>
    <s v="Terminé"/>
    <n v="5"/>
    <n v="1"/>
    <n v="1"/>
    <n v="72"/>
    <n v="0"/>
    <s v=""/>
    <n v="0"/>
    <n v="72"/>
    <n v="362"/>
  </r>
  <r>
    <x v="12"/>
    <n v="7"/>
    <d v="2026-06-15T04:00:00"/>
    <x v="6"/>
    <s v="Julia BOUANAN"/>
    <s v="#B2EAE8"/>
    <s v="#6CB4B1"/>
    <s v="Tour 1"/>
    <s v="F"/>
    <s v="Suède"/>
    <s v="SEN"/>
    <s v="Tunisie"/>
    <s v="TUN"/>
    <s v="Monterrey"/>
    <s v="Estadio BBVA"/>
    <n v="1"/>
    <n v="1"/>
    <n v="0"/>
    <n v="72"/>
    <n v="110"/>
    <n v="122"/>
    <s v="Terminé"/>
    <n v="5"/>
    <n v="1"/>
    <n v="0"/>
    <n v="0"/>
    <n v="0"/>
    <s v=""/>
    <n v="0"/>
    <n v="0"/>
    <n v="138"/>
  </r>
  <r>
    <x v="12"/>
    <n v="8"/>
    <d v="2026-06-15T04:00:00"/>
    <x v="7"/>
    <s v="Julie Mansard"/>
    <s v="#EEF7B1"/>
    <s v="#C1CB7D"/>
    <s v="Tour 1"/>
    <s v="F"/>
    <s v="Suède"/>
    <s v="SEN"/>
    <s v="Tunisie"/>
    <s v="TUN"/>
    <s v="Monterrey"/>
    <s v="Estadio BBVA"/>
    <n v="1"/>
    <n v="1"/>
    <n v="0"/>
    <n v="72"/>
    <n v="110"/>
    <n v="122"/>
    <s v="Terminé"/>
    <n v="5"/>
    <n v="1"/>
    <n v="0"/>
    <n v="0"/>
    <n v="0"/>
    <s v=""/>
    <n v="0"/>
    <n v="0"/>
    <n v="623"/>
  </r>
  <r>
    <x v="12"/>
    <n v="9"/>
    <d v="2026-06-15T04:00:00"/>
    <x v="8"/>
    <s v="Juliette"/>
    <s v="#F4EA9D"/>
    <s v="#D2C458"/>
    <s v="Tour 1"/>
    <s v="F"/>
    <s v="Suède"/>
    <s v="SEN"/>
    <s v="Tunisie"/>
    <s v="TUN"/>
    <s v="Monterrey"/>
    <s v="Estadio BBVA"/>
    <n v="2"/>
    <n v="0"/>
    <n v="0"/>
    <n v="72"/>
    <n v="110"/>
    <n v="122"/>
    <s v="Terminé"/>
    <n v="5"/>
    <n v="1"/>
    <n v="1"/>
    <n v="72"/>
    <n v="0"/>
    <s v=""/>
    <n v="0"/>
    <n v="72"/>
    <n v="492"/>
  </r>
  <r>
    <x v="12"/>
    <n v="10"/>
    <d v="2026-06-15T04:00:00"/>
    <x v="9"/>
    <s v="Samya ALAOUI"/>
    <s v="#C4B0FF"/>
    <s v="#7F66C8"/>
    <s v="Tour 1"/>
    <s v="F"/>
    <s v="Suède"/>
    <s v="SEN"/>
    <s v="Tunisie"/>
    <s v="TUN"/>
    <s v="Monterrey"/>
    <s v="Estadio BBVA"/>
    <n v="1"/>
    <n v="0"/>
    <n v="0"/>
    <n v="72"/>
    <n v="110"/>
    <n v="122"/>
    <s v="Terminé"/>
    <n v="5"/>
    <n v="1"/>
    <n v="1"/>
    <n v="72"/>
    <n v="0"/>
    <s v=""/>
    <n v="0"/>
    <n v="72"/>
    <n v="416"/>
  </r>
  <r>
    <x v="12"/>
    <n v="11"/>
    <d v="2026-06-15T04:00:00"/>
    <x v="10"/>
    <s v="Léa WALOCQ"/>
    <s v="#CBEBBA"/>
    <s v="#70BC6E"/>
    <s v="Tour 1"/>
    <s v="F"/>
    <s v="Suède"/>
    <s v="SEN"/>
    <s v="Tunisie"/>
    <s v="TUN"/>
    <s v="Monterrey"/>
    <s v="Estadio BBVA"/>
    <n v="1"/>
    <n v="0"/>
    <n v="0"/>
    <n v="72"/>
    <n v="110"/>
    <n v="122"/>
    <s v="Terminé"/>
    <n v="5"/>
    <n v="1"/>
    <n v="1"/>
    <n v="72"/>
    <n v="0"/>
    <s v=""/>
    <n v="0"/>
    <n v="72"/>
    <n v="489"/>
  </r>
  <r>
    <x v="12"/>
    <n v="12"/>
    <d v="2026-06-15T04:00:00"/>
    <x v="11"/>
    <s v="Mohamad EL KAWAS"/>
    <s v="#C2D4FF"/>
    <s v="#6586D5"/>
    <s v="Tour 1"/>
    <s v="F"/>
    <s v="Suède"/>
    <s v="SEN"/>
    <s v="Tunisie"/>
    <s v="TUN"/>
    <s v="Monterrey"/>
    <s v="Estadio BBVA"/>
    <n v="2"/>
    <n v="0"/>
    <n v="0"/>
    <n v="72"/>
    <n v="110"/>
    <n v="122"/>
    <s v="Terminé"/>
    <n v="5"/>
    <n v="1"/>
    <n v="1"/>
    <n v="72"/>
    <n v="0"/>
    <s v=""/>
    <n v="0"/>
    <n v="72"/>
    <n v="396"/>
  </r>
  <r>
    <x v="12"/>
    <n v="13"/>
    <d v="2026-06-15T04:00:00"/>
    <x v="12"/>
    <s v="Nicolas LE MOUEL"/>
    <s v="#C1E0EF"/>
    <s v="#4F91B2"/>
    <s v="Tour 1"/>
    <s v="F"/>
    <s v="Suède"/>
    <s v="SEN"/>
    <s v="Tunisie"/>
    <s v="TUN"/>
    <s v="Monterrey"/>
    <s v="Estadio BBVA"/>
    <n v="2"/>
    <n v="2"/>
    <n v="0"/>
    <n v="72"/>
    <n v="110"/>
    <n v="122"/>
    <s v="Terminé"/>
    <n v="5"/>
    <n v="1"/>
    <n v="0"/>
    <n v="0"/>
    <n v="0"/>
    <s v=""/>
    <n v="0"/>
    <n v="0"/>
    <n v="623"/>
  </r>
  <r>
    <x v="12"/>
    <n v="14"/>
    <d v="2026-06-15T04:00:00"/>
    <x v="13"/>
    <s v="Léa EL ASERY"/>
    <s v="#FFAFD2"/>
    <s v="#F2589B"/>
    <s v="Tour 1"/>
    <s v="F"/>
    <s v="Suède"/>
    <s v="SEN"/>
    <s v="Tunisie"/>
    <s v="TUN"/>
    <s v="Monterrey"/>
    <s v="Estadio BBVA"/>
    <n v="3"/>
    <n v="0"/>
    <n v="0"/>
    <n v="72"/>
    <n v="110"/>
    <n v="122"/>
    <s v="Terminé"/>
    <n v="5"/>
    <n v="1"/>
    <n v="1"/>
    <n v="72"/>
    <n v="0"/>
    <s v=""/>
    <n v="0"/>
    <n v="72"/>
    <n v="424"/>
  </r>
  <r>
    <x v="12"/>
    <n v="15"/>
    <d v="2026-06-15T04:00:00"/>
    <x v="14"/>
    <s v="Elwenn JOUBREL"/>
    <s v="#FF9898"/>
    <s v="#FF5D5D"/>
    <s v="Tour 1"/>
    <s v="F"/>
    <s v="Suède"/>
    <s v="SEN"/>
    <s v="Tunisie"/>
    <s v="TUN"/>
    <s v="Monterrey"/>
    <s v="Estadio BBVA"/>
    <n v="1"/>
    <n v="0"/>
    <n v="0"/>
    <n v="72"/>
    <n v="110"/>
    <n v="122"/>
    <s v="Terminé"/>
    <n v="5"/>
    <n v="1"/>
    <n v="1"/>
    <n v="72"/>
    <n v="0"/>
    <s v=""/>
    <n v="0"/>
    <n v="72"/>
    <n v="524"/>
  </r>
  <r>
    <x v="12"/>
    <n v="16"/>
    <d v="2026-06-15T04:00:00"/>
    <x v="15"/>
    <s v="Pauline OLIVIER"/>
    <s v="#86A4FE"/>
    <s v="#3769FF"/>
    <s v="Tour 1"/>
    <s v="F"/>
    <s v="Suède"/>
    <s v="SEN"/>
    <s v="Tunisie"/>
    <s v="TUN"/>
    <s v="Monterrey"/>
    <s v="Estadio BBVA"/>
    <n v="1"/>
    <n v="2"/>
    <n v="0"/>
    <n v="72"/>
    <n v="110"/>
    <n v="122"/>
    <s v="Terminé"/>
    <n v="5"/>
    <n v="1"/>
    <n v="0"/>
    <n v="0"/>
    <n v="0"/>
    <s v=""/>
    <n v="0"/>
    <n v="0"/>
    <n v="153"/>
  </r>
  <r>
    <x v="12"/>
    <n v="17"/>
    <d v="2026-06-15T04:00:00"/>
    <x v="16"/>
    <s v="Julie BOISSIERE"/>
    <s v="#FFB0B0"/>
    <s v="#F25757"/>
    <s v="Tour 1"/>
    <s v="F"/>
    <s v="Suède"/>
    <s v="SEN"/>
    <s v="Tunisie"/>
    <s v="TUN"/>
    <s v="Monterrey"/>
    <s v="Estadio BBVA"/>
    <n v="1"/>
    <n v="2"/>
    <n v="0"/>
    <n v="72"/>
    <n v="110"/>
    <n v="122"/>
    <s v="Terminé"/>
    <n v="5"/>
    <n v="1"/>
    <n v="0"/>
    <n v="0"/>
    <n v="0"/>
    <s v=""/>
    <n v="0"/>
    <n v="0"/>
    <n v="451"/>
  </r>
  <r>
    <x v="12"/>
    <n v="18"/>
    <d v="2026-06-15T04:00:00"/>
    <x v="17"/>
    <s v="Julie BOUCHARD"/>
    <s v="#F0BC42"/>
    <s v="#8E1F2F"/>
    <s v="Tour 1"/>
    <s v="F"/>
    <s v="Suède"/>
    <s v="SEN"/>
    <s v="Tunisie"/>
    <s v="TUN"/>
    <s v="Monterrey"/>
    <s v="Estadio BBVA"/>
    <n v="2"/>
    <n v="1"/>
    <n v="0"/>
    <n v="72"/>
    <n v="110"/>
    <n v="122"/>
    <s v="Terminé"/>
    <n v="5"/>
    <n v="1"/>
    <n v="1"/>
    <n v="72"/>
    <n v="0"/>
    <s v=""/>
    <n v="0"/>
    <n v="72"/>
    <n v="393"/>
  </r>
  <r>
    <x v="12"/>
    <n v="19"/>
    <d v="2026-06-15T04:00:00"/>
    <x v="18"/>
    <s v="Vincent FRAYSSE"/>
    <s v="#E8B28F"/>
    <s v="#E65568"/>
    <s v="Tour 1"/>
    <s v="F"/>
    <s v="Suède"/>
    <s v="SEN"/>
    <s v="Tunisie"/>
    <s v="TUN"/>
    <s v="Monterrey"/>
    <s v="Estadio BBVA"/>
    <n v="1"/>
    <n v="1"/>
    <n v="0"/>
    <n v="72"/>
    <n v="110"/>
    <n v="122"/>
    <s v="Terminé"/>
    <n v="5"/>
    <n v="1"/>
    <n v="0"/>
    <n v="0"/>
    <n v="0"/>
    <s v=""/>
    <n v="0"/>
    <n v="0"/>
    <n v="310"/>
  </r>
  <r>
    <x v="12"/>
    <n v="20"/>
    <d v="2026-06-15T04:00:00"/>
    <x v="19"/>
    <s v="Louis HARLE"/>
    <s v="#60DC8C"/>
    <s v="#22A34F"/>
    <s v="Tour 1"/>
    <s v="F"/>
    <s v="Suède"/>
    <s v="SEN"/>
    <s v="Tunisie"/>
    <s v="TUN"/>
    <s v="Monterrey"/>
    <s v="Estadio BBVA"/>
    <n v="2"/>
    <n v="1"/>
    <n v="0"/>
    <n v="72"/>
    <n v="110"/>
    <n v="122"/>
    <s v="Terminé"/>
    <n v="5"/>
    <n v="1"/>
    <n v="1"/>
    <n v="72"/>
    <n v="0"/>
    <s v=""/>
    <n v="0"/>
    <n v="72"/>
    <n v="497"/>
  </r>
  <r>
    <x v="12"/>
    <n v="21"/>
    <d v="2026-06-15T04:00:00"/>
    <x v="20"/>
    <s v="Aurélien DE POULPIQUET"/>
    <s v="#2FAEE0"/>
    <s v="#BEA064"/>
    <s v="Tour 1"/>
    <s v="F"/>
    <s v="Suède"/>
    <s v="SEN"/>
    <s v="Tunisie"/>
    <s v="TUN"/>
    <s v="Monterrey"/>
    <s v="Estadio BBVA"/>
    <n v="1"/>
    <n v="3"/>
    <n v="0"/>
    <n v="72"/>
    <n v="110"/>
    <n v="122"/>
    <s v="Terminé"/>
    <n v="5"/>
    <n v="1"/>
    <n v="0"/>
    <n v="0"/>
    <n v="0"/>
    <s v=""/>
    <n v="0"/>
    <n v="0"/>
    <n v="608"/>
  </r>
  <r>
    <x v="12"/>
    <n v="22"/>
    <d v="2026-06-15T04:00:00"/>
    <x v="21"/>
    <s v="Paul MONTESINOS"/>
    <s v="#41DEF0"/>
    <s v="#0BA6B7"/>
    <s v="Tour 1"/>
    <s v="F"/>
    <s v="Suède"/>
    <s v="SEN"/>
    <s v="Tunisie"/>
    <s v="TUN"/>
    <s v="Monterrey"/>
    <s v="Estadio BBVA"/>
    <m/>
    <m/>
    <n v="0"/>
    <n v="72"/>
    <n v="110"/>
    <n v="122"/>
    <s v="Terminé"/>
    <n v="5"/>
    <n v="1"/>
    <s v=""/>
    <n v="0"/>
    <n v="0"/>
    <s v=""/>
    <s v=""/>
    <n v="0"/>
    <n v="202"/>
  </r>
  <r>
    <x v="12"/>
    <n v="23"/>
    <d v="2026-06-15T04:00:00"/>
    <x v="22"/>
    <s v="Kinsley ROQUE"/>
    <s v="#F2A2A2"/>
    <s v="#C25D5D"/>
    <s v="Tour 1"/>
    <s v="F"/>
    <s v="Suède"/>
    <s v="SEN"/>
    <s v="Tunisie"/>
    <s v="TUN"/>
    <s v="Monterrey"/>
    <s v="Estadio BBVA"/>
    <n v="1"/>
    <n v="0"/>
    <n v="0"/>
    <n v="72"/>
    <n v="110"/>
    <n v="122"/>
    <s v="Terminé"/>
    <n v="5"/>
    <n v="1"/>
    <n v="1"/>
    <n v="72"/>
    <n v="0"/>
    <s v=""/>
    <n v="0"/>
    <n v="72"/>
    <n v="281"/>
  </r>
  <r>
    <x v="12"/>
    <n v="24"/>
    <d v="2026-06-15T04:00:00"/>
    <x v="23"/>
    <s v="Jaouad SETTI"/>
    <s v="#A2F2C7"/>
    <s v="#5DC18C"/>
    <s v="Tour 1"/>
    <s v="F"/>
    <s v="Suède"/>
    <s v="SEN"/>
    <s v="Tunisie"/>
    <s v="TUN"/>
    <s v="Monterrey"/>
    <s v="Estadio BBVA"/>
    <n v="1"/>
    <n v="1"/>
    <n v="0"/>
    <n v="72"/>
    <n v="110"/>
    <n v="122"/>
    <s v="Terminé"/>
    <n v="5"/>
    <n v="1"/>
    <n v="0"/>
    <n v="0"/>
    <n v="0"/>
    <s v=""/>
    <n v="0"/>
    <n v="0"/>
    <n v="726"/>
  </r>
  <r>
    <x v="12"/>
    <n v="25"/>
    <d v="2026-06-15T04:00:00"/>
    <x v="24"/>
    <s v="Julien INGE"/>
    <s v="#D1B9EB"/>
    <s v="#B58BC7"/>
    <s v="Tour 1"/>
    <s v="F"/>
    <s v="Suède"/>
    <s v="SEN"/>
    <s v="Tunisie"/>
    <s v="TUN"/>
    <s v="Monterrey"/>
    <s v="Estadio BBVA"/>
    <n v="2"/>
    <n v="1"/>
    <n v="0"/>
    <n v="72"/>
    <n v="110"/>
    <n v="122"/>
    <s v="Terminé"/>
    <n v="5"/>
    <n v="1"/>
    <n v="1"/>
    <n v="72"/>
    <n v="0"/>
    <s v=""/>
    <n v="0"/>
    <n v="72"/>
    <n v="291"/>
  </r>
  <r>
    <x v="12"/>
    <n v="26"/>
    <d v="2026-06-11T21:00:00"/>
    <x v="25"/>
    <s v="Paul MONTESINOS"/>
    <s v="#EB8787"/>
    <s v="#368E2C"/>
    <s v="Tour 1"/>
    <s v="F"/>
    <s v="Suède"/>
    <s v="SEN"/>
    <s v="Tunisie"/>
    <s v="TUN"/>
    <m/>
    <m/>
    <n v="1"/>
    <n v="2"/>
    <n v="0"/>
    <n v="72"/>
    <n v="110"/>
    <n v="122"/>
    <s v="Terminé"/>
    <n v="5"/>
    <n v="1"/>
    <n v="0"/>
    <n v="0"/>
    <n v="0"/>
    <s v=""/>
    <n v="0"/>
    <n v="0"/>
    <n v="320"/>
  </r>
  <r>
    <x v="13"/>
    <n v="1"/>
    <d v="2026-06-15T18:00:00"/>
    <x v="0"/>
    <s v="Marie EXBRAYAT"/>
    <s v="#F7C79D"/>
    <s v="#FFBE85"/>
    <s v="Tour 1"/>
    <s v="H"/>
    <s v="Espagne"/>
    <s v="ESP"/>
    <s v="Cap-Vert"/>
    <s v="CPV"/>
    <s v="Atlanta"/>
    <s v="Mercedes-Benz Stadium"/>
    <n v="6"/>
    <n v="0"/>
    <n v="0"/>
    <n v="16"/>
    <n v="166"/>
    <n v="217"/>
    <s v="À venir"/>
    <s v=""/>
    <s v=""/>
    <n v="0"/>
    <s v=""/>
    <n v="0"/>
    <s v=""/>
    <n v="0"/>
    <s v=""/>
    <n v="625"/>
  </r>
  <r>
    <x v="13"/>
    <n v="2"/>
    <d v="2026-06-15T18:00:00"/>
    <x v="1"/>
    <s v="Amine ZARROUKI"/>
    <s v="#FFBEBE"/>
    <s v="#DF6868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538"/>
  </r>
  <r>
    <x v="13"/>
    <n v="3"/>
    <d v="2026-06-15T18:00:00"/>
    <x v="2"/>
    <s v="Laura GIULIANO"/>
    <s v="#F5C7FC"/>
    <s v="#C489CF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519"/>
  </r>
  <r>
    <x v="13"/>
    <n v="4"/>
    <d v="2026-06-15T18:00:00"/>
    <x v="3"/>
    <s v="Julien CRIMOTEL"/>
    <s v="#A5EA7F"/>
    <s v="#80C65A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274"/>
  </r>
  <r>
    <x v="13"/>
    <n v="5"/>
    <d v="2026-06-15T18:00:00"/>
    <x v="4"/>
    <s v="Quentin CARTON"/>
    <s v="#D890FF"/>
    <s v="#B750EF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96"/>
  </r>
  <r>
    <x v="13"/>
    <n v="6"/>
    <d v="2026-06-15T18:00:00"/>
    <x v="5"/>
    <s v="Eyram TETSHIE"/>
    <s v="#A6F7B1"/>
    <s v="#6EC179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362"/>
  </r>
  <r>
    <x v="13"/>
    <n v="7"/>
    <d v="2026-06-15T18:00:00"/>
    <x v="6"/>
    <s v="Anis LEBIK"/>
    <s v="#B2EAE8"/>
    <s v="#6CB4B1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138"/>
  </r>
  <r>
    <x v="13"/>
    <n v="8"/>
    <d v="2026-06-15T18:00:00"/>
    <x v="7"/>
    <s v="Julia BOUANAN"/>
    <s v="#EEF7B1"/>
    <s v="#C1CB7D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623"/>
  </r>
  <r>
    <x v="13"/>
    <n v="9"/>
    <d v="2026-06-15T18:00:00"/>
    <x v="8"/>
    <s v="Julie Mansard"/>
    <s v="#F4EA9D"/>
    <s v="#D2C458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492"/>
  </r>
  <r>
    <x v="13"/>
    <n v="10"/>
    <d v="2026-06-15T18:00:00"/>
    <x v="9"/>
    <s v="Juliette"/>
    <s v="#C4B0FF"/>
    <s v="#7F66C8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416"/>
  </r>
  <r>
    <x v="13"/>
    <n v="11"/>
    <d v="2026-06-15T18:00:00"/>
    <x v="10"/>
    <s v="Samya ALAOUI"/>
    <s v="#CBEBBA"/>
    <s v="#70BC6E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489"/>
  </r>
  <r>
    <x v="13"/>
    <n v="12"/>
    <d v="2026-06-15T18:00:00"/>
    <x v="11"/>
    <s v="Léa WALOCQ"/>
    <s v="#C2D4FF"/>
    <s v="#6586D5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396"/>
  </r>
  <r>
    <x v="13"/>
    <n v="13"/>
    <d v="2026-06-15T18:00:00"/>
    <x v="12"/>
    <s v="Mohamad EL KAWAS"/>
    <s v="#C1E0EF"/>
    <s v="#4F91B2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623"/>
  </r>
  <r>
    <x v="13"/>
    <n v="14"/>
    <d v="2026-06-15T18:00:00"/>
    <x v="13"/>
    <s v="Nicolas LE MOUEL"/>
    <s v="#FFAFD2"/>
    <s v="#F2589B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424"/>
  </r>
  <r>
    <x v="13"/>
    <n v="15"/>
    <d v="2026-06-15T18:00:00"/>
    <x v="14"/>
    <s v="Léa EL ASERY"/>
    <s v="#FF9898"/>
    <s v="#FF5D5D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524"/>
  </r>
  <r>
    <x v="13"/>
    <n v="16"/>
    <d v="2026-06-15T18:00:00"/>
    <x v="15"/>
    <s v="Elwenn JOUBREL"/>
    <s v="#86A4FE"/>
    <s v="#3769FF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153"/>
  </r>
  <r>
    <x v="13"/>
    <n v="17"/>
    <d v="2026-06-15T18:00:00"/>
    <x v="16"/>
    <s v="Pauline OLIVIER"/>
    <s v="#FFB0B0"/>
    <s v="#F25757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451"/>
  </r>
  <r>
    <x v="13"/>
    <n v="18"/>
    <d v="2026-06-15T18:00:00"/>
    <x v="17"/>
    <s v="Julie BOISSIERE"/>
    <s v="#F0BC42"/>
    <s v="#8E1F2F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393"/>
  </r>
  <r>
    <x v="13"/>
    <n v="19"/>
    <d v="2026-06-15T18:00:00"/>
    <x v="18"/>
    <s v="Julie BOUCHARD"/>
    <s v="#E8B28F"/>
    <s v="#E65568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310"/>
  </r>
  <r>
    <x v="13"/>
    <n v="20"/>
    <d v="2026-06-15T18:00:00"/>
    <x v="19"/>
    <s v="Vincent FRAYSSE"/>
    <s v="#60DC8C"/>
    <s v="#22A34F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497"/>
  </r>
  <r>
    <x v="13"/>
    <n v="21"/>
    <d v="2026-06-15T18:00:00"/>
    <x v="20"/>
    <s v="Louis HARLE"/>
    <s v="#2FAEE0"/>
    <s v="#BEA064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608"/>
  </r>
  <r>
    <x v="13"/>
    <n v="22"/>
    <d v="2026-06-15T18:00:00"/>
    <x v="21"/>
    <s v="Aurélien DE POULPIQUET"/>
    <s v="#41DEF0"/>
    <s v="#0BA6B7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202"/>
  </r>
  <r>
    <x v="13"/>
    <n v="23"/>
    <d v="2026-06-15T18:00:00"/>
    <x v="22"/>
    <s v="Paul MONTESINOS"/>
    <s v="#F2A2A2"/>
    <s v="#C25D5D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281"/>
  </r>
  <r>
    <x v="13"/>
    <n v="24"/>
    <d v="2026-06-15T18:00:00"/>
    <x v="23"/>
    <s v="Kinsley ROQUE"/>
    <s v="#A2F2C7"/>
    <s v="#5DC18C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726"/>
  </r>
  <r>
    <x v="13"/>
    <n v="25"/>
    <d v="2026-06-15T18:00:00"/>
    <x v="24"/>
    <s v="Jaouad SETTI"/>
    <s v="#D1B9EB"/>
    <s v="#B58BC7"/>
    <s v="Tour 1"/>
    <s v="H"/>
    <s v="Espagne"/>
    <s v="ESP"/>
    <s v="Cap-Vert"/>
    <s v="CPV"/>
    <s v="Atlanta"/>
    <s v="Mercedes-Benz Stadium"/>
    <m/>
    <m/>
    <n v="0"/>
    <n v="16"/>
    <n v="166"/>
    <n v="217"/>
    <s v="À venir"/>
    <s v=""/>
    <s v=""/>
    <s v=""/>
    <s v=""/>
    <n v="0"/>
    <s v=""/>
    <s v=""/>
    <n v="0"/>
    <n v="291"/>
  </r>
  <r>
    <x v="13"/>
    <n v="26"/>
    <d v="2026-06-11T21:00:00"/>
    <x v="25"/>
    <s v="Kinsley ROQUE"/>
    <s v="#EB8787"/>
    <s v="#368E2C"/>
    <s v="Tour 1"/>
    <s v="H"/>
    <s v="Espagne"/>
    <s v="ESP"/>
    <s v="Cap-Vert"/>
    <s v="CPV"/>
    <m/>
    <m/>
    <m/>
    <m/>
    <n v="0"/>
    <n v="16"/>
    <n v="166"/>
    <n v="217"/>
    <s v="À venir"/>
    <s v=""/>
    <s v=""/>
    <s v=""/>
    <n v="166"/>
    <n v="0"/>
    <s v=""/>
    <s v=""/>
    <n v="0"/>
    <n v="320"/>
  </r>
  <r>
    <x v="14"/>
    <n v="1"/>
    <d v="2026-06-15T21:00:00"/>
    <x v="0"/>
    <s v="Julien INGE"/>
    <s v="#F7C79D"/>
    <s v="#FFBE85"/>
    <s v="Tour 1"/>
    <s v="G"/>
    <s v="Belgique"/>
    <s v="BEL"/>
    <s v="Egypte"/>
    <s v="EGY"/>
    <s v="Seattle"/>
    <s v="Lumen Field"/>
    <n v="1"/>
    <n v="1"/>
    <n v="0"/>
    <n v="57"/>
    <n v="122"/>
    <n v="135"/>
    <s v="À venir"/>
    <s v=""/>
    <s v=""/>
    <n v="1"/>
    <s v=""/>
    <n v="0"/>
    <s v=""/>
    <n v="0"/>
    <s v=""/>
    <n v="625"/>
  </r>
  <r>
    <x v="14"/>
    <n v="2"/>
    <d v="2026-06-15T21:00:00"/>
    <x v="1"/>
    <s v="Marie EXBRAYAT"/>
    <s v="#FFBEBE"/>
    <s v="#DF6868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538"/>
  </r>
  <r>
    <x v="14"/>
    <n v="3"/>
    <d v="2026-06-15T21:00:00"/>
    <x v="2"/>
    <s v="Amine ZARROUKI"/>
    <s v="#F5C7FC"/>
    <s v="#C489CF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519"/>
  </r>
  <r>
    <x v="14"/>
    <n v="4"/>
    <d v="2026-06-15T21:00:00"/>
    <x v="3"/>
    <s v="Laura GIULIANO"/>
    <s v="#A5EA7F"/>
    <s v="#80C65A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274"/>
  </r>
  <r>
    <x v="14"/>
    <n v="5"/>
    <d v="2026-06-15T21:00:00"/>
    <x v="4"/>
    <s v="Julien CRIMOTEL"/>
    <s v="#D890FF"/>
    <s v="#B750EF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96"/>
  </r>
  <r>
    <x v="14"/>
    <n v="6"/>
    <d v="2026-06-15T21:00:00"/>
    <x v="5"/>
    <s v="Quentin CARTON"/>
    <s v="#A6F7B1"/>
    <s v="#6EC179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362"/>
  </r>
  <r>
    <x v="14"/>
    <n v="7"/>
    <d v="2026-06-15T21:00:00"/>
    <x v="6"/>
    <s v="Eyram TETSHIE"/>
    <s v="#B2EAE8"/>
    <s v="#6CB4B1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138"/>
  </r>
  <r>
    <x v="14"/>
    <n v="8"/>
    <d v="2026-06-15T21:00:00"/>
    <x v="7"/>
    <s v="Anis LEBIK"/>
    <s v="#EEF7B1"/>
    <s v="#C1CB7D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623"/>
  </r>
  <r>
    <x v="14"/>
    <n v="9"/>
    <d v="2026-06-15T21:00:00"/>
    <x v="8"/>
    <s v="Julia BOUANAN"/>
    <s v="#F4EA9D"/>
    <s v="#D2C458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492"/>
  </r>
  <r>
    <x v="14"/>
    <n v="10"/>
    <d v="2026-06-15T21:00:00"/>
    <x v="9"/>
    <s v="Julie Mansard"/>
    <s v="#C4B0FF"/>
    <s v="#7F66C8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416"/>
  </r>
  <r>
    <x v="14"/>
    <n v="11"/>
    <d v="2026-06-15T21:00:00"/>
    <x v="10"/>
    <s v="Juliette"/>
    <s v="#CBEBBA"/>
    <s v="#70BC6E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489"/>
  </r>
  <r>
    <x v="14"/>
    <n v="12"/>
    <d v="2026-06-15T21:00:00"/>
    <x v="11"/>
    <s v="Samya ALAOUI"/>
    <s v="#C2D4FF"/>
    <s v="#6586D5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396"/>
  </r>
  <r>
    <x v="14"/>
    <n v="13"/>
    <d v="2026-06-15T21:00:00"/>
    <x v="12"/>
    <s v="Léa WALOCQ"/>
    <s v="#C1E0EF"/>
    <s v="#4F91B2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623"/>
  </r>
  <r>
    <x v="14"/>
    <n v="14"/>
    <d v="2026-06-15T21:00:00"/>
    <x v="13"/>
    <s v="Mohamad EL KAWAS"/>
    <s v="#FFAFD2"/>
    <s v="#F2589B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424"/>
  </r>
  <r>
    <x v="14"/>
    <n v="15"/>
    <d v="2026-06-15T21:00:00"/>
    <x v="14"/>
    <s v="Nicolas LE MOUEL"/>
    <s v="#FF9898"/>
    <s v="#FF5D5D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524"/>
  </r>
  <r>
    <x v="14"/>
    <n v="16"/>
    <d v="2026-06-15T21:00:00"/>
    <x v="15"/>
    <s v="Léa EL ASERY"/>
    <s v="#86A4FE"/>
    <s v="#3769FF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153"/>
  </r>
  <r>
    <x v="14"/>
    <n v="17"/>
    <d v="2026-06-15T21:00:00"/>
    <x v="16"/>
    <s v="Elwenn JOUBREL"/>
    <s v="#FFB0B0"/>
    <s v="#F25757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451"/>
  </r>
  <r>
    <x v="14"/>
    <n v="18"/>
    <d v="2026-06-15T21:00:00"/>
    <x v="17"/>
    <s v="Pauline OLIVIER"/>
    <s v="#F0BC42"/>
    <s v="#8E1F2F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393"/>
  </r>
  <r>
    <x v="14"/>
    <n v="19"/>
    <d v="2026-06-15T21:00:00"/>
    <x v="18"/>
    <s v="Julie BOISSIERE"/>
    <s v="#E8B28F"/>
    <s v="#E65568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310"/>
  </r>
  <r>
    <x v="14"/>
    <n v="20"/>
    <d v="2026-06-15T21:00:00"/>
    <x v="19"/>
    <s v="Julie BOUCHARD"/>
    <s v="#60DC8C"/>
    <s v="#22A34F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497"/>
  </r>
  <r>
    <x v="14"/>
    <n v="21"/>
    <d v="2026-06-15T21:00:00"/>
    <x v="20"/>
    <s v="Vincent FRAYSSE"/>
    <s v="#2FAEE0"/>
    <s v="#BEA064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608"/>
  </r>
  <r>
    <x v="14"/>
    <n v="22"/>
    <d v="2026-06-15T21:00:00"/>
    <x v="21"/>
    <s v="Louis HARLE"/>
    <s v="#41DEF0"/>
    <s v="#0BA6B7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202"/>
  </r>
  <r>
    <x v="14"/>
    <n v="23"/>
    <d v="2026-06-15T21:00:00"/>
    <x v="22"/>
    <s v="Aurélien DE POULPIQUET"/>
    <s v="#F2A2A2"/>
    <s v="#C25D5D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281"/>
  </r>
  <r>
    <x v="14"/>
    <n v="24"/>
    <d v="2026-06-15T21:00:00"/>
    <x v="23"/>
    <s v="Paul MONTESINOS"/>
    <s v="#A2F2C7"/>
    <s v="#5DC18C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726"/>
  </r>
  <r>
    <x v="14"/>
    <n v="25"/>
    <d v="2026-06-15T21:00:00"/>
    <x v="24"/>
    <s v="Kinsley ROQUE"/>
    <s v="#D1B9EB"/>
    <s v="#B58BC7"/>
    <s v="Tour 1"/>
    <s v="G"/>
    <s v="Belgique"/>
    <s v="BEL"/>
    <s v="Egypte"/>
    <s v="EGY"/>
    <s v="Seattle"/>
    <s v="Lumen Field"/>
    <m/>
    <m/>
    <n v="0"/>
    <n v="57"/>
    <n v="122"/>
    <n v="135"/>
    <s v="À venir"/>
    <s v=""/>
    <s v=""/>
    <s v=""/>
    <s v=""/>
    <n v="0"/>
    <s v=""/>
    <s v=""/>
    <n v="0"/>
    <n v="291"/>
  </r>
  <r>
    <x v="14"/>
    <n v="26"/>
    <d v="2026-06-11T21:00:00"/>
    <x v="25"/>
    <s v="Jaouad SETTI"/>
    <s v="#EB8787"/>
    <s v="#368E2C"/>
    <s v="Tour 1"/>
    <s v="G"/>
    <s v="Belgique"/>
    <s v="BEL"/>
    <s v="Egypte"/>
    <s v="EGY"/>
    <m/>
    <m/>
    <m/>
    <m/>
    <n v="0"/>
    <n v="57"/>
    <n v="122"/>
    <n v="135"/>
    <s v="À venir"/>
    <s v=""/>
    <s v=""/>
    <s v=""/>
    <n v="122"/>
    <n v="0"/>
    <s v=""/>
    <s v=""/>
    <n v="0"/>
    <n v="320"/>
  </r>
  <r>
    <x v="15"/>
    <n v="1"/>
    <d v="2026-06-16T00:00:00"/>
    <x v="0"/>
    <s v="Jaouad SETTI"/>
    <s v="#F7C79D"/>
    <s v="#FFBE85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625"/>
  </r>
  <r>
    <x v="15"/>
    <n v="2"/>
    <d v="2026-06-16T00:00:00"/>
    <x v="1"/>
    <s v="Julien INGE"/>
    <s v="#FFBEBE"/>
    <s v="#DF6868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538"/>
  </r>
  <r>
    <x v="15"/>
    <n v="3"/>
    <d v="2026-06-16T00:00:00"/>
    <x v="2"/>
    <s v="Marie EXBRAYAT"/>
    <s v="#F5C7FC"/>
    <s v="#C489CF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519"/>
  </r>
  <r>
    <x v="15"/>
    <n v="4"/>
    <d v="2026-06-16T00:00:00"/>
    <x v="3"/>
    <s v="Amine ZARROUKI"/>
    <s v="#A5EA7F"/>
    <s v="#80C65A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274"/>
  </r>
  <r>
    <x v="15"/>
    <n v="5"/>
    <d v="2026-06-16T00:00:00"/>
    <x v="4"/>
    <s v="Laura GIULIANO"/>
    <s v="#D890FF"/>
    <s v="#B750EF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96"/>
  </r>
  <r>
    <x v="15"/>
    <n v="6"/>
    <d v="2026-06-16T00:00:00"/>
    <x v="5"/>
    <s v="Julien CRIMOTEL"/>
    <s v="#A6F7B1"/>
    <s v="#6EC179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362"/>
  </r>
  <r>
    <x v="15"/>
    <n v="7"/>
    <d v="2026-06-16T00:00:00"/>
    <x v="6"/>
    <s v="Quentin CARTON"/>
    <s v="#B2EAE8"/>
    <s v="#6CB4B1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138"/>
  </r>
  <r>
    <x v="15"/>
    <n v="8"/>
    <d v="2026-06-16T00:00:00"/>
    <x v="7"/>
    <s v="Eyram TETSHIE"/>
    <s v="#EEF7B1"/>
    <s v="#C1CB7D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623"/>
  </r>
  <r>
    <x v="15"/>
    <n v="9"/>
    <d v="2026-06-16T00:00:00"/>
    <x v="8"/>
    <s v="Anis LEBIK"/>
    <s v="#F4EA9D"/>
    <s v="#D2C458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492"/>
  </r>
  <r>
    <x v="15"/>
    <n v="10"/>
    <d v="2026-06-16T00:00:00"/>
    <x v="9"/>
    <s v="Julia BOUANAN"/>
    <s v="#C4B0FF"/>
    <s v="#7F66C8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416"/>
  </r>
  <r>
    <x v="15"/>
    <n v="11"/>
    <d v="2026-06-16T00:00:00"/>
    <x v="10"/>
    <s v="Julie Mansard"/>
    <s v="#CBEBBA"/>
    <s v="#70BC6E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489"/>
  </r>
  <r>
    <x v="15"/>
    <n v="12"/>
    <d v="2026-06-16T00:00:00"/>
    <x v="11"/>
    <s v="Juliette"/>
    <s v="#C2D4FF"/>
    <s v="#6586D5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396"/>
  </r>
  <r>
    <x v="15"/>
    <n v="13"/>
    <d v="2026-06-16T00:00:00"/>
    <x v="12"/>
    <s v="Samya ALAOUI"/>
    <s v="#C1E0EF"/>
    <s v="#4F91B2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623"/>
  </r>
  <r>
    <x v="15"/>
    <n v="14"/>
    <d v="2026-06-16T00:00:00"/>
    <x v="13"/>
    <s v="Léa WALOCQ"/>
    <s v="#FFAFD2"/>
    <s v="#F2589B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424"/>
  </r>
  <r>
    <x v="15"/>
    <n v="15"/>
    <d v="2026-06-16T00:00:00"/>
    <x v="14"/>
    <s v="Mohamad EL KAWAS"/>
    <s v="#FF9898"/>
    <s v="#FF5D5D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524"/>
  </r>
  <r>
    <x v="15"/>
    <n v="16"/>
    <d v="2026-06-16T00:00:00"/>
    <x v="15"/>
    <s v="Nicolas LE MOUEL"/>
    <s v="#86A4FE"/>
    <s v="#3769FF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153"/>
  </r>
  <r>
    <x v="15"/>
    <n v="17"/>
    <d v="2026-06-16T00:00:00"/>
    <x v="16"/>
    <s v="Léa EL ASERY"/>
    <s v="#FFB0B0"/>
    <s v="#F25757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451"/>
  </r>
  <r>
    <x v="15"/>
    <n v="18"/>
    <d v="2026-06-16T00:00:00"/>
    <x v="17"/>
    <s v="Elwenn JOUBREL"/>
    <s v="#F0BC42"/>
    <s v="#8E1F2F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393"/>
  </r>
  <r>
    <x v="15"/>
    <n v="19"/>
    <d v="2026-06-16T00:00:00"/>
    <x v="18"/>
    <s v="Pauline OLIVIER"/>
    <s v="#E8B28F"/>
    <s v="#E65568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310"/>
  </r>
  <r>
    <x v="15"/>
    <n v="20"/>
    <d v="2026-06-16T00:00:00"/>
    <x v="19"/>
    <s v="Julie BOISSIERE"/>
    <s v="#60DC8C"/>
    <s v="#22A34F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497"/>
  </r>
  <r>
    <x v="15"/>
    <n v="21"/>
    <d v="2026-06-16T00:00:00"/>
    <x v="20"/>
    <s v="Julie BOUCHARD"/>
    <s v="#2FAEE0"/>
    <s v="#BEA064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608"/>
  </r>
  <r>
    <x v="15"/>
    <n v="22"/>
    <d v="2026-06-16T00:00:00"/>
    <x v="21"/>
    <s v="Vincent FRAYSSE"/>
    <s v="#41DEF0"/>
    <s v="#0BA6B7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202"/>
  </r>
  <r>
    <x v="15"/>
    <n v="23"/>
    <d v="2026-06-16T00:00:00"/>
    <x v="22"/>
    <s v="Louis HARLE"/>
    <s v="#F2A2A2"/>
    <s v="#C25D5D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281"/>
  </r>
  <r>
    <x v="15"/>
    <n v="24"/>
    <d v="2026-06-16T00:00:00"/>
    <x v="23"/>
    <s v="Aurélien DE POULPIQUET"/>
    <s v="#A2F2C7"/>
    <s v="#5DC18C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726"/>
  </r>
  <r>
    <x v="15"/>
    <n v="25"/>
    <d v="2026-06-16T00:00:00"/>
    <x v="24"/>
    <s v="Paul MONTESINOS"/>
    <s v="#D1B9EB"/>
    <s v="#B58BC7"/>
    <s v="Tour 1"/>
    <s v="H"/>
    <s v="Arabie Saoudite"/>
    <s v="SAU"/>
    <s v="Uruguay"/>
    <s v="URY"/>
    <s v="Miami Gardens, Florida"/>
    <s v="Hard Rock Stadium"/>
    <m/>
    <m/>
    <n v="0"/>
    <n v="146"/>
    <n v="125"/>
    <n v="50"/>
    <s v="À venir"/>
    <s v=""/>
    <s v=""/>
    <s v=""/>
    <s v=""/>
    <n v="0"/>
    <s v=""/>
    <s v=""/>
    <n v="0"/>
    <n v="291"/>
  </r>
  <r>
    <x v="15"/>
    <n v="26"/>
    <d v="2026-06-11T21:00:00"/>
    <x v="25"/>
    <s v="Julien INGE"/>
    <s v="#EB8787"/>
    <s v="#368E2C"/>
    <s v="Tour 1"/>
    <s v="H"/>
    <s v="Arabie Saoudite"/>
    <s v="SAU"/>
    <s v="Uruguay"/>
    <s v="URY"/>
    <m/>
    <m/>
    <m/>
    <m/>
    <n v="0"/>
    <n v="146"/>
    <n v="125"/>
    <n v="50"/>
    <s v="À venir"/>
    <s v=""/>
    <s v=""/>
    <s v=""/>
    <n v="125"/>
    <n v="0"/>
    <s v=""/>
    <s v=""/>
    <n v="0"/>
    <n v="320"/>
  </r>
  <r>
    <x v="16"/>
    <n v="1"/>
    <d v="2026-06-16T03:00:00"/>
    <x v="0"/>
    <s v="Kinsley ROQUE"/>
    <s v="#F7C79D"/>
    <s v="#FFBE85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625"/>
  </r>
  <r>
    <x v="16"/>
    <n v="2"/>
    <d v="2026-06-16T03:00:00"/>
    <x v="1"/>
    <s v="Jaouad SETTI"/>
    <s v="#FFBEBE"/>
    <s v="#DF6868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538"/>
  </r>
  <r>
    <x v="16"/>
    <n v="3"/>
    <d v="2026-06-16T03:00:00"/>
    <x v="2"/>
    <s v="Julien INGE"/>
    <s v="#F5C7FC"/>
    <s v="#C489CF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519"/>
  </r>
  <r>
    <x v="16"/>
    <n v="4"/>
    <d v="2026-06-16T03:00:00"/>
    <x v="3"/>
    <s v="Marie EXBRAYAT"/>
    <s v="#A5EA7F"/>
    <s v="#80C65A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274"/>
  </r>
  <r>
    <x v="16"/>
    <n v="5"/>
    <d v="2026-06-16T03:00:00"/>
    <x v="4"/>
    <s v="Amine ZARROUKI"/>
    <s v="#D890FF"/>
    <s v="#B750EF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96"/>
  </r>
  <r>
    <x v="16"/>
    <n v="6"/>
    <d v="2026-06-16T03:00:00"/>
    <x v="5"/>
    <s v="Laura GIULIANO"/>
    <s v="#A6F7B1"/>
    <s v="#6EC179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362"/>
  </r>
  <r>
    <x v="16"/>
    <n v="7"/>
    <d v="2026-06-16T03:00:00"/>
    <x v="6"/>
    <s v="Julien CRIMOTEL"/>
    <s v="#B2EAE8"/>
    <s v="#6CB4B1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138"/>
  </r>
  <r>
    <x v="16"/>
    <n v="8"/>
    <d v="2026-06-16T03:00:00"/>
    <x v="7"/>
    <s v="Quentin CARTON"/>
    <s v="#EEF7B1"/>
    <s v="#C1CB7D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623"/>
  </r>
  <r>
    <x v="16"/>
    <n v="9"/>
    <d v="2026-06-16T03:00:00"/>
    <x v="8"/>
    <s v="Eyram TETSHIE"/>
    <s v="#F4EA9D"/>
    <s v="#D2C458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492"/>
  </r>
  <r>
    <x v="16"/>
    <n v="10"/>
    <d v="2026-06-16T03:00:00"/>
    <x v="9"/>
    <s v="Anis LEBIK"/>
    <s v="#C4B0FF"/>
    <s v="#7F66C8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416"/>
  </r>
  <r>
    <x v="16"/>
    <n v="11"/>
    <d v="2026-06-16T03:00:00"/>
    <x v="10"/>
    <s v="Julia BOUANAN"/>
    <s v="#CBEBBA"/>
    <s v="#70BC6E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489"/>
  </r>
  <r>
    <x v="16"/>
    <n v="12"/>
    <d v="2026-06-16T03:00:00"/>
    <x v="11"/>
    <s v="Julie Mansard"/>
    <s v="#C2D4FF"/>
    <s v="#6586D5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396"/>
  </r>
  <r>
    <x v="16"/>
    <n v="13"/>
    <d v="2026-06-16T03:00:00"/>
    <x v="12"/>
    <s v="Juliette"/>
    <s v="#C1E0EF"/>
    <s v="#4F91B2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623"/>
  </r>
  <r>
    <x v="16"/>
    <n v="14"/>
    <d v="2026-06-16T03:00:00"/>
    <x v="13"/>
    <s v="Samya ALAOUI"/>
    <s v="#FFAFD2"/>
    <s v="#F2589B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424"/>
  </r>
  <r>
    <x v="16"/>
    <n v="15"/>
    <d v="2026-06-16T03:00:00"/>
    <x v="14"/>
    <s v="Léa WALOCQ"/>
    <s v="#FF9898"/>
    <s v="#FF5D5D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524"/>
  </r>
  <r>
    <x v="16"/>
    <n v="16"/>
    <d v="2026-06-16T03:00:00"/>
    <x v="15"/>
    <s v="Mohamad EL KAWAS"/>
    <s v="#86A4FE"/>
    <s v="#3769FF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153"/>
  </r>
  <r>
    <x v="16"/>
    <n v="17"/>
    <d v="2026-06-16T03:00:00"/>
    <x v="16"/>
    <s v="Nicolas LE MOUEL"/>
    <s v="#FFB0B0"/>
    <s v="#F25757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451"/>
  </r>
  <r>
    <x v="16"/>
    <n v="18"/>
    <d v="2026-06-16T03:00:00"/>
    <x v="17"/>
    <s v="Léa EL ASERY"/>
    <s v="#F0BC42"/>
    <s v="#8E1F2F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393"/>
  </r>
  <r>
    <x v="16"/>
    <n v="19"/>
    <d v="2026-06-16T03:00:00"/>
    <x v="18"/>
    <s v="Elwenn JOUBREL"/>
    <s v="#E8B28F"/>
    <s v="#E65568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310"/>
  </r>
  <r>
    <x v="16"/>
    <n v="20"/>
    <d v="2026-06-16T03:00:00"/>
    <x v="19"/>
    <s v="Pauline OLIVIER"/>
    <s v="#60DC8C"/>
    <s v="#22A34F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497"/>
  </r>
  <r>
    <x v="16"/>
    <n v="21"/>
    <d v="2026-06-16T03:00:00"/>
    <x v="20"/>
    <s v="Julie BOISSIERE"/>
    <s v="#2FAEE0"/>
    <s v="#BEA064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608"/>
  </r>
  <r>
    <x v="16"/>
    <n v="22"/>
    <d v="2026-06-16T03:00:00"/>
    <x v="21"/>
    <s v="Julie BOUCHARD"/>
    <s v="#41DEF0"/>
    <s v="#0BA6B7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202"/>
  </r>
  <r>
    <x v="16"/>
    <n v="23"/>
    <d v="2026-06-16T03:00:00"/>
    <x v="22"/>
    <s v="Vincent FRAYSSE"/>
    <s v="#F2A2A2"/>
    <s v="#C25D5D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281"/>
  </r>
  <r>
    <x v="16"/>
    <n v="24"/>
    <d v="2026-06-16T03:00:00"/>
    <x v="23"/>
    <s v="Louis HARLE"/>
    <s v="#A2F2C7"/>
    <s v="#5DC18C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726"/>
  </r>
  <r>
    <x v="16"/>
    <n v="25"/>
    <d v="2026-06-16T03:00:00"/>
    <x v="24"/>
    <s v="Aurélien DE POULPIQUET"/>
    <s v="#D1B9EB"/>
    <s v="#B58BC7"/>
    <s v="Tour 1"/>
    <s v="G"/>
    <s v="Iran"/>
    <s v="IRN"/>
    <s v="Nouvelle-Zélande"/>
    <s v="NZL"/>
    <s v="Inglewood, Los Angeles, California"/>
    <s v="SoFi Stadium"/>
    <m/>
    <m/>
    <n v="0"/>
    <n v="63"/>
    <n v="116"/>
    <n v="130"/>
    <s v="À venir"/>
    <s v=""/>
    <s v=""/>
    <s v=""/>
    <s v=""/>
    <n v="0"/>
    <s v=""/>
    <s v=""/>
    <n v="0"/>
    <n v="291"/>
  </r>
  <r>
    <x v="16"/>
    <n v="26"/>
    <d v="2026-06-11T21:00:00"/>
    <x v="25"/>
    <s v="Marie EXBRAYAT"/>
    <s v="#EB8787"/>
    <s v="#368E2C"/>
    <s v="Tour 1"/>
    <s v="G"/>
    <s v="Iran"/>
    <s v="IRN"/>
    <s v="Nouvelle-Zélande"/>
    <s v="NZL"/>
    <m/>
    <m/>
    <m/>
    <m/>
    <n v="0"/>
    <n v="63"/>
    <n v="116"/>
    <n v="130"/>
    <s v="À venir"/>
    <s v=""/>
    <s v=""/>
    <s v=""/>
    <n v="116"/>
    <n v="0"/>
    <s v=""/>
    <s v=""/>
    <n v="0"/>
    <n v="320"/>
  </r>
  <r>
    <x v="17"/>
    <n v="1"/>
    <d v="2026-06-16T21:00:00"/>
    <x v="0"/>
    <s v="Paul MONTESINOS"/>
    <s v="#F7C79D"/>
    <s v="#FFBE85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625"/>
  </r>
  <r>
    <x v="17"/>
    <n v="2"/>
    <d v="2026-06-16T21:00:00"/>
    <x v="1"/>
    <s v="Kinsley ROQUE"/>
    <s v="#FFBEBE"/>
    <s v="#DF6868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538"/>
  </r>
  <r>
    <x v="17"/>
    <n v="3"/>
    <d v="2026-06-16T21:00:00"/>
    <x v="2"/>
    <s v="Jaouad SETTI"/>
    <s v="#F5C7FC"/>
    <s v="#C489CF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519"/>
  </r>
  <r>
    <x v="17"/>
    <n v="4"/>
    <d v="2026-06-16T21:00:00"/>
    <x v="3"/>
    <s v="Julien INGE"/>
    <s v="#A5EA7F"/>
    <s v="#80C65A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274"/>
  </r>
  <r>
    <x v="17"/>
    <n v="5"/>
    <d v="2026-06-16T21:00:00"/>
    <x v="4"/>
    <s v="Marie EXBRAYAT"/>
    <s v="#D890FF"/>
    <s v="#B750EF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96"/>
  </r>
  <r>
    <x v="17"/>
    <n v="6"/>
    <d v="2026-06-16T21:00:00"/>
    <x v="5"/>
    <s v="Amine ZARROUKI"/>
    <s v="#A6F7B1"/>
    <s v="#6EC179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362"/>
  </r>
  <r>
    <x v="17"/>
    <n v="7"/>
    <d v="2026-06-16T21:00:00"/>
    <x v="6"/>
    <s v="Laura GIULIANO"/>
    <s v="#B2EAE8"/>
    <s v="#6CB4B1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138"/>
  </r>
  <r>
    <x v="17"/>
    <n v="8"/>
    <d v="2026-06-16T21:00:00"/>
    <x v="7"/>
    <s v="Julien CRIMOTEL"/>
    <s v="#EEF7B1"/>
    <s v="#C1CB7D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623"/>
  </r>
  <r>
    <x v="17"/>
    <n v="9"/>
    <d v="2026-06-16T21:00:00"/>
    <x v="8"/>
    <s v="Quentin CARTON"/>
    <s v="#F4EA9D"/>
    <s v="#D2C458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492"/>
  </r>
  <r>
    <x v="17"/>
    <n v="10"/>
    <d v="2026-06-16T21:00:00"/>
    <x v="9"/>
    <s v="Eyram TETSHIE"/>
    <s v="#C4B0FF"/>
    <s v="#7F66C8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416"/>
  </r>
  <r>
    <x v="17"/>
    <n v="11"/>
    <d v="2026-06-16T21:00:00"/>
    <x v="10"/>
    <s v="Anis LEBIK"/>
    <s v="#CBEBBA"/>
    <s v="#70BC6E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489"/>
  </r>
  <r>
    <x v="17"/>
    <n v="12"/>
    <d v="2026-06-16T21:00:00"/>
    <x v="11"/>
    <s v="Julia BOUANAN"/>
    <s v="#C2D4FF"/>
    <s v="#6586D5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396"/>
  </r>
  <r>
    <x v="17"/>
    <n v="13"/>
    <d v="2026-06-16T21:00:00"/>
    <x v="12"/>
    <s v="Julie Mansard"/>
    <s v="#C1E0EF"/>
    <s v="#4F91B2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623"/>
  </r>
  <r>
    <x v="17"/>
    <n v="14"/>
    <d v="2026-06-16T21:00:00"/>
    <x v="13"/>
    <s v="Juliette"/>
    <s v="#FFAFD2"/>
    <s v="#F2589B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424"/>
  </r>
  <r>
    <x v="17"/>
    <n v="15"/>
    <d v="2026-06-16T21:00:00"/>
    <x v="14"/>
    <s v="Samya ALAOUI"/>
    <s v="#FF9898"/>
    <s v="#FF5D5D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524"/>
  </r>
  <r>
    <x v="17"/>
    <n v="16"/>
    <d v="2026-06-16T21:00:00"/>
    <x v="15"/>
    <s v="Léa WALOCQ"/>
    <s v="#86A4FE"/>
    <s v="#3769FF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153"/>
  </r>
  <r>
    <x v="17"/>
    <n v="17"/>
    <d v="2026-06-16T21:00:00"/>
    <x v="16"/>
    <s v="Mohamad EL KAWAS"/>
    <s v="#FFB0B0"/>
    <s v="#F25757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451"/>
  </r>
  <r>
    <x v="17"/>
    <n v="18"/>
    <d v="2026-06-16T21:00:00"/>
    <x v="17"/>
    <s v="Nicolas LE MOUEL"/>
    <s v="#F0BC42"/>
    <s v="#8E1F2F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393"/>
  </r>
  <r>
    <x v="17"/>
    <n v="19"/>
    <d v="2026-06-16T21:00:00"/>
    <x v="18"/>
    <s v="Léa EL ASERY"/>
    <s v="#E8B28F"/>
    <s v="#E65568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310"/>
  </r>
  <r>
    <x v="17"/>
    <n v="20"/>
    <d v="2026-06-16T21:00:00"/>
    <x v="19"/>
    <s v="Elwenn JOUBREL"/>
    <s v="#60DC8C"/>
    <s v="#22A34F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497"/>
  </r>
  <r>
    <x v="17"/>
    <n v="21"/>
    <d v="2026-06-16T21:00:00"/>
    <x v="20"/>
    <s v="Pauline OLIVIER"/>
    <s v="#2FAEE0"/>
    <s v="#BEA064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608"/>
  </r>
  <r>
    <x v="17"/>
    <n v="22"/>
    <d v="2026-06-16T21:00:00"/>
    <x v="21"/>
    <s v="Julie BOISSIERE"/>
    <s v="#41DEF0"/>
    <s v="#0BA6B7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202"/>
  </r>
  <r>
    <x v="17"/>
    <n v="23"/>
    <d v="2026-06-16T21:00:00"/>
    <x v="22"/>
    <s v="Julie BOUCHARD"/>
    <s v="#F2A2A2"/>
    <s v="#C25D5D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281"/>
  </r>
  <r>
    <x v="17"/>
    <n v="24"/>
    <d v="2026-06-16T21:00:00"/>
    <x v="23"/>
    <s v="Vincent FRAYSSE"/>
    <s v="#A2F2C7"/>
    <s v="#5DC18C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726"/>
  </r>
  <r>
    <x v="17"/>
    <n v="25"/>
    <d v="2026-06-16T21:00:00"/>
    <x v="24"/>
    <s v="Louis HARLE"/>
    <s v="#D1B9EB"/>
    <s v="#B58BC7"/>
    <s v="Tour 1"/>
    <s v="I"/>
    <s v="France"/>
    <s v="FRA"/>
    <s v="Sénégal"/>
    <s v="SEN"/>
    <s v="East Rutherford, New Jersey/New York"/>
    <s v="MetLife Stadium"/>
    <m/>
    <m/>
    <n v="0"/>
    <n v="46"/>
    <n v="128"/>
    <n v="153"/>
    <s v="À venir"/>
    <s v=""/>
    <s v=""/>
    <s v=""/>
    <s v=""/>
    <n v="0"/>
    <s v=""/>
    <s v=""/>
    <n v="0"/>
    <n v="291"/>
  </r>
  <r>
    <x v="17"/>
    <n v="26"/>
    <d v="2026-06-11T21:00:00"/>
    <x v="25"/>
    <s v="Amine ZARROUKI"/>
    <s v="#EB8787"/>
    <s v="#368E2C"/>
    <s v="Tour 1"/>
    <s v="I"/>
    <s v="France"/>
    <s v="FRA"/>
    <s v="Sénégal"/>
    <s v="SEN"/>
    <m/>
    <m/>
    <m/>
    <m/>
    <n v="0"/>
    <n v="46"/>
    <n v="128"/>
    <n v="153"/>
    <s v="À venir"/>
    <s v=""/>
    <s v=""/>
    <s v=""/>
    <n v="128"/>
    <n v="0"/>
    <s v=""/>
    <s v=""/>
    <n v="0"/>
    <n v="320"/>
  </r>
  <r>
    <x v="18"/>
    <n v="1"/>
    <d v="2026-06-17T00:00:00"/>
    <x v="0"/>
    <s v="Aurélien DE POULPIQUET"/>
    <s v="#F7C79D"/>
    <s v="#FFBE85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625"/>
  </r>
  <r>
    <x v="18"/>
    <n v="2"/>
    <d v="2026-06-17T00:00:00"/>
    <x v="1"/>
    <s v="Paul MONTESINOS"/>
    <s v="#FFBEBE"/>
    <s v="#DF6868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538"/>
  </r>
  <r>
    <x v="18"/>
    <n v="3"/>
    <d v="2026-06-17T00:00:00"/>
    <x v="2"/>
    <s v="Kinsley ROQUE"/>
    <s v="#F5C7FC"/>
    <s v="#C489CF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519"/>
  </r>
  <r>
    <x v="18"/>
    <n v="4"/>
    <d v="2026-06-17T00:00:00"/>
    <x v="3"/>
    <s v="Jaouad SETTI"/>
    <s v="#A5EA7F"/>
    <s v="#80C65A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274"/>
  </r>
  <r>
    <x v="18"/>
    <n v="5"/>
    <d v="2026-06-17T00:00:00"/>
    <x v="4"/>
    <s v="Julien INGE"/>
    <s v="#D890FF"/>
    <s v="#B750EF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96"/>
  </r>
  <r>
    <x v="18"/>
    <n v="6"/>
    <d v="2026-06-17T00:00:00"/>
    <x v="5"/>
    <s v="Marie EXBRAYAT"/>
    <s v="#A6F7B1"/>
    <s v="#6EC179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362"/>
  </r>
  <r>
    <x v="18"/>
    <n v="7"/>
    <d v="2026-06-17T00:00:00"/>
    <x v="6"/>
    <s v="Amine ZARROUKI"/>
    <s v="#B2EAE8"/>
    <s v="#6CB4B1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138"/>
  </r>
  <r>
    <x v="18"/>
    <n v="8"/>
    <d v="2026-06-17T00:00:00"/>
    <x v="7"/>
    <s v="Laura GIULIANO"/>
    <s v="#EEF7B1"/>
    <s v="#C1CB7D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623"/>
  </r>
  <r>
    <x v="18"/>
    <n v="9"/>
    <d v="2026-06-17T00:00:00"/>
    <x v="8"/>
    <s v="Julien CRIMOTEL"/>
    <s v="#F4EA9D"/>
    <s v="#D2C458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492"/>
  </r>
  <r>
    <x v="18"/>
    <n v="10"/>
    <d v="2026-06-17T00:00:00"/>
    <x v="9"/>
    <s v="Quentin CARTON"/>
    <s v="#C4B0FF"/>
    <s v="#7F66C8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416"/>
  </r>
  <r>
    <x v="18"/>
    <n v="11"/>
    <d v="2026-06-17T00:00:00"/>
    <x v="10"/>
    <s v="Eyram TETSHIE"/>
    <s v="#CBEBBA"/>
    <s v="#70BC6E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489"/>
  </r>
  <r>
    <x v="18"/>
    <n v="12"/>
    <d v="2026-06-17T00:00:00"/>
    <x v="11"/>
    <s v="Anis LEBIK"/>
    <s v="#C2D4FF"/>
    <s v="#6586D5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396"/>
  </r>
  <r>
    <x v="18"/>
    <n v="13"/>
    <d v="2026-06-17T00:00:00"/>
    <x v="12"/>
    <s v="Julia BOUANAN"/>
    <s v="#C1E0EF"/>
    <s v="#4F91B2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623"/>
  </r>
  <r>
    <x v="18"/>
    <n v="14"/>
    <d v="2026-06-17T00:00:00"/>
    <x v="13"/>
    <s v="Julie Mansard"/>
    <s v="#FFAFD2"/>
    <s v="#F2589B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424"/>
  </r>
  <r>
    <x v="18"/>
    <n v="15"/>
    <d v="2026-06-17T00:00:00"/>
    <x v="14"/>
    <s v="Juliette"/>
    <s v="#FF9898"/>
    <s v="#FF5D5D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524"/>
  </r>
  <r>
    <x v="18"/>
    <n v="16"/>
    <d v="2026-06-17T00:00:00"/>
    <x v="15"/>
    <s v="Samya ALAOUI"/>
    <s v="#86A4FE"/>
    <s v="#3769FF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153"/>
  </r>
  <r>
    <x v="18"/>
    <n v="17"/>
    <d v="2026-06-17T00:00:00"/>
    <x v="16"/>
    <s v="Léa WALOCQ"/>
    <s v="#FFB0B0"/>
    <s v="#F25757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451"/>
  </r>
  <r>
    <x v="18"/>
    <n v="18"/>
    <d v="2026-06-17T00:00:00"/>
    <x v="17"/>
    <s v="Mohamad EL KAWAS"/>
    <s v="#F0BC42"/>
    <s v="#8E1F2F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393"/>
  </r>
  <r>
    <x v="18"/>
    <n v="19"/>
    <d v="2026-06-17T00:00:00"/>
    <x v="18"/>
    <s v="Nicolas LE MOUEL"/>
    <s v="#E8B28F"/>
    <s v="#E65568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310"/>
  </r>
  <r>
    <x v="18"/>
    <n v="20"/>
    <d v="2026-06-17T00:00:00"/>
    <x v="19"/>
    <s v="Léa EL ASERY"/>
    <s v="#60DC8C"/>
    <s v="#22A34F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497"/>
  </r>
  <r>
    <x v="18"/>
    <n v="21"/>
    <d v="2026-06-17T00:00:00"/>
    <x v="20"/>
    <s v="Elwenn JOUBREL"/>
    <s v="#2FAEE0"/>
    <s v="#BEA064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608"/>
  </r>
  <r>
    <x v="18"/>
    <n v="22"/>
    <d v="2026-06-17T00:00:00"/>
    <x v="21"/>
    <s v="Pauline OLIVIER"/>
    <s v="#41DEF0"/>
    <s v="#0BA6B7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202"/>
  </r>
  <r>
    <x v="18"/>
    <n v="23"/>
    <d v="2026-06-17T00:00:00"/>
    <x v="22"/>
    <s v="Julie BOISSIERE"/>
    <s v="#F2A2A2"/>
    <s v="#C25D5D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281"/>
  </r>
  <r>
    <x v="18"/>
    <n v="24"/>
    <d v="2026-06-17T00:00:00"/>
    <x v="23"/>
    <s v="Julie BOUCHARD"/>
    <s v="#A2F2C7"/>
    <s v="#5DC18C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726"/>
  </r>
  <r>
    <x v="18"/>
    <n v="25"/>
    <d v="2026-06-17T00:00:00"/>
    <x v="24"/>
    <s v="Vincent FRAYSSE"/>
    <s v="#D1B9EB"/>
    <s v="#B58BC7"/>
    <s v="Tour 1"/>
    <s v="I"/>
    <s v="Irak"/>
    <s v="IRQ"/>
    <s v="Norvège"/>
    <s v="NOR"/>
    <s v="Foxborough"/>
    <s v="Gillette Stadium"/>
    <m/>
    <m/>
    <n v="0"/>
    <n v="178"/>
    <n v="144"/>
    <n v="30"/>
    <s v="À venir"/>
    <s v=""/>
    <s v=""/>
    <s v=""/>
    <s v=""/>
    <n v="0"/>
    <s v=""/>
    <s v=""/>
    <n v="0"/>
    <n v="291"/>
  </r>
  <r>
    <x v="18"/>
    <n v="26"/>
    <d v="2026-06-11T21:00:00"/>
    <x v="25"/>
    <s v="Laura GIULIANO"/>
    <s v="#EB8787"/>
    <s v="#368E2C"/>
    <s v="Tour 1"/>
    <s v="I"/>
    <s v="Irak"/>
    <s v="IRQ"/>
    <s v="Norvège"/>
    <s v="NOR"/>
    <m/>
    <m/>
    <m/>
    <m/>
    <n v="0"/>
    <n v="178"/>
    <n v="144"/>
    <n v="30"/>
    <s v="À venir"/>
    <s v=""/>
    <s v=""/>
    <s v=""/>
    <n v="144"/>
    <n v="0"/>
    <s v=""/>
    <s v=""/>
    <n v="0"/>
    <n v="320"/>
  </r>
  <r>
    <x v="19"/>
    <n v="1"/>
    <d v="2026-06-17T03:00:00"/>
    <x v="0"/>
    <s v="Louis HARLE"/>
    <s v="#F7C79D"/>
    <s v="#FFBE85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625"/>
  </r>
  <r>
    <x v="19"/>
    <n v="2"/>
    <d v="2026-06-17T03:00:00"/>
    <x v="1"/>
    <s v="Aurélien DE POULPIQUET"/>
    <s v="#FFBEBE"/>
    <s v="#DF6868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538"/>
  </r>
  <r>
    <x v="19"/>
    <n v="3"/>
    <d v="2026-06-17T03:00:00"/>
    <x v="2"/>
    <s v="Paul MONTESINOS"/>
    <s v="#F5C7FC"/>
    <s v="#C489CF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519"/>
  </r>
  <r>
    <x v="19"/>
    <n v="4"/>
    <d v="2026-06-17T03:00:00"/>
    <x v="3"/>
    <s v="Kinsley ROQUE"/>
    <s v="#A5EA7F"/>
    <s v="#80C65A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274"/>
  </r>
  <r>
    <x v="19"/>
    <n v="5"/>
    <d v="2026-06-17T03:00:00"/>
    <x v="4"/>
    <s v="Jaouad SETTI"/>
    <s v="#D890FF"/>
    <s v="#B750EF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96"/>
  </r>
  <r>
    <x v="19"/>
    <n v="6"/>
    <d v="2026-06-17T03:00:00"/>
    <x v="5"/>
    <s v="Julien INGE"/>
    <s v="#A6F7B1"/>
    <s v="#6EC179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362"/>
  </r>
  <r>
    <x v="19"/>
    <n v="7"/>
    <d v="2026-06-17T03:00:00"/>
    <x v="6"/>
    <s v="Marie EXBRAYAT"/>
    <s v="#B2EAE8"/>
    <s v="#6CB4B1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138"/>
  </r>
  <r>
    <x v="19"/>
    <n v="8"/>
    <d v="2026-06-17T03:00:00"/>
    <x v="7"/>
    <s v="Amine ZARROUKI"/>
    <s v="#EEF7B1"/>
    <s v="#C1CB7D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623"/>
  </r>
  <r>
    <x v="19"/>
    <n v="9"/>
    <d v="2026-06-17T03:00:00"/>
    <x v="8"/>
    <s v="Laura GIULIANO"/>
    <s v="#F4EA9D"/>
    <s v="#D2C458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492"/>
  </r>
  <r>
    <x v="19"/>
    <n v="10"/>
    <d v="2026-06-17T03:00:00"/>
    <x v="9"/>
    <s v="Julien CRIMOTEL"/>
    <s v="#C4B0FF"/>
    <s v="#7F66C8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416"/>
  </r>
  <r>
    <x v="19"/>
    <n v="11"/>
    <d v="2026-06-17T03:00:00"/>
    <x v="10"/>
    <s v="Quentin CARTON"/>
    <s v="#CBEBBA"/>
    <s v="#70BC6E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489"/>
  </r>
  <r>
    <x v="19"/>
    <n v="12"/>
    <d v="2026-06-17T03:00:00"/>
    <x v="11"/>
    <s v="Eyram TETSHIE"/>
    <s v="#C2D4FF"/>
    <s v="#6586D5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396"/>
  </r>
  <r>
    <x v="19"/>
    <n v="13"/>
    <d v="2026-06-17T03:00:00"/>
    <x v="12"/>
    <s v="Anis LEBIK"/>
    <s v="#C1E0EF"/>
    <s v="#4F91B2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623"/>
  </r>
  <r>
    <x v="19"/>
    <n v="14"/>
    <d v="2026-06-17T03:00:00"/>
    <x v="13"/>
    <s v="Julia BOUANAN"/>
    <s v="#FFAFD2"/>
    <s v="#F2589B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424"/>
  </r>
  <r>
    <x v="19"/>
    <n v="15"/>
    <d v="2026-06-17T03:00:00"/>
    <x v="14"/>
    <s v="Julie Mansard"/>
    <s v="#FF9898"/>
    <s v="#FF5D5D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524"/>
  </r>
  <r>
    <x v="19"/>
    <n v="16"/>
    <d v="2026-06-17T03:00:00"/>
    <x v="15"/>
    <s v="Juliette"/>
    <s v="#86A4FE"/>
    <s v="#3769FF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153"/>
  </r>
  <r>
    <x v="19"/>
    <n v="17"/>
    <d v="2026-06-17T03:00:00"/>
    <x v="16"/>
    <s v="Samya ALAOUI"/>
    <s v="#FFB0B0"/>
    <s v="#F25757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451"/>
  </r>
  <r>
    <x v="19"/>
    <n v="18"/>
    <d v="2026-06-17T03:00:00"/>
    <x v="17"/>
    <s v="Léa WALOCQ"/>
    <s v="#F0BC42"/>
    <s v="#8E1F2F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393"/>
  </r>
  <r>
    <x v="19"/>
    <n v="19"/>
    <d v="2026-06-17T03:00:00"/>
    <x v="18"/>
    <s v="Mohamad EL KAWAS"/>
    <s v="#E8B28F"/>
    <s v="#E65568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310"/>
  </r>
  <r>
    <x v="19"/>
    <n v="20"/>
    <d v="2026-06-17T03:00:00"/>
    <x v="19"/>
    <s v="Nicolas LE MOUEL"/>
    <s v="#60DC8C"/>
    <s v="#22A34F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497"/>
  </r>
  <r>
    <x v="19"/>
    <n v="21"/>
    <d v="2026-06-17T03:00:00"/>
    <x v="20"/>
    <s v="Léa EL ASERY"/>
    <s v="#2FAEE0"/>
    <s v="#BEA064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608"/>
  </r>
  <r>
    <x v="19"/>
    <n v="22"/>
    <d v="2026-06-17T03:00:00"/>
    <x v="21"/>
    <s v="Elwenn JOUBREL"/>
    <s v="#41DEF0"/>
    <s v="#0BA6B7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202"/>
  </r>
  <r>
    <x v="19"/>
    <n v="23"/>
    <d v="2026-06-17T03:00:00"/>
    <x v="22"/>
    <s v="Pauline OLIVIER"/>
    <s v="#F2A2A2"/>
    <s v="#C25D5D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281"/>
  </r>
  <r>
    <x v="19"/>
    <n v="24"/>
    <d v="2026-06-17T03:00:00"/>
    <x v="23"/>
    <s v="Julie BOISSIERE"/>
    <s v="#A2F2C7"/>
    <s v="#5DC18C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726"/>
  </r>
  <r>
    <x v="19"/>
    <n v="25"/>
    <d v="2026-06-17T03:00:00"/>
    <x v="24"/>
    <s v="Julie BOUCHARD"/>
    <s v="#D1B9EB"/>
    <s v="#B58BC7"/>
    <s v="Tour 1"/>
    <s v="J"/>
    <s v="Argentine"/>
    <s v="ARG"/>
    <s v="Algérie"/>
    <s v="ALG"/>
    <s v="Kansas City, Missouri"/>
    <s v="Arrowhead Stadium"/>
    <m/>
    <m/>
    <n v="0"/>
    <n v="43"/>
    <n v="129"/>
    <n v="159"/>
    <s v="À venir"/>
    <s v=""/>
    <s v=""/>
    <s v=""/>
    <s v=""/>
    <n v="0"/>
    <s v=""/>
    <s v=""/>
    <n v="0"/>
    <n v="291"/>
  </r>
  <r>
    <x v="19"/>
    <n v="26"/>
    <d v="2026-06-11T21:00:00"/>
    <x v="25"/>
    <s v="Julien CRIMOTEL"/>
    <s v="#EB8787"/>
    <s v="#368E2C"/>
    <s v="Tour 1"/>
    <s v="J"/>
    <s v="Argentine"/>
    <s v="ARG"/>
    <s v="Algérie"/>
    <s v="ALG"/>
    <m/>
    <m/>
    <m/>
    <m/>
    <n v="0"/>
    <n v="43"/>
    <n v="129"/>
    <n v="159"/>
    <s v="À venir"/>
    <s v=""/>
    <s v=""/>
    <s v=""/>
    <n v="129"/>
    <n v="0"/>
    <s v=""/>
    <s v=""/>
    <n v="0"/>
    <n v="320"/>
  </r>
  <r>
    <x v="20"/>
    <n v="1"/>
    <d v="2026-06-17T06:00:00"/>
    <x v="0"/>
    <s v="Vincent FRAYSSE"/>
    <s v="#F7C79D"/>
    <s v="#FFBE85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625"/>
  </r>
  <r>
    <x v="20"/>
    <n v="2"/>
    <d v="2026-06-17T06:00:00"/>
    <x v="1"/>
    <s v="Louis HARLE"/>
    <s v="#FFBEBE"/>
    <s v="#DF6868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538"/>
  </r>
  <r>
    <x v="20"/>
    <n v="3"/>
    <d v="2026-06-17T06:00:00"/>
    <x v="2"/>
    <s v="Aurélien DE POULPIQUET"/>
    <s v="#F5C7FC"/>
    <s v="#C489CF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519"/>
  </r>
  <r>
    <x v="20"/>
    <n v="4"/>
    <d v="2026-06-17T06:00:00"/>
    <x v="3"/>
    <s v="Paul MONTESINOS"/>
    <s v="#A5EA7F"/>
    <s v="#80C65A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274"/>
  </r>
  <r>
    <x v="20"/>
    <n v="5"/>
    <d v="2026-06-17T06:00:00"/>
    <x v="4"/>
    <s v="Kinsley ROQUE"/>
    <s v="#D890FF"/>
    <s v="#B750EF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96"/>
  </r>
  <r>
    <x v="20"/>
    <n v="6"/>
    <d v="2026-06-17T06:00:00"/>
    <x v="5"/>
    <s v="Jaouad SETTI"/>
    <s v="#A6F7B1"/>
    <s v="#6EC179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362"/>
  </r>
  <r>
    <x v="20"/>
    <n v="7"/>
    <d v="2026-06-17T06:00:00"/>
    <x v="6"/>
    <s v="Julien INGE"/>
    <s v="#B2EAE8"/>
    <s v="#6CB4B1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138"/>
  </r>
  <r>
    <x v="20"/>
    <n v="8"/>
    <d v="2026-06-17T06:00:00"/>
    <x v="7"/>
    <s v="Marie EXBRAYAT"/>
    <s v="#EEF7B1"/>
    <s v="#C1CB7D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623"/>
  </r>
  <r>
    <x v="20"/>
    <n v="9"/>
    <d v="2026-06-17T06:00:00"/>
    <x v="8"/>
    <s v="Amine ZARROUKI"/>
    <s v="#F4EA9D"/>
    <s v="#D2C458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492"/>
  </r>
  <r>
    <x v="20"/>
    <n v="10"/>
    <d v="2026-06-17T06:00:00"/>
    <x v="9"/>
    <s v="Laura GIULIANO"/>
    <s v="#C4B0FF"/>
    <s v="#7F66C8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416"/>
  </r>
  <r>
    <x v="20"/>
    <n v="11"/>
    <d v="2026-06-17T06:00:00"/>
    <x v="10"/>
    <s v="Julien CRIMOTEL"/>
    <s v="#CBEBBA"/>
    <s v="#70BC6E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489"/>
  </r>
  <r>
    <x v="20"/>
    <n v="12"/>
    <d v="2026-06-17T06:00:00"/>
    <x v="11"/>
    <s v="Quentin CARTON"/>
    <s v="#C2D4FF"/>
    <s v="#6586D5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396"/>
  </r>
  <r>
    <x v="20"/>
    <n v="13"/>
    <d v="2026-06-17T06:00:00"/>
    <x v="12"/>
    <s v="Eyram TETSHIE"/>
    <s v="#C1E0EF"/>
    <s v="#4F91B2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623"/>
  </r>
  <r>
    <x v="20"/>
    <n v="14"/>
    <d v="2026-06-17T06:00:00"/>
    <x v="13"/>
    <s v="Anis LEBIK"/>
    <s v="#FFAFD2"/>
    <s v="#F2589B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424"/>
  </r>
  <r>
    <x v="20"/>
    <n v="15"/>
    <d v="2026-06-17T06:00:00"/>
    <x v="14"/>
    <s v="Julia BOUANAN"/>
    <s v="#FF9898"/>
    <s v="#FF5D5D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524"/>
  </r>
  <r>
    <x v="20"/>
    <n v="16"/>
    <d v="2026-06-17T06:00:00"/>
    <x v="15"/>
    <s v="Julie Mansard"/>
    <s v="#86A4FE"/>
    <s v="#3769FF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153"/>
  </r>
  <r>
    <x v="20"/>
    <n v="17"/>
    <d v="2026-06-17T06:00:00"/>
    <x v="16"/>
    <s v="Juliette"/>
    <s v="#FFB0B0"/>
    <s v="#F25757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451"/>
  </r>
  <r>
    <x v="20"/>
    <n v="18"/>
    <d v="2026-06-17T06:00:00"/>
    <x v="17"/>
    <s v="Samya ALAOUI"/>
    <s v="#F0BC42"/>
    <s v="#8E1F2F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393"/>
  </r>
  <r>
    <x v="20"/>
    <n v="19"/>
    <d v="2026-06-17T06:00:00"/>
    <x v="18"/>
    <s v="Léa WALOCQ"/>
    <s v="#E8B28F"/>
    <s v="#E65568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310"/>
  </r>
  <r>
    <x v="20"/>
    <n v="20"/>
    <d v="2026-06-17T06:00:00"/>
    <x v="19"/>
    <s v="Mohamad EL KAWAS"/>
    <s v="#60DC8C"/>
    <s v="#22A34F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497"/>
  </r>
  <r>
    <x v="20"/>
    <n v="21"/>
    <d v="2026-06-17T06:00:00"/>
    <x v="20"/>
    <s v="Nicolas LE MOUEL"/>
    <s v="#2FAEE0"/>
    <s v="#BEA064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608"/>
  </r>
  <r>
    <x v="20"/>
    <n v="22"/>
    <d v="2026-06-17T06:00:00"/>
    <x v="21"/>
    <s v="Léa EL ASERY"/>
    <s v="#41DEF0"/>
    <s v="#0BA6B7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202"/>
  </r>
  <r>
    <x v="20"/>
    <n v="23"/>
    <d v="2026-06-17T06:00:00"/>
    <x v="22"/>
    <s v="Elwenn JOUBREL"/>
    <s v="#F2A2A2"/>
    <s v="#C25D5D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281"/>
  </r>
  <r>
    <x v="20"/>
    <n v="24"/>
    <d v="2026-06-17T06:00:00"/>
    <x v="23"/>
    <s v="Pauline OLIVIER"/>
    <s v="#A2F2C7"/>
    <s v="#5DC18C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726"/>
  </r>
  <r>
    <x v="20"/>
    <n v="25"/>
    <d v="2026-06-17T06:00:00"/>
    <x v="24"/>
    <s v="Julie BOISSIERE"/>
    <s v="#D1B9EB"/>
    <s v="#B58BC7"/>
    <s v="Tour 1"/>
    <s v="J"/>
    <s v="Autriche"/>
    <s v="AUT"/>
    <s v="Jordanie"/>
    <s v="JOR"/>
    <s v="Santa Clara, Californie"/>
    <s v="Levi's Stadium"/>
    <m/>
    <m/>
    <n v="0"/>
    <n v="38"/>
    <n v="136"/>
    <n v="163"/>
    <s v="À venir"/>
    <s v=""/>
    <s v=""/>
    <s v=""/>
    <s v=""/>
    <n v="0"/>
    <s v=""/>
    <s v=""/>
    <n v="0"/>
    <n v="291"/>
  </r>
  <r>
    <x v="20"/>
    <n v="26"/>
    <d v="2026-06-11T21:00:00"/>
    <x v="25"/>
    <s v="Quentin CARTON"/>
    <s v="#EB8787"/>
    <s v="#368E2C"/>
    <s v="Tour 1"/>
    <s v="J"/>
    <s v="Autriche"/>
    <s v="AUT"/>
    <s v="Jordanie"/>
    <s v="JOR"/>
    <m/>
    <m/>
    <m/>
    <m/>
    <n v="0"/>
    <n v="38"/>
    <n v="136"/>
    <n v="163"/>
    <s v="À venir"/>
    <s v=""/>
    <s v=""/>
    <s v=""/>
    <n v="136"/>
    <n v="0"/>
    <s v=""/>
    <s v=""/>
    <n v="0"/>
    <n v="320"/>
  </r>
  <r>
    <x v="21"/>
    <n v="1"/>
    <d v="2026-06-17T19:00:00"/>
    <x v="0"/>
    <s v="Julie BOUCHARD"/>
    <s v="#F7C79D"/>
    <s v="#FFBE85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625"/>
  </r>
  <r>
    <x v="21"/>
    <n v="2"/>
    <d v="2026-06-17T19:00:00"/>
    <x v="1"/>
    <s v="Vincent FRAYSSE"/>
    <s v="#FFBEBE"/>
    <s v="#DF6868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538"/>
  </r>
  <r>
    <x v="21"/>
    <n v="3"/>
    <d v="2026-06-17T19:00:00"/>
    <x v="2"/>
    <s v="Louis HARLE"/>
    <s v="#F5C7FC"/>
    <s v="#C489CF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519"/>
  </r>
  <r>
    <x v="21"/>
    <n v="4"/>
    <d v="2026-06-17T19:00:00"/>
    <x v="3"/>
    <s v="Aurélien DE POULPIQUET"/>
    <s v="#A5EA7F"/>
    <s v="#80C65A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274"/>
  </r>
  <r>
    <x v="21"/>
    <n v="5"/>
    <d v="2026-06-17T19:00:00"/>
    <x v="4"/>
    <s v="Paul MONTESINOS"/>
    <s v="#D890FF"/>
    <s v="#B750EF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96"/>
  </r>
  <r>
    <x v="21"/>
    <n v="6"/>
    <d v="2026-06-17T19:00:00"/>
    <x v="5"/>
    <s v="Kinsley ROQUE"/>
    <s v="#A6F7B1"/>
    <s v="#6EC179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362"/>
  </r>
  <r>
    <x v="21"/>
    <n v="7"/>
    <d v="2026-06-17T19:00:00"/>
    <x v="6"/>
    <s v="Jaouad SETTI"/>
    <s v="#B2EAE8"/>
    <s v="#6CB4B1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138"/>
  </r>
  <r>
    <x v="21"/>
    <n v="8"/>
    <d v="2026-06-17T19:00:00"/>
    <x v="7"/>
    <s v="Julien INGE"/>
    <s v="#EEF7B1"/>
    <s v="#C1CB7D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623"/>
  </r>
  <r>
    <x v="21"/>
    <n v="9"/>
    <d v="2026-06-17T19:00:00"/>
    <x v="8"/>
    <s v="Marie EXBRAYAT"/>
    <s v="#F4EA9D"/>
    <s v="#D2C458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492"/>
  </r>
  <r>
    <x v="21"/>
    <n v="10"/>
    <d v="2026-06-17T19:00:00"/>
    <x v="9"/>
    <s v="Amine ZARROUKI"/>
    <s v="#C4B0FF"/>
    <s v="#7F66C8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416"/>
  </r>
  <r>
    <x v="21"/>
    <n v="11"/>
    <d v="2026-06-17T19:00:00"/>
    <x v="10"/>
    <s v="Laura GIULIANO"/>
    <s v="#CBEBBA"/>
    <s v="#70BC6E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489"/>
  </r>
  <r>
    <x v="21"/>
    <n v="12"/>
    <d v="2026-06-17T19:00:00"/>
    <x v="11"/>
    <s v="Julien CRIMOTEL"/>
    <s v="#C2D4FF"/>
    <s v="#6586D5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396"/>
  </r>
  <r>
    <x v="21"/>
    <n v="13"/>
    <d v="2026-06-17T19:00:00"/>
    <x v="12"/>
    <s v="Quentin CARTON"/>
    <s v="#C1E0EF"/>
    <s v="#4F91B2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623"/>
  </r>
  <r>
    <x v="21"/>
    <n v="14"/>
    <d v="2026-06-17T19:00:00"/>
    <x v="13"/>
    <s v="Eyram TETSHIE"/>
    <s v="#FFAFD2"/>
    <s v="#F2589B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424"/>
  </r>
  <r>
    <x v="21"/>
    <n v="15"/>
    <d v="2026-06-17T19:00:00"/>
    <x v="14"/>
    <s v="Anis LEBIK"/>
    <s v="#FF9898"/>
    <s v="#FF5D5D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524"/>
  </r>
  <r>
    <x v="21"/>
    <n v="16"/>
    <d v="2026-06-17T19:00:00"/>
    <x v="15"/>
    <s v="Julia BOUANAN"/>
    <s v="#86A4FE"/>
    <s v="#3769FF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153"/>
  </r>
  <r>
    <x v="21"/>
    <n v="17"/>
    <d v="2026-06-17T19:00:00"/>
    <x v="16"/>
    <s v="Julie Mansard"/>
    <s v="#FFB0B0"/>
    <s v="#F25757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451"/>
  </r>
  <r>
    <x v="21"/>
    <n v="18"/>
    <d v="2026-06-17T19:00:00"/>
    <x v="17"/>
    <s v="Juliette"/>
    <s v="#F0BC42"/>
    <s v="#8E1F2F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393"/>
  </r>
  <r>
    <x v="21"/>
    <n v="19"/>
    <d v="2026-06-17T19:00:00"/>
    <x v="18"/>
    <s v="Samya ALAOUI"/>
    <s v="#E8B28F"/>
    <s v="#E65568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310"/>
  </r>
  <r>
    <x v="21"/>
    <n v="20"/>
    <d v="2026-06-17T19:00:00"/>
    <x v="19"/>
    <s v="Léa WALOCQ"/>
    <s v="#60DC8C"/>
    <s v="#22A34F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497"/>
  </r>
  <r>
    <x v="21"/>
    <n v="21"/>
    <d v="2026-06-17T19:00:00"/>
    <x v="20"/>
    <s v="Mohamad EL KAWAS"/>
    <s v="#2FAEE0"/>
    <s v="#BEA064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608"/>
  </r>
  <r>
    <x v="21"/>
    <n v="22"/>
    <d v="2026-06-17T19:00:00"/>
    <x v="21"/>
    <s v="Nicolas LE MOUEL"/>
    <s v="#41DEF0"/>
    <s v="#0BA6B7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202"/>
  </r>
  <r>
    <x v="21"/>
    <n v="23"/>
    <d v="2026-06-17T19:00:00"/>
    <x v="22"/>
    <s v="Léa EL ASERY"/>
    <s v="#F2A2A2"/>
    <s v="#C25D5D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281"/>
  </r>
  <r>
    <x v="21"/>
    <n v="24"/>
    <d v="2026-06-17T19:00:00"/>
    <x v="23"/>
    <s v="Elwenn JOUBREL"/>
    <s v="#A2F2C7"/>
    <s v="#5DC18C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726"/>
  </r>
  <r>
    <x v="21"/>
    <n v="25"/>
    <d v="2026-06-17T19:00:00"/>
    <x v="24"/>
    <s v="Pauline OLIVIER"/>
    <s v="#D1B9EB"/>
    <s v="#B58BC7"/>
    <s v="Tour 1"/>
    <s v="K"/>
    <s v="Portugal"/>
    <s v="PRT"/>
    <s v="RD Congo"/>
    <s v="COD"/>
    <s v="Houston, Texas"/>
    <s v="NRG Stadium"/>
    <m/>
    <m/>
    <n v="0"/>
    <n v="34"/>
    <n v="140"/>
    <n v="170"/>
    <s v="À venir"/>
    <s v=""/>
    <s v=""/>
    <s v=""/>
    <s v=""/>
    <n v="0"/>
    <s v=""/>
    <s v=""/>
    <n v="0"/>
    <n v="291"/>
  </r>
  <r>
    <x v="21"/>
    <n v="26"/>
    <d v="2026-06-11T21:00:00"/>
    <x v="25"/>
    <s v="Eyram TETSHIE"/>
    <s v="#EB8787"/>
    <s v="#368E2C"/>
    <s v="Tour 1"/>
    <s v="K"/>
    <s v="Portugal"/>
    <s v="PRT"/>
    <s v="RD Congo"/>
    <s v="COD"/>
    <m/>
    <m/>
    <m/>
    <m/>
    <n v="0"/>
    <n v="34"/>
    <n v="140"/>
    <n v="170"/>
    <s v="À venir"/>
    <s v=""/>
    <s v=""/>
    <s v=""/>
    <n v="140"/>
    <n v="0"/>
    <s v=""/>
    <s v=""/>
    <n v="0"/>
    <n v="320"/>
  </r>
  <r>
    <x v="22"/>
    <n v="1"/>
    <d v="2026-06-17T22:00:00"/>
    <x v="0"/>
    <s v="Julie BOISSIERE"/>
    <s v="#F7C79D"/>
    <s v="#FFBE85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625"/>
  </r>
  <r>
    <x v="22"/>
    <n v="2"/>
    <d v="2026-06-17T22:00:00"/>
    <x v="1"/>
    <s v="Julie BOUCHARD"/>
    <s v="#FFBEBE"/>
    <s v="#DF6868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538"/>
  </r>
  <r>
    <x v="22"/>
    <n v="3"/>
    <d v="2026-06-17T22:00:00"/>
    <x v="2"/>
    <s v="Vincent FRAYSSE"/>
    <s v="#F5C7FC"/>
    <s v="#C489CF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519"/>
  </r>
  <r>
    <x v="22"/>
    <n v="4"/>
    <d v="2026-06-17T22:00:00"/>
    <x v="3"/>
    <s v="Louis HARLE"/>
    <s v="#A5EA7F"/>
    <s v="#80C65A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274"/>
  </r>
  <r>
    <x v="22"/>
    <n v="5"/>
    <d v="2026-06-17T22:00:00"/>
    <x v="4"/>
    <s v="Aurélien DE POULPIQUET"/>
    <s v="#D890FF"/>
    <s v="#B750EF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96"/>
  </r>
  <r>
    <x v="22"/>
    <n v="6"/>
    <d v="2026-06-17T22:00:00"/>
    <x v="5"/>
    <s v="Paul MONTESINOS"/>
    <s v="#A6F7B1"/>
    <s v="#6EC179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362"/>
  </r>
  <r>
    <x v="22"/>
    <n v="7"/>
    <d v="2026-06-17T22:00:00"/>
    <x v="6"/>
    <s v="Kinsley ROQUE"/>
    <s v="#B2EAE8"/>
    <s v="#6CB4B1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138"/>
  </r>
  <r>
    <x v="22"/>
    <n v="8"/>
    <d v="2026-06-17T22:00:00"/>
    <x v="7"/>
    <s v="Jaouad SETTI"/>
    <s v="#EEF7B1"/>
    <s v="#C1CB7D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623"/>
  </r>
  <r>
    <x v="22"/>
    <n v="9"/>
    <d v="2026-06-17T22:00:00"/>
    <x v="8"/>
    <s v="Julien INGE"/>
    <s v="#F4EA9D"/>
    <s v="#D2C458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492"/>
  </r>
  <r>
    <x v="22"/>
    <n v="10"/>
    <d v="2026-06-17T22:00:00"/>
    <x v="9"/>
    <s v="Marie EXBRAYAT"/>
    <s v="#C4B0FF"/>
    <s v="#7F66C8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416"/>
  </r>
  <r>
    <x v="22"/>
    <n v="11"/>
    <d v="2026-06-17T22:00:00"/>
    <x v="10"/>
    <s v="Amine ZARROUKI"/>
    <s v="#CBEBBA"/>
    <s v="#70BC6E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489"/>
  </r>
  <r>
    <x v="22"/>
    <n v="12"/>
    <d v="2026-06-17T22:00:00"/>
    <x v="11"/>
    <s v="Laura GIULIANO"/>
    <s v="#C2D4FF"/>
    <s v="#6586D5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396"/>
  </r>
  <r>
    <x v="22"/>
    <n v="13"/>
    <d v="2026-06-17T22:00:00"/>
    <x v="12"/>
    <s v="Julien CRIMOTEL"/>
    <s v="#C1E0EF"/>
    <s v="#4F91B2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623"/>
  </r>
  <r>
    <x v="22"/>
    <n v="14"/>
    <d v="2026-06-17T22:00:00"/>
    <x v="13"/>
    <s v="Quentin CARTON"/>
    <s v="#FFAFD2"/>
    <s v="#F2589B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424"/>
  </r>
  <r>
    <x v="22"/>
    <n v="15"/>
    <d v="2026-06-17T22:00:00"/>
    <x v="14"/>
    <s v="Eyram TETSHIE"/>
    <s v="#FF9898"/>
    <s v="#FF5D5D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524"/>
  </r>
  <r>
    <x v="22"/>
    <n v="16"/>
    <d v="2026-06-17T22:00:00"/>
    <x v="15"/>
    <s v="Anis LEBIK"/>
    <s v="#86A4FE"/>
    <s v="#3769FF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153"/>
  </r>
  <r>
    <x v="22"/>
    <n v="17"/>
    <d v="2026-06-17T22:00:00"/>
    <x v="16"/>
    <s v="Julia BOUANAN"/>
    <s v="#FFB0B0"/>
    <s v="#F25757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451"/>
  </r>
  <r>
    <x v="22"/>
    <n v="18"/>
    <d v="2026-06-17T22:00:00"/>
    <x v="17"/>
    <s v="Julie Mansard"/>
    <s v="#F0BC42"/>
    <s v="#8E1F2F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393"/>
  </r>
  <r>
    <x v="22"/>
    <n v="19"/>
    <d v="2026-06-17T22:00:00"/>
    <x v="18"/>
    <s v="Juliette"/>
    <s v="#E8B28F"/>
    <s v="#E65568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310"/>
  </r>
  <r>
    <x v="22"/>
    <n v="20"/>
    <d v="2026-06-17T22:00:00"/>
    <x v="19"/>
    <s v="Samya ALAOUI"/>
    <s v="#60DC8C"/>
    <s v="#22A34F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497"/>
  </r>
  <r>
    <x v="22"/>
    <n v="21"/>
    <d v="2026-06-17T22:00:00"/>
    <x v="20"/>
    <s v="Léa WALOCQ"/>
    <s v="#2FAEE0"/>
    <s v="#BEA064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608"/>
  </r>
  <r>
    <x v="22"/>
    <n v="22"/>
    <d v="2026-06-17T22:00:00"/>
    <x v="21"/>
    <s v="Mohamad EL KAWAS"/>
    <s v="#41DEF0"/>
    <s v="#0BA6B7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202"/>
  </r>
  <r>
    <x v="22"/>
    <n v="23"/>
    <d v="2026-06-17T22:00:00"/>
    <x v="22"/>
    <s v="Nicolas LE MOUEL"/>
    <s v="#F2A2A2"/>
    <s v="#C25D5D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281"/>
  </r>
  <r>
    <x v="22"/>
    <n v="24"/>
    <d v="2026-06-17T22:00:00"/>
    <x v="23"/>
    <s v="Léa EL ASERY"/>
    <s v="#A2F2C7"/>
    <s v="#5DC18C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726"/>
  </r>
  <r>
    <x v="22"/>
    <n v="25"/>
    <d v="2026-06-17T22:00:00"/>
    <x v="24"/>
    <s v="Elwenn JOUBREL"/>
    <s v="#D1B9EB"/>
    <s v="#B58BC7"/>
    <s v="Tour 1"/>
    <s v="L"/>
    <s v="Angleterre"/>
    <s v="ENG"/>
    <s v="Croatie"/>
    <s v="HRV"/>
    <s v="Arlington, Dallas, Texas"/>
    <s v="AT&amp;T Stadium"/>
    <m/>
    <m/>
    <n v="0"/>
    <n v="59"/>
    <n v="119"/>
    <n v="133"/>
    <s v="À venir"/>
    <s v=""/>
    <s v=""/>
    <s v=""/>
    <s v=""/>
    <n v="0"/>
    <s v=""/>
    <s v=""/>
    <n v="0"/>
    <n v="291"/>
  </r>
  <r>
    <x v="22"/>
    <n v="26"/>
    <d v="2026-06-11T21:00:00"/>
    <x v="25"/>
    <s v="Anis LEBIK"/>
    <s v="#EB8787"/>
    <s v="#368E2C"/>
    <s v="Tour 1"/>
    <s v="L"/>
    <s v="Angleterre"/>
    <s v="ENG"/>
    <s v="Croatie"/>
    <s v="HRV"/>
    <m/>
    <m/>
    <m/>
    <m/>
    <n v="0"/>
    <n v="59"/>
    <n v="119"/>
    <n v="133"/>
    <s v="À venir"/>
    <s v=""/>
    <s v=""/>
    <s v=""/>
    <n v="119"/>
    <n v="0"/>
    <s v=""/>
    <s v=""/>
    <n v="0"/>
    <n v="320"/>
  </r>
  <r>
    <x v="23"/>
    <n v="1"/>
    <d v="2026-06-18T01:00:00"/>
    <x v="0"/>
    <s v="Pauline OLIVIER"/>
    <s v="#F7C79D"/>
    <s v="#FFBE85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625"/>
  </r>
  <r>
    <x v="23"/>
    <n v="2"/>
    <d v="2026-06-18T01:00:00"/>
    <x v="1"/>
    <s v="Julie BOISSIERE"/>
    <s v="#FFBEBE"/>
    <s v="#DF6868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538"/>
  </r>
  <r>
    <x v="23"/>
    <n v="3"/>
    <d v="2026-06-18T01:00:00"/>
    <x v="2"/>
    <s v="Julie BOUCHARD"/>
    <s v="#F5C7FC"/>
    <s v="#C489CF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519"/>
  </r>
  <r>
    <x v="23"/>
    <n v="4"/>
    <d v="2026-06-18T01:00:00"/>
    <x v="3"/>
    <s v="Vincent FRAYSSE"/>
    <s v="#A5EA7F"/>
    <s v="#80C65A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274"/>
  </r>
  <r>
    <x v="23"/>
    <n v="5"/>
    <d v="2026-06-18T01:00:00"/>
    <x v="4"/>
    <s v="Louis HARLE"/>
    <s v="#D890FF"/>
    <s v="#B750EF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96"/>
  </r>
  <r>
    <x v="23"/>
    <n v="6"/>
    <d v="2026-06-18T01:00:00"/>
    <x v="5"/>
    <s v="Aurélien DE POULPIQUET"/>
    <s v="#A6F7B1"/>
    <s v="#6EC179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362"/>
  </r>
  <r>
    <x v="23"/>
    <n v="7"/>
    <d v="2026-06-18T01:00:00"/>
    <x v="6"/>
    <s v="Paul MONTESINOS"/>
    <s v="#B2EAE8"/>
    <s v="#6CB4B1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138"/>
  </r>
  <r>
    <x v="23"/>
    <n v="8"/>
    <d v="2026-06-18T01:00:00"/>
    <x v="7"/>
    <s v="Kinsley ROQUE"/>
    <s v="#EEF7B1"/>
    <s v="#C1CB7D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623"/>
  </r>
  <r>
    <x v="23"/>
    <n v="9"/>
    <d v="2026-06-18T01:00:00"/>
    <x v="8"/>
    <s v="Jaouad SETTI"/>
    <s v="#F4EA9D"/>
    <s v="#D2C458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492"/>
  </r>
  <r>
    <x v="23"/>
    <n v="10"/>
    <d v="2026-06-18T01:00:00"/>
    <x v="9"/>
    <s v="Julien INGE"/>
    <s v="#C4B0FF"/>
    <s v="#7F66C8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416"/>
  </r>
  <r>
    <x v="23"/>
    <n v="11"/>
    <d v="2026-06-18T01:00:00"/>
    <x v="10"/>
    <s v="Marie EXBRAYAT"/>
    <s v="#CBEBBA"/>
    <s v="#70BC6E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489"/>
  </r>
  <r>
    <x v="23"/>
    <n v="12"/>
    <d v="2026-06-18T01:00:00"/>
    <x v="11"/>
    <s v="Amine ZARROUKI"/>
    <s v="#C2D4FF"/>
    <s v="#6586D5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396"/>
  </r>
  <r>
    <x v="23"/>
    <n v="13"/>
    <d v="2026-06-18T01:00:00"/>
    <x v="12"/>
    <s v="Laura GIULIANO"/>
    <s v="#C1E0EF"/>
    <s v="#4F91B2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623"/>
  </r>
  <r>
    <x v="23"/>
    <n v="14"/>
    <d v="2026-06-18T01:00:00"/>
    <x v="13"/>
    <s v="Julien CRIMOTEL"/>
    <s v="#FFAFD2"/>
    <s v="#F2589B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424"/>
  </r>
  <r>
    <x v="23"/>
    <n v="15"/>
    <d v="2026-06-18T01:00:00"/>
    <x v="14"/>
    <s v="Quentin CARTON"/>
    <s v="#FF9898"/>
    <s v="#FF5D5D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524"/>
  </r>
  <r>
    <x v="23"/>
    <n v="16"/>
    <d v="2026-06-18T01:00:00"/>
    <x v="15"/>
    <s v="Eyram TETSHIE"/>
    <s v="#86A4FE"/>
    <s v="#3769FF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153"/>
  </r>
  <r>
    <x v="23"/>
    <n v="17"/>
    <d v="2026-06-18T01:00:00"/>
    <x v="16"/>
    <s v="Anis LEBIK"/>
    <s v="#FFB0B0"/>
    <s v="#F25757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451"/>
  </r>
  <r>
    <x v="23"/>
    <n v="18"/>
    <d v="2026-06-18T01:00:00"/>
    <x v="17"/>
    <s v="Julia BOUANAN"/>
    <s v="#F0BC42"/>
    <s v="#8E1F2F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393"/>
  </r>
  <r>
    <x v="23"/>
    <n v="19"/>
    <d v="2026-06-18T01:00:00"/>
    <x v="18"/>
    <s v="Julie Mansard"/>
    <s v="#E8B28F"/>
    <s v="#E65568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310"/>
  </r>
  <r>
    <x v="23"/>
    <n v="20"/>
    <d v="2026-06-18T01:00:00"/>
    <x v="19"/>
    <s v="Juliette"/>
    <s v="#60DC8C"/>
    <s v="#22A34F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497"/>
  </r>
  <r>
    <x v="23"/>
    <n v="21"/>
    <d v="2026-06-18T01:00:00"/>
    <x v="20"/>
    <s v="Samya ALAOUI"/>
    <s v="#2FAEE0"/>
    <s v="#BEA064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608"/>
  </r>
  <r>
    <x v="23"/>
    <n v="22"/>
    <d v="2026-06-18T01:00:00"/>
    <x v="21"/>
    <s v="Léa WALOCQ"/>
    <s v="#41DEF0"/>
    <s v="#0BA6B7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202"/>
  </r>
  <r>
    <x v="23"/>
    <n v="23"/>
    <d v="2026-06-18T01:00:00"/>
    <x v="22"/>
    <s v="Mohamad EL KAWAS"/>
    <s v="#F2A2A2"/>
    <s v="#C25D5D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281"/>
  </r>
  <r>
    <x v="23"/>
    <n v="24"/>
    <d v="2026-06-18T01:00:00"/>
    <x v="23"/>
    <s v="Nicolas LE MOUEL"/>
    <s v="#A2F2C7"/>
    <s v="#5DC18C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726"/>
  </r>
  <r>
    <x v="23"/>
    <n v="25"/>
    <d v="2026-06-18T01:00:00"/>
    <x v="24"/>
    <s v="Léa EL ASERY"/>
    <s v="#D1B9EB"/>
    <s v="#B58BC7"/>
    <s v="Tour 1"/>
    <s v="L"/>
    <s v="Ghana"/>
    <s v="GHA"/>
    <s v="Panama"/>
    <s v="PAN"/>
    <s v="Toronto"/>
    <s v="BMO Field"/>
    <m/>
    <m/>
    <n v="0"/>
    <n v="73"/>
    <n v="113"/>
    <n v="116"/>
    <s v="À venir"/>
    <s v=""/>
    <s v=""/>
    <s v=""/>
    <s v=""/>
    <n v="0"/>
    <s v=""/>
    <s v=""/>
    <n v="0"/>
    <n v="291"/>
  </r>
  <r>
    <x v="23"/>
    <n v="26"/>
    <d v="2026-06-11T21:00:00"/>
    <x v="25"/>
    <s v="Julia BOUANAN"/>
    <s v="#EB8787"/>
    <s v="#368E2C"/>
    <s v="Tour 1"/>
    <s v="L"/>
    <s v="Ghana"/>
    <s v="GHA"/>
    <s v="Panama"/>
    <s v="PAN"/>
    <m/>
    <m/>
    <m/>
    <m/>
    <n v="0"/>
    <n v="73"/>
    <n v="113"/>
    <n v="116"/>
    <s v="À venir"/>
    <s v=""/>
    <s v=""/>
    <s v=""/>
    <n v="113"/>
    <n v="0"/>
    <s v=""/>
    <s v=""/>
    <n v="0"/>
    <n v="320"/>
  </r>
  <r>
    <x v="24"/>
    <n v="1"/>
    <d v="2026-06-18T04:00:00"/>
    <x v="0"/>
    <s v="Elwenn JOUBREL"/>
    <s v="#F7C79D"/>
    <s v="#FFBE85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625"/>
  </r>
  <r>
    <x v="24"/>
    <n v="2"/>
    <d v="2026-06-18T04:00:00"/>
    <x v="1"/>
    <s v="Pauline OLIVIER"/>
    <s v="#FFBEBE"/>
    <s v="#DF6868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538"/>
  </r>
  <r>
    <x v="24"/>
    <n v="3"/>
    <d v="2026-06-18T04:00:00"/>
    <x v="2"/>
    <s v="Julie BOISSIERE"/>
    <s v="#F5C7FC"/>
    <s v="#C489CF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519"/>
  </r>
  <r>
    <x v="24"/>
    <n v="4"/>
    <d v="2026-06-18T04:00:00"/>
    <x v="3"/>
    <s v="Julie BOUCHARD"/>
    <s v="#A5EA7F"/>
    <s v="#80C65A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274"/>
  </r>
  <r>
    <x v="24"/>
    <n v="5"/>
    <d v="2026-06-18T04:00:00"/>
    <x v="4"/>
    <s v="Vincent FRAYSSE"/>
    <s v="#D890FF"/>
    <s v="#B750EF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96"/>
  </r>
  <r>
    <x v="24"/>
    <n v="6"/>
    <d v="2026-06-18T04:00:00"/>
    <x v="5"/>
    <s v="Louis HARLE"/>
    <s v="#A6F7B1"/>
    <s v="#6EC179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362"/>
  </r>
  <r>
    <x v="24"/>
    <n v="7"/>
    <d v="2026-06-18T04:00:00"/>
    <x v="6"/>
    <s v="Aurélien DE POULPIQUET"/>
    <s v="#B2EAE8"/>
    <s v="#6CB4B1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138"/>
  </r>
  <r>
    <x v="24"/>
    <n v="8"/>
    <d v="2026-06-18T04:00:00"/>
    <x v="7"/>
    <s v="Paul MONTESINOS"/>
    <s v="#EEF7B1"/>
    <s v="#C1CB7D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623"/>
  </r>
  <r>
    <x v="24"/>
    <n v="9"/>
    <d v="2026-06-18T04:00:00"/>
    <x v="8"/>
    <s v="Kinsley ROQUE"/>
    <s v="#F4EA9D"/>
    <s v="#D2C458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492"/>
  </r>
  <r>
    <x v="24"/>
    <n v="10"/>
    <d v="2026-06-18T04:00:00"/>
    <x v="9"/>
    <s v="Jaouad SETTI"/>
    <s v="#C4B0FF"/>
    <s v="#7F66C8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416"/>
  </r>
  <r>
    <x v="24"/>
    <n v="11"/>
    <d v="2026-06-18T04:00:00"/>
    <x v="10"/>
    <s v="Julien INGE"/>
    <s v="#CBEBBA"/>
    <s v="#70BC6E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489"/>
  </r>
  <r>
    <x v="24"/>
    <n v="12"/>
    <d v="2026-06-18T04:00:00"/>
    <x v="11"/>
    <s v="Marie EXBRAYAT"/>
    <s v="#C2D4FF"/>
    <s v="#6586D5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396"/>
  </r>
  <r>
    <x v="24"/>
    <n v="13"/>
    <d v="2026-06-18T04:00:00"/>
    <x v="12"/>
    <s v="Amine ZARROUKI"/>
    <s v="#C1E0EF"/>
    <s v="#4F91B2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623"/>
  </r>
  <r>
    <x v="24"/>
    <n v="14"/>
    <d v="2026-06-18T04:00:00"/>
    <x v="13"/>
    <s v="Laura GIULIANO"/>
    <s v="#FFAFD2"/>
    <s v="#F2589B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424"/>
  </r>
  <r>
    <x v="24"/>
    <n v="15"/>
    <d v="2026-06-18T04:00:00"/>
    <x v="14"/>
    <s v="Julien CRIMOTEL"/>
    <s v="#FF9898"/>
    <s v="#FF5D5D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524"/>
  </r>
  <r>
    <x v="24"/>
    <n v="16"/>
    <d v="2026-06-18T04:00:00"/>
    <x v="15"/>
    <s v="Quentin CARTON"/>
    <s v="#86A4FE"/>
    <s v="#3769FF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153"/>
  </r>
  <r>
    <x v="24"/>
    <n v="17"/>
    <d v="2026-06-18T04:00:00"/>
    <x v="16"/>
    <s v="Eyram TETSHIE"/>
    <s v="#FFB0B0"/>
    <s v="#F25757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451"/>
  </r>
  <r>
    <x v="24"/>
    <n v="18"/>
    <d v="2026-06-18T04:00:00"/>
    <x v="17"/>
    <s v="Anis LEBIK"/>
    <s v="#F0BC42"/>
    <s v="#8E1F2F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393"/>
  </r>
  <r>
    <x v="24"/>
    <n v="19"/>
    <d v="2026-06-18T04:00:00"/>
    <x v="18"/>
    <s v="Julia BOUANAN"/>
    <s v="#E8B28F"/>
    <s v="#E65568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310"/>
  </r>
  <r>
    <x v="24"/>
    <n v="20"/>
    <d v="2026-06-18T04:00:00"/>
    <x v="19"/>
    <s v="Julie Mansard"/>
    <s v="#60DC8C"/>
    <s v="#22A34F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497"/>
  </r>
  <r>
    <x v="24"/>
    <n v="21"/>
    <d v="2026-06-18T04:00:00"/>
    <x v="20"/>
    <s v="Juliette"/>
    <s v="#2FAEE0"/>
    <s v="#BEA064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608"/>
  </r>
  <r>
    <x v="24"/>
    <n v="22"/>
    <d v="2026-06-18T04:00:00"/>
    <x v="21"/>
    <s v="Samya ALAOUI"/>
    <s v="#41DEF0"/>
    <s v="#0BA6B7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202"/>
  </r>
  <r>
    <x v="24"/>
    <n v="23"/>
    <d v="2026-06-18T04:00:00"/>
    <x v="22"/>
    <s v="Léa WALOCQ"/>
    <s v="#F2A2A2"/>
    <s v="#C25D5D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281"/>
  </r>
  <r>
    <x v="24"/>
    <n v="24"/>
    <d v="2026-06-18T04:00:00"/>
    <x v="23"/>
    <s v="Mohamad EL KAWAS"/>
    <s v="#A2F2C7"/>
    <s v="#5DC18C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726"/>
  </r>
  <r>
    <x v="24"/>
    <n v="25"/>
    <d v="2026-06-18T04:00:00"/>
    <x v="24"/>
    <s v="Nicolas LE MOUEL"/>
    <s v="#D1B9EB"/>
    <s v="#B58BC7"/>
    <s v="Tour 1"/>
    <s v="K"/>
    <s v="Ouzbékistan"/>
    <s v="NZD"/>
    <s v="Colombie"/>
    <s v="COL"/>
    <s v="Mexique City"/>
    <s v="Estadio Azteca"/>
    <m/>
    <m/>
    <n v="0"/>
    <n v="157"/>
    <n v="130"/>
    <n v="44"/>
    <s v="À venir"/>
    <s v=""/>
    <s v=""/>
    <s v=""/>
    <s v=""/>
    <n v="0"/>
    <s v=""/>
    <s v=""/>
    <n v="0"/>
    <n v="291"/>
  </r>
  <r>
    <x v="24"/>
    <n v="26"/>
    <d v="2026-06-11T21:00:00"/>
    <x v="25"/>
    <s v="Julie Mansard"/>
    <s v="#EB8787"/>
    <s v="#368E2C"/>
    <s v="Tour 1"/>
    <s v="K"/>
    <s v="Ouzbékistan"/>
    <s v="NZD"/>
    <s v="Colombie"/>
    <s v="COL"/>
    <m/>
    <m/>
    <m/>
    <m/>
    <n v="0"/>
    <n v="157"/>
    <n v="130"/>
    <n v="44"/>
    <s v="À venir"/>
    <s v=""/>
    <s v=""/>
    <s v=""/>
    <n v="130"/>
    <n v="0"/>
    <s v=""/>
    <s v=""/>
    <n v="0"/>
    <n v="320"/>
  </r>
  <r>
    <x v="25"/>
    <n v="1"/>
    <d v="2026-06-18T18:00:00"/>
    <x v="0"/>
    <s v="Léa EL ASERY"/>
    <s v="#F7C79D"/>
    <s v="#FFBE85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625"/>
  </r>
  <r>
    <x v="25"/>
    <n v="2"/>
    <d v="2026-06-18T18:00:00"/>
    <x v="1"/>
    <s v="Elwenn JOUBREL"/>
    <s v="#FFBEBE"/>
    <s v="#DF6868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538"/>
  </r>
  <r>
    <x v="25"/>
    <n v="3"/>
    <d v="2026-06-18T18:00:00"/>
    <x v="2"/>
    <s v="Pauline OLIVIER"/>
    <s v="#F5C7FC"/>
    <s v="#C489CF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519"/>
  </r>
  <r>
    <x v="25"/>
    <n v="4"/>
    <d v="2026-06-18T18:00:00"/>
    <x v="3"/>
    <s v="Julie BOISSIERE"/>
    <s v="#A5EA7F"/>
    <s v="#80C65A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274"/>
  </r>
  <r>
    <x v="25"/>
    <n v="5"/>
    <d v="2026-06-18T18:00:00"/>
    <x v="4"/>
    <s v="Julie BOUCHARD"/>
    <s v="#D890FF"/>
    <s v="#B750EF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96"/>
  </r>
  <r>
    <x v="25"/>
    <n v="6"/>
    <d v="2026-06-18T18:00:00"/>
    <x v="5"/>
    <s v="Vincent FRAYSSE"/>
    <s v="#A6F7B1"/>
    <s v="#6EC179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362"/>
  </r>
  <r>
    <x v="25"/>
    <n v="7"/>
    <d v="2026-06-18T18:00:00"/>
    <x v="6"/>
    <s v="Louis HARLE"/>
    <s v="#B2EAE8"/>
    <s v="#6CB4B1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138"/>
  </r>
  <r>
    <x v="25"/>
    <n v="8"/>
    <d v="2026-06-18T18:00:00"/>
    <x v="7"/>
    <s v="Aurélien DE POULPIQUET"/>
    <s v="#EEF7B1"/>
    <s v="#C1CB7D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623"/>
  </r>
  <r>
    <x v="25"/>
    <n v="9"/>
    <d v="2026-06-18T18:00:00"/>
    <x v="8"/>
    <s v="Paul MONTESINOS"/>
    <s v="#F4EA9D"/>
    <s v="#D2C458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492"/>
  </r>
  <r>
    <x v="25"/>
    <n v="10"/>
    <d v="2026-06-18T18:00:00"/>
    <x v="9"/>
    <s v="Kinsley ROQUE"/>
    <s v="#C4B0FF"/>
    <s v="#7F66C8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416"/>
  </r>
  <r>
    <x v="25"/>
    <n v="11"/>
    <d v="2026-06-18T18:00:00"/>
    <x v="10"/>
    <s v="Jaouad SETTI"/>
    <s v="#CBEBBA"/>
    <s v="#70BC6E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489"/>
  </r>
  <r>
    <x v="25"/>
    <n v="12"/>
    <d v="2026-06-18T18:00:00"/>
    <x v="11"/>
    <s v="Julien INGE"/>
    <s v="#C2D4FF"/>
    <s v="#6586D5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396"/>
  </r>
  <r>
    <x v="25"/>
    <n v="13"/>
    <d v="2026-06-18T18:00:00"/>
    <x v="12"/>
    <s v="Marie EXBRAYAT"/>
    <s v="#C1E0EF"/>
    <s v="#4F91B2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623"/>
  </r>
  <r>
    <x v="25"/>
    <n v="14"/>
    <d v="2026-06-18T18:00:00"/>
    <x v="13"/>
    <s v="Amine ZARROUKI"/>
    <s v="#FFAFD2"/>
    <s v="#F2589B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424"/>
  </r>
  <r>
    <x v="25"/>
    <n v="15"/>
    <d v="2026-06-18T18:00:00"/>
    <x v="14"/>
    <s v="Laura GIULIANO"/>
    <s v="#FF9898"/>
    <s v="#FF5D5D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524"/>
  </r>
  <r>
    <x v="25"/>
    <n v="16"/>
    <d v="2026-06-18T18:00:00"/>
    <x v="15"/>
    <s v="Julien CRIMOTEL"/>
    <s v="#86A4FE"/>
    <s v="#3769FF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153"/>
  </r>
  <r>
    <x v="25"/>
    <n v="17"/>
    <d v="2026-06-18T18:00:00"/>
    <x v="16"/>
    <s v="Quentin CARTON"/>
    <s v="#FFB0B0"/>
    <s v="#F25757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451"/>
  </r>
  <r>
    <x v="25"/>
    <n v="18"/>
    <d v="2026-06-18T18:00:00"/>
    <x v="17"/>
    <s v="Eyram TETSHIE"/>
    <s v="#F0BC42"/>
    <s v="#8E1F2F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393"/>
  </r>
  <r>
    <x v="25"/>
    <n v="19"/>
    <d v="2026-06-18T18:00:00"/>
    <x v="18"/>
    <s v="Anis LEBIK"/>
    <s v="#E8B28F"/>
    <s v="#E65568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310"/>
  </r>
  <r>
    <x v="25"/>
    <n v="20"/>
    <d v="2026-06-18T18:00:00"/>
    <x v="19"/>
    <s v="Julia BOUANAN"/>
    <s v="#60DC8C"/>
    <s v="#22A34F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497"/>
  </r>
  <r>
    <x v="25"/>
    <n v="21"/>
    <d v="2026-06-18T18:00:00"/>
    <x v="20"/>
    <s v="Julie Mansard"/>
    <s v="#2FAEE0"/>
    <s v="#BEA064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608"/>
  </r>
  <r>
    <x v="25"/>
    <n v="22"/>
    <d v="2026-06-18T18:00:00"/>
    <x v="21"/>
    <s v="Juliette"/>
    <s v="#41DEF0"/>
    <s v="#0BA6B7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202"/>
  </r>
  <r>
    <x v="25"/>
    <n v="23"/>
    <d v="2026-06-18T18:00:00"/>
    <x v="22"/>
    <s v="Samya ALAOUI"/>
    <s v="#F2A2A2"/>
    <s v="#C25D5D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281"/>
  </r>
  <r>
    <x v="25"/>
    <n v="24"/>
    <d v="2026-06-18T18:00:00"/>
    <x v="23"/>
    <s v="Léa WALOCQ"/>
    <s v="#A2F2C7"/>
    <s v="#5DC18C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726"/>
  </r>
  <r>
    <x v="25"/>
    <n v="25"/>
    <d v="2026-06-18T18:00:00"/>
    <x v="24"/>
    <s v="Mohamad EL KAWAS"/>
    <s v="#D1B9EB"/>
    <s v="#B58BC7"/>
    <s v="Tour 2"/>
    <s v="A"/>
    <s v="Tchéquie"/>
    <s v="CZE"/>
    <s v="Afrique du Sud"/>
    <s v="ZAF"/>
    <s v="Atlanta"/>
    <s v="Mercedes-Benz Stadium"/>
    <m/>
    <m/>
    <n v="0"/>
    <n v="62"/>
    <n v="112"/>
    <n v="142"/>
    <s v="À venir"/>
    <s v=""/>
    <s v=""/>
    <s v=""/>
    <s v=""/>
    <n v="0"/>
    <s v=""/>
    <s v=""/>
    <n v="0"/>
    <n v="291"/>
  </r>
  <r>
    <x v="25"/>
    <n v="26"/>
    <d v="2026-06-11T21:00:00"/>
    <x v="25"/>
    <s v="Juliette"/>
    <s v="#EB8787"/>
    <s v="#368E2C"/>
    <s v="Tour 2"/>
    <s v="A"/>
    <s v="Tchéquie"/>
    <s v="CZE"/>
    <s v="Afrique du Sud"/>
    <s v="ZAF"/>
    <m/>
    <m/>
    <m/>
    <m/>
    <n v="0"/>
    <n v="62"/>
    <n v="112"/>
    <n v="142"/>
    <s v="À venir"/>
    <s v=""/>
    <s v=""/>
    <s v=""/>
    <n v="112"/>
    <n v="0"/>
    <s v=""/>
    <s v=""/>
    <n v="0"/>
    <n v="320"/>
  </r>
  <r>
    <x v="26"/>
    <n v="1"/>
    <d v="2026-06-18T21:00:00"/>
    <x v="0"/>
    <s v="Nicolas LE MOUEL"/>
    <s v="#F7C79D"/>
    <s v="#FFBE85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625"/>
  </r>
  <r>
    <x v="26"/>
    <n v="2"/>
    <d v="2026-06-18T21:00:00"/>
    <x v="1"/>
    <s v="Léa EL ASERY"/>
    <s v="#FFBEBE"/>
    <s v="#DF6868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538"/>
  </r>
  <r>
    <x v="26"/>
    <n v="3"/>
    <d v="2026-06-18T21:00:00"/>
    <x v="2"/>
    <s v="Elwenn JOUBREL"/>
    <s v="#F5C7FC"/>
    <s v="#C489CF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519"/>
  </r>
  <r>
    <x v="26"/>
    <n v="4"/>
    <d v="2026-06-18T21:00:00"/>
    <x v="3"/>
    <s v="Pauline OLIVIER"/>
    <s v="#A5EA7F"/>
    <s v="#80C65A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274"/>
  </r>
  <r>
    <x v="26"/>
    <n v="5"/>
    <d v="2026-06-18T21:00:00"/>
    <x v="4"/>
    <s v="Julie BOISSIERE"/>
    <s v="#D890FF"/>
    <s v="#B750EF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96"/>
  </r>
  <r>
    <x v="26"/>
    <n v="6"/>
    <d v="2026-06-18T21:00:00"/>
    <x v="5"/>
    <s v="Julie BOUCHARD"/>
    <s v="#A6F7B1"/>
    <s v="#6EC179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362"/>
  </r>
  <r>
    <x v="26"/>
    <n v="7"/>
    <d v="2026-06-18T21:00:00"/>
    <x v="6"/>
    <s v="Vincent FRAYSSE"/>
    <s v="#B2EAE8"/>
    <s v="#6CB4B1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138"/>
  </r>
  <r>
    <x v="26"/>
    <n v="8"/>
    <d v="2026-06-18T21:00:00"/>
    <x v="7"/>
    <s v="Louis HARLE"/>
    <s v="#EEF7B1"/>
    <s v="#C1CB7D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623"/>
  </r>
  <r>
    <x v="26"/>
    <n v="9"/>
    <d v="2026-06-18T21:00:00"/>
    <x v="8"/>
    <s v="Aurélien DE POULPIQUET"/>
    <s v="#F4EA9D"/>
    <s v="#D2C458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492"/>
  </r>
  <r>
    <x v="26"/>
    <n v="10"/>
    <d v="2026-06-18T21:00:00"/>
    <x v="9"/>
    <s v="Paul MONTESINOS"/>
    <s v="#C4B0FF"/>
    <s v="#7F66C8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416"/>
  </r>
  <r>
    <x v="26"/>
    <n v="11"/>
    <d v="2026-06-18T21:00:00"/>
    <x v="10"/>
    <s v="Kinsley ROQUE"/>
    <s v="#CBEBBA"/>
    <s v="#70BC6E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489"/>
  </r>
  <r>
    <x v="26"/>
    <n v="12"/>
    <d v="2026-06-18T21:00:00"/>
    <x v="11"/>
    <s v="Jaouad SETTI"/>
    <s v="#C2D4FF"/>
    <s v="#6586D5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396"/>
  </r>
  <r>
    <x v="26"/>
    <n v="13"/>
    <d v="2026-06-18T21:00:00"/>
    <x v="12"/>
    <s v="Julien INGE"/>
    <s v="#C1E0EF"/>
    <s v="#4F91B2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623"/>
  </r>
  <r>
    <x v="26"/>
    <n v="14"/>
    <d v="2026-06-18T21:00:00"/>
    <x v="13"/>
    <s v="Marie EXBRAYAT"/>
    <s v="#FFAFD2"/>
    <s v="#F2589B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424"/>
  </r>
  <r>
    <x v="26"/>
    <n v="15"/>
    <d v="2026-06-18T21:00:00"/>
    <x v="14"/>
    <s v="Amine ZARROUKI"/>
    <s v="#FF9898"/>
    <s v="#FF5D5D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524"/>
  </r>
  <r>
    <x v="26"/>
    <n v="16"/>
    <d v="2026-06-18T21:00:00"/>
    <x v="15"/>
    <s v="Laura GIULIANO"/>
    <s v="#86A4FE"/>
    <s v="#3769FF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153"/>
  </r>
  <r>
    <x v="26"/>
    <n v="17"/>
    <d v="2026-06-18T21:00:00"/>
    <x v="16"/>
    <s v="Julien CRIMOTEL"/>
    <s v="#FFB0B0"/>
    <s v="#F25757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451"/>
  </r>
  <r>
    <x v="26"/>
    <n v="18"/>
    <d v="2026-06-18T21:00:00"/>
    <x v="17"/>
    <s v="Quentin CARTON"/>
    <s v="#F0BC42"/>
    <s v="#8E1F2F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393"/>
  </r>
  <r>
    <x v="26"/>
    <n v="19"/>
    <d v="2026-06-18T21:00:00"/>
    <x v="18"/>
    <s v="Eyram TETSHIE"/>
    <s v="#E8B28F"/>
    <s v="#E65568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310"/>
  </r>
  <r>
    <x v="26"/>
    <n v="20"/>
    <d v="2026-06-18T21:00:00"/>
    <x v="19"/>
    <s v="Anis LEBIK"/>
    <s v="#60DC8C"/>
    <s v="#22A34F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497"/>
  </r>
  <r>
    <x v="26"/>
    <n v="21"/>
    <d v="2026-06-18T21:00:00"/>
    <x v="20"/>
    <s v="Julia BOUANAN"/>
    <s v="#2FAEE0"/>
    <s v="#BEA064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608"/>
  </r>
  <r>
    <x v="26"/>
    <n v="22"/>
    <d v="2026-06-18T21:00:00"/>
    <x v="21"/>
    <s v="Julie Mansard"/>
    <s v="#41DEF0"/>
    <s v="#0BA6B7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202"/>
  </r>
  <r>
    <x v="26"/>
    <n v="23"/>
    <d v="2026-06-18T21:00:00"/>
    <x v="22"/>
    <s v="Juliette"/>
    <s v="#F2A2A2"/>
    <s v="#C25D5D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281"/>
  </r>
  <r>
    <x v="26"/>
    <n v="24"/>
    <d v="2026-06-18T21:00:00"/>
    <x v="23"/>
    <s v="Samya ALAOUI"/>
    <s v="#A2F2C7"/>
    <s v="#5DC18C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726"/>
  </r>
  <r>
    <x v="26"/>
    <n v="25"/>
    <d v="2026-06-18T21:00:00"/>
    <x v="24"/>
    <s v="Léa WALOCQ"/>
    <s v="#D1B9EB"/>
    <s v="#B58BC7"/>
    <s v="Tour 2"/>
    <s v="B"/>
    <s v="Suisse"/>
    <s v="CHE"/>
    <s v="Bosnie-Herzégovine"/>
    <s v="BIH"/>
    <s v="Inglewood, Los Angeles, California"/>
    <s v="SoFi Stadium"/>
    <m/>
    <m/>
    <n v="0"/>
    <n v="76"/>
    <n v="108"/>
    <n v="134"/>
    <s v="À venir"/>
    <s v=""/>
    <s v=""/>
    <s v=""/>
    <s v=""/>
    <n v="0"/>
    <s v=""/>
    <s v=""/>
    <n v="0"/>
    <n v="291"/>
  </r>
  <r>
    <x v="26"/>
    <n v="26"/>
    <d v="2026-06-11T21:00:00"/>
    <x v="25"/>
    <s v="Samya ALAOUI"/>
    <s v="#EB8787"/>
    <s v="#368E2C"/>
    <s v="Tour 2"/>
    <s v="B"/>
    <s v="Suisse"/>
    <s v="CHE"/>
    <s v="Bosnie-Herzégovine"/>
    <s v="BIH"/>
    <m/>
    <m/>
    <m/>
    <m/>
    <n v="0"/>
    <n v="76"/>
    <n v="108"/>
    <n v="134"/>
    <s v="À venir"/>
    <s v=""/>
    <s v=""/>
    <s v=""/>
    <n v="108"/>
    <n v="0"/>
    <s v=""/>
    <s v=""/>
    <n v="0"/>
    <n v="320"/>
  </r>
  <r>
    <x v="27"/>
    <n v="1"/>
    <d v="2026-06-19T00:00:00"/>
    <x v="0"/>
    <s v="Mohamad EL KAWAS"/>
    <s v="#F7C79D"/>
    <s v="#FFBE85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625"/>
  </r>
  <r>
    <x v="27"/>
    <n v="2"/>
    <d v="2026-06-19T00:00:00"/>
    <x v="1"/>
    <s v="Nicolas LE MOUEL"/>
    <s v="#FFBEBE"/>
    <s v="#DF6868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538"/>
  </r>
  <r>
    <x v="27"/>
    <n v="3"/>
    <d v="2026-06-19T00:00:00"/>
    <x v="2"/>
    <s v="Léa EL ASERY"/>
    <s v="#F5C7FC"/>
    <s v="#C489CF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519"/>
  </r>
  <r>
    <x v="27"/>
    <n v="4"/>
    <d v="2026-06-19T00:00:00"/>
    <x v="3"/>
    <s v="Elwenn JOUBREL"/>
    <s v="#A5EA7F"/>
    <s v="#80C65A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274"/>
  </r>
  <r>
    <x v="27"/>
    <n v="5"/>
    <d v="2026-06-19T00:00:00"/>
    <x v="4"/>
    <s v="Pauline OLIVIER"/>
    <s v="#D890FF"/>
    <s v="#B750EF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96"/>
  </r>
  <r>
    <x v="27"/>
    <n v="6"/>
    <d v="2026-06-19T00:00:00"/>
    <x v="5"/>
    <s v="Julie BOISSIERE"/>
    <s v="#A6F7B1"/>
    <s v="#6EC179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362"/>
  </r>
  <r>
    <x v="27"/>
    <n v="7"/>
    <d v="2026-06-19T00:00:00"/>
    <x v="6"/>
    <s v="Julie BOUCHARD"/>
    <s v="#B2EAE8"/>
    <s v="#6CB4B1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138"/>
  </r>
  <r>
    <x v="27"/>
    <n v="8"/>
    <d v="2026-06-19T00:00:00"/>
    <x v="7"/>
    <s v="Vincent FRAYSSE"/>
    <s v="#EEF7B1"/>
    <s v="#C1CB7D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623"/>
  </r>
  <r>
    <x v="27"/>
    <n v="9"/>
    <d v="2026-06-19T00:00:00"/>
    <x v="8"/>
    <s v="Louis HARLE"/>
    <s v="#F4EA9D"/>
    <s v="#D2C458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492"/>
  </r>
  <r>
    <x v="27"/>
    <n v="10"/>
    <d v="2026-06-19T00:00:00"/>
    <x v="9"/>
    <s v="Aurélien DE POULPIQUET"/>
    <s v="#C4B0FF"/>
    <s v="#7F66C8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416"/>
  </r>
  <r>
    <x v="27"/>
    <n v="11"/>
    <d v="2026-06-19T00:00:00"/>
    <x v="10"/>
    <s v="Paul MONTESINOS"/>
    <s v="#CBEBBA"/>
    <s v="#70BC6E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489"/>
  </r>
  <r>
    <x v="27"/>
    <n v="12"/>
    <d v="2026-06-19T00:00:00"/>
    <x v="11"/>
    <s v="Kinsley ROQUE"/>
    <s v="#C2D4FF"/>
    <s v="#6586D5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396"/>
  </r>
  <r>
    <x v="27"/>
    <n v="13"/>
    <d v="2026-06-19T00:00:00"/>
    <x v="12"/>
    <s v="Jaouad SETTI"/>
    <s v="#C1E0EF"/>
    <s v="#4F91B2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623"/>
  </r>
  <r>
    <x v="27"/>
    <n v="14"/>
    <d v="2026-06-19T00:00:00"/>
    <x v="13"/>
    <s v="Julien INGE"/>
    <s v="#FFAFD2"/>
    <s v="#F2589B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424"/>
  </r>
  <r>
    <x v="27"/>
    <n v="15"/>
    <d v="2026-06-19T00:00:00"/>
    <x v="14"/>
    <s v="Marie EXBRAYAT"/>
    <s v="#FF9898"/>
    <s v="#FF5D5D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524"/>
  </r>
  <r>
    <x v="27"/>
    <n v="16"/>
    <d v="2026-06-19T00:00:00"/>
    <x v="15"/>
    <s v="Amine ZARROUKI"/>
    <s v="#86A4FE"/>
    <s v="#3769FF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153"/>
  </r>
  <r>
    <x v="27"/>
    <n v="17"/>
    <d v="2026-06-19T00:00:00"/>
    <x v="16"/>
    <s v="Laura GIULIANO"/>
    <s v="#FFB0B0"/>
    <s v="#F25757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451"/>
  </r>
  <r>
    <x v="27"/>
    <n v="18"/>
    <d v="2026-06-19T00:00:00"/>
    <x v="17"/>
    <s v="Julien CRIMOTEL"/>
    <s v="#F0BC42"/>
    <s v="#8E1F2F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393"/>
  </r>
  <r>
    <x v="27"/>
    <n v="19"/>
    <d v="2026-06-19T00:00:00"/>
    <x v="18"/>
    <s v="Quentin CARTON"/>
    <s v="#E8B28F"/>
    <s v="#E65568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310"/>
  </r>
  <r>
    <x v="27"/>
    <n v="20"/>
    <d v="2026-06-19T00:00:00"/>
    <x v="19"/>
    <s v="Eyram TETSHIE"/>
    <s v="#60DC8C"/>
    <s v="#22A34F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497"/>
  </r>
  <r>
    <x v="27"/>
    <n v="21"/>
    <d v="2026-06-19T00:00:00"/>
    <x v="20"/>
    <s v="Anis LEBIK"/>
    <s v="#2FAEE0"/>
    <s v="#BEA064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608"/>
  </r>
  <r>
    <x v="27"/>
    <n v="22"/>
    <d v="2026-06-19T00:00:00"/>
    <x v="21"/>
    <s v="Julia BOUANAN"/>
    <s v="#41DEF0"/>
    <s v="#0BA6B7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202"/>
  </r>
  <r>
    <x v="27"/>
    <n v="23"/>
    <d v="2026-06-19T00:00:00"/>
    <x v="22"/>
    <s v="Julie Mansard"/>
    <s v="#F2A2A2"/>
    <s v="#C25D5D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281"/>
  </r>
  <r>
    <x v="27"/>
    <n v="24"/>
    <d v="2026-06-19T00:00:00"/>
    <x v="23"/>
    <s v="Juliette"/>
    <s v="#A2F2C7"/>
    <s v="#5DC18C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726"/>
  </r>
  <r>
    <x v="27"/>
    <n v="25"/>
    <d v="2026-06-19T00:00:00"/>
    <x v="24"/>
    <s v="Samya ALAOUI"/>
    <s v="#D1B9EB"/>
    <s v="#B58BC7"/>
    <s v="Tour 2"/>
    <s v="B"/>
    <s v="Canada"/>
    <s v="CAN"/>
    <s v="Qatar"/>
    <s v="QAT"/>
    <s v="Vancouver"/>
    <s v="BC Place"/>
    <m/>
    <m/>
    <n v="0"/>
    <n v="71"/>
    <n v="104"/>
    <n v="148"/>
    <s v="À venir"/>
    <s v=""/>
    <s v=""/>
    <s v=""/>
    <s v=""/>
    <n v="0"/>
    <s v=""/>
    <s v=""/>
    <n v="0"/>
    <n v="291"/>
  </r>
  <r>
    <x v="27"/>
    <n v="26"/>
    <d v="2026-06-11T21:00:00"/>
    <x v="25"/>
    <s v="Léa WALOCQ"/>
    <s v="#EB8787"/>
    <s v="#368E2C"/>
    <s v="Tour 2"/>
    <s v="B"/>
    <s v="Canada"/>
    <s v="CAN"/>
    <s v="Qatar"/>
    <s v="QAT"/>
    <m/>
    <m/>
    <m/>
    <m/>
    <n v="0"/>
    <n v="71"/>
    <n v="104"/>
    <n v="148"/>
    <s v="À venir"/>
    <s v=""/>
    <s v=""/>
    <s v=""/>
    <n v="104"/>
    <n v="0"/>
    <s v=""/>
    <s v=""/>
    <n v="0"/>
    <n v="320"/>
  </r>
  <r>
    <x v="28"/>
    <n v="1"/>
    <d v="2026-06-19T03:00:00"/>
    <x v="0"/>
    <s v="Léa WALOCQ"/>
    <s v="#F7C79D"/>
    <s v="#FFBE85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625"/>
  </r>
  <r>
    <x v="28"/>
    <n v="2"/>
    <d v="2026-06-19T03:00:00"/>
    <x v="1"/>
    <s v="Mohamad EL KAWAS"/>
    <s v="#FFBEBE"/>
    <s v="#DF6868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538"/>
  </r>
  <r>
    <x v="28"/>
    <n v="3"/>
    <d v="2026-06-19T03:00:00"/>
    <x v="2"/>
    <s v="Nicolas LE MOUEL"/>
    <s v="#F5C7FC"/>
    <s v="#C489CF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519"/>
  </r>
  <r>
    <x v="28"/>
    <n v="4"/>
    <d v="2026-06-19T03:00:00"/>
    <x v="3"/>
    <s v="Léa EL ASERY"/>
    <s v="#A5EA7F"/>
    <s v="#80C65A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274"/>
  </r>
  <r>
    <x v="28"/>
    <n v="5"/>
    <d v="2026-06-19T03:00:00"/>
    <x v="4"/>
    <s v="Elwenn JOUBREL"/>
    <s v="#D890FF"/>
    <s v="#B750EF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96"/>
  </r>
  <r>
    <x v="28"/>
    <n v="6"/>
    <d v="2026-06-19T03:00:00"/>
    <x v="5"/>
    <s v="Pauline OLIVIER"/>
    <s v="#A6F7B1"/>
    <s v="#6EC179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362"/>
  </r>
  <r>
    <x v="28"/>
    <n v="7"/>
    <d v="2026-06-19T03:00:00"/>
    <x v="6"/>
    <s v="Julie BOISSIERE"/>
    <s v="#B2EAE8"/>
    <s v="#6CB4B1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138"/>
  </r>
  <r>
    <x v="28"/>
    <n v="8"/>
    <d v="2026-06-19T03:00:00"/>
    <x v="7"/>
    <s v="Julie BOUCHARD"/>
    <s v="#EEF7B1"/>
    <s v="#C1CB7D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623"/>
  </r>
  <r>
    <x v="28"/>
    <n v="9"/>
    <d v="2026-06-19T03:00:00"/>
    <x v="8"/>
    <s v="Vincent FRAYSSE"/>
    <s v="#F4EA9D"/>
    <s v="#D2C458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492"/>
  </r>
  <r>
    <x v="28"/>
    <n v="10"/>
    <d v="2026-06-19T03:00:00"/>
    <x v="9"/>
    <s v="Louis HARLE"/>
    <s v="#C4B0FF"/>
    <s v="#7F66C8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416"/>
  </r>
  <r>
    <x v="28"/>
    <n v="11"/>
    <d v="2026-06-19T03:00:00"/>
    <x v="10"/>
    <s v="Aurélien DE POULPIQUET"/>
    <s v="#CBEBBA"/>
    <s v="#70BC6E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489"/>
  </r>
  <r>
    <x v="28"/>
    <n v="12"/>
    <d v="2026-06-19T03:00:00"/>
    <x v="11"/>
    <s v="Paul MONTESINOS"/>
    <s v="#C2D4FF"/>
    <s v="#6586D5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396"/>
  </r>
  <r>
    <x v="28"/>
    <n v="13"/>
    <d v="2026-06-19T03:00:00"/>
    <x v="12"/>
    <s v="Kinsley ROQUE"/>
    <s v="#C1E0EF"/>
    <s v="#4F91B2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623"/>
  </r>
  <r>
    <x v="28"/>
    <n v="14"/>
    <d v="2026-06-19T03:00:00"/>
    <x v="13"/>
    <s v="Jaouad SETTI"/>
    <s v="#FFAFD2"/>
    <s v="#F2589B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424"/>
  </r>
  <r>
    <x v="28"/>
    <n v="15"/>
    <d v="2026-06-19T03:00:00"/>
    <x v="14"/>
    <s v="Julien INGE"/>
    <s v="#FF9898"/>
    <s v="#FF5D5D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524"/>
  </r>
  <r>
    <x v="28"/>
    <n v="16"/>
    <d v="2026-06-19T03:00:00"/>
    <x v="15"/>
    <s v="Marie EXBRAYAT"/>
    <s v="#86A4FE"/>
    <s v="#3769FF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153"/>
  </r>
  <r>
    <x v="28"/>
    <n v="17"/>
    <d v="2026-06-19T03:00:00"/>
    <x v="16"/>
    <s v="Amine ZARROUKI"/>
    <s v="#FFB0B0"/>
    <s v="#F25757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451"/>
  </r>
  <r>
    <x v="28"/>
    <n v="18"/>
    <d v="2026-06-19T03:00:00"/>
    <x v="17"/>
    <s v="Laura GIULIANO"/>
    <s v="#F0BC42"/>
    <s v="#8E1F2F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393"/>
  </r>
  <r>
    <x v="28"/>
    <n v="19"/>
    <d v="2026-06-19T03:00:00"/>
    <x v="18"/>
    <s v="Julien CRIMOTEL"/>
    <s v="#E8B28F"/>
    <s v="#E65568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310"/>
  </r>
  <r>
    <x v="28"/>
    <n v="20"/>
    <d v="2026-06-19T03:00:00"/>
    <x v="19"/>
    <s v="Quentin CARTON"/>
    <s v="#60DC8C"/>
    <s v="#22A34F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497"/>
  </r>
  <r>
    <x v="28"/>
    <n v="21"/>
    <d v="2026-06-19T03:00:00"/>
    <x v="20"/>
    <s v="Eyram TETSHIE"/>
    <s v="#2FAEE0"/>
    <s v="#BEA064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608"/>
  </r>
  <r>
    <x v="28"/>
    <n v="22"/>
    <d v="2026-06-19T03:00:00"/>
    <x v="21"/>
    <s v="Anis LEBIK"/>
    <s v="#41DEF0"/>
    <s v="#0BA6B7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202"/>
  </r>
  <r>
    <x v="28"/>
    <n v="23"/>
    <d v="2026-06-19T03:00:00"/>
    <x v="22"/>
    <s v="Julia BOUANAN"/>
    <s v="#F2A2A2"/>
    <s v="#C25D5D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281"/>
  </r>
  <r>
    <x v="28"/>
    <n v="24"/>
    <d v="2026-06-19T03:00:00"/>
    <x v="23"/>
    <s v="Julie Mansard"/>
    <s v="#A2F2C7"/>
    <s v="#5DC18C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726"/>
  </r>
  <r>
    <x v="28"/>
    <n v="25"/>
    <d v="2026-06-19T03:00:00"/>
    <x v="24"/>
    <s v="Juliette"/>
    <s v="#D1B9EB"/>
    <s v="#B58BC7"/>
    <s v="Tour 2"/>
    <s v="A"/>
    <s v="Mexique"/>
    <s v="MEX"/>
    <s v="Corée du Sud"/>
    <s v="KOR"/>
    <s v="Zapopan"/>
    <s v="Estadio Akron"/>
    <m/>
    <m/>
    <n v="0"/>
    <n v="69"/>
    <n v="117"/>
    <n v="129"/>
    <s v="À venir"/>
    <s v=""/>
    <s v=""/>
    <s v=""/>
    <s v=""/>
    <n v="0"/>
    <s v=""/>
    <s v=""/>
    <n v="0"/>
    <n v="291"/>
  </r>
  <r>
    <x v="28"/>
    <n v="26"/>
    <d v="2026-06-11T21:00:00"/>
    <x v="25"/>
    <s v="Mohamad EL KAWAS"/>
    <s v="#EB8787"/>
    <s v="#368E2C"/>
    <s v="Tour 2"/>
    <s v="A"/>
    <s v="Mexique"/>
    <s v="MEX"/>
    <s v="Corée du Sud"/>
    <s v="KOR"/>
    <m/>
    <m/>
    <m/>
    <m/>
    <n v="0"/>
    <n v="69"/>
    <n v="117"/>
    <n v="129"/>
    <s v="À venir"/>
    <s v=""/>
    <s v=""/>
    <s v=""/>
    <n v="117"/>
    <n v="0"/>
    <s v=""/>
    <s v=""/>
    <n v="0"/>
    <n v="320"/>
  </r>
  <r>
    <x v="29"/>
    <n v="1"/>
    <d v="2026-06-19T21:00:00"/>
    <x v="0"/>
    <s v="Samya ALAOUI"/>
    <s v="#F7C79D"/>
    <s v="#FFBE85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625"/>
  </r>
  <r>
    <x v="29"/>
    <n v="2"/>
    <d v="2026-06-19T21:00:00"/>
    <x v="1"/>
    <s v="Léa WALOCQ"/>
    <s v="#FFBEBE"/>
    <s v="#DF6868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538"/>
  </r>
  <r>
    <x v="29"/>
    <n v="3"/>
    <d v="2026-06-19T21:00:00"/>
    <x v="2"/>
    <s v="Mohamad EL KAWAS"/>
    <s v="#F5C7FC"/>
    <s v="#C489CF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519"/>
  </r>
  <r>
    <x v="29"/>
    <n v="4"/>
    <d v="2026-06-19T21:00:00"/>
    <x v="3"/>
    <s v="Nicolas LE MOUEL"/>
    <s v="#A5EA7F"/>
    <s v="#80C65A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274"/>
  </r>
  <r>
    <x v="29"/>
    <n v="5"/>
    <d v="2026-06-19T21:00:00"/>
    <x v="4"/>
    <s v="Léa EL ASERY"/>
    <s v="#D890FF"/>
    <s v="#B750EF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96"/>
  </r>
  <r>
    <x v="29"/>
    <n v="6"/>
    <d v="2026-06-19T21:00:00"/>
    <x v="5"/>
    <s v="Elwenn JOUBREL"/>
    <s v="#A6F7B1"/>
    <s v="#6EC179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362"/>
  </r>
  <r>
    <x v="29"/>
    <n v="7"/>
    <d v="2026-06-19T21:00:00"/>
    <x v="6"/>
    <s v="Pauline OLIVIER"/>
    <s v="#B2EAE8"/>
    <s v="#6CB4B1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138"/>
  </r>
  <r>
    <x v="29"/>
    <n v="8"/>
    <d v="2026-06-19T21:00:00"/>
    <x v="7"/>
    <s v="Julie BOISSIERE"/>
    <s v="#EEF7B1"/>
    <s v="#C1CB7D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623"/>
  </r>
  <r>
    <x v="29"/>
    <n v="9"/>
    <d v="2026-06-19T21:00:00"/>
    <x v="8"/>
    <s v="Julie BOUCHARD"/>
    <s v="#F4EA9D"/>
    <s v="#D2C458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492"/>
  </r>
  <r>
    <x v="29"/>
    <n v="10"/>
    <d v="2026-06-19T21:00:00"/>
    <x v="9"/>
    <s v="Vincent FRAYSSE"/>
    <s v="#C4B0FF"/>
    <s v="#7F66C8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416"/>
  </r>
  <r>
    <x v="29"/>
    <n v="11"/>
    <d v="2026-06-19T21:00:00"/>
    <x v="10"/>
    <s v="Louis HARLE"/>
    <s v="#CBEBBA"/>
    <s v="#70BC6E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489"/>
  </r>
  <r>
    <x v="29"/>
    <n v="12"/>
    <d v="2026-06-19T21:00:00"/>
    <x v="11"/>
    <s v="Aurélien DE POULPIQUET"/>
    <s v="#C2D4FF"/>
    <s v="#6586D5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396"/>
  </r>
  <r>
    <x v="29"/>
    <n v="13"/>
    <d v="2026-06-19T21:00:00"/>
    <x v="12"/>
    <s v="Paul MONTESINOS"/>
    <s v="#C1E0EF"/>
    <s v="#4F91B2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623"/>
  </r>
  <r>
    <x v="29"/>
    <n v="14"/>
    <d v="2026-06-19T21:00:00"/>
    <x v="13"/>
    <s v="Kinsley ROQUE"/>
    <s v="#FFAFD2"/>
    <s v="#F2589B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424"/>
  </r>
  <r>
    <x v="29"/>
    <n v="15"/>
    <d v="2026-06-19T21:00:00"/>
    <x v="14"/>
    <s v="Jaouad SETTI"/>
    <s v="#FF9898"/>
    <s v="#FF5D5D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524"/>
  </r>
  <r>
    <x v="29"/>
    <n v="16"/>
    <d v="2026-06-19T21:00:00"/>
    <x v="15"/>
    <s v="Julien INGE"/>
    <s v="#86A4FE"/>
    <s v="#3769FF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153"/>
  </r>
  <r>
    <x v="29"/>
    <n v="17"/>
    <d v="2026-06-19T21:00:00"/>
    <x v="16"/>
    <s v="Marie EXBRAYAT"/>
    <s v="#FFB0B0"/>
    <s v="#F25757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451"/>
  </r>
  <r>
    <x v="29"/>
    <n v="18"/>
    <d v="2026-06-19T21:00:00"/>
    <x v="17"/>
    <s v="Amine ZARROUKI"/>
    <s v="#F0BC42"/>
    <s v="#8E1F2F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393"/>
  </r>
  <r>
    <x v="29"/>
    <n v="19"/>
    <d v="2026-06-19T21:00:00"/>
    <x v="18"/>
    <s v="Laura GIULIANO"/>
    <s v="#E8B28F"/>
    <s v="#E65568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310"/>
  </r>
  <r>
    <x v="29"/>
    <n v="20"/>
    <d v="2026-06-19T21:00:00"/>
    <x v="19"/>
    <s v="Julien CRIMOTEL"/>
    <s v="#60DC8C"/>
    <s v="#22A34F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497"/>
  </r>
  <r>
    <x v="29"/>
    <n v="21"/>
    <d v="2026-06-19T21:00:00"/>
    <x v="20"/>
    <s v="Quentin CARTON"/>
    <s v="#2FAEE0"/>
    <s v="#BEA064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608"/>
  </r>
  <r>
    <x v="29"/>
    <n v="22"/>
    <d v="2026-06-19T21:00:00"/>
    <x v="21"/>
    <s v="Eyram TETSHIE"/>
    <s v="#41DEF0"/>
    <s v="#0BA6B7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202"/>
  </r>
  <r>
    <x v="29"/>
    <n v="23"/>
    <d v="2026-06-19T21:00:00"/>
    <x v="22"/>
    <s v="Anis LEBIK"/>
    <s v="#F2A2A2"/>
    <s v="#C25D5D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281"/>
  </r>
  <r>
    <x v="29"/>
    <n v="24"/>
    <d v="2026-06-19T21:00:00"/>
    <x v="23"/>
    <s v="Julia BOUANAN"/>
    <s v="#A2F2C7"/>
    <s v="#5DC18C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726"/>
  </r>
  <r>
    <x v="29"/>
    <n v="25"/>
    <d v="2026-06-19T21:00:00"/>
    <x v="24"/>
    <s v="Julie Mansard"/>
    <s v="#D1B9EB"/>
    <s v="#B58BC7"/>
    <s v="Tour 2"/>
    <s v="D"/>
    <s v="Etats-Unis"/>
    <s v="USA"/>
    <s v="Australie"/>
    <s v="AUS"/>
    <s v="Seattle"/>
    <s v="Lumen Field"/>
    <m/>
    <m/>
    <n v="0"/>
    <n v="58"/>
    <n v="119"/>
    <n v="153"/>
    <s v="À venir"/>
    <s v=""/>
    <s v=""/>
    <s v=""/>
    <s v=""/>
    <n v="0"/>
    <s v=""/>
    <s v=""/>
    <n v="0"/>
    <n v="291"/>
  </r>
  <r>
    <x v="29"/>
    <n v="26"/>
    <d v="2026-06-11T21:00:00"/>
    <x v="25"/>
    <s v="Nicolas LE MOUEL"/>
    <s v="#EB8787"/>
    <s v="#368E2C"/>
    <s v="Tour 2"/>
    <s v="D"/>
    <s v="Etats-Unis"/>
    <s v="USA"/>
    <s v="Australie"/>
    <s v="AUS"/>
    <m/>
    <m/>
    <m/>
    <m/>
    <n v="0"/>
    <n v="58"/>
    <n v="119"/>
    <n v="153"/>
    <s v="À venir"/>
    <s v=""/>
    <s v=""/>
    <s v=""/>
    <n v="119"/>
    <n v="0"/>
    <s v=""/>
    <s v=""/>
    <n v="0"/>
    <n v="320"/>
  </r>
  <r>
    <x v="30"/>
    <n v="1"/>
    <d v="2026-06-20T00:00:00"/>
    <x v="0"/>
    <s v="Juliette"/>
    <s v="#F7C79D"/>
    <s v="#FFBE85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625"/>
  </r>
  <r>
    <x v="30"/>
    <n v="2"/>
    <d v="2026-06-20T00:00:00"/>
    <x v="1"/>
    <s v="Samya ALAOUI"/>
    <s v="#FFBEBE"/>
    <s v="#DF6868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538"/>
  </r>
  <r>
    <x v="30"/>
    <n v="3"/>
    <d v="2026-06-20T00:00:00"/>
    <x v="2"/>
    <s v="Léa WALOCQ"/>
    <s v="#F5C7FC"/>
    <s v="#C489CF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519"/>
  </r>
  <r>
    <x v="30"/>
    <n v="4"/>
    <d v="2026-06-20T00:00:00"/>
    <x v="3"/>
    <s v="Mohamad EL KAWAS"/>
    <s v="#A5EA7F"/>
    <s v="#80C65A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274"/>
  </r>
  <r>
    <x v="30"/>
    <n v="5"/>
    <d v="2026-06-20T00:00:00"/>
    <x v="4"/>
    <s v="Nicolas LE MOUEL"/>
    <s v="#D890FF"/>
    <s v="#B750EF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96"/>
  </r>
  <r>
    <x v="30"/>
    <n v="6"/>
    <d v="2026-06-20T00:00:00"/>
    <x v="5"/>
    <s v="Léa EL ASERY"/>
    <s v="#A6F7B1"/>
    <s v="#6EC179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362"/>
  </r>
  <r>
    <x v="30"/>
    <n v="7"/>
    <d v="2026-06-20T00:00:00"/>
    <x v="6"/>
    <s v="Elwenn JOUBREL"/>
    <s v="#B2EAE8"/>
    <s v="#6CB4B1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138"/>
  </r>
  <r>
    <x v="30"/>
    <n v="8"/>
    <d v="2026-06-20T00:00:00"/>
    <x v="7"/>
    <s v="Pauline OLIVIER"/>
    <s v="#EEF7B1"/>
    <s v="#C1CB7D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623"/>
  </r>
  <r>
    <x v="30"/>
    <n v="9"/>
    <d v="2026-06-20T00:00:00"/>
    <x v="8"/>
    <s v="Julie BOISSIERE"/>
    <s v="#F4EA9D"/>
    <s v="#D2C458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492"/>
  </r>
  <r>
    <x v="30"/>
    <n v="10"/>
    <d v="2026-06-20T00:00:00"/>
    <x v="9"/>
    <s v="Julie BOUCHARD"/>
    <s v="#C4B0FF"/>
    <s v="#7F66C8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416"/>
  </r>
  <r>
    <x v="30"/>
    <n v="11"/>
    <d v="2026-06-20T00:00:00"/>
    <x v="10"/>
    <s v="Vincent FRAYSSE"/>
    <s v="#CBEBBA"/>
    <s v="#70BC6E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489"/>
  </r>
  <r>
    <x v="30"/>
    <n v="12"/>
    <d v="2026-06-20T00:00:00"/>
    <x v="11"/>
    <s v="Louis HARLE"/>
    <s v="#C2D4FF"/>
    <s v="#6586D5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396"/>
  </r>
  <r>
    <x v="30"/>
    <n v="13"/>
    <d v="2026-06-20T00:00:00"/>
    <x v="12"/>
    <s v="Aurélien DE POULPIQUET"/>
    <s v="#C1E0EF"/>
    <s v="#4F91B2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623"/>
  </r>
  <r>
    <x v="30"/>
    <n v="14"/>
    <d v="2026-06-20T00:00:00"/>
    <x v="13"/>
    <s v="Paul MONTESINOS"/>
    <s v="#FFAFD2"/>
    <s v="#F2589B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424"/>
  </r>
  <r>
    <x v="30"/>
    <n v="15"/>
    <d v="2026-06-20T00:00:00"/>
    <x v="14"/>
    <s v="Kinsley ROQUE"/>
    <s v="#FF9898"/>
    <s v="#FF5D5D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524"/>
  </r>
  <r>
    <x v="30"/>
    <n v="16"/>
    <d v="2026-06-20T00:00:00"/>
    <x v="15"/>
    <s v="Jaouad SETTI"/>
    <s v="#86A4FE"/>
    <s v="#3769FF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153"/>
  </r>
  <r>
    <x v="30"/>
    <n v="17"/>
    <d v="2026-06-20T00:00:00"/>
    <x v="16"/>
    <s v="Julien INGE"/>
    <s v="#FFB0B0"/>
    <s v="#F25757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451"/>
  </r>
  <r>
    <x v="30"/>
    <n v="18"/>
    <d v="2026-06-20T00:00:00"/>
    <x v="17"/>
    <s v="Marie EXBRAYAT"/>
    <s v="#F0BC42"/>
    <s v="#8E1F2F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393"/>
  </r>
  <r>
    <x v="30"/>
    <n v="19"/>
    <d v="2026-06-20T00:00:00"/>
    <x v="18"/>
    <s v="Amine ZARROUKI"/>
    <s v="#E8B28F"/>
    <s v="#E65568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310"/>
  </r>
  <r>
    <x v="30"/>
    <n v="20"/>
    <d v="2026-06-20T00:00:00"/>
    <x v="19"/>
    <s v="Laura GIULIANO"/>
    <s v="#60DC8C"/>
    <s v="#22A34F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497"/>
  </r>
  <r>
    <x v="30"/>
    <n v="21"/>
    <d v="2026-06-20T00:00:00"/>
    <x v="20"/>
    <s v="Julien CRIMOTEL"/>
    <s v="#2FAEE0"/>
    <s v="#BEA064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608"/>
  </r>
  <r>
    <x v="30"/>
    <n v="22"/>
    <d v="2026-06-20T00:00:00"/>
    <x v="21"/>
    <s v="Quentin CARTON"/>
    <s v="#41DEF0"/>
    <s v="#0BA6B7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202"/>
  </r>
  <r>
    <x v="30"/>
    <n v="23"/>
    <d v="2026-06-20T00:00:00"/>
    <x v="22"/>
    <s v="Eyram TETSHIE"/>
    <s v="#F2A2A2"/>
    <s v="#C25D5D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281"/>
  </r>
  <r>
    <x v="30"/>
    <n v="24"/>
    <d v="2026-06-20T00:00:00"/>
    <x v="23"/>
    <s v="Anis LEBIK"/>
    <s v="#A2F2C7"/>
    <s v="#5DC18C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726"/>
  </r>
  <r>
    <x v="30"/>
    <n v="25"/>
    <d v="2026-06-20T00:00:00"/>
    <x v="24"/>
    <s v="Julia BOUANAN"/>
    <s v="#D1B9EB"/>
    <s v="#B58BC7"/>
    <s v="Tour 2"/>
    <s v="C"/>
    <s v="Ecosse"/>
    <s v="SCO"/>
    <s v="Maroc"/>
    <s v="MAR"/>
    <s v="Foxborough"/>
    <s v="Gillette Stadium"/>
    <m/>
    <m/>
    <n v="0"/>
    <n v="99"/>
    <n v="112"/>
    <n v="91"/>
    <s v="À venir"/>
    <s v=""/>
    <s v=""/>
    <s v=""/>
    <s v=""/>
    <n v="0"/>
    <s v=""/>
    <s v=""/>
    <n v="0"/>
    <n v="291"/>
  </r>
  <r>
    <x v="30"/>
    <n v="26"/>
    <d v="2026-06-11T21:00:00"/>
    <x v="25"/>
    <s v="Léa EL ASERY"/>
    <s v="#EB8787"/>
    <s v="#368E2C"/>
    <s v="Tour 2"/>
    <s v="C"/>
    <s v="Ecosse"/>
    <s v="SCO"/>
    <s v="Maroc"/>
    <s v="MAR"/>
    <m/>
    <m/>
    <m/>
    <m/>
    <n v="0"/>
    <n v="99"/>
    <n v="112"/>
    <n v="91"/>
    <s v="À venir"/>
    <s v=""/>
    <s v=""/>
    <s v=""/>
    <n v="112"/>
    <n v="0"/>
    <s v=""/>
    <s v=""/>
    <n v="0"/>
    <n v="320"/>
  </r>
  <r>
    <x v="31"/>
    <n v="1"/>
    <d v="2026-06-20T02:30:00"/>
    <x v="0"/>
    <s v="Julie Mansard"/>
    <s v="#F7C79D"/>
    <s v="#FFBE85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625"/>
  </r>
  <r>
    <x v="31"/>
    <n v="2"/>
    <d v="2026-06-20T02:30:00"/>
    <x v="1"/>
    <s v="Juliette"/>
    <s v="#FFBEBE"/>
    <s v="#DF6868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538"/>
  </r>
  <r>
    <x v="31"/>
    <n v="3"/>
    <d v="2026-06-20T02:30:00"/>
    <x v="2"/>
    <s v="Samya ALAOUI"/>
    <s v="#F5C7FC"/>
    <s v="#C489CF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519"/>
  </r>
  <r>
    <x v="31"/>
    <n v="4"/>
    <d v="2026-06-20T02:30:00"/>
    <x v="3"/>
    <s v="Léa WALOCQ"/>
    <s v="#A5EA7F"/>
    <s v="#80C65A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274"/>
  </r>
  <r>
    <x v="31"/>
    <n v="5"/>
    <d v="2026-06-20T02:30:00"/>
    <x v="4"/>
    <s v="Mohamad EL KAWAS"/>
    <s v="#D890FF"/>
    <s v="#B750EF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96"/>
  </r>
  <r>
    <x v="31"/>
    <n v="6"/>
    <d v="2026-06-20T02:30:00"/>
    <x v="5"/>
    <s v="Nicolas LE MOUEL"/>
    <s v="#A6F7B1"/>
    <s v="#6EC179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362"/>
  </r>
  <r>
    <x v="31"/>
    <n v="7"/>
    <d v="2026-06-20T02:30:00"/>
    <x v="6"/>
    <s v="Léa EL ASERY"/>
    <s v="#B2EAE8"/>
    <s v="#6CB4B1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138"/>
  </r>
  <r>
    <x v="31"/>
    <n v="8"/>
    <d v="2026-06-20T02:30:00"/>
    <x v="7"/>
    <s v="Elwenn JOUBREL"/>
    <s v="#EEF7B1"/>
    <s v="#C1CB7D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623"/>
  </r>
  <r>
    <x v="31"/>
    <n v="9"/>
    <d v="2026-06-20T02:30:00"/>
    <x v="8"/>
    <s v="Pauline OLIVIER"/>
    <s v="#F4EA9D"/>
    <s v="#D2C458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492"/>
  </r>
  <r>
    <x v="31"/>
    <n v="10"/>
    <d v="2026-06-20T02:30:00"/>
    <x v="9"/>
    <s v="Julie BOISSIERE"/>
    <s v="#C4B0FF"/>
    <s v="#7F66C8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416"/>
  </r>
  <r>
    <x v="31"/>
    <n v="11"/>
    <d v="2026-06-20T02:30:00"/>
    <x v="10"/>
    <s v="Julie BOUCHARD"/>
    <s v="#CBEBBA"/>
    <s v="#70BC6E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489"/>
  </r>
  <r>
    <x v="31"/>
    <n v="12"/>
    <d v="2026-06-20T02:30:00"/>
    <x v="11"/>
    <s v="Vincent FRAYSSE"/>
    <s v="#C2D4FF"/>
    <s v="#6586D5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396"/>
  </r>
  <r>
    <x v="31"/>
    <n v="13"/>
    <d v="2026-06-20T02:30:00"/>
    <x v="12"/>
    <s v="Louis HARLE"/>
    <s v="#C1E0EF"/>
    <s v="#4F91B2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623"/>
  </r>
  <r>
    <x v="31"/>
    <n v="14"/>
    <d v="2026-06-20T02:30:00"/>
    <x v="13"/>
    <s v="Aurélien DE POULPIQUET"/>
    <s v="#FFAFD2"/>
    <s v="#F2589B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424"/>
  </r>
  <r>
    <x v="31"/>
    <n v="15"/>
    <d v="2026-06-20T02:30:00"/>
    <x v="14"/>
    <s v="Paul MONTESINOS"/>
    <s v="#FF9898"/>
    <s v="#FF5D5D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524"/>
  </r>
  <r>
    <x v="31"/>
    <n v="16"/>
    <d v="2026-06-20T02:30:00"/>
    <x v="15"/>
    <s v="Kinsley ROQUE"/>
    <s v="#86A4FE"/>
    <s v="#3769FF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153"/>
  </r>
  <r>
    <x v="31"/>
    <n v="17"/>
    <d v="2026-06-20T02:30:00"/>
    <x v="16"/>
    <s v="Jaouad SETTI"/>
    <s v="#FFB0B0"/>
    <s v="#F25757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451"/>
  </r>
  <r>
    <x v="31"/>
    <n v="18"/>
    <d v="2026-06-20T02:30:00"/>
    <x v="17"/>
    <s v="Julien INGE"/>
    <s v="#F0BC42"/>
    <s v="#8E1F2F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393"/>
  </r>
  <r>
    <x v="31"/>
    <n v="19"/>
    <d v="2026-06-20T02:30:00"/>
    <x v="18"/>
    <s v="Marie EXBRAYAT"/>
    <s v="#E8B28F"/>
    <s v="#E65568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310"/>
  </r>
  <r>
    <x v="31"/>
    <n v="20"/>
    <d v="2026-06-20T02:30:00"/>
    <x v="19"/>
    <s v="Amine ZARROUKI"/>
    <s v="#60DC8C"/>
    <s v="#22A34F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497"/>
  </r>
  <r>
    <x v="31"/>
    <n v="21"/>
    <d v="2026-06-20T02:30:00"/>
    <x v="20"/>
    <s v="Laura GIULIANO"/>
    <s v="#2FAEE0"/>
    <s v="#BEA064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608"/>
  </r>
  <r>
    <x v="31"/>
    <n v="22"/>
    <d v="2026-06-20T02:30:00"/>
    <x v="21"/>
    <s v="Julien CRIMOTEL"/>
    <s v="#41DEF0"/>
    <s v="#0BA6B7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202"/>
  </r>
  <r>
    <x v="31"/>
    <n v="23"/>
    <d v="2026-06-20T02:30:00"/>
    <x v="22"/>
    <s v="Quentin CARTON"/>
    <s v="#F2A2A2"/>
    <s v="#C25D5D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281"/>
  </r>
  <r>
    <x v="31"/>
    <n v="24"/>
    <d v="2026-06-20T02:30:00"/>
    <x v="23"/>
    <s v="Eyram TETSHIE"/>
    <s v="#A2F2C7"/>
    <s v="#5DC18C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726"/>
  </r>
  <r>
    <x v="31"/>
    <n v="25"/>
    <d v="2026-06-20T02:30:00"/>
    <x v="24"/>
    <s v="Anis LEBIK"/>
    <s v="#D1B9EB"/>
    <s v="#B58BC7"/>
    <s v="Tour 2"/>
    <s v="C"/>
    <s v="Brésil"/>
    <s v="BRA"/>
    <s v="Haïti"/>
    <s v="HTI"/>
    <s v="Philadelphia, Pennsylvania"/>
    <s v="Lincoln Financial Field"/>
    <m/>
    <m/>
    <n v="0"/>
    <n v="21"/>
    <n v="167"/>
    <n v="198"/>
    <s v="À venir"/>
    <s v=""/>
    <s v=""/>
    <s v=""/>
    <s v=""/>
    <n v="0"/>
    <s v=""/>
    <s v=""/>
    <n v="0"/>
    <n v="291"/>
  </r>
  <r>
    <x v="31"/>
    <n v="26"/>
    <d v="2026-06-11T21:00:00"/>
    <x v="25"/>
    <s v="Elwenn JOUBREL"/>
    <s v="#EB8787"/>
    <s v="#368E2C"/>
    <s v="Tour 2"/>
    <s v="C"/>
    <s v="Brésil"/>
    <s v="BRA"/>
    <s v="Haïti"/>
    <s v="HTI"/>
    <m/>
    <m/>
    <m/>
    <m/>
    <n v="0"/>
    <n v="21"/>
    <n v="167"/>
    <n v="198"/>
    <s v="À venir"/>
    <s v=""/>
    <s v=""/>
    <s v=""/>
    <n v="167"/>
    <n v="0"/>
    <s v=""/>
    <s v=""/>
    <n v="0"/>
    <n v="320"/>
  </r>
  <r>
    <x v="32"/>
    <n v="1"/>
    <d v="2026-06-20T05:00:00"/>
    <x v="0"/>
    <s v="Julia BOUANAN"/>
    <s v="#F7C79D"/>
    <s v="#FFBE85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625"/>
  </r>
  <r>
    <x v="32"/>
    <n v="2"/>
    <d v="2026-06-20T05:00:00"/>
    <x v="1"/>
    <s v="Julie Mansard"/>
    <s v="#FFBEBE"/>
    <s v="#DF6868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538"/>
  </r>
  <r>
    <x v="32"/>
    <n v="3"/>
    <d v="2026-06-20T05:00:00"/>
    <x v="2"/>
    <s v="Juliette"/>
    <s v="#F5C7FC"/>
    <s v="#C489CF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519"/>
  </r>
  <r>
    <x v="32"/>
    <n v="4"/>
    <d v="2026-06-20T05:00:00"/>
    <x v="3"/>
    <s v="Samya ALAOUI"/>
    <s v="#A5EA7F"/>
    <s v="#80C65A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274"/>
  </r>
  <r>
    <x v="32"/>
    <n v="5"/>
    <d v="2026-06-20T05:00:00"/>
    <x v="4"/>
    <s v="Léa WALOCQ"/>
    <s v="#D890FF"/>
    <s v="#B750EF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96"/>
  </r>
  <r>
    <x v="32"/>
    <n v="6"/>
    <d v="2026-06-20T05:00:00"/>
    <x v="5"/>
    <s v="Mohamad EL KAWAS"/>
    <s v="#A6F7B1"/>
    <s v="#6EC179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362"/>
  </r>
  <r>
    <x v="32"/>
    <n v="7"/>
    <d v="2026-06-20T05:00:00"/>
    <x v="6"/>
    <s v="Nicolas LE MOUEL"/>
    <s v="#B2EAE8"/>
    <s v="#6CB4B1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138"/>
  </r>
  <r>
    <x v="32"/>
    <n v="8"/>
    <d v="2026-06-20T05:00:00"/>
    <x v="7"/>
    <s v="Léa EL ASERY"/>
    <s v="#EEF7B1"/>
    <s v="#C1CB7D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623"/>
  </r>
  <r>
    <x v="32"/>
    <n v="9"/>
    <d v="2026-06-20T05:00:00"/>
    <x v="8"/>
    <s v="Elwenn JOUBREL"/>
    <s v="#F4EA9D"/>
    <s v="#D2C458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492"/>
  </r>
  <r>
    <x v="32"/>
    <n v="10"/>
    <d v="2026-06-20T05:00:00"/>
    <x v="9"/>
    <s v="Pauline OLIVIER"/>
    <s v="#C4B0FF"/>
    <s v="#7F66C8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416"/>
  </r>
  <r>
    <x v="32"/>
    <n v="11"/>
    <d v="2026-06-20T05:00:00"/>
    <x v="10"/>
    <s v="Julie BOISSIERE"/>
    <s v="#CBEBBA"/>
    <s v="#70BC6E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489"/>
  </r>
  <r>
    <x v="32"/>
    <n v="12"/>
    <d v="2026-06-20T05:00:00"/>
    <x v="11"/>
    <s v="Julie BOUCHARD"/>
    <s v="#C2D4FF"/>
    <s v="#6586D5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396"/>
  </r>
  <r>
    <x v="32"/>
    <n v="13"/>
    <d v="2026-06-20T05:00:00"/>
    <x v="12"/>
    <s v="Vincent FRAYSSE"/>
    <s v="#C1E0EF"/>
    <s v="#4F91B2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623"/>
  </r>
  <r>
    <x v="32"/>
    <n v="14"/>
    <d v="2026-06-20T05:00:00"/>
    <x v="13"/>
    <s v="Louis HARLE"/>
    <s v="#FFAFD2"/>
    <s v="#F2589B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424"/>
  </r>
  <r>
    <x v="32"/>
    <n v="15"/>
    <d v="2026-06-20T05:00:00"/>
    <x v="14"/>
    <s v="Aurélien DE POULPIQUET"/>
    <s v="#FF9898"/>
    <s v="#FF5D5D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524"/>
  </r>
  <r>
    <x v="32"/>
    <n v="16"/>
    <d v="2026-06-20T05:00:00"/>
    <x v="15"/>
    <s v="Paul MONTESINOS"/>
    <s v="#86A4FE"/>
    <s v="#3769FF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153"/>
  </r>
  <r>
    <x v="32"/>
    <n v="17"/>
    <d v="2026-06-20T05:00:00"/>
    <x v="16"/>
    <s v="Kinsley ROQUE"/>
    <s v="#FFB0B0"/>
    <s v="#F25757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451"/>
  </r>
  <r>
    <x v="32"/>
    <n v="18"/>
    <d v="2026-06-20T05:00:00"/>
    <x v="17"/>
    <s v="Jaouad SETTI"/>
    <s v="#F0BC42"/>
    <s v="#8E1F2F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393"/>
  </r>
  <r>
    <x v="32"/>
    <n v="19"/>
    <d v="2026-06-20T05:00:00"/>
    <x v="18"/>
    <s v="Julien INGE"/>
    <s v="#E8B28F"/>
    <s v="#E65568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310"/>
  </r>
  <r>
    <x v="32"/>
    <n v="20"/>
    <d v="2026-06-20T05:00:00"/>
    <x v="19"/>
    <s v="Marie EXBRAYAT"/>
    <s v="#60DC8C"/>
    <s v="#22A34F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497"/>
  </r>
  <r>
    <x v="32"/>
    <n v="21"/>
    <d v="2026-06-20T05:00:00"/>
    <x v="20"/>
    <s v="Amine ZARROUKI"/>
    <s v="#2FAEE0"/>
    <s v="#BEA064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608"/>
  </r>
  <r>
    <x v="32"/>
    <n v="22"/>
    <d v="2026-06-20T05:00:00"/>
    <x v="21"/>
    <s v="Laura GIULIANO"/>
    <s v="#41DEF0"/>
    <s v="#0BA6B7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202"/>
  </r>
  <r>
    <x v="32"/>
    <n v="23"/>
    <d v="2026-06-20T05:00:00"/>
    <x v="22"/>
    <s v="Julien CRIMOTEL"/>
    <s v="#F2A2A2"/>
    <s v="#C25D5D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281"/>
  </r>
  <r>
    <x v="32"/>
    <n v="24"/>
    <d v="2026-06-20T05:00:00"/>
    <x v="23"/>
    <s v="Quentin CARTON"/>
    <s v="#A2F2C7"/>
    <s v="#5DC18C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726"/>
  </r>
  <r>
    <x v="32"/>
    <n v="25"/>
    <d v="2026-06-20T05:00:00"/>
    <x v="24"/>
    <s v="Eyram TETSHIE"/>
    <s v="#D1B9EB"/>
    <s v="#B58BC7"/>
    <s v="Tour 2"/>
    <s v="D"/>
    <s v="Turquie"/>
    <s v="TUR"/>
    <s v="Paraguay"/>
    <s v="PRY"/>
    <s v="Santa Clara, Californie"/>
    <s v="Levi's Stadium"/>
    <m/>
    <m/>
    <n v="0"/>
    <n v="84"/>
    <n v="113"/>
    <n v="126"/>
    <s v="À venir"/>
    <s v=""/>
    <s v=""/>
    <s v=""/>
    <s v=""/>
    <n v="0"/>
    <s v=""/>
    <s v=""/>
    <n v="0"/>
    <n v="291"/>
  </r>
  <r>
    <x v="32"/>
    <n v="26"/>
    <d v="2026-06-11T21:00:00"/>
    <x v="25"/>
    <s v="Pauline OLIVIER"/>
    <s v="#EB8787"/>
    <s v="#368E2C"/>
    <s v="Tour 2"/>
    <s v="D"/>
    <s v="Turquie"/>
    <s v="TUR"/>
    <s v="Paraguay"/>
    <s v="PRY"/>
    <m/>
    <m/>
    <m/>
    <m/>
    <n v="0"/>
    <n v="84"/>
    <n v="113"/>
    <n v="126"/>
    <s v="À venir"/>
    <s v=""/>
    <s v=""/>
    <s v=""/>
    <n v="113"/>
    <n v="0"/>
    <s v=""/>
    <s v=""/>
    <n v="0"/>
    <n v="320"/>
  </r>
  <r>
    <x v="33"/>
    <n v="1"/>
    <d v="2026-06-20T19:00:00"/>
    <x v="0"/>
    <s v="Anis LEBIK"/>
    <s v="#F7C79D"/>
    <s v="#FFBE85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625"/>
  </r>
  <r>
    <x v="33"/>
    <n v="2"/>
    <d v="2026-06-20T19:00:00"/>
    <x v="1"/>
    <s v="Julia BOUANAN"/>
    <s v="#FFBEBE"/>
    <s v="#DF6868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538"/>
  </r>
  <r>
    <x v="33"/>
    <n v="3"/>
    <d v="2026-06-20T19:00:00"/>
    <x v="2"/>
    <s v="Julie Mansard"/>
    <s v="#F5C7FC"/>
    <s v="#C489CF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519"/>
  </r>
  <r>
    <x v="33"/>
    <n v="4"/>
    <d v="2026-06-20T19:00:00"/>
    <x v="3"/>
    <s v="Juliette"/>
    <s v="#A5EA7F"/>
    <s v="#80C65A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274"/>
  </r>
  <r>
    <x v="33"/>
    <n v="5"/>
    <d v="2026-06-20T19:00:00"/>
    <x v="4"/>
    <s v="Samya ALAOUI"/>
    <s v="#D890FF"/>
    <s v="#B750EF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96"/>
  </r>
  <r>
    <x v="33"/>
    <n v="6"/>
    <d v="2026-06-20T19:00:00"/>
    <x v="5"/>
    <s v="Léa WALOCQ"/>
    <s v="#A6F7B1"/>
    <s v="#6EC179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362"/>
  </r>
  <r>
    <x v="33"/>
    <n v="7"/>
    <d v="2026-06-20T19:00:00"/>
    <x v="6"/>
    <s v="Mohamad EL KAWAS"/>
    <s v="#B2EAE8"/>
    <s v="#6CB4B1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138"/>
  </r>
  <r>
    <x v="33"/>
    <n v="8"/>
    <d v="2026-06-20T19:00:00"/>
    <x v="7"/>
    <s v="Nicolas LE MOUEL"/>
    <s v="#EEF7B1"/>
    <s v="#C1CB7D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623"/>
  </r>
  <r>
    <x v="33"/>
    <n v="9"/>
    <d v="2026-06-20T19:00:00"/>
    <x v="8"/>
    <s v="Léa EL ASERY"/>
    <s v="#F4EA9D"/>
    <s v="#D2C458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492"/>
  </r>
  <r>
    <x v="33"/>
    <n v="10"/>
    <d v="2026-06-20T19:00:00"/>
    <x v="9"/>
    <s v="Elwenn JOUBREL"/>
    <s v="#C4B0FF"/>
    <s v="#7F66C8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416"/>
  </r>
  <r>
    <x v="33"/>
    <n v="11"/>
    <d v="2026-06-20T19:00:00"/>
    <x v="10"/>
    <s v="Pauline OLIVIER"/>
    <s v="#CBEBBA"/>
    <s v="#70BC6E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489"/>
  </r>
  <r>
    <x v="33"/>
    <n v="12"/>
    <d v="2026-06-20T19:00:00"/>
    <x v="11"/>
    <s v="Julie BOISSIERE"/>
    <s v="#C2D4FF"/>
    <s v="#6586D5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396"/>
  </r>
  <r>
    <x v="33"/>
    <n v="13"/>
    <d v="2026-06-20T19:00:00"/>
    <x v="12"/>
    <s v="Julie BOUCHARD"/>
    <s v="#C1E0EF"/>
    <s v="#4F91B2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623"/>
  </r>
  <r>
    <x v="33"/>
    <n v="14"/>
    <d v="2026-06-20T19:00:00"/>
    <x v="13"/>
    <s v="Vincent FRAYSSE"/>
    <s v="#FFAFD2"/>
    <s v="#F2589B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424"/>
  </r>
  <r>
    <x v="33"/>
    <n v="15"/>
    <d v="2026-06-20T19:00:00"/>
    <x v="14"/>
    <s v="Louis HARLE"/>
    <s v="#FF9898"/>
    <s v="#FF5D5D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524"/>
  </r>
  <r>
    <x v="33"/>
    <n v="16"/>
    <d v="2026-06-20T19:00:00"/>
    <x v="15"/>
    <s v="Aurélien DE POULPIQUET"/>
    <s v="#86A4FE"/>
    <s v="#3769FF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153"/>
  </r>
  <r>
    <x v="33"/>
    <n v="17"/>
    <d v="2026-06-20T19:00:00"/>
    <x v="16"/>
    <s v="Paul MONTESINOS"/>
    <s v="#FFB0B0"/>
    <s v="#F25757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451"/>
  </r>
  <r>
    <x v="33"/>
    <n v="18"/>
    <d v="2026-06-20T19:00:00"/>
    <x v="17"/>
    <s v="Kinsley ROQUE"/>
    <s v="#F0BC42"/>
    <s v="#8E1F2F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393"/>
  </r>
  <r>
    <x v="33"/>
    <n v="19"/>
    <d v="2026-06-20T19:00:00"/>
    <x v="18"/>
    <s v="Jaouad SETTI"/>
    <s v="#E8B28F"/>
    <s v="#E65568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310"/>
  </r>
  <r>
    <x v="33"/>
    <n v="20"/>
    <d v="2026-06-20T19:00:00"/>
    <x v="19"/>
    <s v="Julien INGE"/>
    <s v="#60DC8C"/>
    <s v="#22A34F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497"/>
  </r>
  <r>
    <x v="33"/>
    <n v="21"/>
    <d v="2026-06-20T19:00:00"/>
    <x v="20"/>
    <s v="Marie EXBRAYAT"/>
    <s v="#2FAEE0"/>
    <s v="#BEA064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608"/>
  </r>
  <r>
    <x v="33"/>
    <n v="22"/>
    <d v="2026-06-20T19:00:00"/>
    <x v="21"/>
    <s v="Amine ZARROUKI"/>
    <s v="#41DEF0"/>
    <s v="#0BA6B7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202"/>
  </r>
  <r>
    <x v="33"/>
    <n v="23"/>
    <d v="2026-06-20T19:00:00"/>
    <x v="22"/>
    <s v="Laura GIULIANO"/>
    <s v="#F2A2A2"/>
    <s v="#C25D5D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281"/>
  </r>
  <r>
    <x v="33"/>
    <n v="24"/>
    <d v="2026-06-20T19:00:00"/>
    <x v="23"/>
    <s v="Julien CRIMOTEL"/>
    <s v="#A2F2C7"/>
    <s v="#5DC18C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726"/>
  </r>
  <r>
    <x v="33"/>
    <n v="25"/>
    <d v="2026-06-20T19:00:00"/>
    <x v="24"/>
    <s v="Quentin CARTON"/>
    <s v="#D1B9EB"/>
    <s v="#B58BC7"/>
    <s v="Tour 2"/>
    <s v="F"/>
    <s v="Pays-Bas"/>
    <s v="NLD"/>
    <s v="Suède"/>
    <s v="SEN"/>
    <s v="Houston, Texas"/>
    <s v="NRG Stadium"/>
    <m/>
    <m/>
    <n v="0"/>
    <n v="67"/>
    <n v="122"/>
    <n v="131"/>
    <s v="À venir"/>
    <s v=""/>
    <s v=""/>
    <s v=""/>
    <s v=""/>
    <n v="0"/>
    <s v=""/>
    <s v=""/>
    <n v="0"/>
    <n v="291"/>
  </r>
  <r>
    <x v="33"/>
    <n v="26"/>
    <d v="2026-06-11T21:00:00"/>
    <x v="25"/>
    <s v="Julie BOISSIERE"/>
    <s v="#EB8787"/>
    <s v="#368E2C"/>
    <s v="Tour 2"/>
    <s v="F"/>
    <s v="Pays-Bas"/>
    <s v="NLD"/>
    <s v="Suède"/>
    <s v="SEN"/>
    <m/>
    <m/>
    <m/>
    <m/>
    <n v="0"/>
    <n v="67"/>
    <n v="122"/>
    <n v="131"/>
    <s v="À venir"/>
    <s v=""/>
    <s v=""/>
    <s v=""/>
    <n v="122"/>
    <n v="0"/>
    <s v=""/>
    <s v=""/>
    <n v="0"/>
    <n v="320"/>
  </r>
  <r>
    <x v="34"/>
    <n v="1"/>
    <d v="2026-06-20T22:00:00"/>
    <x v="0"/>
    <s v="Eyram TETSHIE"/>
    <s v="#F7C79D"/>
    <s v="#FFBE85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625"/>
  </r>
  <r>
    <x v="34"/>
    <n v="2"/>
    <d v="2026-06-20T22:00:00"/>
    <x v="1"/>
    <s v="Anis LEBIK"/>
    <s v="#FFBEBE"/>
    <s v="#DF6868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538"/>
  </r>
  <r>
    <x v="34"/>
    <n v="3"/>
    <d v="2026-06-20T22:00:00"/>
    <x v="2"/>
    <s v="Julia BOUANAN"/>
    <s v="#F5C7FC"/>
    <s v="#C489CF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519"/>
  </r>
  <r>
    <x v="34"/>
    <n v="4"/>
    <d v="2026-06-20T22:00:00"/>
    <x v="3"/>
    <s v="Julie Mansard"/>
    <s v="#A5EA7F"/>
    <s v="#80C65A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274"/>
  </r>
  <r>
    <x v="34"/>
    <n v="5"/>
    <d v="2026-06-20T22:00:00"/>
    <x v="4"/>
    <s v="Juliette"/>
    <s v="#D890FF"/>
    <s v="#B750EF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96"/>
  </r>
  <r>
    <x v="34"/>
    <n v="6"/>
    <d v="2026-06-20T22:00:00"/>
    <x v="5"/>
    <s v="Samya ALAOUI"/>
    <s v="#A6F7B1"/>
    <s v="#6EC179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362"/>
  </r>
  <r>
    <x v="34"/>
    <n v="7"/>
    <d v="2026-06-20T22:00:00"/>
    <x v="6"/>
    <s v="Léa WALOCQ"/>
    <s v="#B2EAE8"/>
    <s v="#6CB4B1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138"/>
  </r>
  <r>
    <x v="34"/>
    <n v="8"/>
    <d v="2026-06-20T22:00:00"/>
    <x v="7"/>
    <s v="Mohamad EL KAWAS"/>
    <s v="#EEF7B1"/>
    <s v="#C1CB7D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623"/>
  </r>
  <r>
    <x v="34"/>
    <n v="9"/>
    <d v="2026-06-20T22:00:00"/>
    <x v="8"/>
    <s v="Nicolas LE MOUEL"/>
    <s v="#F4EA9D"/>
    <s v="#D2C458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492"/>
  </r>
  <r>
    <x v="34"/>
    <n v="10"/>
    <d v="2026-06-20T22:00:00"/>
    <x v="9"/>
    <s v="Léa EL ASERY"/>
    <s v="#C4B0FF"/>
    <s v="#7F66C8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416"/>
  </r>
  <r>
    <x v="34"/>
    <n v="11"/>
    <d v="2026-06-20T22:00:00"/>
    <x v="10"/>
    <s v="Elwenn JOUBREL"/>
    <s v="#CBEBBA"/>
    <s v="#70BC6E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489"/>
  </r>
  <r>
    <x v="34"/>
    <n v="12"/>
    <d v="2026-06-20T22:00:00"/>
    <x v="11"/>
    <s v="Pauline OLIVIER"/>
    <s v="#C2D4FF"/>
    <s v="#6586D5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396"/>
  </r>
  <r>
    <x v="34"/>
    <n v="13"/>
    <d v="2026-06-20T22:00:00"/>
    <x v="12"/>
    <s v="Julie BOISSIERE"/>
    <s v="#C1E0EF"/>
    <s v="#4F91B2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623"/>
  </r>
  <r>
    <x v="34"/>
    <n v="14"/>
    <d v="2026-06-20T22:00:00"/>
    <x v="13"/>
    <s v="Julie BOUCHARD"/>
    <s v="#FFAFD2"/>
    <s v="#F2589B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424"/>
  </r>
  <r>
    <x v="34"/>
    <n v="15"/>
    <d v="2026-06-20T22:00:00"/>
    <x v="14"/>
    <s v="Vincent FRAYSSE"/>
    <s v="#FF9898"/>
    <s v="#FF5D5D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524"/>
  </r>
  <r>
    <x v="34"/>
    <n v="16"/>
    <d v="2026-06-20T22:00:00"/>
    <x v="15"/>
    <s v="Louis HARLE"/>
    <s v="#86A4FE"/>
    <s v="#3769FF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153"/>
  </r>
  <r>
    <x v="34"/>
    <n v="17"/>
    <d v="2026-06-20T22:00:00"/>
    <x v="16"/>
    <s v="Aurélien DE POULPIQUET"/>
    <s v="#FFB0B0"/>
    <s v="#F25757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451"/>
  </r>
  <r>
    <x v="34"/>
    <n v="18"/>
    <d v="2026-06-20T22:00:00"/>
    <x v="17"/>
    <s v="Paul MONTESINOS"/>
    <s v="#F0BC42"/>
    <s v="#8E1F2F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393"/>
  </r>
  <r>
    <x v="34"/>
    <n v="19"/>
    <d v="2026-06-20T22:00:00"/>
    <x v="18"/>
    <s v="Kinsley ROQUE"/>
    <s v="#E8B28F"/>
    <s v="#E65568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310"/>
  </r>
  <r>
    <x v="34"/>
    <n v="20"/>
    <d v="2026-06-20T22:00:00"/>
    <x v="19"/>
    <s v="Jaouad SETTI"/>
    <s v="#60DC8C"/>
    <s v="#22A34F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497"/>
  </r>
  <r>
    <x v="34"/>
    <n v="21"/>
    <d v="2026-06-20T22:00:00"/>
    <x v="20"/>
    <s v="Julien INGE"/>
    <s v="#2FAEE0"/>
    <s v="#BEA064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608"/>
  </r>
  <r>
    <x v="34"/>
    <n v="22"/>
    <d v="2026-06-20T22:00:00"/>
    <x v="21"/>
    <s v="Marie EXBRAYAT"/>
    <s v="#41DEF0"/>
    <s v="#0BA6B7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202"/>
  </r>
  <r>
    <x v="34"/>
    <n v="23"/>
    <d v="2026-06-20T22:00:00"/>
    <x v="22"/>
    <s v="Amine ZARROUKI"/>
    <s v="#F2A2A2"/>
    <s v="#C25D5D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281"/>
  </r>
  <r>
    <x v="34"/>
    <n v="24"/>
    <d v="2026-06-20T22:00:00"/>
    <x v="23"/>
    <s v="Laura GIULIANO"/>
    <s v="#A2F2C7"/>
    <s v="#5DC18C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726"/>
  </r>
  <r>
    <x v="34"/>
    <n v="25"/>
    <d v="2026-06-20T22:00:00"/>
    <x v="24"/>
    <s v="Julien CRIMOTEL"/>
    <s v="#D1B9EB"/>
    <s v="#B58BC7"/>
    <s v="Tour 2"/>
    <s v="E"/>
    <s v="Allemagne"/>
    <s v="DEU"/>
    <s v="Côte d'Ivoire"/>
    <s v="CIV"/>
    <s v="Toronto"/>
    <s v="BMO Field"/>
    <m/>
    <m/>
    <n v="0"/>
    <n v="38"/>
    <n v="137"/>
    <n v="164"/>
    <s v="À venir"/>
    <s v=""/>
    <s v=""/>
    <s v=""/>
    <s v=""/>
    <n v="0"/>
    <s v=""/>
    <s v=""/>
    <n v="0"/>
    <n v="291"/>
  </r>
  <r>
    <x v="34"/>
    <n v="26"/>
    <d v="2026-06-11T21:00:00"/>
    <x v="25"/>
    <s v="Julie BOUCHARD"/>
    <s v="#EB8787"/>
    <s v="#368E2C"/>
    <s v="Tour 2"/>
    <s v="E"/>
    <s v="Allemagne"/>
    <s v="DEU"/>
    <s v="Côte d'Ivoire"/>
    <s v="CIV"/>
    <m/>
    <m/>
    <m/>
    <m/>
    <n v="0"/>
    <n v="38"/>
    <n v="137"/>
    <n v="164"/>
    <s v="À venir"/>
    <s v=""/>
    <s v=""/>
    <s v=""/>
    <n v="137"/>
    <n v="0"/>
    <s v=""/>
    <s v=""/>
    <n v="0"/>
    <n v="320"/>
  </r>
  <r>
    <x v="35"/>
    <n v="1"/>
    <d v="2026-06-21T02:00:00"/>
    <x v="0"/>
    <s v="Quentin CARTON"/>
    <s v="#F7C79D"/>
    <s v="#FFBE85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625"/>
  </r>
  <r>
    <x v="35"/>
    <n v="2"/>
    <d v="2026-06-21T02:00:00"/>
    <x v="1"/>
    <s v="Eyram TETSHIE"/>
    <s v="#FFBEBE"/>
    <s v="#DF6868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538"/>
  </r>
  <r>
    <x v="35"/>
    <n v="3"/>
    <d v="2026-06-21T02:00:00"/>
    <x v="2"/>
    <s v="Anis LEBIK"/>
    <s v="#F5C7FC"/>
    <s v="#C489CF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519"/>
  </r>
  <r>
    <x v="35"/>
    <n v="4"/>
    <d v="2026-06-21T02:00:00"/>
    <x v="3"/>
    <s v="Julia BOUANAN"/>
    <s v="#A5EA7F"/>
    <s v="#80C65A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274"/>
  </r>
  <r>
    <x v="35"/>
    <n v="5"/>
    <d v="2026-06-21T02:00:00"/>
    <x v="4"/>
    <s v="Julie Mansard"/>
    <s v="#D890FF"/>
    <s v="#B750EF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96"/>
  </r>
  <r>
    <x v="35"/>
    <n v="6"/>
    <d v="2026-06-21T02:00:00"/>
    <x v="5"/>
    <s v="Juliette"/>
    <s v="#A6F7B1"/>
    <s v="#6EC179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362"/>
  </r>
  <r>
    <x v="35"/>
    <n v="7"/>
    <d v="2026-06-21T02:00:00"/>
    <x v="6"/>
    <s v="Samya ALAOUI"/>
    <s v="#B2EAE8"/>
    <s v="#6CB4B1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138"/>
  </r>
  <r>
    <x v="35"/>
    <n v="8"/>
    <d v="2026-06-21T02:00:00"/>
    <x v="7"/>
    <s v="Léa WALOCQ"/>
    <s v="#EEF7B1"/>
    <s v="#C1CB7D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623"/>
  </r>
  <r>
    <x v="35"/>
    <n v="9"/>
    <d v="2026-06-21T02:00:00"/>
    <x v="8"/>
    <s v="Mohamad EL KAWAS"/>
    <s v="#F4EA9D"/>
    <s v="#D2C458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492"/>
  </r>
  <r>
    <x v="35"/>
    <n v="10"/>
    <d v="2026-06-21T02:00:00"/>
    <x v="9"/>
    <s v="Nicolas LE MOUEL"/>
    <s v="#C4B0FF"/>
    <s v="#7F66C8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416"/>
  </r>
  <r>
    <x v="35"/>
    <n v="11"/>
    <d v="2026-06-21T02:00:00"/>
    <x v="10"/>
    <s v="Léa EL ASERY"/>
    <s v="#CBEBBA"/>
    <s v="#70BC6E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489"/>
  </r>
  <r>
    <x v="35"/>
    <n v="12"/>
    <d v="2026-06-21T02:00:00"/>
    <x v="11"/>
    <s v="Elwenn JOUBREL"/>
    <s v="#C2D4FF"/>
    <s v="#6586D5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396"/>
  </r>
  <r>
    <x v="35"/>
    <n v="13"/>
    <d v="2026-06-21T02:00:00"/>
    <x v="12"/>
    <s v="Pauline OLIVIER"/>
    <s v="#C1E0EF"/>
    <s v="#4F91B2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623"/>
  </r>
  <r>
    <x v="35"/>
    <n v="14"/>
    <d v="2026-06-21T02:00:00"/>
    <x v="13"/>
    <s v="Julie BOISSIERE"/>
    <s v="#FFAFD2"/>
    <s v="#F2589B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424"/>
  </r>
  <r>
    <x v="35"/>
    <n v="15"/>
    <d v="2026-06-21T02:00:00"/>
    <x v="14"/>
    <s v="Julie BOUCHARD"/>
    <s v="#FF9898"/>
    <s v="#FF5D5D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524"/>
  </r>
  <r>
    <x v="35"/>
    <n v="16"/>
    <d v="2026-06-21T02:00:00"/>
    <x v="15"/>
    <s v="Vincent FRAYSSE"/>
    <s v="#86A4FE"/>
    <s v="#3769FF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153"/>
  </r>
  <r>
    <x v="35"/>
    <n v="17"/>
    <d v="2026-06-21T02:00:00"/>
    <x v="16"/>
    <s v="Louis HARLE"/>
    <s v="#FFB0B0"/>
    <s v="#F25757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451"/>
  </r>
  <r>
    <x v="35"/>
    <n v="18"/>
    <d v="2026-06-21T02:00:00"/>
    <x v="17"/>
    <s v="Aurélien DE POULPIQUET"/>
    <s v="#F0BC42"/>
    <s v="#8E1F2F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393"/>
  </r>
  <r>
    <x v="35"/>
    <n v="19"/>
    <d v="2026-06-21T02:00:00"/>
    <x v="18"/>
    <s v="Paul MONTESINOS"/>
    <s v="#E8B28F"/>
    <s v="#E65568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310"/>
  </r>
  <r>
    <x v="35"/>
    <n v="20"/>
    <d v="2026-06-21T02:00:00"/>
    <x v="19"/>
    <s v="Kinsley ROQUE"/>
    <s v="#60DC8C"/>
    <s v="#22A34F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497"/>
  </r>
  <r>
    <x v="35"/>
    <n v="21"/>
    <d v="2026-06-21T02:00:00"/>
    <x v="20"/>
    <s v="Jaouad SETTI"/>
    <s v="#2FAEE0"/>
    <s v="#BEA064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608"/>
  </r>
  <r>
    <x v="35"/>
    <n v="22"/>
    <d v="2026-06-21T02:00:00"/>
    <x v="21"/>
    <s v="Julien INGE"/>
    <s v="#41DEF0"/>
    <s v="#0BA6B7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202"/>
  </r>
  <r>
    <x v="35"/>
    <n v="23"/>
    <d v="2026-06-21T02:00:00"/>
    <x v="22"/>
    <s v="Marie EXBRAYAT"/>
    <s v="#F2A2A2"/>
    <s v="#C25D5D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281"/>
  </r>
  <r>
    <x v="35"/>
    <n v="24"/>
    <d v="2026-06-21T02:00:00"/>
    <x v="23"/>
    <s v="Amine ZARROUKI"/>
    <s v="#A2F2C7"/>
    <s v="#5DC18C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726"/>
  </r>
  <r>
    <x v="35"/>
    <n v="25"/>
    <d v="2026-06-21T02:00:00"/>
    <x v="24"/>
    <s v="Laura GIULIANO"/>
    <s v="#D1B9EB"/>
    <s v="#B58BC7"/>
    <s v="Tour 2"/>
    <s v="E"/>
    <s v="Equateur"/>
    <s v="ECU"/>
    <s v="Curaçao"/>
    <s v="CUW"/>
    <s v="Kansas City, Missouri"/>
    <s v="Arrowhead Stadium"/>
    <m/>
    <m/>
    <n v="0"/>
    <n v="41"/>
    <n v="143"/>
    <n v="168"/>
    <s v="À venir"/>
    <s v=""/>
    <s v=""/>
    <s v=""/>
    <s v=""/>
    <n v="0"/>
    <s v=""/>
    <s v=""/>
    <n v="0"/>
    <n v="291"/>
  </r>
  <r>
    <x v="35"/>
    <n v="26"/>
    <d v="2026-06-11T21:00:00"/>
    <x v="25"/>
    <s v="Vincent FRAYSSE"/>
    <s v="#EB8787"/>
    <s v="#368E2C"/>
    <s v="Tour 2"/>
    <s v="E"/>
    <s v="Equateur"/>
    <s v="ECU"/>
    <s v="Curaçao"/>
    <s v="CUW"/>
    <m/>
    <m/>
    <m/>
    <m/>
    <n v="0"/>
    <n v="41"/>
    <n v="143"/>
    <n v="168"/>
    <s v="À venir"/>
    <s v=""/>
    <s v=""/>
    <s v=""/>
    <n v="143"/>
    <n v="0"/>
    <s v=""/>
    <s v=""/>
    <n v="0"/>
    <n v="320"/>
  </r>
  <r>
    <x v="36"/>
    <n v="1"/>
    <d v="2026-06-21T06:00:00"/>
    <x v="0"/>
    <s v="Julien CRIMOTEL"/>
    <s v="#F7C79D"/>
    <s v="#FFBE85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625"/>
  </r>
  <r>
    <x v="36"/>
    <n v="2"/>
    <d v="2026-06-21T06:00:00"/>
    <x v="1"/>
    <s v="Quentin CARTON"/>
    <s v="#FFBEBE"/>
    <s v="#DF6868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538"/>
  </r>
  <r>
    <x v="36"/>
    <n v="3"/>
    <d v="2026-06-21T06:00:00"/>
    <x v="2"/>
    <s v="Eyram TETSHIE"/>
    <s v="#F5C7FC"/>
    <s v="#C489CF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519"/>
  </r>
  <r>
    <x v="36"/>
    <n v="4"/>
    <d v="2026-06-21T06:00:00"/>
    <x v="3"/>
    <s v="Anis LEBIK"/>
    <s v="#A5EA7F"/>
    <s v="#80C65A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274"/>
  </r>
  <r>
    <x v="36"/>
    <n v="5"/>
    <d v="2026-06-21T06:00:00"/>
    <x v="4"/>
    <s v="Julia BOUANAN"/>
    <s v="#D890FF"/>
    <s v="#B750EF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96"/>
  </r>
  <r>
    <x v="36"/>
    <n v="6"/>
    <d v="2026-06-21T06:00:00"/>
    <x v="5"/>
    <s v="Julie Mansard"/>
    <s v="#A6F7B1"/>
    <s v="#6EC179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362"/>
  </r>
  <r>
    <x v="36"/>
    <n v="7"/>
    <d v="2026-06-21T06:00:00"/>
    <x v="6"/>
    <s v="Juliette"/>
    <s v="#B2EAE8"/>
    <s v="#6CB4B1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138"/>
  </r>
  <r>
    <x v="36"/>
    <n v="8"/>
    <d v="2026-06-21T06:00:00"/>
    <x v="7"/>
    <s v="Samya ALAOUI"/>
    <s v="#EEF7B1"/>
    <s v="#C1CB7D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623"/>
  </r>
  <r>
    <x v="36"/>
    <n v="9"/>
    <d v="2026-06-21T06:00:00"/>
    <x v="8"/>
    <s v="Léa WALOCQ"/>
    <s v="#F4EA9D"/>
    <s v="#D2C458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492"/>
  </r>
  <r>
    <x v="36"/>
    <n v="10"/>
    <d v="2026-06-21T06:00:00"/>
    <x v="9"/>
    <s v="Mohamad EL KAWAS"/>
    <s v="#C4B0FF"/>
    <s v="#7F66C8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416"/>
  </r>
  <r>
    <x v="36"/>
    <n v="11"/>
    <d v="2026-06-21T06:00:00"/>
    <x v="10"/>
    <s v="Nicolas LE MOUEL"/>
    <s v="#CBEBBA"/>
    <s v="#70BC6E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489"/>
  </r>
  <r>
    <x v="36"/>
    <n v="12"/>
    <d v="2026-06-21T06:00:00"/>
    <x v="11"/>
    <s v="Léa EL ASERY"/>
    <s v="#C2D4FF"/>
    <s v="#6586D5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396"/>
  </r>
  <r>
    <x v="36"/>
    <n v="13"/>
    <d v="2026-06-21T06:00:00"/>
    <x v="12"/>
    <s v="Elwenn JOUBREL"/>
    <s v="#C1E0EF"/>
    <s v="#4F91B2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623"/>
  </r>
  <r>
    <x v="36"/>
    <n v="14"/>
    <d v="2026-06-21T06:00:00"/>
    <x v="13"/>
    <s v="Pauline OLIVIER"/>
    <s v="#FFAFD2"/>
    <s v="#F2589B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424"/>
  </r>
  <r>
    <x v="36"/>
    <n v="15"/>
    <d v="2026-06-21T06:00:00"/>
    <x v="14"/>
    <s v="Julie BOISSIERE"/>
    <s v="#FF9898"/>
    <s v="#FF5D5D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524"/>
  </r>
  <r>
    <x v="36"/>
    <n v="16"/>
    <d v="2026-06-21T06:00:00"/>
    <x v="15"/>
    <s v="Julie BOUCHARD"/>
    <s v="#86A4FE"/>
    <s v="#3769FF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153"/>
  </r>
  <r>
    <x v="36"/>
    <n v="17"/>
    <d v="2026-06-21T06:00:00"/>
    <x v="16"/>
    <s v="Vincent FRAYSSE"/>
    <s v="#FFB0B0"/>
    <s v="#F25757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451"/>
  </r>
  <r>
    <x v="36"/>
    <n v="18"/>
    <d v="2026-06-21T06:00:00"/>
    <x v="17"/>
    <s v="Louis HARLE"/>
    <s v="#F0BC42"/>
    <s v="#8E1F2F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393"/>
  </r>
  <r>
    <x v="36"/>
    <n v="19"/>
    <d v="2026-06-21T06:00:00"/>
    <x v="18"/>
    <s v="Aurélien DE POULPIQUET"/>
    <s v="#E8B28F"/>
    <s v="#E65568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310"/>
  </r>
  <r>
    <x v="36"/>
    <n v="20"/>
    <d v="2026-06-21T06:00:00"/>
    <x v="19"/>
    <s v="Paul MONTESINOS"/>
    <s v="#60DC8C"/>
    <s v="#22A34F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497"/>
  </r>
  <r>
    <x v="36"/>
    <n v="21"/>
    <d v="2026-06-21T06:00:00"/>
    <x v="20"/>
    <s v="Kinsley ROQUE"/>
    <s v="#2FAEE0"/>
    <s v="#BEA064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608"/>
  </r>
  <r>
    <x v="36"/>
    <n v="22"/>
    <d v="2026-06-21T06:00:00"/>
    <x v="21"/>
    <s v="Jaouad SETTI"/>
    <s v="#41DEF0"/>
    <s v="#0BA6B7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202"/>
  </r>
  <r>
    <x v="36"/>
    <n v="23"/>
    <d v="2026-06-21T06:00:00"/>
    <x v="22"/>
    <s v="Julien INGE"/>
    <s v="#F2A2A2"/>
    <s v="#C25D5D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281"/>
  </r>
  <r>
    <x v="36"/>
    <n v="24"/>
    <d v="2026-06-21T06:00:00"/>
    <x v="23"/>
    <s v="Marie EXBRAYAT"/>
    <s v="#A2F2C7"/>
    <s v="#5DC18C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726"/>
  </r>
  <r>
    <x v="36"/>
    <n v="25"/>
    <d v="2026-06-21T06:00:00"/>
    <x v="24"/>
    <s v="Amine ZARROUKI"/>
    <s v="#D1B9EB"/>
    <s v="#B58BC7"/>
    <s v="Tour 2"/>
    <s v="F"/>
    <s v="Tunisie"/>
    <s v="TUN"/>
    <s v="Japon"/>
    <s v="JAP"/>
    <s v="Monterrey"/>
    <s v="Estadio BBVA"/>
    <m/>
    <m/>
    <n v="0"/>
    <n v="118"/>
    <n v="103"/>
    <n v="91"/>
    <s v="À venir"/>
    <s v=""/>
    <s v=""/>
    <s v=""/>
    <s v=""/>
    <n v="0"/>
    <s v=""/>
    <s v=""/>
    <n v="0"/>
    <n v="291"/>
  </r>
  <r>
    <x v="36"/>
    <n v="26"/>
    <d v="2026-06-11T21:00:00"/>
    <x v="25"/>
    <s v="Louis HARLE"/>
    <s v="#EB8787"/>
    <s v="#368E2C"/>
    <s v="Tour 2"/>
    <s v="F"/>
    <s v="Tunisie"/>
    <s v="TUN"/>
    <s v="Japon"/>
    <s v="JAP"/>
    <m/>
    <m/>
    <m/>
    <m/>
    <n v="0"/>
    <n v="118"/>
    <n v="103"/>
    <n v="91"/>
    <s v="À venir"/>
    <s v=""/>
    <s v=""/>
    <s v=""/>
    <n v="103"/>
    <n v="0"/>
    <s v=""/>
    <s v=""/>
    <n v="0"/>
    <n v="320"/>
  </r>
  <r>
    <x v="37"/>
    <n v="1"/>
    <d v="2026-06-21T18:00:00"/>
    <x v="0"/>
    <s v="Laura GIULIANO"/>
    <s v="#F7C79D"/>
    <s v="#FFBE85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625"/>
  </r>
  <r>
    <x v="37"/>
    <n v="2"/>
    <d v="2026-06-21T18:00:00"/>
    <x v="1"/>
    <s v="Julien CRIMOTEL"/>
    <s v="#FFBEBE"/>
    <s v="#DF6868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538"/>
  </r>
  <r>
    <x v="37"/>
    <n v="3"/>
    <d v="2026-06-21T18:00:00"/>
    <x v="2"/>
    <s v="Quentin CARTON"/>
    <s v="#F5C7FC"/>
    <s v="#C489CF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519"/>
  </r>
  <r>
    <x v="37"/>
    <n v="4"/>
    <d v="2026-06-21T18:00:00"/>
    <x v="3"/>
    <s v="Eyram TETSHIE"/>
    <s v="#A5EA7F"/>
    <s v="#80C65A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274"/>
  </r>
  <r>
    <x v="37"/>
    <n v="5"/>
    <d v="2026-06-21T18:00:00"/>
    <x v="4"/>
    <s v="Anis LEBIK"/>
    <s v="#D890FF"/>
    <s v="#B750EF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96"/>
  </r>
  <r>
    <x v="37"/>
    <n v="6"/>
    <d v="2026-06-21T18:00:00"/>
    <x v="5"/>
    <s v="Julia BOUANAN"/>
    <s v="#A6F7B1"/>
    <s v="#6EC179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362"/>
  </r>
  <r>
    <x v="37"/>
    <n v="7"/>
    <d v="2026-06-21T18:00:00"/>
    <x v="6"/>
    <s v="Julie Mansard"/>
    <s v="#B2EAE8"/>
    <s v="#6CB4B1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138"/>
  </r>
  <r>
    <x v="37"/>
    <n v="8"/>
    <d v="2026-06-21T18:00:00"/>
    <x v="7"/>
    <s v="Juliette"/>
    <s v="#EEF7B1"/>
    <s v="#C1CB7D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623"/>
  </r>
  <r>
    <x v="37"/>
    <n v="9"/>
    <d v="2026-06-21T18:00:00"/>
    <x v="8"/>
    <s v="Samya ALAOUI"/>
    <s v="#F4EA9D"/>
    <s v="#D2C458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492"/>
  </r>
  <r>
    <x v="37"/>
    <n v="10"/>
    <d v="2026-06-21T18:00:00"/>
    <x v="9"/>
    <s v="Léa WALOCQ"/>
    <s v="#C4B0FF"/>
    <s v="#7F66C8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416"/>
  </r>
  <r>
    <x v="37"/>
    <n v="11"/>
    <d v="2026-06-21T18:00:00"/>
    <x v="10"/>
    <s v="Mohamad EL KAWAS"/>
    <s v="#CBEBBA"/>
    <s v="#70BC6E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489"/>
  </r>
  <r>
    <x v="37"/>
    <n v="12"/>
    <d v="2026-06-21T18:00:00"/>
    <x v="11"/>
    <s v="Nicolas LE MOUEL"/>
    <s v="#C2D4FF"/>
    <s v="#6586D5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396"/>
  </r>
  <r>
    <x v="37"/>
    <n v="13"/>
    <d v="2026-06-21T18:00:00"/>
    <x v="12"/>
    <s v="Léa EL ASERY"/>
    <s v="#C1E0EF"/>
    <s v="#4F91B2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623"/>
  </r>
  <r>
    <x v="37"/>
    <n v="14"/>
    <d v="2026-06-21T18:00:00"/>
    <x v="13"/>
    <s v="Elwenn JOUBREL"/>
    <s v="#FFAFD2"/>
    <s v="#F2589B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424"/>
  </r>
  <r>
    <x v="37"/>
    <n v="15"/>
    <d v="2026-06-21T18:00:00"/>
    <x v="14"/>
    <s v="Pauline OLIVIER"/>
    <s v="#FF9898"/>
    <s v="#FF5D5D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524"/>
  </r>
  <r>
    <x v="37"/>
    <n v="16"/>
    <d v="2026-06-21T18:00:00"/>
    <x v="15"/>
    <s v="Julie BOISSIERE"/>
    <s v="#86A4FE"/>
    <s v="#3769FF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153"/>
  </r>
  <r>
    <x v="37"/>
    <n v="17"/>
    <d v="2026-06-21T18:00:00"/>
    <x v="16"/>
    <s v="Julie BOUCHARD"/>
    <s v="#FFB0B0"/>
    <s v="#F25757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451"/>
  </r>
  <r>
    <x v="37"/>
    <n v="18"/>
    <d v="2026-06-21T18:00:00"/>
    <x v="17"/>
    <s v="Vincent FRAYSSE"/>
    <s v="#F0BC42"/>
    <s v="#8E1F2F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393"/>
  </r>
  <r>
    <x v="37"/>
    <n v="19"/>
    <d v="2026-06-21T18:00:00"/>
    <x v="18"/>
    <s v="Louis HARLE"/>
    <s v="#E8B28F"/>
    <s v="#E65568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310"/>
  </r>
  <r>
    <x v="37"/>
    <n v="20"/>
    <d v="2026-06-21T18:00:00"/>
    <x v="19"/>
    <s v="Aurélien DE POULPIQUET"/>
    <s v="#60DC8C"/>
    <s v="#22A34F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497"/>
  </r>
  <r>
    <x v="37"/>
    <n v="21"/>
    <d v="2026-06-21T18:00:00"/>
    <x v="20"/>
    <s v="Paul MONTESINOS"/>
    <s v="#2FAEE0"/>
    <s v="#BEA064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608"/>
  </r>
  <r>
    <x v="37"/>
    <n v="22"/>
    <d v="2026-06-21T18:00:00"/>
    <x v="21"/>
    <s v="Kinsley ROQUE"/>
    <s v="#41DEF0"/>
    <s v="#0BA6B7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202"/>
  </r>
  <r>
    <x v="37"/>
    <n v="23"/>
    <d v="2026-06-21T18:00:00"/>
    <x v="22"/>
    <s v="Jaouad SETTI"/>
    <s v="#F2A2A2"/>
    <s v="#C25D5D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281"/>
  </r>
  <r>
    <x v="37"/>
    <n v="24"/>
    <d v="2026-06-21T18:00:00"/>
    <x v="23"/>
    <s v="Julien INGE"/>
    <s v="#A2F2C7"/>
    <s v="#5DC18C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726"/>
  </r>
  <r>
    <x v="37"/>
    <n v="25"/>
    <d v="2026-06-21T18:00:00"/>
    <x v="24"/>
    <s v="Marie EXBRAYAT"/>
    <s v="#D1B9EB"/>
    <s v="#B58BC7"/>
    <s v="Tour 2"/>
    <s v="H"/>
    <s v="Espagne"/>
    <s v="ESP"/>
    <s v="Arabie Saoudite"/>
    <s v="SAU"/>
    <s v="Atlanta"/>
    <s v="Mercedes-Benz Stadium"/>
    <m/>
    <m/>
    <n v="0"/>
    <n v="31"/>
    <n v="139"/>
    <n v="176"/>
    <s v="À venir"/>
    <s v=""/>
    <s v=""/>
    <s v=""/>
    <s v=""/>
    <n v="0"/>
    <s v=""/>
    <s v=""/>
    <n v="0"/>
    <n v="291"/>
  </r>
  <r>
    <x v="37"/>
    <n v="26"/>
    <d v="2026-06-11T21:00:00"/>
    <x v="25"/>
    <s v="Aurélien DE POULPIQUET"/>
    <s v="#EB8787"/>
    <s v="#368E2C"/>
    <s v="Tour 2"/>
    <s v="H"/>
    <s v="Espagne"/>
    <s v="ESP"/>
    <s v="Arabie Saoudite"/>
    <s v="SAU"/>
    <m/>
    <m/>
    <m/>
    <m/>
    <n v="0"/>
    <n v="31"/>
    <n v="139"/>
    <n v="176"/>
    <s v="À venir"/>
    <s v=""/>
    <s v=""/>
    <s v=""/>
    <n v="139"/>
    <n v="0"/>
    <s v=""/>
    <s v=""/>
    <n v="0"/>
    <n v="320"/>
  </r>
  <r>
    <x v="38"/>
    <n v="1"/>
    <d v="2026-06-21T21:00:00"/>
    <x v="0"/>
    <s v="Amine ZARROUKI"/>
    <s v="#F7C79D"/>
    <s v="#FFBE85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625"/>
  </r>
  <r>
    <x v="38"/>
    <n v="2"/>
    <d v="2026-06-21T21:00:00"/>
    <x v="1"/>
    <s v="Laura GIULIANO"/>
    <s v="#FFBEBE"/>
    <s v="#DF6868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538"/>
  </r>
  <r>
    <x v="38"/>
    <n v="3"/>
    <d v="2026-06-21T21:00:00"/>
    <x v="2"/>
    <s v="Julien CRIMOTEL"/>
    <s v="#F5C7FC"/>
    <s v="#C489CF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519"/>
  </r>
  <r>
    <x v="38"/>
    <n v="4"/>
    <d v="2026-06-21T21:00:00"/>
    <x v="3"/>
    <s v="Quentin CARTON"/>
    <s v="#A5EA7F"/>
    <s v="#80C65A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274"/>
  </r>
  <r>
    <x v="38"/>
    <n v="5"/>
    <d v="2026-06-21T21:00:00"/>
    <x v="4"/>
    <s v="Eyram TETSHIE"/>
    <s v="#D890FF"/>
    <s v="#B750EF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96"/>
  </r>
  <r>
    <x v="38"/>
    <n v="6"/>
    <d v="2026-06-21T21:00:00"/>
    <x v="5"/>
    <s v="Anis LEBIK"/>
    <s v="#A6F7B1"/>
    <s v="#6EC179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362"/>
  </r>
  <r>
    <x v="38"/>
    <n v="7"/>
    <d v="2026-06-21T21:00:00"/>
    <x v="6"/>
    <s v="Julia BOUANAN"/>
    <s v="#B2EAE8"/>
    <s v="#6CB4B1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138"/>
  </r>
  <r>
    <x v="38"/>
    <n v="8"/>
    <d v="2026-06-21T21:00:00"/>
    <x v="7"/>
    <s v="Julie Mansard"/>
    <s v="#EEF7B1"/>
    <s v="#C1CB7D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623"/>
  </r>
  <r>
    <x v="38"/>
    <n v="9"/>
    <d v="2026-06-21T21:00:00"/>
    <x v="8"/>
    <s v="Juliette"/>
    <s v="#F4EA9D"/>
    <s v="#D2C458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492"/>
  </r>
  <r>
    <x v="38"/>
    <n v="10"/>
    <d v="2026-06-21T21:00:00"/>
    <x v="9"/>
    <s v="Samya ALAOUI"/>
    <s v="#C4B0FF"/>
    <s v="#7F66C8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416"/>
  </r>
  <r>
    <x v="38"/>
    <n v="11"/>
    <d v="2026-06-21T21:00:00"/>
    <x v="10"/>
    <s v="Léa WALOCQ"/>
    <s v="#CBEBBA"/>
    <s v="#70BC6E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489"/>
  </r>
  <r>
    <x v="38"/>
    <n v="12"/>
    <d v="2026-06-21T21:00:00"/>
    <x v="11"/>
    <s v="Mohamad EL KAWAS"/>
    <s v="#C2D4FF"/>
    <s v="#6586D5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396"/>
  </r>
  <r>
    <x v="38"/>
    <n v="13"/>
    <d v="2026-06-21T21:00:00"/>
    <x v="12"/>
    <s v="Nicolas LE MOUEL"/>
    <s v="#C1E0EF"/>
    <s v="#4F91B2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623"/>
  </r>
  <r>
    <x v="38"/>
    <n v="14"/>
    <d v="2026-06-21T21:00:00"/>
    <x v="13"/>
    <s v="Léa EL ASERY"/>
    <s v="#FFAFD2"/>
    <s v="#F2589B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424"/>
  </r>
  <r>
    <x v="38"/>
    <n v="15"/>
    <d v="2026-06-21T21:00:00"/>
    <x v="14"/>
    <s v="Elwenn JOUBREL"/>
    <s v="#FF9898"/>
    <s v="#FF5D5D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524"/>
  </r>
  <r>
    <x v="38"/>
    <n v="16"/>
    <d v="2026-06-21T21:00:00"/>
    <x v="15"/>
    <s v="Pauline OLIVIER"/>
    <s v="#86A4FE"/>
    <s v="#3769FF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153"/>
  </r>
  <r>
    <x v="38"/>
    <n v="17"/>
    <d v="2026-06-21T21:00:00"/>
    <x v="16"/>
    <s v="Julie BOISSIERE"/>
    <s v="#FFB0B0"/>
    <s v="#F25757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451"/>
  </r>
  <r>
    <x v="38"/>
    <n v="18"/>
    <d v="2026-06-21T21:00:00"/>
    <x v="17"/>
    <s v="Julie BOUCHARD"/>
    <s v="#F0BC42"/>
    <s v="#8E1F2F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393"/>
  </r>
  <r>
    <x v="38"/>
    <n v="19"/>
    <d v="2026-06-21T21:00:00"/>
    <x v="18"/>
    <s v="Vincent FRAYSSE"/>
    <s v="#E8B28F"/>
    <s v="#E65568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310"/>
  </r>
  <r>
    <x v="38"/>
    <n v="20"/>
    <d v="2026-06-21T21:00:00"/>
    <x v="19"/>
    <s v="Louis HARLE"/>
    <s v="#60DC8C"/>
    <s v="#22A34F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497"/>
  </r>
  <r>
    <x v="38"/>
    <n v="21"/>
    <d v="2026-06-21T21:00:00"/>
    <x v="20"/>
    <s v="Aurélien DE POULPIQUET"/>
    <s v="#2FAEE0"/>
    <s v="#BEA064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608"/>
  </r>
  <r>
    <x v="38"/>
    <n v="22"/>
    <d v="2026-06-21T21:00:00"/>
    <x v="21"/>
    <s v="Paul MONTESINOS"/>
    <s v="#41DEF0"/>
    <s v="#0BA6B7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202"/>
  </r>
  <r>
    <x v="38"/>
    <n v="23"/>
    <d v="2026-06-21T21:00:00"/>
    <x v="22"/>
    <s v="Kinsley ROQUE"/>
    <s v="#F2A2A2"/>
    <s v="#C25D5D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281"/>
  </r>
  <r>
    <x v="38"/>
    <n v="24"/>
    <d v="2026-06-21T21:00:00"/>
    <x v="23"/>
    <s v="Jaouad SETTI"/>
    <s v="#A2F2C7"/>
    <s v="#5DC18C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726"/>
  </r>
  <r>
    <x v="38"/>
    <n v="25"/>
    <d v="2026-06-21T21:00:00"/>
    <x v="24"/>
    <s v="Julien INGE"/>
    <s v="#D1B9EB"/>
    <s v="#B58BC7"/>
    <s v="Tour 2"/>
    <s v="G"/>
    <s v="Belgique"/>
    <s v="BEL"/>
    <s v="Iran"/>
    <s v="IRN"/>
    <s v="Inglewood, Los Angeles, California"/>
    <s v="SoFi Stadium"/>
    <m/>
    <m/>
    <n v="0"/>
    <n v="39"/>
    <n v="138"/>
    <n v="171"/>
    <s v="À venir"/>
    <s v=""/>
    <s v=""/>
    <s v=""/>
    <s v=""/>
    <n v="0"/>
    <s v=""/>
    <s v=""/>
    <n v="0"/>
    <n v="291"/>
  </r>
  <r>
    <x v="38"/>
    <n v="26"/>
    <d v="2026-06-11T21:00:00"/>
    <x v="25"/>
    <s v="Paul MONTESINOS"/>
    <s v="#EB8787"/>
    <s v="#368E2C"/>
    <s v="Tour 2"/>
    <s v="G"/>
    <s v="Belgique"/>
    <s v="BEL"/>
    <s v="Iran"/>
    <s v="IRN"/>
    <m/>
    <m/>
    <m/>
    <m/>
    <n v="0"/>
    <n v="39"/>
    <n v="138"/>
    <n v="171"/>
    <s v="À venir"/>
    <s v=""/>
    <s v=""/>
    <s v=""/>
    <n v="138"/>
    <n v="0"/>
    <s v=""/>
    <s v=""/>
    <n v="0"/>
    <n v="320"/>
  </r>
  <r>
    <x v="39"/>
    <n v="1"/>
    <d v="2026-06-22T00:00:00"/>
    <x v="0"/>
    <s v="Marie EXBRAYAT"/>
    <s v="#F7C79D"/>
    <s v="#FFBE85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625"/>
  </r>
  <r>
    <x v="39"/>
    <n v="2"/>
    <d v="2026-06-22T00:00:00"/>
    <x v="1"/>
    <s v="Amine ZARROUKI"/>
    <s v="#FFBEBE"/>
    <s v="#DF6868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538"/>
  </r>
  <r>
    <x v="39"/>
    <n v="3"/>
    <d v="2026-06-22T00:00:00"/>
    <x v="2"/>
    <s v="Laura GIULIANO"/>
    <s v="#F5C7FC"/>
    <s v="#C489CF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519"/>
  </r>
  <r>
    <x v="39"/>
    <n v="4"/>
    <d v="2026-06-22T00:00:00"/>
    <x v="3"/>
    <s v="Julien CRIMOTEL"/>
    <s v="#A5EA7F"/>
    <s v="#80C65A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274"/>
  </r>
  <r>
    <x v="39"/>
    <n v="5"/>
    <d v="2026-06-22T00:00:00"/>
    <x v="4"/>
    <s v="Quentin CARTON"/>
    <s v="#D890FF"/>
    <s v="#B750EF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96"/>
  </r>
  <r>
    <x v="39"/>
    <n v="6"/>
    <d v="2026-06-22T00:00:00"/>
    <x v="5"/>
    <s v="Eyram TETSHIE"/>
    <s v="#A6F7B1"/>
    <s v="#6EC179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362"/>
  </r>
  <r>
    <x v="39"/>
    <n v="7"/>
    <d v="2026-06-22T00:00:00"/>
    <x v="6"/>
    <s v="Anis LEBIK"/>
    <s v="#B2EAE8"/>
    <s v="#6CB4B1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138"/>
  </r>
  <r>
    <x v="39"/>
    <n v="8"/>
    <d v="2026-06-22T00:00:00"/>
    <x v="7"/>
    <s v="Julia BOUANAN"/>
    <s v="#EEF7B1"/>
    <s v="#C1CB7D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623"/>
  </r>
  <r>
    <x v="39"/>
    <n v="9"/>
    <d v="2026-06-22T00:00:00"/>
    <x v="8"/>
    <s v="Julie Mansard"/>
    <s v="#F4EA9D"/>
    <s v="#D2C458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492"/>
  </r>
  <r>
    <x v="39"/>
    <n v="10"/>
    <d v="2026-06-22T00:00:00"/>
    <x v="9"/>
    <s v="Juliette"/>
    <s v="#C4B0FF"/>
    <s v="#7F66C8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416"/>
  </r>
  <r>
    <x v="39"/>
    <n v="11"/>
    <d v="2026-06-22T00:00:00"/>
    <x v="10"/>
    <s v="Samya ALAOUI"/>
    <s v="#CBEBBA"/>
    <s v="#70BC6E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489"/>
  </r>
  <r>
    <x v="39"/>
    <n v="12"/>
    <d v="2026-06-22T00:00:00"/>
    <x v="11"/>
    <s v="Léa WALOCQ"/>
    <s v="#C2D4FF"/>
    <s v="#6586D5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396"/>
  </r>
  <r>
    <x v="39"/>
    <n v="13"/>
    <d v="2026-06-22T00:00:00"/>
    <x v="12"/>
    <s v="Mohamad EL KAWAS"/>
    <s v="#C1E0EF"/>
    <s v="#4F91B2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623"/>
  </r>
  <r>
    <x v="39"/>
    <n v="14"/>
    <d v="2026-06-22T00:00:00"/>
    <x v="13"/>
    <s v="Nicolas LE MOUEL"/>
    <s v="#FFAFD2"/>
    <s v="#F2589B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424"/>
  </r>
  <r>
    <x v="39"/>
    <n v="15"/>
    <d v="2026-06-22T00:00:00"/>
    <x v="14"/>
    <s v="Léa EL ASERY"/>
    <s v="#FF9898"/>
    <s v="#FF5D5D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524"/>
  </r>
  <r>
    <x v="39"/>
    <n v="16"/>
    <d v="2026-06-22T00:00:00"/>
    <x v="15"/>
    <s v="Elwenn JOUBREL"/>
    <s v="#86A4FE"/>
    <s v="#3769FF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153"/>
  </r>
  <r>
    <x v="39"/>
    <n v="17"/>
    <d v="2026-06-22T00:00:00"/>
    <x v="16"/>
    <s v="Pauline OLIVIER"/>
    <s v="#FFB0B0"/>
    <s v="#F25757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451"/>
  </r>
  <r>
    <x v="39"/>
    <n v="18"/>
    <d v="2026-06-22T00:00:00"/>
    <x v="17"/>
    <s v="Julie BOISSIERE"/>
    <s v="#F0BC42"/>
    <s v="#8E1F2F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393"/>
  </r>
  <r>
    <x v="39"/>
    <n v="19"/>
    <d v="2026-06-22T00:00:00"/>
    <x v="18"/>
    <s v="Julie BOUCHARD"/>
    <s v="#E8B28F"/>
    <s v="#E65568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310"/>
  </r>
  <r>
    <x v="39"/>
    <n v="20"/>
    <d v="2026-06-22T00:00:00"/>
    <x v="19"/>
    <s v="Vincent FRAYSSE"/>
    <s v="#60DC8C"/>
    <s v="#22A34F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497"/>
  </r>
  <r>
    <x v="39"/>
    <n v="21"/>
    <d v="2026-06-22T00:00:00"/>
    <x v="20"/>
    <s v="Louis HARLE"/>
    <s v="#2FAEE0"/>
    <s v="#BEA064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608"/>
  </r>
  <r>
    <x v="39"/>
    <n v="22"/>
    <d v="2026-06-22T00:00:00"/>
    <x v="21"/>
    <s v="Aurélien DE POULPIQUET"/>
    <s v="#41DEF0"/>
    <s v="#0BA6B7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202"/>
  </r>
  <r>
    <x v="39"/>
    <n v="23"/>
    <d v="2026-06-22T00:00:00"/>
    <x v="22"/>
    <s v="Paul MONTESINOS"/>
    <s v="#F2A2A2"/>
    <s v="#C25D5D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281"/>
  </r>
  <r>
    <x v="39"/>
    <n v="24"/>
    <d v="2026-06-22T00:00:00"/>
    <x v="23"/>
    <s v="Kinsley ROQUE"/>
    <s v="#A2F2C7"/>
    <s v="#5DC18C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726"/>
  </r>
  <r>
    <x v="39"/>
    <n v="25"/>
    <d v="2026-06-22T00:00:00"/>
    <x v="24"/>
    <s v="Jaouad SETTI"/>
    <s v="#D1B9EB"/>
    <s v="#B58BC7"/>
    <s v="Tour 2"/>
    <s v="H"/>
    <s v="Uruguay"/>
    <s v="URY"/>
    <s v="Cap-Vert"/>
    <s v="CPV"/>
    <s v="Miami Gardens, Florida"/>
    <s v="Hard Rock Stadium"/>
    <m/>
    <m/>
    <n v="0"/>
    <n v="72"/>
    <n v="109"/>
    <n v="137"/>
    <s v="À venir"/>
    <s v=""/>
    <s v=""/>
    <s v=""/>
    <s v=""/>
    <n v="0"/>
    <s v=""/>
    <s v=""/>
    <n v="0"/>
    <n v="291"/>
  </r>
  <r>
    <x v="39"/>
    <n v="26"/>
    <d v="2026-06-11T21:00:00"/>
    <x v="25"/>
    <s v="Kinsley ROQUE"/>
    <s v="#EB8787"/>
    <s v="#368E2C"/>
    <s v="Tour 2"/>
    <s v="H"/>
    <s v="Uruguay"/>
    <s v="URY"/>
    <s v="Cap-Vert"/>
    <s v="CPV"/>
    <m/>
    <m/>
    <m/>
    <m/>
    <n v="0"/>
    <n v="72"/>
    <n v="109"/>
    <n v="137"/>
    <s v="À venir"/>
    <s v=""/>
    <s v=""/>
    <s v=""/>
    <n v="109"/>
    <n v="0"/>
    <s v=""/>
    <s v=""/>
    <n v="0"/>
    <n v="320"/>
  </r>
  <r>
    <x v="40"/>
    <n v="1"/>
    <d v="2026-06-22T03:00:00"/>
    <x v="0"/>
    <s v="Julien INGE"/>
    <s v="#F7C79D"/>
    <s v="#FFBE85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625"/>
  </r>
  <r>
    <x v="40"/>
    <n v="2"/>
    <d v="2026-06-22T03:00:00"/>
    <x v="1"/>
    <s v="Marie EXBRAYAT"/>
    <s v="#FFBEBE"/>
    <s v="#DF6868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538"/>
  </r>
  <r>
    <x v="40"/>
    <n v="3"/>
    <d v="2026-06-22T03:00:00"/>
    <x v="2"/>
    <s v="Amine ZARROUKI"/>
    <s v="#F5C7FC"/>
    <s v="#C489CF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519"/>
  </r>
  <r>
    <x v="40"/>
    <n v="4"/>
    <d v="2026-06-22T03:00:00"/>
    <x v="3"/>
    <s v="Laura GIULIANO"/>
    <s v="#A5EA7F"/>
    <s v="#80C65A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274"/>
  </r>
  <r>
    <x v="40"/>
    <n v="5"/>
    <d v="2026-06-22T03:00:00"/>
    <x v="4"/>
    <s v="Julien CRIMOTEL"/>
    <s v="#D890FF"/>
    <s v="#B750EF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96"/>
  </r>
  <r>
    <x v="40"/>
    <n v="6"/>
    <d v="2026-06-22T03:00:00"/>
    <x v="5"/>
    <s v="Quentin CARTON"/>
    <s v="#A6F7B1"/>
    <s v="#6EC179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362"/>
  </r>
  <r>
    <x v="40"/>
    <n v="7"/>
    <d v="2026-06-22T03:00:00"/>
    <x v="6"/>
    <s v="Eyram TETSHIE"/>
    <s v="#B2EAE8"/>
    <s v="#6CB4B1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138"/>
  </r>
  <r>
    <x v="40"/>
    <n v="8"/>
    <d v="2026-06-22T03:00:00"/>
    <x v="7"/>
    <s v="Anis LEBIK"/>
    <s v="#EEF7B1"/>
    <s v="#C1CB7D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623"/>
  </r>
  <r>
    <x v="40"/>
    <n v="9"/>
    <d v="2026-06-22T03:00:00"/>
    <x v="8"/>
    <s v="Julia BOUANAN"/>
    <s v="#F4EA9D"/>
    <s v="#D2C458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492"/>
  </r>
  <r>
    <x v="40"/>
    <n v="10"/>
    <d v="2026-06-22T03:00:00"/>
    <x v="9"/>
    <s v="Julie Mansard"/>
    <s v="#C4B0FF"/>
    <s v="#7F66C8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416"/>
  </r>
  <r>
    <x v="40"/>
    <n v="11"/>
    <d v="2026-06-22T03:00:00"/>
    <x v="10"/>
    <s v="Juliette"/>
    <s v="#CBEBBA"/>
    <s v="#70BC6E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489"/>
  </r>
  <r>
    <x v="40"/>
    <n v="12"/>
    <d v="2026-06-22T03:00:00"/>
    <x v="11"/>
    <s v="Samya ALAOUI"/>
    <s v="#C2D4FF"/>
    <s v="#6586D5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396"/>
  </r>
  <r>
    <x v="40"/>
    <n v="13"/>
    <d v="2026-06-22T03:00:00"/>
    <x v="12"/>
    <s v="Léa WALOCQ"/>
    <s v="#C1E0EF"/>
    <s v="#4F91B2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623"/>
  </r>
  <r>
    <x v="40"/>
    <n v="14"/>
    <d v="2026-06-22T03:00:00"/>
    <x v="13"/>
    <s v="Mohamad EL KAWAS"/>
    <s v="#FFAFD2"/>
    <s v="#F2589B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424"/>
  </r>
  <r>
    <x v="40"/>
    <n v="15"/>
    <d v="2026-06-22T03:00:00"/>
    <x v="14"/>
    <s v="Nicolas LE MOUEL"/>
    <s v="#FF9898"/>
    <s v="#FF5D5D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524"/>
  </r>
  <r>
    <x v="40"/>
    <n v="16"/>
    <d v="2026-06-22T03:00:00"/>
    <x v="15"/>
    <s v="Léa EL ASERY"/>
    <s v="#86A4FE"/>
    <s v="#3769FF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153"/>
  </r>
  <r>
    <x v="40"/>
    <n v="17"/>
    <d v="2026-06-22T03:00:00"/>
    <x v="16"/>
    <s v="Elwenn JOUBREL"/>
    <s v="#FFB0B0"/>
    <s v="#F25757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451"/>
  </r>
  <r>
    <x v="40"/>
    <n v="18"/>
    <d v="2026-06-22T03:00:00"/>
    <x v="17"/>
    <s v="Pauline OLIVIER"/>
    <s v="#F0BC42"/>
    <s v="#8E1F2F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393"/>
  </r>
  <r>
    <x v="40"/>
    <n v="19"/>
    <d v="2026-06-22T03:00:00"/>
    <x v="18"/>
    <s v="Julie BOISSIERE"/>
    <s v="#E8B28F"/>
    <s v="#E65568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310"/>
  </r>
  <r>
    <x v="40"/>
    <n v="20"/>
    <d v="2026-06-22T03:00:00"/>
    <x v="19"/>
    <s v="Julie BOUCHARD"/>
    <s v="#60DC8C"/>
    <s v="#22A34F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497"/>
  </r>
  <r>
    <x v="40"/>
    <n v="21"/>
    <d v="2026-06-22T03:00:00"/>
    <x v="20"/>
    <s v="Vincent FRAYSSE"/>
    <s v="#2FAEE0"/>
    <s v="#BEA064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608"/>
  </r>
  <r>
    <x v="40"/>
    <n v="22"/>
    <d v="2026-06-22T03:00:00"/>
    <x v="21"/>
    <s v="Louis HARLE"/>
    <s v="#41DEF0"/>
    <s v="#0BA6B7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202"/>
  </r>
  <r>
    <x v="40"/>
    <n v="23"/>
    <d v="2026-06-22T03:00:00"/>
    <x v="22"/>
    <s v="Aurélien DE POULPIQUET"/>
    <s v="#F2A2A2"/>
    <s v="#C25D5D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281"/>
  </r>
  <r>
    <x v="40"/>
    <n v="24"/>
    <d v="2026-06-22T03:00:00"/>
    <x v="23"/>
    <s v="Paul MONTESINOS"/>
    <s v="#A2F2C7"/>
    <s v="#5DC18C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726"/>
  </r>
  <r>
    <x v="40"/>
    <n v="25"/>
    <d v="2026-06-22T03:00:00"/>
    <x v="24"/>
    <s v="Kinsley ROQUE"/>
    <s v="#D1B9EB"/>
    <s v="#B58BC7"/>
    <s v="Tour 2"/>
    <s v="G"/>
    <s v="Nouvelle-Zélande"/>
    <s v="NZL"/>
    <s v="Egypte"/>
    <s v="EGY"/>
    <s v="Vancouver"/>
    <s v="BC Place"/>
    <m/>
    <m/>
    <n v="0"/>
    <n v="148"/>
    <n v="116"/>
    <n v="59"/>
    <s v="À venir"/>
    <s v=""/>
    <s v=""/>
    <s v=""/>
    <s v=""/>
    <n v="0"/>
    <s v=""/>
    <s v=""/>
    <n v="0"/>
    <n v="291"/>
  </r>
  <r>
    <x v="40"/>
    <n v="26"/>
    <d v="2026-06-11T21:00:00"/>
    <x v="25"/>
    <s v="Jaouad SETTI"/>
    <s v="#EB8787"/>
    <s v="#368E2C"/>
    <s v="Tour 2"/>
    <s v="G"/>
    <s v="Nouvelle-Zélande"/>
    <s v="NZL"/>
    <s v="Egypte"/>
    <s v="EGY"/>
    <m/>
    <m/>
    <m/>
    <m/>
    <n v="0"/>
    <n v="148"/>
    <n v="116"/>
    <n v="59"/>
    <s v="À venir"/>
    <s v=""/>
    <s v=""/>
    <s v=""/>
    <n v="116"/>
    <n v="0"/>
    <s v=""/>
    <s v=""/>
    <n v="0"/>
    <n v="320"/>
  </r>
  <r>
    <x v="41"/>
    <n v="1"/>
    <d v="2026-06-22T19:00:00"/>
    <x v="0"/>
    <s v="Jaouad SETTI"/>
    <s v="#F7C79D"/>
    <s v="#FFBE85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625"/>
  </r>
  <r>
    <x v="41"/>
    <n v="2"/>
    <d v="2026-06-22T19:00:00"/>
    <x v="1"/>
    <s v="Julien INGE"/>
    <s v="#FFBEBE"/>
    <s v="#DF6868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538"/>
  </r>
  <r>
    <x v="41"/>
    <n v="3"/>
    <d v="2026-06-22T19:00:00"/>
    <x v="2"/>
    <s v="Marie EXBRAYAT"/>
    <s v="#F5C7FC"/>
    <s v="#C489CF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519"/>
  </r>
  <r>
    <x v="41"/>
    <n v="4"/>
    <d v="2026-06-22T19:00:00"/>
    <x v="3"/>
    <s v="Amine ZARROUKI"/>
    <s v="#A5EA7F"/>
    <s v="#80C65A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274"/>
  </r>
  <r>
    <x v="41"/>
    <n v="5"/>
    <d v="2026-06-22T19:00:00"/>
    <x v="4"/>
    <s v="Laura GIULIANO"/>
    <s v="#D890FF"/>
    <s v="#B750EF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96"/>
  </r>
  <r>
    <x v="41"/>
    <n v="6"/>
    <d v="2026-06-22T19:00:00"/>
    <x v="5"/>
    <s v="Julien CRIMOTEL"/>
    <s v="#A6F7B1"/>
    <s v="#6EC179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362"/>
  </r>
  <r>
    <x v="41"/>
    <n v="7"/>
    <d v="2026-06-22T19:00:00"/>
    <x v="6"/>
    <s v="Quentin CARTON"/>
    <s v="#B2EAE8"/>
    <s v="#6CB4B1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138"/>
  </r>
  <r>
    <x v="41"/>
    <n v="8"/>
    <d v="2026-06-22T19:00:00"/>
    <x v="7"/>
    <s v="Eyram TETSHIE"/>
    <s v="#EEF7B1"/>
    <s v="#C1CB7D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623"/>
  </r>
  <r>
    <x v="41"/>
    <n v="9"/>
    <d v="2026-06-22T19:00:00"/>
    <x v="8"/>
    <s v="Anis LEBIK"/>
    <s v="#F4EA9D"/>
    <s v="#D2C458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492"/>
  </r>
  <r>
    <x v="41"/>
    <n v="10"/>
    <d v="2026-06-22T19:00:00"/>
    <x v="9"/>
    <s v="Julia BOUANAN"/>
    <s v="#C4B0FF"/>
    <s v="#7F66C8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416"/>
  </r>
  <r>
    <x v="41"/>
    <n v="11"/>
    <d v="2026-06-22T19:00:00"/>
    <x v="10"/>
    <s v="Julie Mansard"/>
    <s v="#CBEBBA"/>
    <s v="#70BC6E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489"/>
  </r>
  <r>
    <x v="41"/>
    <n v="12"/>
    <d v="2026-06-22T19:00:00"/>
    <x v="11"/>
    <s v="Juliette"/>
    <s v="#C2D4FF"/>
    <s v="#6586D5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396"/>
  </r>
  <r>
    <x v="41"/>
    <n v="13"/>
    <d v="2026-06-22T19:00:00"/>
    <x v="12"/>
    <s v="Samya ALAOUI"/>
    <s v="#C1E0EF"/>
    <s v="#4F91B2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623"/>
  </r>
  <r>
    <x v="41"/>
    <n v="14"/>
    <d v="2026-06-22T19:00:00"/>
    <x v="13"/>
    <s v="Léa WALOCQ"/>
    <s v="#FFAFD2"/>
    <s v="#F2589B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424"/>
  </r>
  <r>
    <x v="41"/>
    <n v="15"/>
    <d v="2026-06-22T19:00:00"/>
    <x v="14"/>
    <s v="Mohamad EL KAWAS"/>
    <s v="#FF9898"/>
    <s v="#FF5D5D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524"/>
  </r>
  <r>
    <x v="41"/>
    <n v="16"/>
    <d v="2026-06-22T19:00:00"/>
    <x v="15"/>
    <s v="Nicolas LE MOUEL"/>
    <s v="#86A4FE"/>
    <s v="#3769FF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153"/>
  </r>
  <r>
    <x v="41"/>
    <n v="17"/>
    <d v="2026-06-22T19:00:00"/>
    <x v="16"/>
    <s v="Léa EL ASERY"/>
    <s v="#FFB0B0"/>
    <s v="#F25757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451"/>
  </r>
  <r>
    <x v="41"/>
    <n v="18"/>
    <d v="2026-06-22T19:00:00"/>
    <x v="17"/>
    <s v="Elwenn JOUBREL"/>
    <s v="#F0BC42"/>
    <s v="#8E1F2F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393"/>
  </r>
  <r>
    <x v="41"/>
    <n v="19"/>
    <d v="2026-06-22T19:00:00"/>
    <x v="18"/>
    <s v="Pauline OLIVIER"/>
    <s v="#E8B28F"/>
    <s v="#E65568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310"/>
  </r>
  <r>
    <x v="41"/>
    <n v="20"/>
    <d v="2026-06-22T19:00:00"/>
    <x v="19"/>
    <s v="Julie BOISSIERE"/>
    <s v="#60DC8C"/>
    <s v="#22A34F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497"/>
  </r>
  <r>
    <x v="41"/>
    <n v="21"/>
    <d v="2026-06-22T19:00:00"/>
    <x v="20"/>
    <s v="Julie BOUCHARD"/>
    <s v="#2FAEE0"/>
    <s v="#BEA064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608"/>
  </r>
  <r>
    <x v="41"/>
    <n v="22"/>
    <d v="2026-06-22T19:00:00"/>
    <x v="21"/>
    <s v="Vincent FRAYSSE"/>
    <s v="#41DEF0"/>
    <s v="#0BA6B7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202"/>
  </r>
  <r>
    <x v="41"/>
    <n v="23"/>
    <d v="2026-06-22T19:00:00"/>
    <x v="22"/>
    <s v="Louis HARLE"/>
    <s v="#F2A2A2"/>
    <s v="#C25D5D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281"/>
  </r>
  <r>
    <x v="41"/>
    <n v="24"/>
    <d v="2026-06-22T19:00:00"/>
    <x v="23"/>
    <s v="Aurélien DE POULPIQUET"/>
    <s v="#A2F2C7"/>
    <s v="#5DC18C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726"/>
  </r>
  <r>
    <x v="41"/>
    <n v="25"/>
    <d v="2026-06-22T19:00:00"/>
    <x v="24"/>
    <s v="Paul MONTESINOS"/>
    <s v="#D1B9EB"/>
    <s v="#B58BC7"/>
    <s v="Tour 2"/>
    <s v="J"/>
    <s v="Argentine"/>
    <s v="ARG"/>
    <s v="Autriche"/>
    <s v="AUT"/>
    <s v="Arlington, Dallas, Texas"/>
    <s v="AT&amp;T Stadium"/>
    <m/>
    <m/>
    <n v="0"/>
    <n v="63"/>
    <n v="105"/>
    <n v="132"/>
    <s v="À venir"/>
    <s v=""/>
    <s v=""/>
    <s v=""/>
    <s v=""/>
    <n v="0"/>
    <s v=""/>
    <s v=""/>
    <n v="0"/>
    <n v="291"/>
  </r>
  <r>
    <x v="41"/>
    <n v="26"/>
    <d v="2026-06-11T21:00:00"/>
    <x v="25"/>
    <s v="Julien INGE"/>
    <s v="#EB8787"/>
    <s v="#368E2C"/>
    <s v="Tour 2"/>
    <s v="J"/>
    <s v="Argentine"/>
    <s v="ARG"/>
    <s v="Autriche"/>
    <s v="AUT"/>
    <m/>
    <m/>
    <m/>
    <m/>
    <n v="0"/>
    <n v="63"/>
    <n v="105"/>
    <n v="132"/>
    <s v="À venir"/>
    <s v=""/>
    <s v=""/>
    <s v=""/>
    <n v="105"/>
    <n v="0"/>
    <s v=""/>
    <s v=""/>
    <n v="0"/>
    <n v="320"/>
  </r>
  <r>
    <x v="42"/>
    <n v="1"/>
    <d v="2026-06-22T23:00:00"/>
    <x v="0"/>
    <s v="Kinsley ROQUE"/>
    <s v="#F7C79D"/>
    <s v="#FFBE85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625"/>
  </r>
  <r>
    <x v="42"/>
    <n v="2"/>
    <d v="2026-06-22T23:00:00"/>
    <x v="1"/>
    <s v="Jaouad SETTI"/>
    <s v="#FFBEBE"/>
    <s v="#DF6868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538"/>
  </r>
  <r>
    <x v="42"/>
    <n v="3"/>
    <d v="2026-06-22T23:00:00"/>
    <x v="2"/>
    <s v="Julien INGE"/>
    <s v="#F5C7FC"/>
    <s v="#C489CF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519"/>
  </r>
  <r>
    <x v="42"/>
    <n v="4"/>
    <d v="2026-06-22T23:00:00"/>
    <x v="3"/>
    <s v="Marie EXBRAYAT"/>
    <s v="#A5EA7F"/>
    <s v="#80C65A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274"/>
  </r>
  <r>
    <x v="42"/>
    <n v="5"/>
    <d v="2026-06-22T23:00:00"/>
    <x v="4"/>
    <s v="Amine ZARROUKI"/>
    <s v="#D890FF"/>
    <s v="#B750EF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96"/>
  </r>
  <r>
    <x v="42"/>
    <n v="6"/>
    <d v="2026-06-22T23:00:00"/>
    <x v="5"/>
    <s v="Laura GIULIANO"/>
    <s v="#A6F7B1"/>
    <s v="#6EC179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362"/>
  </r>
  <r>
    <x v="42"/>
    <n v="7"/>
    <d v="2026-06-22T23:00:00"/>
    <x v="6"/>
    <s v="Julien CRIMOTEL"/>
    <s v="#B2EAE8"/>
    <s v="#6CB4B1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138"/>
  </r>
  <r>
    <x v="42"/>
    <n v="8"/>
    <d v="2026-06-22T23:00:00"/>
    <x v="7"/>
    <s v="Quentin CARTON"/>
    <s v="#EEF7B1"/>
    <s v="#C1CB7D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623"/>
  </r>
  <r>
    <x v="42"/>
    <n v="9"/>
    <d v="2026-06-22T23:00:00"/>
    <x v="8"/>
    <s v="Eyram TETSHIE"/>
    <s v="#F4EA9D"/>
    <s v="#D2C458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492"/>
  </r>
  <r>
    <x v="42"/>
    <n v="10"/>
    <d v="2026-06-22T23:00:00"/>
    <x v="9"/>
    <s v="Anis LEBIK"/>
    <s v="#C4B0FF"/>
    <s v="#7F66C8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416"/>
  </r>
  <r>
    <x v="42"/>
    <n v="11"/>
    <d v="2026-06-22T23:00:00"/>
    <x v="10"/>
    <s v="Julia BOUANAN"/>
    <s v="#CBEBBA"/>
    <s v="#70BC6E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489"/>
  </r>
  <r>
    <x v="42"/>
    <n v="12"/>
    <d v="2026-06-22T23:00:00"/>
    <x v="11"/>
    <s v="Julie Mansard"/>
    <s v="#C2D4FF"/>
    <s v="#6586D5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396"/>
  </r>
  <r>
    <x v="42"/>
    <n v="13"/>
    <d v="2026-06-22T23:00:00"/>
    <x v="12"/>
    <s v="Juliette"/>
    <s v="#C1E0EF"/>
    <s v="#4F91B2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623"/>
  </r>
  <r>
    <x v="42"/>
    <n v="14"/>
    <d v="2026-06-22T23:00:00"/>
    <x v="13"/>
    <s v="Samya ALAOUI"/>
    <s v="#FFAFD2"/>
    <s v="#F2589B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424"/>
  </r>
  <r>
    <x v="42"/>
    <n v="15"/>
    <d v="2026-06-22T23:00:00"/>
    <x v="14"/>
    <s v="Léa WALOCQ"/>
    <s v="#FF9898"/>
    <s v="#FF5D5D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524"/>
  </r>
  <r>
    <x v="42"/>
    <n v="16"/>
    <d v="2026-06-22T23:00:00"/>
    <x v="15"/>
    <s v="Mohamad EL KAWAS"/>
    <s v="#86A4FE"/>
    <s v="#3769FF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153"/>
  </r>
  <r>
    <x v="42"/>
    <n v="17"/>
    <d v="2026-06-22T23:00:00"/>
    <x v="16"/>
    <s v="Nicolas LE MOUEL"/>
    <s v="#FFB0B0"/>
    <s v="#F25757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451"/>
  </r>
  <r>
    <x v="42"/>
    <n v="18"/>
    <d v="2026-06-22T23:00:00"/>
    <x v="17"/>
    <s v="Léa EL ASERY"/>
    <s v="#F0BC42"/>
    <s v="#8E1F2F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393"/>
  </r>
  <r>
    <x v="42"/>
    <n v="19"/>
    <d v="2026-06-22T23:00:00"/>
    <x v="18"/>
    <s v="Elwenn JOUBREL"/>
    <s v="#E8B28F"/>
    <s v="#E65568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310"/>
  </r>
  <r>
    <x v="42"/>
    <n v="20"/>
    <d v="2026-06-22T23:00:00"/>
    <x v="19"/>
    <s v="Pauline OLIVIER"/>
    <s v="#60DC8C"/>
    <s v="#22A34F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497"/>
  </r>
  <r>
    <x v="42"/>
    <n v="21"/>
    <d v="2026-06-22T23:00:00"/>
    <x v="20"/>
    <s v="Julie BOISSIERE"/>
    <s v="#2FAEE0"/>
    <s v="#BEA064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608"/>
  </r>
  <r>
    <x v="42"/>
    <n v="22"/>
    <d v="2026-06-22T23:00:00"/>
    <x v="21"/>
    <s v="Julie BOUCHARD"/>
    <s v="#41DEF0"/>
    <s v="#0BA6B7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202"/>
  </r>
  <r>
    <x v="42"/>
    <n v="23"/>
    <d v="2026-06-22T23:00:00"/>
    <x v="22"/>
    <s v="Vincent FRAYSSE"/>
    <s v="#F2A2A2"/>
    <s v="#C25D5D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281"/>
  </r>
  <r>
    <x v="42"/>
    <n v="24"/>
    <d v="2026-06-22T23:00:00"/>
    <x v="23"/>
    <s v="Louis HARLE"/>
    <s v="#A2F2C7"/>
    <s v="#5DC18C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726"/>
  </r>
  <r>
    <x v="42"/>
    <n v="25"/>
    <d v="2026-06-22T23:00:00"/>
    <x v="24"/>
    <s v="Aurélien DE POULPIQUET"/>
    <s v="#D1B9EB"/>
    <s v="#B58BC7"/>
    <s v="Tour 2"/>
    <s v="I"/>
    <s v="France"/>
    <s v="FRA"/>
    <s v="Irak"/>
    <s v="IRQ"/>
    <s v="Philadelphia, Pennsylvania"/>
    <s v="Lincoln Financial Field"/>
    <m/>
    <m/>
    <n v="0"/>
    <n v="22"/>
    <n v="166"/>
    <n v="189"/>
    <s v="À venir"/>
    <s v=""/>
    <s v=""/>
    <s v=""/>
    <s v=""/>
    <n v="0"/>
    <s v=""/>
    <s v=""/>
    <n v="0"/>
    <n v="291"/>
  </r>
  <r>
    <x v="42"/>
    <n v="26"/>
    <d v="2026-06-11T21:00:00"/>
    <x v="25"/>
    <s v="Marie EXBRAYAT"/>
    <s v="#EB8787"/>
    <s v="#368E2C"/>
    <s v="Tour 2"/>
    <s v="I"/>
    <s v="France"/>
    <s v="FRA"/>
    <s v="Irak"/>
    <s v="IRQ"/>
    <m/>
    <m/>
    <m/>
    <m/>
    <n v="0"/>
    <n v="22"/>
    <n v="166"/>
    <n v="189"/>
    <s v="À venir"/>
    <s v=""/>
    <s v=""/>
    <s v=""/>
    <n v="166"/>
    <n v="0"/>
    <s v=""/>
    <s v=""/>
    <n v="0"/>
    <n v="320"/>
  </r>
  <r>
    <x v="43"/>
    <n v="1"/>
    <d v="2026-06-23T02:00:00"/>
    <x v="0"/>
    <s v="Paul MONTESINOS"/>
    <s v="#F7C79D"/>
    <s v="#FFBE85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625"/>
  </r>
  <r>
    <x v="43"/>
    <n v="2"/>
    <d v="2026-06-23T02:00:00"/>
    <x v="1"/>
    <s v="Kinsley ROQUE"/>
    <s v="#FFBEBE"/>
    <s v="#DF6868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538"/>
  </r>
  <r>
    <x v="43"/>
    <n v="3"/>
    <d v="2026-06-23T02:00:00"/>
    <x v="2"/>
    <s v="Jaouad SETTI"/>
    <s v="#F5C7FC"/>
    <s v="#C489CF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519"/>
  </r>
  <r>
    <x v="43"/>
    <n v="4"/>
    <d v="2026-06-23T02:00:00"/>
    <x v="3"/>
    <s v="Julien INGE"/>
    <s v="#A5EA7F"/>
    <s v="#80C65A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274"/>
  </r>
  <r>
    <x v="43"/>
    <n v="5"/>
    <d v="2026-06-23T02:00:00"/>
    <x v="4"/>
    <s v="Marie EXBRAYAT"/>
    <s v="#D890FF"/>
    <s v="#B750EF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96"/>
  </r>
  <r>
    <x v="43"/>
    <n v="6"/>
    <d v="2026-06-23T02:00:00"/>
    <x v="5"/>
    <s v="Amine ZARROUKI"/>
    <s v="#A6F7B1"/>
    <s v="#6EC179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362"/>
  </r>
  <r>
    <x v="43"/>
    <n v="7"/>
    <d v="2026-06-23T02:00:00"/>
    <x v="6"/>
    <s v="Laura GIULIANO"/>
    <s v="#B2EAE8"/>
    <s v="#6CB4B1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138"/>
  </r>
  <r>
    <x v="43"/>
    <n v="8"/>
    <d v="2026-06-23T02:00:00"/>
    <x v="7"/>
    <s v="Julien CRIMOTEL"/>
    <s v="#EEF7B1"/>
    <s v="#C1CB7D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623"/>
  </r>
  <r>
    <x v="43"/>
    <n v="9"/>
    <d v="2026-06-23T02:00:00"/>
    <x v="8"/>
    <s v="Quentin CARTON"/>
    <s v="#F4EA9D"/>
    <s v="#D2C458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492"/>
  </r>
  <r>
    <x v="43"/>
    <n v="10"/>
    <d v="2026-06-23T02:00:00"/>
    <x v="9"/>
    <s v="Eyram TETSHIE"/>
    <s v="#C4B0FF"/>
    <s v="#7F66C8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416"/>
  </r>
  <r>
    <x v="43"/>
    <n v="11"/>
    <d v="2026-06-23T02:00:00"/>
    <x v="10"/>
    <s v="Anis LEBIK"/>
    <s v="#CBEBBA"/>
    <s v="#70BC6E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489"/>
  </r>
  <r>
    <x v="43"/>
    <n v="12"/>
    <d v="2026-06-23T02:00:00"/>
    <x v="11"/>
    <s v="Julia BOUANAN"/>
    <s v="#C2D4FF"/>
    <s v="#6586D5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396"/>
  </r>
  <r>
    <x v="43"/>
    <n v="13"/>
    <d v="2026-06-23T02:00:00"/>
    <x v="12"/>
    <s v="Julie Mansard"/>
    <s v="#C1E0EF"/>
    <s v="#4F91B2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623"/>
  </r>
  <r>
    <x v="43"/>
    <n v="14"/>
    <d v="2026-06-23T02:00:00"/>
    <x v="13"/>
    <s v="Juliette"/>
    <s v="#FFAFD2"/>
    <s v="#F2589B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424"/>
  </r>
  <r>
    <x v="43"/>
    <n v="15"/>
    <d v="2026-06-23T02:00:00"/>
    <x v="14"/>
    <s v="Samya ALAOUI"/>
    <s v="#FF9898"/>
    <s v="#FF5D5D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524"/>
  </r>
  <r>
    <x v="43"/>
    <n v="16"/>
    <d v="2026-06-23T02:00:00"/>
    <x v="15"/>
    <s v="Léa WALOCQ"/>
    <s v="#86A4FE"/>
    <s v="#3769FF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153"/>
  </r>
  <r>
    <x v="43"/>
    <n v="17"/>
    <d v="2026-06-23T02:00:00"/>
    <x v="16"/>
    <s v="Mohamad EL KAWAS"/>
    <s v="#FFB0B0"/>
    <s v="#F25757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451"/>
  </r>
  <r>
    <x v="43"/>
    <n v="18"/>
    <d v="2026-06-23T02:00:00"/>
    <x v="17"/>
    <s v="Nicolas LE MOUEL"/>
    <s v="#F0BC42"/>
    <s v="#8E1F2F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393"/>
  </r>
  <r>
    <x v="43"/>
    <n v="19"/>
    <d v="2026-06-23T02:00:00"/>
    <x v="18"/>
    <s v="Léa EL ASERY"/>
    <s v="#E8B28F"/>
    <s v="#E65568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310"/>
  </r>
  <r>
    <x v="43"/>
    <n v="20"/>
    <d v="2026-06-23T02:00:00"/>
    <x v="19"/>
    <s v="Elwenn JOUBREL"/>
    <s v="#60DC8C"/>
    <s v="#22A34F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497"/>
  </r>
  <r>
    <x v="43"/>
    <n v="21"/>
    <d v="2026-06-23T02:00:00"/>
    <x v="20"/>
    <s v="Pauline OLIVIER"/>
    <s v="#2FAEE0"/>
    <s v="#BEA064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608"/>
  </r>
  <r>
    <x v="43"/>
    <n v="22"/>
    <d v="2026-06-23T02:00:00"/>
    <x v="21"/>
    <s v="Julie BOISSIERE"/>
    <s v="#41DEF0"/>
    <s v="#0BA6B7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202"/>
  </r>
  <r>
    <x v="43"/>
    <n v="23"/>
    <d v="2026-06-23T02:00:00"/>
    <x v="22"/>
    <s v="Julie BOUCHARD"/>
    <s v="#F2A2A2"/>
    <s v="#C25D5D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281"/>
  </r>
  <r>
    <x v="43"/>
    <n v="24"/>
    <d v="2026-06-23T02:00:00"/>
    <x v="23"/>
    <s v="Vincent FRAYSSE"/>
    <s v="#A2F2C7"/>
    <s v="#5DC18C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726"/>
  </r>
  <r>
    <x v="43"/>
    <n v="25"/>
    <d v="2026-06-23T02:00:00"/>
    <x v="24"/>
    <s v="Louis HARLE"/>
    <s v="#D1B9EB"/>
    <s v="#B58BC7"/>
    <s v="Tour 2"/>
    <s v="I"/>
    <s v="Norvège"/>
    <s v="NOR"/>
    <s v="Sénégal"/>
    <s v="SEN"/>
    <s v="East Rutherford, New Jersey/New York"/>
    <s v="MetLife Stadium"/>
    <m/>
    <m/>
    <n v="0"/>
    <n v="64"/>
    <n v="105"/>
    <n v="137"/>
    <s v="À venir"/>
    <s v=""/>
    <s v=""/>
    <s v=""/>
    <s v=""/>
    <n v="0"/>
    <s v=""/>
    <s v=""/>
    <n v="0"/>
    <n v="291"/>
  </r>
  <r>
    <x v="43"/>
    <n v="26"/>
    <d v="2026-06-11T21:00:00"/>
    <x v="25"/>
    <s v="Amine ZARROUKI"/>
    <s v="#EB8787"/>
    <s v="#368E2C"/>
    <s v="Tour 2"/>
    <s v="I"/>
    <s v="Norvège"/>
    <s v="NOR"/>
    <s v="Sénégal"/>
    <s v="SEN"/>
    <m/>
    <m/>
    <m/>
    <m/>
    <n v="0"/>
    <n v="64"/>
    <n v="105"/>
    <n v="137"/>
    <s v="À venir"/>
    <s v=""/>
    <s v=""/>
    <s v=""/>
    <n v="105"/>
    <n v="0"/>
    <s v=""/>
    <s v=""/>
    <n v="0"/>
    <n v="320"/>
  </r>
  <r>
    <x v="44"/>
    <n v="1"/>
    <d v="2026-06-23T05:00:00"/>
    <x v="0"/>
    <s v="Aurélien DE POULPIQUET"/>
    <s v="#F7C79D"/>
    <s v="#FFBE85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625"/>
  </r>
  <r>
    <x v="44"/>
    <n v="2"/>
    <d v="2026-06-23T05:00:00"/>
    <x v="1"/>
    <s v="Paul MONTESINOS"/>
    <s v="#FFBEBE"/>
    <s v="#DF6868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538"/>
  </r>
  <r>
    <x v="44"/>
    <n v="3"/>
    <d v="2026-06-23T05:00:00"/>
    <x v="2"/>
    <s v="Kinsley ROQUE"/>
    <s v="#F5C7FC"/>
    <s v="#C489CF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519"/>
  </r>
  <r>
    <x v="44"/>
    <n v="4"/>
    <d v="2026-06-23T05:00:00"/>
    <x v="3"/>
    <s v="Jaouad SETTI"/>
    <s v="#A5EA7F"/>
    <s v="#80C65A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274"/>
  </r>
  <r>
    <x v="44"/>
    <n v="5"/>
    <d v="2026-06-23T05:00:00"/>
    <x v="4"/>
    <s v="Julien INGE"/>
    <s v="#D890FF"/>
    <s v="#B750EF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96"/>
  </r>
  <r>
    <x v="44"/>
    <n v="6"/>
    <d v="2026-06-23T05:00:00"/>
    <x v="5"/>
    <s v="Marie EXBRAYAT"/>
    <s v="#A6F7B1"/>
    <s v="#6EC179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362"/>
  </r>
  <r>
    <x v="44"/>
    <n v="7"/>
    <d v="2026-06-23T05:00:00"/>
    <x v="6"/>
    <s v="Amine ZARROUKI"/>
    <s v="#B2EAE8"/>
    <s v="#6CB4B1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138"/>
  </r>
  <r>
    <x v="44"/>
    <n v="8"/>
    <d v="2026-06-23T05:00:00"/>
    <x v="7"/>
    <s v="Laura GIULIANO"/>
    <s v="#EEF7B1"/>
    <s v="#C1CB7D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623"/>
  </r>
  <r>
    <x v="44"/>
    <n v="9"/>
    <d v="2026-06-23T05:00:00"/>
    <x v="8"/>
    <s v="Julien CRIMOTEL"/>
    <s v="#F4EA9D"/>
    <s v="#D2C458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492"/>
  </r>
  <r>
    <x v="44"/>
    <n v="10"/>
    <d v="2026-06-23T05:00:00"/>
    <x v="9"/>
    <s v="Quentin CARTON"/>
    <s v="#C4B0FF"/>
    <s v="#7F66C8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416"/>
  </r>
  <r>
    <x v="44"/>
    <n v="11"/>
    <d v="2026-06-23T05:00:00"/>
    <x v="10"/>
    <s v="Eyram TETSHIE"/>
    <s v="#CBEBBA"/>
    <s v="#70BC6E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489"/>
  </r>
  <r>
    <x v="44"/>
    <n v="12"/>
    <d v="2026-06-23T05:00:00"/>
    <x v="11"/>
    <s v="Anis LEBIK"/>
    <s v="#C2D4FF"/>
    <s v="#6586D5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396"/>
  </r>
  <r>
    <x v="44"/>
    <n v="13"/>
    <d v="2026-06-23T05:00:00"/>
    <x v="12"/>
    <s v="Julia BOUANAN"/>
    <s v="#C1E0EF"/>
    <s v="#4F91B2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623"/>
  </r>
  <r>
    <x v="44"/>
    <n v="14"/>
    <d v="2026-06-23T05:00:00"/>
    <x v="13"/>
    <s v="Julie Mansard"/>
    <s v="#FFAFD2"/>
    <s v="#F2589B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424"/>
  </r>
  <r>
    <x v="44"/>
    <n v="15"/>
    <d v="2026-06-23T05:00:00"/>
    <x v="14"/>
    <s v="Juliette"/>
    <s v="#FF9898"/>
    <s v="#FF5D5D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524"/>
  </r>
  <r>
    <x v="44"/>
    <n v="16"/>
    <d v="2026-06-23T05:00:00"/>
    <x v="15"/>
    <s v="Samya ALAOUI"/>
    <s v="#86A4FE"/>
    <s v="#3769FF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153"/>
  </r>
  <r>
    <x v="44"/>
    <n v="17"/>
    <d v="2026-06-23T05:00:00"/>
    <x v="16"/>
    <s v="Léa WALOCQ"/>
    <s v="#FFB0B0"/>
    <s v="#F25757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451"/>
  </r>
  <r>
    <x v="44"/>
    <n v="18"/>
    <d v="2026-06-23T05:00:00"/>
    <x v="17"/>
    <s v="Mohamad EL KAWAS"/>
    <s v="#F0BC42"/>
    <s v="#8E1F2F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393"/>
  </r>
  <r>
    <x v="44"/>
    <n v="19"/>
    <d v="2026-06-23T05:00:00"/>
    <x v="18"/>
    <s v="Nicolas LE MOUEL"/>
    <s v="#E8B28F"/>
    <s v="#E65568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310"/>
  </r>
  <r>
    <x v="44"/>
    <n v="20"/>
    <d v="2026-06-23T05:00:00"/>
    <x v="19"/>
    <s v="Léa EL ASERY"/>
    <s v="#60DC8C"/>
    <s v="#22A34F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497"/>
  </r>
  <r>
    <x v="44"/>
    <n v="21"/>
    <d v="2026-06-23T05:00:00"/>
    <x v="20"/>
    <s v="Elwenn JOUBREL"/>
    <s v="#2FAEE0"/>
    <s v="#BEA064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608"/>
  </r>
  <r>
    <x v="44"/>
    <n v="22"/>
    <d v="2026-06-23T05:00:00"/>
    <x v="21"/>
    <s v="Pauline OLIVIER"/>
    <s v="#41DEF0"/>
    <s v="#0BA6B7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202"/>
  </r>
  <r>
    <x v="44"/>
    <n v="23"/>
    <d v="2026-06-23T05:00:00"/>
    <x v="22"/>
    <s v="Julie BOISSIERE"/>
    <s v="#F2A2A2"/>
    <s v="#C25D5D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281"/>
  </r>
  <r>
    <x v="44"/>
    <n v="24"/>
    <d v="2026-06-23T05:00:00"/>
    <x v="23"/>
    <s v="Julie BOUCHARD"/>
    <s v="#A2F2C7"/>
    <s v="#5DC18C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726"/>
  </r>
  <r>
    <x v="44"/>
    <n v="25"/>
    <d v="2026-06-23T05:00:00"/>
    <x v="24"/>
    <s v="Vincent FRAYSSE"/>
    <s v="#D1B9EB"/>
    <s v="#B58BC7"/>
    <s v="Tour 2"/>
    <s v="J"/>
    <s v="Jordanie"/>
    <s v="JOR"/>
    <s v="Algérie"/>
    <s v="ALG"/>
    <s v="Santa Clara, Californie"/>
    <s v="Levi's Stadium"/>
    <m/>
    <m/>
    <n v="0"/>
    <n v="152"/>
    <n v="139"/>
    <n v="67"/>
    <s v="À venir"/>
    <s v=""/>
    <s v=""/>
    <s v=""/>
    <s v=""/>
    <n v="0"/>
    <s v=""/>
    <s v=""/>
    <n v="0"/>
    <n v="291"/>
  </r>
  <r>
    <x v="44"/>
    <n v="26"/>
    <d v="2026-06-11T21:00:00"/>
    <x v="25"/>
    <s v="Laura GIULIANO"/>
    <s v="#EB8787"/>
    <s v="#368E2C"/>
    <s v="Tour 2"/>
    <s v="J"/>
    <s v="Jordanie"/>
    <s v="JOR"/>
    <s v="Algérie"/>
    <s v="ALG"/>
    <m/>
    <m/>
    <m/>
    <m/>
    <n v="0"/>
    <n v="152"/>
    <n v="139"/>
    <n v="67"/>
    <s v="À venir"/>
    <s v=""/>
    <s v=""/>
    <s v=""/>
    <n v="139"/>
    <n v="0"/>
    <s v=""/>
    <s v=""/>
    <n v="0"/>
    <n v="320"/>
  </r>
  <r>
    <x v="45"/>
    <n v="1"/>
    <d v="2026-06-23T19:00:00"/>
    <x v="0"/>
    <s v="Louis HARLE"/>
    <s v="#F7C79D"/>
    <s v="#FFBE85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625"/>
  </r>
  <r>
    <x v="45"/>
    <n v="2"/>
    <d v="2026-06-23T19:00:00"/>
    <x v="1"/>
    <s v="Aurélien DE POULPIQUET"/>
    <s v="#FFBEBE"/>
    <s v="#DF6868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538"/>
  </r>
  <r>
    <x v="45"/>
    <n v="3"/>
    <d v="2026-06-23T19:00:00"/>
    <x v="2"/>
    <s v="Paul MONTESINOS"/>
    <s v="#F5C7FC"/>
    <s v="#C489CF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519"/>
  </r>
  <r>
    <x v="45"/>
    <n v="4"/>
    <d v="2026-06-23T19:00:00"/>
    <x v="3"/>
    <s v="Kinsley ROQUE"/>
    <s v="#A5EA7F"/>
    <s v="#80C65A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274"/>
  </r>
  <r>
    <x v="45"/>
    <n v="5"/>
    <d v="2026-06-23T19:00:00"/>
    <x v="4"/>
    <s v="Jaouad SETTI"/>
    <s v="#D890FF"/>
    <s v="#B750EF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96"/>
  </r>
  <r>
    <x v="45"/>
    <n v="6"/>
    <d v="2026-06-23T19:00:00"/>
    <x v="5"/>
    <s v="Julien INGE"/>
    <s v="#A6F7B1"/>
    <s v="#6EC179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362"/>
  </r>
  <r>
    <x v="45"/>
    <n v="7"/>
    <d v="2026-06-23T19:00:00"/>
    <x v="6"/>
    <s v="Marie EXBRAYAT"/>
    <s v="#B2EAE8"/>
    <s v="#6CB4B1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138"/>
  </r>
  <r>
    <x v="45"/>
    <n v="8"/>
    <d v="2026-06-23T19:00:00"/>
    <x v="7"/>
    <s v="Amine ZARROUKI"/>
    <s v="#EEF7B1"/>
    <s v="#C1CB7D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623"/>
  </r>
  <r>
    <x v="45"/>
    <n v="9"/>
    <d v="2026-06-23T19:00:00"/>
    <x v="8"/>
    <s v="Laura GIULIANO"/>
    <s v="#F4EA9D"/>
    <s v="#D2C458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492"/>
  </r>
  <r>
    <x v="45"/>
    <n v="10"/>
    <d v="2026-06-23T19:00:00"/>
    <x v="9"/>
    <s v="Julien CRIMOTEL"/>
    <s v="#C4B0FF"/>
    <s v="#7F66C8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416"/>
  </r>
  <r>
    <x v="45"/>
    <n v="11"/>
    <d v="2026-06-23T19:00:00"/>
    <x v="10"/>
    <s v="Quentin CARTON"/>
    <s v="#CBEBBA"/>
    <s v="#70BC6E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489"/>
  </r>
  <r>
    <x v="45"/>
    <n v="12"/>
    <d v="2026-06-23T19:00:00"/>
    <x v="11"/>
    <s v="Eyram TETSHIE"/>
    <s v="#C2D4FF"/>
    <s v="#6586D5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396"/>
  </r>
  <r>
    <x v="45"/>
    <n v="13"/>
    <d v="2026-06-23T19:00:00"/>
    <x v="12"/>
    <s v="Anis LEBIK"/>
    <s v="#C1E0EF"/>
    <s v="#4F91B2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623"/>
  </r>
  <r>
    <x v="45"/>
    <n v="14"/>
    <d v="2026-06-23T19:00:00"/>
    <x v="13"/>
    <s v="Julia BOUANAN"/>
    <s v="#FFAFD2"/>
    <s v="#F2589B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424"/>
  </r>
  <r>
    <x v="45"/>
    <n v="15"/>
    <d v="2026-06-23T19:00:00"/>
    <x v="14"/>
    <s v="Julie Mansard"/>
    <s v="#FF9898"/>
    <s v="#FF5D5D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524"/>
  </r>
  <r>
    <x v="45"/>
    <n v="16"/>
    <d v="2026-06-23T19:00:00"/>
    <x v="15"/>
    <s v="Juliette"/>
    <s v="#86A4FE"/>
    <s v="#3769FF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153"/>
  </r>
  <r>
    <x v="45"/>
    <n v="17"/>
    <d v="2026-06-23T19:00:00"/>
    <x v="16"/>
    <s v="Samya ALAOUI"/>
    <s v="#FFB0B0"/>
    <s v="#F25757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451"/>
  </r>
  <r>
    <x v="45"/>
    <n v="18"/>
    <d v="2026-06-23T19:00:00"/>
    <x v="17"/>
    <s v="Léa WALOCQ"/>
    <s v="#F0BC42"/>
    <s v="#8E1F2F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393"/>
  </r>
  <r>
    <x v="45"/>
    <n v="19"/>
    <d v="2026-06-23T19:00:00"/>
    <x v="18"/>
    <s v="Mohamad EL KAWAS"/>
    <s v="#E8B28F"/>
    <s v="#E65568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310"/>
  </r>
  <r>
    <x v="45"/>
    <n v="20"/>
    <d v="2026-06-23T19:00:00"/>
    <x v="19"/>
    <s v="Nicolas LE MOUEL"/>
    <s v="#60DC8C"/>
    <s v="#22A34F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497"/>
  </r>
  <r>
    <x v="45"/>
    <n v="21"/>
    <d v="2026-06-23T19:00:00"/>
    <x v="20"/>
    <s v="Léa EL ASERY"/>
    <s v="#2FAEE0"/>
    <s v="#BEA064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608"/>
  </r>
  <r>
    <x v="45"/>
    <n v="22"/>
    <d v="2026-06-23T19:00:00"/>
    <x v="21"/>
    <s v="Elwenn JOUBREL"/>
    <s v="#41DEF0"/>
    <s v="#0BA6B7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202"/>
  </r>
  <r>
    <x v="45"/>
    <n v="23"/>
    <d v="2026-06-23T19:00:00"/>
    <x v="22"/>
    <s v="Pauline OLIVIER"/>
    <s v="#F2A2A2"/>
    <s v="#C25D5D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281"/>
  </r>
  <r>
    <x v="45"/>
    <n v="24"/>
    <d v="2026-06-23T19:00:00"/>
    <x v="23"/>
    <s v="Julie BOISSIERE"/>
    <s v="#A2F2C7"/>
    <s v="#5DC18C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726"/>
  </r>
  <r>
    <x v="45"/>
    <n v="25"/>
    <d v="2026-06-23T19:00:00"/>
    <x v="24"/>
    <s v="Julie BOUCHARD"/>
    <s v="#D1B9EB"/>
    <s v="#B58BC7"/>
    <s v="Tour 2"/>
    <s v="K"/>
    <s v="Portugal"/>
    <s v="PRT"/>
    <s v="Ouzbékistan"/>
    <s v="NZD"/>
    <s v="Houston, Texas"/>
    <s v="NRG Stadium"/>
    <m/>
    <m/>
    <n v="0"/>
    <n v="24"/>
    <n v="154"/>
    <n v="173"/>
    <s v="À venir"/>
    <s v=""/>
    <s v=""/>
    <s v=""/>
    <s v=""/>
    <n v="0"/>
    <s v=""/>
    <s v=""/>
    <n v="0"/>
    <n v="291"/>
  </r>
  <r>
    <x v="45"/>
    <n v="26"/>
    <d v="2026-06-11T21:00:00"/>
    <x v="25"/>
    <s v="Julien CRIMOTEL"/>
    <s v="#EB8787"/>
    <s v="#368E2C"/>
    <s v="Tour 2"/>
    <s v="K"/>
    <s v="Portugal"/>
    <s v="PRT"/>
    <s v="Ouzbékistan"/>
    <s v="NZD"/>
    <m/>
    <m/>
    <m/>
    <m/>
    <n v="0"/>
    <n v="24"/>
    <n v="154"/>
    <n v="173"/>
    <s v="À venir"/>
    <s v=""/>
    <s v=""/>
    <s v=""/>
    <n v="154"/>
    <n v="0"/>
    <s v=""/>
    <s v=""/>
    <n v="0"/>
    <n v="320"/>
  </r>
  <r>
    <x v="46"/>
    <n v="1"/>
    <d v="2026-06-23T22:00:00"/>
    <x v="0"/>
    <s v="Vincent FRAYSSE"/>
    <s v="#F7C79D"/>
    <s v="#FFBE85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625"/>
  </r>
  <r>
    <x v="46"/>
    <n v="2"/>
    <d v="2026-06-23T22:00:00"/>
    <x v="1"/>
    <s v="Louis HARLE"/>
    <s v="#FFBEBE"/>
    <s v="#DF6868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538"/>
  </r>
  <r>
    <x v="46"/>
    <n v="3"/>
    <d v="2026-06-23T22:00:00"/>
    <x v="2"/>
    <s v="Aurélien DE POULPIQUET"/>
    <s v="#F5C7FC"/>
    <s v="#C489CF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519"/>
  </r>
  <r>
    <x v="46"/>
    <n v="4"/>
    <d v="2026-06-23T22:00:00"/>
    <x v="3"/>
    <s v="Paul MONTESINOS"/>
    <s v="#A5EA7F"/>
    <s v="#80C65A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274"/>
  </r>
  <r>
    <x v="46"/>
    <n v="5"/>
    <d v="2026-06-23T22:00:00"/>
    <x v="4"/>
    <s v="Kinsley ROQUE"/>
    <s v="#D890FF"/>
    <s v="#B750EF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96"/>
  </r>
  <r>
    <x v="46"/>
    <n v="6"/>
    <d v="2026-06-23T22:00:00"/>
    <x v="5"/>
    <s v="Jaouad SETTI"/>
    <s v="#A6F7B1"/>
    <s v="#6EC179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362"/>
  </r>
  <r>
    <x v="46"/>
    <n v="7"/>
    <d v="2026-06-23T22:00:00"/>
    <x v="6"/>
    <s v="Julien INGE"/>
    <s v="#B2EAE8"/>
    <s v="#6CB4B1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138"/>
  </r>
  <r>
    <x v="46"/>
    <n v="8"/>
    <d v="2026-06-23T22:00:00"/>
    <x v="7"/>
    <s v="Marie EXBRAYAT"/>
    <s v="#EEF7B1"/>
    <s v="#C1CB7D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623"/>
  </r>
  <r>
    <x v="46"/>
    <n v="9"/>
    <d v="2026-06-23T22:00:00"/>
    <x v="8"/>
    <s v="Amine ZARROUKI"/>
    <s v="#F4EA9D"/>
    <s v="#D2C458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492"/>
  </r>
  <r>
    <x v="46"/>
    <n v="10"/>
    <d v="2026-06-23T22:00:00"/>
    <x v="9"/>
    <s v="Laura GIULIANO"/>
    <s v="#C4B0FF"/>
    <s v="#7F66C8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416"/>
  </r>
  <r>
    <x v="46"/>
    <n v="11"/>
    <d v="2026-06-23T22:00:00"/>
    <x v="10"/>
    <s v="Julien CRIMOTEL"/>
    <s v="#CBEBBA"/>
    <s v="#70BC6E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489"/>
  </r>
  <r>
    <x v="46"/>
    <n v="12"/>
    <d v="2026-06-23T22:00:00"/>
    <x v="11"/>
    <s v="Quentin CARTON"/>
    <s v="#C2D4FF"/>
    <s v="#6586D5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396"/>
  </r>
  <r>
    <x v="46"/>
    <n v="13"/>
    <d v="2026-06-23T22:00:00"/>
    <x v="12"/>
    <s v="Eyram TETSHIE"/>
    <s v="#C1E0EF"/>
    <s v="#4F91B2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623"/>
  </r>
  <r>
    <x v="46"/>
    <n v="14"/>
    <d v="2026-06-23T22:00:00"/>
    <x v="13"/>
    <s v="Anis LEBIK"/>
    <s v="#FFAFD2"/>
    <s v="#F2589B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424"/>
  </r>
  <r>
    <x v="46"/>
    <n v="15"/>
    <d v="2026-06-23T22:00:00"/>
    <x v="14"/>
    <s v="Julia BOUANAN"/>
    <s v="#FF9898"/>
    <s v="#FF5D5D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524"/>
  </r>
  <r>
    <x v="46"/>
    <n v="16"/>
    <d v="2026-06-23T22:00:00"/>
    <x v="15"/>
    <s v="Julie Mansard"/>
    <s v="#86A4FE"/>
    <s v="#3769FF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153"/>
  </r>
  <r>
    <x v="46"/>
    <n v="17"/>
    <d v="2026-06-23T22:00:00"/>
    <x v="16"/>
    <s v="Juliette"/>
    <s v="#FFB0B0"/>
    <s v="#F25757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451"/>
  </r>
  <r>
    <x v="46"/>
    <n v="18"/>
    <d v="2026-06-23T22:00:00"/>
    <x v="17"/>
    <s v="Samya ALAOUI"/>
    <s v="#F0BC42"/>
    <s v="#8E1F2F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393"/>
  </r>
  <r>
    <x v="46"/>
    <n v="19"/>
    <d v="2026-06-23T22:00:00"/>
    <x v="18"/>
    <s v="Léa WALOCQ"/>
    <s v="#E8B28F"/>
    <s v="#E65568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310"/>
  </r>
  <r>
    <x v="46"/>
    <n v="20"/>
    <d v="2026-06-23T22:00:00"/>
    <x v="19"/>
    <s v="Mohamad EL KAWAS"/>
    <s v="#60DC8C"/>
    <s v="#22A34F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497"/>
  </r>
  <r>
    <x v="46"/>
    <n v="21"/>
    <d v="2026-06-23T22:00:00"/>
    <x v="20"/>
    <s v="Nicolas LE MOUEL"/>
    <s v="#2FAEE0"/>
    <s v="#BEA064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608"/>
  </r>
  <r>
    <x v="46"/>
    <n v="22"/>
    <d v="2026-06-23T22:00:00"/>
    <x v="21"/>
    <s v="Léa EL ASERY"/>
    <s v="#41DEF0"/>
    <s v="#0BA6B7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202"/>
  </r>
  <r>
    <x v="46"/>
    <n v="23"/>
    <d v="2026-06-23T22:00:00"/>
    <x v="22"/>
    <s v="Elwenn JOUBREL"/>
    <s v="#F2A2A2"/>
    <s v="#C25D5D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281"/>
  </r>
  <r>
    <x v="46"/>
    <n v="24"/>
    <d v="2026-06-23T22:00:00"/>
    <x v="23"/>
    <s v="Pauline OLIVIER"/>
    <s v="#A2F2C7"/>
    <s v="#5DC18C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726"/>
  </r>
  <r>
    <x v="46"/>
    <n v="25"/>
    <d v="2026-06-23T22:00:00"/>
    <x v="24"/>
    <s v="Julie BOISSIERE"/>
    <s v="#D1B9EB"/>
    <s v="#B58BC7"/>
    <s v="Tour 2"/>
    <s v="L"/>
    <s v="Angleterre"/>
    <s v="ENG"/>
    <s v="Ghana"/>
    <s v="GHA"/>
    <s v="Foxborough"/>
    <s v="Gillette Stadium"/>
    <m/>
    <m/>
    <n v="0"/>
    <n v="44"/>
    <n v="127"/>
    <n v="162"/>
    <s v="À venir"/>
    <s v=""/>
    <s v=""/>
    <s v=""/>
    <s v=""/>
    <n v="0"/>
    <s v=""/>
    <s v=""/>
    <n v="0"/>
    <n v="291"/>
  </r>
  <r>
    <x v="46"/>
    <n v="26"/>
    <d v="2026-06-11T21:00:00"/>
    <x v="25"/>
    <s v="Quentin CARTON"/>
    <s v="#EB8787"/>
    <s v="#368E2C"/>
    <s v="Tour 2"/>
    <s v="L"/>
    <s v="Angleterre"/>
    <s v="ENG"/>
    <s v="Ghana"/>
    <s v="GHA"/>
    <m/>
    <m/>
    <m/>
    <m/>
    <n v="0"/>
    <n v="44"/>
    <n v="127"/>
    <n v="162"/>
    <s v="À venir"/>
    <s v=""/>
    <s v=""/>
    <s v=""/>
    <n v="127"/>
    <n v="0"/>
    <s v=""/>
    <s v=""/>
    <n v="0"/>
    <n v="320"/>
  </r>
  <r>
    <x v="47"/>
    <n v="1"/>
    <d v="2026-06-24T01:00:00"/>
    <x v="0"/>
    <s v="Julie BOUCHARD"/>
    <s v="#F7C79D"/>
    <s v="#FFBE85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625"/>
  </r>
  <r>
    <x v="47"/>
    <n v="2"/>
    <d v="2026-06-24T01:00:00"/>
    <x v="1"/>
    <s v="Vincent FRAYSSE"/>
    <s v="#FFBEBE"/>
    <s v="#DF6868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538"/>
  </r>
  <r>
    <x v="47"/>
    <n v="3"/>
    <d v="2026-06-24T01:00:00"/>
    <x v="2"/>
    <s v="Louis HARLE"/>
    <s v="#F5C7FC"/>
    <s v="#C489CF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519"/>
  </r>
  <r>
    <x v="47"/>
    <n v="4"/>
    <d v="2026-06-24T01:00:00"/>
    <x v="3"/>
    <s v="Aurélien DE POULPIQUET"/>
    <s v="#A5EA7F"/>
    <s v="#80C65A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274"/>
  </r>
  <r>
    <x v="47"/>
    <n v="5"/>
    <d v="2026-06-24T01:00:00"/>
    <x v="4"/>
    <s v="Paul MONTESINOS"/>
    <s v="#D890FF"/>
    <s v="#B750EF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96"/>
  </r>
  <r>
    <x v="47"/>
    <n v="6"/>
    <d v="2026-06-24T01:00:00"/>
    <x v="5"/>
    <s v="Kinsley ROQUE"/>
    <s v="#A6F7B1"/>
    <s v="#6EC179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362"/>
  </r>
  <r>
    <x v="47"/>
    <n v="7"/>
    <d v="2026-06-24T01:00:00"/>
    <x v="6"/>
    <s v="Jaouad SETTI"/>
    <s v="#B2EAE8"/>
    <s v="#6CB4B1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138"/>
  </r>
  <r>
    <x v="47"/>
    <n v="8"/>
    <d v="2026-06-24T01:00:00"/>
    <x v="7"/>
    <s v="Julien INGE"/>
    <s v="#EEF7B1"/>
    <s v="#C1CB7D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623"/>
  </r>
  <r>
    <x v="47"/>
    <n v="9"/>
    <d v="2026-06-24T01:00:00"/>
    <x v="8"/>
    <s v="Marie EXBRAYAT"/>
    <s v="#F4EA9D"/>
    <s v="#D2C458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492"/>
  </r>
  <r>
    <x v="47"/>
    <n v="10"/>
    <d v="2026-06-24T01:00:00"/>
    <x v="9"/>
    <s v="Amine ZARROUKI"/>
    <s v="#C4B0FF"/>
    <s v="#7F66C8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416"/>
  </r>
  <r>
    <x v="47"/>
    <n v="11"/>
    <d v="2026-06-24T01:00:00"/>
    <x v="10"/>
    <s v="Laura GIULIANO"/>
    <s v="#CBEBBA"/>
    <s v="#70BC6E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489"/>
  </r>
  <r>
    <x v="47"/>
    <n v="12"/>
    <d v="2026-06-24T01:00:00"/>
    <x v="11"/>
    <s v="Julien CRIMOTEL"/>
    <s v="#C2D4FF"/>
    <s v="#6586D5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396"/>
  </r>
  <r>
    <x v="47"/>
    <n v="13"/>
    <d v="2026-06-24T01:00:00"/>
    <x v="12"/>
    <s v="Quentin CARTON"/>
    <s v="#C1E0EF"/>
    <s v="#4F91B2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623"/>
  </r>
  <r>
    <x v="47"/>
    <n v="14"/>
    <d v="2026-06-24T01:00:00"/>
    <x v="13"/>
    <s v="Eyram TETSHIE"/>
    <s v="#FFAFD2"/>
    <s v="#F2589B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424"/>
  </r>
  <r>
    <x v="47"/>
    <n v="15"/>
    <d v="2026-06-24T01:00:00"/>
    <x v="14"/>
    <s v="Anis LEBIK"/>
    <s v="#FF9898"/>
    <s v="#FF5D5D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524"/>
  </r>
  <r>
    <x v="47"/>
    <n v="16"/>
    <d v="2026-06-24T01:00:00"/>
    <x v="15"/>
    <s v="Julia BOUANAN"/>
    <s v="#86A4FE"/>
    <s v="#3769FF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153"/>
  </r>
  <r>
    <x v="47"/>
    <n v="17"/>
    <d v="2026-06-24T01:00:00"/>
    <x v="16"/>
    <s v="Julie Mansard"/>
    <s v="#FFB0B0"/>
    <s v="#F25757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451"/>
  </r>
  <r>
    <x v="47"/>
    <n v="18"/>
    <d v="2026-06-24T01:00:00"/>
    <x v="17"/>
    <s v="Juliette"/>
    <s v="#F0BC42"/>
    <s v="#8E1F2F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393"/>
  </r>
  <r>
    <x v="47"/>
    <n v="19"/>
    <d v="2026-06-24T01:00:00"/>
    <x v="18"/>
    <s v="Samya ALAOUI"/>
    <s v="#E8B28F"/>
    <s v="#E65568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310"/>
  </r>
  <r>
    <x v="47"/>
    <n v="20"/>
    <d v="2026-06-24T01:00:00"/>
    <x v="19"/>
    <s v="Léa WALOCQ"/>
    <s v="#60DC8C"/>
    <s v="#22A34F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497"/>
  </r>
  <r>
    <x v="47"/>
    <n v="21"/>
    <d v="2026-06-24T01:00:00"/>
    <x v="20"/>
    <s v="Mohamad EL KAWAS"/>
    <s v="#2FAEE0"/>
    <s v="#BEA064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608"/>
  </r>
  <r>
    <x v="47"/>
    <n v="22"/>
    <d v="2026-06-24T01:00:00"/>
    <x v="21"/>
    <s v="Nicolas LE MOUEL"/>
    <s v="#41DEF0"/>
    <s v="#0BA6B7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202"/>
  </r>
  <r>
    <x v="47"/>
    <n v="23"/>
    <d v="2026-06-24T01:00:00"/>
    <x v="22"/>
    <s v="Léa EL ASERY"/>
    <s v="#F2A2A2"/>
    <s v="#C25D5D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281"/>
  </r>
  <r>
    <x v="47"/>
    <n v="24"/>
    <d v="2026-06-24T01:00:00"/>
    <x v="23"/>
    <s v="Elwenn JOUBREL"/>
    <s v="#A2F2C7"/>
    <s v="#5DC18C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726"/>
  </r>
  <r>
    <x v="47"/>
    <n v="25"/>
    <d v="2026-06-24T01:00:00"/>
    <x v="24"/>
    <s v="Pauline OLIVIER"/>
    <s v="#D1B9EB"/>
    <s v="#B58BC7"/>
    <s v="Tour 2"/>
    <s v="L"/>
    <s v="Panama"/>
    <s v="PAN"/>
    <s v="Croatie"/>
    <s v="HRV"/>
    <s v="Toronto"/>
    <s v="BMO Field"/>
    <m/>
    <m/>
    <n v="0"/>
    <n v="165"/>
    <n v="123"/>
    <n v="36"/>
    <s v="À venir"/>
    <s v=""/>
    <s v=""/>
    <s v=""/>
    <s v=""/>
    <n v="0"/>
    <s v=""/>
    <s v=""/>
    <n v="0"/>
    <n v="291"/>
  </r>
  <r>
    <x v="47"/>
    <n v="26"/>
    <d v="2026-06-11T21:00:00"/>
    <x v="25"/>
    <s v="Eyram TETSHIE"/>
    <s v="#EB8787"/>
    <s v="#368E2C"/>
    <s v="Tour 2"/>
    <s v="L"/>
    <s v="Panama"/>
    <s v="PAN"/>
    <s v="Croatie"/>
    <s v="HRV"/>
    <m/>
    <m/>
    <m/>
    <m/>
    <n v="0"/>
    <n v="165"/>
    <n v="123"/>
    <n v="36"/>
    <s v="À venir"/>
    <s v=""/>
    <s v=""/>
    <s v=""/>
    <n v="123"/>
    <n v="0"/>
    <s v=""/>
    <s v=""/>
    <n v="0"/>
    <n v="320"/>
  </r>
  <r>
    <x v="48"/>
    <n v="1"/>
    <d v="2026-06-24T04:00:00"/>
    <x v="0"/>
    <s v="Julie BOISSIERE"/>
    <s v="#F7C79D"/>
    <s v="#FFBE85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625"/>
  </r>
  <r>
    <x v="48"/>
    <n v="2"/>
    <d v="2026-06-24T04:00:00"/>
    <x v="1"/>
    <s v="Julie BOUCHARD"/>
    <s v="#FFBEBE"/>
    <s v="#DF6868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538"/>
  </r>
  <r>
    <x v="48"/>
    <n v="3"/>
    <d v="2026-06-24T04:00:00"/>
    <x v="2"/>
    <s v="Vincent FRAYSSE"/>
    <s v="#F5C7FC"/>
    <s v="#C489CF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519"/>
  </r>
  <r>
    <x v="48"/>
    <n v="4"/>
    <d v="2026-06-24T04:00:00"/>
    <x v="3"/>
    <s v="Louis HARLE"/>
    <s v="#A5EA7F"/>
    <s v="#80C65A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274"/>
  </r>
  <r>
    <x v="48"/>
    <n v="5"/>
    <d v="2026-06-24T04:00:00"/>
    <x v="4"/>
    <s v="Aurélien DE POULPIQUET"/>
    <s v="#D890FF"/>
    <s v="#B750EF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96"/>
  </r>
  <r>
    <x v="48"/>
    <n v="6"/>
    <d v="2026-06-24T04:00:00"/>
    <x v="5"/>
    <s v="Paul MONTESINOS"/>
    <s v="#A6F7B1"/>
    <s v="#6EC179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362"/>
  </r>
  <r>
    <x v="48"/>
    <n v="7"/>
    <d v="2026-06-24T04:00:00"/>
    <x v="6"/>
    <s v="Kinsley ROQUE"/>
    <s v="#B2EAE8"/>
    <s v="#6CB4B1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138"/>
  </r>
  <r>
    <x v="48"/>
    <n v="8"/>
    <d v="2026-06-24T04:00:00"/>
    <x v="7"/>
    <s v="Jaouad SETTI"/>
    <s v="#EEF7B1"/>
    <s v="#C1CB7D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623"/>
  </r>
  <r>
    <x v="48"/>
    <n v="9"/>
    <d v="2026-06-24T04:00:00"/>
    <x v="8"/>
    <s v="Julien INGE"/>
    <s v="#F4EA9D"/>
    <s v="#D2C458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492"/>
  </r>
  <r>
    <x v="48"/>
    <n v="10"/>
    <d v="2026-06-24T04:00:00"/>
    <x v="9"/>
    <s v="Marie EXBRAYAT"/>
    <s v="#C4B0FF"/>
    <s v="#7F66C8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416"/>
  </r>
  <r>
    <x v="48"/>
    <n v="11"/>
    <d v="2026-06-24T04:00:00"/>
    <x v="10"/>
    <s v="Amine ZARROUKI"/>
    <s v="#CBEBBA"/>
    <s v="#70BC6E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489"/>
  </r>
  <r>
    <x v="48"/>
    <n v="12"/>
    <d v="2026-06-24T04:00:00"/>
    <x v="11"/>
    <s v="Laura GIULIANO"/>
    <s v="#C2D4FF"/>
    <s v="#6586D5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396"/>
  </r>
  <r>
    <x v="48"/>
    <n v="13"/>
    <d v="2026-06-24T04:00:00"/>
    <x v="12"/>
    <s v="Julien CRIMOTEL"/>
    <s v="#C1E0EF"/>
    <s v="#4F91B2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623"/>
  </r>
  <r>
    <x v="48"/>
    <n v="14"/>
    <d v="2026-06-24T04:00:00"/>
    <x v="13"/>
    <s v="Quentin CARTON"/>
    <s v="#FFAFD2"/>
    <s v="#F2589B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424"/>
  </r>
  <r>
    <x v="48"/>
    <n v="15"/>
    <d v="2026-06-24T04:00:00"/>
    <x v="14"/>
    <s v="Eyram TETSHIE"/>
    <s v="#FF9898"/>
    <s v="#FF5D5D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524"/>
  </r>
  <r>
    <x v="48"/>
    <n v="16"/>
    <d v="2026-06-24T04:00:00"/>
    <x v="15"/>
    <s v="Anis LEBIK"/>
    <s v="#86A4FE"/>
    <s v="#3769FF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153"/>
  </r>
  <r>
    <x v="48"/>
    <n v="17"/>
    <d v="2026-06-24T04:00:00"/>
    <x v="16"/>
    <s v="Julia BOUANAN"/>
    <s v="#FFB0B0"/>
    <s v="#F25757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451"/>
  </r>
  <r>
    <x v="48"/>
    <n v="18"/>
    <d v="2026-06-24T04:00:00"/>
    <x v="17"/>
    <s v="Julie Mansard"/>
    <s v="#F0BC42"/>
    <s v="#8E1F2F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393"/>
  </r>
  <r>
    <x v="48"/>
    <n v="19"/>
    <d v="2026-06-24T04:00:00"/>
    <x v="18"/>
    <s v="Juliette"/>
    <s v="#E8B28F"/>
    <s v="#E65568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310"/>
  </r>
  <r>
    <x v="48"/>
    <n v="20"/>
    <d v="2026-06-24T04:00:00"/>
    <x v="19"/>
    <s v="Samya ALAOUI"/>
    <s v="#60DC8C"/>
    <s v="#22A34F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497"/>
  </r>
  <r>
    <x v="48"/>
    <n v="21"/>
    <d v="2026-06-24T04:00:00"/>
    <x v="20"/>
    <s v="Léa WALOCQ"/>
    <s v="#2FAEE0"/>
    <s v="#BEA064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608"/>
  </r>
  <r>
    <x v="48"/>
    <n v="22"/>
    <d v="2026-06-24T04:00:00"/>
    <x v="21"/>
    <s v="Mohamad EL KAWAS"/>
    <s v="#41DEF0"/>
    <s v="#0BA6B7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202"/>
  </r>
  <r>
    <x v="48"/>
    <n v="23"/>
    <d v="2026-06-24T04:00:00"/>
    <x v="22"/>
    <s v="Nicolas LE MOUEL"/>
    <s v="#F2A2A2"/>
    <s v="#C25D5D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281"/>
  </r>
  <r>
    <x v="48"/>
    <n v="24"/>
    <d v="2026-06-24T04:00:00"/>
    <x v="23"/>
    <s v="Léa EL ASERY"/>
    <s v="#A2F2C7"/>
    <s v="#5DC18C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726"/>
  </r>
  <r>
    <x v="48"/>
    <n v="25"/>
    <d v="2026-06-24T04:00:00"/>
    <x v="24"/>
    <s v="Elwenn JOUBREL"/>
    <s v="#D1B9EB"/>
    <s v="#B58BC7"/>
    <s v="Tour 2"/>
    <s v="K"/>
    <s v="Colombie"/>
    <s v="COL"/>
    <s v="RD Congo"/>
    <s v="COD"/>
    <s v="Zapopan"/>
    <s v="Estadio Akron"/>
    <m/>
    <m/>
    <n v="0"/>
    <n v="77"/>
    <n v="111"/>
    <n v="123"/>
    <s v="À venir"/>
    <s v=""/>
    <s v=""/>
    <s v=""/>
    <s v=""/>
    <n v="0"/>
    <s v=""/>
    <s v=""/>
    <n v="0"/>
    <n v="291"/>
  </r>
  <r>
    <x v="48"/>
    <n v="26"/>
    <d v="2026-06-11T21:00:00"/>
    <x v="25"/>
    <s v="Anis LEBIK"/>
    <s v="#EB8787"/>
    <s v="#368E2C"/>
    <s v="Tour 2"/>
    <s v="K"/>
    <s v="Colombie"/>
    <s v="COL"/>
    <s v="RD Congo"/>
    <s v="COD"/>
    <m/>
    <m/>
    <m/>
    <m/>
    <n v="0"/>
    <n v="77"/>
    <n v="111"/>
    <n v="123"/>
    <s v="À venir"/>
    <s v=""/>
    <s v=""/>
    <s v=""/>
    <n v="111"/>
    <n v="0"/>
    <s v=""/>
    <s v=""/>
    <n v="0"/>
    <n v="320"/>
  </r>
  <r>
    <x v="49"/>
    <n v="1"/>
    <d v="2026-06-24T21:00:00"/>
    <x v="0"/>
    <s v="Pauline OLIVIER"/>
    <s v="#F7C79D"/>
    <s v="#FFBE85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625"/>
  </r>
  <r>
    <x v="49"/>
    <n v="2"/>
    <d v="2026-06-24T21:00:00"/>
    <x v="1"/>
    <s v="Julie BOISSIERE"/>
    <s v="#FFBEBE"/>
    <s v="#DF6868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538"/>
  </r>
  <r>
    <x v="49"/>
    <n v="3"/>
    <d v="2026-06-24T21:00:00"/>
    <x v="2"/>
    <s v="Julie BOUCHARD"/>
    <s v="#F5C7FC"/>
    <s v="#C489CF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519"/>
  </r>
  <r>
    <x v="49"/>
    <n v="4"/>
    <d v="2026-06-24T21:00:00"/>
    <x v="3"/>
    <s v="Vincent FRAYSSE"/>
    <s v="#A5EA7F"/>
    <s v="#80C65A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274"/>
  </r>
  <r>
    <x v="49"/>
    <n v="5"/>
    <d v="2026-06-24T21:00:00"/>
    <x v="4"/>
    <s v="Louis HARLE"/>
    <s v="#D890FF"/>
    <s v="#B750EF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96"/>
  </r>
  <r>
    <x v="49"/>
    <n v="6"/>
    <d v="2026-06-24T21:00:00"/>
    <x v="5"/>
    <s v="Aurélien DE POULPIQUET"/>
    <s v="#A6F7B1"/>
    <s v="#6EC179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362"/>
  </r>
  <r>
    <x v="49"/>
    <n v="7"/>
    <d v="2026-06-24T21:00:00"/>
    <x v="6"/>
    <s v="Paul MONTESINOS"/>
    <s v="#B2EAE8"/>
    <s v="#6CB4B1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138"/>
  </r>
  <r>
    <x v="49"/>
    <n v="8"/>
    <d v="2026-06-24T21:00:00"/>
    <x v="7"/>
    <s v="Kinsley ROQUE"/>
    <s v="#EEF7B1"/>
    <s v="#C1CB7D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623"/>
  </r>
  <r>
    <x v="49"/>
    <n v="9"/>
    <d v="2026-06-24T21:00:00"/>
    <x v="8"/>
    <s v="Jaouad SETTI"/>
    <s v="#F4EA9D"/>
    <s v="#D2C458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492"/>
  </r>
  <r>
    <x v="49"/>
    <n v="10"/>
    <d v="2026-06-24T21:00:00"/>
    <x v="9"/>
    <s v="Julien INGE"/>
    <s v="#C4B0FF"/>
    <s v="#7F66C8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416"/>
  </r>
  <r>
    <x v="49"/>
    <n v="11"/>
    <d v="2026-06-24T21:00:00"/>
    <x v="10"/>
    <s v="Marie EXBRAYAT"/>
    <s v="#CBEBBA"/>
    <s v="#70BC6E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489"/>
  </r>
  <r>
    <x v="49"/>
    <n v="12"/>
    <d v="2026-06-24T21:00:00"/>
    <x v="11"/>
    <s v="Amine ZARROUKI"/>
    <s v="#C2D4FF"/>
    <s v="#6586D5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396"/>
  </r>
  <r>
    <x v="49"/>
    <n v="13"/>
    <d v="2026-06-24T21:00:00"/>
    <x v="12"/>
    <s v="Laura GIULIANO"/>
    <s v="#C1E0EF"/>
    <s v="#4F91B2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623"/>
  </r>
  <r>
    <x v="49"/>
    <n v="14"/>
    <d v="2026-06-24T21:00:00"/>
    <x v="13"/>
    <s v="Julien CRIMOTEL"/>
    <s v="#FFAFD2"/>
    <s v="#F2589B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424"/>
  </r>
  <r>
    <x v="49"/>
    <n v="15"/>
    <d v="2026-06-24T21:00:00"/>
    <x v="14"/>
    <s v="Quentin CARTON"/>
    <s v="#FF9898"/>
    <s v="#FF5D5D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524"/>
  </r>
  <r>
    <x v="49"/>
    <n v="16"/>
    <d v="2026-06-24T21:00:00"/>
    <x v="15"/>
    <s v="Eyram TETSHIE"/>
    <s v="#86A4FE"/>
    <s v="#3769FF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153"/>
  </r>
  <r>
    <x v="49"/>
    <n v="17"/>
    <d v="2026-06-24T21:00:00"/>
    <x v="16"/>
    <s v="Anis LEBIK"/>
    <s v="#FFB0B0"/>
    <s v="#F25757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451"/>
  </r>
  <r>
    <x v="49"/>
    <n v="18"/>
    <d v="2026-06-24T21:00:00"/>
    <x v="17"/>
    <s v="Julia BOUANAN"/>
    <s v="#F0BC42"/>
    <s v="#8E1F2F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393"/>
  </r>
  <r>
    <x v="49"/>
    <n v="19"/>
    <d v="2026-06-24T21:00:00"/>
    <x v="18"/>
    <s v="Julie Mansard"/>
    <s v="#E8B28F"/>
    <s v="#E65568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310"/>
  </r>
  <r>
    <x v="49"/>
    <n v="20"/>
    <d v="2026-06-24T21:00:00"/>
    <x v="19"/>
    <s v="Juliette"/>
    <s v="#60DC8C"/>
    <s v="#22A34F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497"/>
  </r>
  <r>
    <x v="49"/>
    <n v="21"/>
    <d v="2026-06-24T21:00:00"/>
    <x v="20"/>
    <s v="Samya ALAOUI"/>
    <s v="#2FAEE0"/>
    <s v="#BEA064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608"/>
  </r>
  <r>
    <x v="49"/>
    <n v="22"/>
    <d v="2026-06-24T21:00:00"/>
    <x v="21"/>
    <s v="Léa WALOCQ"/>
    <s v="#41DEF0"/>
    <s v="#0BA6B7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202"/>
  </r>
  <r>
    <x v="49"/>
    <n v="23"/>
    <d v="2026-06-24T21:00:00"/>
    <x v="22"/>
    <s v="Mohamad EL KAWAS"/>
    <s v="#F2A2A2"/>
    <s v="#C25D5D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281"/>
  </r>
  <r>
    <x v="49"/>
    <n v="24"/>
    <d v="2026-06-24T21:00:00"/>
    <x v="23"/>
    <s v="Nicolas LE MOUEL"/>
    <s v="#A2F2C7"/>
    <s v="#5DC18C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726"/>
  </r>
  <r>
    <x v="49"/>
    <n v="25"/>
    <d v="2026-06-24T21:00:00"/>
    <x v="24"/>
    <s v="Léa EL ASERY"/>
    <s v="#D1B9EB"/>
    <s v="#B58BC7"/>
    <s v="Tour 3"/>
    <s v="B"/>
    <s v="Suisse"/>
    <s v="CHE"/>
    <s v="Canada"/>
    <s v="CAN"/>
    <s v="Seattle"/>
    <s v="Lumen Field"/>
    <m/>
    <m/>
    <n v="0"/>
    <n v="68"/>
    <n v="106"/>
    <n v="129"/>
    <s v="À venir"/>
    <s v=""/>
    <s v=""/>
    <s v=""/>
    <s v=""/>
    <n v="0"/>
    <s v=""/>
    <s v=""/>
    <n v="0"/>
    <n v="291"/>
  </r>
  <r>
    <x v="49"/>
    <n v="26"/>
    <d v="2026-06-11T21:00:00"/>
    <x v="25"/>
    <s v="Julia BOUANAN"/>
    <s v="#EB8787"/>
    <s v="#368E2C"/>
    <s v="Tour 3"/>
    <s v="B"/>
    <s v="Suisse"/>
    <s v="CHE"/>
    <s v="Canada"/>
    <s v="CAN"/>
    <m/>
    <m/>
    <m/>
    <m/>
    <n v="0"/>
    <n v="68"/>
    <n v="106"/>
    <n v="129"/>
    <s v="À venir"/>
    <s v=""/>
    <s v=""/>
    <s v=""/>
    <n v="106"/>
    <n v="0"/>
    <s v=""/>
    <s v=""/>
    <n v="0"/>
    <n v="320"/>
  </r>
  <r>
    <x v="50"/>
    <n v="1"/>
    <d v="2026-06-24T21:00:00"/>
    <x v="0"/>
    <s v="Elwenn JOUBREL"/>
    <s v="#F7C79D"/>
    <s v="#FFBE85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625"/>
  </r>
  <r>
    <x v="50"/>
    <n v="2"/>
    <d v="2026-06-24T21:00:00"/>
    <x v="1"/>
    <s v="Pauline OLIVIER"/>
    <s v="#FFBEBE"/>
    <s v="#DF6868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538"/>
  </r>
  <r>
    <x v="50"/>
    <n v="3"/>
    <d v="2026-06-24T21:00:00"/>
    <x v="2"/>
    <s v="Julie BOISSIERE"/>
    <s v="#F5C7FC"/>
    <s v="#C489CF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519"/>
  </r>
  <r>
    <x v="50"/>
    <n v="4"/>
    <d v="2026-06-24T21:00:00"/>
    <x v="3"/>
    <s v="Julie BOUCHARD"/>
    <s v="#A5EA7F"/>
    <s v="#80C65A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274"/>
  </r>
  <r>
    <x v="50"/>
    <n v="5"/>
    <d v="2026-06-24T21:00:00"/>
    <x v="4"/>
    <s v="Vincent FRAYSSE"/>
    <s v="#D890FF"/>
    <s v="#B750EF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96"/>
  </r>
  <r>
    <x v="50"/>
    <n v="6"/>
    <d v="2026-06-24T21:00:00"/>
    <x v="5"/>
    <s v="Louis HARLE"/>
    <s v="#A6F7B1"/>
    <s v="#6EC179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362"/>
  </r>
  <r>
    <x v="50"/>
    <n v="7"/>
    <d v="2026-06-24T21:00:00"/>
    <x v="6"/>
    <s v="Aurélien DE POULPIQUET"/>
    <s v="#B2EAE8"/>
    <s v="#6CB4B1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138"/>
  </r>
  <r>
    <x v="50"/>
    <n v="8"/>
    <d v="2026-06-24T21:00:00"/>
    <x v="7"/>
    <s v="Paul MONTESINOS"/>
    <s v="#EEF7B1"/>
    <s v="#C1CB7D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623"/>
  </r>
  <r>
    <x v="50"/>
    <n v="9"/>
    <d v="2026-06-24T21:00:00"/>
    <x v="8"/>
    <s v="Kinsley ROQUE"/>
    <s v="#F4EA9D"/>
    <s v="#D2C458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492"/>
  </r>
  <r>
    <x v="50"/>
    <n v="10"/>
    <d v="2026-06-24T21:00:00"/>
    <x v="9"/>
    <s v="Jaouad SETTI"/>
    <s v="#C4B0FF"/>
    <s v="#7F66C8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416"/>
  </r>
  <r>
    <x v="50"/>
    <n v="11"/>
    <d v="2026-06-24T21:00:00"/>
    <x v="10"/>
    <s v="Julien INGE"/>
    <s v="#CBEBBA"/>
    <s v="#70BC6E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489"/>
  </r>
  <r>
    <x v="50"/>
    <n v="12"/>
    <d v="2026-06-24T21:00:00"/>
    <x v="11"/>
    <s v="Marie EXBRAYAT"/>
    <s v="#C2D4FF"/>
    <s v="#6586D5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396"/>
  </r>
  <r>
    <x v="50"/>
    <n v="13"/>
    <d v="2026-06-24T21:00:00"/>
    <x v="12"/>
    <s v="Amine ZARROUKI"/>
    <s v="#C1E0EF"/>
    <s v="#4F91B2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623"/>
  </r>
  <r>
    <x v="50"/>
    <n v="14"/>
    <d v="2026-06-24T21:00:00"/>
    <x v="13"/>
    <s v="Laura GIULIANO"/>
    <s v="#FFAFD2"/>
    <s v="#F2589B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424"/>
  </r>
  <r>
    <x v="50"/>
    <n v="15"/>
    <d v="2026-06-24T21:00:00"/>
    <x v="14"/>
    <s v="Julien CRIMOTEL"/>
    <s v="#FF9898"/>
    <s v="#FF5D5D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524"/>
  </r>
  <r>
    <x v="50"/>
    <n v="16"/>
    <d v="2026-06-24T21:00:00"/>
    <x v="15"/>
    <s v="Quentin CARTON"/>
    <s v="#86A4FE"/>
    <s v="#3769FF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153"/>
  </r>
  <r>
    <x v="50"/>
    <n v="17"/>
    <d v="2026-06-24T21:00:00"/>
    <x v="16"/>
    <s v="Eyram TETSHIE"/>
    <s v="#FFB0B0"/>
    <s v="#F25757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451"/>
  </r>
  <r>
    <x v="50"/>
    <n v="18"/>
    <d v="2026-06-24T21:00:00"/>
    <x v="17"/>
    <s v="Anis LEBIK"/>
    <s v="#F0BC42"/>
    <s v="#8E1F2F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393"/>
  </r>
  <r>
    <x v="50"/>
    <n v="19"/>
    <d v="2026-06-24T21:00:00"/>
    <x v="18"/>
    <s v="Julia BOUANAN"/>
    <s v="#E8B28F"/>
    <s v="#E65568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310"/>
  </r>
  <r>
    <x v="50"/>
    <n v="20"/>
    <d v="2026-06-24T21:00:00"/>
    <x v="19"/>
    <s v="Julie Mansard"/>
    <s v="#60DC8C"/>
    <s v="#22A34F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497"/>
  </r>
  <r>
    <x v="50"/>
    <n v="21"/>
    <d v="2026-06-24T21:00:00"/>
    <x v="20"/>
    <s v="Juliette"/>
    <s v="#2FAEE0"/>
    <s v="#BEA064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608"/>
  </r>
  <r>
    <x v="50"/>
    <n v="22"/>
    <d v="2026-06-24T21:00:00"/>
    <x v="21"/>
    <s v="Samya ALAOUI"/>
    <s v="#41DEF0"/>
    <s v="#0BA6B7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202"/>
  </r>
  <r>
    <x v="50"/>
    <n v="23"/>
    <d v="2026-06-24T21:00:00"/>
    <x v="22"/>
    <s v="Léa WALOCQ"/>
    <s v="#F2A2A2"/>
    <s v="#C25D5D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281"/>
  </r>
  <r>
    <x v="50"/>
    <n v="24"/>
    <d v="2026-06-24T21:00:00"/>
    <x v="23"/>
    <s v="Mohamad EL KAWAS"/>
    <s v="#A2F2C7"/>
    <s v="#5DC18C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726"/>
  </r>
  <r>
    <x v="50"/>
    <n v="25"/>
    <d v="2026-06-24T21:00:00"/>
    <x v="24"/>
    <s v="Nicolas LE MOUEL"/>
    <s v="#D1B9EB"/>
    <s v="#B58BC7"/>
    <s v="Tour 3"/>
    <s v="B"/>
    <s v="Bosnie-Herzégovine"/>
    <s v="BIH"/>
    <s v="Qatar"/>
    <s v="QAT"/>
    <s v="Vancouver"/>
    <s v="BC Place"/>
    <m/>
    <m/>
    <n v="0"/>
    <n v="87"/>
    <n v="102"/>
    <n v="120"/>
    <s v="À venir"/>
    <s v=""/>
    <s v=""/>
    <s v=""/>
    <s v=""/>
    <n v="0"/>
    <s v=""/>
    <s v=""/>
    <n v="0"/>
    <n v="291"/>
  </r>
  <r>
    <x v="50"/>
    <n v="26"/>
    <d v="2026-06-11T21:00:00"/>
    <x v="25"/>
    <s v="Julie Mansard"/>
    <s v="#EB8787"/>
    <s v="#368E2C"/>
    <s v="Tour 3"/>
    <s v="B"/>
    <s v="Bosnie-Herzégovine"/>
    <s v="BIH"/>
    <s v="Qatar"/>
    <s v="QAT"/>
    <m/>
    <m/>
    <m/>
    <m/>
    <n v="0"/>
    <n v="87"/>
    <n v="102"/>
    <n v="120"/>
    <s v="À venir"/>
    <s v=""/>
    <s v=""/>
    <s v=""/>
    <n v="102"/>
    <n v="0"/>
    <s v=""/>
    <s v=""/>
    <n v="0"/>
    <n v="320"/>
  </r>
  <r>
    <x v="51"/>
    <n v="1"/>
    <d v="2026-06-25T00:00:00"/>
    <x v="0"/>
    <s v="Léa EL ASERY"/>
    <s v="#F7C79D"/>
    <s v="#FFBE85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625"/>
  </r>
  <r>
    <x v="51"/>
    <n v="2"/>
    <d v="2026-06-25T00:00:00"/>
    <x v="1"/>
    <s v="Elwenn JOUBREL"/>
    <s v="#FFBEBE"/>
    <s v="#DF6868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538"/>
  </r>
  <r>
    <x v="51"/>
    <n v="3"/>
    <d v="2026-06-25T00:00:00"/>
    <x v="2"/>
    <s v="Pauline OLIVIER"/>
    <s v="#F5C7FC"/>
    <s v="#C489CF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519"/>
  </r>
  <r>
    <x v="51"/>
    <n v="4"/>
    <d v="2026-06-25T00:00:00"/>
    <x v="3"/>
    <s v="Julie BOISSIERE"/>
    <s v="#A5EA7F"/>
    <s v="#80C65A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274"/>
  </r>
  <r>
    <x v="51"/>
    <n v="5"/>
    <d v="2026-06-25T00:00:00"/>
    <x v="4"/>
    <s v="Julie BOUCHARD"/>
    <s v="#D890FF"/>
    <s v="#B750EF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96"/>
  </r>
  <r>
    <x v="51"/>
    <n v="6"/>
    <d v="2026-06-25T00:00:00"/>
    <x v="5"/>
    <s v="Vincent FRAYSSE"/>
    <s v="#A6F7B1"/>
    <s v="#6EC179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362"/>
  </r>
  <r>
    <x v="51"/>
    <n v="7"/>
    <d v="2026-06-25T00:00:00"/>
    <x v="6"/>
    <s v="Louis HARLE"/>
    <s v="#B2EAE8"/>
    <s v="#6CB4B1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138"/>
  </r>
  <r>
    <x v="51"/>
    <n v="8"/>
    <d v="2026-06-25T00:00:00"/>
    <x v="7"/>
    <s v="Aurélien DE POULPIQUET"/>
    <s v="#EEF7B1"/>
    <s v="#C1CB7D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623"/>
  </r>
  <r>
    <x v="51"/>
    <n v="9"/>
    <d v="2026-06-25T00:00:00"/>
    <x v="8"/>
    <s v="Paul MONTESINOS"/>
    <s v="#F4EA9D"/>
    <s v="#D2C458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492"/>
  </r>
  <r>
    <x v="51"/>
    <n v="10"/>
    <d v="2026-06-25T00:00:00"/>
    <x v="9"/>
    <s v="Kinsley ROQUE"/>
    <s v="#C4B0FF"/>
    <s v="#7F66C8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416"/>
  </r>
  <r>
    <x v="51"/>
    <n v="11"/>
    <d v="2026-06-25T00:00:00"/>
    <x v="10"/>
    <s v="Jaouad SETTI"/>
    <s v="#CBEBBA"/>
    <s v="#70BC6E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489"/>
  </r>
  <r>
    <x v="51"/>
    <n v="12"/>
    <d v="2026-06-25T00:00:00"/>
    <x v="11"/>
    <s v="Julien INGE"/>
    <s v="#C2D4FF"/>
    <s v="#6586D5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396"/>
  </r>
  <r>
    <x v="51"/>
    <n v="13"/>
    <d v="2026-06-25T00:00:00"/>
    <x v="12"/>
    <s v="Marie EXBRAYAT"/>
    <s v="#C1E0EF"/>
    <s v="#4F91B2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623"/>
  </r>
  <r>
    <x v="51"/>
    <n v="14"/>
    <d v="2026-06-25T00:00:00"/>
    <x v="13"/>
    <s v="Amine ZARROUKI"/>
    <s v="#FFAFD2"/>
    <s v="#F2589B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424"/>
  </r>
  <r>
    <x v="51"/>
    <n v="15"/>
    <d v="2026-06-25T00:00:00"/>
    <x v="14"/>
    <s v="Laura GIULIANO"/>
    <s v="#FF9898"/>
    <s v="#FF5D5D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524"/>
  </r>
  <r>
    <x v="51"/>
    <n v="16"/>
    <d v="2026-06-25T00:00:00"/>
    <x v="15"/>
    <s v="Julien CRIMOTEL"/>
    <s v="#86A4FE"/>
    <s v="#3769FF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153"/>
  </r>
  <r>
    <x v="51"/>
    <n v="17"/>
    <d v="2026-06-25T00:00:00"/>
    <x v="16"/>
    <s v="Quentin CARTON"/>
    <s v="#FFB0B0"/>
    <s v="#F25757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451"/>
  </r>
  <r>
    <x v="51"/>
    <n v="18"/>
    <d v="2026-06-25T00:00:00"/>
    <x v="17"/>
    <s v="Eyram TETSHIE"/>
    <s v="#F0BC42"/>
    <s v="#8E1F2F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393"/>
  </r>
  <r>
    <x v="51"/>
    <n v="19"/>
    <d v="2026-06-25T00:00:00"/>
    <x v="18"/>
    <s v="Anis LEBIK"/>
    <s v="#E8B28F"/>
    <s v="#E65568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310"/>
  </r>
  <r>
    <x v="51"/>
    <n v="20"/>
    <d v="2026-06-25T00:00:00"/>
    <x v="19"/>
    <s v="Julia BOUANAN"/>
    <s v="#60DC8C"/>
    <s v="#22A34F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497"/>
  </r>
  <r>
    <x v="51"/>
    <n v="21"/>
    <d v="2026-06-25T00:00:00"/>
    <x v="20"/>
    <s v="Julie Mansard"/>
    <s v="#2FAEE0"/>
    <s v="#BEA064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608"/>
  </r>
  <r>
    <x v="51"/>
    <n v="22"/>
    <d v="2026-06-25T00:00:00"/>
    <x v="21"/>
    <s v="Juliette"/>
    <s v="#41DEF0"/>
    <s v="#0BA6B7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202"/>
  </r>
  <r>
    <x v="51"/>
    <n v="23"/>
    <d v="2026-06-25T00:00:00"/>
    <x v="22"/>
    <s v="Samya ALAOUI"/>
    <s v="#F2A2A2"/>
    <s v="#C25D5D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281"/>
  </r>
  <r>
    <x v="51"/>
    <n v="24"/>
    <d v="2026-06-25T00:00:00"/>
    <x v="23"/>
    <s v="Léa WALOCQ"/>
    <s v="#A2F2C7"/>
    <s v="#5DC18C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726"/>
  </r>
  <r>
    <x v="51"/>
    <n v="25"/>
    <d v="2026-06-25T00:00:00"/>
    <x v="24"/>
    <s v="Mohamad EL KAWAS"/>
    <s v="#D1B9EB"/>
    <s v="#B58BC7"/>
    <s v="Tour 3"/>
    <s v="C"/>
    <s v="Maroc"/>
    <s v="MAR"/>
    <s v="Haïti"/>
    <s v="HTI"/>
    <s v="Atlanta"/>
    <s v="Mercedes-Benz Stadium"/>
    <m/>
    <m/>
    <n v="0"/>
    <n v="29"/>
    <n v="159"/>
    <n v="187"/>
    <s v="À venir"/>
    <s v=""/>
    <s v=""/>
    <s v=""/>
    <s v=""/>
    <n v="0"/>
    <s v=""/>
    <s v=""/>
    <n v="0"/>
    <n v="291"/>
  </r>
  <r>
    <x v="51"/>
    <n v="26"/>
    <d v="2026-06-11T21:00:00"/>
    <x v="25"/>
    <s v="Juliette"/>
    <s v="#EB8787"/>
    <s v="#368E2C"/>
    <s v="Tour 3"/>
    <s v="C"/>
    <s v="Maroc"/>
    <s v="MAR"/>
    <s v="Haïti"/>
    <s v="HTI"/>
    <m/>
    <m/>
    <m/>
    <m/>
    <n v="0"/>
    <n v="29"/>
    <n v="159"/>
    <n v="187"/>
    <s v="À venir"/>
    <s v=""/>
    <s v=""/>
    <s v=""/>
    <n v="159"/>
    <n v="0"/>
    <s v=""/>
    <s v=""/>
    <n v="0"/>
    <n v="320"/>
  </r>
  <r>
    <x v="52"/>
    <n v="1"/>
    <d v="2026-06-25T00:00:00"/>
    <x v="0"/>
    <s v="Nicolas LE MOUEL"/>
    <s v="#F7C79D"/>
    <s v="#FFBE85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625"/>
  </r>
  <r>
    <x v="52"/>
    <n v="2"/>
    <d v="2026-06-25T00:00:00"/>
    <x v="1"/>
    <s v="Léa EL ASERY"/>
    <s v="#FFBEBE"/>
    <s v="#DF6868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538"/>
  </r>
  <r>
    <x v="52"/>
    <n v="3"/>
    <d v="2026-06-25T00:00:00"/>
    <x v="2"/>
    <s v="Elwenn JOUBREL"/>
    <s v="#F5C7FC"/>
    <s v="#C489CF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519"/>
  </r>
  <r>
    <x v="52"/>
    <n v="4"/>
    <d v="2026-06-25T00:00:00"/>
    <x v="3"/>
    <s v="Pauline OLIVIER"/>
    <s v="#A5EA7F"/>
    <s v="#80C65A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274"/>
  </r>
  <r>
    <x v="52"/>
    <n v="5"/>
    <d v="2026-06-25T00:00:00"/>
    <x v="4"/>
    <s v="Julie BOISSIERE"/>
    <s v="#D890FF"/>
    <s v="#B750EF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96"/>
  </r>
  <r>
    <x v="52"/>
    <n v="6"/>
    <d v="2026-06-25T00:00:00"/>
    <x v="5"/>
    <s v="Julie BOUCHARD"/>
    <s v="#A6F7B1"/>
    <s v="#6EC179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362"/>
  </r>
  <r>
    <x v="52"/>
    <n v="7"/>
    <d v="2026-06-25T00:00:00"/>
    <x v="6"/>
    <s v="Vincent FRAYSSE"/>
    <s v="#B2EAE8"/>
    <s v="#6CB4B1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138"/>
  </r>
  <r>
    <x v="52"/>
    <n v="8"/>
    <d v="2026-06-25T00:00:00"/>
    <x v="7"/>
    <s v="Louis HARLE"/>
    <s v="#EEF7B1"/>
    <s v="#C1CB7D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623"/>
  </r>
  <r>
    <x v="52"/>
    <n v="9"/>
    <d v="2026-06-25T00:00:00"/>
    <x v="8"/>
    <s v="Aurélien DE POULPIQUET"/>
    <s v="#F4EA9D"/>
    <s v="#D2C458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492"/>
  </r>
  <r>
    <x v="52"/>
    <n v="10"/>
    <d v="2026-06-25T00:00:00"/>
    <x v="9"/>
    <s v="Paul MONTESINOS"/>
    <s v="#C4B0FF"/>
    <s v="#7F66C8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416"/>
  </r>
  <r>
    <x v="52"/>
    <n v="11"/>
    <d v="2026-06-25T00:00:00"/>
    <x v="10"/>
    <s v="Kinsley ROQUE"/>
    <s v="#CBEBBA"/>
    <s v="#70BC6E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489"/>
  </r>
  <r>
    <x v="52"/>
    <n v="12"/>
    <d v="2026-06-25T00:00:00"/>
    <x v="11"/>
    <s v="Jaouad SETTI"/>
    <s v="#C2D4FF"/>
    <s v="#6586D5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396"/>
  </r>
  <r>
    <x v="52"/>
    <n v="13"/>
    <d v="2026-06-25T00:00:00"/>
    <x v="12"/>
    <s v="Julien INGE"/>
    <s v="#C1E0EF"/>
    <s v="#4F91B2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623"/>
  </r>
  <r>
    <x v="52"/>
    <n v="14"/>
    <d v="2026-06-25T00:00:00"/>
    <x v="13"/>
    <s v="Marie EXBRAYAT"/>
    <s v="#FFAFD2"/>
    <s v="#F2589B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424"/>
  </r>
  <r>
    <x v="52"/>
    <n v="15"/>
    <d v="2026-06-25T00:00:00"/>
    <x v="14"/>
    <s v="Amine ZARROUKI"/>
    <s v="#FF9898"/>
    <s v="#FF5D5D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524"/>
  </r>
  <r>
    <x v="52"/>
    <n v="16"/>
    <d v="2026-06-25T00:00:00"/>
    <x v="15"/>
    <s v="Laura GIULIANO"/>
    <s v="#86A4FE"/>
    <s v="#3769FF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153"/>
  </r>
  <r>
    <x v="52"/>
    <n v="17"/>
    <d v="2026-06-25T00:00:00"/>
    <x v="16"/>
    <s v="Julien CRIMOTEL"/>
    <s v="#FFB0B0"/>
    <s v="#F25757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451"/>
  </r>
  <r>
    <x v="52"/>
    <n v="18"/>
    <d v="2026-06-25T00:00:00"/>
    <x v="17"/>
    <s v="Quentin CARTON"/>
    <s v="#F0BC42"/>
    <s v="#8E1F2F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393"/>
  </r>
  <r>
    <x v="52"/>
    <n v="19"/>
    <d v="2026-06-25T00:00:00"/>
    <x v="18"/>
    <s v="Eyram TETSHIE"/>
    <s v="#E8B28F"/>
    <s v="#E65568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310"/>
  </r>
  <r>
    <x v="52"/>
    <n v="20"/>
    <d v="2026-06-25T00:00:00"/>
    <x v="19"/>
    <s v="Anis LEBIK"/>
    <s v="#60DC8C"/>
    <s v="#22A34F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497"/>
  </r>
  <r>
    <x v="52"/>
    <n v="21"/>
    <d v="2026-06-25T00:00:00"/>
    <x v="20"/>
    <s v="Julia BOUANAN"/>
    <s v="#2FAEE0"/>
    <s v="#BEA064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608"/>
  </r>
  <r>
    <x v="52"/>
    <n v="22"/>
    <d v="2026-06-25T00:00:00"/>
    <x v="21"/>
    <s v="Julie Mansard"/>
    <s v="#41DEF0"/>
    <s v="#0BA6B7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202"/>
  </r>
  <r>
    <x v="52"/>
    <n v="23"/>
    <d v="2026-06-25T00:00:00"/>
    <x v="22"/>
    <s v="Juliette"/>
    <s v="#F2A2A2"/>
    <s v="#C25D5D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281"/>
  </r>
  <r>
    <x v="52"/>
    <n v="24"/>
    <d v="2026-06-25T00:00:00"/>
    <x v="23"/>
    <s v="Samya ALAOUI"/>
    <s v="#A2F2C7"/>
    <s v="#5DC18C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726"/>
  </r>
  <r>
    <x v="52"/>
    <n v="25"/>
    <d v="2026-06-25T00:00:00"/>
    <x v="24"/>
    <s v="Léa WALOCQ"/>
    <s v="#D1B9EB"/>
    <s v="#B58BC7"/>
    <s v="Tour 3"/>
    <s v="C"/>
    <s v="Ecosse"/>
    <s v="SCO"/>
    <s v="Brésil"/>
    <s v="BRA"/>
    <s v="Miami Gardens, Florida"/>
    <s v="Hard Rock Stadium"/>
    <m/>
    <m/>
    <n v="0"/>
    <n v="145"/>
    <n v="124"/>
    <n v="48"/>
    <s v="À venir"/>
    <s v=""/>
    <s v=""/>
    <s v=""/>
    <s v=""/>
    <n v="0"/>
    <s v=""/>
    <s v=""/>
    <n v="0"/>
    <n v="291"/>
  </r>
  <r>
    <x v="52"/>
    <n v="26"/>
    <d v="2026-06-11T21:00:00"/>
    <x v="25"/>
    <s v="Samya ALAOUI"/>
    <s v="#EB8787"/>
    <s v="#368E2C"/>
    <s v="Tour 3"/>
    <s v="C"/>
    <s v="Ecosse"/>
    <s v="SCO"/>
    <s v="Brésil"/>
    <s v="BRA"/>
    <m/>
    <m/>
    <m/>
    <m/>
    <n v="0"/>
    <n v="145"/>
    <n v="124"/>
    <n v="48"/>
    <s v="À venir"/>
    <s v=""/>
    <s v=""/>
    <s v=""/>
    <n v="124"/>
    <n v="0"/>
    <s v=""/>
    <s v=""/>
    <n v="0"/>
    <n v="320"/>
  </r>
  <r>
    <x v="53"/>
    <n v="1"/>
    <d v="2026-06-25T03:00:00"/>
    <x v="0"/>
    <s v="Mohamad EL KAWAS"/>
    <s v="#F7C79D"/>
    <s v="#FFBE85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625"/>
  </r>
  <r>
    <x v="53"/>
    <n v="2"/>
    <d v="2026-06-25T03:00:00"/>
    <x v="1"/>
    <s v="Nicolas LE MOUEL"/>
    <s v="#FFBEBE"/>
    <s v="#DF6868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538"/>
  </r>
  <r>
    <x v="53"/>
    <n v="3"/>
    <d v="2026-06-25T03:00:00"/>
    <x v="2"/>
    <s v="Léa EL ASERY"/>
    <s v="#F5C7FC"/>
    <s v="#C489CF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519"/>
  </r>
  <r>
    <x v="53"/>
    <n v="4"/>
    <d v="2026-06-25T03:00:00"/>
    <x v="3"/>
    <s v="Elwenn JOUBREL"/>
    <s v="#A5EA7F"/>
    <s v="#80C65A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274"/>
  </r>
  <r>
    <x v="53"/>
    <n v="5"/>
    <d v="2026-06-25T03:00:00"/>
    <x v="4"/>
    <s v="Pauline OLIVIER"/>
    <s v="#D890FF"/>
    <s v="#B750EF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96"/>
  </r>
  <r>
    <x v="53"/>
    <n v="6"/>
    <d v="2026-06-25T03:00:00"/>
    <x v="5"/>
    <s v="Julie BOISSIERE"/>
    <s v="#A6F7B1"/>
    <s v="#6EC179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362"/>
  </r>
  <r>
    <x v="53"/>
    <n v="7"/>
    <d v="2026-06-25T03:00:00"/>
    <x v="6"/>
    <s v="Julie BOUCHARD"/>
    <s v="#B2EAE8"/>
    <s v="#6CB4B1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138"/>
  </r>
  <r>
    <x v="53"/>
    <n v="8"/>
    <d v="2026-06-25T03:00:00"/>
    <x v="7"/>
    <s v="Vincent FRAYSSE"/>
    <s v="#EEF7B1"/>
    <s v="#C1CB7D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623"/>
  </r>
  <r>
    <x v="53"/>
    <n v="9"/>
    <d v="2026-06-25T03:00:00"/>
    <x v="8"/>
    <s v="Louis HARLE"/>
    <s v="#F4EA9D"/>
    <s v="#D2C458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492"/>
  </r>
  <r>
    <x v="53"/>
    <n v="10"/>
    <d v="2026-06-25T03:00:00"/>
    <x v="9"/>
    <s v="Aurélien DE POULPIQUET"/>
    <s v="#C4B0FF"/>
    <s v="#7F66C8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416"/>
  </r>
  <r>
    <x v="53"/>
    <n v="11"/>
    <d v="2026-06-25T03:00:00"/>
    <x v="10"/>
    <s v="Paul MONTESINOS"/>
    <s v="#CBEBBA"/>
    <s v="#70BC6E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489"/>
  </r>
  <r>
    <x v="53"/>
    <n v="12"/>
    <d v="2026-06-25T03:00:00"/>
    <x v="11"/>
    <s v="Kinsley ROQUE"/>
    <s v="#C2D4FF"/>
    <s v="#6586D5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396"/>
  </r>
  <r>
    <x v="53"/>
    <n v="13"/>
    <d v="2026-06-25T03:00:00"/>
    <x v="12"/>
    <s v="Jaouad SETTI"/>
    <s v="#C1E0EF"/>
    <s v="#4F91B2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623"/>
  </r>
  <r>
    <x v="53"/>
    <n v="14"/>
    <d v="2026-06-25T03:00:00"/>
    <x v="13"/>
    <s v="Julien INGE"/>
    <s v="#FFAFD2"/>
    <s v="#F2589B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424"/>
  </r>
  <r>
    <x v="53"/>
    <n v="15"/>
    <d v="2026-06-25T03:00:00"/>
    <x v="14"/>
    <s v="Marie EXBRAYAT"/>
    <s v="#FF9898"/>
    <s v="#FF5D5D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524"/>
  </r>
  <r>
    <x v="53"/>
    <n v="16"/>
    <d v="2026-06-25T03:00:00"/>
    <x v="15"/>
    <s v="Amine ZARROUKI"/>
    <s v="#86A4FE"/>
    <s v="#3769FF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153"/>
  </r>
  <r>
    <x v="53"/>
    <n v="17"/>
    <d v="2026-06-25T03:00:00"/>
    <x v="16"/>
    <s v="Laura GIULIANO"/>
    <s v="#FFB0B0"/>
    <s v="#F25757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451"/>
  </r>
  <r>
    <x v="53"/>
    <n v="18"/>
    <d v="2026-06-25T03:00:00"/>
    <x v="17"/>
    <s v="Julien CRIMOTEL"/>
    <s v="#F0BC42"/>
    <s v="#8E1F2F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393"/>
  </r>
  <r>
    <x v="53"/>
    <n v="19"/>
    <d v="2026-06-25T03:00:00"/>
    <x v="18"/>
    <s v="Quentin CARTON"/>
    <s v="#E8B28F"/>
    <s v="#E65568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310"/>
  </r>
  <r>
    <x v="53"/>
    <n v="20"/>
    <d v="2026-06-25T03:00:00"/>
    <x v="19"/>
    <s v="Eyram TETSHIE"/>
    <s v="#60DC8C"/>
    <s v="#22A34F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497"/>
  </r>
  <r>
    <x v="53"/>
    <n v="21"/>
    <d v="2026-06-25T03:00:00"/>
    <x v="20"/>
    <s v="Anis LEBIK"/>
    <s v="#2FAEE0"/>
    <s v="#BEA064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608"/>
  </r>
  <r>
    <x v="53"/>
    <n v="22"/>
    <d v="2026-06-25T03:00:00"/>
    <x v="21"/>
    <s v="Julia BOUANAN"/>
    <s v="#41DEF0"/>
    <s v="#0BA6B7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202"/>
  </r>
  <r>
    <x v="53"/>
    <n v="23"/>
    <d v="2026-06-25T03:00:00"/>
    <x v="22"/>
    <s v="Julie Mansard"/>
    <s v="#F2A2A2"/>
    <s v="#C25D5D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281"/>
  </r>
  <r>
    <x v="53"/>
    <n v="24"/>
    <d v="2026-06-25T03:00:00"/>
    <x v="23"/>
    <s v="Juliette"/>
    <s v="#A2F2C7"/>
    <s v="#5DC18C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726"/>
  </r>
  <r>
    <x v="53"/>
    <n v="25"/>
    <d v="2026-06-25T03:00:00"/>
    <x v="24"/>
    <s v="Samya ALAOUI"/>
    <s v="#D1B9EB"/>
    <s v="#B58BC7"/>
    <s v="Tour 3"/>
    <s v="A"/>
    <s v="Afrique du Sud"/>
    <s v="ZAF"/>
    <s v="Corée du Sud"/>
    <s v="KOR"/>
    <s v="Mexique City"/>
    <s v="Estadio Azteca"/>
    <m/>
    <m/>
    <n v="0"/>
    <n v="117"/>
    <n v="103"/>
    <n v="87"/>
    <s v="À venir"/>
    <s v=""/>
    <s v=""/>
    <s v=""/>
    <s v=""/>
    <n v="0"/>
    <s v=""/>
    <s v=""/>
    <n v="0"/>
    <n v="291"/>
  </r>
  <r>
    <x v="53"/>
    <n v="26"/>
    <d v="2026-06-11T21:00:00"/>
    <x v="25"/>
    <s v="Léa WALOCQ"/>
    <s v="#EB8787"/>
    <s v="#368E2C"/>
    <s v="Tour 3"/>
    <s v="A"/>
    <s v="Afrique du Sud"/>
    <s v="ZAF"/>
    <s v="Corée du Sud"/>
    <s v="KOR"/>
    <m/>
    <m/>
    <m/>
    <m/>
    <n v="0"/>
    <n v="117"/>
    <n v="103"/>
    <n v="87"/>
    <s v="À venir"/>
    <s v=""/>
    <s v=""/>
    <s v=""/>
    <n v="103"/>
    <n v="0"/>
    <s v=""/>
    <s v=""/>
    <n v="0"/>
    <n v="320"/>
  </r>
  <r>
    <x v="54"/>
    <n v="1"/>
    <d v="2026-06-25T03:00:00"/>
    <x v="0"/>
    <s v="Léa WALOCQ"/>
    <s v="#F7C79D"/>
    <s v="#FFBE85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625"/>
  </r>
  <r>
    <x v="54"/>
    <n v="2"/>
    <d v="2026-06-25T03:00:00"/>
    <x v="1"/>
    <s v="Mohamad EL KAWAS"/>
    <s v="#FFBEBE"/>
    <s v="#DF6868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538"/>
  </r>
  <r>
    <x v="54"/>
    <n v="3"/>
    <d v="2026-06-25T03:00:00"/>
    <x v="2"/>
    <s v="Nicolas LE MOUEL"/>
    <s v="#F5C7FC"/>
    <s v="#C489CF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519"/>
  </r>
  <r>
    <x v="54"/>
    <n v="4"/>
    <d v="2026-06-25T03:00:00"/>
    <x v="3"/>
    <s v="Léa EL ASERY"/>
    <s v="#A5EA7F"/>
    <s v="#80C65A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274"/>
  </r>
  <r>
    <x v="54"/>
    <n v="5"/>
    <d v="2026-06-25T03:00:00"/>
    <x v="4"/>
    <s v="Elwenn JOUBREL"/>
    <s v="#D890FF"/>
    <s v="#B750EF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96"/>
  </r>
  <r>
    <x v="54"/>
    <n v="6"/>
    <d v="2026-06-25T03:00:00"/>
    <x v="5"/>
    <s v="Pauline OLIVIER"/>
    <s v="#A6F7B1"/>
    <s v="#6EC179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362"/>
  </r>
  <r>
    <x v="54"/>
    <n v="7"/>
    <d v="2026-06-25T03:00:00"/>
    <x v="6"/>
    <s v="Julie BOISSIERE"/>
    <s v="#B2EAE8"/>
    <s v="#6CB4B1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138"/>
  </r>
  <r>
    <x v="54"/>
    <n v="8"/>
    <d v="2026-06-25T03:00:00"/>
    <x v="7"/>
    <s v="Julie BOUCHARD"/>
    <s v="#EEF7B1"/>
    <s v="#C1CB7D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623"/>
  </r>
  <r>
    <x v="54"/>
    <n v="9"/>
    <d v="2026-06-25T03:00:00"/>
    <x v="8"/>
    <s v="Vincent FRAYSSE"/>
    <s v="#F4EA9D"/>
    <s v="#D2C458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492"/>
  </r>
  <r>
    <x v="54"/>
    <n v="10"/>
    <d v="2026-06-25T03:00:00"/>
    <x v="9"/>
    <s v="Louis HARLE"/>
    <s v="#C4B0FF"/>
    <s v="#7F66C8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416"/>
  </r>
  <r>
    <x v="54"/>
    <n v="11"/>
    <d v="2026-06-25T03:00:00"/>
    <x v="10"/>
    <s v="Aurélien DE POULPIQUET"/>
    <s v="#CBEBBA"/>
    <s v="#70BC6E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489"/>
  </r>
  <r>
    <x v="54"/>
    <n v="12"/>
    <d v="2026-06-25T03:00:00"/>
    <x v="11"/>
    <s v="Paul MONTESINOS"/>
    <s v="#C2D4FF"/>
    <s v="#6586D5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396"/>
  </r>
  <r>
    <x v="54"/>
    <n v="13"/>
    <d v="2026-06-25T03:00:00"/>
    <x v="12"/>
    <s v="Kinsley ROQUE"/>
    <s v="#C1E0EF"/>
    <s v="#4F91B2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623"/>
  </r>
  <r>
    <x v="54"/>
    <n v="14"/>
    <d v="2026-06-25T03:00:00"/>
    <x v="13"/>
    <s v="Jaouad SETTI"/>
    <s v="#FFAFD2"/>
    <s v="#F2589B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424"/>
  </r>
  <r>
    <x v="54"/>
    <n v="15"/>
    <d v="2026-06-25T03:00:00"/>
    <x v="14"/>
    <s v="Julien INGE"/>
    <s v="#FF9898"/>
    <s v="#FF5D5D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524"/>
  </r>
  <r>
    <x v="54"/>
    <n v="16"/>
    <d v="2026-06-25T03:00:00"/>
    <x v="15"/>
    <s v="Marie EXBRAYAT"/>
    <s v="#86A4FE"/>
    <s v="#3769FF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153"/>
  </r>
  <r>
    <x v="54"/>
    <n v="17"/>
    <d v="2026-06-25T03:00:00"/>
    <x v="16"/>
    <s v="Amine ZARROUKI"/>
    <s v="#FFB0B0"/>
    <s v="#F25757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451"/>
  </r>
  <r>
    <x v="54"/>
    <n v="18"/>
    <d v="2026-06-25T03:00:00"/>
    <x v="17"/>
    <s v="Laura GIULIANO"/>
    <s v="#F0BC42"/>
    <s v="#8E1F2F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393"/>
  </r>
  <r>
    <x v="54"/>
    <n v="19"/>
    <d v="2026-06-25T03:00:00"/>
    <x v="18"/>
    <s v="Julien CRIMOTEL"/>
    <s v="#E8B28F"/>
    <s v="#E65568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310"/>
  </r>
  <r>
    <x v="54"/>
    <n v="20"/>
    <d v="2026-06-25T03:00:00"/>
    <x v="19"/>
    <s v="Quentin CARTON"/>
    <s v="#60DC8C"/>
    <s v="#22A34F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497"/>
  </r>
  <r>
    <x v="54"/>
    <n v="21"/>
    <d v="2026-06-25T03:00:00"/>
    <x v="20"/>
    <s v="Eyram TETSHIE"/>
    <s v="#2FAEE0"/>
    <s v="#BEA064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608"/>
  </r>
  <r>
    <x v="54"/>
    <n v="22"/>
    <d v="2026-06-25T03:00:00"/>
    <x v="21"/>
    <s v="Anis LEBIK"/>
    <s v="#41DEF0"/>
    <s v="#0BA6B7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202"/>
  </r>
  <r>
    <x v="54"/>
    <n v="23"/>
    <d v="2026-06-25T03:00:00"/>
    <x v="22"/>
    <s v="Julia BOUANAN"/>
    <s v="#F2A2A2"/>
    <s v="#C25D5D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281"/>
  </r>
  <r>
    <x v="54"/>
    <n v="24"/>
    <d v="2026-06-25T03:00:00"/>
    <x v="23"/>
    <s v="Julie Mansard"/>
    <s v="#A2F2C7"/>
    <s v="#5DC18C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726"/>
  </r>
  <r>
    <x v="54"/>
    <n v="25"/>
    <d v="2026-06-25T03:00:00"/>
    <x v="24"/>
    <s v="Juliette"/>
    <s v="#D1B9EB"/>
    <s v="#B58BC7"/>
    <s v="Tour 3"/>
    <s v="A"/>
    <s v="Tchéquie"/>
    <s v="CZE"/>
    <s v="Mexique"/>
    <s v="MEX"/>
    <s v="Monterrey"/>
    <s v="Estadio BBVA"/>
    <m/>
    <m/>
    <n v="0"/>
    <n v="109"/>
    <n v="99"/>
    <n v="91"/>
    <s v="À venir"/>
    <s v=""/>
    <s v=""/>
    <s v=""/>
    <s v=""/>
    <n v="0"/>
    <s v=""/>
    <s v=""/>
    <n v="0"/>
    <n v="291"/>
  </r>
  <r>
    <x v="54"/>
    <n v="26"/>
    <d v="2026-06-11T21:00:00"/>
    <x v="25"/>
    <s v="Mohamad EL KAWAS"/>
    <s v="#EB8787"/>
    <s v="#368E2C"/>
    <s v="Tour 3"/>
    <s v="A"/>
    <s v="Tchéquie"/>
    <s v="CZE"/>
    <s v="Mexique"/>
    <s v="MEX"/>
    <m/>
    <m/>
    <m/>
    <m/>
    <n v="0"/>
    <n v="109"/>
    <n v="99"/>
    <n v="91"/>
    <s v="À venir"/>
    <s v=""/>
    <s v=""/>
    <s v=""/>
    <n v="99"/>
    <n v="0"/>
    <s v=""/>
    <s v=""/>
    <n v="0"/>
    <n v="320"/>
  </r>
  <r>
    <x v="55"/>
    <n v="1"/>
    <d v="2026-06-25T22:00:00"/>
    <x v="0"/>
    <s v="Samya ALAOUI"/>
    <s v="#F7C79D"/>
    <s v="#FFBE85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625"/>
  </r>
  <r>
    <x v="55"/>
    <n v="2"/>
    <d v="2026-06-25T22:00:00"/>
    <x v="1"/>
    <s v="Léa WALOCQ"/>
    <s v="#FFBEBE"/>
    <s v="#DF6868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538"/>
  </r>
  <r>
    <x v="55"/>
    <n v="3"/>
    <d v="2026-06-25T22:00:00"/>
    <x v="2"/>
    <s v="Mohamad EL KAWAS"/>
    <s v="#F5C7FC"/>
    <s v="#C489CF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519"/>
  </r>
  <r>
    <x v="55"/>
    <n v="4"/>
    <d v="2026-06-25T22:00:00"/>
    <x v="3"/>
    <s v="Nicolas LE MOUEL"/>
    <s v="#A5EA7F"/>
    <s v="#80C65A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274"/>
  </r>
  <r>
    <x v="55"/>
    <n v="5"/>
    <d v="2026-06-25T22:00:00"/>
    <x v="4"/>
    <s v="Léa EL ASERY"/>
    <s v="#D890FF"/>
    <s v="#B750EF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96"/>
  </r>
  <r>
    <x v="55"/>
    <n v="6"/>
    <d v="2026-06-25T22:00:00"/>
    <x v="5"/>
    <s v="Elwenn JOUBREL"/>
    <s v="#A6F7B1"/>
    <s v="#6EC179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362"/>
  </r>
  <r>
    <x v="55"/>
    <n v="7"/>
    <d v="2026-06-25T22:00:00"/>
    <x v="6"/>
    <s v="Pauline OLIVIER"/>
    <s v="#B2EAE8"/>
    <s v="#6CB4B1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138"/>
  </r>
  <r>
    <x v="55"/>
    <n v="8"/>
    <d v="2026-06-25T22:00:00"/>
    <x v="7"/>
    <s v="Julie BOISSIERE"/>
    <s v="#EEF7B1"/>
    <s v="#C1CB7D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623"/>
  </r>
  <r>
    <x v="55"/>
    <n v="9"/>
    <d v="2026-06-25T22:00:00"/>
    <x v="8"/>
    <s v="Julie BOUCHARD"/>
    <s v="#F4EA9D"/>
    <s v="#D2C458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492"/>
  </r>
  <r>
    <x v="55"/>
    <n v="10"/>
    <d v="2026-06-25T22:00:00"/>
    <x v="9"/>
    <s v="Vincent FRAYSSE"/>
    <s v="#C4B0FF"/>
    <s v="#7F66C8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416"/>
  </r>
  <r>
    <x v="55"/>
    <n v="11"/>
    <d v="2026-06-25T22:00:00"/>
    <x v="10"/>
    <s v="Louis HARLE"/>
    <s v="#CBEBBA"/>
    <s v="#70BC6E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489"/>
  </r>
  <r>
    <x v="55"/>
    <n v="12"/>
    <d v="2026-06-25T22:00:00"/>
    <x v="11"/>
    <s v="Aurélien DE POULPIQUET"/>
    <s v="#C2D4FF"/>
    <s v="#6586D5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396"/>
  </r>
  <r>
    <x v="55"/>
    <n v="13"/>
    <d v="2026-06-25T22:00:00"/>
    <x v="12"/>
    <s v="Paul MONTESINOS"/>
    <s v="#C1E0EF"/>
    <s v="#4F91B2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623"/>
  </r>
  <r>
    <x v="55"/>
    <n v="14"/>
    <d v="2026-06-25T22:00:00"/>
    <x v="13"/>
    <s v="Kinsley ROQUE"/>
    <s v="#FFAFD2"/>
    <s v="#F2589B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424"/>
  </r>
  <r>
    <x v="55"/>
    <n v="15"/>
    <d v="2026-06-25T22:00:00"/>
    <x v="14"/>
    <s v="Jaouad SETTI"/>
    <s v="#FF9898"/>
    <s v="#FF5D5D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524"/>
  </r>
  <r>
    <x v="55"/>
    <n v="16"/>
    <d v="2026-06-25T22:00:00"/>
    <x v="15"/>
    <s v="Julien INGE"/>
    <s v="#86A4FE"/>
    <s v="#3769FF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153"/>
  </r>
  <r>
    <x v="55"/>
    <n v="17"/>
    <d v="2026-06-25T22:00:00"/>
    <x v="16"/>
    <s v="Marie EXBRAYAT"/>
    <s v="#FFB0B0"/>
    <s v="#F25757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451"/>
  </r>
  <r>
    <x v="55"/>
    <n v="18"/>
    <d v="2026-06-25T22:00:00"/>
    <x v="17"/>
    <s v="Amine ZARROUKI"/>
    <s v="#F0BC42"/>
    <s v="#8E1F2F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393"/>
  </r>
  <r>
    <x v="55"/>
    <n v="19"/>
    <d v="2026-06-25T22:00:00"/>
    <x v="18"/>
    <s v="Laura GIULIANO"/>
    <s v="#E8B28F"/>
    <s v="#E65568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310"/>
  </r>
  <r>
    <x v="55"/>
    <n v="20"/>
    <d v="2026-06-25T22:00:00"/>
    <x v="19"/>
    <s v="Julien CRIMOTEL"/>
    <s v="#60DC8C"/>
    <s v="#22A34F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497"/>
  </r>
  <r>
    <x v="55"/>
    <n v="21"/>
    <d v="2026-06-25T22:00:00"/>
    <x v="20"/>
    <s v="Quentin CARTON"/>
    <s v="#2FAEE0"/>
    <s v="#BEA064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608"/>
  </r>
  <r>
    <x v="55"/>
    <n v="22"/>
    <d v="2026-06-25T22:00:00"/>
    <x v="21"/>
    <s v="Eyram TETSHIE"/>
    <s v="#41DEF0"/>
    <s v="#0BA6B7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202"/>
  </r>
  <r>
    <x v="55"/>
    <n v="23"/>
    <d v="2026-06-25T22:00:00"/>
    <x v="22"/>
    <s v="Anis LEBIK"/>
    <s v="#F2A2A2"/>
    <s v="#C25D5D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281"/>
  </r>
  <r>
    <x v="55"/>
    <n v="24"/>
    <d v="2026-06-25T22:00:00"/>
    <x v="23"/>
    <s v="Julia BOUANAN"/>
    <s v="#A2F2C7"/>
    <s v="#5DC18C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726"/>
  </r>
  <r>
    <x v="55"/>
    <n v="25"/>
    <d v="2026-06-25T22:00:00"/>
    <x v="24"/>
    <s v="Julie Mansard"/>
    <s v="#D1B9EB"/>
    <s v="#B58BC7"/>
    <s v="Tour 3"/>
    <s v="E"/>
    <s v="Curaçao"/>
    <s v="CUW"/>
    <s v="Côte d'Ivoire"/>
    <s v="CIV"/>
    <s v="Philadelphia, Pennsylvania"/>
    <s v="Lincoln Financial Field"/>
    <m/>
    <m/>
    <n v="0"/>
    <n v="163"/>
    <n v="118"/>
    <n v="53"/>
    <s v="À venir"/>
    <s v=""/>
    <s v=""/>
    <s v=""/>
    <s v=""/>
    <n v="0"/>
    <s v=""/>
    <s v=""/>
    <n v="0"/>
    <n v="291"/>
  </r>
  <r>
    <x v="55"/>
    <n v="26"/>
    <d v="2026-06-11T21:00:00"/>
    <x v="25"/>
    <s v="Nicolas LE MOUEL"/>
    <s v="#EB8787"/>
    <s v="#368E2C"/>
    <s v="Tour 3"/>
    <s v="E"/>
    <s v="Curaçao"/>
    <s v="CUW"/>
    <s v="Côte d'Ivoire"/>
    <s v="CIV"/>
    <m/>
    <m/>
    <m/>
    <m/>
    <n v="0"/>
    <n v="163"/>
    <n v="118"/>
    <n v="53"/>
    <s v="À venir"/>
    <s v=""/>
    <s v=""/>
    <s v=""/>
    <n v="118"/>
    <n v="0"/>
    <s v=""/>
    <s v=""/>
    <n v="0"/>
    <n v="320"/>
  </r>
  <r>
    <x v="56"/>
    <n v="1"/>
    <d v="2026-06-25T22:00:00"/>
    <x v="0"/>
    <s v="Juliette"/>
    <s v="#F7C79D"/>
    <s v="#FFBE85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625"/>
  </r>
  <r>
    <x v="56"/>
    <n v="2"/>
    <d v="2026-06-25T22:00:00"/>
    <x v="1"/>
    <s v="Samya ALAOUI"/>
    <s v="#FFBEBE"/>
    <s v="#DF6868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538"/>
  </r>
  <r>
    <x v="56"/>
    <n v="3"/>
    <d v="2026-06-25T22:00:00"/>
    <x v="2"/>
    <s v="Léa WALOCQ"/>
    <s v="#F5C7FC"/>
    <s v="#C489CF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519"/>
  </r>
  <r>
    <x v="56"/>
    <n v="4"/>
    <d v="2026-06-25T22:00:00"/>
    <x v="3"/>
    <s v="Mohamad EL KAWAS"/>
    <s v="#A5EA7F"/>
    <s v="#80C65A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274"/>
  </r>
  <r>
    <x v="56"/>
    <n v="5"/>
    <d v="2026-06-25T22:00:00"/>
    <x v="4"/>
    <s v="Nicolas LE MOUEL"/>
    <s v="#D890FF"/>
    <s v="#B750EF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96"/>
  </r>
  <r>
    <x v="56"/>
    <n v="6"/>
    <d v="2026-06-25T22:00:00"/>
    <x v="5"/>
    <s v="Léa EL ASERY"/>
    <s v="#A6F7B1"/>
    <s v="#6EC179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362"/>
  </r>
  <r>
    <x v="56"/>
    <n v="7"/>
    <d v="2026-06-25T22:00:00"/>
    <x v="6"/>
    <s v="Elwenn JOUBREL"/>
    <s v="#B2EAE8"/>
    <s v="#6CB4B1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138"/>
  </r>
  <r>
    <x v="56"/>
    <n v="8"/>
    <d v="2026-06-25T22:00:00"/>
    <x v="7"/>
    <s v="Pauline OLIVIER"/>
    <s v="#EEF7B1"/>
    <s v="#C1CB7D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623"/>
  </r>
  <r>
    <x v="56"/>
    <n v="9"/>
    <d v="2026-06-25T22:00:00"/>
    <x v="8"/>
    <s v="Julie BOISSIERE"/>
    <s v="#F4EA9D"/>
    <s v="#D2C458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492"/>
  </r>
  <r>
    <x v="56"/>
    <n v="10"/>
    <d v="2026-06-25T22:00:00"/>
    <x v="9"/>
    <s v="Julie BOUCHARD"/>
    <s v="#C4B0FF"/>
    <s v="#7F66C8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416"/>
  </r>
  <r>
    <x v="56"/>
    <n v="11"/>
    <d v="2026-06-25T22:00:00"/>
    <x v="10"/>
    <s v="Vincent FRAYSSE"/>
    <s v="#CBEBBA"/>
    <s v="#70BC6E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489"/>
  </r>
  <r>
    <x v="56"/>
    <n v="12"/>
    <d v="2026-06-25T22:00:00"/>
    <x v="11"/>
    <s v="Louis HARLE"/>
    <s v="#C2D4FF"/>
    <s v="#6586D5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396"/>
  </r>
  <r>
    <x v="56"/>
    <n v="13"/>
    <d v="2026-06-25T22:00:00"/>
    <x v="12"/>
    <s v="Aurélien DE POULPIQUET"/>
    <s v="#C1E0EF"/>
    <s v="#4F91B2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623"/>
  </r>
  <r>
    <x v="56"/>
    <n v="14"/>
    <d v="2026-06-25T22:00:00"/>
    <x v="13"/>
    <s v="Paul MONTESINOS"/>
    <s v="#FFAFD2"/>
    <s v="#F2589B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424"/>
  </r>
  <r>
    <x v="56"/>
    <n v="15"/>
    <d v="2026-06-25T22:00:00"/>
    <x v="14"/>
    <s v="Kinsley ROQUE"/>
    <s v="#FF9898"/>
    <s v="#FF5D5D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524"/>
  </r>
  <r>
    <x v="56"/>
    <n v="16"/>
    <d v="2026-06-25T22:00:00"/>
    <x v="15"/>
    <s v="Jaouad SETTI"/>
    <s v="#86A4FE"/>
    <s v="#3769FF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153"/>
  </r>
  <r>
    <x v="56"/>
    <n v="17"/>
    <d v="2026-06-25T22:00:00"/>
    <x v="16"/>
    <s v="Julien INGE"/>
    <s v="#FFB0B0"/>
    <s v="#F25757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451"/>
  </r>
  <r>
    <x v="56"/>
    <n v="18"/>
    <d v="2026-06-25T22:00:00"/>
    <x v="17"/>
    <s v="Marie EXBRAYAT"/>
    <s v="#F0BC42"/>
    <s v="#8E1F2F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393"/>
  </r>
  <r>
    <x v="56"/>
    <n v="19"/>
    <d v="2026-06-25T22:00:00"/>
    <x v="18"/>
    <s v="Amine ZARROUKI"/>
    <s v="#E8B28F"/>
    <s v="#E65568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310"/>
  </r>
  <r>
    <x v="56"/>
    <n v="20"/>
    <d v="2026-06-25T22:00:00"/>
    <x v="19"/>
    <s v="Laura GIULIANO"/>
    <s v="#60DC8C"/>
    <s v="#22A34F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497"/>
  </r>
  <r>
    <x v="56"/>
    <n v="21"/>
    <d v="2026-06-25T22:00:00"/>
    <x v="20"/>
    <s v="Julien CRIMOTEL"/>
    <s v="#2FAEE0"/>
    <s v="#BEA064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608"/>
  </r>
  <r>
    <x v="56"/>
    <n v="22"/>
    <d v="2026-06-25T22:00:00"/>
    <x v="21"/>
    <s v="Quentin CARTON"/>
    <s v="#41DEF0"/>
    <s v="#0BA6B7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202"/>
  </r>
  <r>
    <x v="56"/>
    <n v="23"/>
    <d v="2026-06-25T22:00:00"/>
    <x v="22"/>
    <s v="Eyram TETSHIE"/>
    <s v="#F2A2A2"/>
    <s v="#C25D5D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281"/>
  </r>
  <r>
    <x v="56"/>
    <n v="24"/>
    <d v="2026-06-25T22:00:00"/>
    <x v="23"/>
    <s v="Anis LEBIK"/>
    <s v="#A2F2C7"/>
    <s v="#5DC18C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726"/>
  </r>
  <r>
    <x v="56"/>
    <n v="25"/>
    <d v="2026-06-25T22:00:00"/>
    <x v="24"/>
    <s v="Julia BOUANAN"/>
    <s v="#D1B9EB"/>
    <s v="#B58BC7"/>
    <s v="Tour 3"/>
    <s v="E"/>
    <s v="Equateur"/>
    <s v="ECU"/>
    <s v="Allemagne"/>
    <s v="DEU"/>
    <s v="East Rutherford, New Jersey/New York"/>
    <s v="MetLife Stadium"/>
    <m/>
    <m/>
    <n v="0"/>
    <n v="145"/>
    <n v="129"/>
    <n v="42"/>
    <s v="À venir"/>
    <s v=""/>
    <s v=""/>
    <s v=""/>
    <s v=""/>
    <n v="0"/>
    <s v=""/>
    <s v=""/>
    <n v="0"/>
    <n v="291"/>
  </r>
  <r>
    <x v="56"/>
    <n v="26"/>
    <d v="2026-06-11T21:00:00"/>
    <x v="25"/>
    <s v="Léa EL ASERY"/>
    <s v="#EB8787"/>
    <s v="#368E2C"/>
    <s v="Tour 3"/>
    <s v="E"/>
    <s v="Equateur"/>
    <s v="ECU"/>
    <s v="Allemagne"/>
    <s v="DEU"/>
    <m/>
    <m/>
    <m/>
    <m/>
    <n v="0"/>
    <n v="145"/>
    <n v="129"/>
    <n v="42"/>
    <s v="À venir"/>
    <s v=""/>
    <s v=""/>
    <s v=""/>
    <n v="129"/>
    <n v="0"/>
    <s v=""/>
    <s v=""/>
    <n v="0"/>
    <n v="320"/>
  </r>
  <r>
    <x v="57"/>
    <n v="1"/>
    <d v="2026-06-26T01:00:00"/>
    <x v="0"/>
    <s v="Julie Mansard"/>
    <s v="#F7C79D"/>
    <s v="#FFBE85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625"/>
  </r>
  <r>
    <x v="57"/>
    <n v="2"/>
    <d v="2026-06-26T01:00:00"/>
    <x v="1"/>
    <s v="Juliette"/>
    <s v="#FFBEBE"/>
    <s v="#DF6868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538"/>
  </r>
  <r>
    <x v="57"/>
    <n v="3"/>
    <d v="2026-06-26T01:00:00"/>
    <x v="2"/>
    <s v="Samya ALAOUI"/>
    <s v="#F5C7FC"/>
    <s v="#C489CF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519"/>
  </r>
  <r>
    <x v="57"/>
    <n v="4"/>
    <d v="2026-06-26T01:00:00"/>
    <x v="3"/>
    <s v="Léa WALOCQ"/>
    <s v="#A5EA7F"/>
    <s v="#80C65A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274"/>
  </r>
  <r>
    <x v="57"/>
    <n v="5"/>
    <d v="2026-06-26T01:00:00"/>
    <x v="4"/>
    <s v="Mohamad EL KAWAS"/>
    <s v="#D890FF"/>
    <s v="#B750EF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96"/>
  </r>
  <r>
    <x v="57"/>
    <n v="6"/>
    <d v="2026-06-26T01:00:00"/>
    <x v="5"/>
    <s v="Nicolas LE MOUEL"/>
    <s v="#A6F7B1"/>
    <s v="#6EC179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362"/>
  </r>
  <r>
    <x v="57"/>
    <n v="7"/>
    <d v="2026-06-26T01:00:00"/>
    <x v="6"/>
    <s v="Léa EL ASERY"/>
    <s v="#B2EAE8"/>
    <s v="#6CB4B1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138"/>
  </r>
  <r>
    <x v="57"/>
    <n v="8"/>
    <d v="2026-06-26T01:00:00"/>
    <x v="7"/>
    <s v="Elwenn JOUBREL"/>
    <s v="#EEF7B1"/>
    <s v="#C1CB7D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623"/>
  </r>
  <r>
    <x v="57"/>
    <n v="9"/>
    <d v="2026-06-26T01:00:00"/>
    <x v="8"/>
    <s v="Pauline OLIVIER"/>
    <s v="#F4EA9D"/>
    <s v="#D2C458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492"/>
  </r>
  <r>
    <x v="57"/>
    <n v="10"/>
    <d v="2026-06-26T01:00:00"/>
    <x v="9"/>
    <s v="Julie BOISSIERE"/>
    <s v="#C4B0FF"/>
    <s v="#7F66C8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416"/>
  </r>
  <r>
    <x v="57"/>
    <n v="11"/>
    <d v="2026-06-26T01:00:00"/>
    <x v="10"/>
    <s v="Julie BOUCHARD"/>
    <s v="#CBEBBA"/>
    <s v="#70BC6E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489"/>
  </r>
  <r>
    <x v="57"/>
    <n v="12"/>
    <d v="2026-06-26T01:00:00"/>
    <x v="11"/>
    <s v="Vincent FRAYSSE"/>
    <s v="#C2D4FF"/>
    <s v="#6586D5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396"/>
  </r>
  <r>
    <x v="57"/>
    <n v="13"/>
    <d v="2026-06-26T01:00:00"/>
    <x v="12"/>
    <s v="Louis HARLE"/>
    <s v="#C1E0EF"/>
    <s v="#4F91B2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623"/>
  </r>
  <r>
    <x v="57"/>
    <n v="14"/>
    <d v="2026-06-26T01:00:00"/>
    <x v="13"/>
    <s v="Aurélien DE POULPIQUET"/>
    <s v="#FFAFD2"/>
    <s v="#F2589B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424"/>
  </r>
  <r>
    <x v="57"/>
    <n v="15"/>
    <d v="2026-06-26T01:00:00"/>
    <x v="14"/>
    <s v="Paul MONTESINOS"/>
    <s v="#FF9898"/>
    <s v="#FF5D5D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524"/>
  </r>
  <r>
    <x v="57"/>
    <n v="16"/>
    <d v="2026-06-26T01:00:00"/>
    <x v="15"/>
    <s v="Kinsley ROQUE"/>
    <s v="#86A4FE"/>
    <s v="#3769FF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153"/>
  </r>
  <r>
    <x v="57"/>
    <n v="17"/>
    <d v="2026-06-26T01:00:00"/>
    <x v="16"/>
    <s v="Jaouad SETTI"/>
    <s v="#FFB0B0"/>
    <s v="#F25757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451"/>
  </r>
  <r>
    <x v="57"/>
    <n v="18"/>
    <d v="2026-06-26T01:00:00"/>
    <x v="17"/>
    <s v="Julien INGE"/>
    <s v="#F0BC42"/>
    <s v="#8E1F2F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393"/>
  </r>
  <r>
    <x v="57"/>
    <n v="19"/>
    <d v="2026-06-26T01:00:00"/>
    <x v="18"/>
    <s v="Marie EXBRAYAT"/>
    <s v="#E8B28F"/>
    <s v="#E65568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310"/>
  </r>
  <r>
    <x v="57"/>
    <n v="20"/>
    <d v="2026-06-26T01:00:00"/>
    <x v="19"/>
    <s v="Amine ZARROUKI"/>
    <s v="#60DC8C"/>
    <s v="#22A34F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497"/>
  </r>
  <r>
    <x v="57"/>
    <n v="21"/>
    <d v="2026-06-26T01:00:00"/>
    <x v="20"/>
    <s v="Laura GIULIANO"/>
    <s v="#2FAEE0"/>
    <s v="#BEA064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608"/>
  </r>
  <r>
    <x v="57"/>
    <n v="22"/>
    <d v="2026-06-26T01:00:00"/>
    <x v="21"/>
    <s v="Julien CRIMOTEL"/>
    <s v="#41DEF0"/>
    <s v="#0BA6B7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202"/>
  </r>
  <r>
    <x v="57"/>
    <n v="23"/>
    <d v="2026-06-26T01:00:00"/>
    <x v="22"/>
    <s v="Quentin CARTON"/>
    <s v="#F2A2A2"/>
    <s v="#C25D5D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281"/>
  </r>
  <r>
    <x v="57"/>
    <n v="24"/>
    <d v="2026-06-26T01:00:00"/>
    <x v="23"/>
    <s v="Eyram TETSHIE"/>
    <s v="#A2F2C7"/>
    <s v="#5DC18C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726"/>
  </r>
  <r>
    <x v="57"/>
    <n v="25"/>
    <d v="2026-06-26T01:00:00"/>
    <x v="24"/>
    <s v="Anis LEBIK"/>
    <s v="#D1B9EB"/>
    <s v="#B58BC7"/>
    <s v="Tour 3"/>
    <s v="F"/>
    <s v="Tunisie"/>
    <s v="TUN"/>
    <s v="Pays-Bas"/>
    <s v="NLD"/>
    <s v="Arlington, Dallas, Texas"/>
    <s v="AT&amp;T Stadium"/>
    <m/>
    <m/>
    <n v="0"/>
    <n v="131"/>
    <n v="123"/>
    <n v="56"/>
    <s v="À venir"/>
    <s v=""/>
    <s v=""/>
    <s v=""/>
    <s v=""/>
    <n v="0"/>
    <s v=""/>
    <s v=""/>
    <n v="0"/>
    <n v="291"/>
  </r>
  <r>
    <x v="57"/>
    <n v="26"/>
    <d v="2026-06-11T21:00:00"/>
    <x v="25"/>
    <s v="Elwenn JOUBREL"/>
    <s v="#EB8787"/>
    <s v="#368E2C"/>
    <s v="Tour 3"/>
    <s v="F"/>
    <s v="Tunisie"/>
    <s v="TUN"/>
    <s v="Pays-Bas"/>
    <s v="NLD"/>
    <m/>
    <m/>
    <m/>
    <m/>
    <n v="0"/>
    <n v="131"/>
    <n v="123"/>
    <n v="56"/>
    <s v="À venir"/>
    <s v=""/>
    <s v=""/>
    <s v=""/>
    <n v="123"/>
    <n v="0"/>
    <s v=""/>
    <s v=""/>
    <n v="0"/>
    <n v="320"/>
  </r>
  <r>
    <x v="58"/>
    <n v="1"/>
    <d v="2026-06-26T01:00:00"/>
    <x v="0"/>
    <s v="Julia BOUANAN"/>
    <s v="#F7C79D"/>
    <s v="#FFBE85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625"/>
  </r>
  <r>
    <x v="58"/>
    <n v="2"/>
    <d v="2026-06-26T01:00:00"/>
    <x v="1"/>
    <s v="Julie Mansard"/>
    <s v="#FFBEBE"/>
    <s v="#DF6868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538"/>
  </r>
  <r>
    <x v="58"/>
    <n v="3"/>
    <d v="2026-06-26T01:00:00"/>
    <x v="2"/>
    <s v="Juliette"/>
    <s v="#F5C7FC"/>
    <s v="#C489CF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519"/>
  </r>
  <r>
    <x v="58"/>
    <n v="4"/>
    <d v="2026-06-26T01:00:00"/>
    <x v="3"/>
    <s v="Samya ALAOUI"/>
    <s v="#A5EA7F"/>
    <s v="#80C65A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274"/>
  </r>
  <r>
    <x v="58"/>
    <n v="5"/>
    <d v="2026-06-26T01:00:00"/>
    <x v="4"/>
    <s v="Léa WALOCQ"/>
    <s v="#D890FF"/>
    <s v="#B750EF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96"/>
  </r>
  <r>
    <x v="58"/>
    <n v="6"/>
    <d v="2026-06-26T01:00:00"/>
    <x v="5"/>
    <s v="Mohamad EL KAWAS"/>
    <s v="#A6F7B1"/>
    <s v="#6EC179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362"/>
  </r>
  <r>
    <x v="58"/>
    <n v="7"/>
    <d v="2026-06-26T01:00:00"/>
    <x v="6"/>
    <s v="Nicolas LE MOUEL"/>
    <s v="#B2EAE8"/>
    <s v="#6CB4B1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138"/>
  </r>
  <r>
    <x v="58"/>
    <n v="8"/>
    <d v="2026-06-26T01:00:00"/>
    <x v="7"/>
    <s v="Léa EL ASERY"/>
    <s v="#EEF7B1"/>
    <s v="#C1CB7D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623"/>
  </r>
  <r>
    <x v="58"/>
    <n v="9"/>
    <d v="2026-06-26T01:00:00"/>
    <x v="8"/>
    <s v="Elwenn JOUBREL"/>
    <s v="#F4EA9D"/>
    <s v="#D2C458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492"/>
  </r>
  <r>
    <x v="58"/>
    <n v="10"/>
    <d v="2026-06-26T01:00:00"/>
    <x v="9"/>
    <s v="Pauline OLIVIER"/>
    <s v="#C4B0FF"/>
    <s v="#7F66C8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416"/>
  </r>
  <r>
    <x v="58"/>
    <n v="11"/>
    <d v="2026-06-26T01:00:00"/>
    <x v="10"/>
    <s v="Julie BOISSIERE"/>
    <s v="#CBEBBA"/>
    <s v="#70BC6E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489"/>
  </r>
  <r>
    <x v="58"/>
    <n v="12"/>
    <d v="2026-06-26T01:00:00"/>
    <x v="11"/>
    <s v="Julie BOUCHARD"/>
    <s v="#C2D4FF"/>
    <s v="#6586D5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396"/>
  </r>
  <r>
    <x v="58"/>
    <n v="13"/>
    <d v="2026-06-26T01:00:00"/>
    <x v="12"/>
    <s v="Vincent FRAYSSE"/>
    <s v="#C1E0EF"/>
    <s v="#4F91B2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623"/>
  </r>
  <r>
    <x v="58"/>
    <n v="14"/>
    <d v="2026-06-26T01:00:00"/>
    <x v="13"/>
    <s v="Louis HARLE"/>
    <s v="#FFAFD2"/>
    <s v="#F2589B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424"/>
  </r>
  <r>
    <x v="58"/>
    <n v="15"/>
    <d v="2026-06-26T01:00:00"/>
    <x v="14"/>
    <s v="Aurélien DE POULPIQUET"/>
    <s v="#FF9898"/>
    <s v="#FF5D5D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524"/>
  </r>
  <r>
    <x v="58"/>
    <n v="16"/>
    <d v="2026-06-26T01:00:00"/>
    <x v="15"/>
    <s v="Paul MONTESINOS"/>
    <s v="#86A4FE"/>
    <s v="#3769FF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153"/>
  </r>
  <r>
    <x v="58"/>
    <n v="17"/>
    <d v="2026-06-26T01:00:00"/>
    <x v="16"/>
    <s v="Kinsley ROQUE"/>
    <s v="#FFB0B0"/>
    <s v="#F25757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451"/>
  </r>
  <r>
    <x v="58"/>
    <n v="18"/>
    <d v="2026-06-26T01:00:00"/>
    <x v="17"/>
    <s v="Jaouad SETTI"/>
    <s v="#F0BC42"/>
    <s v="#8E1F2F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393"/>
  </r>
  <r>
    <x v="58"/>
    <n v="19"/>
    <d v="2026-06-26T01:00:00"/>
    <x v="18"/>
    <s v="Julien INGE"/>
    <s v="#E8B28F"/>
    <s v="#E65568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310"/>
  </r>
  <r>
    <x v="58"/>
    <n v="20"/>
    <d v="2026-06-26T01:00:00"/>
    <x v="19"/>
    <s v="Marie EXBRAYAT"/>
    <s v="#60DC8C"/>
    <s v="#22A34F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497"/>
  </r>
  <r>
    <x v="58"/>
    <n v="21"/>
    <d v="2026-06-26T01:00:00"/>
    <x v="20"/>
    <s v="Amine ZARROUKI"/>
    <s v="#2FAEE0"/>
    <s v="#BEA064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608"/>
  </r>
  <r>
    <x v="58"/>
    <n v="22"/>
    <d v="2026-06-26T01:00:00"/>
    <x v="21"/>
    <s v="Laura GIULIANO"/>
    <s v="#41DEF0"/>
    <s v="#0BA6B7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202"/>
  </r>
  <r>
    <x v="58"/>
    <n v="23"/>
    <d v="2026-06-26T01:00:00"/>
    <x v="22"/>
    <s v="Julien CRIMOTEL"/>
    <s v="#F2A2A2"/>
    <s v="#C25D5D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281"/>
  </r>
  <r>
    <x v="58"/>
    <n v="24"/>
    <d v="2026-06-26T01:00:00"/>
    <x v="23"/>
    <s v="Quentin CARTON"/>
    <s v="#A2F2C7"/>
    <s v="#5DC18C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726"/>
  </r>
  <r>
    <x v="58"/>
    <n v="25"/>
    <d v="2026-06-26T01:00:00"/>
    <x v="24"/>
    <s v="Eyram TETSHIE"/>
    <s v="#D1B9EB"/>
    <s v="#B58BC7"/>
    <s v="Tour 3"/>
    <s v="F"/>
    <s v="Japon"/>
    <s v="JAP"/>
    <s v="Suède"/>
    <s v="SEN"/>
    <s v="Kansas City, Missouri"/>
    <s v="Arrowhead Stadium"/>
    <m/>
    <m/>
    <n v="0"/>
    <n v="96"/>
    <n v="108"/>
    <n v="111"/>
    <s v="À venir"/>
    <s v=""/>
    <s v=""/>
    <s v=""/>
    <s v=""/>
    <n v="0"/>
    <s v=""/>
    <s v=""/>
    <n v="0"/>
    <n v="291"/>
  </r>
  <r>
    <x v="58"/>
    <n v="26"/>
    <d v="2026-06-11T21:00:00"/>
    <x v="25"/>
    <s v="Pauline OLIVIER"/>
    <s v="#EB8787"/>
    <s v="#368E2C"/>
    <s v="Tour 3"/>
    <s v="F"/>
    <s v="Japon"/>
    <s v="JAP"/>
    <s v="Suède"/>
    <s v="SEN"/>
    <m/>
    <m/>
    <m/>
    <m/>
    <n v="0"/>
    <n v="96"/>
    <n v="108"/>
    <n v="111"/>
    <s v="À venir"/>
    <s v=""/>
    <s v=""/>
    <s v=""/>
    <n v="108"/>
    <n v="0"/>
    <s v=""/>
    <s v=""/>
    <n v="0"/>
    <n v="320"/>
  </r>
  <r>
    <x v="59"/>
    <n v="1"/>
    <d v="2026-06-26T04:00:00"/>
    <x v="0"/>
    <s v="Anis LEBIK"/>
    <s v="#F7C79D"/>
    <s v="#FFBE85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625"/>
  </r>
  <r>
    <x v="59"/>
    <n v="2"/>
    <d v="2026-06-26T04:00:00"/>
    <x v="1"/>
    <s v="Julia BOUANAN"/>
    <s v="#FFBEBE"/>
    <s v="#DF6868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538"/>
  </r>
  <r>
    <x v="59"/>
    <n v="3"/>
    <d v="2026-06-26T04:00:00"/>
    <x v="2"/>
    <s v="Julie Mansard"/>
    <s v="#F5C7FC"/>
    <s v="#C489CF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519"/>
  </r>
  <r>
    <x v="59"/>
    <n v="4"/>
    <d v="2026-06-26T04:00:00"/>
    <x v="3"/>
    <s v="Juliette"/>
    <s v="#A5EA7F"/>
    <s v="#80C65A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274"/>
  </r>
  <r>
    <x v="59"/>
    <n v="5"/>
    <d v="2026-06-26T04:00:00"/>
    <x v="4"/>
    <s v="Samya ALAOUI"/>
    <s v="#D890FF"/>
    <s v="#B750EF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96"/>
  </r>
  <r>
    <x v="59"/>
    <n v="6"/>
    <d v="2026-06-26T04:00:00"/>
    <x v="5"/>
    <s v="Léa WALOCQ"/>
    <s v="#A6F7B1"/>
    <s v="#6EC179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362"/>
  </r>
  <r>
    <x v="59"/>
    <n v="7"/>
    <d v="2026-06-26T04:00:00"/>
    <x v="6"/>
    <s v="Mohamad EL KAWAS"/>
    <s v="#B2EAE8"/>
    <s v="#6CB4B1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138"/>
  </r>
  <r>
    <x v="59"/>
    <n v="8"/>
    <d v="2026-06-26T04:00:00"/>
    <x v="7"/>
    <s v="Nicolas LE MOUEL"/>
    <s v="#EEF7B1"/>
    <s v="#C1CB7D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623"/>
  </r>
  <r>
    <x v="59"/>
    <n v="9"/>
    <d v="2026-06-26T04:00:00"/>
    <x v="8"/>
    <s v="Léa EL ASERY"/>
    <s v="#F4EA9D"/>
    <s v="#D2C458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492"/>
  </r>
  <r>
    <x v="59"/>
    <n v="10"/>
    <d v="2026-06-26T04:00:00"/>
    <x v="9"/>
    <s v="Elwenn JOUBREL"/>
    <s v="#C4B0FF"/>
    <s v="#7F66C8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416"/>
  </r>
  <r>
    <x v="59"/>
    <n v="11"/>
    <d v="2026-06-26T04:00:00"/>
    <x v="10"/>
    <s v="Pauline OLIVIER"/>
    <s v="#CBEBBA"/>
    <s v="#70BC6E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489"/>
  </r>
  <r>
    <x v="59"/>
    <n v="12"/>
    <d v="2026-06-26T04:00:00"/>
    <x v="11"/>
    <s v="Julie BOISSIERE"/>
    <s v="#C2D4FF"/>
    <s v="#6586D5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396"/>
  </r>
  <r>
    <x v="59"/>
    <n v="13"/>
    <d v="2026-06-26T04:00:00"/>
    <x v="12"/>
    <s v="Julie BOUCHARD"/>
    <s v="#C1E0EF"/>
    <s v="#4F91B2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623"/>
  </r>
  <r>
    <x v="59"/>
    <n v="14"/>
    <d v="2026-06-26T04:00:00"/>
    <x v="13"/>
    <s v="Vincent FRAYSSE"/>
    <s v="#FFAFD2"/>
    <s v="#F2589B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424"/>
  </r>
  <r>
    <x v="59"/>
    <n v="15"/>
    <d v="2026-06-26T04:00:00"/>
    <x v="14"/>
    <s v="Louis HARLE"/>
    <s v="#FF9898"/>
    <s v="#FF5D5D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524"/>
  </r>
  <r>
    <x v="59"/>
    <n v="16"/>
    <d v="2026-06-26T04:00:00"/>
    <x v="15"/>
    <s v="Aurélien DE POULPIQUET"/>
    <s v="#86A4FE"/>
    <s v="#3769FF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153"/>
  </r>
  <r>
    <x v="59"/>
    <n v="17"/>
    <d v="2026-06-26T04:00:00"/>
    <x v="16"/>
    <s v="Paul MONTESINOS"/>
    <s v="#FFB0B0"/>
    <s v="#F25757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451"/>
  </r>
  <r>
    <x v="59"/>
    <n v="18"/>
    <d v="2026-06-26T04:00:00"/>
    <x v="17"/>
    <s v="Kinsley ROQUE"/>
    <s v="#F0BC42"/>
    <s v="#8E1F2F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393"/>
  </r>
  <r>
    <x v="59"/>
    <n v="19"/>
    <d v="2026-06-26T04:00:00"/>
    <x v="18"/>
    <s v="Jaouad SETTI"/>
    <s v="#E8B28F"/>
    <s v="#E65568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310"/>
  </r>
  <r>
    <x v="59"/>
    <n v="20"/>
    <d v="2026-06-26T04:00:00"/>
    <x v="19"/>
    <s v="Julien INGE"/>
    <s v="#60DC8C"/>
    <s v="#22A34F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497"/>
  </r>
  <r>
    <x v="59"/>
    <n v="21"/>
    <d v="2026-06-26T04:00:00"/>
    <x v="20"/>
    <s v="Marie EXBRAYAT"/>
    <s v="#2FAEE0"/>
    <s v="#BEA064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608"/>
  </r>
  <r>
    <x v="59"/>
    <n v="22"/>
    <d v="2026-06-26T04:00:00"/>
    <x v="21"/>
    <s v="Amine ZARROUKI"/>
    <s v="#41DEF0"/>
    <s v="#0BA6B7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202"/>
  </r>
  <r>
    <x v="59"/>
    <n v="23"/>
    <d v="2026-06-26T04:00:00"/>
    <x v="22"/>
    <s v="Laura GIULIANO"/>
    <s v="#F2A2A2"/>
    <s v="#C25D5D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281"/>
  </r>
  <r>
    <x v="59"/>
    <n v="24"/>
    <d v="2026-06-26T04:00:00"/>
    <x v="23"/>
    <s v="Julien CRIMOTEL"/>
    <s v="#A2F2C7"/>
    <s v="#5DC18C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726"/>
  </r>
  <r>
    <x v="59"/>
    <n v="25"/>
    <d v="2026-06-26T04:00:00"/>
    <x v="24"/>
    <s v="Quentin CARTON"/>
    <s v="#D1B9EB"/>
    <s v="#B58BC7"/>
    <s v="Tour 3"/>
    <s v="D"/>
    <s v="Turquie"/>
    <s v="TUR"/>
    <s v="Etats-Unis"/>
    <s v="USA"/>
    <s v="Santa Clara, Californie"/>
    <s v="Levi's Stadium"/>
    <m/>
    <m/>
    <n v="0"/>
    <n v="109"/>
    <n v="102"/>
    <n v="93"/>
    <s v="À venir"/>
    <s v=""/>
    <s v=""/>
    <s v=""/>
    <s v=""/>
    <n v="0"/>
    <s v=""/>
    <s v=""/>
    <n v="0"/>
    <n v="291"/>
  </r>
  <r>
    <x v="59"/>
    <n v="26"/>
    <d v="2026-06-11T21:00:00"/>
    <x v="25"/>
    <s v="Julie BOISSIERE"/>
    <s v="#EB8787"/>
    <s v="#368E2C"/>
    <s v="Tour 3"/>
    <s v="D"/>
    <s v="Turquie"/>
    <s v="TUR"/>
    <s v="Etats-Unis"/>
    <s v="USA"/>
    <m/>
    <m/>
    <m/>
    <m/>
    <n v="0"/>
    <n v="109"/>
    <n v="102"/>
    <n v="93"/>
    <s v="À venir"/>
    <s v=""/>
    <s v=""/>
    <s v=""/>
    <n v="102"/>
    <n v="0"/>
    <s v=""/>
    <s v=""/>
    <n v="0"/>
    <n v="320"/>
  </r>
  <r>
    <x v="60"/>
    <n v="1"/>
    <d v="2026-06-26T04:00:00"/>
    <x v="0"/>
    <s v="Eyram TETSHIE"/>
    <s v="#F7C79D"/>
    <s v="#FFBE85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625"/>
  </r>
  <r>
    <x v="60"/>
    <n v="2"/>
    <d v="2026-06-26T04:00:00"/>
    <x v="1"/>
    <s v="Anis LEBIK"/>
    <s v="#FFBEBE"/>
    <s v="#DF6868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538"/>
  </r>
  <r>
    <x v="60"/>
    <n v="3"/>
    <d v="2026-06-26T04:00:00"/>
    <x v="2"/>
    <s v="Julia BOUANAN"/>
    <s v="#F5C7FC"/>
    <s v="#C489CF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519"/>
  </r>
  <r>
    <x v="60"/>
    <n v="4"/>
    <d v="2026-06-26T04:00:00"/>
    <x v="3"/>
    <s v="Julie Mansard"/>
    <s v="#A5EA7F"/>
    <s v="#80C65A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274"/>
  </r>
  <r>
    <x v="60"/>
    <n v="5"/>
    <d v="2026-06-26T04:00:00"/>
    <x v="4"/>
    <s v="Juliette"/>
    <s v="#D890FF"/>
    <s v="#B750EF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96"/>
  </r>
  <r>
    <x v="60"/>
    <n v="6"/>
    <d v="2026-06-26T04:00:00"/>
    <x v="5"/>
    <s v="Samya ALAOUI"/>
    <s v="#A6F7B1"/>
    <s v="#6EC179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362"/>
  </r>
  <r>
    <x v="60"/>
    <n v="7"/>
    <d v="2026-06-26T04:00:00"/>
    <x v="6"/>
    <s v="Léa WALOCQ"/>
    <s v="#B2EAE8"/>
    <s v="#6CB4B1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138"/>
  </r>
  <r>
    <x v="60"/>
    <n v="8"/>
    <d v="2026-06-26T04:00:00"/>
    <x v="7"/>
    <s v="Mohamad EL KAWAS"/>
    <s v="#EEF7B1"/>
    <s v="#C1CB7D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623"/>
  </r>
  <r>
    <x v="60"/>
    <n v="9"/>
    <d v="2026-06-26T04:00:00"/>
    <x v="8"/>
    <s v="Nicolas LE MOUEL"/>
    <s v="#F4EA9D"/>
    <s v="#D2C458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492"/>
  </r>
  <r>
    <x v="60"/>
    <n v="10"/>
    <d v="2026-06-26T04:00:00"/>
    <x v="9"/>
    <s v="Léa EL ASERY"/>
    <s v="#C4B0FF"/>
    <s v="#7F66C8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416"/>
  </r>
  <r>
    <x v="60"/>
    <n v="11"/>
    <d v="2026-06-26T04:00:00"/>
    <x v="10"/>
    <s v="Elwenn JOUBREL"/>
    <s v="#CBEBBA"/>
    <s v="#70BC6E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489"/>
  </r>
  <r>
    <x v="60"/>
    <n v="12"/>
    <d v="2026-06-26T04:00:00"/>
    <x v="11"/>
    <s v="Pauline OLIVIER"/>
    <s v="#C2D4FF"/>
    <s v="#6586D5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396"/>
  </r>
  <r>
    <x v="60"/>
    <n v="13"/>
    <d v="2026-06-26T04:00:00"/>
    <x v="12"/>
    <s v="Julie BOISSIERE"/>
    <s v="#C1E0EF"/>
    <s v="#4F91B2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623"/>
  </r>
  <r>
    <x v="60"/>
    <n v="14"/>
    <d v="2026-06-26T04:00:00"/>
    <x v="13"/>
    <s v="Julie BOUCHARD"/>
    <s v="#FFAFD2"/>
    <s v="#F2589B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424"/>
  </r>
  <r>
    <x v="60"/>
    <n v="15"/>
    <d v="2026-06-26T04:00:00"/>
    <x v="14"/>
    <s v="Vincent FRAYSSE"/>
    <s v="#FF9898"/>
    <s v="#FF5D5D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524"/>
  </r>
  <r>
    <x v="60"/>
    <n v="16"/>
    <d v="2026-06-26T04:00:00"/>
    <x v="15"/>
    <s v="Louis HARLE"/>
    <s v="#86A4FE"/>
    <s v="#3769FF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153"/>
  </r>
  <r>
    <x v="60"/>
    <n v="17"/>
    <d v="2026-06-26T04:00:00"/>
    <x v="16"/>
    <s v="Aurélien DE POULPIQUET"/>
    <s v="#FFB0B0"/>
    <s v="#F25757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451"/>
  </r>
  <r>
    <x v="60"/>
    <n v="18"/>
    <d v="2026-06-26T04:00:00"/>
    <x v="17"/>
    <s v="Paul MONTESINOS"/>
    <s v="#F0BC42"/>
    <s v="#8E1F2F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393"/>
  </r>
  <r>
    <x v="60"/>
    <n v="19"/>
    <d v="2026-06-26T04:00:00"/>
    <x v="18"/>
    <s v="Kinsley ROQUE"/>
    <s v="#E8B28F"/>
    <s v="#E65568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310"/>
  </r>
  <r>
    <x v="60"/>
    <n v="20"/>
    <d v="2026-06-26T04:00:00"/>
    <x v="19"/>
    <s v="Jaouad SETTI"/>
    <s v="#60DC8C"/>
    <s v="#22A34F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497"/>
  </r>
  <r>
    <x v="60"/>
    <n v="21"/>
    <d v="2026-06-26T04:00:00"/>
    <x v="20"/>
    <s v="Julien INGE"/>
    <s v="#2FAEE0"/>
    <s v="#BEA064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608"/>
  </r>
  <r>
    <x v="60"/>
    <n v="22"/>
    <d v="2026-06-26T04:00:00"/>
    <x v="21"/>
    <s v="Marie EXBRAYAT"/>
    <s v="#41DEF0"/>
    <s v="#0BA6B7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202"/>
  </r>
  <r>
    <x v="60"/>
    <n v="23"/>
    <d v="2026-06-26T04:00:00"/>
    <x v="22"/>
    <s v="Amine ZARROUKI"/>
    <s v="#F2A2A2"/>
    <s v="#C25D5D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281"/>
  </r>
  <r>
    <x v="60"/>
    <n v="24"/>
    <d v="2026-06-26T04:00:00"/>
    <x v="23"/>
    <s v="Laura GIULIANO"/>
    <s v="#A2F2C7"/>
    <s v="#5DC18C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726"/>
  </r>
  <r>
    <x v="60"/>
    <n v="25"/>
    <d v="2026-06-26T04:00:00"/>
    <x v="24"/>
    <s v="Julien CRIMOTEL"/>
    <s v="#D1B9EB"/>
    <s v="#B58BC7"/>
    <s v="Tour 3"/>
    <s v="D"/>
    <s v="Paraguay"/>
    <s v="PRY"/>
    <s v="Australie"/>
    <s v="AUS"/>
    <s v="Inglewood, Los Angeles, California"/>
    <s v="SoFi Stadium"/>
    <m/>
    <m/>
    <n v="0"/>
    <n v="74"/>
    <n v="104"/>
    <n v="131"/>
    <s v="À venir"/>
    <s v=""/>
    <s v=""/>
    <s v=""/>
    <s v=""/>
    <n v="0"/>
    <s v=""/>
    <s v=""/>
    <n v="0"/>
    <n v="291"/>
  </r>
  <r>
    <x v="60"/>
    <n v="26"/>
    <d v="2026-06-11T21:00:00"/>
    <x v="25"/>
    <s v="Julie BOUCHARD"/>
    <s v="#EB8787"/>
    <s v="#368E2C"/>
    <s v="Tour 3"/>
    <s v="D"/>
    <s v="Paraguay"/>
    <s v="PRY"/>
    <s v="Australie"/>
    <s v="AUS"/>
    <m/>
    <m/>
    <m/>
    <m/>
    <n v="0"/>
    <n v="74"/>
    <n v="104"/>
    <n v="131"/>
    <s v="À venir"/>
    <s v=""/>
    <s v=""/>
    <s v=""/>
    <n v="104"/>
    <n v="0"/>
    <s v=""/>
    <s v=""/>
    <n v="0"/>
    <n v="320"/>
  </r>
  <r>
    <x v="61"/>
    <n v="1"/>
    <d v="2026-06-26T21:00:00"/>
    <x v="0"/>
    <s v="Quentin CARTON"/>
    <s v="#F7C79D"/>
    <s v="#FFBE85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625"/>
  </r>
  <r>
    <x v="61"/>
    <n v="2"/>
    <d v="2026-06-26T21:00:00"/>
    <x v="1"/>
    <s v="Eyram TETSHIE"/>
    <s v="#FFBEBE"/>
    <s v="#DF6868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538"/>
  </r>
  <r>
    <x v="61"/>
    <n v="3"/>
    <d v="2026-06-26T21:00:00"/>
    <x v="2"/>
    <s v="Anis LEBIK"/>
    <s v="#F5C7FC"/>
    <s v="#C489CF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519"/>
  </r>
  <r>
    <x v="61"/>
    <n v="4"/>
    <d v="2026-06-26T21:00:00"/>
    <x v="3"/>
    <s v="Julia BOUANAN"/>
    <s v="#A5EA7F"/>
    <s v="#80C65A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274"/>
  </r>
  <r>
    <x v="61"/>
    <n v="5"/>
    <d v="2026-06-26T21:00:00"/>
    <x v="4"/>
    <s v="Julie Mansard"/>
    <s v="#D890FF"/>
    <s v="#B750EF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96"/>
  </r>
  <r>
    <x v="61"/>
    <n v="6"/>
    <d v="2026-06-26T21:00:00"/>
    <x v="5"/>
    <s v="Juliette"/>
    <s v="#A6F7B1"/>
    <s v="#6EC179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362"/>
  </r>
  <r>
    <x v="61"/>
    <n v="7"/>
    <d v="2026-06-26T21:00:00"/>
    <x v="6"/>
    <s v="Samya ALAOUI"/>
    <s v="#B2EAE8"/>
    <s v="#6CB4B1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138"/>
  </r>
  <r>
    <x v="61"/>
    <n v="8"/>
    <d v="2026-06-26T21:00:00"/>
    <x v="7"/>
    <s v="Léa WALOCQ"/>
    <s v="#EEF7B1"/>
    <s v="#C1CB7D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623"/>
  </r>
  <r>
    <x v="61"/>
    <n v="9"/>
    <d v="2026-06-26T21:00:00"/>
    <x v="8"/>
    <s v="Mohamad EL KAWAS"/>
    <s v="#F4EA9D"/>
    <s v="#D2C458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492"/>
  </r>
  <r>
    <x v="61"/>
    <n v="10"/>
    <d v="2026-06-26T21:00:00"/>
    <x v="9"/>
    <s v="Nicolas LE MOUEL"/>
    <s v="#C4B0FF"/>
    <s v="#7F66C8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416"/>
  </r>
  <r>
    <x v="61"/>
    <n v="11"/>
    <d v="2026-06-26T21:00:00"/>
    <x v="10"/>
    <s v="Léa EL ASERY"/>
    <s v="#CBEBBA"/>
    <s v="#70BC6E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489"/>
  </r>
  <r>
    <x v="61"/>
    <n v="12"/>
    <d v="2026-06-26T21:00:00"/>
    <x v="11"/>
    <s v="Elwenn JOUBREL"/>
    <s v="#C2D4FF"/>
    <s v="#6586D5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396"/>
  </r>
  <r>
    <x v="61"/>
    <n v="13"/>
    <d v="2026-06-26T21:00:00"/>
    <x v="12"/>
    <s v="Pauline OLIVIER"/>
    <s v="#C1E0EF"/>
    <s v="#4F91B2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623"/>
  </r>
  <r>
    <x v="61"/>
    <n v="14"/>
    <d v="2026-06-26T21:00:00"/>
    <x v="13"/>
    <s v="Julie BOISSIERE"/>
    <s v="#FFAFD2"/>
    <s v="#F2589B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424"/>
  </r>
  <r>
    <x v="61"/>
    <n v="15"/>
    <d v="2026-06-26T21:00:00"/>
    <x v="14"/>
    <s v="Julie BOUCHARD"/>
    <s v="#FF9898"/>
    <s v="#FF5D5D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524"/>
  </r>
  <r>
    <x v="61"/>
    <n v="16"/>
    <d v="2026-06-26T21:00:00"/>
    <x v="15"/>
    <s v="Vincent FRAYSSE"/>
    <s v="#86A4FE"/>
    <s v="#3769FF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153"/>
  </r>
  <r>
    <x v="61"/>
    <n v="17"/>
    <d v="2026-06-26T21:00:00"/>
    <x v="16"/>
    <s v="Louis HARLE"/>
    <s v="#FFB0B0"/>
    <s v="#F25757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451"/>
  </r>
  <r>
    <x v="61"/>
    <n v="18"/>
    <d v="2026-06-26T21:00:00"/>
    <x v="17"/>
    <s v="Aurélien DE POULPIQUET"/>
    <s v="#F0BC42"/>
    <s v="#8E1F2F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393"/>
  </r>
  <r>
    <x v="61"/>
    <n v="19"/>
    <d v="2026-06-26T21:00:00"/>
    <x v="18"/>
    <s v="Paul MONTESINOS"/>
    <s v="#E8B28F"/>
    <s v="#E65568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310"/>
  </r>
  <r>
    <x v="61"/>
    <n v="20"/>
    <d v="2026-06-26T21:00:00"/>
    <x v="19"/>
    <s v="Kinsley ROQUE"/>
    <s v="#60DC8C"/>
    <s v="#22A34F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497"/>
  </r>
  <r>
    <x v="61"/>
    <n v="21"/>
    <d v="2026-06-26T21:00:00"/>
    <x v="20"/>
    <s v="Jaouad SETTI"/>
    <s v="#2FAEE0"/>
    <s v="#BEA064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608"/>
  </r>
  <r>
    <x v="61"/>
    <n v="22"/>
    <d v="2026-06-26T21:00:00"/>
    <x v="21"/>
    <s v="Julien INGE"/>
    <s v="#41DEF0"/>
    <s v="#0BA6B7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202"/>
  </r>
  <r>
    <x v="61"/>
    <n v="23"/>
    <d v="2026-06-26T21:00:00"/>
    <x v="22"/>
    <s v="Marie EXBRAYAT"/>
    <s v="#F2A2A2"/>
    <s v="#C25D5D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281"/>
  </r>
  <r>
    <x v="61"/>
    <n v="24"/>
    <d v="2026-06-26T21:00:00"/>
    <x v="23"/>
    <s v="Amine ZARROUKI"/>
    <s v="#A2F2C7"/>
    <s v="#5DC18C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726"/>
  </r>
  <r>
    <x v="61"/>
    <n v="25"/>
    <d v="2026-06-26T21:00:00"/>
    <x v="24"/>
    <s v="Laura GIULIANO"/>
    <s v="#D1B9EB"/>
    <s v="#B58BC7"/>
    <s v="Tour 3"/>
    <s v="I"/>
    <s v="Norvège"/>
    <s v="NOR"/>
    <s v="France"/>
    <s v="FRA"/>
    <s v="Foxborough"/>
    <s v="Gillette Stadium"/>
    <m/>
    <m/>
    <n v="0"/>
    <n v="141"/>
    <n v="108"/>
    <n v="68"/>
    <s v="À venir"/>
    <s v=""/>
    <s v=""/>
    <s v=""/>
    <s v=""/>
    <n v="0"/>
    <s v=""/>
    <s v=""/>
    <n v="0"/>
    <n v="291"/>
  </r>
  <r>
    <x v="61"/>
    <n v="26"/>
    <d v="2026-06-11T21:00:00"/>
    <x v="25"/>
    <s v="Vincent FRAYSSE"/>
    <s v="#EB8787"/>
    <s v="#368E2C"/>
    <s v="Tour 3"/>
    <s v="I"/>
    <s v="Norvège"/>
    <s v="NOR"/>
    <s v="France"/>
    <s v="FRA"/>
    <m/>
    <m/>
    <m/>
    <m/>
    <n v="0"/>
    <n v="141"/>
    <n v="108"/>
    <n v="68"/>
    <s v="À venir"/>
    <s v=""/>
    <s v=""/>
    <s v=""/>
    <n v="108"/>
    <n v="0"/>
    <s v=""/>
    <s v=""/>
    <n v="0"/>
    <n v="320"/>
  </r>
  <r>
    <x v="62"/>
    <n v="1"/>
    <d v="2026-06-26T21:00:00"/>
    <x v="0"/>
    <s v="Julien CRIMOTEL"/>
    <s v="#F7C79D"/>
    <s v="#FFBE85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625"/>
  </r>
  <r>
    <x v="62"/>
    <n v="2"/>
    <d v="2026-06-26T21:00:00"/>
    <x v="1"/>
    <s v="Quentin CARTON"/>
    <s v="#FFBEBE"/>
    <s v="#DF6868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538"/>
  </r>
  <r>
    <x v="62"/>
    <n v="3"/>
    <d v="2026-06-26T21:00:00"/>
    <x v="2"/>
    <s v="Eyram TETSHIE"/>
    <s v="#F5C7FC"/>
    <s v="#C489CF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519"/>
  </r>
  <r>
    <x v="62"/>
    <n v="4"/>
    <d v="2026-06-26T21:00:00"/>
    <x v="3"/>
    <s v="Anis LEBIK"/>
    <s v="#A5EA7F"/>
    <s v="#80C65A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274"/>
  </r>
  <r>
    <x v="62"/>
    <n v="5"/>
    <d v="2026-06-26T21:00:00"/>
    <x v="4"/>
    <s v="Julia BOUANAN"/>
    <s v="#D890FF"/>
    <s v="#B750EF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96"/>
  </r>
  <r>
    <x v="62"/>
    <n v="6"/>
    <d v="2026-06-26T21:00:00"/>
    <x v="5"/>
    <s v="Julie Mansard"/>
    <s v="#A6F7B1"/>
    <s v="#6EC179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362"/>
  </r>
  <r>
    <x v="62"/>
    <n v="7"/>
    <d v="2026-06-26T21:00:00"/>
    <x v="6"/>
    <s v="Juliette"/>
    <s v="#B2EAE8"/>
    <s v="#6CB4B1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138"/>
  </r>
  <r>
    <x v="62"/>
    <n v="8"/>
    <d v="2026-06-26T21:00:00"/>
    <x v="7"/>
    <s v="Samya ALAOUI"/>
    <s v="#EEF7B1"/>
    <s v="#C1CB7D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623"/>
  </r>
  <r>
    <x v="62"/>
    <n v="9"/>
    <d v="2026-06-26T21:00:00"/>
    <x v="8"/>
    <s v="Léa WALOCQ"/>
    <s v="#F4EA9D"/>
    <s v="#D2C458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492"/>
  </r>
  <r>
    <x v="62"/>
    <n v="10"/>
    <d v="2026-06-26T21:00:00"/>
    <x v="9"/>
    <s v="Mohamad EL KAWAS"/>
    <s v="#C4B0FF"/>
    <s v="#7F66C8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416"/>
  </r>
  <r>
    <x v="62"/>
    <n v="11"/>
    <d v="2026-06-26T21:00:00"/>
    <x v="10"/>
    <s v="Nicolas LE MOUEL"/>
    <s v="#CBEBBA"/>
    <s v="#70BC6E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489"/>
  </r>
  <r>
    <x v="62"/>
    <n v="12"/>
    <d v="2026-06-26T21:00:00"/>
    <x v="11"/>
    <s v="Léa EL ASERY"/>
    <s v="#C2D4FF"/>
    <s v="#6586D5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396"/>
  </r>
  <r>
    <x v="62"/>
    <n v="13"/>
    <d v="2026-06-26T21:00:00"/>
    <x v="12"/>
    <s v="Elwenn JOUBREL"/>
    <s v="#C1E0EF"/>
    <s v="#4F91B2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623"/>
  </r>
  <r>
    <x v="62"/>
    <n v="14"/>
    <d v="2026-06-26T21:00:00"/>
    <x v="13"/>
    <s v="Pauline OLIVIER"/>
    <s v="#FFAFD2"/>
    <s v="#F2589B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424"/>
  </r>
  <r>
    <x v="62"/>
    <n v="15"/>
    <d v="2026-06-26T21:00:00"/>
    <x v="14"/>
    <s v="Julie BOISSIERE"/>
    <s v="#FF9898"/>
    <s v="#FF5D5D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524"/>
  </r>
  <r>
    <x v="62"/>
    <n v="16"/>
    <d v="2026-06-26T21:00:00"/>
    <x v="15"/>
    <s v="Julie BOUCHARD"/>
    <s v="#86A4FE"/>
    <s v="#3769FF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153"/>
  </r>
  <r>
    <x v="62"/>
    <n v="17"/>
    <d v="2026-06-26T21:00:00"/>
    <x v="16"/>
    <s v="Vincent FRAYSSE"/>
    <s v="#FFB0B0"/>
    <s v="#F25757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451"/>
  </r>
  <r>
    <x v="62"/>
    <n v="18"/>
    <d v="2026-06-26T21:00:00"/>
    <x v="17"/>
    <s v="Louis HARLE"/>
    <s v="#F0BC42"/>
    <s v="#8E1F2F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393"/>
  </r>
  <r>
    <x v="62"/>
    <n v="19"/>
    <d v="2026-06-26T21:00:00"/>
    <x v="18"/>
    <s v="Aurélien DE POULPIQUET"/>
    <s v="#E8B28F"/>
    <s v="#E65568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310"/>
  </r>
  <r>
    <x v="62"/>
    <n v="20"/>
    <d v="2026-06-26T21:00:00"/>
    <x v="19"/>
    <s v="Paul MONTESINOS"/>
    <s v="#60DC8C"/>
    <s v="#22A34F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497"/>
  </r>
  <r>
    <x v="62"/>
    <n v="21"/>
    <d v="2026-06-26T21:00:00"/>
    <x v="20"/>
    <s v="Kinsley ROQUE"/>
    <s v="#2FAEE0"/>
    <s v="#BEA064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608"/>
  </r>
  <r>
    <x v="62"/>
    <n v="22"/>
    <d v="2026-06-26T21:00:00"/>
    <x v="21"/>
    <s v="Jaouad SETTI"/>
    <s v="#41DEF0"/>
    <s v="#0BA6B7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202"/>
  </r>
  <r>
    <x v="62"/>
    <n v="23"/>
    <d v="2026-06-26T21:00:00"/>
    <x v="22"/>
    <s v="Julien INGE"/>
    <s v="#F2A2A2"/>
    <s v="#C25D5D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281"/>
  </r>
  <r>
    <x v="62"/>
    <n v="24"/>
    <d v="2026-06-26T21:00:00"/>
    <x v="23"/>
    <s v="Marie EXBRAYAT"/>
    <s v="#A2F2C7"/>
    <s v="#5DC18C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726"/>
  </r>
  <r>
    <x v="62"/>
    <n v="25"/>
    <d v="2026-06-26T21:00:00"/>
    <x v="24"/>
    <s v="Amine ZARROUKI"/>
    <s v="#D1B9EB"/>
    <s v="#B58BC7"/>
    <s v="Tour 3"/>
    <s v="I"/>
    <s v="Sénégal"/>
    <s v="SEN"/>
    <s v="Irak"/>
    <s v="IRQ"/>
    <s v="Toronto"/>
    <s v="BMO Field"/>
    <m/>
    <m/>
    <n v="0"/>
    <n v="54"/>
    <n v="115"/>
    <n v="149"/>
    <s v="À venir"/>
    <s v=""/>
    <s v=""/>
    <s v=""/>
    <s v=""/>
    <n v="0"/>
    <s v=""/>
    <s v=""/>
    <n v="0"/>
    <n v="291"/>
  </r>
  <r>
    <x v="62"/>
    <n v="26"/>
    <d v="2026-06-11T21:00:00"/>
    <x v="25"/>
    <s v="Louis HARLE"/>
    <s v="#EB8787"/>
    <s v="#368E2C"/>
    <s v="Tour 3"/>
    <s v="I"/>
    <s v="Sénégal"/>
    <s v="SEN"/>
    <s v="Irak"/>
    <s v="IRQ"/>
    <m/>
    <m/>
    <m/>
    <m/>
    <n v="0"/>
    <n v="54"/>
    <n v="115"/>
    <n v="149"/>
    <s v="À venir"/>
    <s v=""/>
    <s v=""/>
    <s v=""/>
    <n v="115"/>
    <n v="0"/>
    <s v=""/>
    <s v=""/>
    <n v="0"/>
    <n v="320"/>
  </r>
  <r>
    <x v="63"/>
    <n v="1"/>
    <d v="2026-06-27T02:00:00"/>
    <x v="0"/>
    <s v="Laura GIULIANO"/>
    <s v="#F7C79D"/>
    <s v="#FFBE85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625"/>
  </r>
  <r>
    <x v="63"/>
    <n v="2"/>
    <d v="2026-06-27T02:00:00"/>
    <x v="1"/>
    <s v="Julien CRIMOTEL"/>
    <s v="#FFBEBE"/>
    <s v="#DF6868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538"/>
  </r>
  <r>
    <x v="63"/>
    <n v="3"/>
    <d v="2026-06-27T02:00:00"/>
    <x v="2"/>
    <s v="Quentin CARTON"/>
    <s v="#F5C7FC"/>
    <s v="#C489CF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519"/>
  </r>
  <r>
    <x v="63"/>
    <n v="4"/>
    <d v="2026-06-27T02:00:00"/>
    <x v="3"/>
    <s v="Eyram TETSHIE"/>
    <s v="#A5EA7F"/>
    <s v="#80C65A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274"/>
  </r>
  <r>
    <x v="63"/>
    <n v="5"/>
    <d v="2026-06-27T02:00:00"/>
    <x v="4"/>
    <s v="Anis LEBIK"/>
    <s v="#D890FF"/>
    <s v="#B750EF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96"/>
  </r>
  <r>
    <x v="63"/>
    <n v="6"/>
    <d v="2026-06-27T02:00:00"/>
    <x v="5"/>
    <s v="Julia BOUANAN"/>
    <s v="#A6F7B1"/>
    <s v="#6EC179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362"/>
  </r>
  <r>
    <x v="63"/>
    <n v="7"/>
    <d v="2026-06-27T02:00:00"/>
    <x v="6"/>
    <s v="Julie Mansard"/>
    <s v="#B2EAE8"/>
    <s v="#6CB4B1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138"/>
  </r>
  <r>
    <x v="63"/>
    <n v="8"/>
    <d v="2026-06-27T02:00:00"/>
    <x v="7"/>
    <s v="Juliette"/>
    <s v="#EEF7B1"/>
    <s v="#C1CB7D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623"/>
  </r>
  <r>
    <x v="63"/>
    <n v="9"/>
    <d v="2026-06-27T02:00:00"/>
    <x v="8"/>
    <s v="Samya ALAOUI"/>
    <s v="#F4EA9D"/>
    <s v="#D2C458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492"/>
  </r>
  <r>
    <x v="63"/>
    <n v="10"/>
    <d v="2026-06-27T02:00:00"/>
    <x v="9"/>
    <s v="Léa WALOCQ"/>
    <s v="#C4B0FF"/>
    <s v="#7F66C8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416"/>
  </r>
  <r>
    <x v="63"/>
    <n v="11"/>
    <d v="2026-06-27T02:00:00"/>
    <x v="10"/>
    <s v="Mohamad EL KAWAS"/>
    <s v="#CBEBBA"/>
    <s v="#70BC6E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489"/>
  </r>
  <r>
    <x v="63"/>
    <n v="12"/>
    <d v="2026-06-27T02:00:00"/>
    <x v="11"/>
    <s v="Nicolas LE MOUEL"/>
    <s v="#C2D4FF"/>
    <s v="#6586D5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396"/>
  </r>
  <r>
    <x v="63"/>
    <n v="13"/>
    <d v="2026-06-27T02:00:00"/>
    <x v="12"/>
    <s v="Léa EL ASERY"/>
    <s v="#C1E0EF"/>
    <s v="#4F91B2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623"/>
  </r>
  <r>
    <x v="63"/>
    <n v="14"/>
    <d v="2026-06-27T02:00:00"/>
    <x v="13"/>
    <s v="Elwenn JOUBREL"/>
    <s v="#FFAFD2"/>
    <s v="#F2589B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424"/>
  </r>
  <r>
    <x v="63"/>
    <n v="15"/>
    <d v="2026-06-27T02:00:00"/>
    <x v="14"/>
    <s v="Pauline OLIVIER"/>
    <s v="#FF9898"/>
    <s v="#FF5D5D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524"/>
  </r>
  <r>
    <x v="63"/>
    <n v="16"/>
    <d v="2026-06-27T02:00:00"/>
    <x v="15"/>
    <s v="Julie BOISSIERE"/>
    <s v="#86A4FE"/>
    <s v="#3769FF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153"/>
  </r>
  <r>
    <x v="63"/>
    <n v="17"/>
    <d v="2026-06-27T02:00:00"/>
    <x v="16"/>
    <s v="Julie BOUCHARD"/>
    <s v="#FFB0B0"/>
    <s v="#F25757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451"/>
  </r>
  <r>
    <x v="63"/>
    <n v="18"/>
    <d v="2026-06-27T02:00:00"/>
    <x v="17"/>
    <s v="Vincent FRAYSSE"/>
    <s v="#F0BC42"/>
    <s v="#8E1F2F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393"/>
  </r>
  <r>
    <x v="63"/>
    <n v="19"/>
    <d v="2026-06-27T02:00:00"/>
    <x v="18"/>
    <s v="Louis HARLE"/>
    <s v="#E8B28F"/>
    <s v="#E65568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310"/>
  </r>
  <r>
    <x v="63"/>
    <n v="20"/>
    <d v="2026-06-27T02:00:00"/>
    <x v="19"/>
    <s v="Aurélien DE POULPIQUET"/>
    <s v="#60DC8C"/>
    <s v="#22A34F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497"/>
  </r>
  <r>
    <x v="63"/>
    <n v="21"/>
    <d v="2026-06-27T02:00:00"/>
    <x v="20"/>
    <s v="Paul MONTESINOS"/>
    <s v="#2FAEE0"/>
    <s v="#BEA064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608"/>
  </r>
  <r>
    <x v="63"/>
    <n v="22"/>
    <d v="2026-06-27T02:00:00"/>
    <x v="21"/>
    <s v="Kinsley ROQUE"/>
    <s v="#41DEF0"/>
    <s v="#0BA6B7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202"/>
  </r>
  <r>
    <x v="63"/>
    <n v="23"/>
    <d v="2026-06-27T02:00:00"/>
    <x v="22"/>
    <s v="Jaouad SETTI"/>
    <s v="#F2A2A2"/>
    <s v="#C25D5D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281"/>
  </r>
  <r>
    <x v="63"/>
    <n v="24"/>
    <d v="2026-06-27T02:00:00"/>
    <x v="23"/>
    <s v="Julien INGE"/>
    <s v="#A2F2C7"/>
    <s v="#5DC18C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726"/>
  </r>
  <r>
    <x v="63"/>
    <n v="25"/>
    <d v="2026-06-27T02:00:00"/>
    <x v="24"/>
    <s v="Marie EXBRAYAT"/>
    <s v="#D1B9EB"/>
    <s v="#B58BC7"/>
    <s v="Tour 3"/>
    <s v="H"/>
    <s v="Cap-Vert"/>
    <s v="CPV"/>
    <s v="Arabie Saoudite"/>
    <s v="SAU"/>
    <s v="Houston, Texas"/>
    <s v="NRG Stadium"/>
    <m/>
    <m/>
    <n v="0"/>
    <n v="99"/>
    <n v="123"/>
    <n v="94"/>
    <s v="À venir"/>
    <s v=""/>
    <s v=""/>
    <s v=""/>
    <s v=""/>
    <n v="0"/>
    <s v=""/>
    <s v=""/>
    <n v="0"/>
    <n v="291"/>
  </r>
  <r>
    <x v="63"/>
    <n v="26"/>
    <d v="2026-06-11T21:00:00"/>
    <x v="25"/>
    <s v="Aurélien DE POULPIQUET"/>
    <s v="#EB8787"/>
    <s v="#368E2C"/>
    <s v="Tour 3"/>
    <s v="H"/>
    <s v="Cap-Vert"/>
    <s v="CPV"/>
    <s v="Arabie Saoudite"/>
    <s v="SAU"/>
    <m/>
    <m/>
    <m/>
    <m/>
    <n v="0"/>
    <n v="99"/>
    <n v="123"/>
    <n v="94"/>
    <s v="À venir"/>
    <s v=""/>
    <s v=""/>
    <s v=""/>
    <n v="123"/>
    <n v="0"/>
    <s v=""/>
    <s v=""/>
    <n v="0"/>
    <n v="320"/>
  </r>
  <r>
    <x v="64"/>
    <n v="1"/>
    <d v="2026-06-27T02:00:00"/>
    <x v="0"/>
    <s v="Amine ZARROUKI"/>
    <s v="#F7C79D"/>
    <s v="#FFBE85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625"/>
  </r>
  <r>
    <x v="64"/>
    <n v="2"/>
    <d v="2026-06-27T02:00:00"/>
    <x v="1"/>
    <s v="Laura GIULIANO"/>
    <s v="#FFBEBE"/>
    <s v="#DF6868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538"/>
  </r>
  <r>
    <x v="64"/>
    <n v="3"/>
    <d v="2026-06-27T02:00:00"/>
    <x v="2"/>
    <s v="Julien CRIMOTEL"/>
    <s v="#F5C7FC"/>
    <s v="#C489CF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519"/>
  </r>
  <r>
    <x v="64"/>
    <n v="4"/>
    <d v="2026-06-27T02:00:00"/>
    <x v="3"/>
    <s v="Quentin CARTON"/>
    <s v="#A5EA7F"/>
    <s v="#80C65A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274"/>
  </r>
  <r>
    <x v="64"/>
    <n v="5"/>
    <d v="2026-06-27T02:00:00"/>
    <x v="4"/>
    <s v="Eyram TETSHIE"/>
    <s v="#D890FF"/>
    <s v="#B750EF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96"/>
  </r>
  <r>
    <x v="64"/>
    <n v="6"/>
    <d v="2026-06-27T02:00:00"/>
    <x v="5"/>
    <s v="Anis LEBIK"/>
    <s v="#A6F7B1"/>
    <s v="#6EC179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362"/>
  </r>
  <r>
    <x v="64"/>
    <n v="7"/>
    <d v="2026-06-27T02:00:00"/>
    <x v="6"/>
    <s v="Julia BOUANAN"/>
    <s v="#B2EAE8"/>
    <s v="#6CB4B1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138"/>
  </r>
  <r>
    <x v="64"/>
    <n v="8"/>
    <d v="2026-06-27T02:00:00"/>
    <x v="7"/>
    <s v="Julie Mansard"/>
    <s v="#EEF7B1"/>
    <s v="#C1CB7D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623"/>
  </r>
  <r>
    <x v="64"/>
    <n v="9"/>
    <d v="2026-06-27T02:00:00"/>
    <x v="8"/>
    <s v="Juliette"/>
    <s v="#F4EA9D"/>
    <s v="#D2C458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492"/>
  </r>
  <r>
    <x v="64"/>
    <n v="10"/>
    <d v="2026-06-27T02:00:00"/>
    <x v="9"/>
    <s v="Samya ALAOUI"/>
    <s v="#C4B0FF"/>
    <s v="#7F66C8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416"/>
  </r>
  <r>
    <x v="64"/>
    <n v="11"/>
    <d v="2026-06-27T02:00:00"/>
    <x v="10"/>
    <s v="Léa WALOCQ"/>
    <s v="#CBEBBA"/>
    <s v="#70BC6E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489"/>
  </r>
  <r>
    <x v="64"/>
    <n v="12"/>
    <d v="2026-06-27T02:00:00"/>
    <x v="11"/>
    <s v="Mohamad EL KAWAS"/>
    <s v="#C2D4FF"/>
    <s v="#6586D5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396"/>
  </r>
  <r>
    <x v="64"/>
    <n v="13"/>
    <d v="2026-06-27T02:00:00"/>
    <x v="12"/>
    <s v="Nicolas LE MOUEL"/>
    <s v="#C1E0EF"/>
    <s v="#4F91B2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623"/>
  </r>
  <r>
    <x v="64"/>
    <n v="14"/>
    <d v="2026-06-27T02:00:00"/>
    <x v="13"/>
    <s v="Léa EL ASERY"/>
    <s v="#FFAFD2"/>
    <s v="#F2589B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424"/>
  </r>
  <r>
    <x v="64"/>
    <n v="15"/>
    <d v="2026-06-27T02:00:00"/>
    <x v="14"/>
    <s v="Elwenn JOUBREL"/>
    <s v="#FF9898"/>
    <s v="#FF5D5D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524"/>
  </r>
  <r>
    <x v="64"/>
    <n v="16"/>
    <d v="2026-06-27T02:00:00"/>
    <x v="15"/>
    <s v="Pauline OLIVIER"/>
    <s v="#86A4FE"/>
    <s v="#3769FF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153"/>
  </r>
  <r>
    <x v="64"/>
    <n v="17"/>
    <d v="2026-06-27T02:00:00"/>
    <x v="16"/>
    <s v="Julie BOISSIERE"/>
    <s v="#FFB0B0"/>
    <s v="#F25757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451"/>
  </r>
  <r>
    <x v="64"/>
    <n v="18"/>
    <d v="2026-06-27T02:00:00"/>
    <x v="17"/>
    <s v="Julie BOUCHARD"/>
    <s v="#F0BC42"/>
    <s v="#8E1F2F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393"/>
  </r>
  <r>
    <x v="64"/>
    <n v="19"/>
    <d v="2026-06-27T02:00:00"/>
    <x v="18"/>
    <s v="Vincent FRAYSSE"/>
    <s v="#E8B28F"/>
    <s v="#E65568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310"/>
  </r>
  <r>
    <x v="64"/>
    <n v="20"/>
    <d v="2026-06-27T02:00:00"/>
    <x v="19"/>
    <s v="Louis HARLE"/>
    <s v="#60DC8C"/>
    <s v="#22A34F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497"/>
  </r>
  <r>
    <x v="64"/>
    <n v="21"/>
    <d v="2026-06-27T02:00:00"/>
    <x v="20"/>
    <s v="Aurélien DE POULPIQUET"/>
    <s v="#2FAEE0"/>
    <s v="#BEA064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608"/>
  </r>
  <r>
    <x v="64"/>
    <n v="22"/>
    <d v="2026-06-27T02:00:00"/>
    <x v="21"/>
    <s v="Paul MONTESINOS"/>
    <s v="#41DEF0"/>
    <s v="#0BA6B7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202"/>
  </r>
  <r>
    <x v="64"/>
    <n v="23"/>
    <d v="2026-06-27T02:00:00"/>
    <x v="22"/>
    <s v="Kinsley ROQUE"/>
    <s v="#F2A2A2"/>
    <s v="#C25D5D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281"/>
  </r>
  <r>
    <x v="64"/>
    <n v="24"/>
    <d v="2026-06-27T02:00:00"/>
    <x v="23"/>
    <s v="Jaouad SETTI"/>
    <s v="#A2F2C7"/>
    <s v="#5DC18C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726"/>
  </r>
  <r>
    <x v="64"/>
    <n v="25"/>
    <d v="2026-06-27T02:00:00"/>
    <x v="24"/>
    <s v="Julien INGE"/>
    <s v="#D1B9EB"/>
    <s v="#B58BC7"/>
    <s v="Tour 3"/>
    <s v="H"/>
    <s v="Uruguay"/>
    <s v="URY"/>
    <s v="Espagne"/>
    <s v="ESP"/>
    <s v="Zapopan"/>
    <s v="Estadio Akron"/>
    <m/>
    <m/>
    <n v="0"/>
    <n v="143"/>
    <n v="112"/>
    <n v="57"/>
    <s v="À venir"/>
    <s v=""/>
    <s v=""/>
    <s v=""/>
    <s v=""/>
    <n v="0"/>
    <s v=""/>
    <s v=""/>
    <n v="0"/>
    <n v="291"/>
  </r>
  <r>
    <x v="64"/>
    <n v="26"/>
    <d v="2026-06-11T21:00:00"/>
    <x v="25"/>
    <s v="Paul MONTESINOS"/>
    <s v="#EB8787"/>
    <s v="#368E2C"/>
    <s v="Tour 3"/>
    <s v="H"/>
    <s v="Uruguay"/>
    <s v="URY"/>
    <s v="Espagne"/>
    <s v="ESP"/>
    <m/>
    <m/>
    <m/>
    <m/>
    <n v="0"/>
    <n v="143"/>
    <n v="112"/>
    <n v="57"/>
    <s v="À venir"/>
    <s v=""/>
    <s v=""/>
    <s v=""/>
    <n v="112"/>
    <n v="0"/>
    <s v=""/>
    <s v=""/>
    <n v="0"/>
    <n v="320"/>
  </r>
  <r>
    <x v="65"/>
    <n v="1"/>
    <d v="2026-06-27T05:00:00"/>
    <x v="0"/>
    <s v="Marie EXBRAYAT"/>
    <s v="#F7C79D"/>
    <s v="#FFBE85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625"/>
  </r>
  <r>
    <x v="65"/>
    <n v="2"/>
    <d v="2026-06-27T05:00:00"/>
    <x v="1"/>
    <s v="Amine ZARROUKI"/>
    <s v="#FFBEBE"/>
    <s v="#DF6868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538"/>
  </r>
  <r>
    <x v="65"/>
    <n v="3"/>
    <d v="2026-06-27T05:00:00"/>
    <x v="2"/>
    <s v="Laura GIULIANO"/>
    <s v="#F5C7FC"/>
    <s v="#C489CF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519"/>
  </r>
  <r>
    <x v="65"/>
    <n v="4"/>
    <d v="2026-06-27T05:00:00"/>
    <x v="3"/>
    <s v="Julien CRIMOTEL"/>
    <s v="#A5EA7F"/>
    <s v="#80C65A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274"/>
  </r>
  <r>
    <x v="65"/>
    <n v="5"/>
    <d v="2026-06-27T05:00:00"/>
    <x v="4"/>
    <s v="Quentin CARTON"/>
    <s v="#D890FF"/>
    <s v="#B750EF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96"/>
  </r>
  <r>
    <x v="65"/>
    <n v="6"/>
    <d v="2026-06-27T05:00:00"/>
    <x v="5"/>
    <s v="Eyram TETSHIE"/>
    <s v="#A6F7B1"/>
    <s v="#6EC179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362"/>
  </r>
  <r>
    <x v="65"/>
    <n v="7"/>
    <d v="2026-06-27T05:00:00"/>
    <x v="6"/>
    <s v="Anis LEBIK"/>
    <s v="#B2EAE8"/>
    <s v="#6CB4B1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138"/>
  </r>
  <r>
    <x v="65"/>
    <n v="8"/>
    <d v="2026-06-27T05:00:00"/>
    <x v="7"/>
    <s v="Julia BOUANAN"/>
    <s v="#EEF7B1"/>
    <s v="#C1CB7D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623"/>
  </r>
  <r>
    <x v="65"/>
    <n v="9"/>
    <d v="2026-06-27T05:00:00"/>
    <x v="8"/>
    <s v="Julie Mansard"/>
    <s v="#F4EA9D"/>
    <s v="#D2C458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492"/>
  </r>
  <r>
    <x v="65"/>
    <n v="10"/>
    <d v="2026-06-27T05:00:00"/>
    <x v="9"/>
    <s v="Juliette"/>
    <s v="#C4B0FF"/>
    <s v="#7F66C8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416"/>
  </r>
  <r>
    <x v="65"/>
    <n v="11"/>
    <d v="2026-06-27T05:00:00"/>
    <x v="10"/>
    <s v="Samya ALAOUI"/>
    <s v="#CBEBBA"/>
    <s v="#70BC6E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489"/>
  </r>
  <r>
    <x v="65"/>
    <n v="12"/>
    <d v="2026-06-27T05:00:00"/>
    <x v="11"/>
    <s v="Léa WALOCQ"/>
    <s v="#C2D4FF"/>
    <s v="#6586D5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396"/>
  </r>
  <r>
    <x v="65"/>
    <n v="13"/>
    <d v="2026-06-27T05:00:00"/>
    <x v="12"/>
    <s v="Mohamad EL KAWAS"/>
    <s v="#C1E0EF"/>
    <s v="#4F91B2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623"/>
  </r>
  <r>
    <x v="65"/>
    <n v="14"/>
    <d v="2026-06-27T05:00:00"/>
    <x v="13"/>
    <s v="Nicolas LE MOUEL"/>
    <s v="#FFAFD2"/>
    <s v="#F2589B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424"/>
  </r>
  <r>
    <x v="65"/>
    <n v="15"/>
    <d v="2026-06-27T05:00:00"/>
    <x v="14"/>
    <s v="Léa EL ASERY"/>
    <s v="#FF9898"/>
    <s v="#FF5D5D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524"/>
  </r>
  <r>
    <x v="65"/>
    <n v="16"/>
    <d v="2026-06-27T05:00:00"/>
    <x v="15"/>
    <s v="Elwenn JOUBREL"/>
    <s v="#86A4FE"/>
    <s v="#3769FF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153"/>
  </r>
  <r>
    <x v="65"/>
    <n v="17"/>
    <d v="2026-06-27T05:00:00"/>
    <x v="16"/>
    <s v="Pauline OLIVIER"/>
    <s v="#FFB0B0"/>
    <s v="#F25757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451"/>
  </r>
  <r>
    <x v="65"/>
    <n v="18"/>
    <d v="2026-06-27T05:00:00"/>
    <x v="17"/>
    <s v="Julie BOISSIERE"/>
    <s v="#F0BC42"/>
    <s v="#8E1F2F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393"/>
  </r>
  <r>
    <x v="65"/>
    <n v="19"/>
    <d v="2026-06-27T05:00:00"/>
    <x v="18"/>
    <s v="Julie BOUCHARD"/>
    <s v="#E8B28F"/>
    <s v="#E65568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310"/>
  </r>
  <r>
    <x v="65"/>
    <n v="20"/>
    <d v="2026-06-27T05:00:00"/>
    <x v="19"/>
    <s v="Vincent FRAYSSE"/>
    <s v="#60DC8C"/>
    <s v="#22A34F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497"/>
  </r>
  <r>
    <x v="65"/>
    <n v="21"/>
    <d v="2026-06-27T05:00:00"/>
    <x v="20"/>
    <s v="Louis HARLE"/>
    <s v="#2FAEE0"/>
    <s v="#BEA064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608"/>
  </r>
  <r>
    <x v="65"/>
    <n v="22"/>
    <d v="2026-06-27T05:00:00"/>
    <x v="21"/>
    <s v="Aurélien DE POULPIQUET"/>
    <s v="#41DEF0"/>
    <s v="#0BA6B7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202"/>
  </r>
  <r>
    <x v="65"/>
    <n v="23"/>
    <d v="2026-06-27T05:00:00"/>
    <x v="22"/>
    <s v="Paul MONTESINOS"/>
    <s v="#F2A2A2"/>
    <s v="#C25D5D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281"/>
  </r>
  <r>
    <x v="65"/>
    <n v="24"/>
    <d v="2026-06-27T05:00:00"/>
    <x v="23"/>
    <s v="Kinsley ROQUE"/>
    <s v="#A2F2C7"/>
    <s v="#5DC18C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726"/>
  </r>
  <r>
    <x v="65"/>
    <n v="25"/>
    <d v="2026-06-27T05:00:00"/>
    <x v="24"/>
    <s v="Jaouad SETTI"/>
    <s v="#D1B9EB"/>
    <s v="#B58BC7"/>
    <s v="Tour 3"/>
    <s v="G"/>
    <s v="Nouvelle-Zélande"/>
    <s v="NZL"/>
    <s v="Belgique"/>
    <s v="BEL"/>
    <s v="Seattle"/>
    <s v="Lumen Field"/>
    <m/>
    <m/>
    <n v="0"/>
    <n v="172"/>
    <n v="129"/>
    <n v="32"/>
    <s v="À venir"/>
    <s v=""/>
    <s v=""/>
    <s v=""/>
    <s v=""/>
    <n v="0"/>
    <s v=""/>
    <s v=""/>
    <n v="0"/>
    <n v="291"/>
  </r>
  <r>
    <x v="65"/>
    <n v="26"/>
    <d v="2026-06-11T21:00:00"/>
    <x v="25"/>
    <s v="Kinsley ROQUE"/>
    <s v="#EB8787"/>
    <s v="#368E2C"/>
    <s v="Tour 3"/>
    <s v="G"/>
    <s v="Nouvelle-Zélande"/>
    <s v="NZL"/>
    <s v="Belgique"/>
    <s v="BEL"/>
    <m/>
    <m/>
    <m/>
    <m/>
    <n v="0"/>
    <n v="172"/>
    <n v="129"/>
    <n v="32"/>
    <s v="À venir"/>
    <s v=""/>
    <s v=""/>
    <s v=""/>
    <n v="129"/>
    <n v="0"/>
    <s v=""/>
    <s v=""/>
    <n v="0"/>
    <n v="320"/>
  </r>
  <r>
    <x v="66"/>
    <n v="1"/>
    <d v="2026-06-27T05:00:00"/>
    <x v="0"/>
    <s v="Julien INGE"/>
    <s v="#F7C79D"/>
    <s v="#FFBE85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625"/>
  </r>
  <r>
    <x v="66"/>
    <n v="2"/>
    <d v="2026-06-27T05:00:00"/>
    <x v="1"/>
    <s v="Marie EXBRAYAT"/>
    <s v="#FFBEBE"/>
    <s v="#DF6868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538"/>
  </r>
  <r>
    <x v="66"/>
    <n v="3"/>
    <d v="2026-06-27T05:00:00"/>
    <x v="2"/>
    <s v="Amine ZARROUKI"/>
    <s v="#F5C7FC"/>
    <s v="#C489CF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519"/>
  </r>
  <r>
    <x v="66"/>
    <n v="4"/>
    <d v="2026-06-27T05:00:00"/>
    <x v="3"/>
    <s v="Laura GIULIANO"/>
    <s v="#A5EA7F"/>
    <s v="#80C65A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274"/>
  </r>
  <r>
    <x v="66"/>
    <n v="5"/>
    <d v="2026-06-27T05:00:00"/>
    <x v="4"/>
    <s v="Julien CRIMOTEL"/>
    <s v="#D890FF"/>
    <s v="#B750EF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96"/>
  </r>
  <r>
    <x v="66"/>
    <n v="6"/>
    <d v="2026-06-27T05:00:00"/>
    <x v="5"/>
    <s v="Quentin CARTON"/>
    <s v="#A6F7B1"/>
    <s v="#6EC179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362"/>
  </r>
  <r>
    <x v="66"/>
    <n v="7"/>
    <d v="2026-06-27T05:00:00"/>
    <x v="6"/>
    <s v="Eyram TETSHIE"/>
    <s v="#B2EAE8"/>
    <s v="#6CB4B1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138"/>
  </r>
  <r>
    <x v="66"/>
    <n v="8"/>
    <d v="2026-06-27T05:00:00"/>
    <x v="7"/>
    <s v="Anis LEBIK"/>
    <s v="#EEF7B1"/>
    <s v="#C1CB7D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623"/>
  </r>
  <r>
    <x v="66"/>
    <n v="9"/>
    <d v="2026-06-27T05:00:00"/>
    <x v="8"/>
    <s v="Julia BOUANAN"/>
    <s v="#F4EA9D"/>
    <s v="#D2C458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492"/>
  </r>
  <r>
    <x v="66"/>
    <n v="10"/>
    <d v="2026-06-27T05:00:00"/>
    <x v="9"/>
    <s v="Julie Mansard"/>
    <s v="#C4B0FF"/>
    <s v="#7F66C8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416"/>
  </r>
  <r>
    <x v="66"/>
    <n v="11"/>
    <d v="2026-06-27T05:00:00"/>
    <x v="10"/>
    <s v="Juliette"/>
    <s v="#CBEBBA"/>
    <s v="#70BC6E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489"/>
  </r>
  <r>
    <x v="66"/>
    <n v="12"/>
    <d v="2026-06-27T05:00:00"/>
    <x v="11"/>
    <s v="Samya ALAOUI"/>
    <s v="#C2D4FF"/>
    <s v="#6586D5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396"/>
  </r>
  <r>
    <x v="66"/>
    <n v="13"/>
    <d v="2026-06-27T05:00:00"/>
    <x v="12"/>
    <s v="Léa WALOCQ"/>
    <s v="#C1E0EF"/>
    <s v="#4F91B2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623"/>
  </r>
  <r>
    <x v="66"/>
    <n v="14"/>
    <d v="2026-06-27T05:00:00"/>
    <x v="13"/>
    <s v="Mohamad EL KAWAS"/>
    <s v="#FFAFD2"/>
    <s v="#F2589B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424"/>
  </r>
  <r>
    <x v="66"/>
    <n v="15"/>
    <d v="2026-06-27T05:00:00"/>
    <x v="14"/>
    <s v="Nicolas LE MOUEL"/>
    <s v="#FF9898"/>
    <s v="#FF5D5D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524"/>
  </r>
  <r>
    <x v="66"/>
    <n v="16"/>
    <d v="2026-06-27T05:00:00"/>
    <x v="15"/>
    <s v="Léa EL ASERY"/>
    <s v="#86A4FE"/>
    <s v="#3769FF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153"/>
  </r>
  <r>
    <x v="66"/>
    <n v="17"/>
    <d v="2026-06-27T05:00:00"/>
    <x v="16"/>
    <s v="Elwenn JOUBREL"/>
    <s v="#FFB0B0"/>
    <s v="#F25757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451"/>
  </r>
  <r>
    <x v="66"/>
    <n v="18"/>
    <d v="2026-06-27T05:00:00"/>
    <x v="17"/>
    <s v="Pauline OLIVIER"/>
    <s v="#F0BC42"/>
    <s v="#8E1F2F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393"/>
  </r>
  <r>
    <x v="66"/>
    <n v="19"/>
    <d v="2026-06-27T05:00:00"/>
    <x v="18"/>
    <s v="Julie BOISSIERE"/>
    <s v="#E8B28F"/>
    <s v="#E65568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310"/>
  </r>
  <r>
    <x v="66"/>
    <n v="20"/>
    <d v="2026-06-27T05:00:00"/>
    <x v="19"/>
    <s v="Julie BOUCHARD"/>
    <s v="#60DC8C"/>
    <s v="#22A34F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497"/>
  </r>
  <r>
    <x v="66"/>
    <n v="21"/>
    <d v="2026-06-27T05:00:00"/>
    <x v="20"/>
    <s v="Vincent FRAYSSE"/>
    <s v="#2FAEE0"/>
    <s v="#BEA064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608"/>
  </r>
  <r>
    <x v="66"/>
    <n v="22"/>
    <d v="2026-06-27T05:00:00"/>
    <x v="21"/>
    <s v="Louis HARLE"/>
    <s v="#41DEF0"/>
    <s v="#0BA6B7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202"/>
  </r>
  <r>
    <x v="66"/>
    <n v="23"/>
    <d v="2026-06-27T05:00:00"/>
    <x v="22"/>
    <s v="Aurélien DE POULPIQUET"/>
    <s v="#F2A2A2"/>
    <s v="#C25D5D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281"/>
  </r>
  <r>
    <x v="66"/>
    <n v="24"/>
    <d v="2026-06-27T05:00:00"/>
    <x v="23"/>
    <s v="Paul MONTESINOS"/>
    <s v="#A2F2C7"/>
    <s v="#5DC18C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726"/>
  </r>
  <r>
    <x v="66"/>
    <n v="25"/>
    <d v="2026-06-27T05:00:00"/>
    <x v="24"/>
    <s v="Kinsley ROQUE"/>
    <s v="#D1B9EB"/>
    <s v="#B58BC7"/>
    <s v="Tour 3"/>
    <s v="G"/>
    <s v="Egypte"/>
    <s v="EGY"/>
    <s v="Iran"/>
    <s v="IRN"/>
    <s v="Vancouver"/>
    <s v="BC Place"/>
    <m/>
    <m/>
    <n v="0"/>
    <n v="85"/>
    <n v="114"/>
    <n v="123"/>
    <s v="À venir"/>
    <s v=""/>
    <s v=""/>
    <s v=""/>
    <s v=""/>
    <n v="0"/>
    <s v=""/>
    <s v=""/>
    <n v="0"/>
    <n v="291"/>
  </r>
  <r>
    <x v="66"/>
    <n v="26"/>
    <d v="2026-06-11T21:00:00"/>
    <x v="25"/>
    <s v="Jaouad SETTI"/>
    <s v="#EB8787"/>
    <s v="#368E2C"/>
    <s v="Tour 3"/>
    <s v="G"/>
    <s v="Egypte"/>
    <s v="EGY"/>
    <s v="Iran"/>
    <s v="IRN"/>
    <m/>
    <m/>
    <m/>
    <m/>
    <n v="0"/>
    <n v="85"/>
    <n v="114"/>
    <n v="123"/>
    <s v="À venir"/>
    <s v=""/>
    <s v=""/>
    <s v=""/>
    <n v="114"/>
    <n v="0"/>
    <s v=""/>
    <s v=""/>
    <n v="0"/>
    <n v="320"/>
  </r>
  <r>
    <x v="67"/>
    <n v="1"/>
    <d v="2026-06-27T23:00:00"/>
    <x v="0"/>
    <s v="Jaouad SETTI"/>
    <s v="#F7C79D"/>
    <s v="#FFBE85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625"/>
  </r>
  <r>
    <x v="67"/>
    <n v="2"/>
    <d v="2026-06-27T23:00:00"/>
    <x v="1"/>
    <s v="Julien INGE"/>
    <s v="#FFBEBE"/>
    <s v="#DF6868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538"/>
  </r>
  <r>
    <x v="67"/>
    <n v="3"/>
    <d v="2026-06-27T23:00:00"/>
    <x v="2"/>
    <s v="Marie EXBRAYAT"/>
    <s v="#F5C7FC"/>
    <s v="#C489CF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519"/>
  </r>
  <r>
    <x v="67"/>
    <n v="4"/>
    <d v="2026-06-27T23:00:00"/>
    <x v="3"/>
    <s v="Amine ZARROUKI"/>
    <s v="#A5EA7F"/>
    <s v="#80C65A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274"/>
  </r>
  <r>
    <x v="67"/>
    <n v="5"/>
    <d v="2026-06-27T23:00:00"/>
    <x v="4"/>
    <s v="Laura GIULIANO"/>
    <s v="#D890FF"/>
    <s v="#B750EF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96"/>
  </r>
  <r>
    <x v="67"/>
    <n v="6"/>
    <d v="2026-06-27T23:00:00"/>
    <x v="5"/>
    <s v="Julien CRIMOTEL"/>
    <s v="#A6F7B1"/>
    <s v="#6EC179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362"/>
  </r>
  <r>
    <x v="67"/>
    <n v="7"/>
    <d v="2026-06-27T23:00:00"/>
    <x v="6"/>
    <s v="Quentin CARTON"/>
    <s v="#B2EAE8"/>
    <s v="#6CB4B1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138"/>
  </r>
  <r>
    <x v="67"/>
    <n v="8"/>
    <d v="2026-06-27T23:00:00"/>
    <x v="7"/>
    <s v="Eyram TETSHIE"/>
    <s v="#EEF7B1"/>
    <s v="#C1CB7D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623"/>
  </r>
  <r>
    <x v="67"/>
    <n v="9"/>
    <d v="2026-06-27T23:00:00"/>
    <x v="8"/>
    <s v="Anis LEBIK"/>
    <s v="#F4EA9D"/>
    <s v="#D2C458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492"/>
  </r>
  <r>
    <x v="67"/>
    <n v="10"/>
    <d v="2026-06-27T23:00:00"/>
    <x v="9"/>
    <s v="Julia BOUANAN"/>
    <s v="#C4B0FF"/>
    <s v="#7F66C8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416"/>
  </r>
  <r>
    <x v="67"/>
    <n v="11"/>
    <d v="2026-06-27T23:00:00"/>
    <x v="10"/>
    <s v="Julie Mansard"/>
    <s v="#CBEBBA"/>
    <s v="#70BC6E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489"/>
  </r>
  <r>
    <x v="67"/>
    <n v="12"/>
    <d v="2026-06-27T23:00:00"/>
    <x v="11"/>
    <s v="Juliette"/>
    <s v="#C2D4FF"/>
    <s v="#6586D5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396"/>
  </r>
  <r>
    <x v="67"/>
    <n v="13"/>
    <d v="2026-06-27T23:00:00"/>
    <x v="12"/>
    <s v="Samya ALAOUI"/>
    <s v="#C1E0EF"/>
    <s v="#4F91B2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623"/>
  </r>
  <r>
    <x v="67"/>
    <n v="14"/>
    <d v="2026-06-27T23:00:00"/>
    <x v="13"/>
    <s v="Léa WALOCQ"/>
    <s v="#FFAFD2"/>
    <s v="#F2589B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424"/>
  </r>
  <r>
    <x v="67"/>
    <n v="15"/>
    <d v="2026-06-27T23:00:00"/>
    <x v="14"/>
    <s v="Mohamad EL KAWAS"/>
    <s v="#FF9898"/>
    <s v="#FF5D5D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524"/>
  </r>
  <r>
    <x v="67"/>
    <n v="16"/>
    <d v="2026-06-27T23:00:00"/>
    <x v="15"/>
    <s v="Nicolas LE MOUEL"/>
    <s v="#86A4FE"/>
    <s v="#3769FF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153"/>
  </r>
  <r>
    <x v="67"/>
    <n v="17"/>
    <d v="2026-06-27T23:00:00"/>
    <x v="16"/>
    <s v="Léa EL ASERY"/>
    <s v="#FFB0B0"/>
    <s v="#F25757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451"/>
  </r>
  <r>
    <x v="67"/>
    <n v="18"/>
    <d v="2026-06-27T23:00:00"/>
    <x v="17"/>
    <s v="Elwenn JOUBREL"/>
    <s v="#F0BC42"/>
    <s v="#8E1F2F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393"/>
  </r>
  <r>
    <x v="67"/>
    <n v="19"/>
    <d v="2026-06-27T23:00:00"/>
    <x v="18"/>
    <s v="Pauline OLIVIER"/>
    <s v="#E8B28F"/>
    <s v="#E65568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310"/>
  </r>
  <r>
    <x v="67"/>
    <n v="20"/>
    <d v="2026-06-27T23:00:00"/>
    <x v="19"/>
    <s v="Julie BOISSIERE"/>
    <s v="#60DC8C"/>
    <s v="#22A34F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497"/>
  </r>
  <r>
    <x v="67"/>
    <n v="21"/>
    <d v="2026-06-27T23:00:00"/>
    <x v="20"/>
    <s v="Julie BOUCHARD"/>
    <s v="#2FAEE0"/>
    <s v="#BEA064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608"/>
  </r>
  <r>
    <x v="67"/>
    <n v="22"/>
    <d v="2026-06-27T23:00:00"/>
    <x v="21"/>
    <s v="Vincent FRAYSSE"/>
    <s v="#41DEF0"/>
    <s v="#0BA6B7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202"/>
  </r>
  <r>
    <x v="67"/>
    <n v="23"/>
    <d v="2026-06-27T23:00:00"/>
    <x v="22"/>
    <s v="Louis HARLE"/>
    <s v="#F2A2A2"/>
    <s v="#C25D5D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281"/>
  </r>
  <r>
    <x v="67"/>
    <n v="24"/>
    <d v="2026-06-27T23:00:00"/>
    <x v="23"/>
    <s v="Aurélien DE POULPIQUET"/>
    <s v="#A2F2C7"/>
    <s v="#5DC18C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726"/>
  </r>
  <r>
    <x v="67"/>
    <n v="25"/>
    <d v="2026-06-27T23:00:00"/>
    <x v="24"/>
    <s v="Paul MONTESINOS"/>
    <s v="#D1B9EB"/>
    <s v="#B58BC7"/>
    <s v="Tour 3"/>
    <s v="L"/>
    <s v="Panama"/>
    <s v="PAN"/>
    <s v="Angleterre"/>
    <s v="ENG"/>
    <s v="Philadelphia, Pennsylvania"/>
    <s v="Lincoln Financial Field"/>
    <m/>
    <m/>
    <n v="0"/>
    <n v="168"/>
    <n v="137"/>
    <n v="32"/>
    <s v="À venir"/>
    <s v=""/>
    <s v=""/>
    <s v=""/>
    <s v=""/>
    <n v="0"/>
    <s v=""/>
    <s v=""/>
    <n v="0"/>
    <n v="291"/>
  </r>
  <r>
    <x v="67"/>
    <n v="26"/>
    <d v="2026-06-11T21:00:00"/>
    <x v="25"/>
    <s v="Julien INGE"/>
    <s v="#EB8787"/>
    <s v="#368E2C"/>
    <s v="Tour 3"/>
    <s v="L"/>
    <s v="Panama"/>
    <s v="PAN"/>
    <s v="Angleterre"/>
    <s v="ENG"/>
    <m/>
    <m/>
    <m/>
    <m/>
    <n v="0"/>
    <n v="168"/>
    <n v="137"/>
    <n v="32"/>
    <s v="À venir"/>
    <s v=""/>
    <s v=""/>
    <s v=""/>
    <n v="137"/>
    <n v="0"/>
    <s v=""/>
    <s v=""/>
    <n v="0"/>
    <n v="320"/>
  </r>
  <r>
    <x v="68"/>
    <n v="1"/>
    <d v="2026-06-27T23:00:00"/>
    <x v="0"/>
    <s v="Kinsley ROQUE"/>
    <s v="#F7C79D"/>
    <s v="#FFBE85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625"/>
  </r>
  <r>
    <x v="68"/>
    <n v="2"/>
    <d v="2026-06-27T23:00:00"/>
    <x v="1"/>
    <s v="Jaouad SETTI"/>
    <s v="#FFBEBE"/>
    <s v="#DF6868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538"/>
  </r>
  <r>
    <x v="68"/>
    <n v="3"/>
    <d v="2026-06-27T23:00:00"/>
    <x v="2"/>
    <s v="Julien INGE"/>
    <s v="#F5C7FC"/>
    <s v="#C489CF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519"/>
  </r>
  <r>
    <x v="68"/>
    <n v="4"/>
    <d v="2026-06-27T23:00:00"/>
    <x v="3"/>
    <s v="Marie EXBRAYAT"/>
    <s v="#A5EA7F"/>
    <s v="#80C65A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274"/>
  </r>
  <r>
    <x v="68"/>
    <n v="5"/>
    <d v="2026-06-27T23:00:00"/>
    <x v="4"/>
    <s v="Amine ZARROUKI"/>
    <s v="#D890FF"/>
    <s v="#B750EF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96"/>
  </r>
  <r>
    <x v="68"/>
    <n v="6"/>
    <d v="2026-06-27T23:00:00"/>
    <x v="5"/>
    <s v="Laura GIULIANO"/>
    <s v="#A6F7B1"/>
    <s v="#6EC179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362"/>
  </r>
  <r>
    <x v="68"/>
    <n v="7"/>
    <d v="2026-06-27T23:00:00"/>
    <x v="6"/>
    <s v="Julien CRIMOTEL"/>
    <s v="#B2EAE8"/>
    <s v="#6CB4B1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138"/>
  </r>
  <r>
    <x v="68"/>
    <n v="8"/>
    <d v="2026-06-27T23:00:00"/>
    <x v="7"/>
    <s v="Quentin CARTON"/>
    <s v="#EEF7B1"/>
    <s v="#C1CB7D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623"/>
  </r>
  <r>
    <x v="68"/>
    <n v="9"/>
    <d v="2026-06-27T23:00:00"/>
    <x v="8"/>
    <s v="Eyram TETSHIE"/>
    <s v="#F4EA9D"/>
    <s v="#D2C458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492"/>
  </r>
  <r>
    <x v="68"/>
    <n v="10"/>
    <d v="2026-06-27T23:00:00"/>
    <x v="9"/>
    <s v="Anis LEBIK"/>
    <s v="#C4B0FF"/>
    <s v="#7F66C8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416"/>
  </r>
  <r>
    <x v="68"/>
    <n v="11"/>
    <d v="2026-06-27T23:00:00"/>
    <x v="10"/>
    <s v="Julia BOUANAN"/>
    <s v="#CBEBBA"/>
    <s v="#70BC6E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489"/>
  </r>
  <r>
    <x v="68"/>
    <n v="12"/>
    <d v="2026-06-27T23:00:00"/>
    <x v="11"/>
    <s v="Julie Mansard"/>
    <s v="#C2D4FF"/>
    <s v="#6586D5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396"/>
  </r>
  <r>
    <x v="68"/>
    <n v="13"/>
    <d v="2026-06-27T23:00:00"/>
    <x v="12"/>
    <s v="Juliette"/>
    <s v="#C1E0EF"/>
    <s v="#4F91B2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623"/>
  </r>
  <r>
    <x v="68"/>
    <n v="14"/>
    <d v="2026-06-27T23:00:00"/>
    <x v="13"/>
    <s v="Samya ALAOUI"/>
    <s v="#FFAFD2"/>
    <s v="#F2589B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424"/>
  </r>
  <r>
    <x v="68"/>
    <n v="15"/>
    <d v="2026-06-27T23:00:00"/>
    <x v="14"/>
    <s v="Léa WALOCQ"/>
    <s v="#FF9898"/>
    <s v="#FF5D5D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524"/>
  </r>
  <r>
    <x v="68"/>
    <n v="16"/>
    <d v="2026-06-27T23:00:00"/>
    <x v="15"/>
    <s v="Mohamad EL KAWAS"/>
    <s v="#86A4FE"/>
    <s v="#3769FF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153"/>
  </r>
  <r>
    <x v="68"/>
    <n v="17"/>
    <d v="2026-06-27T23:00:00"/>
    <x v="16"/>
    <s v="Nicolas LE MOUEL"/>
    <s v="#FFB0B0"/>
    <s v="#F25757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451"/>
  </r>
  <r>
    <x v="68"/>
    <n v="18"/>
    <d v="2026-06-27T23:00:00"/>
    <x v="17"/>
    <s v="Léa EL ASERY"/>
    <s v="#F0BC42"/>
    <s v="#8E1F2F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393"/>
  </r>
  <r>
    <x v="68"/>
    <n v="19"/>
    <d v="2026-06-27T23:00:00"/>
    <x v="18"/>
    <s v="Elwenn JOUBREL"/>
    <s v="#E8B28F"/>
    <s v="#E65568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310"/>
  </r>
  <r>
    <x v="68"/>
    <n v="20"/>
    <d v="2026-06-27T23:00:00"/>
    <x v="19"/>
    <s v="Pauline OLIVIER"/>
    <s v="#60DC8C"/>
    <s v="#22A34F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497"/>
  </r>
  <r>
    <x v="68"/>
    <n v="21"/>
    <d v="2026-06-27T23:00:00"/>
    <x v="20"/>
    <s v="Julie BOISSIERE"/>
    <s v="#2FAEE0"/>
    <s v="#BEA064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608"/>
  </r>
  <r>
    <x v="68"/>
    <n v="22"/>
    <d v="2026-06-27T23:00:00"/>
    <x v="21"/>
    <s v="Julie BOUCHARD"/>
    <s v="#41DEF0"/>
    <s v="#0BA6B7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202"/>
  </r>
  <r>
    <x v="68"/>
    <n v="23"/>
    <d v="2026-06-27T23:00:00"/>
    <x v="22"/>
    <s v="Vincent FRAYSSE"/>
    <s v="#F2A2A2"/>
    <s v="#C25D5D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281"/>
  </r>
  <r>
    <x v="68"/>
    <n v="24"/>
    <d v="2026-06-27T23:00:00"/>
    <x v="23"/>
    <s v="Louis HARLE"/>
    <s v="#A2F2C7"/>
    <s v="#5DC18C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726"/>
  </r>
  <r>
    <x v="68"/>
    <n v="25"/>
    <d v="2026-06-27T23:00:00"/>
    <x v="24"/>
    <s v="Aurélien DE POULPIQUET"/>
    <s v="#D1B9EB"/>
    <s v="#B58BC7"/>
    <s v="Tour 3"/>
    <s v="L"/>
    <s v="Croatie"/>
    <s v="HRV"/>
    <s v="Ghana"/>
    <s v="GHA"/>
    <s v="East Rutherford, New Jersey/New York"/>
    <s v="MetLife Stadium"/>
    <m/>
    <m/>
    <n v="0"/>
    <n v="57"/>
    <n v="120"/>
    <n v="138"/>
    <s v="À venir"/>
    <s v=""/>
    <s v=""/>
    <s v=""/>
    <s v=""/>
    <n v="0"/>
    <s v=""/>
    <s v=""/>
    <n v="0"/>
    <n v="291"/>
  </r>
  <r>
    <x v="68"/>
    <n v="26"/>
    <d v="2026-06-11T21:00:00"/>
    <x v="25"/>
    <s v="Marie EXBRAYAT"/>
    <s v="#EB8787"/>
    <s v="#368E2C"/>
    <s v="Tour 3"/>
    <s v="L"/>
    <s v="Croatie"/>
    <s v="HRV"/>
    <s v="Ghana"/>
    <s v="GHA"/>
    <m/>
    <m/>
    <m/>
    <m/>
    <n v="0"/>
    <n v="57"/>
    <n v="120"/>
    <n v="138"/>
    <s v="À venir"/>
    <s v=""/>
    <s v=""/>
    <s v=""/>
    <n v="120"/>
    <n v="0"/>
    <s v=""/>
    <s v=""/>
    <n v="0"/>
    <n v="320"/>
  </r>
  <r>
    <x v="69"/>
    <n v="1"/>
    <d v="2026-06-28T01:30:00"/>
    <x v="0"/>
    <s v="Paul MONTESINOS"/>
    <s v="#F7C79D"/>
    <s v="#FFBE85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625"/>
  </r>
  <r>
    <x v="69"/>
    <n v="2"/>
    <d v="2026-06-28T01:30:00"/>
    <x v="1"/>
    <s v="Kinsley ROQUE"/>
    <s v="#FFBEBE"/>
    <s v="#DF6868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538"/>
  </r>
  <r>
    <x v="69"/>
    <n v="3"/>
    <d v="2026-06-28T01:30:00"/>
    <x v="2"/>
    <s v="Jaouad SETTI"/>
    <s v="#F5C7FC"/>
    <s v="#C489CF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519"/>
  </r>
  <r>
    <x v="69"/>
    <n v="4"/>
    <d v="2026-06-28T01:30:00"/>
    <x v="3"/>
    <s v="Julien INGE"/>
    <s v="#A5EA7F"/>
    <s v="#80C65A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274"/>
  </r>
  <r>
    <x v="69"/>
    <n v="5"/>
    <d v="2026-06-28T01:30:00"/>
    <x v="4"/>
    <s v="Marie EXBRAYAT"/>
    <s v="#D890FF"/>
    <s v="#B750EF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96"/>
  </r>
  <r>
    <x v="69"/>
    <n v="6"/>
    <d v="2026-06-28T01:30:00"/>
    <x v="5"/>
    <s v="Amine ZARROUKI"/>
    <s v="#A6F7B1"/>
    <s v="#6EC179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362"/>
  </r>
  <r>
    <x v="69"/>
    <n v="7"/>
    <d v="2026-06-28T01:30:00"/>
    <x v="6"/>
    <s v="Laura GIULIANO"/>
    <s v="#B2EAE8"/>
    <s v="#6CB4B1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138"/>
  </r>
  <r>
    <x v="69"/>
    <n v="8"/>
    <d v="2026-06-28T01:30:00"/>
    <x v="7"/>
    <s v="Julien CRIMOTEL"/>
    <s v="#EEF7B1"/>
    <s v="#C1CB7D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623"/>
  </r>
  <r>
    <x v="69"/>
    <n v="9"/>
    <d v="2026-06-28T01:30:00"/>
    <x v="8"/>
    <s v="Quentin CARTON"/>
    <s v="#F4EA9D"/>
    <s v="#D2C458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492"/>
  </r>
  <r>
    <x v="69"/>
    <n v="10"/>
    <d v="2026-06-28T01:30:00"/>
    <x v="9"/>
    <s v="Eyram TETSHIE"/>
    <s v="#C4B0FF"/>
    <s v="#7F66C8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416"/>
  </r>
  <r>
    <x v="69"/>
    <n v="11"/>
    <d v="2026-06-28T01:30:00"/>
    <x v="10"/>
    <s v="Anis LEBIK"/>
    <s v="#CBEBBA"/>
    <s v="#70BC6E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489"/>
  </r>
  <r>
    <x v="69"/>
    <n v="12"/>
    <d v="2026-06-28T01:30:00"/>
    <x v="11"/>
    <s v="Julia BOUANAN"/>
    <s v="#C2D4FF"/>
    <s v="#6586D5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396"/>
  </r>
  <r>
    <x v="69"/>
    <n v="13"/>
    <d v="2026-06-28T01:30:00"/>
    <x v="12"/>
    <s v="Julie Mansard"/>
    <s v="#C1E0EF"/>
    <s v="#4F91B2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623"/>
  </r>
  <r>
    <x v="69"/>
    <n v="14"/>
    <d v="2026-06-28T01:30:00"/>
    <x v="13"/>
    <s v="Juliette"/>
    <s v="#FFAFD2"/>
    <s v="#F2589B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424"/>
  </r>
  <r>
    <x v="69"/>
    <n v="15"/>
    <d v="2026-06-28T01:30:00"/>
    <x v="14"/>
    <s v="Samya ALAOUI"/>
    <s v="#FF9898"/>
    <s v="#FF5D5D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524"/>
  </r>
  <r>
    <x v="69"/>
    <n v="16"/>
    <d v="2026-06-28T01:30:00"/>
    <x v="15"/>
    <s v="Léa WALOCQ"/>
    <s v="#86A4FE"/>
    <s v="#3769FF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153"/>
  </r>
  <r>
    <x v="69"/>
    <n v="17"/>
    <d v="2026-06-28T01:30:00"/>
    <x v="16"/>
    <s v="Mohamad EL KAWAS"/>
    <s v="#FFB0B0"/>
    <s v="#F25757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451"/>
  </r>
  <r>
    <x v="69"/>
    <n v="18"/>
    <d v="2026-06-28T01:30:00"/>
    <x v="17"/>
    <s v="Nicolas LE MOUEL"/>
    <s v="#F0BC42"/>
    <s v="#8E1F2F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393"/>
  </r>
  <r>
    <x v="69"/>
    <n v="19"/>
    <d v="2026-06-28T01:30:00"/>
    <x v="18"/>
    <s v="Léa EL ASERY"/>
    <s v="#E8B28F"/>
    <s v="#E65568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310"/>
  </r>
  <r>
    <x v="69"/>
    <n v="20"/>
    <d v="2026-06-28T01:30:00"/>
    <x v="19"/>
    <s v="Elwenn JOUBREL"/>
    <s v="#60DC8C"/>
    <s v="#22A34F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497"/>
  </r>
  <r>
    <x v="69"/>
    <n v="21"/>
    <d v="2026-06-28T01:30:00"/>
    <x v="20"/>
    <s v="Pauline OLIVIER"/>
    <s v="#2FAEE0"/>
    <s v="#BEA064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608"/>
  </r>
  <r>
    <x v="69"/>
    <n v="22"/>
    <d v="2026-06-28T01:30:00"/>
    <x v="21"/>
    <s v="Julie BOISSIERE"/>
    <s v="#41DEF0"/>
    <s v="#0BA6B7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202"/>
  </r>
  <r>
    <x v="69"/>
    <n v="23"/>
    <d v="2026-06-28T01:30:00"/>
    <x v="22"/>
    <s v="Julie BOUCHARD"/>
    <s v="#F2A2A2"/>
    <s v="#C25D5D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281"/>
  </r>
  <r>
    <x v="69"/>
    <n v="24"/>
    <d v="2026-06-28T01:30:00"/>
    <x v="23"/>
    <s v="Vincent FRAYSSE"/>
    <s v="#A2F2C7"/>
    <s v="#5DC18C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726"/>
  </r>
  <r>
    <x v="69"/>
    <n v="25"/>
    <d v="2026-06-28T01:30:00"/>
    <x v="24"/>
    <s v="Louis HARLE"/>
    <s v="#D1B9EB"/>
    <s v="#B58BC7"/>
    <s v="Tour 3"/>
    <s v="K"/>
    <s v="Colombie"/>
    <s v="COL"/>
    <s v="Portugal"/>
    <s v="PRT"/>
    <s v="Miami Gardens, Florida"/>
    <s v="Hard Rock Stadium"/>
    <m/>
    <m/>
    <n v="0"/>
    <n v="154"/>
    <n v="102"/>
    <n v="55"/>
    <s v="À venir"/>
    <s v=""/>
    <s v=""/>
    <s v=""/>
    <s v=""/>
    <n v="0"/>
    <s v=""/>
    <s v=""/>
    <n v="0"/>
    <n v="291"/>
  </r>
  <r>
    <x v="69"/>
    <n v="26"/>
    <d v="2026-06-11T21:00:00"/>
    <x v="25"/>
    <s v="Amine ZARROUKI"/>
    <s v="#EB8787"/>
    <s v="#368E2C"/>
    <s v="Tour 3"/>
    <s v="K"/>
    <s v="Colombie"/>
    <s v="COL"/>
    <s v="Portugal"/>
    <s v="PRT"/>
    <m/>
    <m/>
    <m/>
    <m/>
    <n v="0"/>
    <n v="154"/>
    <n v="102"/>
    <n v="55"/>
    <s v="À venir"/>
    <s v=""/>
    <s v=""/>
    <s v=""/>
    <n v="102"/>
    <n v="0"/>
    <s v=""/>
    <s v=""/>
    <n v="0"/>
    <n v="320"/>
  </r>
  <r>
    <x v="70"/>
    <n v="1"/>
    <d v="2026-06-28T01:30:00"/>
    <x v="0"/>
    <s v="Aurélien DE POULPIQUET"/>
    <s v="#F7C79D"/>
    <s v="#FFBE85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625"/>
  </r>
  <r>
    <x v="70"/>
    <n v="2"/>
    <d v="2026-06-28T01:30:00"/>
    <x v="1"/>
    <s v="Paul MONTESINOS"/>
    <s v="#FFBEBE"/>
    <s v="#DF6868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538"/>
  </r>
  <r>
    <x v="70"/>
    <n v="3"/>
    <d v="2026-06-28T01:30:00"/>
    <x v="2"/>
    <s v="Kinsley ROQUE"/>
    <s v="#F5C7FC"/>
    <s v="#C489CF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519"/>
  </r>
  <r>
    <x v="70"/>
    <n v="4"/>
    <d v="2026-06-28T01:30:00"/>
    <x v="3"/>
    <s v="Jaouad SETTI"/>
    <s v="#A5EA7F"/>
    <s v="#80C65A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274"/>
  </r>
  <r>
    <x v="70"/>
    <n v="5"/>
    <d v="2026-06-28T01:30:00"/>
    <x v="4"/>
    <s v="Julien INGE"/>
    <s v="#D890FF"/>
    <s v="#B750EF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96"/>
  </r>
  <r>
    <x v="70"/>
    <n v="6"/>
    <d v="2026-06-28T01:30:00"/>
    <x v="5"/>
    <s v="Marie EXBRAYAT"/>
    <s v="#A6F7B1"/>
    <s v="#6EC179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362"/>
  </r>
  <r>
    <x v="70"/>
    <n v="7"/>
    <d v="2026-06-28T01:30:00"/>
    <x v="6"/>
    <s v="Amine ZARROUKI"/>
    <s v="#B2EAE8"/>
    <s v="#6CB4B1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138"/>
  </r>
  <r>
    <x v="70"/>
    <n v="8"/>
    <d v="2026-06-28T01:30:00"/>
    <x v="7"/>
    <s v="Laura GIULIANO"/>
    <s v="#EEF7B1"/>
    <s v="#C1CB7D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623"/>
  </r>
  <r>
    <x v="70"/>
    <n v="9"/>
    <d v="2026-06-28T01:30:00"/>
    <x v="8"/>
    <s v="Julien CRIMOTEL"/>
    <s v="#F4EA9D"/>
    <s v="#D2C458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492"/>
  </r>
  <r>
    <x v="70"/>
    <n v="10"/>
    <d v="2026-06-28T01:30:00"/>
    <x v="9"/>
    <s v="Quentin CARTON"/>
    <s v="#C4B0FF"/>
    <s v="#7F66C8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416"/>
  </r>
  <r>
    <x v="70"/>
    <n v="11"/>
    <d v="2026-06-28T01:30:00"/>
    <x v="10"/>
    <s v="Eyram TETSHIE"/>
    <s v="#CBEBBA"/>
    <s v="#70BC6E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489"/>
  </r>
  <r>
    <x v="70"/>
    <n v="12"/>
    <d v="2026-06-28T01:30:00"/>
    <x v="11"/>
    <s v="Anis LEBIK"/>
    <s v="#C2D4FF"/>
    <s v="#6586D5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396"/>
  </r>
  <r>
    <x v="70"/>
    <n v="13"/>
    <d v="2026-06-28T01:30:00"/>
    <x v="12"/>
    <s v="Julia BOUANAN"/>
    <s v="#C1E0EF"/>
    <s v="#4F91B2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623"/>
  </r>
  <r>
    <x v="70"/>
    <n v="14"/>
    <d v="2026-06-28T01:30:00"/>
    <x v="13"/>
    <s v="Julie Mansard"/>
    <s v="#FFAFD2"/>
    <s v="#F2589B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424"/>
  </r>
  <r>
    <x v="70"/>
    <n v="15"/>
    <d v="2026-06-28T01:30:00"/>
    <x v="14"/>
    <s v="Juliette"/>
    <s v="#FF9898"/>
    <s v="#FF5D5D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524"/>
  </r>
  <r>
    <x v="70"/>
    <n v="16"/>
    <d v="2026-06-28T01:30:00"/>
    <x v="15"/>
    <s v="Samya ALAOUI"/>
    <s v="#86A4FE"/>
    <s v="#3769FF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153"/>
  </r>
  <r>
    <x v="70"/>
    <n v="17"/>
    <d v="2026-06-28T01:30:00"/>
    <x v="16"/>
    <s v="Léa WALOCQ"/>
    <s v="#FFB0B0"/>
    <s v="#F25757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451"/>
  </r>
  <r>
    <x v="70"/>
    <n v="18"/>
    <d v="2026-06-28T01:30:00"/>
    <x v="17"/>
    <s v="Mohamad EL KAWAS"/>
    <s v="#F0BC42"/>
    <s v="#8E1F2F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393"/>
  </r>
  <r>
    <x v="70"/>
    <n v="19"/>
    <d v="2026-06-28T01:30:00"/>
    <x v="18"/>
    <s v="Nicolas LE MOUEL"/>
    <s v="#E8B28F"/>
    <s v="#E65568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310"/>
  </r>
  <r>
    <x v="70"/>
    <n v="20"/>
    <d v="2026-06-28T01:30:00"/>
    <x v="19"/>
    <s v="Léa EL ASERY"/>
    <s v="#60DC8C"/>
    <s v="#22A34F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497"/>
  </r>
  <r>
    <x v="70"/>
    <n v="21"/>
    <d v="2026-06-28T01:30:00"/>
    <x v="20"/>
    <s v="Elwenn JOUBREL"/>
    <s v="#2FAEE0"/>
    <s v="#BEA064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608"/>
  </r>
  <r>
    <x v="70"/>
    <n v="22"/>
    <d v="2026-06-28T01:30:00"/>
    <x v="21"/>
    <s v="Pauline OLIVIER"/>
    <s v="#41DEF0"/>
    <s v="#0BA6B7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202"/>
  </r>
  <r>
    <x v="70"/>
    <n v="23"/>
    <d v="2026-06-28T01:30:00"/>
    <x v="22"/>
    <s v="Julie BOISSIERE"/>
    <s v="#F2A2A2"/>
    <s v="#C25D5D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281"/>
  </r>
  <r>
    <x v="70"/>
    <n v="24"/>
    <d v="2026-06-28T01:30:00"/>
    <x v="23"/>
    <s v="Julie BOUCHARD"/>
    <s v="#A2F2C7"/>
    <s v="#5DC18C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726"/>
  </r>
  <r>
    <x v="70"/>
    <n v="25"/>
    <d v="2026-06-28T01:30:00"/>
    <x v="24"/>
    <s v="Vincent FRAYSSE"/>
    <s v="#D1B9EB"/>
    <s v="#B58BC7"/>
    <s v="Tour 3"/>
    <s v="K"/>
    <s v="RD Congo"/>
    <s v="COD"/>
    <s v="Ouzbékistan"/>
    <s v="NZD"/>
    <s v="Atlanta"/>
    <s v="Mercedes-Benz Stadium"/>
    <m/>
    <m/>
    <n v="0"/>
    <n v="63"/>
    <n v="107"/>
    <n v="158"/>
    <s v="À venir"/>
    <s v=""/>
    <s v=""/>
    <s v=""/>
    <s v=""/>
    <n v="0"/>
    <s v=""/>
    <s v=""/>
    <n v="0"/>
    <n v="291"/>
  </r>
  <r>
    <x v="70"/>
    <n v="26"/>
    <d v="2026-06-11T21:00:00"/>
    <x v="25"/>
    <s v="Laura GIULIANO"/>
    <s v="#EB8787"/>
    <s v="#368E2C"/>
    <s v="Tour 3"/>
    <s v="K"/>
    <s v="RD Congo"/>
    <s v="COD"/>
    <s v="Ouzbékistan"/>
    <s v="NZD"/>
    <m/>
    <m/>
    <m/>
    <m/>
    <n v="0"/>
    <n v="63"/>
    <n v="107"/>
    <n v="158"/>
    <s v="À venir"/>
    <s v=""/>
    <s v=""/>
    <s v=""/>
    <n v="107"/>
    <n v="0"/>
    <s v=""/>
    <s v=""/>
    <n v="0"/>
    <n v="320"/>
  </r>
  <r>
    <x v="71"/>
    <n v="1"/>
    <d v="2026-06-28T04:00:00"/>
    <x v="0"/>
    <s v="Louis HARLE"/>
    <s v="#F7C79D"/>
    <s v="#FFBE85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625"/>
  </r>
  <r>
    <x v="71"/>
    <n v="2"/>
    <d v="2026-06-28T04:00:00"/>
    <x v="1"/>
    <s v="Aurélien DE POULPIQUET"/>
    <s v="#FFBEBE"/>
    <s v="#DF6868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538"/>
  </r>
  <r>
    <x v="71"/>
    <n v="3"/>
    <d v="2026-06-28T04:00:00"/>
    <x v="2"/>
    <s v="Paul MONTESINOS"/>
    <s v="#F5C7FC"/>
    <s v="#C489CF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519"/>
  </r>
  <r>
    <x v="71"/>
    <n v="4"/>
    <d v="2026-06-28T04:00:00"/>
    <x v="3"/>
    <s v="Kinsley ROQUE"/>
    <s v="#A5EA7F"/>
    <s v="#80C65A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274"/>
  </r>
  <r>
    <x v="71"/>
    <n v="5"/>
    <d v="2026-06-28T04:00:00"/>
    <x v="4"/>
    <s v="Jaouad SETTI"/>
    <s v="#D890FF"/>
    <s v="#B750EF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96"/>
  </r>
  <r>
    <x v="71"/>
    <n v="6"/>
    <d v="2026-06-28T04:00:00"/>
    <x v="5"/>
    <s v="Julien INGE"/>
    <s v="#A6F7B1"/>
    <s v="#6EC179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362"/>
  </r>
  <r>
    <x v="71"/>
    <n v="7"/>
    <d v="2026-06-28T04:00:00"/>
    <x v="6"/>
    <s v="Marie EXBRAYAT"/>
    <s v="#B2EAE8"/>
    <s v="#6CB4B1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138"/>
  </r>
  <r>
    <x v="71"/>
    <n v="8"/>
    <d v="2026-06-28T04:00:00"/>
    <x v="7"/>
    <s v="Amine ZARROUKI"/>
    <s v="#EEF7B1"/>
    <s v="#C1CB7D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623"/>
  </r>
  <r>
    <x v="71"/>
    <n v="9"/>
    <d v="2026-06-28T04:00:00"/>
    <x v="8"/>
    <s v="Laura GIULIANO"/>
    <s v="#F4EA9D"/>
    <s v="#D2C458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492"/>
  </r>
  <r>
    <x v="71"/>
    <n v="10"/>
    <d v="2026-06-28T04:00:00"/>
    <x v="9"/>
    <s v="Julien CRIMOTEL"/>
    <s v="#C4B0FF"/>
    <s v="#7F66C8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416"/>
  </r>
  <r>
    <x v="71"/>
    <n v="11"/>
    <d v="2026-06-28T04:00:00"/>
    <x v="10"/>
    <s v="Quentin CARTON"/>
    <s v="#CBEBBA"/>
    <s v="#70BC6E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489"/>
  </r>
  <r>
    <x v="71"/>
    <n v="12"/>
    <d v="2026-06-28T04:00:00"/>
    <x v="11"/>
    <s v="Eyram TETSHIE"/>
    <s v="#C2D4FF"/>
    <s v="#6586D5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396"/>
  </r>
  <r>
    <x v="71"/>
    <n v="13"/>
    <d v="2026-06-28T04:00:00"/>
    <x v="12"/>
    <s v="Anis LEBIK"/>
    <s v="#C1E0EF"/>
    <s v="#4F91B2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623"/>
  </r>
  <r>
    <x v="71"/>
    <n v="14"/>
    <d v="2026-06-28T04:00:00"/>
    <x v="13"/>
    <s v="Julia BOUANAN"/>
    <s v="#FFAFD2"/>
    <s v="#F2589B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424"/>
  </r>
  <r>
    <x v="71"/>
    <n v="15"/>
    <d v="2026-06-28T04:00:00"/>
    <x v="14"/>
    <s v="Julie Mansard"/>
    <s v="#FF9898"/>
    <s v="#FF5D5D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524"/>
  </r>
  <r>
    <x v="71"/>
    <n v="16"/>
    <d v="2026-06-28T04:00:00"/>
    <x v="15"/>
    <s v="Juliette"/>
    <s v="#86A4FE"/>
    <s v="#3769FF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153"/>
  </r>
  <r>
    <x v="71"/>
    <n v="17"/>
    <d v="2026-06-28T04:00:00"/>
    <x v="16"/>
    <s v="Samya ALAOUI"/>
    <s v="#FFB0B0"/>
    <s v="#F25757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451"/>
  </r>
  <r>
    <x v="71"/>
    <n v="18"/>
    <d v="2026-06-28T04:00:00"/>
    <x v="17"/>
    <s v="Léa WALOCQ"/>
    <s v="#F0BC42"/>
    <s v="#8E1F2F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393"/>
  </r>
  <r>
    <x v="71"/>
    <n v="19"/>
    <d v="2026-06-28T04:00:00"/>
    <x v="18"/>
    <s v="Mohamad EL KAWAS"/>
    <s v="#E8B28F"/>
    <s v="#E65568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310"/>
  </r>
  <r>
    <x v="71"/>
    <n v="20"/>
    <d v="2026-06-28T04:00:00"/>
    <x v="19"/>
    <s v="Nicolas LE MOUEL"/>
    <s v="#60DC8C"/>
    <s v="#22A34F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497"/>
  </r>
  <r>
    <x v="71"/>
    <n v="21"/>
    <d v="2026-06-28T04:00:00"/>
    <x v="20"/>
    <s v="Léa EL ASERY"/>
    <s v="#2FAEE0"/>
    <s v="#BEA064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608"/>
  </r>
  <r>
    <x v="71"/>
    <n v="22"/>
    <d v="2026-06-28T04:00:00"/>
    <x v="21"/>
    <s v="Elwenn JOUBREL"/>
    <s v="#41DEF0"/>
    <s v="#0BA6B7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202"/>
  </r>
  <r>
    <x v="71"/>
    <n v="23"/>
    <d v="2026-06-28T04:00:00"/>
    <x v="22"/>
    <s v="Pauline OLIVIER"/>
    <s v="#F2A2A2"/>
    <s v="#C25D5D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281"/>
  </r>
  <r>
    <x v="71"/>
    <n v="24"/>
    <d v="2026-06-28T04:00:00"/>
    <x v="23"/>
    <s v="Julie BOISSIERE"/>
    <s v="#A2F2C7"/>
    <s v="#5DC18C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726"/>
  </r>
  <r>
    <x v="71"/>
    <n v="25"/>
    <d v="2026-06-28T04:00:00"/>
    <x v="24"/>
    <s v="Julie BOUCHARD"/>
    <s v="#D1B9EB"/>
    <s v="#B58BC7"/>
    <s v="Tour 3"/>
    <s v="J"/>
    <s v="Algérie"/>
    <s v="ALG"/>
    <s v="Autriche"/>
    <s v="AUT"/>
    <s v="Kansas City, Missouri"/>
    <s v="Arrowhead Stadium"/>
    <m/>
    <m/>
    <n v="0"/>
    <n v="96"/>
    <n v="103"/>
    <n v="107"/>
    <s v="À venir"/>
    <n v="0"/>
    <n v="0"/>
    <s v=""/>
    <s v=""/>
    <n v="0"/>
    <s v=""/>
    <s v=""/>
    <n v="0"/>
    <n v="291"/>
  </r>
  <r>
    <x v="71"/>
    <n v="26"/>
    <d v="2026-06-11T21:00:00"/>
    <x v="25"/>
    <s v="Julien CRIMOTEL"/>
    <s v="#EB8787"/>
    <s v="#368E2C"/>
    <s v="Tour 3"/>
    <s v="J"/>
    <s v="Algérie"/>
    <s v="ALG"/>
    <s v="Autriche"/>
    <s v="AUT"/>
    <m/>
    <m/>
    <m/>
    <m/>
    <n v="0"/>
    <n v="96"/>
    <n v="103"/>
    <n v="107"/>
    <s v="À venir"/>
    <n v="0"/>
    <n v="0"/>
    <s v=""/>
    <n v="103"/>
    <n v="0"/>
    <s v=""/>
    <s v=""/>
    <n v="0"/>
    <n v="320"/>
  </r>
  <r>
    <x v="72"/>
    <n v="1"/>
    <d v="2026-06-28T04:00:00"/>
    <x v="0"/>
    <s v="Vincent FRAYSSE"/>
    <s v="#F7C79D"/>
    <s v="#FFBE85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625"/>
  </r>
  <r>
    <x v="72"/>
    <n v="2"/>
    <d v="2026-06-28T04:00:00"/>
    <x v="1"/>
    <s v="Louis HARLE"/>
    <s v="#FFBEBE"/>
    <s v="#DF6868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538"/>
  </r>
  <r>
    <x v="72"/>
    <n v="3"/>
    <d v="2026-06-28T04:00:00"/>
    <x v="2"/>
    <s v="Aurélien DE POULPIQUET"/>
    <s v="#F5C7FC"/>
    <s v="#C489CF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519"/>
  </r>
  <r>
    <x v="72"/>
    <n v="4"/>
    <d v="2026-06-28T04:00:00"/>
    <x v="3"/>
    <s v="Paul MONTESINOS"/>
    <s v="#A5EA7F"/>
    <s v="#80C65A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274"/>
  </r>
  <r>
    <x v="72"/>
    <n v="5"/>
    <d v="2026-06-28T04:00:00"/>
    <x v="4"/>
    <s v="Kinsley ROQUE"/>
    <s v="#D890FF"/>
    <s v="#B750EF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96"/>
  </r>
  <r>
    <x v="72"/>
    <n v="6"/>
    <d v="2026-06-28T04:00:00"/>
    <x v="5"/>
    <s v="Jaouad SETTI"/>
    <s v="#A6F7B1"/>
    <s v="#6EC179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362"/>
  </r>
  <r>
    <x v="72"/>
    <n v="7"/>
    <d v="2026-06-28T04:00:00"/>
    <x v="6"/>
    <s v="Julien INGE"/>
    <s v="#B2EAE8"/>
    <s v="#6CB4B1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138"/>
  </r>
  <r>
    <x v="72"/>
    <n v="8"/>
    <d v="2026-06-28T04:00:00"/>
    <x v="7"/>
    <s v="Marie EXBRAYAT"/>
    <s v="#EEF7B1"/>
    <s v="#C1CB7D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623"/>
  </r>
  <r>
    <x v="72"/>
    <n v="9"/>
    <d v="2026-06-28T04:00:00"/>
    <x v="8"/>
    <s v="Amine ZARROUKI"/>
    <s v="#F4EA9D"/>
    <s v="#D2C458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492"/>
  </r>
  <r>
    <x v="72"/>
    <n v="10"/>
    <d v="2026-06-28T04:00:00"/>
    <x v="9"/>
    <s v="Laura GIULIANO"/>
    <s v="#C4B0FF"/>
    <s v="#7F66C8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416"/>
  </r>
  <r>
    <x v="72"/>
    <n v="11"/>
    <d v="2026-06-28T04:00:00"/>
    <x v="10"/>
    <s v="Julien CRIMOTEL"/>
    <s v="#CBEBBA"/>
    <s v="#70BC6E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489"/>
  </r>
  <r>
    <x v="72"/>
    <n v="12"/>
    <d v="2026-06-28T04:00:00"/>
    <x v="11"/>
    <s v="Quentin CARTON"/>
    <s v="#C2D4FF"/>
    <s v="#6586D5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396"/>
  </r>
  <r>
    <x v="72"/>
    <n v="13"/>
    <d v="2026-06-28T04:00:00"/>
    <x v="12"/>
    <s v="Eyram TETSHIE"/>
    <s v="#C1E0EF"/>
    <s v="#4F91B2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623"/>
  </r>
  <r>
    <x v="72"/>
    <n v="14"/>
    <d v="2026-06-28T04:00:00"/>
    <x v="13"/>
    <s v="Anis LEBIK"/>
    <s v="#FFAFD2"/>
    <s v="#F2589B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424"/>
  </r>
  <r>
    <x v="72"/>
    <n v="15"/>
    <d v="2026-06-28T04:00:00"/>
    <x v="14"/>
    <s v="Julia BOUANAN"/>
    <s v="#FF9898"/>
    <s v="#FF5D5D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524"/>
  </r>
  <r>
    <x v="72"/>
    <n v="16"/>
    <d v="2026-06-28T04:00:00"/>
    <x v="15"/>
    <s v="Julie Mansard"/>
    <s v="#86A4FE"/>
    <s v="#3769FF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153"/>
  </r>
  <r>
    <x v="72"/>
    <n v="17"/>
    <d v="2026-06-28T04:00:00"/>
    <x v="16"/>
    <s v="Juliette"/>
    <s v="#FFB0B0"/>
    <s v="#F25757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451"/>
  </r>
  <r>
    <x v="72"/>
    <n v="18"/>
    <d v="2026-06-28T04:00:00"/>
    <x v="17"/>
    <s v="Samya ALAOUI"/>
    <s v="#F0BC42"/>
    <s v="#8E1F2F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393"/>
  </r>
  <r>
    <x v="72"/>
    <n v="19"/>
    <d v="2026-06-28T04:00:00"/>
    <x v="18"/>
    <s v="Léa WALOCQ"/>
    <s v="#E8B28F"/>
    <s v="#E65568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310"/>
  </r>
  <r>
    <x v="72"/>
    <n v="20"/>
    <d v="2026-06-28T04:00:00"/>
    <x v="19"/>
    <s v="Mohamad EL KAWAS"/>
    <s v="#60DC8C"/>
    <s v="#22A34F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497"/>
  </r>
  <r>
    <x v="72"/>
    <n v="21"/>
    <d v="2026-06-28T04:00:00"/>
    <x v="20"/>
    <s v="Nicolas LE MOUEL"/>
    <s v="#2FAEE0"/>
    <s v="#BEA064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608"/>
  </r>
  <r>
    <x v="72"/>
    <n v="22"/>
    <d v="2026-06-28T04:00:00"/>
    <x v="21"/>
    <s v="Léa EL ASERY"/>
    <s v="#41DEF0"/>
    <s v="#0BA6B7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202"/>
  </r>
  <r>
    <x v="72"/>
    <n v="23"/>
    <d v="2026-06-28T04:00:00"/>
    <x v="22"/>
    <s v="Elwenn JOUBREL"/>
    <s v="#F2A2A2"/>
    <s v="#C25D5D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281"/>
  </r>
  <r>
    <x v="72"/>
    <n v="24"/>
    <d v="2026-06-28T04:00:00"/>
    <x v="23"/>
    <s v="Pauline OLIVIER"/>
    <s v="#A2F2C7"/>
    <s v="#5DC18C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726"/>
  </r>
  <r>
    <x v="72"/>
    <n v="25"/>
    <d v="2026-06-28T04:00:00"/>
    <x v="24"/>
    <s v="Julie BOISSIERE"/>
    <s v="#D1B9EB"/>
    <s v="#B58BC7"/>
    <s v="Tour 3"/>
    <s v="J"/>
    <s v="Jordanie"/>
    <s v="JOR"/>
    <s v="Argentine"/>
    <s v="ARG"/>
    <s v="Arlington, Dallas, Texas"/>
    <s v="AT&amp;T Stadium"/>
    <m/>
    <m/>
    <n v="0"/>
    <n v="165"/>
    <n v="145"/>
    <n v="32"/>
    <s v="À venir"/>
    <n v="0"/>
    <n v="0"/>
    <s v=""/>
    <s v=""/>
    <n v="0"/>
    <s v=""/>
    <s v=""/>
    <n v="0"/>
    <n v="291"/>
  </r>
  <r>
    <x v="72"/>
    <n v="26"/>
    <d v="2026-06-11T21:00:00"/>
    <x v="25"/>
    <s v="Quentin CARTON"/>
    <s v="#EB8787"/>
    <s v="#368E2C"/>
    <s v="Tour 3"/>
    <s v="J"/>
    <s v="Jordanie"/>
    <s v="JOR"/>
    <s v="Argentine"/>
    <s v="ARG"/>
    <m/>
    <m/>
    <m/>
    <m/>
    <n v="0"/>
    <n v="165"/>
    <n v="145"/>
    <n v="32"/>
    <s v="À venir"/>
    <n v="0"/>
    <n v="0"/>
    <s v=""/>
    <n v="145"/>
    <n v="0"/>
    <s v=""/>
    <s v=""/>
    <n v="0"/>
    <n v="320"/>
  </r>
  <r>
    <x v="73"/>
    <n v="1"/>
    <d v="2026-06-28T21:00:00"/>
    <x v="0"/>
    <s v="Julie BOUCHARD"/>
    <s v="#F7C79D"/>
    <s v="#FFBE85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625"/>
  </r>
  <r>
    <x v="73"/>
    <n v="2"/>
    <d v="2026-06-28T21:00:00"/>
    <x v="1"/>
    <s v="Vincent FRAYSSE"/>
    <s v="#FFBEBE"/>
    <s v="#DF6868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538"/>
  </r>
  <r>
    <x v="73"/>
    <n v="3"/>
    <d v="2026-06-28T21:00:00"/>
    <x v="2"/>
    <s v="Louis HARLE"/>
    <s v="#F5C7FC"/>
    <s v="#C489CF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519"/>
  </r>
  <r>
    <x v="73"/>
    <n v="4"/>
    <d v="2026-06-28T21:00:00"/>
    <x v="3"/>
    <s v="Aurélien DE POULPIQUET"/>
    <s v="#A5EA7F"/>
    <s v="#80C65A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274"/>
  </r>
  <r>
    <x v="73"/>
    <n v="5"/>
    <d v="2026-06-28T21:00:00"/>
    <x v="4"/>
    <s v="Paul MONTESINOS"/>
    <s v="#D890FF"/>
    <s v="#B750EF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96"/>
  </r>
  <r>
    <x v="73"/>
    <n v="6"/>
    <d v="2026-06-28T21:00:00"/>
    <x v="5"/>
    <s v="Kinsley ROQUE"/>
    <s v="#A6F7B1"/>
    <s v="#6EC179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362"/>
  </r>
  <r>
    <x v="73"/>
    <n v="7"/>
    <d v="2026-06-28T21:00:00"/>
    <x v="6"/>
    <s v="Jaouad SETTI"/>
    <s v="#B2EAE8"/>
    <s v="#6CB4B1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138"/>
  </r>
  <r>
    <x v="73"/>
    <n v="8"/>
    <d v="2026-06-28T21:00:00"/>
    <x v="7"/>
    <s v="Julien INGE"/>
    <s v="#EEF7B1"/>
    <s v="#C1CB7D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623"/>
  </r>
  <r>
    <x v="73"/>
    <n v="9"/>
    <d v="2026-06-28T21:00:00"/>
    <x v="8"/>
    <s v="Marie EXBRAYAT"/>
    <s v="#F4EA9D"/>
    <s v="#D2C458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492"/>
  </r>
  <r>
    <x v="73"/>
    <n v="10"/>
    <d v="2026-06-28T21:00:00"/>
    <x v="9"/>
    <s v="Amine ZARROUKI"/>
    <s v="#C4B0FF"/>
    <s v="#7F66C8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416"/>
  </r>
  <r>
    <x v="73"/>
    <n v="11"/>
    <d v="2026-06-28T21:00:00"/>
    <x v="10"/>
    <s v="Laura GIULIANO"/>
    <s v="#CBEBBA"/>
    <s v="#70BC6E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489"/>
  </r>
  <r>
    <x v="73"/>
    <n v="12"/>
    <d v="2026-06-28T21:00:00"/>
    <x v="11"/>
    <s v="Julien CRIMOTEL"/>
    <s v="#C2D4FF"/>
    <s v="#6586D5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396"/>
  </r>
  <r>
    <x v="73"/>
    <n v="13"/>
    <d v="2026-06-28T21:00:00"/>
    <x v="12"/>
    <s v="Quentin CARTON"/>
    <s v="#C1E0EF"/>
    <s v="#4F91B2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623"/>
  </r>
  <r>
    <x v="73"/>
    <n v="14"/>
    <d v="2026-06-28T21:00:00"/>
    <x v="13"/>
    <s v="Eyram TETSHIE"/>
    <s v="#FFAFD2"/>
    <s v="#F2589B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424"/>
  </r>
  <r>
    <x v="73"/>
    <n v="15"/>
    <d v="2026-06-28T21:00:00"/>
    <x v="14"/>
    <s v="Anis LEBIK"/>
    <s v="#FF9898"/>
    <s v="#FF5D5D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524"/>
  </r>
  <r>
    <x v="73"/>
    <n v="16"/>
    <d v="2026-06-28T21:00:00"/>
    <x v="15"/>
    <s v="Julia BOUANAN"/>
    <s v="#86A4FE"/>
    <s v="#3769FF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153"/>
  </r>
  <r>
    <x v="73"/>
    <n v="17"/>
    <d v="2026-06-28T21:00:00"/>
    <x v="16"/>
    <s v="Julie Mansard"/>
    <s v="#FFB0B0"/>
    <s v="#F25757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451"/>
  </r>
  <r>
    <x v="73"/>
    <n v="18"/>
    <d v="2026-06-28T21:00:00"/>
    <x v="17"/>
    <s v="Juliette"/>
    <s v="#F0BC42"/>
    <s v="#8E1F2F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393"/>
  </r>
  <r>
    <x v="73"/>
    <n v="19"/>
    <d v="2026-06-28T21:00:00"/>
    <x v="18"/>
    <s v="Samya ALAOUI"/>
    <s v="#E8B28F"/>
    <s v="#E65568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310"/>
  </r>
  <r>
    <x v="73"/>
    <n v="20"/>
    <d v="2026-06-28T21:00:00"/>
    <x v="19"/>
    <s v="Léa WALOCQ"/>
    <s v="#60DC8C"/>
    <s v="#22A34F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497"/>
  </r>
  <r>
    <x v="73"/>
    <n v="21"/>
    <d v="2026-06-28T21:00:00"/>
    <x v="20"/>
    <s v="Mohamad EL KAWAS"/>
    <s v="#2FAEE0"/>
    <s v="#BEA064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608"/>
  </r>
  <r>
    <x v="73"/>
    <n v="22"/>
    <d v="2026-06-28T21:00:00"/>
    <x v="21"/>
    <s v="Nicolas LE MOUEL"/>
    <s v="#41DEF0"/>
    <s v="#0BA6B7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202"/>
  </r>
  <r>
    <x v="73"/>
    <n v="23"/>
    <d v="2026-06-28T21:00:00"/>
    <x v="22"/>
    <s v="Léa EL ASERY"/>
    <s v="#F2A2A2"/>
    <s v="#C25D5D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281"/>
  </r>
  <r>
    <x v="73"/>
    <n v="24"/>
    <d v="2026-06-28T21:00:00"/>
    <x v="23"/>
    <s v="Elwenn JOUBREL"/>
    <s v="#A2F2C7"/>
    <s v="#5DC18C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726"/>
  </r>
  <r>
    <x v="73"/>
    <n v="25"/>
    <d v="2026-06-28T21:00:00"/>
    <x v="24"/>
    <s v="Pauline OLIVIER"/>
    <s v="#D1B9EB"/>
    <s v="#B58BC7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n v="0"/>
    <n v="0"/>
    <s v=""/>
    <s v=""/>
    <n v="0"/>
    <s v=""/>
    <s v=""/>
    <n v="0"/>
    <n v="291"/>
  </r>
  <r>
    <x v="73"/>
    <n v="26"/>
    <d v="2026-06-11T21:00:00"/>
    <x v="25"/>
    <s v="Eyram TETSHIE"/>
    <s v="#EB8787"/>
    <s v="#368E2C"/>
    <s v="1/16 Finale"/>
    <s v=""/>
    <s v="TBD"/>
    <s v="TDB"/>
    <s v="TBD"/>
    <s v="TDB"/>
    <m/>
    <m/>
    <m/>
    <m/>
    <n v="0"/>
    <n v="0"/>
    <n v="0"/>
    <n v="0"/>
    <s v="À venir"/>
    <n v="0"/>
    <n v="0"/>
    <s v=""/>
    <n v="0"/>
    <n v="0"/>
    <s v=""/>
    <s v=""/>
    <n v="0"/>
    <n v="320"/>
  </r>
  <r>
    <x v="74"/>
    <n v="1"/>
    <d v="2026-06-29T19:00:00"/>
    <x v="0"/>
    <s v="Julie BOISSIERE"/>
    <s v="#F7C79D"/>
    <s v="#FFBE85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625"/>
  </r>
  <r>
    <x v="74"/>
    <n v="2"/>
    <d v="2026-06-29T19:00:00"/>
    <x v="1"/>
    <s v="Julie BOUCHARD"/>
    <s v="#FFBEBE"/>
    <s v="#DF6868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538"/>
  </r>
  <r>
    <x v="74"/>
    <n v="3"/>
    <d v="2026-06-29T19:00:00"/>
    <x v="2"/>
    <s v="Vincent FRAYSSE"/>
    <s v="#F5C7FC"/>
    <s v="#C489CF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519"/>
  </r>
  <r>
    <x v="74"/>
    <n v="4"/>
    <d v="2026-06-29T19:00:00"/>
    <x v="3"/>
    <s v="Louis HARLE"/>
    <s v="#A5EA7F"/>
    <s v="#80C65A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274"/>
  </r>
  <r>
    <x v="74"/>
    <n v="5"/>
    <d v="2026-06-29T19:00:00"/>
    <x v="4"/>
    <s v="Aurélien DE POULPIQUET"/>
    <s v="#D890FF"/>
    <s v="#B750EF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96"/>
  </r>
  <r>
    <x v="74"/>
    <n v="6"/>
    <d v="2026-06-29T19:00:00"/>
    <x v="5"/>
    <s v="Paul MONTESINOS"/>
    <s v="#A6F7B1"/>
    <s v="#6EC179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362"/>
  </r>
  <r>
    <x v="74"/>
    <n v="7"/>
    <d v="2026-06-29T19:00:00"/>
    <x v="6"/>
    <s v="Kinsley ROQUE"/>
    <s v="#B2EAE8"/>
    <s v="#6CB4B1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138"/>
  </r>
  <r>
    <x v="74"/>
    <n v="8"/>
    <d v="2026-06-29T19:00:00"/>
    <x v="7"/>
    <s v="Jaouad SETTI"/>
    <s v="#EEF7B1"/>
    <s v="#C1CB7D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623"/>
  </r>
  <r>
    <x v="74"/>
    <n v="9"/>
    <d v="2026-06-29T19:00:00"/>
    <x v="8"/>
    <s v="Julien INGE"/>
    <s v="#F4EA9D"/>
    <s v="#D2C458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492"/>
  </r>
  <r>
    <x v="74"/>
    <n v="10"/>
    <d v="2026-06-29T19:00:00"/>
    <x v="9"/>
    <s v="Marie EXBRAYAT"/>
    <s v="#C4B0FF"/>
    <s v="#7F66C8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416"/>
  </r>
  <r>
    <x v="74"/>
    <n v="11"/>
    <d v="2026-06-29T19:00:00"/>
    <x v="10"/>
    <s v="Amine ZARROUKI"/>
    <s v="#CBEBBA"/>
    <s v="#70BC6E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489"/>
  </r>
  <r>
    <x v="74"/>
    <n v="12"/>
    <d v="2026-06-29T19:00:00"/>
    <x v="11"/>
    <s v="Laura GIULIANO"/>
    <s v="#C2D4FF"/>
    <s v="#6586D5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396"/>
  </r>
  <r>
    <x v="74"/>
    <n v="13"/>
    <d v="2026-06-29T19:00:00"/>
    <x v="12"/>
    <s v="Julien CRIMOTEL"/>
    <s v="#C1E0EF"/>
    <s v="#4F91B2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623"/>
  </r>
  <r>
    <x v="74"/>
    <n v="14"/>
    <d v="2026-06-29T19:00:00"/>
    <x v="13"/>
    <s v="Quentin CARTON"/>
    <s v="#FFAFD2"/>
    <s v="#F2589B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424"/>
  </r>
  <r>
    <x v="74"/>
    <n v="15"/>
    <d v="2026-06-29T19:00:00"/>
    <x v="14"/>
    <s v="Eyram TETSHIE"/>
    <s v="#FF9898"/>
    <s v="#FF5D5D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524"/>
  </r>
  <r>
    <x v="74"/>
    <n v="16"/>
    <d v="2026-06-29T19:00:00"/>
    <x v="15"/>
    <s v="Anis LEBIK"/>
    <s v="#86A4FE"/>
    <s v="#3769FF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153"/>
  </r>
  <r>
    <x v="74"/>
    <n v="17"/>
    <d v="2026-06-29T19:00:00"/>
    <x v="16"/>
    <s v="Julia BOUANAN"/>
    <s v="#FFB0B0"/>
    <s v="#F25757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451"/>
  </r>
  <r>
    <x v="74"/>
    <n v="18"/>
    <d v="2026-06-29T19:00:00"/>
    <x v="17"/>
    <s v="Julie Mansard"/>
    <s v="#F0BC42"/>
    <s v="#8E1F2F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393"/>
  </r>
  <r>
    <x v="74"/>
    <n v="19"/>
    <d v="2026-06-29T19:00:00"/>
    <x v="18"/>
    <s v="Juliette"/>
    <s v="#E8B28F"/>
    <s v="#E65568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310"/>
  </r>
  <r>
    <x v="74"/>
    <n v="20"/>
    <d v="2026-06-29T19:00:00"/>
    <x v="19"/>
    <s v="Samya ALAOUI"/>
    <s v="#60DC8C"/>
    <s v="#22A34F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497"/>
  </r>
  <r>
    <x v="74"/>
    <n v="21"/>
    <d v="2026-06-29T19:00:00"/>
    <x v="20"/>
    <s v="Léa WALOCQ"/>
    <s v="#2FAEE0"/>
    <s v="#BEA064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608"/>
  </r>
  <r>
    <x v="74"/>
    <n v="22"/>
    <d v="2026-06-29T19:00:00"/>
    <x v="21"/>
    <s v="Mohamad EL KAWAS"/>
    <s v="#41DEF0"/>
    <s v="#0BA6B7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202"/>
  </r>
  <r>
    <x v="74"/>
    <n v="23"/>
    <d v="2026-06-29T19:00:00"/>
    <x v="22"/>
    <s v="Nicolas LE MOUEL"/>
    <s v="#F2A2A2"/>
    <s v="#C25D5D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281"/>
  </r>
  <r>
    <x v="74"/>
    <n v="24"/>
    <d v="2026-06-29T19:00:00"/>
    <x v="23"/>
    <s v="Léa EL ASERY"/>
    <s v="#A2F2C7"/>
    <s v="#5DC18C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726"/>
  </r>
  <r>
    <x v="74"/>
    <n v="25"/>
    <d v="2026-06-29T19:00:00"/>
    <x v="24"/>
    <s v="Elwenn JOUBREL"/>
    <s v="#D1B9EB"/>
    <s v="#B58BC7"/>
    <s v="1/16 Finale"/>
    <s v=""/>
    <s v="TBD"/>
    <s v="TDB"/>
    <s v="TBD"/>
    <s v="TDB"/>
    <s v="Houston, Texas"/>
    <s v="NRG Stadium"/>
    <m/>
    <m/>
    <n v="0"/>
    <n v="0"/>
    <n v="0"/>
    <n v="0"/>
    <s v="À venir"/>
    <n v="0"/>
    <n v="0"/>
    <s v=""/>
    <s v=""/>
    <n v="0"/>
    <s v=""/>
    <s v=""/>
    <n v="0"/>
    <n v="291"/>
  </r>
  <r>
    <x v="74"/>
    <n v="26"/>
    <d v="2026-06-11T21:00:00"/>
    <x v="25"/>
    <s v="Anis LEBIK"/>
    <s v="#EB8787"/>
    <s v="#368E2C"/>
    <s v="1/16 Finale"/>
    <s v=""/>
    <s v="TBD"/>
    <s v="TDB"/>
    <s v="TBD"/>
    <s v="TDB"/>
    <m/>
    <m/>
    <m/>
    <m/>
    <n v="0"/>
    <n v="0"/>
    <n v="0"/>
    <n v="0"/>
    <s v="À venir"/>
    <n v="0"/>
    <n v="0"/>
    <s v=""/>
    <n v="0"/>
    <n v="0"/>
    <s v=""/>
    <s v=""/>
    <n v="0"/>
    <n v="320"/>
  </r>
  <r>
    <x v="75"/>
    <n v="1"/>
    <d v="2026-06-29T22:30:00"/>
    <x v="0"/>
    <s v="Pauline OLIVIER"/>
    <s v="#F7C79D"/>
    <s v="#FFBE85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625"/>
  </r>
  <r>
    <x v="75"/>
    <n v="2"/>
    <d v="2026-06-29T22:30:00"/>
    <x v="1"/>
    <s v="Julie BOISSIERE"/>
    <s v="#FFBEBE"/>
    <s v="#DF6868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538"/>
  </r>
  <r>
    <x v="75"/>
    <n v="3"/>
    <d v="2026-06-29T22:30:00"/>
    <x v="2"/>
    <s v="Julie BOUCHARD"/>
    <s v="#F5C7FC"/>
    <s v="#C489CF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519"/>
  </r>
  <r>
    <x v="75"/>
    <n v="4"/>
    <d v="2026-06-29T22:30:00"/>
    <x v="3"/>
    <s v="Vincent FRAYSSE"/>
    <s v="#A5EA7F"/>
    <s v="#80C65A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274"/>
  </r>
  <r>
    <x v="75"/>
    <n v="5"/>
    <d v="2026-06-29T22:30:00"/>
    <x v="4"/>
    <s v="Louis HARLE"/>
    <s v="#D890FF"/>
    <s v="#B750EF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96"/>
  </r>
  <r>
    <x v="75"/>
    <n v="6"/>
    <d v="2026-06-29T22:30:00"/>
    <x v="5"/>
    <s v="Aurélien DE POULPIQUET"/>
    <s v="#A6F7B1"/>
    <s v="#6EC179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362"/>
  </r>
  <r>
    <x v="75"/>
    <n v="7"/>
    <d v="2026-06-29T22:30:00"/>
    <x v="6"/>
    <s v="Paul MONTESINOS"/>
    <s v="#B2EAE8"/>
    <s v="#6CB4B1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138"/>
  </r>
  <r>
    <x v="75"/>
    <n v="8"/>
    <d v="2026-06-29T22:30:00"/>
    <x v="7"/>
    <s v="Kinsley ROQUE"/>
    <s v="#EEF7B1"/>
    <s v="#C1CB7D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623"/>
  </r>
  <r>
    <x v="75"/>
    <n v="9"/>
    <d v="2026-06-29T22:30:00"/>
    <x v="8"/>
    <s v="Jaouad SETTI"/>
    <s v="#F4EA9D"/>
    <s v="#D2C458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492"/>
  </r>
  <r>
    <x v="75"/>
    <n v="10"/>
    <d v="2026-06-29T22:30:00"/>
    <x v="9"/>
    <s v="Julien INGE"/>
    <s v="#C4B0FF"/>
    <s v="#7F66C8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416"/>
  </r>
  <r>
    <x v="75"/>
    <n v="11"/>
    <d v="2026-06-29T22:30:00"/>
    <x v="10"/>
    <s v="Marie EXBRAYAT"/>
    <s v="#CBEBBA"/>
    <s v="#70BC6E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489"/>
  </r>
  <r>
    <x v="75"/>
    <n v="12"/>
    <d v="2026-06-29T22:30:00"/>
    <x v="11"/>
    <s v="Amine ZARROUKI"/>
    <s v="#C2D4FF"/>
    <s v="#6586D5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396"/>
  </r>
  <r>
    <x v="75"/>
    <n v="13"/>
    <d v="2026-06-29T22:30:00"/>
    <x v="12"/>
    <s v="Laura GIULIANO"/>
    <s v="#C1E0EF"/>
    <s v="#4F91B2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623"/>
  </r>
  <r>
    <x v="75"/>
    <n v="14"/>
    <d v="2026-06-29T22:30:00"/>
    <x v="13"/>
    <s v="Julien CRIMOTEL"/>
    <s v="#FFAFD2"/>
    <s v="#F2589B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424"/>
  </r>
  <r>
    <x v="75"/>
    <n v="15"/>
    <d v="2026-06-29T22:30:00"/>
    <x v="14"/>
    <s v="Quentin CARTON"/>
    <s v="#FF9898"/>
    <s v="#FF5D5D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524"/>
  </r>
  <r>
    <x v="75"/>
    <n v="16"/>
    <d v="2026-06-29T22:30:00"/>
    <x v="15"/>
    <s v="Eyram TETSHIE"/>
    <s v="#86A4FE"/>
    <s v="#3769FF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153"/>
  </r>
  <r>
    <x v="75"/>
    <n v="17"/>
    <d v="2026-06-29T22:30:00"/>
    <x v="16"/>
    <s v="Anis LEBIK"/>
    <s v="#FFB0B0"/>
    <s v="#F25757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451"/>
  </r>
  <r>
    <x v="75"/>
    <n v="18"/>
    <d v="2026-06-29T22:30:00"/>
    <x v="17"/>
    <s v="Julia BOUANAN"/>
    <s v="#F0BC42"/>
    <s v="#8E1F2F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393"/>
  </r>
  <r>
    <x v="75"/>
    <n v="19"/>
    <d v="2026-06-29T22:30:00"/>
    <x v="18"/>
    <s v="Julie Mansard"/>
    <s v="#E8B28F"/>
    <s v="#E65568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310"/>
  </r>
  <r>
    <x v="75"/>
    <n v="20"/>
    <d v="2026-06-29T22:30:00"/>
    <x v="19"/>
    <s v="Juliette"/>
    <s v="#60DC8C"/>
    <s v="#22A34F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497"/>
  </r>
  <r>
    <x v="75"/>
    <n v="21"/>
    <d v="2026-06-29T22:30:00"/>
    <x v="20"/>
    <s v="Samya ALAOUI"/>
    <s v="#2FAEE0"/>
    <s v="#BEA064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608"/>
  </r>
  <r>
    <x v="75"/>
    <n v="22"/>
    <d v="2026-06-29T22:30:00"/>
    <x v="21"/>
    <s v="Léa WALOCQ"/>
    <s v="#41DEF0"/>
    <s v="#0BA6B7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202"/>
  </r>
  <r>
    <x v="75"/>
    <n v="23"/>
    <d v="2026-06-29T22:30:00"/>
    <x v="22"/>
    <s v="Mohamad EL KAWAS"/>
    <s v="#F2A2A2"/>
    <s v="#C25D5D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281"/>
  </r>
  <r>
    <x v="75"/>
    <n v="24"/>
    <d v="2026-06-29T22:30:00"/>
    <x v="23"/>
    <s v="Nicolas LE MOUEL"/>
    <s v="#A2F2C7"/>
    <s v="#5DC18C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726"/>
  </r>
  <r>
    <x v="75"/>
    <n v="25"/>
    <d v="2026-06-29T22:30:00"/>
    <x v="24"/>
    <s v="Léa EL ASERY"/>
    <s v="#D1B9EB"/>
    <s v="#B58BC7"/>
    <s v="1/16 Finale"/>
    <s v=""/>
    <s v="TBD"/>
    <s v="TDB"/>
    <s v="TBD"/>
    <s v="TDB"/>
    <s v="Foxborough"/>
    <s v="Gillette Stadium"/>
    <m/>
    <m/>
    <n v="0"/>
    <n v="0"/>
    <n v="0"/>
    <n v="0"/>
    <s v="À venir"/>
    <n v="0"/>
    <n v="0"/>
    <s v=""/>
    <s v=""/>
    <n v="0"/>
    <s v=""/>
    <s v=""/>
    <n v="0"/>
    <n v="291"/>
  </r>
  <r>
    <x v="75"/>
    <n v="26"/>
    <d v="2026-06-11T21:00:00"/>
    <x v="25"/>
    <s v="Julia BOUANAN"/>
    <s v="#EB8787"/>
    <s v="#368E2C"/>
    <s v="1/16 Finale"/>
    <s v=""/>
    <s v="TBD"/>
    <s v="TDB"/>
    <s v="TBD"/>
    <s v="TDB"/>
    <m/>
    <m/>
    <m/>
    <m/>
    <n v="0"/>
    <n v="0"/>
    <n v="0"/>
    <n v="0"/>
    <s v="À venir"/>
    <n v="0"/>
    <n v="0"/>
    <s v=""/>
    <n v="0"/>
    <n v="0"/>
    <s v=""/>
    <s v=""/>
    <n v="0"/>
    <n v="320"/>
  </r>
  <r>
    <x v="76"/>
    <n v="1"/>
    <d v="2026-06-30T03:00:00"/>
    <x v="0"/>
    <s v="Elwenn JOUBREL"/>
    <s v="#F7C79D"/>
    <s v="#FFBE85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625"/>
  </r>
  <r>
    <x v="76"/>
    <n v="2"/>
    <d v="2026-06-30T03:00:00"/>
    <x v="1"/>
    <s v="Pauline OLIVIER"/>
    <s v="#FFBEBE"/>
    <s v="#DF6868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538"/>
  </r>
  <r>
    <x v="76"/>
    <n v="3"/>
    <d v="2026-06-30T03:00:00"/>
    <x v="2"/>
    <s v="Julie BOISSIERE"/>
    <s v="#F5C7FC"/>
    <s v="#C489CF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519"/>
  </r>
  <r>
    <x v="76"/>
    <n v="4"/>
    <d v="2026-06-30T03:00:00"/>
    <x v="3"/>
    <s v="Julie BOUCHARD"/>
    <s v="#A5EA7F"/>
    <s v="#80C65A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274"/>
  </r>
  <r>
    <x v="76"/>
    <n v="5"/>
    <d v="2026-06-30T03:00:00"/>
    <x v="4"/>
    <s v="Vincent FRAYSSE"/>
    <s v="#D890FF"/>
    <s v="#B750EF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96"/>
  </r>
  <r>
    <x v="76"/>
    <n v="6"/>
    <d v="2026-06-30T03:00:00"/>
    <x v="5"/>
    <s v="Louis HARLE"/>
    <s v="#A6F7B1"/>
    <s v="#6EC179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362"/>
  </r>
  <r>
    <x v="76"/>
    <n v="7"/>
    <d v="2026-06-30T03:00:00"/>
    <x v="6"/>
    <s v="Aurélien DE POULPIQUET"/>
    <s v="#B2EAE8"/>
    <s v="#6CB4B1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138"/>
  </r>
  <r>
    <x v="76"/>
    <n v="8"/>
    <d v="2026-06-30T03:00:00"/>
    <x v="7"/>
    <s v="Paul MONTESINOS"/>
    <s v="#EEF7B1"/>
    <s v="#C1CB7D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623"/>
  </r>
  <r>
    <x v="76"/>
    <n v="9"/>
    <d v="2026-06-30T03:00:00"/>
    <x v="8"/>
    <s v="Kinsley ROQUE"/>
    <s v="#F4EA9D"/>
    <s v="#D2C458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492"/>
  </r>
  <r>
    <x v="76"/>
    <n v="10"/>
    <d v="2026-06-30T03:00:00"/>
    <x v="9"/>
    <s v="Jaouad SETTI"/>
    <s v="#C4B0FF"/>
    <s v="#7F66C8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416"/>
  </r>
  <r>
    <x v="76"/>
    <n v="11"/>
    <d v="2026-06-30T03:00:00"/>
    <x v="10"/>
    <s v="Julien INGE"/>
    <s v="#CBEBBA"/>
    <s v="#70BC6E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489"/>
  </r>
  <r>
    <x v="76"/>
    <n v="12"/>
    <d v="2026-06-30T03:00:00"/>
    <x v="11"/>
    <s v="Marie EXBRAYAT"/>
    <s v="#C2D4FF"/>
    <s v="#6586D5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396"/>
  </r>
  <r>
    <x v="76"/>
    <n v="13"/>
    <d v="2026-06-30T03:00:00"/>
    <x v="12"/>
    <s v="Amine ZARROUKI"/>
    <s v="#C1E0EF"/>
    <s v="#4F91B2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623"/>
  </r>
  <r>
    <x v="76"/>
    <n v="14"/>
    <d v="2026-06-30T03:00:00"/>
    <x v="13"/>
    <s v="Laura GIULIANO"/>
    <s v="#FFAFD2"/>
    <s v="#F2589B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424"/>
  </r>
  <r>
    <x v="76"/>
    <n v="15"/>
    <d v="2026-06-30T03:00:00"/>
    <x v="14"/>
    <s v="Julien CRIMOTEL"/>
    <s v="#FF9898"/>
    <s v="#FF5D5D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524"/>
  </r>
  <r>
    <x v="76"/>
    <n v="16"/>
    <d v="2026-06-30T03:00:00"/>
    <x v="15"/>
    <s v="Quentin CARTON"/>
    <s v="#86A4FE"/>
    <s v="#3769FF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153"/>
  </r>
  <r>
    <x v="76"/>
    <n v="17"/>
    <d v="2026-06-30T03:00:00"/>
    <x v="16"/>
    <s v="Eyram TETSHIE"/>
    <s v="#FFB0B0"/>
    <s v="#F25757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451"/>
  </r>
  <r>
    <x v="76"/>
    <n v="18"/>
    <d v="2026-06-30T03:00:00"/>
    <x v="17"/>
    <s v="Anis LEBIK"/>
    <s v="#F0BC42"/>
    <s v="#8E1F2F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393"/>
  </r>
  <r>
    <x v="76"/>
    <n v="19"/>
    <d v="2026-06-30T03:00:00"/>
    <x v="18"/>
    <s v="Julia BOUANAN"/>
    <s v="#E8B28F"/>
    <s v="#E65568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310"/>
  </r>
  <r>
    <x v="76"/>
    <n v="20"/>
    <d v="2026-06-30T03:00:00"/>
    <x v="19"/>
    <s v="Julie Mansard"/>
    <s v="#60DC8C"/>
    <s v="#22A34F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497"/>
  </r>
  <r>
    <x v="76"/>
    <n v="21"/>
    <d v="2026-06-30T03:00:00"/>
    <x v="20"/>
    <s v="Juliette"/>
    <s v="#2FAEE0"/>
    <s v="#BEA064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608"/>
  </r>
  <r>
    <x v="76"/>
    <n v="22"/>
    <d v="2026-06-30T03:00:00"/>
    <x v="21"/>
    <s v="Samya ALAOUI"/>
    <s v="#41DEF0"/>
    <s v="#0BA6B7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202"/>
  </r>
  <r>
    <x v="76"/>
    <n v="23"/>
    <d v="2026-06-30T03:00:00"/>
    <x v="22"/>
    <s v="Léa WALOCQ"/>
    <s v="#F2A2A2"/>
    <s v="#C25D5D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281"/>
  </r>
  <r>
    <x v="76"/>
    <n v="24"/>
    <d v="2026-06-30T03:00:00"/>
    <x v="23"/>
    <s v="Mohamad EL KAWAS"/>
    <s v="#A2F2C7"/>
    <s v="#5DC18C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726"/>
  </r>
  <r>
    <x v="76"/>
    <n v="25"/>
    <d v="2026-06-30T03:00:00"/>
    <x v="24"/>
    <s v="Nicolas LE MOUEL"/>
    <s v="#D1B9EB"/>
    <s v="#B58BC7"/>
    <s v="1/16 Finale"/>
    <s v=""/>
    <s v="TBD"/>
    <s v="TDB"/>
    <s v="TBD"/>
    <s v="TDB"/>
    <s v="Monterrey"/>
    <s v="Estadio BBVA"/>
    <m/>
    <m/>
    <n v="0"/>
    <n v="0"/>
    <n v="0"/>
    <n v="0"/>
    <s v="À venir"/>
    <n v="0"/>
    <n v="0"/>
    <s v=""/>
    <s v=""/>
    <n v="0"/>
    <s v=""/>
    <s v=""/>
    <n v="0"/>
    <n v="291"/>
  </r>
  <r>
    <x v="76"/>
    <n v="26"/>
    <d v="2026-06-11T21:00:00"/>
    <x v="25"/>
    <s v="Julie Mansard"/>
    <s v="#EB8787"/>
    <s v="#368E2C"/>
    <s v="1/16 Finale"/>
    <s v=""/>
    <s v="TBD"/>
    <s v="TDB"/>
    <s v="TBD"/>
    <s v="TDB"/>
    <m/>
    <m/>
    <m/>
    <m/>
    <n v="0"/>
    <n v="0"/>
    <n v="0"/>
    <n v="0"/>
    <s v="À venir"/>
    <n v="0"/>
    <n v="0"/>
    <s v=""/>
    <n v="0"/>
    <n v="0"/>
    <s v=""/>
    <s v=""/>
    <n v="0"/>
    <n v="320"/>
  </r>
  <r>
    <x v="77"/>
    <n v="1"/>
    <d v="2026-06-30T19:00:00"/>
    <x v="0"/>
    <s v="Léa EL ASERY"/>
    <s v="#F7C79D"/>
    <s v="#FFBE85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625"/>
  </r>
  <r>
    <x v="77"/>
    <n v="2"/>
    <d v="2026-06-30T19:00:00"/>
    <x v="1"/>
    <s v="Elwenn JOUBREL"/>
    <s v="#FFBEBE"/>
    <s v="#DF6868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538"/>
  </r>
  <r>
    <x v="77"/>
    <n v="3"/>
    <d v="2026-06-30T19:00:00"/>
    <x v="2"/>
    <s v="Pauline OLIVIER"/>
    <s v="#F5C7FC"/>
    <s v="#C489CF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519"/>
  </r>
  <r>
    <x v="77"/>
    <n v="4"/>
    <d v="2026-06-30T19:00:00"/>
    <x v="3"/>
    <s v="Julie BOISSIERE"/>
    <s v="#A5EA7F"/>
    <s v="#80C65A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274"/>
  </r>
  <r>
    <x v="77"/>
    <n v="5"/>
    <d v="2026-06-30T19:00:00"/>
    <x v="4"/>
    <s v="Julie BOUCHARD"/>
    <s v="#D890FF"/>
    <s v="#B750EF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96"/>
  </r>
  <r>
    <x v="77"/>
    <n v="6"/>
    <d v="2026-06-30T19:00:00"/>
    <x v="5"/>
    <s v="Vincent FRAYSSE"/>
    <s v="#A6F7B1"/>
    <s v="#6EC179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362"/>
  </r>
  <r>
    <x v="77"/>
    <n v="7"/>
    <d v="2026-06-30T19:00:00"/>
    <x v="6"/>
    <s v="Louis HARLE"/>
    <s v="#B2EAE8"/>
    <s v="#6CB4B1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138"/>
  </r>
  <r>
    <x v="77"/>
    <n v="8"/>
    <d v="2026-06-30T19:00:00"/>
    <x v="7"/>
    <s v="Aurélien DE POULPIQUET"/>
    <s v="#EEF7B1"/>
    <s v="#C1CB7D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623"/>
  </r>
  <r>
    <x v="77"/>
    <n v="9"/>
    <d v="2026-06-30T19:00:00"/>
    <x v="8"/>
    <s v="Paul MONTESINOS"/>
    <s v="#F4EA9D"/>
    <s v="#D2C458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492"/>
  </r>
  <r>
    <x v="77"/>
    <n v="10"/>
    <d v="2026-06-30T19:00:00"/>
    <x v="9"/>
    <s v="Kinsley ROQUE"/>
    <s v="#C4B0FF"/>
    <s v="#7F66C8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416"/>
  </r>
  <r>
    <x v="77"/>
    <n v="11"/>
    <d v="2026-06-30T19:00:00"/>
    <x v="10"/>
    <s v="Jaouad SETTI"/>
    <s v="#CBEBBA"/>
    <s v="#70BC6E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489"/>
  </r>
  <r>
    <x v="77"/>
    <n v="12"/>
    <d v="2026-06-30T19:00:00"/>
    <x v="11"/>
    <s v="Julien INGE"/>
    <s v="#C2D4FF"/>
    <s v="#6586D5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396"/>
  </r>
  <r>
    <x v="77"/>
    <n v="13"/>
    <d v="2026-06-30T19:00:00"/>
    <x v="12"/>
    <s v="Marie EXBRAYAT"/>
    <s v="#C1E0EF"/>
    <s v="#4F91B2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623"/>
  </r>
  <r>
    <x v="77"/>
    <n v="14"/>
    <d v="2026-06-30T19:00:00"/>
    <x v="13"/>
    <s v="Amine ZARROUKI"/>
    <s v="#FFAFD2"/>
    <s v="#F2589B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424"/>
  </r>
  <r>
    <x v="77"/>
    <n v="15"/>
    <d v="2026-06-30T19:00:00"/>
    <x v="14"/>
    <s v="Laura GIULIANO"/>
    <s v="#FF9898"/>
    <s v="#FF5D5D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524"/>
  </r>
  <r>
    <x v="77"/>
    <n v="16"/>
    <d v="2026-06-30T19:00:00"/>
    <x v="15"/>
    <s v="Julien CRIMOTEL"/>
    <s v="#86A4FE"/>
    <s v="#3769FF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153"/>
  </r>
  <r>
    <x v="77"/>
    <n v="17"/>
    <d v="2026-06-30T19:00:00"/>
    <x v="16"/>
    <s v="Quentin CARTON"/>
    <s v="#FFB0B0"/>
    <s v="#F25757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451"/>
  </r>
  <r>
    <x v="77"/>
    <n v="18"/>
    <d v="2026-06-30T19:00:00"/>
    <x v="17"/>
    <s v="Eyram TETSHIE"/>
    <s v="#F0BC42"/>
    <s v="#8E1F2F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393"/>
  </r>
  <r>
    <x v="77"/>
    <n v="19"/>
    <d v="2026-06-30T19:00:00"/>
    <x v="18"/>
    <s v="Anis LEBIK"/>
    <s v="#E8B28F"/>
    <s v="#E65568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310"/>
  </r>
  <r>
    <x v="77"/>
    <n v="20"/>
    <d v="2026-06-30T19:00:00"/>
    <x v="19"/>
    <s v="Julia BOUANAN"/>
    <s v="#60DC8C"/>
    <s v="#22A34F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497"/>
  </r>
  <r>
    <x v="77"/>
    <n v="21"/>
    <d v="2026-06-30T19:00:00"/>
    <x v="20"/>
    <s v="Julie Mansard"/>
    <s v="#2FAEE0"/>
    <s v="#BEA064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608"/>
  </r>
  <r>
    <x v="77"/>
    <n v="22"/>
    <d v="2026-06-30T19:00:00"/>
    <x v="21"/>
    <s v="Juliette"/>
    <s v="#41DEF0"/>
    <s v="#0BA6B7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202"/>
  </r>
  <r>
    <x v="77"/>
    <n v="23"/>
    <d v="2026-06-30T19:00:00"/>
    <x v="22"/>
    <s v="Samya ALAOUI"/>
    <s v="#F2A2A2"/>
    <s v="#C25D5D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281"/>
  </r>
  <r>
    <x v="77"/>
    <n v="24"/>
    <d v="2026-06-30T19:00:00"/>
    <x v="23"/>
    <s v="Léa WALOCQ"/>
    <s v="#A2F2C7"/>
    <s v="#5DC18C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726"/>
  </r>
  <r>
    <x v="77"/>
    <n v="25"/>
    <d v="2026-06-30T19:00:00"/>
    <x v="24"/>
    <s v="Mohamad EL KAWAS"/>
    <s v="#D1B9EB"/>
    <s v="#B58BC7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n v="0"/>
    <n v="0"/>
    <s v=""/>
    <s v=""/>
    <n v="0"/>
    <s v=""/>
    <s v=""/>
    <n v="0"/>
    <n v="291"/>
  </r>
  <r>
    <x v="77"/>
    <n v="26"/>
    <d v="2026-06-11T21:00:00"/>
    <x v="25"/>
    <s v="Juliette"/>
    <s v="#EB8787"/>
    <s v="#368E2C"/>
    <s v="1/16 Finale"/>
    <s v=""/>
    <s v="TBD"/>
    <s v="TDB"/>
    <s v="TBD"/>
    <s v="TDB"/>
    <m/>
    <m/>
    <m/>
    <m/>
    <n v="0"/>
    <n v="0"/>
    <n v="0"/>
    <n v="0"/>
    <s v="À venir"/>
    <n v="0"/>
    <n v="0"/>
    <s v=""/>
    <n v="0"/>
    <n v="0"/>
    <s v=""/>
    <s v=""/>
    <n v="0"/>
    <n v="320"/>
  </r>
  <r>
    <x v="78"/>
    <n v="1"/>
    <d v="2026-06-30T23:00:00"/>
    <x v="0"/>
    <s v="Nicolas LE MOUEL"/>
    <s v="#F7C79D"/>
    <s v="#FFBE85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625"/>
  </r>
  <r>
    <x v="78"/>
    <n v="2"/>
    <d v="2026-06-30T23:00:00"/>
    <x v="1"/>
    <s v="Léa EL ASERY"/>
    <s v="#FFBEBE"/>
    <s v="#DF6868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538"/>
  </r>
  <r>
    <x v="78"/>
    <n v="3"/>
    <d v="2026-06-30T23:00:00"/>
    <x v="2"/>
    <s v="Elwenn JOUBREL"/>
    <s v="#F5C7FC"/>
    <s v="#C489CF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519"/>
  </r>
  <r>
    <x v="78"/>
    <n v="4"/>
    <d v="2026-06-30T23:00:00"/>
    <x v="3"/>
    <s v="Pauline OLIVIER"/>
    <s v="#A5EA7F"/>
    <s v="#80C65A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274"/>
  </r>
  <r>
    <x v="78"/>
    <n v="5"/>
    <d v="2026-06-30T23:00:00"/>
    <x v="4"/>
    <s v="Julie BOISSIERE"/>
    <s v="#D890FF"/>
    <s v="#B750EF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96"/>
  </r>
  <r>
    <x v="78"/>
    <n v="6"/>
    <d v="2026-06-30T23:00:00"/>
    <x v="5"/>
    <s v="Julie BOUCHARD"/>
    <s v="#A6F7B1"/>
    <s v="#6EC179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362"/>
  </r>
  <r>
    <x v="78"/>
    <n v="7"/>
    <d v="2026-06-30T23:00:00"/>
    <x v="6"/>
    <s v="Vincent FRAYSSE"/>
    <s v="#B2EAE8"/>
    <s v="#6CB4B1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138"/>
  </r>
  <r>
    <x v="78"/>
    <n v="8"/>
    <d v="2026-06-30T23:00:00"/>
    <x v="7"/>
    <s v="Louis HARLE"/>
    <s v="#EEF7B1"/>
    <s v="#C1CB7D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623"/>
  </r>
  <r>
    <x v="78"/>
    <n v="9"/>
    <d v="2026-06-30T23:00:00"/>
    <x v="8"/>
    <s v="Aurélien DE POULPIQUET"/>
    <s v="#F4EA9D"/>
    <s v="#D2C458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492"/>
  </r>
  <r>
    <x v="78"/>
    <n v="10"/>
    <d v="2026-06-30T23:00:00"/>
    <x v="9"/>
    <s v="Paul MONTESINOS"/>
    <s v="#C4B0FF"/>
    <s v="#7F66C8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416"/>
  </r>
  <r>
    <x v="78"/>
    <n v="11"/>
    <d v="2026-06-30T23:00:00"/>
    <x v="10"/>
    <s v="Kinsley ROQUE"/>
    <s v="#CBEBBA"/>
    <s v="#70BC6E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489"/>
  </r>
  <r>
    <x v="78"/>
    <n v="12"/>
    <d v="2026-06-30T23:00:00"/>
    <x v="11"/>
    <s v="Jaouad SETTI"/>
    <s v="#C2D4FF"/>
    <s v="#6586D5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396"/>
  </r>
  <r>
    <x v="78"/>
    <n v="13"/>
    <d v="2026-06-30T23:00:00"/>
    <x v="12"/>
    <s v="Julien INGE"/>
    <s v="#C1E0EF"/>
    <s v="#4F91B2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623"/>
  </r>
  <r>
    <x v="78"/>
    <n v="14"/>
    <d v="2026-06-30T23:00:00"/>
    <x v="13"/>
    <s v="Marie EXBRAYAT"/>
    <s v="#FFAFD2"/>
    <s v="#F2589B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424"/>
  </r>
  <r>
    <x v="78"/>
    <n v="15"/>
    <d v="2026-06-30T23:00:00"/>
    <x v="14"/>
    <s v="Amine ZARROUKI"/>
    <s v="#FF9898"/>
    <s v="#FF5D5D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524"/>
  </r>
  <r>
    <x v="78"/>
    <n v="16"/>
    <d v="2026-06-30T23:00:00"/>
    <x v="15"/>
    <s v="Laura GIULIANO"/>
    <s v="#86A4FE"/>
    <s v="#3769FF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153"/>
  </r>
  <r>
    <x v="78"/>
    <n v="17"/>
    <d v="2026-06-30T23:00:00"/>
    <x v="16"/>
    <s v="Julien CRIMOTEL"/>
    <s v="#FFB0B0"/>
    <s v="#F25757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451"/>
  </r>
  <r>
    <x v="78"/>
    <n v="18"/>
    <d v="2026-06-30T23:00:00"/>
    <x v="17"/>
    <s v="Quentin CARTON"/>
    <s v="#F0BC42"/>
    <s v="#8E1F2F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393"/>
  </r>
  <r>
    <x v="78"/>
    <n v="19"/>
    <d v="2026-06-30T23:00:00"/>
    <x v="18"/>
    <s v="Eyram TETSHIE"/>
    <s v="#E8B28F"/>
    <s v="#E65568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310"/>
  </r>
  <r>
    <x v="78"/>
    <n v="20"/>
    <d v="2026-06-30T23:00:00"/>
    <x v="19"/>
    <s v="Anis LEBIK"/>
    <s v="#60DC8C"/>
    <s v="#22A34F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497"/>
  </r>
  <r>
    <x v="78"/>
    <n v="21"/>
    <d v="2026-06-30T23:00:00"/>
    <x v="20"/>
    <s v="Julia BOUANAN"/>
    <s v="#2FAEE0"/>
    <s v="#BEA064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608"/>
  </r>
  <r>
    <x v="78"/>
    <n v="22"/>
    <d v="2026-06-30T23:00:00"/>
    <x v="21"/>
    <s v="Julie Mansard"/>
    <s v="#41DEF0"/>
    <s v="#0BA6B7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202"/>
  </r>
  <r>
    <x v="78"/>
    <n v="23"/>
    <d v="2026-06-30T23:00:00"/>
    <x v="22"/>
    <s v="Juliette"/>
    <s v="#F2A2A2"/>
    <s v="#C25D5D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281"/>
  </r>
  <r>
    <x v="78"/>
    <n v="24"/>
    <d v="2026-06-30T23:00:00"/>
    <x v="23"/>
    <s v="Samya ALAOUI"/>
    <s v="#A2F2C7"/>
    <s v="#5DC18C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726"/>
  </r>
  <r>
    <x v="78"/>
    <n v="25"/>
    <d v="2026-06-30T23:00:00"/>
    <x v="24"/>
    <s v="Léa WALOCQ"/>
    <s v="#D1B9EB"/>
    <s v="#B58BC7"/>
    <s v="1/16 Finale"/>
    <s v=""/>
    <s v="TBD"/>
    <s v="TDB"/>
    <s v="TBD"/>
    <s v="TDB"/>
    <s v="East Rutherford, New Jersey/New York"/>
    <s v="MetLife Stadium"/>
    <m/>
    <m/>
    <n v="0"/>
    <n v="0"/>
    <n v="0"/>
    <n v="0"/>
    <s v="À venir"/>
    <n v="0"/>
    <n v="0"/>
    <s v=""/>
    <s v=""/>
    <n v="0"/>
    <s v=""/>
    <s v=""/>
    <n v="0"/>
    <n v="291"/>
  </r>
  <r>
    <x v="78"/>
    <n v="26"/>
    <d v="2026-06-11T21:00:00"/>
    <x v="25"/>
    <s v="Samya ALAOUI"/>
    <s v="#EB8787"/>
    <s v="#368E2C"/>
    <s v="1/16 Finale"/>
    <s v=""/>
    <s v="TBD"/>
    <s v="TDB"/>
    <s v="TBD"/>
    <s v="TDB"/>
    <m/>
    <m/>
    <m/>
    <m/>
    <n v="0"/>
    <n v="0"/>
    <n v="0"/>
    <n v="0"/>
    <s v="À venir"/>
    <n v="0"/>
    <n v="0"/>
    <s v=""/>
    <n v="0"/>
    <n v="0"/>
    <s v=""/>
    <s v=""/>
    <n v="0"/>
    <n v="320"/>
  </r>
  <r>
    <x v="79"/>
    <n v="1"/>
    <d v="2026-07-01T03:00:00"/>
    <x v="0"/>
    <s v="Mohamad EL KAWAS"/>
    <s v="#F7C79D"/>
    <s v="#FFBE85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625"/>
  </r>
  <r>
    <x v="79"/>
    <n v="2"/>
    <d v="2026-07-01T03:00:00"/>
    <x v="1"/>
    <s v="Nicolas LE MOUEL"/>
    <s v="#FFBEBE"/>
    <s v="#DF6868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538"/>
  </r>
  <r>
    <x v="79"/>
    <n v="3"/>
    <d v="2026-07-01T03:00:00"/>
    <x v="2"/>
    <s v="Léa EL ASERY"/>
    <s v="#F5C7FC"/>
    <s v="#C489CF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519"/>
  </r>
  <r>
    <x v="79"/>
    <n v="4"/>
    <d v="2026-07-01T03:00:00"/>
    <x v="3"/>
    <s v="Elwenn JOUBREL"/>
    <s v="#A5EA7F"/>
    <s v="#80C65A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274"/>
  </r>
  <r>
    <x v="79"/>
    <n v="5"/>
    <d v="2026-07-01T03:00:00"/>
    <x v="4"/>
    <s v="Pauline OLIVIER"/>
    <s v="#D890FF"/>
    <s v="#B750EF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96"/>
  </r>
  <r>
    <x v="79"/>
    <n v="6"/>
    <d v="2026-07-01T03:00:00"/>
    <x v="5"/>
    <s v="Julie BOISSIERE"/>
    <s v="#A6F7B1"/>
    <s v="#6EC179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362"/>
  </r>
  <r>
    <x v="79"/>
    <n v="7"/>
    <d v="2026-07-01T03:00:00"/>
    <x v="6"/>
    <s v="Julie BOUCHARD"/>
    <s v="#B2EAE8"/>
    <s v="#6CB4B1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138"/>
  </r>
  <r>
    <x v="79"/>
    <n v="8"/>
    <d v="2026-07-01T03:00:00"/>
    <x v="7"/>
    <s v="Vincent FRAYSSE"/>
    <s v="#EEF7B1"/>
    <s v="#C1CB7D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623"/>
  </r>
  <r>
    <x v="79"/>
    <n v="9"/>
    <d v="2026-07-01T03:00:00"/>
    <x v="8"/>
    <s v="Louis HARLE"/>
    <s v="#F4EA9D"/>
    <s v="#D2C458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492"/>
  </r>
  <r>
    <x v="79"/>
    <n v="10"/>
    <d v="2026-07-01T03:00:00"/>
    <x v="9"/>
    <s v="Aurélien DE POULPIQUET"/>
    <s v="#C4B0FF"/>
    <s v="#7F66C8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416"/>
  </r>
  <r>
    <x v="79"/>
    <n v="11"/>
    <d v="2026-07-01T03:00:00"/>
    <x v="10"/>
    <s v="Paul MONTESINOS"/>
    <s v="#CBEBBA"/>
    <s v="#70BC6E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489"/>
  </r>
  <r>
    <x v="79"/>
    <n v="12"/>
    <d v="2026-07-01T03:00:00"/>
    <x v="11"/>
    <s v="Kinsley ROQUE"/>
    <s v="#C2D4FF"/>
    <s v="#6586D5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396"/>
  </r>
  <r>
    <x v="79"/>
    <n v="13"/>
    <d v="2026-07-01T03:00:00"/>
    <x v="12"/>
    <s v="Jaouad SETTI"/>
    <s v="#C1E0EF"/>
    <s v="#4F91B2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623"/>
  </r>
  <r>
    <x v="79"/>
    <n v="14"/>
    <d v="2026-07-01T03:00:00"/>
    <x v="13"/>
    <s v="Julien INGE"/>
    <s v="#FFAFD2"/>
    <s v="#F2589B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424"/>
  </r>
  <r>
    <x v="79"/>
    <n v="15"/>
    <d v="2026-07-01T03:00:00"/>
    <x v="14"/>
    <s v="Marie EXBRAYAT"/>
    <s v="#FF9898"/>
    <s v="#FF5D5D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524"/>
  </r>
  <r>
    <x v="79"/>
    <n v="16"/>
    <d v="2026-07-01T03:00:00"/>
    <x v="15"/>
    <s v="Amine ZARROUKI"/>
    <s v="#86A4FE"/>
    <s v="#3769FF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153"/>
  </r>
  <r>
    <x v="79"/>
    <n v="17"/>
    <d v="2026-07-01T03:00:00"/>
    <x v="16"/>
    <s v="Laura GIULIANO"/>
    <s v="#FFB0B0"/>
    <s v="#F25757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451"/>
  </r>
  <r>
    <x v="79"/>
    <n v="18"/>
    <d v="2026-07-01T03:00:00"/>
    <x v="17"/>
    <s v="Julien CRIMOTEL"/>
    <s v="#F0BC42"/>
    <s v="#8E1F2F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393"/>
  </r>
  <r>
    <x v="79"/>
    <n v="19"/>
    <d v="2026-07-01T03:00:00"/>
    <x v="18"/>
    <s v="Quentin CARTON"/>
    <s v="#E8B28F"/>
    <s v="#E65568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310"/>
  </r>
  <r>
    <x v="79"/>
    <n v="20"/>
    <d v="2026-07-01T03:00:00"/>
    <x v="19"/>
    <s v="Eyram TETSHIE"/>
    <s v="#60DC8C"/>
    <s v="#22A34F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497"/>
  </r>
  <r>
    <x v="79"/>
    <n v="21"/>
    <d v="2026-07-01T03:00:00"/>
    <x v="20"/>
    <s v="Anis LEBIK"/>
    <s v="#2FAEE0"/>
    <s v="#BEA064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608"/>
  </r>
  <r>
    <x v="79"/>
    <n v="22"/>
    <d v="2026-07-01T03:00:00"/>
    <x v="21"/>
    <s v="Julia BOUANAN"/>
    <s v="#41DEF0"/>
    <s v="#0BA6B7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202"/>
  </r>
  <r>
    <x v="79"/>
    <n v="23"/>
    <d v="2026-07-01T03:00:00"/>
    <x v="22"/>
    <s v="Julie Mansard"/>
    <s v="#F2A2A2"/>
    <s v="#C25D5D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281"/>
  </r>
  <r>
    <x v="79"/>
    <n v="24"/>
    <d v="2026-07-01T03:00:00"/>
    <x v="23"/>
    <s v="Juliette"/>
    <s v="#A2F2C7"/>
    <s v="#5DC18C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726"/>
  </r>
  <r>
    <x v="79"/>
    <n v="25"/>
    <d v="2026-07-01T03:00:00"/>
    <x v="24"/>
    <s v="Samya ALAOUI"/>
    <s v="#D1B9EB"/>
    <s v="#B58BC7"/>
    <s v="1/16 Finale"/>
    <s v=""/>
    <s v="TBD"/>
    <s v="TDB"/>
    <s v="TBD"/>
    <s v="TDB"/>
    <s v="Mexique City"/>
    <s v="Estadio Azteca"/>
    <m/>
    <m/>
    <n v="0"/>
    <n v="0"/>
    <n v="0"/>
    <n v="0"/>
    <s v="À venir"/>
    <n v="0"/>
    <n v="0"/>
    <s v=""/>
    <s v=""/>
    <n v="0"/>
    <s v=""/>
    <s v=""/>
    <n v="0"/>
    <n v="291"/>
  </r>
  <r>
    <x v="79"/>
    <n v="26"/>
    <d v="2026-06-11T21:00:00"/>
    <x v="25"/>
    <s v="Léa WALOCQ"/>
    <s v="#EB8787"/>
    <s v="#368E2C"/>
    <s v="1/16 Finale"/>
    <s v=""/>
    <s v="TBD"/>
    <s v="TDB"/>
    <s v="TBD"/>
    <s v="TDB"/>
    <m/>
    <m/>
    <m/>
    <m/>
    <n v="0"/>
    <n v="0"/>
    <n v="0"/>
    <n v="0"/>
    <s v="À venir"/>
    <n v="0"/>
    <n v="0"/>
    <s v=""/>
    <n v="0"/>
    <n v="0"/>
    <s v=""/>
    <s v=""/>
    <n v="0"/>
    <n v="320"/>
  </r>
  <r>
    <x v="80"/>
    <n v="1"/>
    <d v="2026-07-01T18:00:00"/>
    <x v="0"/>
    <s v="Léa WALOCQ"/>
    <s v="#F7C79D"/>
    <s v="#FFBE85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625"/>
  </r>
  <r>
    <x v="80"/>
    <n v="2"/>
    <d v="2026-07-01T18:00:00"/>
    <x v="1"/>
    <s v="Mohamad EL KAWAS"/>
    <s v="#FFBEBE"/>
    <s v="#DF6868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538"/>
  </r>
  <r>
    <x v="80"/>
    <n v="3"/>
    <d v="2026-07-01T18:00:00"/>
    <x v="2"/>
    <s v="Nicolas LE MOUEL"/>
    <s v="#F5C7FC"/>
    <s v="#C489CF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519"/>
  </r>
  <r>
    <x v="80"/>
    <n v="4"/>
    <d v="2026-07-01T18:00:00"/>
    <x v="3"/>
    <s v="Léa EL ASERY"/>
    <s v="#A5EA7F"/>
    <s v="#80C65A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274"/>
  </r>
  <r>
    <x v="80"/>
    <n v="5"/>
    <d v="2026-07-01T18:00:00"/>
    <x v="4"/>
    <s v="Elwenn JOUBREL"/>
    <s v="#D890FF"/>
    <s v="#B750EF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96"/>
  </r>
  <r>
    <x v="80"/>
    <n v="6"/>
    <d v="2026-07-01T18:00:00"/>
    <x v="5"/>
    <s v="Pauline OLIVIER"/>
    <s v="#A6F7B1"/>
    <s v="#6EC179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362"/>
  </r>
  <r>
    <x v="80"/>
    <n v="7"/>
    <d v="2026-07-01T18:00:00"/>
    <x v="6"/>
    <s v="Julie BOISSIERE"/>
    <s v="#B2EAE8"/>
    <s v="#6CB4B1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138"/>
  </r>
  <r>
    <x v="80"/>
    <n v="8"/>
    <d v="2026-07-01T18:00:00"/>
    <x v="7"/>
    <s v="Julie BOUCHARD"/>
    <s v="#EEF7B1"/>
    <s v="#C1CB7D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623"/>
  </r>
  <r>
    <x v="80"/>
    <n v="9"/>
    <d v="2026-07-01T18:00:00"/>
    <x v="8"/>
    <s v="Vincent FRAYSSE"/>
    <s v="#F4EA9D"/>
    <s v="#D2C458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92"/>
  </r>
  <r>
    <x v="80"/>
    <n v="10"/>
    <d v="2026-07-01T18:00:00"/>
    <x v="9"/>
    <s v="Louis HARLE"/>
    <s v="#C4B0FF"/>
    <s v="#7F66C8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16"/>
  </r>
  <r>
    <x v="80"/>
    <n v="11"/>
    <d v="2026-07-01T18:00:00"/>
    <x v="10"/>
    <s v="Aurélien DE POULPIQUET"/>
    <s v="#CBEBBA"/>
    <s v="#70BC6E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89"/>
  </r>
  <r>
    <x v="80"/>
    <n v="12"/>
    <d v="2026-07-01T18:00:00"/>
    <x v="11"/>
    <s v="Paul MONTESINOS"/>
    <s v="#C2D4FF"/>
    <s v="#6586D5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396"/>
  </r>
  <r>
    <x v="80"/>
    <n v="13"/>
    <d v="2026-07-01T18:00:00"/>
    <x v="12"/>
    <s v="Kinsley ROQUE"/>
    <s v="#C1E0EF"/>
    <s v="#4F91B2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623"/>
  </r>
  <r>
    <x v="80"/>
    <n v="14"/>
    <d v="2026-07-01T18:00:00"/>
    <x v="13"/>
    <s v="Jaouad SETTI"/>
    <s v="#FFAFD2"/>
    <s v="#F2589B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24"/>
  </r>
  <r>
    <x v="80"/>
    <n v="15"/>
    <d v="2026-07-01T18:00:00"/>
    <x v="14"/>
    <s v="Julien INGE"/>
    <s v="#FF9898"/>
    <s v="#FF5D5D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524"/>
  </r>
  <r>
    <x v="80"/>
    <n v="16"/>
    <d v="2026-07-01T18:00:00"/>
    <x v="15"/>
    <s v="Marie EXBRAYAT"/>
    <s v="#86A4FE"/>
    <s v="#3769FF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153"/>
  </r>
  <r>
    <x v="80"/>
    <n v="17"/>
    <d v="2026-07-01T18:00:00"/>
    <x v="16"/>
    <s v="Amine ZARROUKI"/>
    <s v="#FFB0B0"/>
    <s v="#F25757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51"/>
  </r>
  <r>
    <x v="80"/>
    <n v="18"/>
    <d v="2026-07-01T18:00:00"/>
    <x v="17"/>
    <s v="Laura GIULIANO"/>
    <s v="#F0BC42"/>
    <s v="#8E1F2F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393"/>
  </r>
  <r>
    <x v="80"/>
    <n v="19"/>
    <d v="2026-07-01T18:00:00"/>
    <x v="18"/>
    <s v="Julien CRIMOTEL"/>
    <s v="#E8B28F"/>
    <s v="#E65568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310"/>
  </r>
  <r>
    <x v="80"/>
    <n v="20"/>
    <d v="2026-07-01T18:00:00"/>
    <x v="19"/>
    <s v="Quentin CARTON"/>
    <s v="#60DC8C"/>
    <s v="#22A34F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97"/>
  </r>
  <r>
    <x v="80"/>
    <n v="21"/>
    <d v="2026-07-01T18:00:00"/>
    <x v="20"/>
    <s v="Eyram TETSHIE"/>
    <s v="#2FAEE0"/>
    <s v="#BEA064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608"/>
  </r>
  <r>
    <x v="80"/>
    <n v="22"/>
    <d v="2026-07-01T18:00:00"/>
    <x v="21"/>
    <s v="Anis LEBIK"/>
    <s v="#41DEF0"/>
    <s v="#0BA6B7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202"/>
  </r>
  <r>
    <x v="80"/>
    <n v="23"/>
    <d v="2026-07-01T18:00:00"/>
    <x v="22"/>
    <s v="Julia BOUANAN"/>
    <s v="#F2A2A2"/>
    <s v="#C25D5D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281"/>
  </r>
  <r>
    <x v="80"/>
    <n v="24"/>
    <d v="2026-07-01T18:00:00"/>
    <x v="23"/>
    <s v="Julie Mansard"/>
    <s v="#A2F2C7"/>
    <s v="#5DC18C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726"/>
  </r>
  <r>
    <x v="80"/>
    <n v="25"/>
    <d v="2026-07-01T18:00:00"/>
    <x v="24"/>
    <s v="Juliette"/>
    <s v="#D1B9EB"/>
    <s v="#B58BC7"/>
    <s v="1/16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291"/>
  </r>
  <r>
    <x v="80"/>
    <n v="26"/>
    <d v="2026-06-11T21:00:00"/>
    <x v="25"/>
    <s v="Mohamad EL KAWAS"/>
    <s v="#EB8787"/>
    <s v="#368E2C"/>
    <s v="1/16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81"/>
    <n v="1"/>
    <d v="2026-07-01T22:00:00"/>
    <x v="0"/>
    <s v="Samya ALAOUI"/>
    <s v="#F7C79D"/>
    <s v="#FFBE85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625"/>
  </r>
  <r>
    <x v="81"/>
    <n v="2"/>
    <d v="2026-07-01T22:00:00"/>
    <x v="1"/>
    <s v="Léa WALOCQ"/>
    <s v="#FFBEBE"/>
    <s v="#DF6868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538"/>
  </r>
  <r>
    <x v="81"/>
    <n v="3"/>
    <d v="2026-07-01T22:00:00"/>
    <x v="2"/>
    <s v="Mohamad EL KAWAS"/>
    <s v="#F5C7FC"/>
    <s v="#C489CF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519"/>
  </r>
  <r>
    <x v="81"/>
    <n v="4"/>
    <d v="2026-07-01T22:00:00"/>
    <x v="3"/>
    <s v="Nicolas LE MOUEL"/>
    <s v="#A5EA7F"/>
    <s v="#80C65A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274"/>
  </r>
  <r>
    <x v="81"/>
    <n v="5"/>
    <d v="2026-07-01T22:00:00"/>
    <x v="4"/>
    <s v="Léa EL ASERY"/>
    <s v="#D890FF"/>
    <s v="#B750EF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96"/>
  </r>
  <r>
    <x v="81"/>
    <n v="6"/>
    <d v="2026-07-01T22:00:00"/>
    <x v="5"/>
    <s v="Elwenn JOUBREL"/>
    <s v="#A6F7B1"/>
    <s v="#6EC179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362"/>
  </r>
  <r>
    <x v="81"/>
    <n v="7"/>
    <d v="2026-07-01T22:00:00"/>
    <x v="6"/>
    <s v="Pauline OLIVIER"/>
    <s v="#B2EAE8"/>
    <s v="#6CB4B1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138"/>
  </r>
  <r>
    <x v="81"/>
    <n v="8"/>
    <d v="2026-07-01T22:00:00"/>
    <x v="7"/>
    <s v="Julie BOISSIERE"/>
    <s v="#EEF7B1"/>
    <s v="#C1CB7D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623"/>
  </r>
  <r>
    <x v="81"/>
    <n v="9"/>
    <d v="2026-07-01T22:00:00"/>
    <x v="8"/>
    <s v="Julie BOUCHARD"/>
    <s v="#F4EA9D"/>
    <s v="#D2C458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492"/>
  </r>
  <r>
    <x v="81"/>
    <n v="10"/>
    <d v="2026-07-01T22:00:00"/>
    <x v="9"/>
    <s v="Vincent FRAYSSE"/>
    <s v="#C4B0FF"/>
    <s v="#7F66C8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416"/>
  </r>
  <r>
    <x v="81"/>
    <n v="11"/>
    <d v="2026-07-01T22:00:00"/>
    <x v="10"/>
    <s v="Louis HARLE"/>
    <s v="#CBEBBA"/>
    <s v="#70BC6E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489"/>
  </r>
  <r>
    <x v="81"/>
    <n v="12"/>
    <d v="2026-07-01T22:00:00"/>
    <x v="11"/>
    <s v="Aurélien DE POULPIQUET"/>
    <s v="#C2D4FF"/>
    <s v="#6586D5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396"/>
  </r>
  <r>
    <x v="81"/>
    <n v="13"/>
    <d v="2026-07-01T22:00:00"/>
    <x v="12"/>
    <s v="Paul MONTESINOS"/>
    <s v="#C1E0EF"/>
    <s v="#4F91B2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623"/>
  </r>
  <r>
    <x v="81"/>
    <n v="14"/>
    <d v="2026-07-01T22:00:00"/>
    <x v="13"/>
    <s v="Kinsley ROQUE"/>
    <s v="#FFAFD2"/>
    <s v="#F2589B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424"/>
  </r>
  <r>
    <x v="81"/>
    <n v="15"/>
    <d v="2026-07-01T22:00:00"/>
    <x v="14"/>
    <s v="Jaouad SETTI"/>
    <s v="#FF9898"/>
    <s v="#FF5D5D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524"/>
  </r>
  <r>
    <x v="81"/>
    <n v="16"/>
    <d v="2026-07-01T22:00:00"/>
    <x v="15"/>
    <s v="Julien INGE"/>
    <s v="#86A4FE"/>
    <s v="#3769FF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153"/>
  </r>
  <r>
    <x v="81"/>
    <n v="17"/>
    <d v="2026-07-01T22:00:00"/>
    <x v="16"/>
    <s v="Marie EXBRAYAT"/>
    <s v="#FFB0B0"/>
    <s v="#F25757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451"/>
  </r>
  <r>
    <x v="81"/>
    <n v="18"/>
    <d v="2026-07-01T22:00:00"/>
    <x v="17"/>
    <s v="Amine ZARROUKI"/>
    <s v="#F0BC42"/>
    <s v="#8E1F2F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393"/>
  </r>
  <r>
    <x v="81"/>
    <n v="19"/>
    <d v="2026-07-01T22:00:00"/>
    <x v="18"/>
    <s v="Laura GIULIANO"/>
    <s v="#E8B28F"/>
    <s v="#E65568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310"/>
  </r>
  <r>
    <x v="81"/>
    <n v="20"/>
    <d v="2026-07-01T22:00:00"/>
    <x v="19"/>
    <s v="Julien CRIMOTEL"/>
    <s v="#60DC8C"/>
    <s v="#22A34F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497"/>
  </r>
  <r>
    <x v="81"/>
    <n v="21"/>
    <d v="2026-07-01T22:00:00"/>
    <x v="20"/>
    <s v="Quentin CARTON"/>
    <s v="#2FAEE0"/>
    <s v="#BEA064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608"/>
  </r>
  <r>
    <x v="81"/>
    <n v="22"/>
    <d v="2026-07-01T22:00:00"/>
    <x v="21"/>
    <s v="Eyram TETSHIE"/>
    <s v="#41DEF0"/>
    <s v="#0BA6B7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202"/>
  </r>
  <r>
    <x v="81"/>
    <n v="23"/>
    <d v="2026-07-01T22:00:00"/>
    <x v="22"/>
    <s v="Anis LEBIK"/>
    <s v="#F2A2A2"/>
    <s v="#C25D5D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281"/>
  </r>
  <r>
    <x v="81"/>
    <n v="24"/>
    <d v="2026-07-01T22:00:00"/>
    <x v="23"/>
    <s v="Julia BOUANAN"/>
    <s v="#A2F2C7"/>
    <s v="#5DC18C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726"/>
  </r>
  <r>
    <x v="81"/>
    <n v="25"/>
    <d v="2026-07-01T22:00:00"/>
    <x v="24"/>
    <s v="Julie Mansard"/>
    <s v="#D1B9EB"/>
    <s v="#B58BC7"/>
    <s v="1/16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291"/>
  </r>
  <r>
    <x v="81"/>
    <n v="26"/>
    <d v="2026-06-11T21:00:00"/>
    <x v="25"/>
    <s v="Nicolas LE MOUEL"/>
    <s v="#EB8787"/>
    <s v="#368E2C"/>
    <s v="1/16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82"/>
    <n v="1"/>
    <d v="2026-07-02T02:00:00"/>
    <x v="0"/>
    <s v="Juliette"/>
    <s v="#F7C79D"/>
    <s v="#FFBE85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625"/>
  </r>
  <r>
    <x v="82"/>
    <n v="2"/>
    <d v="2026-07-02T02:00:00"/>
    <x v="1"/>
    <s v="Samya ALAOUI"/>
    <s v="#FFBEBE"/>
    <s v="#DF6868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538"/>
  </r>
  <r>
    <x v="82"/>
    <n v="3"/>
    <d v="2026-07-02T02:00:00"/>
    <x v="2"/>
    <s v="Léa WALOCQ"/>
    <s v="#F5C7FC"/>
    <s v="#C489CF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519"/>
  </r>
  <r>
    <x v="82"/>
    <n v="4"/>
    <d v="2026-07-02T02:00:00"/>
    <x v="3"/>
    <s v="Mohamad EL KAWAS"/>
    <s v="#A5EA7F"/>
    <s v="#80C65A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274"/>
  </r>
  <r>
    <x v="82"/>
    <n v="5"/>
    <d v="2026-07-02T02:00:00"/>
    <x v="4"/>
    <s v="Nicolas LE MOUEL"/>
    <s v="#D890FF"/>
    <s v="#B750EF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96"/>
  </r>
  <r>
    <x v="82"/>
    <n v="6"/>
    <d v="2026-07-02T02:00:00"/>
    <x v="5"/>
    <s v="Léa EL ASERY"/>
    <s v="#A6F7B1"/>
    <s v="#6EC179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362"/>
  </r>
  <r>
    <x v="82"/>
    <n v="7"/>
    <d v="2026-07-02T02:00:00"/>
    <x v="6"/>
    <s v="Elwenn JOUBREL"/>
    <s v="#B2EAE8"/>
    <s v="#6CB4B1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138"/>
  </r>
  <r>
    <x v="82"/>
    <n v="8"/>
    <d v="2026-07-02T02:00:00"/>
    <x v="7"/>
    <s v="Pauline OLIVIER"/>
    <s v="#EEF7B1"/>
    <s v="#C1CB7D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623"/>
  </r>
  <r>
    <x v="82"/>
    <n v="9"/>
    <d v="2026-07-02T02:00:00"/>
    <x v="8"/>
    <s v="Julie BOISSIERE"/>
    <s v="#F4EA9D"/>
    <s v="#D2C458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492"/>
  </r>
  <r>
    <x v="82"/>
    <n v="10"/>
    <d v="2026-07-02T02:00:00"/>
    <x v="9"/>
    <s v="Julie BOUCHARD"/>
    <s v="#C4B0FF"/>
    <s v="#7F66C8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416"/>
  </r>
  <r>
    <x v="82"/>
    <n v="11"/>
    <d v="2026-07-02T02:00:00"/>
    <x v="10"/>
    <s v="Vincent FRAYSSE"/>
    <s v="#CBEBBA"/>
    <s v="#70BC6E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489"/>
  </r>
  <r>
    <x v="82"/>
    <n v="12"/>
    <d v="2026-07-02T02:00:00"/>
    <x v="11"/>
    <s v="Louis HARLE"/>
    <s v="#C2D4FF"/>
    <s v="#6586D5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396"/>
  </r>
  <r>
    <x v="82"/>
    <n v="13"/>
    <d v="2026-07-02T02:00:00"/>
    <x v="12"/>
    <s v="Aurélien DE POULPIQUET"/>
    <s v="#C1E0EF"/>
    <s v="#4F91B2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623"/>
  </r>
  <r>
    <x v="82"/>
    <n v="14"/>
    <d v="2026-07-02T02:00:00"/>
    <x v="13"/>
    <s v="Paul MONTESINOS"/>
    <s v="#FFAFD2"/>
    <s v="#F2589B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424"/>
  </r>
  <r>
    <x v="82"/>
    <n v="15"/>
    <d v="2026-07-02T02:00:00"/>
    <x v="14"/>
    <s v="Kinsley ROQUE"/>
    <s v="#FF9898"/>
    <s v="#FF5D5D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524"/>
  </r>
  <r>
    <x v="82"/>
    <n v="16"/>
    <d v="2026-07-02T02:00:00"/>
    <x v="15"/>
    <s v="Jaouad SETTI"/>
    <s v="#86A4FE"/>
    <s v="#3769FF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153"/>
  </r>
  <r>
    <x v="82"/>
    <n v="17"/>
    <d v="2026-07-02T02:00:00"/>
    <x v="16"/>
    <s v="Julien INGE"/>
    <s v="#FFB0B0"/>
    <s v="#F25757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451"/>
  </r>
  <r>
    <x v="82"/>
    <n v="18"/>
    <d v="2026-07-02T02:00:00"/>
    <x v="17"/>
    <s v="Marie EXBRAYAT"/>
    <s v="#F0BC42"/>
    <s v="#8E1F2F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393"/>
  </r>
  <r>
    <x v="82"/>
    <n v="19"/>
    <d v="2026-07-02T02:00:00"/>
    <x v="18"/>
    <s v="Amine ZARROUKI"/>
    <s v="#E8B28F"/>
    <s v="#E65568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310"/>
  </r>
  <r>
    <x v="82"/>
    <n v="20"/>
    <d v="2026-07-02T02:00:00"/>
    <x v="19"/>
    <s v="Laura GIULIANO"/>
    <s v="#60DC8C"/>
    <s v="#22A34F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497"/>
  </r>
  <r>
    <x v="82"/>
    <n v="21"/>
    <d v="2026-07-02T02:00:00"/>
    <x v="20"/>
    <s v="Julien CRIMOTEL"/>
    <s v="#2FAEE0"/>
    <s v="#BEA064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608"/>
  </r>
  <r>
    <x v="82"/>
    <n v="22"/>
    <d v="2026-07-02T02:00:00"/>
    <x v="21"/>
    <s v="Quentin CARTON"/>
    <s v="#41DEF0"/>
    <s v="#0BA6B7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202"/>
  </r>
  <r>
    <x v="82"/>
    <n v="23"/>
    <d v="2026-07-02T02:00:00"/>
    <x v="22"/>
    <s v="Eyram TETSHIE"/>
    <s v="#F2A2A2"/>
    <s v="#C25D5D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281"/>
  </r>
  <r>
    <x v="82"/>
    <n v="24"/>
    <d v="2026-07-02T02:00:00"/>
    <x v="23"/>
    <s v="Anis LEBIK"/>
    <s v="#A2F2C7"/>
    <s v="#5DC18C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726"/>
  </r>
  <r>
    <x v="82"/>
    <n v="25"/>
    <d v="2026-07-02T02:00:00"/>
    <x v="24"/>
    <s v="Julia BOUANAN"/>
    <s v="#D1B9EB"/>
    <s v="#B58BC7"/>
    <s v="1/16 Finale"/>
    <s v=""/>
    <s v="TBD"/>
    <s v="TDB"/>
    <s v="TBD"/>
    <s v="TDB"/>
    <s v="Santa Clara, Californie"/>
    <s v="Levi's Stadium"/>
    <m/>
    <m/>
    <n v="0"/>
    <n v="0"/>
    <n v="0"/>
    <n v="0"/>
    <s v="À venir"/>
    <s v=""/>
    <s v=""/>
    <s v=""/>
    <s v=""/>
    <n v="0"/>
    <s v=""/>
    <s v=""/>
    <n v="0"/>
    <n v="291"/>
  </r>
  <r>
    <x v="82"/>
    <n v="26"/>
    <d v="2026-06-11T21:00:00"/>
    <x v="25"/>
    <s v="Léa EL ASERY"/>
    <s v="#EB8787"/>
    <s v="#368E2C"/>
    <s v="1/16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83"/>
    <n v="1"/>
    <d v="2026-07-02T21:00:00"/>
    <x v="0"/>
    <s v="Julie Mansard"/>
    <s v="#F7C79D"/>
    <s v="#FFBE85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625"/>
  </r>
  <r>
    <x v="83"/>
    <n v="2"/>
    <d v="2026-07-02T21:00:00"/>
    <x v="1"/>
    <s v="Juliette"/>
    <s v="#FFBEBE"/>
    <s v="#DF6868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538"/>
  </r>
  <r>
    <x v="83"/>
    <n v="3"/>
    <d v="2026-07-02T21:00:00"/>
    <x v="2"/>
    <s v="Samya ALAOUI"/>
    <s v="#F5C7FC"/>
    <s v="#C489CF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519"/>
  </r>
  <r>
    <x v="83"/>
    <n v="4"/>
    <d v="2026-07-02T21:00:00"/>
    <x v="3"/>
    <s v="Léa WALOCQ"/>
    <s v="#A5EA7F"/>
    <s v="#80C65A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274"/>
  </r>
  <r>
    <x v="83"/>
    <n v="5"/>
    <d v="2026-07-02T21:00:00"/>
    <x v="4"/>
    <s v="Mohamad EL KAWAS"/>
    <s v="#D890FF"/>
    <s v="#B750EF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96"/>
  </r>
  <r>
    <x v="83"/>
    <n v="6"/>
    <d v="2026-07-02T21:00:00"/>
    <x v="5"/>
    <s v="Nicolas LE MOUEL"/>
    <s v="#A6F7B1"/>
    <s v="#6EC179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362"/>
  </r>
  <r>
    <x v="83"/>
    <n v="7"/>
    <d v="2026-07-02T21:00:00"/>
    <x v="6"/>
    <s v="Léa EL ASERY"/>
    <s v="#B2EAE8"/>
    <s v="#6CB4B1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138"/>
  </r>
  <r>
    <x v="83"/>
    <n v="8"/>
    <d v="2026-07-02T21:00:00"/>
    <x v="7"/>
    <s v="Elwenn JOUBREL"/>
    <s v="#EEF7B1"/>
    <s v="#C1CB7D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623"/>
  </r>
  <r>
    <x v="83"/>
    <n v="9"/>
    <d v="2026-07-02T21:00:00"/>
    <x v="8"/>
    <s v="Pauline OLIVIER"/>
    <s v="#F4EA9D"/>
    <s v="#D2C458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492"/>
  </r>
  <r>
    <x v="83"/>
    <n v="10"/>
    <d v="2026-07-02T21:00:00"/>
    <x v="9"/>
    <s v="Julie BOISSIERE"/>
    <s v="#C4B0FF"/>
    <s v="#7F66C8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416"/>
  </r>
  <r>
    <x v="83"/>
    <n v="11"/>
    <d v="2026-07-02T21:00:00"/>
    <x v="10"/>
    <s v="Julie BOUCHARD"/>
    <s v="#CBEBBA"/>
    <s v="#70BC6E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489"/>
  </r>
  <r>
    <x v="83"/>
    <n v="12"/>
    <d v="2026-07-02T21:00:00"/>
    <x v="11"/>
    <s v="Vincent FRAYSSE"/>
    <s v="#C2D4FF"/>
    <s v="#6586D5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396"/>
  </r>
  <r>
    <x v="83"/>
    <n v="13"/>
    <d v="2026-07-02T21:00:00"/>
    <x v="12"/>
    <s v="Louis HARLE"/>
    <s v="#C1E0EF"/>
    <s v="#4F91B2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623"/>
  </r>
  <r>
    <x v="83"/>
    <n v="14"/>
    <d v="2026-07-02T21:00:00"/>
    <x v="13"/>
    <s v="Aurélien DE POULPIQUET"/>
    <s v="#FFAFD2"/>
    <s v="#F2589B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424"/>
  </r>
  <r>
    <x v="83"/>
    <n v="15"/>
    <d v="2026-07-02T21:00:00"/>
    <x v="14"/>
    <s v="Paul MONTESINOS"/>
    <s v="#FF9898"/>
    <s v="#FF5D5D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524"/>
  </r>
  <r>
    <x v="83"/>
    <n v="16"/>
    <d v="2026-07-02T21:00:00"/>
    <x v="15"/>
    <s v="Kinsley ROQUE"/>
    <s v="#86A4FE"/>
    <s v="#3769FF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153"/>
  </r>
  <r>
    <x v="83"/>
    <n v="17"/>
    <d v="2026-07-02T21:00:00"/>
    <x v="16"/>
    <s v="Jaouad SETTI"/>
    <s v="#FFB0B0"/>
    <s v="#F25757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451"/>
  </r>
  <r>
    <x v="83"/>
    <n v="18"/>
    <d v="2026-07-02T21:00:00"/>
    <x v="17"/>
    <s v="Julien INGE"/>
    <s v="#F0BC42"/>
    <s v="#8E1F2F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393"/>
  </r>
  <r>
    <x v="83"/>
    <n v="19"/>
    <d v="2026-07-02T21:00:00"/>
    <x v="18"/>
    <s v="Marie EXBRAYAT"/>
    <s v="#E8B28F"/>
    <s v="#E65568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310"/>
  </r>
  <r>
    <x v="83"/>
    <n v="20"/>
    <d v="2026-07-02T21:00:00"/>
    <x v="19"/>
    <s v="Amine ZARROUKI"/>
    <s v="#60DC8C"/>
    <s v="#22A34F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497"/>
  </r>
  <r>
    <x v="83"/>
    <n v="21"/>
    <d v="2026-07-02T21:00:00"/>
    <x v="20"/>
    <s v="Laura GIULIANO"/>
    <s v="#2FAEE0"/>
    <s v="#BEA064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608"/>
  </r>
  <r>
    <x v="83"/>
    <n v="22"/>
    <d v="2026-07-02T21:00:00"/>
    <x v="21"/>
    <s v="Julien CRIMOTEL"/>
    <s v="#41DEF0"/>
    <s v="#0BA6B7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202"/>
  </r>
  <r>
    <x v="83"/>
    <n v="23"/>
    <d v="2026-07-02T21:00:00"/>
    <x v="22"/>
    <s v="Quentin CARTON"/>
    <s v="#F2A2A2"/>
    <s v="#C25D5D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281"/>
  </r>
  <r>
    <x v="83"/>
    <n v="24"/>
    <d v="2026-07-02T21:00:00"/>
    <x v="23"/>
    <s v="Eyram TETSHIE"/>
    <s v="#A2F2C7"/>
    <s v="#5DC18C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726"/>
  </r>
  <r>
    <x v="83"/>
    <n v="25"/>
    <d v="2026-07-02T21:00:00"/>
    <x v="24"/>
    <s v="Anis LEBIK"/>
    <s v="#D1B9EB"/>
    <s v="#B58BC7"/>
    <s v="1/16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291"/>
  </r>
  <r>
    <x v="83"/>
    <n v="26"/>
    <d v="2026-06-11T21:00:00"/>
    <x v="25"/>
    <s v="Elwenn JOUBREL"/>
    <s v="#EB8787"/>
    <s v="#368E2C"/>
    <s v="1/16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84"/>
    <n v="1"/>
    <d v="2026-07-03T01:00:00"/>
    <x v="0"/>
    <s v="Julia BOUANAN"/>
    <s v="#F7C79D"/>
    <s v="#FFBE85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625"/>
  </r>
  <r>
    <x v="84"/>
    <n v="2"/>
    <d v="2026-07-03T01:00:00"/>
    <x v="1"/>
    <s v="Julie Mansard"/>
    <s v="#FFBEBE"/>
    <s v="#DF6868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538"/>
  </r>
  <r>
    <x v="84"/>
    <n v="3"/>
    <d v="2026-07-03T01:00:00"/>
    <x v="2"/>
    <s v="Juliette"/>
    <s v="#F5C7FC"/>
    <s v="#C489CF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519"/>
  </r>
  <r>
    <x v="84"/>
    <n v="4"/>
    <d v="2026-07-03T01:00:00"/>
    <x v="3"/>
    <s v="Samya ALAOUI"/>
    <s v="#A5EA7F"/>
    <s v="#80C65A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274"/>
  </r>
  <r>
    <x v="84"/>
    <n v="5"/>
    <d v="2026-07-03T01:00:00"/>
    <x v="4"/>
    <s v="Léa WALOCQ"/>
    <s v="#D890FF"/>
    <s v="#B750EF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96"/>
  </r>
  <r>
    <x v="84"/>
    <n v="6"/>
    <d v="2026-07-03T01:00:00"/>
    <x v="5"/>
    <s v="Mohamad EL KAWAS"/>
    <s v="#A6F7B1"/>
    <s v="#6EC179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362"/>
  </r>
  <r>
    <x v="84"/>
    <n v="7"/>
    <d v="2026-07-03T01:00:00"/>
    <x v="6"/>
    <s v="Nicolas LE MOUEL"/>
    <s v="#B2EAE8"/>
    <s v="#6CB4B1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138"/>
  </r>
  <r>
    <x v="84"/>
    <n v="8"/>
    <d v="2026-07-03T01:00:00"/>
    <x v="7"/>
    <s v="Léa EL ASERY"/>
    <s v="#EEF7B1"/>
    <s v="#C1CB7D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623"/>
  </r>
  <r>
    <x v="84"/>
    <n v="9"/>
    <d v="2026-07-03T01:00:00"/>
    <x v="8"/>
    <s v="Elwenn JOUBREL"/>
    <s v="#F4EA9D"/>
    <s v="#D2C458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492"/>
  </r>
  <r>
    <x v="84"/>
    <n v="10"/>
    <d v="2026-07-03T01:00:00"/>
    <x v="9"/>
    <s v="Pauline OLIVIER"/>
    <s v="#C4B0FF"/>
    <s v="#7F66C8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416"/>
  </r>
  <r>
    <x v="84"/>
    <n v="11"/>
    <d v="2026-07-03T01:00:00"/>
    <x v="10"/>
    <s v="Julie BOISSIERE"/>
    <s v="#CBEBBA"/>
    <s v="#70BC6E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489"/>
  </r>
  <r>
    <x v="84"/>
    <n v="12"/>
    <d v="2026-07-03T01:00:00"/>
    <x v="11"/>
    <s v="Julie BOUCHARD"/>
    <s v="#C2D4FF"/>
    <s v="#6586D5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396"/>
  </r>
  <r>
    <x v="84"/>
    <n v="13"/>
    <d v="2026-07-03T01:00:00"/>
    <x v="12"/>
    <s v="Vincent FRAYSSE"/>
    <s v="#C1E0EF"/>
    <s v="#4F91B2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623"/>
  </r>
  <r>
    <x v="84"/>
    <n v="14"/>
    <d v="2026-07-03T01:00:00"/>
    <x v="13"/>
    <s v="Louis HARLE"/>
    <s v="#FFAFD2"/>
    <s v="#F2589B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424"/>
  </r>
  <r>
    <x v="84"/>
    <n v="15"/>
    <d v="2026-07-03T01:00:00"/>
    <x v="14"/>
    <s v="Aurélien DE POULPIQUET"/>
    <s v="#FF9898"/>
    <s v="#FF5D5D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524"/>
  </r>
  <r>
    <x v="84"/>
    <n v="16"/>
    <d v="2026-07-03T01:00:00"/>
    <x v="15"/>
    <s v="Paul MONTESINOS"/>
    <s v="#86A4FE"/>
    <s v="#3769FF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153"/>
  </r>
  <r>
    <x v="84"/>
    <n v="17"/>
    <d v="2026-07-03T01:00:00"/>
    <x v="16"/>
    <s v="Kinsley ROQUE"/>
    <s v="#FFB0B0"/>
    <s v="#F25757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451"/>
  </r>
  <r>
    <x v="84"/>
    <n v="18"/>
    <d v="2026-07-03T01:00:00"/>
    <x v="17"/>
    <s v="Jaouad SETTI"/>
    <s v="#F0BC42"/>
    <s v="#8E1F2F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393"/>
  </r>
  <r>
    <x v="84"/>
    <n v="19"/>
    <d v="2026-07-03T01:00:00"/>
    <x v="18"/>
    <s v="Julien INGE"/>
    <s v="#E8B28F"/>
    <s v="#E65568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310"/>
  </r>
  <r>
    <x v="84"/>
    <n v="20"/>
    <d v="2026-07-03T01:00:00"/>
    <x v="19"/>
    <s v="Marie EXBRAYAT"/>
    <s v="#60DC8C"/>
    <s v="#22A34F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497"/>
  </r>
  <r>
    <x v="84"/>
    <n v="21"/>
    <d v="2026-07-03T01:00:00"/>
    <x v="20"/>
    <s v="Amine ZARROUKI"/>
    <s v="#2FAEE0"/>
    <s v="#BEA064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608"/>
  </r>
  <r>
    <x v="84"/>
    <n v="22"/>
    <d v="2026-07-03T01:00:00"/>
    <x v="21"/>
    <s v="Laura GIULIANO"/>
    <s v="#41DEF0"/>
    <s v="#0BA6B7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202"/>
  </r>
  <r>
    <x v="84"/>
    <n v="23"/>
    <d v="2026-07-03T01:00:00"/>
    <x v="22"/>
    <s v="Julien CRIMOTEL"/>
    <s v="#F2A2A2"/>
    <s v="#C25D5D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281"/>
  </r>
  <r>
    <x v="84"/>
    <n v="24"/>
    <d v="2026-07-03T01:00:00"/>
    <x v="23"/>
    <s v="Quentin CARTON"/>
    <s v="#A2F2C7"/>
    <s v="#5DC18C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726"/>
  </r>
  <r>
    <x v="84"/>
    <n v="25"/>
    <d v="2026-07-03T01:00:00"/>
    <x v="24"/>
    <s v="Eyram TETSHIE"/>
    <s v="#D1B9EB"/>
    <s v="#B58BC7"/>
    <s v="1/16 Finale"/>
    <s v=""/>
    <s v="TBD"/>
    <s v="TDB"/>
    <s v="TBD"/>
    <s v="TDB"/>
    <s v="Toronto"/>
    <s v="BMO Field"/>
    <m/>
    <m/>
    <n v="0"/>
    <n v="0"/>
    <n v="0"/>
    <n v="0"/>
    <s v="À venir"/>
    <s v=""/>
    <s v=""/>
    <s v=""/>
    <s v=""/>
    <n v="0"/>
    <s v=""/>
    <s v=""/>
    <n v="0"/>
    <n v="291"/>
  </r>
  <r>
    <x v="84"/>
    <n v="26"/>
    <d v="2026-06-11T21:00:00"/>
    <x v="25"/>
    <s v="Pauline OLIVIER"/>
    <s v="#EB8787"/>
    <s v="#368E2C"/>
    <s v="1/16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85"/>
    <n v="1"/>
    <d v="2026-07-03T05:00:00"/>
    <x v="0"/>
    <s v="Anis LEBIK"/>
    <s v="#F7C79D"/>
    <s v="#FFBE85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625"/>
  </r>
  <r>
    <x v="85"/>
    <n v="2"/>
    <d v="2026-07-03T05:00:00"/>
    <x v="1"/>
    <s v="Julia BOUANAN"/>
    <s v="#FFBEBE"/>
    <s v="#DF6868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538"/>
  </r>
  <r>
    <x v="85"/>
    <n v="3"/>
    <d v="2026-07-03T05:00:00"/>
    <x v="2"/>
    <s v="Julie Mansard"/>
    <s v="#F5C7FC"/>
    <s v="#C489CF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519"/>
  </r>
  <r>
    <x v="85"/>
    <n v="4"/>
    <d v="2026-07-03T05:00:00"/>
    <x v="3"/>
    <s v="Juliette"/>
    <s v="#A5EA7F"/>
    <s v="#80C65A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274"/>
  </r>
  <r>
    <x v="85"/>
    <n v="5"/>
    <d v="2026-07-03T05:00:00"/>
    <x v="4"/>
    <s v="Samya ALAOUI"/>
    <s v="#D890FF"/>
    <s v="#B750EF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96"/>
  </r>
  <r>
    <x v="85"/>
    <n v="6"/>
    <d v="2026-07-03T05:00:00"/>
    <x v="5"/>
    <s v="Léa WALOCQ"/>
    <s v="#A6F7B1"/>
    <s v="#6EC179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362"/>
  </r>
  <r>
    <x v="85"/>
    <n v="7"/>
    <d v="2026-07-03T05:00:00"/>
    <x v="6"/>
    <s v="Mohamad EL KAWAS"/>
    <s v="#B2EAE8"/>
    <s v="#6CB4B1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138"/>
  </r>
  <r>
    <x v="85"/>
    <n v="8"/>
    <d v="2026-07-03T05:00:00"/>
    <x v="7"/>
    <s v="Nicolas LE MOUEL"/>
    <s v="#EEF7B1"/>
    <s v="#C1CB7D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623"/>
  </r>
  <r>
    <x v="85"/>
    <n v="9"/>
    <d v="2026-07-03T05:00:00"/>
    <x v="8"/>
    <s v="Léa EL ASERY"/>
    <s v="#F4EA9D"/>
    <s v="#D2C458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492"/>
  </r>
  <r>
    <x v="85"/>
    <n v="10"/>
    <d v="2026-07-03T05:00:00"/>
    <x v="9"/>
    <s v="Elwenn JOUBREL"/>
    <s v="#C4B0FF"/>
    <s v="#7F66C8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416"/>
  </r>
  <r>
    <x v="85"/>
    <n v="11"/>
    <d v="2026-07-03T05:00:00"/>
    <x v="10"/>
    <s v="Pauline OLIVIER"/>
    <s v="#CBEBBA"/>
    <s v="#70BC6E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489"/>
  </r>
  <r>
    <x v="85"/>
    <n v="12"/>
    <d v="2026-07-03T05:00:00"/>
    <x v="11"/>
    <s v="Julie BOISSIERE"/>
    <s v="#C2D4FF"/>
    <s v="#6586D5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396"/>
  </r>
  <r>
    <x v="85"/>
    <n v="13"/>
    <d v="2026-07-03T05:00:00"/>
    <x v="12"/>
    <s v="Julie BOUCHARD"/>
    <s v="#C1E0EF"/>
    <s v="#4F91B2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623"/>
  </r>
  <r>
    <x v="85"/>
    <n v="14"/>
    <d v="2026-07-03T05:00:00"/>
    <x v="13"/>
    <s v="Vincent FRAYSSE"/>
    <s v="#FFAFD2"/>
    <s v="#F2589B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424"/>
  </r>
  <r>
    <x v="85"/>
    <n v="15"/>
    <d v="2026-07-03T05:00:00"/>
    <x v="14"/>
    <s v="Louis HARLE"/>
    <s v="#FF9898"/>
    <s v="#FF5D5D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524"/>
  </r>
  <r>
    <x v="85"/>
    <n v="16"/>
    <d v="2026-07-03T05:00:00"/>
    <x v="15"/>
    <s v="Aurélien DE POULPIQUET"/>
    <s v="#86A4FE"/>
    <s v="#3769FF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153"/>
  </r>
  <r>
    <x v="85"/>
    <n v="17"/>
    <d v="2026-07-03T05:00:00"/>
    <x v="16"/>
    <s v="Paul MONTESINOS"/>
    <s v="#FFB0B0"/>
    <s v="#F25757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451"/>
  </r>
  <r>
    <x v="85"/>
    <n v="18"/>
    <d v="2026-07-03T05:00:00"/>
    <x v="17"/>
    <s v="Kinsley ROQUE"/>
    <s v="#F0BC42"/>
    <s v="#8E1F2F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393"/>
  </r>
  <r>
    <x v="85"/>
    <n v="19"/>
    <d v="2026-07-03T05:00:00"/>
    <x v="18"/>
    <s v="Jaouad SETTI"/>
    <s v="#E8B28F"/>
    <s v="#E65568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310"/>
  </r>
  <r>
    <x v="85"/>
    <n v="20"/>
    <d v="2026-07-03T05:00:00"/>
    <x v="19"/>
    <s v="Julien INGE"/>
    <s v="#60DC8C"/>
    <s v="#22A34F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497"/>
  </r>
  <r>
    <x v="85"/>
    <n v="21"/>
    <d v="2026-07-03T05:00:00"/>
    <x v="20"/>
    <s v="Marie EXBRAYAT"/>
    <s v="#2FAEE0"/>
    <s v="#BEA064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608"/>
  </r>
  <r>
    <x v="85"/>
    <n v="22"/>
    <d v="2026-07-03T05:00:00"/>
    <x v="21"/>
    <s v="Amine ZARROUKI"/>
    <s v="#41DEF0"/>
    <s v="#0BA6B7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202"/>
  </r>
  <r>
    <x v="85"/>
    <n v="23"/>
    <d v="2026-07-03T05:00:00"/>
    <x v="22"/>
    <s v="Laura GIULIANO"/>
    <s v="#F2A2A2"/>
    <s v="#C25D5D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281"/>
  </r>
  <r>
    <x v="85"/>
    <n v="24"/>
    <d v="2026-07-03T05:00:00"/>
    <x v="23"/>
    <s v="Julien CRIMOTEL"/>
    <s v="#A2F2C7"/>
    <s v="#5DC18C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726"/>
  </r>
  <r>
    <x v="85"/>
    <n v="25"/>
    <d v="2026-07-03T05:00:00"/>
    <x v="24"/>
    <s v="Quentin CARTON"/>
    <s v="#D1B9EB"/>
    <s v="#B58BC7"/>
    <s v="1/16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291"/>
  </r>
  <r>
    <x v="85"/>
    <n v="26"/>
    <d v="2026-06-11T21:00:00"/>
    <x v="25"/>
    <s v="Julie BOISSIERE"/>
    <s v="#EB8787"/>
    <s v="#368E2C"/>
    <s v="1/16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86"/>
    <n v="1"/>
    <d v="2026-07-03T20:00:00"/>
    <x v="0"/>
    <s v="Eyram TETSHIE"/>
    <s v="#F7C79D"/>
    <s v="#FFBE85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625"/>
  </r>
  <r>
    <x v="86"/>
    <n v="2"/>
    <d v="2026-07-03T20:00:00"/>
    <x v="1"/>
    <s v="Anis LEBIK"/>
    <s v="#FFBEBE"/>
    <s v="#DF6868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538"/>
  </r>
  <r>
    <x v="86"/>
    <n v="3"/>
    <d v="2026-07-03T20:00:00"/>
    <x v="2"/>
    <s v="Julia BOUANAN"/>
    <s v="#F5C7FC"/>
    <s v="#C489CF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519"/>
  </r>
  <r>
    <x v="86"/>
    <n v="4"/>
    <d v="2026-07-03T20:00:00"/>
    <x v="3"/>
    <s v="Julie Mansard"/>
    <s v="#A5EA7F"/>
    <s v="#80C65A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274"/>
  </r>
  <r>
    <x v="86"/>
    <n v="5"/>
    <d v="2026-07-03T20:00:00"/>
    <x v="4"/>
    <s v="Juliette"/>
    <s v="#D890FF"/>
    <s v="#B750EF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96"/>
  </r>
  <r>
    <x v="86"/>
    <n v="6"/>
    <d v="2026-07-03T20:00:00"/>
    <x v="5"/>
    <s v="Samya ALAOUI"/>
    <s v="#A6F7B1"/>
    <s v="#6EC179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362"/>
  </r>
  <r>
    <x v="86"/>
    <n v="7"/>
    <d v="2026-07-03T20:00:00"/>
    <x v="6"/>
    <s v="Léa WALOCQ"/>
    <s v="#B2EAE8"/>
    <s v="#6CB4B1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138"/>
  </r>
  <r>
    <x v="86"/>
    <n v="8"/>
    <d v="2026-07-03T20:00:00"/>
    <x v="7"/>
    <s v="Mohamad EL KAWAS"/>
    <s v="#EEF7B1"/>
    <s v="#C1CB7D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623"/>
  </r>
  <r>
    <x v="86"/>
    <n v="9"/>
    <d v="2026-07-03T20:00:00"/>
    <x v="8"/>
    <s v="Nicolas LE MOUEL"/>
    <s v="#F4EA9D"/>
    <s v="#D2C458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92"/>
  </r>
  <r>
    <x v="86"/>
    <n v="10"/>
    <d v="2026-07-03T20:00:00"/>
    <x v="9"/>
    <s v="Léa EL ASERY"/>
    <s v="#C4B0FF"/>
    <s v="#7F66C8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16"/>
  </r>
  <r>
    <x v="86"/>
    <n v="11"/>
    <d v="2026-07-03T20:00:00"/>
    <x v="10"/>
    <s v="Elwenn JOUBREL"/>
    <s v="#CBEBBA"/>
    <s v="#70BC6E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89"/>
  </r>
  <r>
    <x v="86"/>
    <n v="12"/>
    <d v="2026-07-03T20:00:00"/>
    <x v="11"/>
    <s v="Pauline OLIVIER"/>
    <s v="#C2D4FF"/>
    <s v="#6586D5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396"/>
  </r>
  <r>
    <x v="86"/>
    <n v="13"/>
    <d v="2026-07-03T20:00:00"/>
    <x v="12"/>
    <s v="Julie BOISSIERE"/>
    <s v="#C1E0EF"/>
    <s v="#4F91B2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623"/>
  </r>
  <r>
    <x v="86"/>
    <n v="14"/>
    <d v="2026-07-03T20:00:00"/>
    <x v="13"/>
    <s v="Julie BOUCHARD"/>
    <s v="#FFAFD2"/>
    <s v="#F2589B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24"/>
  </r>
  <r>
    <x v="86"/>
    <n v="15"/>
    <d v="2026-07-03T20:00:00"/>
    <x v="14"/>
    <s v="Vincent FRAYSSE"/>
    <s v="#FF9898"/>
    <s v="#FF5D5D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524"/>
  </r>
  <r>
    <x v="86"/>
    <n v="16"/>
    <d v="2026-07-03T20:00:00"/>
    <x v="15"/>
    <s v="Louis HARLE"/>
    <s v="#86A4FE"/>
    <s v="#3769FF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153"/>
  </r>
  <r>
    <x v="86"/>
    <n v="17"/>
    <d v="2026-07-03T20:00:00"/>
    <x v="16"/>
    <s v="Aurélien DE POULPIQUET"/>
    <s v="#FFB0B0"/>
    <s v="#F25757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51"/>
  </r>
  <r>
    <x v="86"/>
    <n v="18"/>
    <d v="2026-07-03T20:00:00"/>
    <x v="17"/>
    <s v="Paul MONTESINOS"/>
    <s v="#F0BC42"/>
    <s v="#8E1F2F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393"/>
  </r>
  <r>
    <x v="86"/>
    <n v="19"/>
    <d v="2026-07-03T20:00:00"/>
    <x v="18"/>
    <s v="Kinsley ROQUE"/>
    <s v="#E8B28F"/>
    <s v="#E65568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310"/>
  </r>
  <r>
    <x v="86"/>
    <n v="20"/>
    <d v="2026-07-03T20:00:00"/>
    <x v="19"/>
    <s v="Jaouad SETTI"/>
    <s v="#60DC8C"/>
    <s v="#22A34F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97"/>
  </r>
  <r>
    <x v="86"/>
    <n v="21"/>
    <d v="2026-07-03T20:00:00"/>
    <x v="20"/>
    <s v="Julien INGE"/>
    <s v="#2FAEE0"/>
    <s v="#BEA064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608"/>
  </r>
  <r>
    <x v="86"/>
    <n v="22"/>
    <d v="2026-07-03T20:00:00"/>
    <x v="21"/>
    <s v="Marie EXBRAYAT"/>
    <s v="#41DEF0"/>
    <s v="#0BA6B7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202"/>
  </r>
  <r>
    <x v="86"/>
    <n v="23"/>
    <d v="2026-07-03T20:00:00"/>
    <x v="22"/>
    <s v="Amine ZARROUKI"/>
    <s v="#F2A2A2"/>
    <s v="#C25D5D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281"/>
  </r>
  <r>
    <x v="86"/>
    <n v="24"/>
    <d v="2026-07-03T20:00:00"/>
    <x v="23"/>
    <s v="Laura GIULIANO"/>
    <s v="#A2F2C7"/>
    <s v="#5DC18C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726"/>
  </r>
  <r>
    <x v="86"/>
    <n v="25"/>
    <d v="2026-07-03T20:00:00"/>
    <x v="24"/>
    <s v="Julien CRIMOTEL"/>
    <s v="#D1B9EB"/>
    <s v="#B58BC7"/>
    <s v="1/16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291"/>
  </r>
  <r>
    <x v="86"/>
    <n v="26"/>
    <d v="2026-06-11T21:00:00"/>
    <x v="25"/>
    <s v="Julie BOUCHARD"/>
    <s v="#EB8787"/>
    <s v="#368E2C"/>
    <s v="1/16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87"/>
    <n v="1"/>
    <d v="2026-07-04T00:00:00"/>
    <x v="0"/>
    <s v="Quentin CARTON"/>
    <s v="#F7C79D"/>
    <s v="#FFBE85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625"/>
  </r>
  <r>
    <x v="87"/>
    <n v="2"/>
    <d v="2026-07-04T00:00:00"/>
    <x v="1"/>
    <s v="Eyram TETSHIE"/>
    <s v="#FFBEBE"/>
    <s v="#DF6868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538"/>
  </r>
  <r>
    <x v="87"/>
    <n v="3"/>
    <d v="2026-07-04T00:00:00"/>
    <x v="2"/>
    <s v="Anis LEBIK"/>
    <s v="#F5C7FC"/>
    <s v="#C489CF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519"/>
  </r>
  <r>
    <x v="87"/>
    <n v="4"/>
    <d v="2026-07-04T00:00:00"/>
    <x v="3"/>
    <s v="Julia BOUANAN"/>
    <s v="#A5EA7F"/>
    <s v="#80C65A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274"/>
  </r>
  <r>
    <x v="87"/>
    <n v="5"/>
    <d v="2026-07-04T00:00:00"/>
    <x v="4"/>
    <s v="Julie Mansard"/>
    <s v="#D890FF"/>
    <s v="#B750EF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96"/>
  </r>
  <r>
    <x v="87"/>
    <n v="6"/>
    <d v="2026-07-04T00:00:00"/>
    <x v="5"/>
    <s v="Juliette"/>
    <s v="#A6F7B1"/>
    <s v="#6EC179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362"/>
  </r>
  <r>
    <x v="87"/>
    <n v="7"/>
    <d v="2026-07-04T00:00:00"/>
    <x v="6"/>
    <s v="Samya ALAOUI"/>
    <s v="#B2EAE8"/>
    <s v="#6CB4B1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138"/>
  </r>
  <r>
    <x v="87"/>
    <n v="8"/>
    <d v="2026-07-04T00:00:00"/>
    <x v="7"/>
    <s v="Léa WALOCQ"/>
    <s v="#EEF7B1"/>
    <s v="#C1CB7D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623"/>
  </r>
  <r>
    <x v="87"/>
    <n v="9"/>
    <d v="2026-07-04T00:00:00"/>
    <x v="8"/>
    <s v="Mohamad EL KAWAS"/>
    <s v="#F4EA9D"/>
    <s v="#D2C458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92"/>
  </r>
  <r>
    <x v="87"/>
    <n v="10"/>
    <d v="2026-07-04T00:00:00"/>
    <x v="9"/>
    <s v="Nicolas LE MOUEL"/>
    <s v="#C4B0FF"/>
    <s v="#7F66C8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16"/>
  </r>
  <r>
    <x v="87"/>
    <n v="11"/>
    <d v="2026-07-04T00:00:00"/>
    <x v="10"/>
    <s v="Léa EL ASERY"/>
    <s v="#CBEBBA"/>
    <s v="#70BC6E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89"/>
  </r>
  <r>
    <x v="87"/>
    <n v="12"/>
    <d v="2026-07-04T00:00:00"/>
    <x v="11"/>
    <s v="Elwenn JOUBREL"/>
    <s v="#C2D4FF"/>
    <s v="#6586D5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396"/>
  </r>
  <r>
    <x v="87"/>
    <n v="13"/>
    <d v="2026-07-04T00:00:00"/>
    <x v="12"/>
    <s v="Pauline OLIVIER"/>
    <s v="#C1E0EF"/>
    <s v="#4F91B2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623"/>
  </r>
  <r>
    <x v="87"/>
    <n v="14"/>
    <d v="2026-07-04T00:00:00"/>
    <x v="13"/>
    <s v="Julie BOISSIERE"/>
    <s v="#FFAFD2"/>
    <s v="#F2589B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24"/>
  </r>
  <r>
    <x v="87"/>
    <n v="15"/>
    <d v="2026-07-04T00:00:00"/>
    <x v="14"/>
    <s v="Julie BOUCHARD"/>
    <s v="#FF9898"/>
    <s v="#FF5D5D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524"/>
  </r>
  <r>
    <x v="87"/>
    <n v="16"/>
    <d v="2026-07-04T00:00:00"/>
    <x v="15"/>
    <s v="Vincent FRAYSSE"/>
    <s v="#86A4FE"/>
    <s v="#3769FF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153"/>
  </r>
  <r>
    <x v="87"/>
    <n v="17"/>
    <d v="2026-07-04T00:00:00"/>
    <x v="16"/>
    <s v="Louis HARLE"/>
    <s v="#FFB0B0"/>
    <s v="#F25757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51"/>
  </r>
  <r>
    <x v="87"/>
    <n v="18"/>
    <d v="2026-07-04T00:00:00"/>
    <x v="17"/>
    <s v="Aurélien DE POULPIQUET"/>
    <s v="#F0BC42"/>
    <s v="#8E1F2F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393"/>
  </r>
  <r>
    <x v="87"/>
    <n v="19"/>
    <d v="2026-07-04T00:00:00"/>
    <x v="18"/>
    <s v="Paul MONTESINOS"/>
    <s v="#E8B28F"/>
    <s v="#E65568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310"/>
  </r>
  <r>
    <x v="87"/>
    <n v="20"/>
    <d v="2026-07-04T00:00:00"/>
    <x v="19"/>
    <s v="Kinsley ROQUE"/>
    <s v="#60DC8C"/>
    <s v="#22A34F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97"/>
  </r>
  <r>
    <x v="87"/>
    <n v="21"/>
    <d v="2026-07-04T00:00:00"/>
    <x v="20"/>
    <s v="Jaouad SETTI"/>
    <s v="#2FAEE0"/>
    <s v="#BEA064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608"/>
  </r>
  <r>
    <x v="87"/>
    <n v="22"/>
    <d v="2026-07-04T00:00:00"/>
    <x v="21"/>
    <s v="Julien INGE"/>
    <s v="#41DEF0"/>
    <s v="#0BA6B7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202"/>
  </r>
  <r>
    <x v="87"/>
    <n v="23"/>
    <d v="2026-07-04T00:00:00"/>
    <x v="22"/>
    <s v="Marie EXBRAYAT"/>
    <s v="#F2A2A2"/>
    <s v="#C25D5D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281"/>
  </r>
  <r>
    <x v="87"/>
    <n v="24"/>
    <d v="2026-07-04T00:00:00"/>
    <x v="23"/>
    <s v="Amine ZARROUKI"/>
    <s v="#A2F2C7"/>
    <s v="#5DC18C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726"/>
  </r>
  <r>
    <x v="87"/>
    <n v="25"/>
    <d v="2026-07-04T00:00:00"/>
    <x v="24"/>
    <s v="Laura GIULIANO"/>
    <s v="#D1B9EB"/>
    <s v="#B58BC7"/>
    <s v="1/16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291"/>
  </r>
  <r>
    <x v="87"/>
    <n v="26"/>
    <d v="2026-06-11T21:00:00"/>
    <x v="25"/>
    <s v="Vincent FRAYSSE"/>
    <s v="#EB8787"/>
    <s v="#368E2C"/>
    <s v="1/16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88"/>
    <n v="1"/>
    <d v="2026-07-04T03:30:00"/>
    <x v="0"/>
    <s v="Julien CRIMOTEL"/>
    <s v="#F7C79D"/>
    <s v="#FFBE85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625"/>
  </r>
  <r>
    <x v="88"/>
    <n v="2"/>
    <d v="2026-07-04T03:30:00"/>
    <x v="1"/>
    <s v="Quentin CARTON"/>
    <s v="#FFBEBE"/>
    <s v="#DF6868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538"/>
  </r>
  <r>
    <x v="88"/>
    <n v="3"/>
    <d v="2026-07-04T03:30:00"/>
    <x v="2"/>
    <s v="Eyram TETSHIE"/>
    <s v="#F5C7FC"/>
    <s v="#C489CF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519"/>
  </r>
  <r>
    <x v="88"/>
    <n v="4"/>
    <d v="2026-07-04T03:30:00"/>
    <x v="3"/>
    <s v="Anis LEBIK"/>
    <s v="#A5EA7F"/>
    <s v="#80C65A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274"/>
  </r>
  <r>
    <x v="88"/>
    <n v="5"/>
    <d v="2026-07-04T03:30:00"/>
    <x v="4"/>
    <s v="Julia BOUANAN"/>
    <s v="#D890FF"/>
    <s v="#B750EF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96"/>
  </r>
  <r>
    <x v="88"/>
    <n v="6"/>
    <d v="2026-07-04T03:30:00"/>
    <x v="5"/>
    <s v="Julie Mansard"/>
    <s v="#A6F7B1"/>
    <s v="#6EC179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362"/>
  </r>
  <r>
    <x v="88"/>
    <n v="7"/>
    <d v="2026-07-04T03:30:00"/>
    <x v="6"/>
    <s v="Juliette"/>
    <s v="#B2EAE8"/>
    <s v="#6CB4B1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138"/>
  </r>
  <r>
    <x v="88"/>
    <n v="8"/>
    <d v="2026-07-04T03:30:00"/>
    <x v="7"/>
    <s v="Samya ALAOUI"/>
    <s v="#EEF7B1"/>
    <s v="#C1CB7D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623"/>
  </r>
  <r>
    <x v="88"/>
    <n v="9"/>
    <d v="2026-07-04T03:30:00"/>
    <x v="8"/>
    <s v="Léa WALOCQ"/>
    <s v="#F4EA9D"/>
    <s v="#D2C458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492"/>
  </r>
  <r>
    <x v="88"/>
    <n v="10"/>
    <d v="2026-07-04T03:30:00"/>
    <x v="9"/>
    <s v="Mohamad EL KAWAS"/>
    <s v="#C4B0FF"/>
    <s v="#7F66C8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416"/>
  </r>
  <r>
    <x v="88"/>
    <n v="11"/>
    <d v="2026-07-04T03:30:00"/>
    <x v="10"/>
    <s v="Nicolas LE MOUEL"/>
    <s v="#CBEBBA"/>
    <s v="#70BC6E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489"/>
  </r>
  <r>
    <x v="88"/>
    <n v="12"/>
    <d v="2026-07-04T03:30:00"/>
    <x v="11"/>
    <s v="Léa EL ASERY"/>
    <s v="#C2D4FF"/>
    <s v="#6586D5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396"/>
  </r>
  <r>
    <x v="88"/>
    <n v="13"/>
    <d v="2026-07-04T03:30:00"/>
    <x v="12"/>
    <s v="Elwenn JOUBREL"/>
    <s v="#C1E0EF"/>
    <s v="#4F91B2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623"/>
  </r>
  <r>
    <x v="88"/>
    <n v="14"/>
    <d v="2026-07-04T03:30:00"/>
    <x v="13"/>
    <s v="Pauline OLIVIER"/>
    <s v="#FFAFD2"/>
    <s v="#F2589B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424"/>
  </r>
  <r>
    <x v="88"/>
    <n v="15"/>
    <d v="2026-07-04T03:30:00"/>
    <x v="14"/>
    <s v="Julie BOISSIERE"/>
    <s v="#FF9898"/>
    <s v="#FF5D5D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524"/>
  </r>
  <r>
    <x v="88"/>
    <n v="16"/>
    <d v="2026-07-04T03:30:00"/>
    <x v="15"/>
    <s v="Julie BOUCHARD"/>
    <s v="#86A4FE"/>
    <s v="#3769FF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153"/>
  </r>
  <r>
    <x v="88"/>
    <n v="17"/>
    <d v="2026-07-04T03:30:00"/>
    <x v="16"/>
    <s v="Vincent FRAYSSE"/>
    <s v="#FFB0B0"/>
    <s v="#F25757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451"/>
  </r>
  <r>
    <x v="88"/>
    <n v="18"/>
    <d v="2026-07-04T03:30:00"/>
    <x v="17"/>
    <s v="Louis HARLE"/>
    <s v="#F0BC42"/>
    <s v="#8E1F2F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393"/>
  </r>
  <r>
    <x v="88"/>
    <n v="19"/>
    <d v="2026-07-04T03:30:00"/>
    <x v="18"/>
    <s v="Aurélien DE POULPIQUET"/>
    <s v="#E8B28F"/>
    <s v="#E65568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310"/>
  </r>
  <r>
    <x v="88"/>
    <n v="20"/>
    <d v="2026-07-04T03:30:00"/>
    <x v="19"/>
    <s v="Paul MONTESINOS"/>
    <s v="#60DC8C"/>
    <s v="#22A34F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497"/>
  </r>
  <r>
    <x v="88"/>
    <n v="21"/>
    <d v="2026-07-04T03:30:00"/>
    <x v="20"/>
    <s v="Kinsley ROQUE"/>
    <s v="#2FAEE0"/>
    <s v="#BEA064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608"/>
  </r>
  <r>
    <x v="88"/>
    <n v="22"/>
    <d v="2026-07-04T03:30:00"/>
    <x v="21"/>
    <s v="Jaouad SETTI"/>
    <s v="#41DEF0"/>
    <s v="#0BA6B7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202"/>
  </r>
  <r>
    <x v="88"/>
    <n v="23"/>
    <d v="2026-07-04T03:30:00"/>
    <x v="22"/>
    <s v="Julien INGE"/>
    <s v="#F2A2A2"/>
    <s v="#C25D5D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281"/>
  </r>
  <r>
    <x v="88"/>
    <n v="24"/>
    <d v="2026-07-04T03:30:00"/>
    <x v="23"/>
    <s v="Marie EXBRAYAT"/>
    <s v="#A2F2C7"/>
    <s v="#5DC18C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726"/>
  </r>
  <r>
    <x v="88"/>
    <n v="25"/>
    <d v="2026-07-04T03:30:00"/>
    <x v="24"/>
    <s v="Amine ZARROUKI"/>
    <s v="#D1B9EB"/>
    <s v="#B58BC7"/>
    <s v="1/16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291"/>
  </r>
  <r>
    <x v="88"/>
    <n v="26"/>
    <d v="2026-06-11T21:00:00"/>
    <x v="25"/>
    <s v="Louis HARLE"/>
    <s v="#EB8787"/>
    <s v="#368E2C"/>
    <s v="1/16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89"/>
    <n v="1"/>
    <d v="2026-07-04T19:00:00"/>
    <x v="0"/>
    <s v="Laura GIULIANO"/>
    <s v="#F7C79D"/>
    <s v="#FFBE85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625"/>
  </r>
  <r>
    <x v="89"/>
    <n v="2"/>
    <d v="2026-07-04T19:00:00"/>
    <x v="1"/>
    <s v="Julien CRIMOTEL"/>
    <s v="#FFBEBE"/>
    <s v="#DF6868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538"/>
  </r>
  <r>
    <x v="89"/>
    <n v="3"/>
    <d v="2026-07-04T19:00:00"/>
    <x v="2"/>
    <s v="Quentin CARTON"/>
    <s v="#F5C7FC"/>
    <s v="#C489CF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519"/>
  </r>
  <r>
    <x v="89"/>
    <n v="4"/>
    <d v="2026-07-04T19:00:00"/>
    <x v="3"/>
    <s v="Eyram TETSHIE"/>
    <s v="#A5EA7F"/>
    <s v="#80C65A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274"/>
  </r>
  <r>
    <x v="89"/>
    <n v="5"/>
    <d v="2026-07-04T19:00:00"/>
    <x v="4"/>
    <s v="Anis LEBIK"/>
    <s v="#D890FF"/>
    <s v="#B750EF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96"/>
  </r>
  <r>
    <x v="89"/>
    <n v="6"/>
    <d v="2026-07-04T19:00:00"/>
    <x v="5"/>
    <s v="Julia BOUANAN"/>
    <s v="#A6F7B1"/>
    <s v="#6EC179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362"/>
  </r>
  <r>
    <x v="89"/>
    <n v="7"/>
    <d v="2026-07-04T19:00:00"/>
    <x v="6"/>
    <s v="Julie Mansard"/>
    <s v="#B2EAE8"/>
    <s v="#6CB4B1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138"/>
  </r>
  <r>
    <x v="89"/>
    <n v="8"/>
    <d v="2026-07-04T19:00:00"/>
    <x v="7"/>
    <s v="Juliette"/>
    <s v="#EEF7B1"/>
    <s v="#C1CB7D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623"/>
  </r>
  <r>
    <x v="89"/>
    <n v="9"/>
    <d v="2026-07-04T19:00:00"/>
    <x v="8"/>
    <s v="Samya ALAOUI"/>
    <s v="#F4EA9D"/>
    <s v="#D2C458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492"/>
  </r>
  <r>
    <x v="89"/>
    <n v="10"/>
    <d v="2026-07-04T19:00:00"/>
    <x v="9"/>
    <s v="Léa WALOCQ"/>
    <s v="#C4B0FF"/>
    <s v="#7F66C8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416"/>
  </r>
  <r>
    <x v="89"/>
    <n v="11"/>
    <d v="2026-07-04T19:00:00"/>
    <x v="10"/>
    <s v="Mohamad EL KAWAS"/>
    <s v="#CBEBBA"/>
    <s v="#70BC6E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489"/>
  </r>
  <r>
    <x v="89"/>
    <n v="12"/>
    <d v="2026-07-04T19:00:00"/>
    <x v="11"/>
    <s v="Nicolas LE MOUEL"/>
    <s v="#C2D4FF"/>
    <s v="#6586D5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396"/>
  </r>
  <r>
    <x v="89"/>
    <n v="13"/>
    <d v="2026-07-04T19:00:00"/>
    <x v="12"/>
    <s v="Léa EL ASERY"/>
    <s v="#C1E0EF"/>
    <s v="#4F91B2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623"/>
  </r>
  <r>
    <x v="89"/>
    <n v="14"/>
    <d v="2026-07-04T19:00:00"/>
    <x v="13"/>
    <s v="Elwenn JOUBREL"/>
    <s v="#FFAFD2"/>
    <s v="#F2589B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424"/>
  </r>
  <r>
    <x v="89"/>
    <n v="15"/>
    <d v="2026-07-04T19:00:00"/>
    <x v="14"/>
    <s v="Pauline OLIVIER"/>
    <s v="#FF9898"/>
    <s v="#FF5D5D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524"/>
  </r>
  <r>
    <x v="89"/>
    <n v="16"/>
    <d v="2026-07-04T19:00:00"/>
    <x v="15"/>
    <s v="Julie BOISSIERE"/>
    <s v="#86A4FE"/>
    <s v="#3769FF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153"/>
  </r>
  <r>
    <x v="89"/>
    <n v="17"/>
    <d v="2026-07-04T19:00:00"/>
    <x v="16"/>
    <s v="Julie BOUCHARD"/>
    <s v="#FFB0B0"/>
    <s v="#F25757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451"/>
  </r>
  <r>
    <x v="89"/>
    <n v="18"/>
    <d v="2026-07-04T19:00:00"/>
    <x v="17"/>
    <s v="Vincent FRAYSSE"/>
    <s v="#F0BC42"/>
    <s v="#8E1F2F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393"/>
  </r>
  <r>
    <x v="89"/>
    <n v="19"/>
    <d v="2026-07-04T19:00:00"/>
    <x v="18"/>
    <s v="Louis HARLE"/>
    <s v="#E8B28F"/>
    <s v="#E65568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310"/>
  </r>
  <r>
    <x v="89"/>
    <n v="20"/>
    <d v="2026-07-04T19:00:00"/>
    <x v="19"/>
    <s v="Aurélien DE POULPIQUET"/>
    <s v="#60DC8C"/>
    <s v="#22A34F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497"/>
  </r>
  <r>
    <x v="89"/>
    <n v="21"/>
    <d v="2026-07-04T19:00:00"/>
    <x v="20"/>
    <s v="Paul MONTESINOS"/>
    <s v="#2FAEE0"/>
    <s v="#BEA064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608"/>
  </r>
  <r>
    <x v="89"/>
    <n v="22"/>
    <d v="2026-07-04T19:00:00"/>
    <x v="21"/>
    <s v="Kinsley ROQUE"/>
    <s v="#41DEF0"/>
    <s v="#0BA6B7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202"/>
  </r>
  <r>
    <x v="89"/>
    <n v="23"/>
    <d v="2026-07-04T19:00:00"/>
    <x v="22"/>
    <s v="Jaouad SETTI"/>
    <s v="#F2A2A2"/>
    <s v="#C25D5D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281"/>
  </r>
  <r>
    <x v="89"/>
    <n v="24"/>
    <d v="2026-07-04T19:00:00"/>
    <x v="23"/>
    <s v="Julien INGE"/>
    <s v="#A2F2C7"/>
    <s v="#5DC18C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726"/>
  </r>
  <r>
    <x v="89"/>
    <n v="25"/>
    <d v="2026-07-04T19:00:00"/>
    <x v="24"/>
    <s v="Marie EXBRAYAT"/>
    <s v="#D1B9EB"/>
    <s v="#B58BC7"/>
    <s v="1/8 Finale"/>
    <s v=""/>
    <s v="TBD"/>
    <s v="TDB"/>
    <s v="TBD"/>
    <s v="TDB"/>
    <s v="Houston, Texas"/>
    <s v="NRG Stadium"/>
    <m/>
    <m/>
    <n v="0"/>
    <n v="0"/>
    <n v="0"/>
    <n v="0"/>
    <s v="À venir"/>
    <s v=""/>
    <s v=""/>
    <s v=""/>
    <s v=""/>
    <n v="0"/>
    <s v=""/>
    <s v=""/>
    <n v="0"/>
    <n v="291"/>
  </r>
  <r>
    <x v="89"/>
    <n v="26"/>
    <d v="2026-06-11T21:00:00"/>
    <x v="25"/>
    <s v="Aurélien DE POULPIQUET"/>
    <s v="#EB8787"/>
    <s v="#368E2C"/>
    <s v="1/8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90"/>
    <n v="1"/>
    <d v="2026-07-04T23:00:00"/>
    <x v="0"/>
    <s v="Amine ZARROUKI"/>
    <s v="#F7C79D"/>
    <s v="#FFBE85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625"/>
  </r>
  <r>
    <x v="90"/>
    <n v="2"/>
    <d v="2026-07-04T23:00:00"/>
    <x v="1"/>
    <s v="Laura GIULIANO"/>
    <s v="#FFBEBE"/>
    <s v="#DF6868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538"/>
  </r>
  <r>
    <x v="90"/>
    <n v="3"/>
    <d v="2026-07-04T23:00:00"/>
    <x v="2"/>
    <s v="Julien CRIMOTEL"/>
    <s v="#F5C7FC"/>
    <s v="#C489CF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519"/>
  </r>
  <r>
    <x v="90"/>
    <n v="4"/>
    <d v="2026-07-04T23:00:00"/>
    <x v="3"/>
    <s v="Quentin CARTON"/>
    <s v="#A5EA7F"/>
    <s v="#80C65A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274"/>
  </r>
  <r>
    <x v="90"/>
    <n v="5"/>
    <d v="2026-07-04T23:00:00"/>
    <x v="4"/>
    <s v="Eyram TETSHIE"/>
    <s v="#D890FF"/>
    <s v="#B750EF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96"/>
  </r>
  <r>
    <x v="90"/>
    <n v="6"/>
    <d v="2026-07-04T23:00:00"/>
    <x v="5"/>
    <s v="Anis LEBIK"/>
    <s v="#A6F7B1"/>
    <s v="#6EC179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362"/>
  </r>
  <r>
    <x v="90"/>
    <n v="7"/>
    <d v="2026-07-04T23:00:00"/>
    <x v="6"/>
    <s v="Julia BOUANAN"/>
    <s v="#B2EAE8"/>
    <s v="#6CB4B1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138"/>
  </r>
  <r>
    <x v="90"/>
    <n v="8"/>
    <d v="2026-07-04T23:00:00"/>
    <x v="7"/>
    <s v="Julie Mansard"/>
    <s v="#EEF7B1"/>
    <s v="#C1CB7D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623"/>
  </r>
  <r>
    <x v="90"/>
    <n v="9"/>
    <d v="2026-07-04T23:00:00"/>
    <x v="8"/>
    <s v="Juliette"/>
    <s v="#F4EA9D"/>
    <s v="#D2C458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492"/>
  </r>
  <r>
    <x v="90"/>
    <n v="10"/>
    <d v="2026-07-04T23:00:00"/>
    <x v="9"/>
    <s v="Samya ALAOUI"/>
    <s v="#C4B0FF"/>
    <s v="#7F66C8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416"/>
  </r>
  <r>
    <x v="90"/>
    <n v="11"/>
    <d v="2026-07-04T23:00:00"/>
    <x v="10"/>
    <s v="Léa WALOCQ"/>
    <s v="#CBEBBA"/>
    <s v="#70BC6E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489"/>
  </r>
  <r>
    <x v="90"/>
    <n v="12"/>
    <d v="2026-07-04T23:00:00"/>
    <x v="11"/>
    <s v="Mohamad EL KAWAS"/>
    <s v="#C2D4FF"/>
    <s v="#6586D5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396"/>
  </r>
  <r>
    <x v="90"/>
    <n v="13"/>
    <d v="2026-07-04T23:00:00"/>
    <x v="12"/>
    <s v="Nicolas LE MOUEL"/>
    <s v="#C1E0EF"/>
    <s v="#4F91B2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623"/>
  </r>
  <r>
    <x v="90"/>
    <n v="14"/>
    <d v="2026-07-04T23:00:00"/>
    <x v="13"/>
    <s v="Léa EL ASERY"/>
    <s v="#FFAFD2"/>
    <s v="#F2589B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424"/>
  </r>
  <r>
    <x v="90"/>
    <n v="15"/>
    <d v="2026-07-04T23:00:00"/>
    <x v="14"/>
    <s v="Elwenn JOUBREL"/>
    <s v="#FF9898"/>
    <s v="#FF5D5D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524"/>
  </r>
  <r>
    <x v="90"/>
    <n v="16"/>
    <d v="2026-07-04T23:00:00"/>
    <x v="15"/>
    <s v="Pauline OLIVIER"/>
    <s v="#86A4FE"/>
    <s v="#3769FF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153"/>
  </r>
  <r>
    <x v="90"/>
    <n v="17"/>
    <d v="2026-07-04T23:00:00"/>
    <x v="16"/>
    <s v="Julie BOISSIERE"/>
    <s v="#FFB0B0"/>
    <s v="#F25757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451"/>
  </r>
  <r>
    <x v="90"/>
    <n v="18"/>
    <d v="2026-07-04T23:00:00"/>
    <x v="17"/>
    <s v="Julie BOUCHARD"/>
    <s v="#F0BC42"/>
    <s v="#8E1F2F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393"/>
  </r>
  <r>
    <x v="90"/>
    <n v="19"/>
    <d v="2026-07-04T23:00:00"/>
    <x v="18"/>
    <s v="Vincent FRAYSSE"/>
    <s v="#E8B28F"/>
    <s v="#E65568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310"/>
  </r>
  <r>
    <x v="90"/>
    <n v="20"/>
    <d v="2026-07-04T23:00:00"/>
    <x v="19"/>
    <s v="Louis HARLE"/>
    <s v="#60DC8C"/>
    <s v="#22A34F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497"/>
  </r>
  <r>
    <x v="90"/>
    <n v="21"/>
    <d v="2026-07-04T23:00:00"/>
    <x v="20"/>
    <s v="Aurélien DE POULPIQUET"/>
    <s v="#2FAEE0"/>
    <s v="#BEA064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608"/>
  </r>
  <r>
    <x v="90"/>
    <n v="22"/>
    <d v="2026-07-04T23:00:00"/>
    <x v="21"/>
    <s v="Paul MONTESINOS"/>
    <s v="#41DEF0"/>
    <s v="#0BA6B7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202"/>
  </r>
  <r>
    <x v="90"/>
    <n v="23"/>
    <d v="2026-07-04T23:00:00"/>
    <x v="22"/>
    <s v="Kinsley ROQUE"/>
    <s v="#F2A2A2"/>
    <s v="#C25D5D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281"/>
  </r>
  <r>
    <x v="90"/>
    <n v="24"/>
    <d v="2026-07-04T23:00:00"/>
    <x v="23"/>
    <s v="Jaouad SETTI"/>
    <s v="#A2F2C7"/>
    <s v="#5DC18C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726"/>
  </r>
  <r>
    <x v="90"/>
    <n v="25"/>
    <d v="2026-07-04T23:00:00"/>
    <x v="24"/>
    <s v="Julien INGE"/>
    <s v="#D1B9EB"/>
    <s v="#B58BC7"/>
    <s v="1/8 Finale"/>
    <s v=""/>
    <s v="TBD"/>
    <s v="TDB"/>
    <s v="TBD"/>
    <s v="TDB"/>
    <s v="Philadelphia, Pennsylvania"/>
    <s v="Lincoln Financial Field"/>
    <m/>
    <m/>
    <n v="0"/>
    <n v="0"/>
    <n v="0"/>
    <n v="0"/>
    <s v="À venir"/>
    <s v=""/>
    <s v=""/>
    <s v=""/>
    <s v=""/>
    <n v="0"/>
    <s v=""/>
    <s v=""/>
    <n v="0"/>
    <n v="291"/>
  </r>
  <r>
    <x v="90"/>
    <n v="26"/>
    <d v="2026-06-11T21:00:00"/>
    <x v="25"/>
    <s v="Paul MONTESINOS"/>
    <s v="#EB8787"/>
    <s v="#368E2C"/>
    <s v="1/8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91"/>
    <n v="1"/>
    <d v="2026-07-05T22:00:00"/>
    <x v="0"/>
    <s v="Marie EXBRAYAT"/>
    <s v="#F7C79D"/>
    <s v="#FFBE85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625"/>
  </r>
  <r>
    <x v="91"/>
    <n v="2"/>
    <d v="2026-07-05T22:00:00"/>
    <x v="1"/>
    <s v="Amine ZARROUKI"/>
    <s v="#FFBEBE"/>
    <s v="#DF6868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538"/>
  </r>
  <r>
    <x v="91"/>
    <n v="3"/>
    <d v="2026-07-05T22:00:00"/>
    <x v="2"/>
    <s v="Laura GIULIANO"/>
    <s v="#F5C7FC"/>
    <s v="#C489CF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519"/>
  </r>
  <r>
    <x v="91"/>
    <n v="4"/>
    <d v="2026-07-05T22:00:00"/>
    <x v="3"/>
    <s v="Julien CRIMOTEL"/>
    <s v="#A5EA7F"/>
    <s v="#80C65A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274"/>
  </r>
  <r>
    <x v="91"/>
    <n v="5"/>
    <d v="2026-07-05T22:00:00"/>
    <x v="4"/>
    <s v="Quentin CARTON"/>
    <s v="#D890FF"/>
    <s v="#B750EF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96"/>
  </r>
  <r>
    <x v="91"/>
    <n v="6"/>
    <d v="2026-07-05T22:00:00"/>
    <x v="5"/>
    <s v="Eyram TETSHIE"/>
    <s v="#A6F7B1"/>
    <s v="#6EC179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362"/>
  </r>
  <r>
    <x v="91"/>
    <n v="7"/>
    <d v="2026-07-05T22:00:00"/>
    <x v="6"/>
    <s v="Anis LEBIK"/>
    <s v="#B2EAE8"/>
    <s v="#6CB4B1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138"/>
  </r>
  <r>
    <x v="91"/>
    <n v="8"/>
    <d v="2026-07-05T22:00:00"/>
    <x v="7"/>
    <s v="Julia BOUANAN"/>
    <s v="#EEF7B1"/>
    <s v="#C1CB7D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623"/>
  </r>
  <r>
    <x v="91"/>
    <n v="9"/>
    <d v="2026-07-05T22:00:00"/>
    <x v="8"/>
    <s v="Julie Mansard"/>
    <s v="#F4EA9D"/>
    <s v="#D2C458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492"/>
  </r>
  <r>
    <x v="91"/>
    <n v="10"/>
    <d v="2026-07-05T22:00:00"/>
    <x v="9"/>
    <s v="Juliette"/>
    <s v="#C4B0FF"/>
    <s v="#7F66C8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416"/>
  </r>
  <r>
    <x v="91"/>
    <n v="11"/>
    <d v="2026-07-05T22:00:00"/>
    <x v="10"/>
    <s v="Samya ALAOUI"/>
    <s v="#CBEBBA"/>
    <s v="#70BC6E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489"/>
  </r>
  <r>
    <x v="91"/>
    <n v="12"/>
    <d v="2026-07-05T22:00:00"/>
    <x v="11"/>
    <s v="Léa WALOCQ"/>
    <s v="#C2D4FF"/>
    <s v="#6586D5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396"/>
  </r>
  <r>
    <x v="91"/>
    <n v="13"/>
    <d v="2026-07-05T22:00:00"/>
    <x v="12"/>
    <s v="Mohamad EL KAWAS"/>
    <s v="#C1E0EF"/>
    <s v="#4F91B2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623"/>
  </r>
  <r>
    <x v="91"/>
    <n v="14"/>
    <d v="2026-07-05T22:00:00"/>
    <x v="13"/>
    <s v="Nicolas LE MOUEL"/>
    <s v="#FFAFD2"/>
    <s v="#F2589B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424"/>
  </r>
  <r>
    <x v="91"/>
    <n v="15"/>
    <d v="2026-07-05T22:00:00"/>
    <x v="14"/>
    <s v="Léa EL ASERY"/>
    <s v="#FF9898"/>
    <s v="#FF5D5D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524"/>
  </r>
  <r>
    <x v="91"/>
    <n v="16"/>
    <d v="2026-07-05T22:00:00"/>
    <x v="15"/>
    <s v="Elwenn JOUBREL"/>
    <s v="#86A4FE"/>
    <s v="#3769FF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153"/>
  </r>
  <r>
    <x v="91"/>
    <n v="17"/>
    <d v="2026-07-05T22:00:00"/>
    <x v="16"/>
    <s v="Pauline OLIVIER"/>
    <s v="#FFB0B0"/>
    <s v="#F25757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451"/>
  </r>
  <r>
    <x v="91"/>
    <n v="18"/>
    <d v="2026-07-05T22:00:00"/>
    <x v="17"/>
    <s v="Julie BOISSIERE"/>
    <s v="#F0BC42"/>
    <s v="#8E1F2F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393"/>
  </r>
  <r>
    <x v="91"/>
    <n v="19"/>
    <d v="2026-07-05T22:00:00"/>
    <x v="18"/>
    <s v="Julie BOUCHARD"/>
    <s v="#E8B28F"/>
    <s v="#E65568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310"/>
  </r>
  <r>
    <x v="91"/>
    <n v="20"/>
    <d v="2026-07-05T22:00:00"/>
    <x v="19"/>
    <s v="Vincent FRAYSSE"/>
    <s v="#60DC8C"/>
    <s v="#22A34F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497"/>
  </r>
  <r>
    <x v="91"/>
    <n v="21"/>
    <d v="2026-07-05T22:00:00"/>
    <x v="20"/>
    <s v="Louis HARLE"/>
    <s v="#2FAEE0"/>
    <s v="#BEA064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608"/>
  </r>
  <r>
    <x v="91"/>
    <n v="22"/>
    <d v="2026-07-05T22:00:00"/>
    <x v="21"/>
    <s v="Aurélien DE POULPIQUET"/>
    <s v="#41DEF0"/>
    <s v="#0BA6B7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202"/>
  </r>
  <r>
    <x v="91"/>
    <n v="23"/>
    <d v="2026-07-05T22:00:00"/>
    <x v="22"/>
    <s v="Paul MONTESINOS"/>
    <s v="#F2A2A2"/>
    <s v="#C25D5D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281"/>
  </r>
  <r>
    <x v="91"/>
    <n v="24"/>
    <d v="2026-07-05T22:00:00"/>
    <x v="23"/>
    <s v="Kinsley ROQUE"/>
    <s v="#A2F2C7"/>
    <s v="#5DC18C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726"/>
  </r>
  <r>
    <x v="91"/>
    <n v="25"/>
    <d v="2026-07-05T22:00:00"/>
    <x v="24"/>
    <s v="Jaouad SETTI"/>
    <s v="#D1B9EB"/>
    <s v="#B58BC7"/>
    <s v="1/8 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291"/>
  </r>
  <r>
    <x v="91"/>
    <n v="26"/>
    <d v="2026-06-11T21:00:00"/>
    <x v="25"/>
    <s v="Kinsley ROQUE"/>
    <s v="#EB8787"/>
    <s v="#368E2C"/>
    <s v="1/8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92"/>
    <n v="1"/>
    <d v="2026-07-06T02:00:00"/>
    <x v="0"/>
    <s v="Julien INGE"/>
    <s v="#F7C79D"/>
    <s v="#FFBE85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625"/>
  </r>
  <r>
    <x v="92"/>
    <n v="2"/>
    <d v="2026-07-06T02:00:00"/>
    <x v="1"/>
    <s v="Marie EXBRAYAT"/>
    <s v="#FFBEBE"/>
    <s v="#DF6868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538"/>
  </r>
  <r>
    <x v="92"/>
    <n v="3"/>
    <d v="2026-07-06T02:00:00"/>
    <x v="2"/>
    <s v="Amine ZARROUKI"/>
    <s v="#F5C7FC"/>
    <s v="#C489CF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519"/>
  </r>
  <r>
    <x v="92"/>
    <n v="4"/>
    <d v="2026-07-06T02:00:00"/>
    <x v="3"/>
    <s v="Laura GIULIANO"/>
    <s v="#A5EA7F"/>
    <s v="#80C65A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274"/>
  </r>
  <r>
    <x v="92"/>
    <n v="5"/>
    <d v="2026-07-06T02:00:00"/>
    <x v="4"/>
    <s v="Julien CRIMOTEL"/>
    <s v="#D890FF"/>
    <s v="#B750EF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96"/>
  </r>
  <r>
    <x v="92"/>
    <n v="6"/>
    <d v="2026-07-06T02:00:00"/>
    <x v="5"/>
    <s v="Quentin CARTON"/>
    <s v="#A6F7B1"/>
    <s v="#6EC179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362"/>
  </r>
  <r>
    <x v="92"/>
    <n v="7"/>
    <d v="2026-07-06T02:00:00"/>
    <x v="6"/>
    <s v="Eyram TETSHIE"/>
    <s v="#B2EAE8"/>
    <s v="#6CB4B1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138"/>
  </r>
  <r>
    <x v="92"/>
    <n v="8"/>
    <d v="2026-07-06T02:00:00"/>
    <x v="7"/>
    <s v="Anis LEBIK"/>
    <s v="#EEF7B1"/>
    <s v="#C1CB7D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623"/>
  </r>
  <r>
    <x v="92"/>
    <n v="9"/>
    <d v="2026-07-06T02:00:00"/>
    <x v="8"/>
    <s v="Julia BOUANAN"/>
    <s v="#F4EA9D"/>
    <s v="#D2C458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492"/>
  </r>
  <r>
    <x v="92"/>
    <n v="10"/>
    <d v="2026-07-06T02:00:00"/>
    <x v="9"/>
    <s v="Julie Mansard"/>
    <s v="#C4B0FF"/>
    <s v="#7F66C8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416"/>
  </r>
  <r>
    <x v="92"/>
    <n v="11"/>
    <d v="2026-07-06T02:00:00"/>
    <x v="10"/>
    <s v="Juliette"/>
    <s v="#CBEBBA"/>
    <s v="#70BC6E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489"/>
  </r>
  <r>
    <x v="92"/>
    <n v="12"/>
    <d v="2026-07-06T02:00:00"/>
    <x v="11"/>
    <s v="Samya ALAOUI"/>
    <s v="#C2D4FF"/>
    <s v="#6586D5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396"/>
  </r>
  <r>
    <x v="92"/>
    <n v="13"/>
    <d v="2026-07-06T02:00:00"/>
    <x v="12"/>
    <s v="Léa WALOCQ"/>
    <s v="#C1E0EF"/>
    <s v="#4F91B2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623"/>
  </r>
  <r>
    <x v="92"/>
    <n v="14"/>
    <d v="2026-07-06T02:00:00"/>
    <x v="13"/>
    <s v="Mohamad EL KAWAS"/>
    <s v="#FFAFD2"/>
    <s v="#F2589B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424"/>
  </r>
  <r>
    <x v="92"/>
    <n v="15"/>
    <d v="2026-07-06T02:00:00"/>
    <x v="14"/>
    <s v="Nicolas LE MOUEL"/>
    <s v="#FF9898"/>
    <s v="#FF5D5D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524"/>
  </r>
  <r>
    <x v="92"/>
    <n v="16"/>
    <d v="2026-07-06T02:00:00"/>
    <x v="15"/>
    <s v="Léa EL ASERY"/>
    <s v="#86A4FE"/>
    <s v="#3769FF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153"/>
  </r>
  <r>
    <x v="92"/>
    <n v="17"/>
    <d v="2026-07-06T02:00:00"/>
    <x v="16"/>
    <s v="Elwenn JOUBREL"/>
    <s v="#FFB0B0"/>
    <s v="#F25757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451"/>
  </r>
  <r>
    <x v="92"/>
    <n v="18"/>
    <d v="2026-07-06T02:00:00"/>
    <x v="17"/>
    <s v="Pauline OLIVIER"/>
    <s v="#F0BC42"/>
    <s v="#8E1F2F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393"/>
  </r>
  <r>
    <x v="92"/>
    <n v="19"/>
    <d v="2026-07-06T02:00:00"/>
    <x v="18"/>
    <s v="Julie BOISSIERE"/>
    <s v="#E8B28F"/>
    <s v="#E65568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310"/>
  </r>
  <r>
    <x v="92"/>
    <n v="20"/>
    <d v="2026-07-06T02:00:00"/>
    <x v="19"/>
    <s v="Julie BOUCHARD"/>
    <s v="#60DC8C"/>
    <s v="#22A34F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497"/>
  </r>
  <r>
    <x v="92"/>
    <n v="21"/>
    <d v="2026-07-06T02:00:00"/>
    <x v="20"/>
    <s v="Vincent FRAYSSE"/>
    <s v="#2FAEE0"/>
    <s v="#BEA064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608"/>
  </r>
  <r>
    <x v="92"/>
    <n v="22"/>
    <d v="2026-07-06T02:00:00"/>
    <x v="21"/>
    <s v="Louis HARLE"/>
    <s v="#41DEF0"/>
    <s v="#0BA6B7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202"/>
  </r>
  <r>
    <x v="92"/>
    <n v="23"/>
    <d v="2026-07-06T02:00:00"/>
    <x v="22"/>
    <s v="Aurélien DE POULPIQUET"/>
    <s v="#F2A2A2"/>
    <s v="#C25D5D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281"/>
  </r>
  <r>
    <x v="92"/>
    <n v="24"/>
    <d v="2026-07-06T02:00:00"/>
    <x v="23"/>
    <s v="Paul MONTESINOS"/>
    <s v="#A2F2C7"/>
    <s v="#5DC18C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726"/>
  </r>
  <r>
    <x v="92"/>
    <n v="25"/>
    <d v="2026-07-06T02:00:00"/>
    <x v="24"/>
    <s v="Kinsley ROQUE"/>
    <s v="#D1B9EB"/>
    <s v="#B58BC7"/>
    <s v="1/8 Finale"/>
    <s v=""/>
    <s v="TBD"/>
    <s v="TDB"/>
    <s v="TBD"/>
    <s v="TDB"/>
    <s v="Mexique City"/>
    <s v="Estadio Azteca"/>
    <m/>
    <m/>
    <n v="0"/>
    <n v="0"/>
    <n v="0"/>
    <n v="0"/>
    <s v="À venir"/>
    <s v=""/>
    <s v=""/>
    <s v=""/>
    <s v=""/>
    <n v="0"/>
    <s v=""/>
    <s v=""/>
    <n v="0"/>
    <n v="291"/>
  </r>
  <r>
    <x v="92"/>
    <n v="26"/>
    <d v="2026-06-11T21:00:00"/>
    <x v="25"/>
    <s v="Jaouad SETTI"/>
    <s v="#EB8787"/>
    <s v="#368E2C"/>
    <s v="1/8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93"/>
    <n v="1"/>
    <d v="2026-07-06T21:00:00"/>
    <x v="0"/>
    <s v="Jaouad SETTI"/>
    <s v="#F7C79D"/>
    <s v="#FFBE85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625"/>
  </r>
  <r>
    <x v="93"/>
    <n v="2"/>
    <d v="2026-07-06T21:00:00"/>
    <x v="1"/>
    <s v="Julien INGE"/>
    <s v="#FFBEBE"/>
    <s v="#DF6868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538"/>
  </r>
  <r>
    <x v="93"/>
    <n v="3"/>
    <d v="2026-07-06T21:00:00"/>
    <x v="2"/>
    <s v="Marie EXBRAYAT"/>
    <s v="#F5C7FC"/>
    <s v="#C489CF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519"/>
  </r>
  <r>
    <x v="93"/>
    <n v="4"/>
    <d v="2026-07-06T21:00:00"/>
    <x v="3"/>
    <s v="Amine ZARROUKI"/>
    <s v="#A5EA7F"/>
    <s v="#80C65A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274"/>
  </r>
  <r>
    <x v="93"/>
    <n v="5"/>
    <d v="2026-07-06T21:00:00"/>
    <x v="4"/>
    <s v="Laura GIULIANO"/>
    <s v="#D890FF"/>
    <s v="#B750EF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96"/>
  </r>
  <r>
    <x v="93"/>
    <n v="6"/>
    <d v="2026-07-06T21:00:00"/>
    <x v="5"/>
    <s v="Julien CRIMOTEL"/>
    <s v="#A6F7B1"/>
    <s v="#6EC179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362"/>
  </r>
  <r>
    <x v="93"/>
    <n v="7"/>
    <d v="2026-07-06T21:00:00"/>
    <x v="6"/>
    <s v="Quentin CARTON"/>
    <s v="#B2EAE8"/>
    <s v="#6CB4B1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138"/>
  </r>
  <r>
    <x v="93"/>
    <n v="8"/>
    <d v="2026-07-06T21:00:00"/>
    <x v="7"/>
    <s v="Eyram TETSHIE"/>
    <s v="#EEF7B1"/>
    <s v="#C1CB7D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623"/>
  </r>
  <r>
    <x v="93"/>
    <n v="9"/>
    <d v="2026-07-06T21:00:00"/>
    <x v="8"/>
    <s v="Anis LEBIK"/>
    <s v="#F4EA9D"/>
    <s v="#D2C458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92"/>
  </r>
  <r>
    <x v="93"/>
    <n v="10"/>
    <d v="2026-07-06T21:00:00"/>
    <x v="9"/>
    <s v="Julia BOUANAN"/>
    <s v="#C4B0FF"/>
    <s v="#7F66C8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16"/>
  </r>
  <r>
    <x v="93"/>
    <n v="11"/>
    <d v="2026-07-06T21:00:00"/>
    <x v="10"/>
    <s v="Julie Mansard"/>
    <s v="#CBEBBA"/>
    <s v="#70BC6E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89"/>
  </r>
  <r>
    <x v="93"/>
    <n v="12"/>
    <d v="2026-07-06T21:00:00"/>
    <x v="11"/>
    <s v="Juliette"/>
    <s v="#C2D4FF"/>
    <s v="#6586D5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396"/>
  </r>
  <r>
    <x v="93"/>
    <n v="13"/>
    <d v="2026-07-06T21:00:00"/>
    <x v="12"/>
    <s v="Samya ALAOUI"/>
    <s v="#C1E0EF"/>
    <s v="#4F91B2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623"/>
  </r>
  <r>
    <x v="93"/>
    <n v="14"/>
    <d v="2026-07-06T21:00:00"/>
    <x v="13"/>
    <s v="Léa WALOCQ"/>
    <s v="#FFAFD2"/>
    <s v="#F2589B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24"/>
  </r>
  <r>
    <x v="93"/>
    <n v="15"/>
    <d v="2026-07-06T21:00:00"/>
    <x v="14"/>
    <s v="Mohamad EL KAWAS"/>
    <s v="#FF9898"/>
    <s v="#FF5D5D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524"/>
  </r>
  <r>
    <x v="93"/>
    <n v="16"/>
    <d v="2026-07-06T21:00:00"/>
    <x v="15"/>
    <s v="Nicolas LE MOUEL"/>
    <s v="#86A4FE"/>
    <s v="#3769FF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153"/>
  </r>
  <r>
    <x v="93"/>
    <n v="17"/>
    <d v="2026-07-06T21:00:00"/>
    <x v="16"/>
    <s v="Léa EL ASERY"/>
    <s v="#FFB0B0"/>
    <s v="#F25757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51"/>
  </r>
  <r>
    <x v="93"/>
    <n v="18"/>
    <d v="2026-07-06T21:00:00"/>
    <x v="17"/>
    <s v="Elwenn JOUBREL"/>
    <s v="#F0BC42"/>
    <s v="#8E1F2F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393"/>
  </r>
  <r>
    <x v="93"/>
    <n v="19"/>
    <d v="2026-07-06T21:00:00"/>
    <x v="18"/>
    <s v="Pauline OLIVIER"/>
    <s v="#E8B28F"/>
    <s v="#E65568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310"/>
  </r>
  <r>
    <x v="93"/>
    <n v="20"/>
    <d v="2026-07-06T21:00:00"/>
    <x v="19"/>
    <s v="Julie BOISSIERE"/>
    <s v="#60DC8C"/>
    <s v="#22A34F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97"/>
  </r>
  <r>
    <x v="93"/>
    <n v="21"/>
    <d v="2026-07-06T21:00:00"/>
    <x v="20"/>
    <s v="Julie BOUCHARD"/>
    <s v="#2FAEE0"/>
    <s v="#BEA064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608"/>
  </r>
  <r>
    <x v="93"/>
    <n v="22"/>
    <d v="2026-07-06T21:00:00"/>
    <x v="21"/>
    <s v="Vincent FRAYSSE"/>
    <s v="#41DEF0"/>
    <s v="#0BA6B7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202"/>
  </r>
  <r>
    <x v="93"/>
    <n v="23"/>
    <d v="2026-07-06T21:00:00"/>
    <x v="22"/>
    <s v="Louis HARLE"/>
    <s v="#F2A2A2"/>
    <s v="#C25D5D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281"/>
  </r>
  <r>
    <x v="93"/>
    <n v="24"/>
    <d v="2026-07-06T21:00:00"/>
    <x v="23"/>
    <s v="Aurélien DE POULPIQUET"/>
    <s v="#A2F2C7"/>
    <s v="#5DC18C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726"/>
  </r>
  <r>
    <x v="93"/>
    <n v="25"/>
    <d v="2026-07-06T21:00:00"/>
    <x v="24"/>
    <s v="Paul MONTESINOS"/>
    <s v="#D1B9EB"/>
    <s v="#B58BC7"/>
    <s v="1/8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291"/>
  </r>
  <r>
    <x v="93"/>
    <n v="26"/>
    <d v="2026-06-11T21:00:00"/>
    <x v="25"/>
    <s v="Julien INGE"/>
    <s v="#EB8787"/>
    <s v="#368E2C"/>
    <s v="1/8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94"/>
    <n v="1"/>
    <d v="2026-07-07T02:00:00"/>
    <x v="0"/>
    <s v="Kinsley ROQUE"/>
    <s v="#F7C79D"/>
    <s v="#FFBE85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625"/>
  </r>
  <r>
    <x v="94"/>
    <n v="2"/>
    <d v="2026-07-07T02:00:00"/>
    <x v="1"/>
    <s v="Jaouad SETTI"/>
    <s v="#FFBEBE"/>
    <s v="#DF6868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538"/>
  </r>
  <r>
    <x v="94"/>
    <n v="3"/>
    <d v="2026-07-07T02:00:00"/>
    <x v="2"/>
    <s v="Julien INGE"/>
    <s v="#F5C7FC"/>
    <s v="#C489CF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519"/>
  </r>
  <r>
    <x v="94"/>
    <n v="4"/>
    <d v="2026-07-07T02:00:00"/>
    <x v="3"/>
    <s v="Marie EXBRAYAT"/>
    <s v="#A5EA7F"/>
    <s v="#80C65A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274"/>
  </r>
  <r>
    <x v="94"/>
    <n v="5"/>
    <d v="2026-07-07T02:00:00"/>
    <x v="4"/>
    <s v="Amine ZARROUKI"/>
    <s v="#D890FF"/>
    <s v="#B750EF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96"/>
  </r>
  <r>
    <x v="94"/>
    <n v="6"/>
    <d v="2026-07-07T02:00:00"/>
    <x v="5"/>
    <s v="Laura GIULIANO"/>
    <s v="#A6F7B1"/>
    <s v="#6EC179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362"/>
  </r>
  <r>
    <x v="94"/>
    <n v="7"/>
    <d v="2026-07-07T02:00:00"/>
    <x v="6"/>
    <s v="Julien CRIMOTEL"/>
    <s v="#B2EAE8"/>
    <s v="#6CB4B1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138"/>
  </r>
  <r>
    <x v="94"/>
    <n v="8"/>
    <d v="2026-07-07T02:00:00"/>
    <x v="7"/>
    <s v="Quentin CARTON"/>
    <s v="#EEF7B1"/>
    <s v="#C1CB7D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623"/>
  </r>
  <r>
    <x v="94"/>
    <n v="9"/>
    <d v="2026-07-07T02:00:00"/>
    <x v="8"/>
    <s v="Eyram TETSHIE"/>
    <s v="#F4EA9D"/>
    <s v="#D2C458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492"/>
  </r>
  <r>
    <x v="94"/>
    <n v="10"/>
    <d v="2026-07-07T02:00:00"/>
    <x v="9"/>
    <s v="Anis LEBIK"/>
    <s v="#C4B0FF"/>
    <s v="#7F66C8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416"/>
  </r>
  <r>
    <x v="94"/>
    <n v="11"/>
    <d v="2026-07-07T02:00:00"/>
    <x v="10"/>
    <s v="Julia BOUANAN"/>
    <s v="#CBEBBA"/>
    <s v="#70BC6E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489"/>
  </r>
  <r>
    <x v="94"/>
    <n v="12"/>
    <d v="2026-07-07T02:00:00"/>
    <x v="11"/>
    <s v="Julie Mansard"/>
    <s v="#C2D4FF"/>
    <s v="#6586D5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396"/>
  </r>
  <r>
    <x v="94"/>
    <n v="13"/>
    <d v="2026-07-07T02:00:00"/>
    <x v="12"/>
    <s v="Juliette"/>
    <s v="#C1E0EF"/>
    <s v="#4F91B2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623"/>
  </r>
  <r>
    <x v="94"/>
    <n v="14"/>
    <d v="2026-07-07T02:00:00"/>
    <x v="13"/>
    <s v="Samya ALAOUI"/>
    <s v="#FFAFD2"/>
    <s v="#F2589B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424"/>
  </r>
  <r>
    <x v="94"/>
    <n v="15"/>
    <d v="2026-07-07T02:00:00"/>
    <x v="14"/>
    <s v="Léa WALOCQ"/>
    <s v="#FF9898"/>
    <s v="#FF5D5D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524"/>
  </r>
  <r>
    <x v="94"/>
    <n v="16"/>
    <d v="2026-07-07T02:00:00"/>
    <x v="15"/>
    <s v="Mohamad EL KAWAS"/>
    <s v="#86A4FE"/>
    <s v="#3769FF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153"/>
  </r>
  <r>
    <x v="94"/>
    <n v="17"/>
    <d v="2026-07-07T02:00:00"/>
    <x v="16"/>
    <s v="Nicolas LE MOUEL"/>
    <s v="#FFB0B0"/>
    <s v="#F25757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451"/>
  </r>
  <r>
    <x v="94"/>
    <n v="18"/>
    <d v="2026-07-07T02:00:00"/>
    <x v="17"/>
    <s v="Léa EL ASERY"/>
    <s v="#F0BC42"/>
    <s v="#8E1F2F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393"/>
  </r>
  <r>
    <x v="94"/>
    <n v="19"/>
    <d v="2026-07-07T02:00:00"/>
    <x v="18"/>
    <s v="Elwenn JOUBREL"/>
    <s v="#E8B28F"/>
    <s v="#E65568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310"/>
  </r>
  <r>
    <x v="94"/>
    <n v="20"/>
    <d v="2026-07-07T02:00:00"/>
    <x v="19"/>
    <s v="Pauline OLIVIER"/>
    <s v="#60DC8C"/>
    <s v="#22A34F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497"/>
  </r>
  <r>
    <x v="94"/>
    <n v="21"/>
    <d v="2026-07-07T02:00:00"/>
    <x v="20"/>
    <s v="Julie BOISSIERE"/>
    <s v="#2FAEE0"/>
    <s v="#BEA064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608"/>
  </r>
  <r>
    <x v="94"/>
    <n v="22"/>
    <d v="2026-07-07T02:00:00"/>
    <x v="21"/>
    <s v="Julie BOUCHARD"/>
    <s v="#41DEF0"/>
    <s v="#0BA6B7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202"/>
  </r>
  <r>
    <x v="94"/>
    <n v="23"/>
    <d v="2026-07-07T02:00:00"/>
    <x v="22"/>
    <s v="Vincent FRAYSSE"/>
    <s v="#F2A2A2"/>
    <s v="#C25D5D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281"/>
  </r>
  <r>
    <x v="94"/>
    <n v="24"/>
    <d v="2026-07-07T02:00:00"/>
    <x v="23"/>
    <s v="Louis HARLE"/>
    <s v="#A2F2C7"/>
    <s v="#5DC18C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726"/>
  </r>
  <r>
    <x v="94"/>
    <n v="25"/>
    <d v="2026-07-07T02:00:00"/>
    <x v="24"/>
    <s v="Aurélien DE POULPIQUET"/>
    <s v="#D1B9EB"/>
    <s v="#B58BC7"/>
    <s v="1/8 Finale"/>
    <s v=""/>
    <s v="TBD"/>
    <s v="TDB"/>
    <s v="TBD"/>
    <s v="TDB"/>
    <s v="Seattle"/>
    <s v="Lumen Field"/>
    <m/>
    <m/>
    <n v="0"/>
    <n v="0"/>
    <n v="0"/>
    <n v="0"/>
    <s v="À venir"/>
    <s v=""/>
    <s v=""/>
    <s v=""/>
    <s v=""/>
    <n v="0"/>
    <s v=""/>
    <s v=""/>
    <n v="0"/>
    <n v="291"/>
  </r>
  <r>
    <x v="94"/>
    <n v="26"/>
    <d v="2026-06-11T21:00:00"/>
    <x v="25"/>
    <s v="Marie EXBRAYAT"/>
    <s v="#EB8787"/>
    <s v="#368E2C"/>
    <s v="1/8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95"/>
    <n v="1"/>
    <d v="2026-07-07T18:00:00"/>
    <x v="0"/>
    <s v="Paul MONTESINOS"/>
    <s v="#F7C79D"/>
    <s v="#FFBE85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625"/>
  </r>
  <r>
    <x v="95"/>
    <n v="2"/>
    <d v="2026-07-07T18:00:00"/>
    <x v="1"/>
    <s v="Kinsley ROQUE"/>
    <s v="#FFBEBE"/>
    <s v="#DF6868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538"/>
  </r>
  <r>
    <x v="95"/>
    <n v="3"/>
    <d v="2026-07-07T18:00:00"/>
    <x v="2"/>
    <s v="Jaouad SETTI"/>
    <s v="#F5C7FC"/>
    <s v="#C489CF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519"/>
  </r>
  <r>
    <x v="95"/>
    <n v="4"/>
    <d v="2026-07-07T18:00:00"/>
    <x v="3"/>
    <s v="Julien INGE"/>
    <s v="#A5EA7F"/>
    <s v="#80C65A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274"/>
  </r>
  <r>
    <x v="95"/>
    <n v="5"/>
    <d v="2026-07-07T18:00:00"/>
    <x v="4"/>
    <s v="Marie EXBRAYAT"/>
    <s v="#D890FF"/>
    <s v="#B750EF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96"/>
  </r>
  <r>
    <x v="95"/>
    <n v="6"/>
    <d v="2026-07-07T18:00:00"/>
    <x v="5"/>
    <s v="Amine ZARROUKI"/>
    <s v="#A6F7B1"/>
    <s v="#6EC179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362"/>
  </r>
  <r>
    <x v="95"/>
    <n v="7"/>
    <d v="2026-07-07T18:00:00"/>
    <x v="6"/>
    <s v="Laura GIULIANO"/>
    <s v="#B2EAE8"/>
    <s v="#6CB4B1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138"/>
  </r>
  <r>
    <x v="95"/>
    <n v="8"/>
    <d v="2026-07-07T18:00:00"/>
    <x v="7"/>
    <s v="Julien CRIMOTEL"/>
    <s v="#EEF7B1"/>
    <s v="#C1CB7D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623"/>
  </r>
  <r>
    <x v="95"/>
    <n v="9"/>
    <d v="2026-07-07T18:00:00"/>
    <x v="8"/>
    <s v="Quentin CARTON"/>
    <s v="#F4EA9D"/>
    <s v="#D2C458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92"/>
  </r>
  <r>
    <x v="95"/>
    <n v="10"/>
    <d v="2026-07-07T18:00:00"/>
    <x v="9"/>
    <s v="Eyram TETSHIE"/>
    <s v="#C4B0FF"/>
    <s v="#7F66C8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16"/>
  </r>
  <r>
    <x v="95"/>
    <n v="11"/>
    <d v="2026-07-07T18:00:00"/>
    <x v="10"/>
    <s v="Anis LEBIK"/>
    <s v="#CBEBBA"/>
    <s v="#70BC6E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89"/>
  </r>
  <r>
    <x v="95"/>
    <n v="12"/>
    <d v="2026-07-07T18:00:00"/>
    <x v="11"/>
    <s v="Julia BOUANAN"/>
    <s v="#C2D4FF"/>
    <s v="#6586D5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396"/>
  </r>
  <r>
    <x v="95"/>
    <n v="13"/>
    <d v="2026-07-07T18:00:00"/>
    <x v="12"/>
    <s v="Julie Mansard"/>
    <s v="#C1E0EF"/>
    <s v="#4F91B2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623"/>
  </r>
  <r>
    <x v="95"/>
    <n v="14"/>
    <d v="2026-07-07T18:00:00"/>
    <x v="13"/>
    <s v="Juliette"/>
    <s v="#FFAFD2"/>
    <s v="#F2589B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24"/>
  </r>
  <r>
    <x v="95"/>
    <n v="15"/>
    <d v="2026-07-07T18:00:00"/>
    <x v="14"/>
    <s v="Samya ALAOUI"/>
    <s v="#FF9898"/>
    <s v="#FF5D5D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524"/>
  </r>
  <r>
    <x v="95"/>
    <n v="16"/>
    <d v="2026-07-07T18:00:00"/>
    <x v="15"/>
    <s v="Léa WALOCQ"/>
    <s v="#86A4FE"/>
    <s v="#3769FF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153"/>
  </r>
  <r>
    <x v="95"/>
    <n v="17"/>
    <d v="2026-07-07T18:00:00"/>
    <x v="16"/>
    <s v="Mohamad EL KAWAS"/>
    <s v="#FFB0B0"/>
    <s v="#F25757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51"/>
  </r>
  <r>
    <x v="95"/>
    <n v="18"/>
    <d v="2026-07-07T18:00:00"/>
    <x v="17"/>
    <s v="Nicolas LE MOUEL"/>
    <s v="#F0BC42"/>
    <s v="#8E1F2F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393"/>
  </r>
  <r>
    <x v="95"/>
    <n v="19"/>
    <d v="2026-07-07T18:00:00"/>
    <x v="18"/>
    <s v="Léa EL ASERY"/>
    <s v="#E8B28F"/>
    <s v="#E65568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310"/>
  </r>
  <r>
    <x v="95"/>
    <n v="20"/>
    <d v="2026-07-07T18:00:00"/>
    <x v="19"/>
    <s v="Elwenn JOUBREL"/>
    <s v="#60DC8C"/>
    <s v="#22A34F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97"/>
  </r>
  <r>
    <x v="95"/>
    <n v="21"/>
    <d v="2026-07-07T18:00:00"/>
    <x v="20"/>
    <s v="Pauline OLIVIER"/>
    <s v="#2FAEE0"/>
    <s v="#BEA064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608"/>
  </r>
  <r>
    <x v="95"/>
    <n v="22"/>
    <d v="2026-07-07T18:00:00"/>
    <x v="21"/>
    <s v="Julie BOISSIERE"/>
    <s v="#41DEF0"/>
    <s v="#0BA6B7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202"/>
  </r>
  <r>
    <x v="95"/>
    <n v="23"/>
    <d v="2026-07-07T18:00:00"/>
    <x v="22"/>
    <s v="Julie BOUCHARD"/>
    <s v="#F2A2A2"/>
    <s v="#C25D5D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281"/>
  </r>
  <r>
    <x v="95"/>
    <n v="24"/>
    <d v="2026-07-07T18:00:00"/>
    <x v="23"/>
    <s v="Vincent FRAYSSE"/>
    <s v="#A2F2C7"/>
    <s v="#5DC18C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726"/>
  </r>
  <r>
    <x v="95"/>
    <n v="25"/>
    <d v="2026-07-07T18:00:00"/>
    <x v="24"/>
    <s v="Louis HARLE"/>
    <s v="#D1B9EB"/>
    <s v="#B58BC7"/>
    <s v="1/8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291"/>
  </r>
  <r>
    <x v="95"/>
    <n v="26"/>
    <d v="2026-06-11T21:00:00"/>
    <x v="25"/>
    <s v="Amine ZARROUKI"/>
    <s v="#EB8787"/>
    <s v="#368E2C"/>
    <s v="1/8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96"/>
    <n v="1"/>
    <d v="2026-07-07T22:00:00"/>
    <x v="0"/>
    <s v="Aurélien DE POULPIQUET"/>
    <s v="#F7C79D"/>
    <s v="#FFBE85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625"/>
  </r>
  <r>
    <x v="96"/>
    <n v="2"/>
    <d v="2026-07-07T22:00:00"/>
    <x v="1"/>
    <s v="Paul MONTESINOS"/>
    <s v="#FFBEBE"/>
    <s v="#DF6868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538"/>
  </r>
  <r>
    <x v="96"/>
    <n v="3"/>
    <d v="2026-07-07T22:00:00"/>
    <x v="2"/>
    <s v="Kinsley ROQUE"/>
    <s v="#F5C7FC"/>
    <s v="#C489CF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519"/>
  </r>
  <r>
    <x v="96"/>
    <n v="4"/>
    <d v="2026-07-07T22:00:00"/>
    <x v="3"/>
    <s v="Jaouad SETTI"/>
    <s v="#A5EA7F"/>
    <s v="#80C65A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274"/>
  </r>
  <r>
    <x v="96"/>
    <n v="5"/>
    <d v="2026-07-07T22:00:00"/>
    <x v="4"/>
    <s v="Julien INGE"/>
    <s v="#D890FF"/>
    <s v="#B750EF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96"/>
  </r>
  <r>
    <x v="96"/>
    <n v="6"/>
    <d v="2026-07-07T22:00:00"/>
    <x v="5"/>
    <s v="Marie EXBRAYAT"/>
    <s v="#A6F7B1"/>
    <s v="#6EC179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362"/>
  </r>
  <r>
    <x v="96"/>
    <n v="7"/>
    <d v="2026-07-07T22:00:00"/>
    <x v="6"/>
    <s v="Amine ZARROUKI"/>
    <s v="#B2EAE8"/>
    <s v="#6CB4B1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138"/>
  </r>
  <r>
    <x v="96"/>
    <n v="8"/>
    <d v="2026-07-07T22:00:00"/>
    <x v="7"/>
    <s v="Laura GIULIANO"/>
    <s v="#EEF7B1"/>
    <s v="#C1CB7D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623"/>
  </r>
  <r>
    <x v="96"/>
    <n v="9"/>
    <d v="2026-07-07T22:00:00"/>
    <x v="8"/>
    <s v="Julien CRIMOTEL"/>
    <s v="#F4EA9D"/>
    <s v="#D2C458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492"/>
  </r>
  <r>
    <x v="96"/>
    <n v="10"/>
    <d v="2026-07-07T22:00:00"/>
    <x v="9"/>
    <s v="Quentin CARTON"/>
    <s v="#C4B0FF"/>
    <s v="#7F66C8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416"/>
  </r>
  <r>
    <x v="96"/>
    <n v="11"/>
    <d v="2026-07-07T22:00:00"/>
    <x v="10"/>
    <s v="Eyram TETSHIE"/>
    <s v="#CBEBBA"/>
    <s v="#70BC6E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489"/>
  </r>
  <r>
    <x v="96"/>
    <n v="12"/>
    <d v="2026-07-07T22:00:00"/>
    <x v="11"/>
    <s v="Anis LEBIK"/>
    <s v="#C2D4FF"/>
    <s v="#6586D5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396"/>
  </r>
  <r>
    <x v="96"/>
    <n v="13"/>
    <d v="2026-07-07T22:00:00"/>
    <x v="12"/>
    <s v="Julia BOUANAN"/>
    <s v="#C1E0EF"/>
    <s v="#4F91B2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623"/>
  </r>
  <r>
    <x v="96"/>
    <n v="14"/>
    <d v="2026-07-07T22:00:00"/>
    <x v="13"/>
    <s v="Julie Mansard"/>
    <s v="#FFAFD2"/>
    <s v="#F2589B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424"/>
  </r>
  <r>
    <x v="96"/>
    <n v="15"/>
    <d v="2026-07-07T22:00:00"/>
    <x v="14"/>
    <s v="Juliette"/>
    <s v="#FF9898"/>
    <s v="#FF5D5D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524"/>
  </r>
  <r>
    <x v="96"/>
    <n v="16"/>
    <d v="2026-07-07T22:00:00"/>
    <x v="15"/>
    <s v="Samya ALAOUI"/>
    <s v="#86A4FE"/>
    <s v="#3769FF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153"/>
  </r>
  <r>
    <x v="96"/>
    <n v="17"/>
    <d v="2026-07-07T22:00:00"/>
    <x v="16"/>
    <s v="Léa WALOCQ"/>
    <s v="#FFB0B0"/>
    <s v="#F25757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451"/>
  </r>
  <r>
    <x v="96"/>
    <n v="18"/>
    <d v="2026-07-07T22:00:00"/>
    <x v="17"/>
    <s v="Mohamad EL KAWAS"/>
    <s v="#F0BC42"/>
    <s v="#8E1F2F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393"/>
  </r>
  <r>
    <x v="96"/>
    <n v="19"/>
    <d v="2026-07-07T22:00:00"/>
    <x v="18"/>
    <s v="Nicolas LE MOUEL"/>
    <s v="#E8B28F"/>
    <s v="#E65568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310"/>
  </r>
  <r>
    <x v="96"/>
    <n v="20"/>
    <d v="2026-07-07T22:00:00"/>
    <x v="19"/>
    <s v="Léa EL ASERY"/>
    <s v="#60DC8C"/>
    <s v="#22A34F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497"/>
  </r>
  <r>
    <x v="96"/>
    <n v="21"/>
    <d v="2026-07-07T22:00:00"/>
    <x v="20"/>
    <s v="Elwenn JOUBREL"/>
    <s v="#2FAEE0"/>
    <s v="#BEA064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608"/>
  </r>
  <r>
    <x v="96"/>
    <n v="22"/>
    <d v="2026-07-07T22:00:00"/>
    <x v="21"/>
    <s v="Pauline OLIVIER"/>
    <s v="#41DEF0"/>
    <s v="#0BA6B7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202"/>
  </r>
  <r>
    <x v="96"/>
    <n v="23"/>
    <d v="2026-07-07T22:00:00"/>
    <x v="22"/>
    <s v="Julie BOISSIERE"/>
    <s v="#F2A2A2"/>
    <s v="#C25D5D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281"/>
  </r>
  <r>
    <x v="96"/>
    <n v="24"/>
    <d v="2026-07-07T22:00:00"/>
    <x v="23"/>
    <s v="Julie BOUCHARD"/>
    <s v="#A2F2C7"/>
    <s v="#5DC18C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726"/>
  </r>
  <r>
    <x v="96"/>
    <n v="25"/>
    <d v="2026-07-07T22:00:00"/>
    <x v="24"/>
    <s v="Vincent FRAYSSE"/>
    <s v="#D1B9EB"/>
    <s v="#B58BC7"/>
    <s v="1/8 Finale"/>
    <s v=""/>
    <s v="TBD"/>
    <s v="TDB"/>
    <s v="TBD"/>
    <s v="TDB"/>
    <s v="Vancouver"/>
    <s v="BC Place"/>
    <m/>
    <m/>
    <n v="0"/>
    <n v="0"/>
    <n v="0"/>
    <n v="0"/>
    <s v="À venir"/>
    <s v=""/>
    <s v=""/>
    <s v=""/>
    <s v=""/>
    <n v="0"/>
    <s v=""/>
    <s v=""/>
    <n v="0"/>
    <n v="291"/>
  </r>
  <r>
    <x v="96"/>
    <n v="26"/>
    <d v="2026-06-11T21:00:00"/>
    <x v="25"/>
    <s v="Laura GIULIANO"/>
    <s v="#EB8787"/>
    <s v="#368E2C"/>
    <s v="1/8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97"/>
    <n v="1"/>
    <d v="2026-07-09T22:00:00"/>
    <x v="0"/>
    <s v="Louis HARLE"/>
    <s v="#F7C79D"/>
    <s v="#FFBE85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625"/>
  </r>
  <r>
    <x v="97"/>
    <n v="2"/>
    <d v="2026-07-09T22:00:00"/>
    <x v="1"/>
    <s v="Aurélien DE POULPIQUET"/>
    <s v="#FFBEBE"/>
    <s v="#DF6868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538"/>
  </r>
  <r>
    <x v="97"/>
    <n v="3"/>
    <d v="2026-07-09T22:00:00"/>
    <x v="2"/>
    <s v="Paul MONTESINOS"/>
    <s v="#F5C7FC"/>
    <s v="#C489CF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519"/>
  </r>
  <r>
    <x v="97"/>
    <n v="4"/>
    <d v="2026-07-09T22:00:00"/>
    <x v="3"/>
    <s v="Kinsley ROQUE"/>
    <s v="#A5EA7F"/>
    <s v="#80C65A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274"/>
  </r>
  <r>
    <x v="97"/>
    <n v="5"/>
    <d v="2026-07-09T22:00:00"/>
    <x v="4"/>
    <s v="Jaouad SETTI"/>
    <s v="#D890FF"/>
    <s v="#B750EF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96"/>
  </r>
  <r>
    <x v="97"/>
    <n v="6"/>
    <d v="2026-07-09T22:00:00"/>
    <x v="5"/>
    <s v="Julien INGE"/>
    <s v="#A6F7B1"/>
    <s v="#6EC179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362"/>
  </r>
  <r>
    <x v="97"/>
    <n v="7"/>
    <d v="2026-07-09T22:00:00"/>
    <x v="6"/>
    <s v="Marie EXBRAYAT"/>
    <s v="#B2EAE8"/>
    <s v="#6CB4B1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138"/>
  </r>
  <r>
    <x v="97"/>
    <n v="8"/>
    <d v="2026-07-09T22:00:00"/>
    <x v="7"/>
    <s v="Amine ZARROUKI"/>
    <s v="#EEF7B1"/>
    <s v="#C1CB7D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623"/>
  </r>
  <r>
    <x v="97"/>
    <n v="9"/>
    <d v="2026-07-09T22:00:00"/>
    <x v="8"/>
    <s v="Laura GIULIANO"/>
    <s v="#F4EA9D"/>
    <s v="#D2C458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492"/>
  </r>
  <r>
    <x v="97"/>
    <n v="10"/>
    <d v="2026-07-09T22:00:00"/>
    <x v="9"/>
    <s v="Julien CRIMOTEL"/>
    <s v="#C4B0FF"/>
    <s v="#7F66C8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416"/>
  </r>
  <r>
    <x v="97"/>
    <n v="11"/>
    <d v="2026-07-09T22:00:00"/>
    <x v="10"/>
    <s v="Quentin CARTON"/>
    <s v="#CBEBBA"/>
    <s v="#70BC6E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489"/>
  </r>
  <r>
    <x v="97"/>
    <n v="12"/>
    <d v="2026-07-09T22:00:00"/>
    <x v="11"/>
    <s v="Eyram TETSHIE"/>
    <s v="#C2D4FF"/>
    <s v="#6586D5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396"/>
  </r>
  <r>
    <x v="97"/>
    <n v="13"/>
    <d v="2026-07-09T22:00:00"/>
    <x v="12"/>
    <s v="Anis LEBIK"/>
    <s v="#C1E0EF"/>
    <s v="#4F91B2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623"/>
  </r>
  <r>
    <x v="97"/>
    <n v="14"/>
    <d v="2026-07-09T22:00:00"/>
    <x v="13"/>
    <s v="Julia BOUANAN"/>
    <s v="#FFAFD2"/>
    <s v="#F2589B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424"/>
  </r>
  <r>
    <x v="97"/>
    <n v="15"/>
    <d v="2026-07-09T22:00:00"/>
    <x v="14"/>
    <s v="Julie Mansard"/>
    <s v="#FF9898"/>
    <s v="#FF5D5D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524"/>
  </r>
  <r>
    <x v="97"/>
    <n v="16"/>
    <d v="2026-07-09T22:00:00"/>
    <x v="15"/>
    <s v="Juliette"/>
    <s v="#86A4FE"/>
    <s v="#3769FF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153"/>
  </r>
  <r>
    <x v="97"/>
    <n v="17"/>
    <d v="2026-07-09T22:00:00"/>
    <x v="16"/>
    <s v="Samya ALAOUI"/>
    <s v="#FFB0B0"/>
    <s v="#F25757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451"/>
  </r>
  <r>
    <x v="97"/>
    <n v="18"/>
    <d v="2026-07-09T22:00:00"/>
    <x v="17"/>
    <s v="Léa WALOCQ"/>
    <s v="#F0BC42"/>
    <s v="#8E1F2F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393"/>
  </r>
  <r>
    <x v="97"/>
    <n v="19"/>
    <d v="2026-07-09T22:00:00"/>
    <x v="18"/>
    <s v="Mohamad EL KAWAS"/>
    <s v="#E8B28F"/>
    <s v="#E65568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310"/>
  </r>
  <r>
    <x v="97"/>
    <n v="20"/>
    <d v="2026-07-09T22:00:00"/>
    <x v="19"/>
    <s v="Nicolas LE MOUEL"/>
    <s v="#60DC8C"/>
    <s v="#22A34F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497"/>
  </r>
  <r>
    <x v="97"/>
    <n v="21"/>
    <d v="2026-07-09T22:00:00"/>
    <x v="20"/>
    <s v="Léa EL ASERY"/>
    <s v="#2FAEE0"/>
    <s v="#BEA064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608"/>
  </r>
  <r>
    <x v="97"/>
    <n v="22"/>
    <d v="2026-07-09T22:00:00"/>
    <x v="21"/>
    <s v="Elwenn JOUBREL"/>
    <s v="#41DEF0"/>
    <s v="#0BA6B7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202"/>
  </r>
  <r>
    <x v="97"/>
    <n v="23"/>
    <d v="2026-07-09T22:00:00"/>
    <x v="22"/>
    <s v="Pauline OLIVIER"/>
    <s v="#F2A2A2"/>
    <s v="#C25D5D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281"/>
  </r>
  <r>
    <x v="97"/>
    <n v="24"/>
    <d v="2026-07-09T22:00:00"/>
    <x v="23"/>
    <s v="Julie BOISSIERE"/>
    <s v="#A2F2C7"/>
    <s v="#5DC18C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726"/>
  </r>
  <r>
    <x v="97"/>
    <n v="25"/>
    <d v="2026-07-09T22:00:00"/>
    <x v="24"/>
    <s v="Julie BOUCHARD"/>
    <s v="#D1B9EB"/>
    <s v="#B58BC7"/>
    <s v="1/4 Finale"/>
    <s v=""/>
    <s v="TBD"/>
    <s v="TDB"/>
    <s v="TBD"/>
    <s v="TDB"/>
    <s v="Foxborough"/>
    <s v="Gillette Stadium"/>
    <m/>
    <m/>
    <n v="0"/>
    <n v="0"/>
    <n v="0"/>
    <n v="0"/>
    <s v="À venir"/>
    <s v=""/>
    <s v=""/>
    <s v=""/>
    <s v=""/>
    <n v="0"/>
    <s v=""/>
    <s v=""/>
    <n v="0"/>
    <n v="291"/>
  </r>
  <r>
    <x v="97"/>
    <n v="26"/>
    <d v="2026-06-11T21:00:00"/>
    <x v="25"/>
    <s v="Julien CRIMOTEL"/>
    <s v="#EB8787"/>
    <s v="#368E2C"/>
    <s v="1/4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98"/>
    <n v="1"/>
    <d v="2026-07-10T21:00:00"/>
    <x v="0"/>
    <s v="Vincent FRAYSSE"/>
    <s v="#F7C79D"/>
    <s v="#FFBE85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625"/>
  </r>
  <r>
    <x v="98"/>
    <n v="2"/>
    <d v="2026-07-10T21:00:00"/>
    <x v="1"/>
    <s v="Louis HARLE"/>
    <s v="#FFBEBE"/>
    <s v="#DF6868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538"/>
  </r>
  <r>
    <x v="98"/>
    <n v="3"/>
    <d v="2026-07-10T21:00:00"/>
    <x v="2"/>
    <s v="Aurélien DE POULPIQUET"/>
    <s v="#F5C7FC"/>
    <s v="#C489CF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519"/>
  </r>
  <r>
    <x v="98"/>
    <n v="4"/>
    <d v="2026-07-10T21:00:00"/>
    <x v="3"/>
    <s v="Paul MONTESINOS"/>
    <s v="#A5EA7F"/>
    <s v="#80C65A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274"/>
  </r>
  <r>
    <x v="98"/>
    <n v="5"/>
    <d v="2026-07-10T21:00:00"/>
    <x v="4"/>
    <s v="Kinsley ROQUE"/>
    <s v="#D890FF"/>
    <s v="#B750EF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96"/>
  </r>
  <r>
    <x v="98"/>
    <n v="6"/>
    <d v="2026-07-10T21:00:00"/>
    <x v="5"/>
    <s v="Jaouad SETTI"/>
    <s v="#A6F7B1"/>
    <s v="#6EC179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362"/>
  </r>
  <r>
    <x v="98"/>
    <n v="7"/>
    <d v="2026-07-10T21:00:00"/>
    <x v="6"/>
    <s v="Julien INGE"/>
    <s v="#B2EAE8"/>
    <s v="#6CB4B1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138"/>
  </r>
  <r>
    <x v="98"/>
    <n v="8"/>
    <d v="2026-07-10T21:00:00"/>
    <x v="7"/>
    <s v="Marie EXBRAYAT"/>
    <s v="#EEF7B1"/>
    <s v="#C1CB7D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623"/>
  </r>
  <r>
    <x v="98"/>
    <n v="9"/>
    <d v="2026-07-10T21:00:00"/>
    <x v="8"/>
    <s v="Amine ZARROUKI"/>
    <s v="#F4EA9D"/>
    <s v="#D2C458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492"/>
  </r>
  <r>
    <x v="98"/>
    <n v="10"/>
    <d v="2026-07-10T21:00:00"/>
    <x v="9"/>
    <s v="Laura GIULIANO"/>
    <s v="#C4B0FF"/>
    <s v="#7F66C8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416"/>
  </r>
  <r>
    <x v="98"/>
    <n v="11"/>
    <d v="2026-07-10T21:00:00"/>
    <x v="10"/>
    <s v="Julien CRIMOTEL"/>
    <s v="#CBEBBA"/>
    <s v="#70BC6E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489"/>
  </r>
  <r>
    <x v="98"/>
    <n v="12"/>
    <d v="2026-07-10T21:00:00"/>
    <x v="11"/>
    <s v="Quentin CARTON"/>
    <s v="#C2D4FF"/>
    <s v="#6586D5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396"/>
  </r>
  <r>
    <x v="98"/>
    <n v="13"/>
    <d v="2026-07-10T21:00:00"/>
    <x v="12"/>
    <s v="Eyram TETSHIE"/>
    <s v="#C1E0EF"/>
    <s v="#4F91B2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623"/>
  </r>
  <r>
    <x v="98"/>
    <n v="14"/>
    <d v="2026-07-10T21:00:00"/>
    <x v="13"/>
    <s v="Anis LEBIK"/>
    <s v="#FFAFD2"/>
    <s v="#F2589B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424"/>
  </r>
  <r>
    <x v="98"/>
    <n v="15"/>
    <d v="2026-07-10T21:00:00"/>
    <x v="14"/>
    <s v="Julia BOUANAN"/>
    <s v="#FF9898"/>
    <s v="#FF5D5D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524"/>
  </r>
  <r>
    <x v="98"/>
    <n v="16"/>
    <d v="2026-07-10T21:00:00"/>
    <x v="15"/>
    <s v="Julie Mansard"/>
    <s v="#86A4FE"/>
    <s v="#3769FF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153"/>
  </r>
  <r>
    <x v="98"/>
    <n v="17"/>
    <d v="2026-07-10T21:00:00"/>
    <x v="16"/>
    <s v="Juliette"/>
    <s v="#FFB0B0"/>
    <s v="#F25757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451"/>
  </r>
  <r>
    <x v="98"/>
    <n v="18"/>
    <d v="2026-07-10T21:00:00"/>
    <x v="17"/>
    <s v="Samya ALAOUI"/>
    <s v="#F0BC42"/>
    <s v="#8E1F2F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393"/>
  </r>
  <r>
    <x v="98"/>
    <n v="19"/>
    <d v="2026-07-10T21:00:00"/>
    <x v="18"/>
    <s v="Léa WALOCQ"/>
    <s v="#E8B28F"/>
    <s v="#E65568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310"/>
  </r>
  <r>
    <x v="98"/>
    <n v="20"/>
    <d v="2026-07-10T21:00:00"/>
    <x v="19"/>
    <s v="Mohamad EL KAWAS"/>
    <s v="#60DC8C"/>
    <s v="#22A34F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497"/>
  </r>
  <r>
    <x v="98"/>
    <n v="21"/>
    <d v="2026-07-10T21:00:00"/>
    <x v="20"/>
    <s v="Nicolas LE MOUEL"/>
    <s v="#2FAEE0"/>
    <s v="#BEA064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608"/>
  </r>
  <r>
    <x v="98"/>
    <n v="22"/>
    <d v="2026-07-10T21:00:00"/>
    <x v="21"/>
    <s v="Léa EL ASERY"/>
    <s v="#41DEF0"/>
    <s v="#0BA6B7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202"/>
  </r>
  <r>
    <x v="98"/>
    <n v="23"/>
    <d v="2026-07-10T21:00:00"/>
    <x v="22"/>
    <s v="Elwenn JOUBREL"/>
    <s v="#F2A2A2"/>
    <s v="#C25D5D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281"/>
  </r>
  <r>
    <x v="98"/>
    <n v="24"/>
    <d v="2026-07-10T21:00:00"/>
    <x v="23"/>
    <s v="Pauline OLIVIER"/>
    <s v="#A2F2C7"/>
    <s v="#5DC18C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726"/>
  </r>
  <r>
    <x v="98"/>
    <n v="25"/>
    <d v="2026-07-10T21:00:00"/>
    <x v="24"/>
    <s v="Julie BOISSIERE"/>
    <s v="#D1B9EB"/>
    <s v="#B58BC7"/>
    <s v="1/4 Finale"/>
    <s v=""/>
    <s v="TBD"/>
    <s v="TDB"/>
    <s v="TBD"/>
    <s v="TDB"/>
    <s v="Inglewood, Los Angeles, California"/>
    <s v="SoFi Stadium"/>
    <m/>
    <m/>
    <n v="0"/>
    <n v="0"/>
    <n v="0"/>
    <n v="0"/>
    <s v="À venir"/>
    <s v=""/>
    <s v=""/>
    <s v=""/>
    <s v=""/>
    <n v="0"/>
    <s v=""/>
    <s v=""/>
    <n v="0"/>
    <n v="291"/>
  </r>
  <r>
    <x v="98"/>
    <n v="26"/>
    <d v="2026-06-11T21:00:00"/>
    <x v="25"/>
    <s v="Quentin CARTON"/>
    <s v="#EB8787"/>
    <s v="#368E2C"/>
    <s v="1/4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99"/>
    <n v="1"/>
    <d v="2026-07-11T23:00:00"/>
    <x v="0"/>
    <s v="Julie BOUCHARD"/>
    <s v="#F7C79D"/>
    <s v="#FFBE85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625"/>
  </r>
  <r>
    <x v="99"/>
    <n v="2"/>
    <d v="2026-07-11T23:00:00"/>
    <x v="1"/>
    <s v="Vincent FRAYSSE"/>
    <s v="#FFBEBE"/>
    <s v="#DF6868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538"/>
  </r>
  <r>
    <x v="99"/>
    <n v="3"/>
    <d v="2026-07-11T23:00:00"/>
    <x v="2"/>
    <s v="Louis HARLE"/>
    <s v="#F5C7FC"/>
    <s v="#C489CF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519"/>
  </r>
  <r>
    <x v="99"/>
    <n v="4"/>
    <d v="2026-07-11T23:00:00"/>
    <x v="3"/>
    <s v="Aurélien DE POULPIQUET"/>
    <s v="#A5EA7F"/>
    <s v="#80C65A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274"/>
  </r>
  <r>
    <x v="99"/>
    <n v="5"/>
    <d v="2026-07-11T23:00:00"/>
    <x v="4"/>
    <s v="Paul MONTESINOS"/>
    <s v="#D890FF"/>
    <s v="#B750EF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96"/>
  </r>
  <r>
    <x v="99"/>
    <n v="6"/>
    <d v="2026-07-11T23:00:00"/>
    <x v="5"/>
    <s v="Kinsley ROQUE"/>
    <s v="#A6F7B1"/>
    <s v="#6EC179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362"/>
  </r>
  <r>
    <x v="99"/>
    <n v="7"/>
    <d v="2026-07-11T23:00:00"/>
    <x v="6"/>
    <s v="Jaouad SETTI"/>
    <s v="#B2EAE8"/>
    <s v="#6CB4B1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138"/>
  </r>
  <r>
    <x v="99"/>
    <n v="8"/>
    <d v="2026-07-11T23:00:00"/>
    <x v="7"/>
    <s v="Julien INGE"/>
    <s v="#EEF7B1"/>
    <s v="#C1CB7D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623"/>
  </r>
  <r>
    <x v="99"/>
    <n v="9"/>
    <d v="2026-07-11T23:00:00"/>
    <x v="8"/>
    <s v="Marie EXBRAYAT"/>
    <s v="#F4EA9D"/>
    <s v="#D2C458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92"/>
  </r>
  <r>
    <x v="99"/>
    <n v="10"/>
    <d v="2026-07-11T23:00:00"/>
    <x v="9"/>
    <s v="Amine ZARROUKI"/>
    <s v="#C4B0FF"/>
    <s v="#7F66C8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16"/>
  </r>
  <r>
    <x v="99"/>
    <n v="11"/>
    <d v="2026-07-11T23:00:00"/>
    <x v="10"/>
    <s v="Laura GIULIANO"/>
    <s v="#CBEBBA"/>
    <s v="#70BC6E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89"/>
  </r>
  <r>
    <x v="99"/>
    <n v="12"/>
    <d v="2026-07-11T23:00:00"/>
    <x v="11"/>
    <s v="Julien CRIMOTEL"/>
    <s v="#C2D4FF"/>
    <s v="#6586D5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396"/>
  </r>
  <r>
    <x v="99"/>
    <n v="13"/>
    <d v="2026-07-11T23:00:00"/>
    <x v="12"/>
    <s v="Quentin CARTON"/>
    <s v="#C1E0EF"/>
    <s v="#4F91B2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623"/>
  </r>
  <r>
    <x v="99"/>
    <n v="14"/>
    <d v="2026-07-11T23:00:00"/>
    <x v="13"/>
    <s v="Eyram TETSHIE"/>
    <s v="#FFAFD2"/>
    <s v="#F2589B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24"/>
  </r>
  <r>
    <x v="99"/>
    <n v="15"/>
    <d v="2026-07-11T23:00:00"/>
    <x v="14"/>
    <s v="Anis LEBIK"/>
    <s v="#FF9898"/>
    <s v="#FF5D5D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524"/>
  </r>
  <r>
    <x v="99"/>
    <n v="16"/>
    <d v="2026-07-11T23:00:00"/>
    <x v="15"/>
    <s v="Julia BOUANAN"/>
    <s v="#86A4FE"/>
    <s v="#3769FF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153"/>
  </r>
  <r>
    <x v="99"/>
    <n v="17"/>
    <d v="2026-07-11T23:00:00"/>
    <x v="16"/>
    <s v="Julie Mansard"/>
    <s v="#FFB0B0"/>
    <s v="#F25757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51"/>
  </r>
  <r>
    <x v="99"/>
    <n v="18"/>
    <d v="2026-07-11T23:00:00"/>
    <x v="17"/>
    <s v="Juliette"/>
    <s v="#F0BC42"/>
    <s v="#8E1F2F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393"/>
  </r>
  <r>
    <x v="99"/>
    <n v="19"/>
    <d v="2026-07-11T23:00:00"/>
    <x v="18"/>
    <s v="Samya ALAOUI"/>
    <s v="#E8B28F"/>
    <s v="#E65568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310"/>
  </r>
  <r>
    <x v="99"/>
    <n v="20"/>
    <d v="2026-07-11T23:00:00"/>
    <x v="19"/>
    <s v="Léa WALOCQ"/>
    <s v="#60DC8C"/>
    <s v="#22A34F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97"/>
  </r>
  <r>
    <x v="99"/>
    <n v="21"/>
    <d v="2026-07-11T23:00:00"/>
    <x v="20"/>
    <s v="Mohamad EL KAWAS"/>
    <s v="#2FAEE0"/>
    <s v="#BEA064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608"/>
  </r>
  <r>
    <x v="99"/>
    <n v="22"/>
    <d v="2026-07-11T23:00:00"/>
    <x v="21"/>
    <s v="Nicolas LE MOUEL"/>
    <s v="#41DEF0"/>
    <s v="#0BA6B7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202"/>
  </r>
  <r>
    <x v="99"/>
    <n v="23"/>
    <d v="2026-07-11T23:00:00"/>
    <x v="22"/>
    <s v="Léa EL ASERY"/>
    <s v="#F2A2A2"/>
    <s v="#C25D5D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281"/>
  </r>
  <r>
    <x v="99"/>
    <n v="24"/>
    <d v="2026-07-11T23:00:00"/>
    <x v="23"/>
    <s v="Elwenn JOUBREL"/>
    <s v="#A2F2C7"/>
    <s v="#5DC18C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726"/>
  </r>
  <r>
    <x v="99"/>
    <n v="25"/>
    <d v="2026-07-11T23:00:00"/>
    <x v="24"/>
    <s v="Pauline OLIVIER"/>
    <s v="#D1B9EB"/>
    <s v="#B58BC7"/>
    <s v="1/4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291"/>
  </r>
  <r>
    <x v="99"/>
    <n v="26"/>
    <d v="2026-06-11T21:00:00"/>
    <x v="25"/>
    <s v="Eyram TETSHIE"/>
    <s v="#EB8787"/>
    <s v="#368E2C"/>
    <s v="1/4 Finale"/>
    <s v=""/>
    <s v="TBD"/>
    <s v="TDB"/>
    <s v="TBD"/>
    <s v="TDB"/>
    <m/>
    <m/>
    <m/>
    <m/>
    <n v="0"/>
    <n v="0"/>
    <n v="0"/>
    <n v="0"/>
    <s v="À venir"/>
    <s v=""/>
    <s v=""/>
    <s v=""/>
    <n v="0"/>
    <n v="0"/>
    <s v=""/>
    <s v=""/>
    <n v="0"/>
    <n v="320"/>
  </r>
  <r>
    <x v="100"/>
    <n v="1"/>
    <d v="2026-07-12T03:00:00"/>
    <x v="0"/>
    <s v="Julie BOISSIERE"/>
    <s v="#F7C79D"/>
    <s v="#FFBE85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625"/>
  </r>
  <r>
    <x v="100"/>
    <n v="2"/>
    <d v="2026-07-12T03:00:00"/>
    <x v="1"/>
    <s v="Julie BOUCHARD"/>
    <s v="#FFBEBE"/>
    <s v="#DF6868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538"/>
  </r>
  <r>
    <x v="100"/>
    <n v="3"/>
    <d v="2026-07-12T03:00:00"/>
    <x v="2"/>
    <s v="Vincent FRAYSSE"/>
    <s v="#F5C7FC"/>
    <s v="#C489CF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519"/>
  </r>
  <r>
    <x v="100"/>
    <n v="4"/>
    <d v="2026-07-12T03:00:00"/>
    <x v="3"/>
    <s v="Louis HARLE"/>
    <s v="#A5EA7F"/>
    <s v="#80C65A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274"/>
  </r>
  <r>
    <x v="100"/>
    <n v="5"/>
    <d v="2026-07-12T03:00:00"/>
    <x v="4"/>
    <s v="Aurélien DE POULPIQUET"/>
    <s v="#D890FF"/>
    <s v="#B750EF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96"/>
  </r>
  <r>
    <x v="100"/>
    <n v="6"/>
    <d v="2026-07-12T03:00:00"/>
    <x v="5"/>
    <s v="Paul MONTESINOS"/>
    <s v="#A6F7B1"/>
    <s v="#6EC179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362"/>
  </r>
  <r>
    <x v="100"/>
    <n v="7"/>
    <d v="2026-07-12T03:00:00"/>
    <x v="6"/>
    <s v="Kinsley ROQUE"/>
    <s v="#B2EAE8"/>
    <s v="#6CB4B1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138"/>
  </r>
  <r>
    <x v="100"/>
    <n v="8"/>
    <d v="2026-07-12T03:00:00"/>
    <x v="7"/>
    <s v="Jaouad SETTI"/>
    <s v="#EEF7B1"/>
    <s v="#C1CB7D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623"/>
  </r>
  <r>
    <x v="100"/>
    <n v="9"/>
    <d v="2026-07-12T03:00:00"/>
    <x v="8"/>
    <s v="Julien INGE"/>
    <s v="#F4EA9D"/>
    <s v="#D2C458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492"/>
  </r>
  <r>
    <x v="100"/>
    <n v="10"/>
    <d v="2026-07-12T03:00:00"/>
    <x v="9"/>
    <s v="Marie EXBRAYAT"/>
    <s v="#C4B0FF"/>
    <s v="#7F66C8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416"/>
  </r>
  <r>
    <x v="100"/>
    <n v="11"/>
    <d v="2026-07-12T03:00:00"/>
    <x v="10"/>
    <s v="Amine ZARROUKI"/>
    <s v="#CBEBBA"/>
    <s v="#70BC6E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489"/>
  </r>
  <r>
    <x v="100"/>
    <n v="12"/>
    <d v="2026-07-12T03:00:00"/>
    <x v="11"/>
    <s v="Laura GIULIANO"/>
    <s v="#C2D4FF"/>
    <s v="#6586D5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396"/>
  </r>
  <r>
    <x v="100"/>
    <n v="13"/>
    <d v="2026-07-12T03:00:00"/>
    <x v="12"/>
    <s v="Julien CRIMOTEL"/>
    <s v="#C1E0EF"/>
    <s v="#4F91B2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623"/>
  </r>
  <r>
    <x v="100"/>
    <n v="14"/>
    <d v="2026-07-12T03:00:00"/>
    <x v="13"/>
    <s v="Quentin CARTON"/>
    <s v="#FFAFD2"/>
    <s v="#F2589B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424"/>
  </r>
  <r>
    <x v="100"/>
    <n v="15"/>
    <d v="2026-07-12T03:00:00"/>
    <x v="14"/>
    <s v="Eyram TETSHIE"/>
    <s v="#FF9898"/>
    <s v="#FF5D5D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524"/>
  </r>
  <r>
    <x v="100"/>
    <n v="16"/>
    <d v="2026-07-12T03:00:00"/>
    <x v="15"/>
    <s v="Anis LEBIK"/>
    <s v="#86A4FE"/>
    <s v="#3769FF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153"/>
  </r>
  <r>
    <x v="100"/>
    <n v="17"/>
    <d v="2026-07-12T03:00:00"/>
    <x v="16"/>
    <s v="Julia BOUANAN"/>
    <s v="#FFB0B0"/>
    <s v="#F25757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451"/>
  </r>
  <r>
    <x v="100"/>
    <n v="18"/>
    <d v="2026-07-12T03:00:00"/>
    <x v="17"/>
    <s v="Julie Mansard"/>
    <s v="#F0BC42"/>
    <s v="#8E1F2F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393"/>
  </r>
  <r>
    <x v="100"/>
    <n v="19"/>
    <d v="2026-07-12T03:00:00"/>
    <x v="18"/>
    <s v="Juliette"/>
    <s v="#E8B28F"/>
    <s v="#E65568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310"/>
  </r>
  <r>
    <x v="100"/>
    <n v="20"/>
    <d v="2026-07-12T03:00:00"/>
    <x v="19"/>
    <s v="Samya ALAOUI"/>
    <s v="#60DC8C"/>
    <s v="#22A34F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497"/>
  </r>
  <r>
    <x v="100"/>
    <n v="21"/>
    <d v="2026-07-12T03:00:00"/>
    <x v="20"/>
    <s v="Léa WALOCQ"/>
    <s v="#2FAEE0"/>
    <s v="#BEA064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608"/>
  </r>
  <r>
    <x v="100"/>
    <n v="22"/>
    <d v="2026-07-12T03:00:00"/>
    <x v="21"/>
    <s v="Mohamad EL KAWAS"/>
    <s v="#41DEF0"/>
    <s v="#0BA6B7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202"/>
  </r>
  <r>
    <x v="100"/>
    <n v="23"/>
    <d v="2026-07-12T03:00:00"/>
    <x v="22"/>
    <s v="Nicolas LE MOUEL"/>
    <s v="#F2A2A2"/>
    <s v="#C25D5D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281"/>
  </r>
  <r>
    <x v="100"/>
    <n v="24"/>
    <d v="2026-07-12T03:00:00"/>
    <x v="23"/>
    <s v="Léa EL ASERY"/>
    <s v="#A2F2C7"/>
    <s v="#5DC18C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726"/>
  </r>
  <r>
    <x v="100"/>
    <n v="25"/>
    <d v="2026-07-12T03:00:00"/>
    <x v="24"/>
    <s v="Elwenn JOUBREL"/>
    <s v="#D1B9EB"/>
    <s v="#B58BC7"/>
    <s v="1/4 Finale"/>
    <s v=""/>
    <s v="TBD"/>
    <s v="TDB"/>
    <s v="TBD"/>
    <s v="TDB"/>
    <s v="Kansas City, Missouri"/>
    <s v="Arrowhead Stadium"/>
    <m/>
    <m/>
    <n v="0"/>
    <n v="0"/>
    <n v="0"/>
    <n v="0"/>
    <s v="À venir"/>
    <s v=""/>
    <s v=""/>
    <s v=""/>
    <s v=""/>
    <n v="0"/>
    <s v=""/>
    <s v=""/>
    <n v="0"/>
    <n v="291"/>
  </r>
  <r>
    <x v="100"/>
    <n v="26"/>
    <d v="2026-06-11T21:00:00"/>
    <x v="25"/>
    <s v="Anis LEBIK"/>
    <s v="#EB8787"/>
    <s v="#368E2C"/>
    <s v="1/4 Finale"/>
    <s v=""/>
    <s v="TBD"/>
    <s v="TDB"/>
    <s v="TBD"/>
    <s v="TDB"/>
    <m/>
    <m/>
    <m/>
    <m/>
    <m/>
    <m/>
    <m/>
    <m/>
    <m/>
    <m/>
    <m/>
    <m/>
    <m/>
    <m/>
    <m/>
    <m/>
    <m/>
    <n v="320"/>
  </r>
  <r>
    <x v="101"/>
    <n v="1"/>
    <d v="2026-07-14T21:00:00"/>
    <x v="0"/>
    <s v="Pauline OLIVIER"/>
    <s v="#F7C79D"/>
    <s v="#FFBE85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625"/>
  </r>
  <r>
    <x v="101"/>
    <n v="2"/>
    <d v="2026-07-14T21:00:00"/>
    <x v="1"/>
    <s v="Julie BOISSIERE"/>
    <s v="#FFBEBE"/>
    <s v="#DF6868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538"/>
  </r>
  <r>
    <x v="101"/>
    <n v="3"/>
    <d v="2026-07-14T21:00:00"/>
    <x v="2"/>
    <s v="Julie BOUCHARD"/>
    <s v="#F5C7FC"/>
    <s v="#C489CF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519"/>
  </r>
  <r>
    <x v="101"/>
    <n v="4"/>
    <d v="2026-07-14T21:00:00"/>
    <x v="3"/>
    <s v="Vincent FRAYSSE"/>
    <s v="#A5EA7F"/>
    <s v="#80C65A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274"/>
  </r>
  <r>
    <x v="101"/>
    <n v="5"/>
    <d v="2026-07-14T21:00:00"/>
    <x v="4"/>
    <s v="Louis HARLE"/>
    <s v="#D890FF"/>
    <s v="#B750EF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96"/>
  </r>
  <r>
    <x v="101"/>
    <n v="6"/>
    <d v="2026-07-14T21:00:00"/>
    <x v="5"/>
    <s v="Aurélien DE POULPIQUET"/>
    <s v="#A6F7B1"/>
    <s v="#6EC179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362"/>
  </r>
  <r>
    <x v="101"/>
    <n v="7"/>
    <d v="2026-07-14T21:00:00"/>
    <x v="6"/>
    <s v="Paul MONTESINOS"/>
    <s v="#B2EAE8"/>
    <s v="#6CB4B1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138"/>
  </r>
  <r>
    <x v="101"/>
    <n v="8"/>
    <d v="2026-07-14T21:00:00"/>
    <x v="7"/>
    <s v="Kinsley ROQUE"/>
    <s v="#EEF7B1"/>
    <s v="#C1CB7D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623"/>
  </r>
  <r>
    <x v="101"/>
    <n v="9"/>
    <d v="2026-07-14T21:00:00"/>
    <x v="8"/>
    <s v="Jaouad SETTI"/>
    <s v="#F4EA9D"/>
    <s v="#D2C458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92"/>
  </r>
  <r>
    <x v="101"/>
    <n v="10"/>
    <d v="2026-07-14T21:00:00"/>
    <x v="9"/>
    <s v="Julien INGE"/>
    <s v="#C4B0FF"/>
    <s v="#7F66C8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16"/>
  </r>
  <r>
    <x v="101"/>
    <n v="11"/>
    <d v="2026-07-14T21:00:00"/>
    <x v="10"/>
    <s v="Marie EXBRAYAT"/>
    <s v="#CBEBBA"/>
    <s v="#70BC6E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89"/>
  </r>
  <r>
    <x v="101"/>
    <n v="12"/>
    <d v="2026-07-14T21:00:00"/>
    <x v="11"/>
    <s v="Amine ZARROUKI"/>
    <s v="#C2D4FF"/>
    <s v="#6586D5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396"/>
  </r>
  <r>
    <x v="101"/>
    <n v="13"/>
    <d v="2026-07-14T21:00:00"/>
    <x v="12"/>
    <s v="Laura GIULIANO"/>
    <s v="#C1E0EF"/>
    <s v="#4F91B2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623"/>
  </r>
  <r>
    <x v="101"/>
    <n v="14"/>
    <d v="2026-07-14T21:00:00"/>
    <x v="13"/>
    <s v="Julien CRIMOTEL"/>
    <s v="#FFAFD2"/>
    <s v="#F2589B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24"/>
  </r>
  <r>
    <x v="101"/>
    <n v="15"/>
    <d v="2026-07-14T21:00:00"/>
    <x v="14"/>
    <s v="Quentin CARTON"/>
    <s v="#FF9898"/>
    <s v="#FF5D5D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524"/>
  </r>
  <r>
    <x v="101"/>
    <n v="16"/>
    <d v="2026-07-14T21:00:00"/>
    <x v="15"/>
    <s v="Eyram TETSHIE"/>
    <s v="#86A4FE"/>
    <s v="#3769FF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153"/>
  </r>
  <r>
    <x v="101"/>
    <n v="17"/>
    <d v="2026-07-14T21:00:00"/>
    <x v="16"/>
    <s v="Anis LEBIK"/>
    <s v="#FFB0B0"/>
    <s v="#F25757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51"/>
  </r>
  <r>
    <x v="101"/>
    <n v="18"/>
    <d v="2026-07-14T21:00:00"/>
    <x v="17"/>
    <s v="Julia BOUANAN"/>
    <s v="#F0BC42"/>
    <s v="#8E1F2F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393"/>
  </r>
  <r>
    <x v="101"/>
    <n v="19"/>
    <d v="2026-07-14T21:00:00"/>
    <x v="18"/>
    <s v="Julie Mansard"/>
    <s v="#E8B28F"/>
    <s v="#E65568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310"/>
  </r>
  <r>
    <x v="101"/>
    <n v="20"/>
    <d v="2026-07-14T21:00:00"/>
    <x v="19"/>
    <s v="Juliette"/>
    <s v="#60DC8C"/>
    <s v="#22A34F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497"/>
  </r>
  <r>
    <x v="101"/>
    <n v="21"/>
    <d v="2026-07-14T21:00:00"/>
    <x v="20"/>
    <s v="Samya ALAOUI"/>
    <s v="#2FAEE0"/>
    <s v="#BEA064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608"/>
  </r>
  <r>
    <x v="101"/>
    <n v="22"/>
    <d v="2026-07-14T21:00:00"/>
    <x v="21"/>
    <s v="Léa WALOCQ"/>
    <s v="#41DEF0"/>
    <s v="#0BA6B7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202"/>
  </r>
  <r>
    <x v="101"/>
    <n v="23"/>
    <d v="2026-07-14T21:00:00"/>
    <x v="22"/>
    <s v="Mohamad EL KAWAS"/>
    <s v="#F2A2A2"/>
    <s v="#C25D5D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281"/>
  </r>
  <r>
    <x v="101"/>
    <n v="24"/>
    <d v="2026-07-14T21:00:00"/>
    <x v="23"/>
    <s v="Nicolas LE MOUEL"/>
    <s v="#A2F2C7"/>
    <s v="#5DC18C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726"/>
  </r>
  <r>
    <x v="101"/>
    <n v="25"/>
    <d v="2026-07-14T21:00:00"/>
    <x v="24"/>
    <s v="Léa EL ASERY"/>
    <s v="#D1B9EB"/>
    <s v="#B58BC7"/>
    <s v="1/2 Finale"/>
    <s v=""/>
    <s v="TBD"/>
    <s v="TDB"/>
    <s v="TBD"/>
    <s v="TDB"/>
    <s v="Arlington, Dallas, Texas"/>
    <s v="AT&amp;T Stadium"/>
    <m/>
    <m/>
    <n v="0"/>
    <n v="0"/>
    <n v="0"/>
    <n v="0"/>
    <s v="À venir"/>
    <s v=""/>
    <s v=""/>
    <s v=""/>
    <s v=""/>
    <n v="0"/>
    <s v=""/>
    <s v=""/>
    <n v="0"/>
    <n v="291"/>
  </r>
  <r>
    <x v="101"/>
    <n v="26"/>
    <d v="2026-06-11T21:00:00"/>
    <x v="25"/>
    <s v="Julia BOUANAN"/>
    <s v="#EB8787"/>
    <s v="#368E2C"/>
    <s v="1/2 Finale"/>
    <s v=""/>
    <s v="TBD"/>
    <s v="TDB"/>
    <s v="TBD"/>
    <s v="TDB"/>
    <m/>
    <m/>
    <m/>
    <m/>
    <m/>
    <m/>
    <m/>
    <m/>
    <m/>
    <m/>
    <m/>
    <m/>
    <m/>
    <m/>
    <m/>
    <m/>
    <m/>
    <n v="320"/>
  </r>
  <r>
    <x v="102"/>
    <n v="1"/>
    <d v="2026-07-15T21:00:00"/>
    <x v="0"/>
    <s v="Elwenn JOUBREL"/>
    <s v="#F7C79D"/>
    <s v="#FFBE85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625"/>
  </r>
  <r>
    <x v="102"/>
    <n v="2"/>
    <d v="2026-07-15T21:00:00"/>
    <x v="1"/>
    <s v="Pauline OLIVIER"/>
    <s v="#FFBEBE"/>
    <s v="#DF6868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538"/>
  </r>
  <r>
    <x v="102"/>
    <n v="3"/>
    <d v="2026-07-15T21:00:00"/>
    <x v="2"/>
    <s v="Julie BOISSIERE"/>
    <s v="#F5C7FC"/>
    <s v="#C489CF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519"/>
  </r>
  <r>
    <x v="102"/>
    <n v="4"/>
    <d v="2026-07-15T21:00:00"/>
    <x v="3"/>
    <s v="Julie BOUCHARD"/>
    <s v="#A5EA7F"/>
    <s v="#80C65A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274"/>
  </r>
  <r>
    <x v="102"/>
    <n v="5"/>
    <d v="2026-07-15T21:00:00"/>
    <x v="4"/>
    <s v="Vincent FRAYSSE"/>
    <s v="#D890FF"/>
    <s v="#B750EF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96"/>
  </r>
  <r>
    <x v="102"/>
    <n v="6"/>
    <d v="2026-07-15T21:00:00"/>
    <x v="5"/>
    <s v="Louis HARLE"/>
    <s v="#A6F7B1"/>
    <s v="#6EC179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362"/>
  </r>
  <r>
    <x v="102"/>
    <n v="7"/>
    <d v="2026-07-15T21:00:00"/>
    <x v="6"/>
    <s v="Aurélien DE POULPIQUET"/>
    <s v="#B2EAE8"/>
    <s v="#6CB4B1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138"/>
  </r>
  <r>
    <x v="102"/>
    <n v="8"/>
    <d v="2026-07-15T21:00:00"/>
    <x v="7"/>
    <s v="Paul MONTESINOS"/>
    <s v="#EEF7B1"/>
    <s v="#C1CB7D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623"/>
  </r>
  <r>
    <x v="102"/>
    <n v="9"/>
    <d v="2026-07-15T21:00:00"/>
    <x v="8"/>
    <s v="Kinsley ROQUE"/>
    <s v="#F4EA9D"/>
    <s v="#D2C458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92"/>
  </r>
  <r>
    <x v="102"/>
    <n v="10"/>
    <d v="2026-07-15T21:00:00"/>
    <x v="9"/>
    <s v="Jaouad SETTI"/>
    <s v="#C4B0FF"/>
    <s v="#7F66C8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16"/>
  </r>
  <r>
    <x v="102"/>
    <n v="11"/>
    <d v="2026-07-15T21:00:00"/>
    <x v="10"/>
    <s v="Julien INGE"/>
    <s v="#CBEBBA"/>
    <s v="#70BC6E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89"/>
  </r>
  <r>
    <x v="102"/>
    <n v="12"/>
    <d v="2026-07-15T21:00:00"/>
    <x v="11"/>
    <s v="Marie EXBRAYAT"/>
    <s v="#C2D4FF"/>
    <s v="#6586D5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396"/>
  </r>
  <r>
    <x v="102"/>
    <n v="13"/>
    <d v="2026-07-15T21:00:00"/>
    <x v="12"/>
    <s v="Amine ZARROUKI"/>
    <s v="#C1E0EF"/>
    <s v="#4F91B2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623"/>
  </r>
  <r>
    <x v="102"/>
    <n v="14"/>
    <d v="2026-07-15T21:00:00"/>
    <x v="13"/>
    <s v="Laura GIULIANO"/>
    <s v="#FFAFD2"/>
    <s v="#F2589B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24"/>
  </r>
  <r>
    <x v="102"/>
    <n v="15"/>
    <d v="2026-07-15T21:00:00"/>
    <x v="14"/>
    <s v="Julien CRIMOTEL"/>
    <s v="#FF9898"/>
    <s v="#FF5D5D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524"/>
  </r>
  <r>
    <x v="102"/>
    <n v="16"/>
    <d v="2026-07-15T21:00:00"/>
    <x v="15"/>
    <s v="Quentin CARTON"/>
    <s v="#86A4FE"/>
    <s v="#3769FF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153"/>
  </r>
  <r>
    <x v="102"/>
    <n v="17"/>
    <d v="2026-07-15T21:00:00"/>
    <x v="16"/>
    <s v="Eyram TETSHIE"/>
    <s v="#FFB0B0"/>
    <s v="#F25757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51"/>
  </r>
  <r>
    <x v="102"/>
    <n v="18"/>
    <d v="2026-07-15T21:00:00"/>
    <x v="17"/>
    <s v="Anis LEBIK"/>
    <s v="#F0BC42"/>
    <s v="#8E1F2F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393"/>
  </r>
  <r>
    <x v="102"/>
    <n v="19"/>
    <d v="2026-07-15T21:00:00"/>
    <x v="18"/>
    <s v="Julia BOUANAN"/>
    <s v="#E8B28F"/>
    <s v="#E65568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310"/>
  </r>
  <r>
    <x v="102"/>
    <n v="20"/>
    <d v="2026-07-15T21:00:00"/>
    <x v="19"/>
    <s v="Julie Mansard"/>
    <s v="#60DC8C"/>
    <s v="#22A34F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497"/>
  </r>
  <r>
    <x v="102"/>
    <n v="21"/>
    <d v="2026-07-15T21:00:00"/>
    <x v="20"/>
    <s v="Juliette"/>
    <s v="#2FAEE0"/>
    <s v="#BEA064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608"/>
  </r>
  <r>
    <x v="102"/>
    <n v="22"/>
    <d v="2026-07-15T21:00:00"/>
    <x v="21"/>
    <s v="Samya ALAOUI"/>
    <s v="#41DEF0"/>
    <s v="#0BA6B7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202"/>
  </r>
  <r>
    <x v="102"/>
    <n v="23"/>
    <d v="2026-07-15T21:00:00"/>
    <x v="22"/>
    <s v="Léa WALOCQ"/>
    <s v="#F2A2A2"/>
    <s v="#C25D5D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281"/>
  </r>
  <r>
    <x v="102"/>
    <n v="24"/>
    <d v="2026-07-15T21:00:00"/>
    <x v="23"/>
    <s v="Mohamad EL KAWAS"/>
    <s v="#A2F2C7"/>
    <s v="#5DC18C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726"/>
  </r>
  <r>
    <x v="102"/>
    <n v="25"/>
    <d v="2026-07-15T21:00:00"/>
    <x v="24"/>
    <s v="Nicolas LE MOUEL"/>
    <s v="#D1B9EB"/>
    <s v="#B58BC7"/>
    <s v="1/2 Finale"/>
    <s v=""/>
    <s v="TBD"/>
    <s v="TDB"/>
    <s v="TBD"/>
    <s v="TDB"/>
    <s v="Atlanta"/>
    <s v="Mercedes-Benz Stadium"/>
    <m/>
    <m/>
    <n v="0"/>
    <n v="0"/>
    <n v="0"/>
    <n v="0"/>
    <s v="À venir"/>
    <s v=""/>
    <s v=""/>
    <s v=""/>
    <s v=""/>
    <n v="0"/>
    <s v=""/>
    <s v=""/>
    <n v="0"/>
    <n v="291"/>
  </r>
  <r>
    <x v="102"/>
    <n v="26"/>
    <d v="2026-06-11T21:00:00"/>
    <x v="25"/>
    <s v="Julie Mansard"/>
    <s v="#EB8787"/>
    <s v="#368E2C"/>
    <s v="1/2 Finale"/>
    <s v=""/>
    <s v="TBD"/>
    <s v="TDB"/>
    <s v="TBD"/>
    <s v="TDB"/>
    <m/>
    <m/>
    <m/>
    <m/>
    <m/>
    <m/>
    <m/>
    <m/>
    <m/>
    <m/>
    <m/>
    <m/>
    <m/>
    <m/>
    <m/>
    <m/>
    <m/>
    <n v="320"/>
  </r>
  <r>
    <x v="103"/>
    <n v="1"/>
    <d v="2026-07-18T23:00:00"/>
    <x v="0"/>
    <s v="Léa EL ASERY"/>
    <s v="#F7C79D"/>
    <s v="#FFBE85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625"/>
  </r>
  <r>
    <x v="103"/>
    <n v="2"/>
    <d v="2026-07-18T23:00:00"/>
    <x v="1"/>
    <s v="Elwenn JOUBREL"/>
    <s v="#FFBEBE"/>
    <s v="#DF6868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538"/>
  </r>
  <r>
    <x v="103"/>
    <n v="3"/>
    <d v="2026-07-18T23:00:00"/>
    <x v="2"/>
    <s v="Pauline OLIVIER"/>
    <s v="#F5C7FC"/>
    <s v="#C489CF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519"/>
  </r>
  <r>
    <x v="103"/>
    <n v="4"/>
    <d v="2026-07-18T23:00:00"/>
    <x v="3"/>
    <s v="Julie BOISSIERE"/>
    <s v="#A5EA7F"/>
    <s v="#80C65A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274"/>
  </r>
  <r>
    <x v="103"/>
    <n v="5"/>
    <d v="2026-07-18T23:00:00"/>
    <x v="4"/>
    <s v="Julie BOUCHARD"/>
    <s v="#D890FF"/>
    <s v="#B750EF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96"/>
  </r>
  <r>
    <x v="103"/>
    <n v="6"/>
    <d v="2026-07-18T23:00:00"/>
    <x v="5"/>
    <s v="Vincent FRAYSSE"/>
    <s v="#A6F7B1"/>
    <s v="#6EC179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362"/>
  </r>
  <r>
    <x v="103"/>
    <n v="7"/>
    <d v="2026-07-18T23:00:00"/>
    <x v="6"/>
    <s v="Louis HARLE"/>
    <s v="#B2EAE8"/>
    <s v="#6CB4B1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138"/>
  </r>
  <r>
    <x v="103"/>
    <n v="8"/>
    <d v="2026-07-18T23:00:00"/>
    <x v="7"/>
    <s v="Aurélien DE POULPIQUET"/>
    <s v="#EEF7B1"/>
    <s v="#C1CB7D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623"/>
  </r>
  <r>
    <x v="103"/>
    <n v="9"/>
    <d v="2026-07-18T23:00:00"/>
    <x v="8"/>
    <s v="Paul MONTESINOS"/>
    <s v="#F4EA9D"/>
    <s v="#D2C458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92"/>
  </r>
  <r>
    <x v="103"/>
    <n v="10"/>
    <d v="2026-07-18T23:00:00"/>
    <x v="9"/>
    <s v="Kinsley ROQUE"/>
    <s v="#C4B0FF"/>
    <s v="#7F66C8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16"/>
  </r>
  <r>
    <x v="103"/>
    <n v="11"/>
    <d v="2026-07-18T23:00:00"/>
    <x v="10"/>
    <s v="Jaouad SETTI"/>
    <s v="#CBEBBA"/>
    <s v="#70BC6E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89"/>
  </r>
  <r>
    <x v="103"/>
    <n v="12"/>
    <d v="2026-07-18T23:00:00"/>
    <x v="11"/>
    <s v="Julien INGE"/>
    <s v="#C2D4FF"/>
    <s v="#6586D5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396"/>
  </r>
  <r>
    <x v="103"/>
    <n v="13"/>
    <d v="2026-07-18T23:00:00"/>
    <x v="12"/>
    <s v="Marie EXBRAYAT"/>
    <s v="#C1E0EF"/>
    <s v="#4F91B2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623"/>
  </r>
  <r>
    <x v="103"/>
    <n v="14"/>
    <d v="2026-07-18T23:00:00"/>
    <x v="13"/>
    <s v="Amine ZARROUKI"/>
    <s v="#FFAFD2"/>
    <s v="#F2589B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24"/>
  </r>
  <r>
    <x v="103"/>
    <n v="15"/>
    <d v="2026-07-18T23:00:00"/>
    <x v="14"/>
    <s v="Laura GIULIANO"/>
    <s v="#FF9898"/>
    <s v="#FF5D5D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524"/>
  </r>
  <r>
    <x v="103"/>
    <n v="16"/>
    <d v="2026-07-18T23:00:00"/>
    <x v="15"/>
    <s v="Julien CRIMOTEL"/>
    <s v="#86A4FE"/>
    <s v="#3769FF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153"/>
  </r>
  <r>
    <x v="103"/>
    <n v="17"/>
    <d v="2026-07-18T23:00:00"/>
    <x v="16"/>
    <s v="Quentin CARTON"/>
    <s v="#FFB0B0"/>
    <s v="#F25757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51"/>
  </r>
  <r>
    <x v="103"/>
    <n v="18"/>
    <d v="2026-07-18T23:00:00"/>
    <x v="17"/>
    <s v="Eyram TETSHIE"/>
    <s v="#F0BC42"/>
    <s v="#8E1F2F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393"/>
  </r>
  <r>
    <x v="103"/>
    <n v="19"/>
    <d v="2026-07-18T23:00:00"/>
    <x v="18"/>
    <s v="Anis LEBIK"/>
    <s v="#E8B28F"/>
    <s v="#E65568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310"/>
  </r>
  <r>
    <x v="103"/>
    <n v="20"/>
    <d v="2026-07-18T23:00:00"/>
    <x v="19"/>
    <s v="Julia BOUANAN"/>
    <s v="#60DC8C"/>
    <s v="#22A34F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497"/>
  </r>
  <r>
    <x v="103"/>
    <n v="21"/>
    <d v="2026-07-18T23:00:00"/>
    <x v="20"/>
    <s v="Julie Mansard"/>
    <s v="#2FAEE0"/>
    <s v="#BEA064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608"/>
  </r>
  <r>
    <x v="103"/>
    <n v="22"/>
    <d v="2026-07-18T23:00:00"/>
    <x v="21"/>
    <s v="Juliette"/>
    <s v="#41DEF0"/>
    <s v="#0BA6B7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202"/>
  </r>
  <r>
    <x v="103"/>
    <n v="23"/>
    <d v="2026-07-18T23:00:00"/>
    <x v="22"/>
    <s v="Samya ALAOUI"/>
    <s v="#F2A2A2"/>
    <s v="#C25D5D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281"/>
  </r>
  <r>
    <x v="103"/>
    <n v="24"/>
    <d v="2026-07-18T23:00:00"/>
    <x v="23"/>
    <s v="Léa WALOCQ"/>
    <s v="#A2F2C7"/>
    <s v="#5DC18C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726"/>
  </r>
  <r>
    <x v="103"/>
    <n v="25"/>
    <d v="2026-07-18T23:00:00"/>
    <x v="24"/>
    <s v="Mohamad EL KAWAS"/>
    <s v="#D1B9EB"/>
    <s v="#B58BC7"/>
    <s v="Petite Finale"/>
    <s v=""/>
    <s v="TBD"/>
    <s v="TDB"/>
    <s v="TBD"/>
    <s v="TDB"/>
    <s v="Miami Gardens, Florida"/>
    <s v="Hard Rock Stadium"/>
    <m/>
    <m/>
    <n v="0"/>
    <n v="0"/>
    <n v="0"/>
    <n v="0"/>
    <s v="À venir"/>
    <s v=""/>
    <s v=""/>
    <s v=""/>
    <s v=""/>
    <n v="0"/>
    <s v=""/>
    <s v=""/>
    <n v="0"/>
    <n v="291"/>
  </r>
  <r>
    <x v="103"/>
    <n v="26"/>
    <d v="2026-06-11T21:00:00"/>
    <x v="25"/>
    <s v="Juliette"/>
    <s v="#EB8787"/>
    <s v="#368E2C"/>
    <s v="Petite Finale"/>
    <s v=""/>
    <s v="TBD"/>
    <s v="TDB"/>
    <s v="TBD"/>
    <s v="TDB"/>
    <m/>
    <m/>
    <m/>
    <m/>
    <m/>
    <m/>
    <m/>
    <m/>
    <m/>
    <m/>
    <m/>
    <m/>
    <m/>
    <m/>
    <m/>
    <m/>
    <m/>
    <n v="320"/>
  </r>
  <r>
    <x v="104"/>
    <n v="1"/>
    <d v="2026-07-19T21:00:00"/>
    <x v="0"/>
    <s v="Nicolas LE MOUEL"/>
    <s v="#F7C79D"/>
    <s v="#FFBE85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625"/>
  </r>
  <r>
    <x v="104"/>
    <n v="2"/>
    <d v="2026-07-19T21:00:00"/>
    <x v="1"/>
    <s v="Léa EL ASERY"/>
    <s v="#FFBEBE"/>
    <s v="#DF6868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538"/>
  </r>
  <r>
    <x v="104"/>
    <n v="3"/>
    <d v="2026-07-19T21:00:00"/>
    <x v="2"/>
    <s v="Elwenn JOUBREL"/>
    <s v="#F5C7FC"/>
    <s v="#C489CF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519"/>
  </r>
  <r>
    <x v="104"/>
    <n v="4"/>
    <d v="2026-07-19T21:00:00"/>
    <x v="3"/>
    <s v="Pauline OLIVIER"/>
    <s v="#A5EA7F"/>
    <s v="#80C65A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274"/>
  </r>
  <r>
    <x v="104"/>
    <n v="5"/>
    <d v="2026-07-19T21:00:00"/>
    <x v="4"/>
    <s v="Julie BOISSIERE"/>
    <s v="#D890FF"/>
    <s v="#B750EF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96"/>
  </r>
  <r>
    <x v="104"/>
    <n v="6"/>
    <d v="2026-07-19T21:00:00"/>
    <x v="5"/>
    <s v="Julie BOUCHARD"/>
    <s v="#A6F7B1"/>
    <s v="#6EC179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362"/>
  </r>
  <r>
    <x v="104"/>
    <n v="7"/>
    <d v="2026-07-19T21:00:00"/>
    <x v="6"/>
    <s v="Vincent FRAYSSE"/>
    <s v="#B2EAE8"/>
    <s v="#6CB4B1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138"/>
  </r>
  <r>
    <x v="104"/>
    <n v="8"/>
    <d v="2026-07-19T21:00:00"/>
    <x v="7"/>
    <s v="Louis HARLE"/>
    <s v="#EEF7B1"/>
    <s v="#C1CB7D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623"/>
  </r>
  <r>
    <x v="104"/>
    <n v="9"/>
    <d v="2026-07-19T21:00:00"/>
    <x v="8"/>
    <s v="Aurélien DE POULPIQUET"/>
    <s v="#F4EA9D"/>
    <s v="#D2C458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492"/>
  </r>
  <r>
    <x v="104"/>
    <n v="10"/>
    <d v="2026-07-19T21:00:00"/>
    <x v="9"/>
    <s v="Paul MONTESINOS"/>
    <s v="#C4B0FF"/>
    <s v="#7F66C8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416"/>
  </r>
  <r>
    <x v="104"/>
    <n v="11"/>
    <d v="2026-07-19T21:00:00"/>
    <x v="10"/>
    <s v="Kinsley ROQUE"/>
    <s v="#CBEBBA"/>
    <s v="#70BC6E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489"/>
  </r>
  <r>
    <x v="104"/>
    <n v="12"/>
    <d v="2026-07-19T21:00:00"/>
    <x v="11"/>
    <s v="Jaouad SETTI"/>
    <s v="#C2D4FF"/>
    <s v="#6586D5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396"/>
  </r>
  <r>
    <x v="104"/>
    <n v="13"/>
    <d v="2026-07-19T21:00:00"/>
    <x v="12"/>
    <s v="Julien INGE"/>
    <s v="#C1E0EF"/>
    <s v="#4F91B2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623"/>
  </r>
  <r>
    <x v="104"/>
    <n v="14"/>
    <d v="2026-07-19T21:00:00"/>
    <x v="13"/>
    <s v="Marie EXBRAYAT"/>
    <s v="#FFAFD2"/>
    <s v="#F2589B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424"/>
  </r>
  <r>
    <x v="104"/>
    <n v="15"/>
    <d v="2026-07-19T21:00:00"/>
    <x v="14"/>
    <s v="Amine ZARROUKI"/>
    <s v="#FF9898"/>
    <s v="#FF5D5D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524"/>
  </r>
  <r>
    <x v="104"/>
    <n v="16"/>
    <d v="2026-07-19T21:00:00"/>
    <x v="15"/>
    <s v="Laura GIULIANO"/>
    <s v="#86A4FE"/>
    <s v="#3769FF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153"/>
  </r>
  <r>
    <x v="104"/>
    <n v="17"/>
    <d v="2026-07-19T21:00:00"/>
    <x v="16"/>
    <s v="Julien CRIMOTEL"/>
    <s v="#FFB0B0"/>
    <s v="#F25757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451"/>
  </r>
  <r>
    <x v="104"/>
    <n v="18"/>
    <d v="2026-07-19T21:00:00"/>
    <x v="17"/>
    <s v="Quentin CARTON"/>
    <s v="#F0BC42"/>
    <s v="#8E1F2F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393"/>
  </r>
  <r>
    <x v="104"/>
    <n v="19"/>
    <d v="2026-07-19T21:00:00"/>
    <x v="18"/>
    <s v="Eyram TETSHIE"/>
    <s v="#E8B28F"/>
    <s v="#E65568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310"/>
  </r>
  <r>
    <x v="104"/>
    <n v="20"/>
    <d v="2026-07-19T21:00:00"/>
    <x v="19"/>
    <s v="Anis LEBIK"/>
    <s v="#60DC8C"/>
    <s v="#22A34F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497"/>
  </r>
  <r>
    <x v="104"/>
    <n v="21"/>
    <d v="2026-07-19T21:00:00"/>
    <x v="20"/>
    <s v="Julia BOUANAN"/>
    <s v="#2FAEE0"/>
    <s v="#BEA064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608"/>
  </r>
  <r>
    <x v="104"/>
    <n v="22"/>
    <d v="2026-07-19T21:00:00"/>
    <x v="21"/>
    <s v="Julie Mansard"/>
    <s v="#41DEF0"/>
    <s v="#0BA6B7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202"/>
  </r>
  <r>
    <x v="104"/>
    <n v="23"/>
    <d v="2026-07-19T21:00:00"/>
    <x v="22"/>
    <s v="Juliette"/>
    <s v="#F2A2A2"/>
    <s v="#C25D5D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281"/>
  </r>
  <r>
    <x v="104"/>
    <n v="24"/>
    <d v="2026-07-19T21:00:00"/>
    <x v="23"/>
    <s v="Samya ALAOUI"/>
    <s v="#A2F2C7"/>
    <s v="#5DC18C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726"/>
  </r>
  <r>
    <x v="104"/>
    <n v="25"/>
    <d v="2026-07-19T21:00:00"/>
    <x v="24"/>
    <s v="Léa WALOCQ"/>
    <s v="#D1B9EB"/>
    <s v="#B58BC7"/>
    <s v="Finale"/>
    <s v=""/>
    <s v="TBD"/>
    <s v="TDB"/>
    <s v="TBD"/>
    <s v="TDB"/>
    <s v="East Rutherford, New Jersey/New York"/>
    <s v="MetLife Stadium"/>
    <m/>
    <m/>
    <n v="0"/>
    <n v="0"/>
    <n v="0"/>
    <n v="0"/>
    <s v="À venir"/>
    <s v=""/>
    <s v=""/>
    <s v=""/>
    <s v=""/>
    <n v="0"/>
    <s v=""/>
    <s v=""/>
    <n v="0"/>
    <n v="291"/>
  </r>
  <r>
    <x v="104"/>
    <n v="26"/>
    <d v="2026-06-11T21:00:00"/>
    <x v="25"/>
    <s v="Samya ALAOUI"/>
    <s v="#EB8787"/>
    <s v="#368E2C"/>
    <s v="Finale"/>
    <s v=""/>
    <s v="TBD"/>
    <s v="TDB"/>
    <s v="TBD"/>
    <s v="TDB"/>
    <m/>
    <m/>
    <m/>
    <m/>
    <m/>
    <m/>
    <m/>
    <m/>
    <m/>
    <m/>
    <m/>
    <m/>
    <m/>
    <m/>
    <m/>
    <m/>
    <m/>
    <n v="320"/>
  </r>
  <r>
    <x v="105"/>
    <n v="1"/>
    <m/>
    <x v="0"/>
    <s v="Mohamad EL KAWAS"/>
    <s v="#F7C79D"/>
    <s v="#FFBE85"/>
    <s v="Bonus"/>
    <m/>
    <m/>
    <m/>
    <m/>
    <m/>
    <m/>
    <m/>
    <s v="Un Autre"/>
    <m/>
    <m/>
    <m/>
    <m/>
    <m/>
    <m/>
    <m/>
    <m/>
    <m/>
    <m/>
    <m/>
    <m/>
    <m/>
    <s v=""/>
    <n v="625"/>
  </r>
  <r>
    <x v="105"/>
    <n v="2"/>
    <m/>
    <x v="1"/>
    <s v="Nicolas LE MOUEL"/>
    <s v="#FFBEBE"/>
    <s v="#DF6868"/>
    <s v="Bonus"/>
    <m/>
    <m/>
    <m/>
    <m/>
    <m/>
    <m/>
    <m/>
    <s v="Un Autre"/>
    <m/>
    <m/>
    <m/>
    <m/>
    <m/>
    <m/>
    <m/>
    <m/>
    <m/>
    <m/>
    <m/>
    <m/>
    <m/>
    <s v=""/>
    <n v="538"/>
  </r>
  <r>
    <x v="105"/>
    <n v="3"/>
    <m/>
    <x v="2"/>
    <s v="Léa EL ASERY"/>
    <s v="#F5C7FC"/>
    <s v="#C489CF"/>
    <s v="Bonus"/>
    <m/>
    <m/>
    <m/>
    <m/>
    <m/>
    <m/>
    <m/>
    <s v="Kylian Mbappé"/>
    <m/>
    <m/>
    <m/>
    <m/>
    <m/>
    <m/>
    <m/>
    <m/>
    <m/>
    <m/>
    <m/>
    <m/>
    <m/>
    <s v=""/>
    <n v="519"/>
  </r>
  <r>
    <x v="105"/>
    <n v="4"/>
    <m/>
    <x v="3"/>
    <s v="Elwenn JOUBREL"/>
    <s v="#A5EA7F"/>
    <s v="#80C65A"/>
    <s v="Bonus"/>
    <m/>
    <m/>
    <m/>
    <m/>
    <m/>
    <m/>
    <m/>
    <s v="Kylian Mbappé"/>
    <m/>
    <m/>
    <m/>
    <m/>
    <m/>
    <m/>
    <m/>
    <m/>
    <m/>
    <m/>
    <m/>
    <m/>
    <m/>
    <s v=""/>
    <n v="274"/>
  </r>
  <r>
    <x v="105"/>
    <n v="5"/>
    <m/>
    <x v="4"/>
    <s v="Pauline OLIVIER"/>
    <s v="#D890FF"/>
    <s v="#B750EF"/>
    <s v="Bonus"/>
    <m/>
    <m/>
    <m/>
    <m/>
    <m/>
    <m/>
    <m/>
    <s v="Un Autre"/>
    <m/>
    <m/>
    <m/>
    <m/>
    <m/>
    <m/>
    <m/>
    <m/>
    <m/>
    <m/>
    <m/>
    <m/>
    <m/>
    <s v=""/>
    <n v="96"/>
  </r>
  <r>
    <x v="105"/>
    <n v="6"/>
    <m/>
    <x v="5"/>
    <s v="Julie BOISSIERE"/>
    <s v="#A6F7B1"/>
    <s v="#6EC179"/>
    <s v="Bonus"/>
    <m/>
    <m/>
    <m/>
    <m/>
    <m/>
    <m/>
    <m/>
    <s v="Un Autre"/>
    <m/>
    <m/>
    <m/>
    <m/>
    <m/>
    <m/>
    <m/>
    <m/>
    <m/>
    <m/>
    <m/>
    <m/>
    <m/>
    <s v=""/>
    <n v="362"/>
  </r>
  <r>
    <x v="105"/>
    <n v="7"/>
    <m/>
    <x v="6"/>
    <s v="Julie BOUCHARD"/>
    <s v="#B2EAE8"/>
    <s v="#6CB4B1"/>
    <s v="Bonus"/>
    <m/>
    <m/>
    <m/>
    <m/>
    <m/>
    <m/>
    <m/>
    <s v="Kylian Mbappé"/>
    <m/>
    <m/>
    <m/>
    <m/>
    <m/>
    <m/>
    <m/>
    <m/>
    <m/>
    <m/>
    <m/>
    <m/>
    <m/>
    <s v=""/>
    <n v="138"/>
  </r>
  <r>
    <x v="105"/>
    <n v="8"/>
    <m/>
    <x v="7"/>
    <s v="Vincent FRAYSSE"/>
    <s v="#EEF7B1"/>
    <s v="#C1CB7D"/>
    <s v="Bonus"/>
    <m/>
    <m/>
    <m/>
    <m/>
    <m/>
    <m/>
    <m/>
    <s v="Lamine Yamal"/>
    <m/>
    <m/>
    <m/>
    <m/>
    <m/>
    <m/>
    <m/>
    <m/>
    <m/>
    <m/>
    <m/>
    <m/>
    <m/>
    <s v=""/>
    <n v="623"/>
  </r>
  <r>
    <x v="105"/>
    <n v="9"/>
    <m/>
    <x v="8"/>
    <s v="Louis HARLE"/>
    <s v="#F4EA9D"/>
    <s v="#D2C458"/>
    <s v="Bonus"/>
    <m/>
    <m/>
    <m/>
    <m/>
    <m/>
    <m/>
    <m/>
    <s v="Un Autre"/>
    <m/>
    <m/>
    <m/>
    <m/>
    <m/>
    <m/>
    <m/>
    <m/>
    <m/>
    <m/>
    <m/>
    <m/>
    <m/>
    <s v=""/>
    <n v="492"/>
  </r>
  <r>
    <x v="105"/>
    <n v="10"/>
    <m/>
    <x v="9"/>
    <s v="Aurélien DE POULPIQUET"/>
    <s v="#C4B0FF"/>
    <s v="#7F66C8"/>
    <s v="Bonus"/>
    <m/>
    <m/>
    <m/>
    <m/>
    <m/>
    <m/>
    <m/>
    <s v="Un Autre"/>
    <m/>
    <m/>
    <m/>
    <m/>
    <m/>
    <m/>
    <m/>
    <m/>
    <m/>
    <m/>
    <m/>
    <m/>
    <m/>
    <s v=""/>
    <n v="416"/>
  </r>
  <r>
    <x v="105"/>
    <n v="11"/>
    <m/>
    <x v="10"/>
    <s v="Paul MONTESINOS"/>
    <s v="#CBEBBA"/>
    <s v="#70BC6E"/>
    <s v="Bonus"/>
    <m/>
    <m/>
    <m/>
    <m/>
    <m/>
    <m/>
    <m/>
    <s v="Un Autre"/>
    <m/>
    <m/>
    <m/>
    <m/>
    <m/>
    <m/>
    <m/>
    <m/>
    <m/>
    <m/>
    <m/>
    <m/>
    <m/>
    <s v=""/>
    <n v="489"/>
  </r>
  <r>
    <x v="105"/>
    <n v="12"/>
    <m/>
    <x v="11"/>
    <s v="Kinsley ROQUE"/>
    <s v="#C2D4FF"/>
    <s v="#6586D5"/>
    <s v="Bonus"/>
    <m/>
    <m/>
    <m/>
    <m/>
    <m/>
    <m/>
    <m/>
    <s v="Harry Kane"/>
    <m/>
    <m/>
    <m/>
    <m/>
    <m/>
    <m/>
    <m/>
    <m/>
    <m/>
    <m/>
    <m/>
    <m/>
    <m/>
    <s v=""/>
    <n v="396"/>
  </r>
  <r>
    <x v="105"/>
    <n v="13"/>
    <m/>
    <x v="12"/>
    <s v="Jaouad SETTI"/>
    <s v="#C1E0EF"/>
    <s v="#4F91B2"/>
    <s v="Bonus"/>
    <m/>
    <m/>
    <m/>
    <m/>
    <m/>
    <m/>
    <m/>
    <s v="Un Autre"/>
    <m/>
    <m/>
    <m/>
    <m/>
    <m/>
    <m/>
    <m/>
    <m/>
    <m/>
    <m/>
    <m/>
    <m/>
    <m/>
    <s v=""/>
    <n v="623"/>
  </r>
  <r>
    <x v="105"/>
    <n v="14"/>
    <m/>
    <x v="13"/>
    <s v="Julien INGE"/>
    <s v="#FFAFD2"/>
    <s v="#F2589B"/>
    <s v="Bonus"/>
    <m/>
    <m/>
    <m/>
    <m/>
    <m/>
    <m/>
    <m/>
    <s v="Kylian Mbappé"/>
    <m/>
    <m/>
    <m/>
    <m/>
    <m/>
    <m/>
    <m/>
    <m/>
    <m/>
    <m/>
    <m/>
    <m/>
    <m/>
    <s v=""/>
    <n v="424"/>
  </r>
  <r>
    <x v="105"/>
    <n v="15"/>
    <m/>
    <x v="14"/>
    <s v="Marie EXBRAYAT"/>
    <s v="#FF9898"/>
    <s v="#FF5D5D"/>
    <s v="Bonus"/>
    <m/>
    <m/>
    <m/>
    <m/>
    <m/>
    <m/>
    <m/>
    <s v="Harry Kane"/>
    <m/>
    <m/>
    <m/>
    <m/>
    <m/>
    <m/>
    <m/>
    <m/>
    <m/>
    <m/>
    <m/>
    <m/>
    <m/>
    <s v=""/>
    <n v="524"/>
  </r>
  <r>
    <x v="105"/>
    <n v="16"/>
    <m/>
    <x v="15"/>
    <s v="Amine ZARROUKI"/>
    <s v="#86A4FE"/>
    <s v="#3769FF"/>
    <s v="Bonus"/>
    <m/>
    <m/>
    <m/>
    <m/>
    <m/>
    <m/>
    <m/>
    <s v="Un Autre"/>
    <m/>
    <m/>
    <m/>
    <m/>
    <m/>
    <m/>
    <m/>
    <m/>
    <m/>
    <m/>
    <m/>
    <m/>
    <m/>
    <s v=""/>
    <n v="153"/>
  </r>
  <r>
    <x v="105"/>
    <n v="17"/>
    <m/>
    <x v="16"/>
    <s v="Laura GIULIANO"/>
    <s v="#FFB0B0"/>
    <s v="#F25757"/>
    <s v="Bonus"/>
    <m/>
    <m/>
    <m/>
    <m/>
    <m/>
    <m/>
    <m/>
    <s v="Kylian Mbappé"/>
    <m/>
    <m/>
    <m/>
    <m/>
    <m/>
    <m/>
    <m/>
    <m/>
    <m/>
    <m/>
    <m/>
    <m/>
    <m/>
    <s v=""/>
    <n v="451"/>
  </r>
  <r>
    <x v="105"/>
    <n v="18"/>
    <m/>
    <x v="17"/>
    <s v="Julien CRIMOTEL"/>
    <s v="#F0BC42"/>
    <s v="#8E1F2F"/>
    <s v="Bonus"/>
    <m/>
    <m/>
    <m/>
    <m/>
    <m/>
    <m/>
    <m/>
    <s v="Un Autre"/>
    <m/>
    <m/>
    <m/>
    <m/>
    <m/>
    <m/>
    <m/>
    <m/>
    <m/>
    <m/>
    <m/>
    <m/>
    <m/>
    <s v=""/>
    <n v="393"/>
  </r>
  <r>
    <x v="105"/>
    <n v="19"/>
    <m/>
    <x v="18"/>
    <s v="Quentin CARTON"/>
    <s v="#E8B28F"/>
    <s v="#E65568"/>
    <s v="Bonus"/>
    <m/>
    <m/>
    <m/>
    <m/>
    <m/>
    <m/>
    <m/>
    <s v="Kylian Mbappé"/>
    <m/>
    <m/>
    <m/>
    <m/>
    <m/>
    <m/>
    <m/>
    <m/>
    <m/>
    <m/>
    <m/>
    <m/>
    <m/>
    <s v=""/>
    <n v="310"/>
  </r>
  <r>
    <x v="105"/>
    <n v="20"/>
    <m/>
    <x v="19"/>
    <s v="Eyram TETSHIE"/>
    <s v="#60DC8C"/>
    <s v="#22A34F"/>
    <s v="Bonus"/>
    <m/>
    <m/>
    <m/>
    <m/>
    <m/>
    <m/>
    <m/>
    <s v="Erling Haaland"/>
    <m/>
    <m/>
    <m/>
    <m/>
    <m/>
    <m/>
    <m/>
    <m/>
    <m/>
    <m/>
    <m/>
    <m/>
    <m/>
    <s v=""/>
    <n v="497"/>
  </r>
  <r>
    <x v="105"/>
    <n v="21"/>
    <m/>
    <x v="20"/>
    <s v="Anis LEBIK"/>
    <s v="#2FAEE0"/>
    <s v="#BEA064"/>
    <s v="Bonus"/>
    <m/>
    <m/>
    <m/>
    <m/>
    <m/>
    <m/>
    <m/>
    <s v="Un Autre"/>
    <m/>
    <m/>
    <m/>
    <m/>
    <m/>
    <m/>
    <m/>
    <m/>
    <m/>
    <m/>
    <m/>
    <m/>
    <m/>
    <s v=""/>
    <n v="608"/>
  </r>
  <r>
    <x v="105"/>
    <n v="22"/>
    <m/>
    <x v="21"/>
    <s v="Julia BOUANAN"/>
    <s v="#41DEF0"/>
    <s v="#0BA6B7"/>
    <s v="Bonus"/>
    <m/>
    <m/>
    <m/>
    <m/>
    <m/>
    <m/>
    <m/>
    <s v="Lamine Yamal"/>
    <m/>
    <m/>
    <m/>
    <m/>
    <m/>
    <m/>
    <m/>
    <m/>
    <m/>
    <m/>
    <m/>
    <m/>
    <m/>
    <s v=""/>
    <n v="202"/>
  </r>
  <r>
    <x v="105"/>
    <n v="23"/>
    <m/>
    <x v="22"/>
    <s v="Julie Mansard"/>
    <s v="#F2A2A2"/>
    <s v="#C25D5D"/>
    <s v="Bonus"/>
    <m/>
    <m/>
    <m/>
    <m/>
    <m/>
    <m/>
    <m/>
    <s v="Un Autre"/>
    <m/>
    <m/>
    <m/>
    <m/>
    <m/>
    <m/>
    <m/>
    <m/>
    <m/>
    <m/>
    <m/>
    <m/>
    <m/>
    <s v=""/>
    <n v="281"/>
  </r>
  <r>
    <x v="105"/>
    <n v="24"/>
    <m/>
    <x v="23"/>
    <s v="Juliette"/>
    <s v="#A2F2C7"/>
    <s v="#5DC18C"/>
    <s v="Bonus"/>
    <m/>
    <m/>
    <m/>
    <m/>
    <m/>
    <m/>
    <m/>
    <s v="Un Autre"/>
    <m/>
    <m/>
    <m/>
    <m/>
    <m/>
    <m/>
    <m/>
    <m/>
    <m/>
    <m/>
    <m/>
    <m/>
    <m/>
    <s v=""/>
    <n v="726"/>
  </r>
  <r>
    <x v="105"/>
    <n v="25"/>
    <m/>
    <x v="24"/>
    <s v="Samya ALAOUI"/>
    <s v="#D1B9EB"/>
    <s v="#B58BC7"/>
    <s v="Bonus"/>
    <m/>
    <m/>
    <m/>
    <m/>
    <m/>
    <m/>
    <m/>
    <s v="Kylian Mbappé"/>
    <m/>
    <m/>
    <m/>
    <m/>
    <m/>
    <m/>
    <m/>
    <m/>
    <m/>
    <m/>
    <m/>
    <m/>
    <m/>
    <s v=""/>
    <n v="291"/>
  </r>
  <r>
    <x v="105"/>
    <n v="26"/>
    <d v="2026-06-11T21:00:00"/>
    <x v="25"/>
    <s v="Léa WALOCQ"/>
    <s v="#EB8787"/>
    <s v="#368E2C"/>
    <s v="Bonus"/>
    <m/>
    <m/>
    <m/>
    <m/>
    <m/>
    <m/>
    <m/>
    <s v="Harry Kane"/>
    <m/>
    <m/>
    <m/>
    <m/>
    <m/>
    <m/>
    <m/>
    <m/>
    <m/>
    <m/>
    <m/>
    <m/>
    <m/>
    <m/>
    <n v="320"/>
  </r>
  <r>
    <x v="106"/>
    <n v="1"/>
    <m/>
    <x v="0"/>
    <s v="Léa WALOCQ"/>
    <s v="#F7C79D"/>
    <s v="#FFBE85"/>
    <s v="Bonus"/>
    <m/>
    <m/>
    <m/>
    <m/>
    <m/>
    <m/>
    <m/>
    <s v="France"/>
    <m/>
    <m/>
    <m/>
    <m/>
    <m/>
    <m/>
    <m/>
    <m/>
    <m/>
    <m/>
    <m/>
    <m/>
    <m/>
    <s v=""/>
    <n v="625"/>
  </r>
  <r>
    <x v="106"/>
    <n v="2"/>
    <m/>
    <x v="1"/>
    <s v="Mohamad EL KAWAS"/>
    <s v="#FFBEBE"/>
    <s v="#DF6868"/>
    <s v="Bonus"/>
    <m/>
    <m/>
    <m/>
    <m/>
    <m/>
    <m/>
    <m/>
    <s v="France"/>
    <m/>
    <m/>
    <m/>
    <m/>
    <m/>
    <m/>
    <m/>
    <m/>
    <m/>
    <m/>
    <m/>
    <m/>
    <m/>
    <s v=""/>
    <n v="538"/>
  </r>
  <r>
    <x v="106"/>
    <n v="3"/>
    <m/>
    <x v="2"/>
    <s v="Nicolas LE MOUEL"/>
    <s v="#F5C7FC"/>
    <s v="#C489CF"/>
    <s v="Bonus"/>
    <m/>
    <m/>
    <m/>
    <m/>
    <m/>
    <m/>
    <m/>
    <s v="France"/>
    <m/>
    <m/>
    <m/>
    <m/>
    <m/>
    <m/>
    <m/>
    <m/>
    <m/>
    <m/>
    <m/>
    <m/>
    <m/>
    <s v=""/>
    <n v="519"/>
  </r>
  <r>
    <x v="106"/>
    <n v="4"/>
    <m/>
    <x v="3"/>
    <s v="Léa EL ASERY"/>
    <s v="#A5EA7F"/>
    <s v="#80C65A"/>
    <s v="Bonus"/>
    <m/>
    <m/>
    <m/>
    <m/>
    <m/>
    <m/>
    <m/>
    <s v="Espagne"/>
    <m/>
    <m/>
    <m/>
    <m/>
    <m/>
    <m/>
    <m/>
    <m/>
    <m/>
    <m/>
    <m/>
    <m/>
    <m/>
    <s v=""/>
    <n v="274"/>
  </r>
  <r>
    <x v="106"/>
    <n v="5"/>
    <m/>
    <x v="4"/>
    <s v="Elwenn JOUBREL"/>
    <s v="#D890FF"/>
    <s v="#B750EF"/>
    <s v="Bonus"/>
    <m/>
    <m/>
    <m/>
    <m/>
    <m/>
    <m/>
    <m/>
    <s v="Pays-Bas"/>
    <m/>
    <m/>
    <m/>
    <m/>
    <m/>
    <m/>
    <m/>
    <m/>
    <m/>
    <m/>
    <m/>
    <m/>
    <m/>
    <s v=""/>
    <n v="96"/>
  </r>
  <r>
    <x v="106"/>
    <n v="6"/>
    <m/>
    <x v="5"/>
    <s v="Pauline OLIVIER"/>
    <s v="#A6F7B1"/>
    <s v="#6EC179"/>
    <s v="Bonus"/>
    <m/>
    <m/>
    <m/>
    <m/>
    <m/>
    <m/>
    <m/>
    <s v="France"/>
    <m/>
    <m/>
    <m/>
    <m/>
    <m/>
    <m/>
    <m/>
    <m/>
    <m/>
    <m/>
    <m/>
    <m/>
    <m/>
    <s v=""/>
    <n v="362"/>
  </r>
  <r>
    <x v="106"/>
    <n v="7"/>
    <m/>
    <x v="6"/>
    <s v="Julie BOISSIERE"/>
    <s v="#B2EAE8"/>
    <s v="#6CB4B1"/>
    <s v="Bonus"/>
    <m/>
    <m/>
    <m/>
    <m/>
    <m/>
    <m/>
    <m/>
    <s v="France"/>
    <m/>
    <m/>
    <m/>
    <m/>
    <m/>
    <m/>
    <m/>
    <m/>
    <m/>
    <m/>
    <m/>
    <m/>
    <m/>
    <s v=""/>
    <n v="138"/>
  </r>
  <r>
    <x v="106"/>
    <n v="8"/>
    <m/>
    <x v="7"/>
    <s v="Julie BOUCHARD"/>
    <s v="#EEF7B1"/>
    <s v="#C1CB7D"/>
    <s v="Bonus"/>
    <m/>
    <m/>
    <m/>
    <m/>
    <m/>
    <m/>
    <m/>
    <s v="Espagne"/>
    <m/>
    <m/>
    <m/>
    <m/>
    <m/>
    <m/>
    <m/>
    <m/>
    <m/>
    <m/>
    <m/>
    <m/>
    <m/>
    <s v=""/>
    <n v="623"/>
  </r>
  <r>
    <x v="106"/>
    <n v="9"/>
    <m/>
    <x v="8"/>
    <s v="Vincent FRAYSSE"/>
    <s v="#F4EA9D"/>
    <s v="#D2C458"/>
    <s v="Bonus"/>
    <m/>
    <m/>
    <m/>
    <m/>
    <m/>
    <m/>
    <m/>
    <s v="France"/>
    <m/>
    <m/>
    <m/>
    <m/>
    <m/>
    <m/>
    <m/>
    <m/>
    <m/>
    <m/>
    <m/>
    <m/>
    <m/>
    <s v=""/>
    <n v="492"/>
  </r>
  <r>
    <x v="106"/>
    <n v="10"/>
    <m/>
    <x v="9"/>
    <s v="Louis HARLE"/>
    <s v="#C4B0FF"/>
    <s v="#7F66C8"/>
    <s v="Bonus"/>
    <m/>
    <m/>
    <m/>
    <m/>
    <m/>
    <m/>
    <m/>
    <s v="France"/>
    <m/>
    <m/>
    <m/>
    <m/>
    <m/>
    <m/>
    <m/>
    <m/>
    <m/>
    <m/>
    <m/>
    <m/>
    <m/>
    <s v=""/>
    <n v="416"/>
  </r>
  <r>
    <x v="106"/>
    <n v="11"/>
    <m/>
    <x v="10"/>
    <s v="Aurélien DE POULPIQUET"/>
    <s v="#CBEBBA"/>
    <s v="#70BC6E"/>
    <s v="Bonus"/>
    <m/>
    <m/>
    <m/>
    <m/>
    <m/>
    <m/>
    <m/>
    <s v="France"/>
    <m/>
    <m/>
    <m/>
    <m/>
    <m/>
    <m/>
    <m/>
    <m/>
    <m/>
    <m/>
    <m/>
    <m/>
    <m/>
    <s v=""/>
    <n v="489"/>
  </r>
  <r>
    <x v="106"/>
    <n v="12"/>
    <m/>
    <x v="11"/>
    <s v="Paul MONTESINOS"/>
    <s v="#C2D4FF"/>
    <s v="#6586D5"/>
    <s v="Bonus"/>
    <m/>
    <m/>
    <m/>
    <m/>
    <m/>
    <m/>
    <m/>
    <s v="Angleterre"/>
    <m/>
    <m/>
    <m/>
    <m/>
    <m/>
    <m/>
    <m/>
    <m/>
    <m/>
    <m/>
    <m/>
    <m/>
    <m/>
    <s v=""/>
    <n v="396"/>
  </r>
  <r>
    <x v="106"/>
    <n v="13"/>
    <m/>
    <x v="12"/>
    <s v="Kinsley ROQUE"/>
    <s v="#C1E0EF"/>
    <s v="#4F91B2"/>
    <s v="Bonus"/>
    <m/>
    <m/>
    <m/>
    <m/>
    <m/>
    <m/>
    <m/>
    <s v="France"/>
    <m/>
    <m/>
    <m/>
    <m/>
    <m/>
    <m/>
    <m/>
    <m/>
    <m/>
    <m/>
    <m/>
    <m/>
    <m/>
    <s v=""/>
    <n v="623"/>
  </r>
  <r>
    <x v="106"/>
    <n v="14"/>
    <m/>
    <x v="13"/>
    <s v="Jaouad SETTI"/>
    <s v="#FFAFD2"/>
    <s v="#F2589B"/>
    <s v="Bonus"/>
    <m/>
    <m/>
    <m/>
    <m/>
    <m/>
    <m/>
    <m/>
    <s v="France"/>
    <m/>
    <m/>
    <m/>
    <m/>
    <m/>
    <m/>
    <m/>
    <m/>
    <m/>
    <m/>
    <m/>
    <m/>
    <m/>
    <s v=""/>
    <n v="424"/>
  </r>
  <r>
    <x v="106"/>
    <n v="15"/>
    <m/>
    <x v="14"/>
    <s v="Julien INGE"/>
    <s v="#FF9898"/>
    <s v="#FF5D5D"/>
    <s v="Bonus"/>
    <m/>
    <m/>
    <m/>
    <m/>
    <m/>
    <m/>
    <m/>
    <s v="Espagne"/>
    <m/>
    <m/>
    <m/>
    <m/>
    <m/>
    <m/>
    <m/>
    <m/>
    <m/>
    <m/>
    <m/>
    <m/>
    <m/>
    <s v=""/>
    <n v="524"/>
  </r>
  <r>
    <x v="106"/>
    <n v="16"/>
    <m/>
    <x v="15"/>
    <s v="Marie EXBRAYAT"/>
    <s v="#86A4FE"/>
    <s v="#3769FF"/>
    <s v="Bonus"/>
    <m/>
    <m/>
    <m/>
    <m/>
    <m/>
    <m/>
    <m/>
    <s v="Pays-Bas"/>
    <m/>
    <m/>
    <m/>
    <m/>
    <m/>
    <m/>
    <m/>
    <m/>
    <m/>
    <m/>
    <m/>
    <m/>
    <m/>
    <s v=""/>
    <n v="153"/>
  </r>
  <r>
    <x v="106"/>
    <n v="17"/>
    <m/>
    <x v="16"/>
    <s v="Amine ZARROUKI"/>
    <s v="#FFB0B0"/>
    <s v="#F25757"/>
    <s v="Bonus"/>
    <m/>
    <m/>
    <m/>
    <m/>
    <m/>
    <m/>
    <m/>
    <s v="France"/>
    <m/>
    <m/>
    <m/>
    <m/>
    <m/>
    <m/>
    <m/>
    <m/>
    <m/>
    <m/>
    <m/>
    <m/>
    <m/>
    <s v=""/>
    <n v="451"/>
  </r>
  <r>
    <x v="106"/>
    <n v="18"/>
    <m/>
    <x v="17"/>
    <s v="Laura GIULIANO"/>
    <s v="#F0BC42"/>
    <s v="#8E1F2F"/>
    <s v="Bonus"/>
    <m/>
    <m/>
    <m/>
    <m/>
    <m/>
    <m/>
    <m/>
    <s v="Portugal"/>
    <m/>
    <m/>
    <m/>
    <m/>
    <m/>
    <m/>
    <m/>
    <m/>
    <m/>
    <m/>
    <m/>
    <m/>
    <m/>
    <s v=""/>
    <n v="393"/>
  </r>
  <r>
    <x v="106"/>
    <n v="19"/>
    <m/>
    <x v="18"/>
    <s v="Julien CRIMOTEL"/>
    <s v="#E8B28F"/>
    <s v="#E65568"/>
    <s v="Bonus"/>
    <m/>
    <m/>
    <m/>
    <m/>
    <m/>
    <m/>
    <m/>
    <s v="Espagne"/>
    <m/>
    <m/>
    <m/>
    <m/>
    <m/>
    <m/>
    <m/>
    <m/>
    <m/>
    <m/>
    <m/>
    <m/>
    <m/>
    <s v=""/>
    <n v="310"/>
  </r>
  <r>
    <x v="106"/>
    <n v="20"/>
    <m/>
    <x v="19"/>
    <s v="Quentin CARTON"/>
    <s v="#60DC8C"/>
    <s v="#22A34F"/>
    <s v="Bonus"/>
    <m/>
    <m/>
    <m/>
    <m/>
    <m/>
    <m/>
    <m/>
    <s v="Algérie"/>
    <m/>
    <m/>
    <m/>
    <m/>
    <m/>
    <m/>
    <m/>
    <m/>
    <m/>
    <m/>
    <m/>
    <m/>
    <m/>
    <s v=""/>
    <n v="497"/>
  </r>
  <r>
    <x v="106"/>
    <n v="21"/>
    <m/>
    <x v="20"/>
    <s v="Eyram TETSHIE"/>
    <s v="#2FAEE0"/>
    <s v="#BEA064"/>
    <s v="Bonus"/>
    <m/>
    <m/>
    <m/>
    <m/>
    <m/>
    <m/>
    <m/>
    <s v="Portugal"/>
    <m/>
    <m/>
    <m/>
    <m/>
    <m/>
    <m/>
    <m/>
    <m/>
    <m/>
    <m/>
    <m/>
    <m/>
    <m/>
    <s v=""/>
    <n v="608"/>
  </r>
  <r>
    <x v="106"/>
    <n v="22"/>
    <m/>
    <x v="21"/>
    <s v="Anis LEBIK"/>
    <s v="#41DEF0"/>
    <s v="#0BA6B7"/>
    <s v="Bonus"/>
    <m/>
    <m/>
    <m/>
    <m/>
    <m/>
    <m/>
    <m/>
    <s v="France"/>
    <m/>
    <m/>
    <m/>
    <m/>
    <m/>
    <m/>
    <m/>
    <m/>
    <m/>
    <m/>
    <m/>
    <m/>
    <m/>
    <s v=""/>
    <n v="202"/>
  </r>
  <r>
    <x v="106"/>
    <n v="23"/>
    <m/>
    <x v="22"/>
    <s v="Julia BOUANAN"/>
    <s v="#F2A2A2"/>
    <s v="#C25D5D"/>
    <s v="Bonus"/>
    <m/>
    <m/>
    <m/>
    <m/>
    <m/>
    <m/>
    <m/>
    <s v="France"/>
    <m/>
    <m/>
    <m/>
    <m/>
    <m/>
    <m/>
    <m/>
    <m/>
    <m/>
    <m/>
    <m/>
    <m/>
    <m/>
    <s v=""/>
    <n v="281"/>
  </r>
  <r>
    <x v="106"/>
    <n v="24"/>
    <m/>
    <x v="23"/>
    <s v="Julie Mansard"/>
    <s v="#A2F2C7"/>
    <s v="#5DC18C"/>
    <s v="Bonus"/>
    <m/>
    <m/>
    <m/>
    <m/>
    <m/>
    <m/>
    <m/>
    <s v="Maroc"/>
    <m/>
    <m/>
    <m/>
    <m/>
    <m/>
    <m/>
    <m/>
    <m/>
    <m/>
    <m/>
    <m/>
    <m/>
    <m/>
    <s v=""/>
    <n v="726"/>
  </r>
  <r>
    <x v="106"/>
    <n v="25"/>
    <m/>
    <x v="24"/>
    <s v="Juliette"/>
    <s v="#D1B9EB"/>
    <s v="#B58BC7"/>
    <s v="Bonus"/>
    <m/>
    <m/>
    <m/>
    <m/>
    <m/>
    <m/>
    <m/>
    <s v="France"/>
    <m/>
    <m/>
    <m/>
    <m/>
    <m/>
    <m/>
    <m/>
    <m/>
    <m/>
    <m/>
    <m/>
    <m/>
    <m/>
    <m/>
    <n v="291"/>
  </r>
  <r>
    <x v="106"/>
    <n v="26"/>
    <d v="2026-06-11T21:00:00"/>
    <x v="25"/>
    <s v="Mohamad EL KAWAS"/>
    <s v="#EB8787"/>
    <s v="#368E2C"/>
    <s v="Bonus"/>
    <m/>
    <m/>
    <m/>
    <m/>
    <m/>
    <m/>
    <m/>
    <s v="Portugal"/>
    <m/>
    <m/>
    <m/>
    <m/>
    <m/>
    <m/>
    <m/>
    <m/>
    <m/>
    <m/>
    <m/>
    <m/>
    <m/>
    <m/>
    <n v="3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61C516-3CAB-4770-AD61-9A4605348889}" name="Tableau croisé dynamique2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fieldListSortAscending="1">
  <location ref="A3:D30" firstHeaderRow="0" firstDataRow="1" firstDataCol="1" rowPageCount="1" colPageCount="1"/>
  <pivotFields count="31">
    <pivotField axis="axisPage" multipleItemSelectionAllowed="1" showAll="0">
      <items count="108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h="1" x="105"/>
        <item h="1" x="106"/>
        <item t="default"/>
      </items>
    </pivotField>
    <pivotField numFmtId="1" showAll="0"/>
    <pivotField showAll="0"/>
    <pivotField axis="axisRow" showAll="0">
      <items count="27">
        <item x="6"/>
        <item x="4"/>
        <item x="0"/>
        <item x="14"/>
        <item x="19"/>
        <item x="8"/>
        <item x="17"/>
        <item x="22"/>
        <item x="11"/>
        <item x="20"/>
        <item x="21"/>
        <item x="5"/>
        <item x="16"/>
        <item x="12"/>
        <item x="10"/>
        <item x="1"/>
        <item x="24"/>
        <item x="7"/>
        <item x="13"/>
        <item x="25"/>
        <item x="2"/>
        <item x="3"/>
        <item x="9"/>
        <item x="15"/>
        <item x="23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dataField="1" showAll="0"/>
  </pivotFields>
  <rowFields count="1">
    <field x="3"/>
  </rowFields>
  <row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hier="-1"/>
  </pageFields>
  <dataFields count="3">
    <dataField name="Nombre de Résultats Exacts" fld="24" baseField="3" baseItem="0"/>
    <dataField name="Nombre de Scores Exacts" fld="26" baseField="0" baseItem="0"/>
    <dataField name="Pts" fld="30" subtotal="max" baseField="3" baseItem="0"/>
  </dataFields>
  <formats count="14">
    <format dxfId="14">
      <pivotArea outline="0" collapsedLevelsAreSubtotals="1" fieldPosition="0"/>
    </format>
    <format dxfId="1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3" type="button" dataOnly="0" labelOnly="1" outline="0" axis="axisRow" fieldPosition="0"/>
    </format>
    <format dxfId="9">
      <pivotArea dataOnly="0" labelOnly="1" fieldPosition="0">
        <references count="1">
          <reference field="3" count="0"/>
        </references>
      </pivotArea>
    </format>
    <format dxfId="8">
      <pivotArea dataOnly="0" labelOnly="1" grandRow="1" outline="0" fieldPosition="0"/>
    </format>
    <format dxfId="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3" type="button" dataOnly="0" labelOnly="1" outline="0" axis="axisRow" fieldPosition="0"/>
    </format>
    <format dxfId="3">
      <pivotArea dataOnly="0" labelOnly="1" fieldPosition="0">
        <references count="1">
          <reference field="3" count="0"/>
        </references>
      </pivotArea>
    </format>
    <format dxfId="2">
      <pivotArea dataOnly="0" labelOnly="1" grandRow="1" outline="0" fieldPosition="0"/>
    </format>
    <format dxfId="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F75CB-FC50-4F03-80C5-BC38507CDCBA}">
  <dimension ref="A1:AD105"/>
  <sheetViews>
    <sheetView zoomScale="90" zoomScaleNormal="90" workbookViewId="0">
      <pane ySplit="1" topLeftCell="A62" activePane="bottomLeft" state="frozen"/>
      <selection activeCell="G1" sqref="G1"/>
      <selection pane="bottomLeft" activeCell="V82" sqref="V82"/>
    </sheetView>
  </sheetViews>
  <sheetFormatPr baseColWidth="10" defaultRowHeight="14.5" x14ac:dyDescent="0.35"/>
  <cols>
    <col min="1" max="1" width="9.6328125" style="7" bestFit="1" customWidth="1"/>
    <col min="2" max="2" width="21.90625" style="7" customWidth="1"/>
    <col min="3" max="4" width="12.08984375" style="7" bestFit="1" customWidth="1"/>
    <col min="5" max="5" width="10.08984375" style="15" bestFit="1" customWidth="1"/>
    <col min="6" max="6" width="14.6328125" style="16" bestFit="1" customWidth="1"/>
    <col min="7" max="7" width="22.81640625" style="16" bestFit="1" customWidth="1"/>
    <col min="8" max="9" width="16.90625" style="7" bestFit="1" customWidth="1"/>
    <col min="10" max="10" width="10" style="7" bestFit="1" customWidth="1"/>
    <col min="11" max="11" width="10.90625" style="7" bestFit="1" customWidth="1"/>
    <col min="12" max="12" width="10" style="7" bestFit="1" customWidth="1"/>
    <col min="13" max="13" width="10" style="7" customWidth="1"/>
    <col min="14" max="18" width="11.7265625" style="11" bestFit="1" customWidth="1"/>
    <col min="19" max="19" width="10.54296875" style="11" bestFit="1" customWidth="1"/>
    <col min="20" max="22" width="10.54296875" style="11" customWidth="1"/>
    <col min="23" max="23" width="12" style="11" bestFit="1" customWidth="1"/>
    <col min="24" max="24" width="14.26953125" style="12" bestFit="1" customWidth="1"/>
    <col min="25" max="25" width="15.81640625" style="7" bestFit="1" customWidth="1"/>
    <col min="26" max="26" width="15.81640625" style="7" customWidth="1"/>
    <col min="27" max="30" width="10.90625" style="7" customWidth="1"/>
    <col min="31" max="16384" width="10.90625" style="13"/>
  </cols>
  <sheetData>
    <row r="1" spans="1:30" s="1" customFormat="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282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267</v>
      </c>
      <c r="W1" s="4" t="s">
        <v>20</v>
      </c>
      <c r="X1" s="5" t="s">
        <v>21</v>
      </c>
      <c r="Y1" s="6" t="s">
        <v>22</v>
      </c>
      <c r="Z1" s="6" t="s">
        <v>412</v>
      </c>
      <c r="AA1" s="6" t="s">
        <v>23</v>
      </c>
      <c r="AB1" s="6"/>
      <c r="AC1" s="6"/>
      <c r="AD1" s="1" t="s">
        <v>413</v>
      </c>
    </row>
    <row r="2" spans="1:30" x14ac:dyDescent="0.35">
      <c r="A2" s="7">
        <f t="shared" ref="A2:A33" si="0">ROW(B2)-1</f>
        <v>1</v>
      </c>
      <c r="B2" s="7" t="s">
        <v>24</v>
      </c>
      <c r="C2" s="7" t="s">
        <v>25</v>
      </c>
      <c r="D2" s="7" t="s">
        <v>25</v>
      </c>
      <c r="E2" s="8">
        <v>46184</v>
      </c>
      <c r="F2" s="9">
        <v>0.875</v>
      </c>
      <c r="G2" s="10">
        <f>E2+F2</f>
        <v>46184.875</v>
      </c>
      <c r="H2" s="7" t="s">
        <v>26</v>
      </c>
      <c r="I2" s="7" t="s">
        <v>27</v>
      </c>
      <c r="J2" s="11">
        <v>49</v>
      </c>
      <c r="K2" s="11">
        <v>125</v>
      </c>
      <c r="L2" s="11">
        <v>148</v>
      </c>
      <c r="M2" s="11" t="s">
        <v>394</v>
      </c>
      <c r="N2" s="21">
        <v>2</v>
      </c>
      <c r="O2" s="21">
        <v>0</v>
      </c>
      <c r="T2" s="11">
        <f>IF(OR(ISBLANK($N2),ISBLANK($O2)),"",IF(LEFT($B2,4)="Tour",N2,IF($N2&lt;&gt;$O2,N2,P2)))</f>
        <v>2</v>
      </c>
      <c r="U2" s="11">
        <f>IF(OR(ISBLANK($N2),ISBLANK($O2)),"",IF(LEFT($B2,4)="Tour",O2,IF($N2&lt;&gt;$O2,O2,Q2)))</f>
        <v>0</v>
      </c>
      <c r="V2" s="11" t="s">
        <v>262</v>
      </c>
      <c r="W2" s="11" cm="1">
        <f t="array" ref="W2">IF(LEFT($B2,4)="Tour",0,IF(AND($N2=$O2,$P2=$Q2,NOT(ISBLANK(N2:Q2))),1,0))</f>
        <v>0</v>
      </c>
      <c r="X2" s="12" t="str">
        <f t="shared" ref="X2:X65" si="1" xml:space="preserve"> IF(
   LEFT(B2,4)="Tour",
     N2&amp;"-"&amp;O2,
     IF(AND(A2&gt;=73,A2&lt;=104),
       IF(N2&lt;&gt;O2,
         N2&amp;"-"&amp;O2,
         IF(P2&lt;&gt;Q2,
           P2&amp;"-"&amp;Q2,
           IF(AND(NOT(ISBLANK(N2)),NOT(ISBLANK(O2)),NOT(ISBLANK(P2)),NOT(ISBLANK(Q2)),NOT(ISBLANK(R2)),NOT(ISBLANK(S2))),
             P2 &amp;"-"&amp;Q2&amp;" (tab "&amp;R2&amp;"-"&amp;S2&amp;")",
             ""
          )
        )
      )
    )
  )</f>
        <v>2-0</v>
      </c>
      <c r="Y2" s="7" t="str">
        <f>IF(X2="-","",IF(T2&gt;U2,H2,IF(T2&lt;U2,I2,"Nul")))</f>
        <v>Mexique</v>
      </c>
      <c r="Z2" s="34">
        <f>IF(M2="Terminé",IF(T2&gt;U2,J2,IF(T2&lt;U2,L2,K2))+VLOOKUP(V2,Setup_ScoreExactBonus!$A:$D,4,FALSE),"")</f>
        <v>69</v>
      </c>
      <c r="AA2" s="7" t="str">
        <f xml:space="preserve"> IFERROR(
  IF(M2="Terminé",
    IF(AND(NOT(ISBLANK(N2)), NOT(ISBLANK(O2))),
      IF(LEFT(B2,4)="Tour", Y2,
        IF(Y2&lt;&gt;"Nul", Y2,
          IF(R2&gt;S2, H2, I2
    ))))),
  "")</f>
        <v>Mexique</v>
      </c>
      <c r="AB2" s="7">
        <f>IF(M2="Terminé",IF(Z2=MAX($Z$2:$Z$105),2,1),"")</f>
        <v>1</v>
      </c>
      <c r="AD2" s="7">
        <f>IF(M2="Terminé",SUMPRODUCT(Z$2:Z2,AB$2:AB2),"")</f>
        <v>69</v>
      </c>
    </row>
    <row r="3" spans="1:30" x14ac:dyDescent="0.35">
      <c r="A3" s="7">
        <f t="shared" si="0"/>
        <v>2</v>
      </c>
      <c r="B3" s="7" t="s">
        <v>24</v>
      </c>
      <c r="C3" s="7" t="s">
        <v>25</v>
      </c>
      <c r="D3" s="7" t="s">
        <v>25</v>
      </c>
      <c r="E3" s="8">
        <v>46185</v>
      </c>
      <c r="F3" s="9">
        <v>0.16666666666666666</v>
      </c>
      <c r="G3" s="10">
        <f t="shared" ref="G3:G66" si="2">E3+F3</f>
        <v>46185.166666666664</v>
      </c>
      <c r="H3" s="7" t="s">
        <v>28</v>
      </c>
      <c r="I3" s="7" t="s">
        <v>29</v>
      </c>
      <c r="J3" s="11">
        <v>96</v>
      </c>
      <c r="K3" s="11">
        <v>107</v>
      </c>
      <c r="L3" s="11">
        <v>91</v>
      </c>
      <c r="M3" s="11" t="s">
        <v>394</v>
      </c>
      <c r="N3" s="21">
        <v>2</v>
      </c>
      <c r="O3" s="21">
        <v>1</v>
      </c>
      <c r="T3" s="11">
        <f t="shared" ref="T3:T66" si="3">IF(OR(ISBLANK($N3),ISBLANK($O3)),"",IF(LEFT($B3,4)="Tour",N3,IF($N3&lt;&gt;$O3,N3,P3)))</f>
        <v>2</v>
      </c>
      <c r="U3" s="11">
        <f t="shared" ref="U3:U66" si="4">IF(OR(ISBLANK($N3),ISBLANK($O3)),"",IF(LEFT($B3,4)="Tour",O3,IF($N3&lt;&gt;$O3,O3,Q3)))</f>
        <v>1</v>
      </c>
      <c r="V3" s="11" t="s">
        <v>262</v>
      </c>
      <c r="W3" s="11" cm="1">
        <f t="array" ref="W3">IF(LEFT($B3,4)="Tour",0,IF(AND($N3=$O3,$P3=$Q3,NOT(ISBLANK(N3:Q3))),1,0))</f>
        <v>0</v>
      </c>
      <c r="X3" s="12" t="str">
        <f t="shared" si="1"/>
        <v>2-1</v>
      </c>
      <c r="Y3" s="7" t="str">
        <f t="shared" ref="Y3:Y66" si="5">IF(X3="-","",IF(T3&gt;U3,H3,IF(T3&lt;U3,I3,"Nul")))</f>
        <v>Corée du Sud</v>
      </c>
      <c r="Z3" s="34">
        <f>IF(M3="Terminé",IF(T3&gt;U3,J3,IF(T3&lt;U3,L3,K3))+VLOOKUP(V3,Setup_ScoreExactBonus!$A:$D,4,FALSE),"")</f>
        <v>116</v>
      </c>
      <c r="AA3" s="7" t="str">
        <f t="shared" ref="AA3:AA66" si="6" xml:space="preserve"> IFERROR(
  IF(M3="Terminé",
    IF(AND(NOT(ISBLANK(N3)), NOT(ISBLANK(O3))),
      IF(LEFT(B3,4)="Tour", Y3,
        IF(Y3&lt;&gt;"Nul", Y3,
          IF(R3&gt;S3, H3, I3
    ))))),
  "")</f>
        <v>Corée du Sud</v>
      </c>
      <c r="AB3" s="7">
        <f t="shared" ref="AB3:AB66" si="7">IF(M3="Terminé",IF(Z3=MAX($Z$2:$Z$105),2,1),"")</f>
        <v>1</v>
      </c>
      <c r="AD3" s="7">
        <f>IF(M3="Terminé",SUMPRODUCT(Z$2:Z3,AB$2:AB3),"")</f>
        <v>185</v>
      </c>
    </row>
    <row r="4" spans="1:30" x14ac:dyDescent="0.35">
      <c r="A4" s="7">
        <f t="shared" si="0"/>
        <v>3</v>
      </c>
      <c r="B4" s="7" t="s">
        <v>24</v>
      </c>
      <c r="C4" s="7" t="s">
        <v>30</v>
      </c>
      <c r="D4" s="7" t="s">
        <v>30</v>
      </c>
      <c r="E4" s="8">
        <v>46185</v>
      </c>
      <c r="F4" s="9">
        <v>0.875</v>
      </c>
      <c r="G4" s="10">
        <f t="shared" si="2"/>
        <v>46185.875</v>
      </c>
      <c r="H4" s="7" t="s">
        <v>31</v>
      </c>
      <c r="I4" s="7" t="s">
        <v>32</v>
      </c>
      <c r="J4" s="11">
        <v>65</v>
      </c>
      <c r="K4" s="11">
        <v>117</v>
      </c>
      <c r="L4" s="11">
        <v>125</v>
      </c>
      <c r="M4" s="11" t="s">
        <v>394</v>
      </c>
      <c r="N4" s="21">
        <v>1</v>
      </c>
      <c r="O4" s="21">
        <v>1</v>
      </c>
      <c r="T4" s="11">
        <f t="shared" si="3"/>
        <v>1</v>
      </c>
      <c r="U4" s="11">
        <f t="shared" si="4"/>
        <v>1</v>
      </c>
      <c r="V4" s="11" t="s">
        <v>262</v>
      </c>
      <c r="W4" s="11" cm="1">
        <f t="array" ref="W4">IF(LEFT($B4,4)="Tour",0,IF(AND($N4=$O4,$P4=$Q4,NOT(ISBLANK(N4:Q4))),1,0))</f>
        <v>0</v>
      </c>
      <c r="X4" s="12" t="str">
        <f t="shared" si="1"/>
        <v>1-1</v>
      </c>
      <c r="Y4" s="7" t="str">
        <f t="shared" si="5"/>
        <v>Nul</v>
      </c>
      <c r="Z4" s="34">
        <f>IF(M4="Terminé",IF(T4&gt;U4,J4,IF(T4&lt;U4,L4,K4))+VLOOKUP(V4,Setup_ScoreExactBonus!$A:$D,4,FALSE),"")</f>
        <v>137</v>
      </c>
      <c r="AA4" s="7" t="str">
        <f t="shared" si="6"/>
        <v>Nul</v>
      </c>
      <c r="AB4" s="7">
        <f t="shared" si="7"/>
        <v>1</v>
      </c>
      <c r="AD4" s="7">
        <f>IF(M4="Terminé",SUMPRODUCT(Z$2:Z4,AB$2:AB4),"")</f>
        <v>322</v>
      </c>
    </row>
    <row r="5" spans="1:30" x14ac:dyDescent="0.35">
      <c r="A5" s="7">
        <f t="shared" si="0"/>
        <v>4</v>
      </c>
      <c r="B5" s="7" t="s">
        <v>24</v>
      </c>
      <c r="C5" s="7" t="s">
        <v>33</v>
      </c>
      <c r="D5" s="7" t="s">
        <v>33</v>
      </c>
      <c r="E5" s="8">
        <v>46186</v>
      </c>
      <c r="F5" s="9">
        <v>0.125</v>
      </c>
      <c r="G5" s="10">
        <f t="shared" si="2"/>
        <v>46186.125</v>
      </c>
      <c r="H5" s="7" t="s">
        <v>34</v>
      </c>
      <c r="I5" s="7" t="s">
        <v>35</v>
      </c>
      <c r="J5" s="11">
        <v>74</v>
      </c>
      <c r="K5" s="11">
        <v>113</v>
      </c>
      <c r="L5" s="11">
        <v>115</v>
      </c>
      <c r="M5" s="11" t="s">
        <v>394</v>
      </c>
      <c r="N5" s="21">
        <v>4</v>
      </c>
      <c r="O5" s="21">
        <v>1</v>
      </c>
      <c r="T5" s="11">
        <f t="shared" si="3"/>
        <v>4</v>
      </c>
      <c r="U5" s="11">
        <f t="shared" si="4"/>
        <v>1</v>
      </c>
      <c r="V5" s="11" t="s">
        <v>264</v>
      </c>
      <c r="W5" s="11" cm="1">
        <f t="array" ref="W5">IF(LEFT($B5,4)="Tour",0,IF(AND($N5=$O5,$P5=$Q5,NOT(ISBLANK(N5:Q5))),1,0))</f>
        <v>0</v>
      </c>
      <c r="X5" s="12" t="str">
        <f t="shared" si="1"/>
        <v>4-1</v>
      </c>
      <c r="Y5" s="7" t="str">
        <f t="shared" si="5"/>
        <v>Etats-Unis</v>
      </c>
      <c r="Z5" s="34">
        <f>IF(M5="Terminé",IF(T5&gt;U5,J5,IF(T5&lt;U5,L5,K5))+VLOOKUP(V5,Setup_ScoreExactBonus!$A:$D,4,FALSE),"")</f>
        <v>124</v>
      </c>
      <c r="AA5" s="7" t="str">
        <f t="shared" si="6"/>
        <v>Etats-Unis</v>
      </c>
      <c r="AB5" s="7">
        <f t="shared" si="7"/>
        <v>1</v>
      </c>
      <c r="AD5" s="7">
        <f>IF(M5="Terminé",SUMPRODUCT(Z$2:Z5,AB$2:AB5),"")</f>
        <v>446</v>
      </c>
    </row>
    <row r="6" spans="1:30" x14ac:dyDescent="0.35">
      <c r="A6" s="7">
        <f t="shared" si="0"/>
        <v>5</v>
      </c>
      <c r="B6" s="7" t="s">
        <v>24</v>
      </c>
      <c r="C6" s="7" t="s">
        <v>30</v>
      </c>
      <c r="D6" s="7" t="s">
        <v>30</v>
      </c>
      <c r="E6" s="8">
        <v>46186</v>
      </c>
      <c r="F6" s="9">
        <v>0.875</v>
      </c>
      <c r="G6" s="10">
        <f t="shared" si="2"/>
        <v>46186.875</v>
      </c>
      <c r="H6" s="7" t="s">
        <v>36</v>
      </c>
      <c r="I6" s="7" t="s">
        <v>37</v>
      </c>
      <c r="J6" s="11">
        <v>172</v>
      </c>
      <c r="K6" s="11">
        <v>141</v>
      </c>
      <c r="L6" s="11">
        <v>33</v>
      </c>
      <c r="M6" s="11" t="s">
        <v>394</v>
      </c>
      <c r="N6" s="21">
        <v>1</v>
      </c>
      <c r="O6" s="21">
        <v>1</v>
      </c>
      <c r="T6" s="11">
        <f t="shared" si="3"/>
        <v>1</v>
      </c>
      <c r="U6" s="11">
        <f t="shared" si="4"/>
        <v>1</v>
      </c>
      <c r="V6" s="11" t="s">
        <v>262</v>
      </c>
      <c r="W6" s="11" cm="1">
        <f t="array" ref="W6">IF(LEFT($B6,4)="Tour",0,IF(AND($N6=$O6,$P6=$Q6,NOT(ISBLANK(N6:Q6))),1,0))</f>
        <v>0</v>
      </c>
      <c r="X6" s="12" t="str">
        <f t="shared" si="1"/>
        <v>1-1</v>
      </c>
      <c r="Y6" s="7" t="str">
        <f t="shared" si="5"/>
        <v>Nul</v>
      </c>
      <c r="Z6" s="34">
        <f>IF(M6="Terminé",IF(T6&gt;U6,J6,IF(T6&lt;U6,L6,K6))+VLOOKUP(V6,Setup_ScoreExactBonus!$A:$D,4,FALSE),"")</f>
        <v>161</v>
      </c>
      <c r="AA6" s="7" t="str">
        <f t="shared" si="6"/>
        <v>Nul</v>
      </c>
      <c r="AB6" s="7">
        <f t="shared" si="7"/>
        <v>1</v>
      </c>
      <c r="AD6" s="7">
        <f>IF(M6="Terminé",SUMPRODUCT(Z$2:Z6,AB$2:AB6),"")</f>
        <v>607</v>
      </c>
    </row>
    <row r="7" spans="1:30" x14ac:dyDescent="0.35">
      <c r="A7" s="7">
        <f t="shared" si="0"/>
        <v>6</v>
      </c>
      <c r="B7" s="7" t="s">
        <v>24</v>
      </c>
      <c r="C7" s="7" t="s">
        <v>38</v>
      </c>
      <c r="D7" s="7" t="s">
        <v>38</v>
      </c>
      <c r="E7" s="8">
        <v>46187</v>
      </c>
      <c r="F7" s="9">
        <v>0</v>
      </c>
      <c r="G7" s="10">
        <f t="shared" si="2"/>
        <v>46187</v>
      </c>
      <c r="H7" s="7" t="s">
        <v>39</v>
      </c>
      <c r="I7" s="7" t="s">
        <v>40</v>
      </c>
      <c r="J7" s="11">
        <v>55</v>
      </c>
      <c r="K7" s="11">
        <v>122</v>
      </c>
      <c r="L7" s="11">
        <v>140</v>
      </c>
      <c r="M7" s="11" t="s">
        <v>394</v>
      </c>
      <c r="N7" s="21">
        <v>1</v>
      </c>
      <c r="O7" s="21">
        <v>1</v>
      </c>
      <c r="T7" s="11">
        <f t="shared" si="3"/>
        <v>1</v>
      </c>
      <c r="U7" s="11">
        <f t="shared" si="4"/>
        <v>1</v>
      </c>
      <c r="V7" s="11" t="s">
        <v>262</v>
      </c>
      <c r="W7" s="11" cm="1">
        <f t="array" ref="W7">IF(LEFT($B7,4)="Tour",0,IF(AND($N7=$O7,$P7=$Q7,NOT(ISBLANK(N7:Q7))),1,0))</f>
        <v>0</v>
      </c>
      <c r="X7" s="12" t="str">
        <f t="shared" si="1"/>
        <v>1-1</v>
      </c>
      <c r="Y7" s="7" t="str">
        <f t="shared" si="5"/>
        <v>Nul</v>
      </c>
      <c r="Z7" s="34">
        <f>IF(M7="Terminé",IF(T7&gt;U7,J7,IF(T7&lt;U7,L7,K7))+VLOOKUP(V7,Setup_ScoreExactBonus!$A:$D,4,FALSE),"")</f>
        <v>142</v>
      </c>
      <c r="AA7" s="7" t="str">
        <f t="shared" si="6"/>
        <v>Nul</v>
      </c>
      <c r="AB7" s="7">
        <f t="shared" si="7"/>
        <v>1</v>
      </c>
      <c r="AD7" s="7">
        <f>IF(M7="Terminé",SUMPRODUCT(Z$2:Z7,AB$2:AB7),"")</f>
        <v>749</v>
      </c>
    </row>
    <row r="8" spans="1:30" x14ac:dyDescent="0.35">
      <c r="A8" s="7">
        <f t="shared" si="0"/>
        <v>7</v>
      </c>
      <c r="B8" s="7" t="s">
        <v>24</v>
      </c>
      <c r="C8" s="7" t="s">
        <v>38</v>
      </c>
      <c r="D8" s="7" t="s">
        <v>38</v>
      </c>
      <c r="E8" s="8">
        <v>46187</v>
      </c>
      <c r="F8" s="9">
        <v>0.125</v>
      </c>
      <c r="G8" s="10">
        <f t="shared" si="2"/>
        <v>46187.125</v>
      </c>
      <c r="H8" s="7" t="s">
        <v>41</v>
      </c>
      <c r="I8" s="7" t="s">
        <v>42</v>
      </c>
      <c r="J8" s="11">
        <v>154</v>
      </c>
      <c r="K8" s="11">
        <v>131</v>
      </c>
      <c r="L8" s="11">
        <v>44</v>
      </c>
      <c r="M8" s="11" t="s">
        <v>394</v>
      </c>
      <c r="N8" s="21">
        <v>0</v>
      </c>
      <c r="O8" s="21">
        <v>1</v>
      </c>
      <c r="T8" s="11">
        <f t="shared" si="3"/>
        <v>0</v>
      </c>
      <c r="U8" s="11">
        <f t="shared" si="4"/>
        <v>1</v>
      </c>
      <c r="V8" s="11" t="s">
        <v>264</v>
      </c>
      <c r="W8" s="11" cm="1">
        <f t="array" ref="W8">IF(LEFT($B8,4)="Tour",0,IF(AND($N8=$O8,$P8=$Q8,NOT(ISBLANK(N8:Q8))),1,0))</f>
        <v>0</v>
      </c>
      <c r="X8" s="12" t="str">
        <f t="shared" si="1"/>
        <v>0-1</v>
      </c>
      <c r="Y8" s="7" t="str">
        <f t="shared" si="5"/>
        <v>Ecosse</v>
      </c>
      <c r="Z8" s="34">
        <f>IF(M8="Terminé",IF(T8&gt;U8,J8,IF(T8&lt;U8,L8,K8))+VLOOKUP(V8,Setup_ScoreExactBonus!$A:$D,4,FALSE),"")</f>
        <v>94</v>
      </c>
      <c r="AA8" s="7" t="str">
        <f t="shared" si="6"/>
        <v>Ecosse</v>
      </c>
      <c r="AB8" s="7">
        <f t="shared" si="7"/>
        <v>1</v>
      </c>
      <c r="AD8" s="7">
        <f>IF(M8="Terminé",SUMPRODUCT(Z$2:Z8,AB$2:AB8),"")</f>
        <v>843</v>
      </c>
    </row>
    <row r="9" spans="1:30" x14ac:dyDescent="0.35">
      <c r="A9" s="7">
        <f t="shared" si="0"/>
        <v>8</v>
      </c>
      <c r="B9" s="7" t="s">
        <v>24</v>
      </c>
      <c r="C9" s="7" t="s">
        <v>33</v>
      </c>
      <c r="D9" s="7" t="s">
        <v>33</v>
      </c>
      <c r="E9" s="8">
        <v>46187</v>
      </c>
      <c r="F9" s="9">
        <v>0.25</v>
      </c>
      <c r="G9" s="10">
        <f t="shared" si="2"/>
        <v>46187.25</v>
      </c>
      <c r="H9" s="7" t="s">
        <v>43</v>
      </c>
      <c r="I9" s="7" t="s">
        <v>44</v>
      </c>
      <c r="J9" s="11">
        <v>126</v>
      </c>
      <c r="K9" s="11">
        <v>115</v>
      </c>
      <c r="L9" s="11">
        <v>66</v>
      </c>
      <c r="M9" s="11" t="s">
        <v>394</v>
      </c>
      <c r="N9" s="21">
        <v>2</v>
      </c>
      <c r="O9" s="21">
        <v>0</v>
      </c>
      <c r="T9" s="11">
        <f t="shared" si="3"/>
        <v>2</v>
      </c>
      <c r="U9" s="11">
        <f t="shared" si="4"/>
        <v>0</v>
      </c>
      <c r="V9" s="11" t="s">
        <v>264</v>
      </c>
      <c r="W9" s="11" cm="1">
        <f t="array" ref="W9">IF(LEFT($B9,4)="Tour",0,IF(AND($N9=$O9,$P9=$Q9,NOT(ISBLANK(N9:Q9))),1,0))</f>
        <v>0</v>
      </c>
      <c r="X9" s="12" t="str">
        <f t="shared" si="1"/>
        <v>2-0</v>
      </c>
      <c r="Y9" s="7" t="str">
        <f t="shared" si="5"/>
        <v>Australie</v>
      </c>
      <c r="Z9" s="34">
        <f>IF(M9="Terminé",IF(T9&gt;U9,J9,IF(T9&lt;U9,L9,K9))+VLOOKUP(V9,Setup_ScoreExactBonus!$A:$D,4,FALSE),"")</f>
        <v>176</v>
      </c>
      <c r="AA9" s="7" t="str">
        <f t="shared" si="6"/>
        <v>Australie</v>
      </c>
      <c r="AB9" s="7">
        <f t="shared" si="7"/>
        <v>1</v>
      </c>
      <c r="AD9" s="7">
        <f>IF(M9="Terminé",SUMPRODUCT(Z$2:Z9,AB$2:AB9),"")</f>
        <v>1019</v>
      </c>
    </row>
    <row r="10" spans="1:30" x14ac:dyDescent="0.35">
      <c r="A10" s="7">
        <f t="shared" si="0"/>
        <v>9</v>
      </c>
      <c r="B10" s="7" t="s">
        <v>24</v>
      </c>
      <c r="C10" s="7" t="s">
        <v>45</v>
      </c>
      <c r="D10" s="7" t="s">
        <v>45</v>
      </c>
      <c r="E10" s="8">
        <v>46187</v>
      </c>
      <c r="F10" s="9">
        <v>0.79166666666666663</v>
      </c>
      <c r="G10" s="10">
        <f t="shared" si="2"/>
        <v>46187.791666666664</v>
      </c>
      <c r="H10" s="7" t="s">
        <v>46</v>
      </c>
      <c r="I10" s="7" t="s">
        <v>47</v>
      </c>
      <c r="J10" s="11">
        <v>15</v>
      </c>
      <c r="K10" s="11">
        <v>179</v>
      </c>
      <c r="L10" s="11">
        <v>222</v>
      </c>
      <c r="M10" s="11" t="s">
        <v>394</v>
      </c>
      <c r="N10" s="21">
        <v>7</v>
      </c>
      <c r="O10" s="21">
        <v>1</v>
      </c>
      <c r="T10" s="11">
        <f t="shared" si="3"/>
        <v>7</v>
      </c>
      <c r="U10" s="11">
        <f t="shared" si="4"/>
        <v>1</v>
      </c>
      <c r="V10" s="11" t="s">
        <v>266</v>
      </c>
      <c r="W10" s="11" cm="1">
        <f t="array" ref="W10">IF(LEFT($B10,4)="Tour",0,IF(AND($N10=$O10,$P10=$Q10,NOT(ISBLANK(N10:Q10))),1,0))</f>
        <v>0</v>
      </c>
      <c r="X10" s="12" t="str">
        <f t="shared" si="1"/>
        <v>7-1</v>
      </c>
      <c r="Y10" s="7" t="str">
        <f t="shared" si="5"/>
        <v>Allemagne</v>
      </c>
      <c r="Z10" s="34">
        <f>IF(M10="Terminé",IF(T10&gt;U10,J10,IF(T10&lt;U10,L10,K10))+VLOOKUP(V10,Setup_ScoreExactBonus!$A:$D,4,FALSE),"")</f>
        <v>115</v>
      </c>
      <c r="AA10" s="7" t="str">
        <f t="shared" si="6"/>
        <v>Allemagne</v>
      </c>
      <c r="AB10" s="7">
        <f t="shared" si="7"/>
        <v>1</v>
      </c>
      <c r="AD10" s="7">
        <f>IF(M10="Terminé",SUMPRODUCT(Z$2:Z10,AB$2:AB10),"")</f>
        <v>1134</v>
      </c>
    </row>
    <row r="11" spans="1:30" x14ac:dyDescent="0.35">
      <c r="A11" s="7">
        <f t="shared" si="0"/>
        <v>10</v>
      </c>
      <c r="B11" s="7" t="s">
        <v>24</v>
      </c>
      <c r="C11" s="7" t="s">
        <v>48</v>
      </c>
      <c r="D11" s="7" t="s">
        <v>48</v>
      </c>
      <c r="E11" s="8">
        <v>46187</v>
      </c>
      <c r="F11" s="9">
        <v>0.91666666666666663</v>
      </c>
      <c r="G11" s="10">
        <f t="shared" si="2"/>
        <v>46187.916666666664</v>
      </c>
      <c r="H11" s="7" t="s">
        <v>49</v>
      </c>
      <c r="I11" s="7" t="s">
        <v>50</v>
      </c>
      <c r="J11" s="11">
        <v>74</v>
      </c>
      <c r="K11" s="11">
        <v>115</v>
      </c>
      <c r="L11" s="11">
        <v>113</v>
      </c>
      <c r="M11" s="11" t="s">
        <v>394</v>
      </c>
      <c r="N11" s="21">
        <v>2</v>
      </c>
      <c r="O11" s="21">
        <v>2</v>
      </c>
      <c r="T11" s="11">
        <f t="shared" si="3"/>
        <v>2</v>
      </c>
      <c r="U11" s="11">
        <f t="shared" si="4"/>
        <v>2</v>
      </c>
      <c r="V11" s="11" t="s">
        <v>262</v>
      </c>
      <c r="W11" s="11" cm="1">
        <f t="array" ref="W11">IF(LEFT($B11,4)="Tour",0,IF(AND($N11=$O11,$P11=$Q11,NOT(ISBLANK(N11:Q11))),1,0))</f>
        <v>0</v>
      </c>
      <c r="X11" s="12" t="str">
        <f t="shared" si="1"/>
        <v>2-2</v>
      </c>
      <c r="Y11" s="7" t="str">
        <f t="shared" si="5"/>
        <v>Nul</v>
      </c>
      <c r="Z11" s="34">
        <f>IF(M11="Terminé",IF(T11&gt;U11,J11,IF(T11&lt;U11,L11,K11))+VLOOKUP(V11,Setup_ScoreExactBonus!$A:$D,4,FALSE),"")</f>
        <v>135</v>
      </c>
      <c r="AA11" s="7" t="str">
        <f t="shared" si="6"/>
        <v>Nul</v>
      </c>
      <c r="AB11" s="7">
        <f t="shared" si="7"/>
        <v>1</v>
      </c>
      <c r="AD11" s="7">
        <f>IF(M11="Terminé",SUMPRODUCT(Z$2:Z11,AB$2:AB11),"")</f>
        <v>1269</v>
      </c>
    </row>
    <row r="12" spans="1:30" x14ac:dyDescent="0.35">
      <c r="A12" s="7">
        <f t="shared" si="0"/>
        <v>11</v>
      </c>
      <c r="B12" s="7" t="s">
        <v>24</v>
      </c>
      <c r="C12" s="7" t="s">
        <v>45</v>
      </c>
      <c r="D12" s="7" t="s">
        <v>45</v>
      </c>
      <c r="E12" s="8">
        <v>46188</v>
      </c>
      <c r="F12" s="9">
        <v>4.1666666666666664E-2</v>
      </c>
      <c r="G12" s="10">
        <f t="shared" si="2"/>
        <v>46188.041666666664</v>
      </c>
      <c r="H12" s="7" t="s">
        <v>51</v>
      </c>
      <c r="I12" s="7" t="s">
        <v>52</v>
      </c>
      <c r="J12" s="11">
        <v>108</v>
      </c>
      <c r="K12" s="11">
        <v>101</v>
      </c>
      <c r="L12" s="11">
        <v>85</v>
      </c>
      <c r="M12" s="11" t="s">
        <v>394</v>
      </c>
      <c r="N12" s="21">
        <v>1</v>
      </c>
      <c r="O12" s="21">
        <v>0</v>
      </c>
      <c r="T12" s="11">
        <f t="shared" si="3"/>
        <v>1</v>
      </c>
      <c r="U12" s="11">
        <f t="shared" si="4"/>
        <v>0</v>
      </c>
      <c r="V12" s="11" t="s">
        <v>263</v>
      </c>
      <c r="W12" s="11" cm="1">
        <f t="array" ref="W12">IF(LEFT($B12,4)="Tour",0,IF(AND($N12=$O12,$P12=$Q12,NOT(ISBLANK(N12:Q12))),1,0))</f>
        <v>0</v>
      </c>
      <c r="X12" s="12" t="str">
        <f t="shared" si="1"/>
        <v>1-0</v>
      </c>
      <c r="Y12" s="7" t="str">
        <f t="shared" si="5"/>
        <v>Côte d'Ivoire</v>
      </c>
      <c r="Z12" s="34">
        <f>IF(M12="Terminé",IF(T12&gt;U12,J12,IF(T12&lt;U12,L12,K12))+VLOOKUP(V12,Setup_ScoreExactBonus!$A:$D,4,FALSE),"")</f>
        <v>138</v>
      </c>
      <c r="AA12" s="7" t="str">
        <f t="shared" si="6"/>
        <v>Côte d'Ivoire</v>
      </c>
      <c r="AB12" s="7">
        <f t="shared" si="7"/>
        <v>1</v>
      </c>
      <c r="AD12" s="7">
        <f>IF(M12="Terminé",SUMPRODUCT(Z$2:Z12,AB$2:AB12),"")</f>
        <v>1407</v>
      </c>
    </row>
    <row r="13" spans="1:30" x14ac:dyDescent="0.35">
      <c r="A13" s="7">
        <f t="shared" si="0"/>
        <v>12</v>
      </c>
      <c r="B13" s="7" t="s">
        <v>24</v>
      </c>
      <c r="C13" s="7" t="s">
        <v>48</v>
      </c>
      <c r="D13" s="7" t="s">
        <v>48</v>
      </c>
      <c r="E13" s="8">
        <v>46188</v>
      </c>
      <c r="F13" s="9">
        <v>0.16666666666666666</v>
      </c>
      <c r="G13" s="10">
        <f t="shared" si="2"/>
        <v>46188.166666666664</v>
      </c>
      <c r="H13" s="7" t="s">
        <v>53</v>
      </c>
      <c r="I13" s="7" t="s">
        <v>54</v>
      </c>
      <c r="J13" s="11">
        <v>72</v>
      </c>
      <c r="K13" s="11">
        <v>110</v>
      </c>
      <c r="L13" s="11">
        <v>122</v>
      </c>
      <c r="M13" s="11" t="s">
        <v>394</v>
      </c>
      <c r="N13" s="21">
        <v>5</v>
      </c>
      <c r="O13" s="21">
        <v>1</v>
      </c>
      <c r="T13" s="11">
        <f t="shared" si="3"/>
        <v>5</v>
      </c>
      <c r="U13" s="11">
        <f t="shared" si="4"/>
        <v>1</v>
      </c>
      <c r="V13" s="11" t="s">
        <v>264</v>
      </c>
      <c r="W13" s="11" cm="1">
        <f t="array" ref="W13">IF(LEFT($B13,4)="Tour",0,IF(AND($N13=$O13,$P13=$Q13,NOT(ISBLANK(N13:Q13))),1,0))</f>
        <v>0</v>
      </c>
      <c r="X13" s="12" t="str">
        <f t="shared" si="1"/>
        <v>5-1</v>
      </c>
      <c r="Y13" s="7" t="str">
        <f>IF(X13="-","",IF(T13&gt;U13,H13,IF(T13&lt;U13,I13,"Nul")))</f>
        <v>Suède</v>
      </c>
      <c r="Z13" s="34">
        <f>IF(M13="Terminé",IF(T13&gt;U13,J13,IF(T13&lt;U13,L13,K13))+VLOOKUP(V13,Setup_ScoreExactBonus!$A:$D,4,FALSE),"")</f>
        <v>122</v>
      </c>
      <c r="AA13" s="7" t="str">
        <f t="shared" si="6"/>
        <v>Suède</v>
      </c>
      <c r="AB13" s="7">
        <f t="shared" si="7"/>
        <v>1</v>
      </c>
      <c r="AD13" s="7">
        <f>IF(M13="Terminé",SUMPRODUCT(Z$2:Z13,AB$2:AB13),"")</f>
        <v>1529</v>
      </c>
    </row>
    <row r="14" spans="1:30" x14ac:dyDescent="0.35">
      <c r="A14" s="7">
        <f t="shared" si="0"/>
        <v>13</v>
      </c>
      <c r="B14" s="7" t="s">
        <v>24</v>
      </c>
      <c r="C14" s="7" t="s">
        <v>55</v>
      </c>
      <c r="D14" s="7" t="s">
        <v>55</v>
      </c>
      <c r="E14" s="8">
        <v>46188</v>
      </c>
      <c r="F14" s="9">
        <v>0.75</v>
      </c>
      <c r="G14" s="10">
        <f t="shared" si="2"/>
        <v>46188.75</v>
      </c>
      <c r="H14" s="7" t="s">
        <v>56</v>
      </c>
      <c r="I14" s="7" t="s">
        <v>57</v>
      </c>
      <c r="J14" s="11">
        <v>16</v>
      </c>
      <c r="K14" s="11">
        <v>166</v>
      </c>
      <c r="L14" s="11">
        <v>217</v>
      </c>
      <c r="M14" s="11" t="s">
        <v>394</v>
      </c>
      <c r="N14" s="21">
        <v>0</v>
      </c>
      <c r="O14" s="21">
        <v>0</v>
      </c>
      <c r="T14" s="11">
        <f t="shared" si="3"/>
        <v>0</v>
      </c>
      <c r="U14" s="11">
        <f t="shared" si="4"/>
        <v>0</v>
      </c>
      <c r="V14" s="11" t="s">
        <v>264</v>
      </c>
      <c r="W14" s="11" cm="1">
        <f t="array" ref="W14">IF(LEFT($B14,4)="Tour",0,IF(AND($N14=$O14,$P14=$Q14,NOT(ISBLANK(N14:Q14))),1,0))</f>
        <v>0</v>
      </c>
      <c r="X14" s="12" t="str">
        <f t="shared" si="1"/>
        <v>0-0</v>
      </c>
      <c r="Y14" s="7" t="str">
        <f t="shared" si="5"/>
        <v>Nul</v>
      </c>
      <c r="Z14" s="34">
        <f>IF(M14="Terminé",IF(T14&gt;U14,J14,IF(T14&lt;U14,L14,K14))+VLOOKUP(V14,Setup_ScoreExactBonus!$A:$D,4,FALSE),"")</f>
        <v>216</v>
      </c>
      <c r="AA14" s="7" t="str">
        <f t="shared" si="6"/>
        <v>Nul</v>
      </c>
      <c r="AB14" s="7">
        <f t="shared" si="7"/>
        <v>2</v>
      </c>
      <c r="AD14" s="7">
        <f>IF(M14="Terminé",SUMPRODUCT(Z$2:Z14,AB$2:AB14),"")</f>
        <v>1961</v>
      </c>
    </row>
    <row r="15" spans="1:30" x14ac:dyDescent="0.35">
      <c r="A15" s="7">
        <f t="shared" si="0"/>
        <v>14</v>
      </c>
      <c r="B15" s="7" t="s">
        <v>24</v>
      </c>
      <c r="C15" s="7" t="s">
        <v>58</v>
      </c>
      <c r="D15" s="7" t="s">
        <v>58</v>
      </c>
      <c r="E15" s="8">
        <v>46188</v>
      </c>
      <c r="F15" s="9">
        <v>0.875</v>
      </c>
      <c r="G15" s="10">
        <f t="shared" si="2"/>
        <v>46188.875</v>
      </c>
      <c r="H15" s="7" t="s">
        <v>59</v>
      </c>
      <c r="I15" s="7" t="s">
        <v>60</v>
      </c>
      <c r="J15" s="11">
        <v>57</v>
      </c>
      <c r="K15" s="11">
        <v>122</v>
      </c>
      <c r="L15" s="11">
        <v>135</v>
      </c>
      <c r="M15" s="11" t="s">
        <v>394</v>
      </c>
      <c r="N15" s="21">
        <v>1</v>
      </c>
      <c r="O15" s="21">
        <v>1</v>
      </c>
      <c r="T15" s="11">
        <f t="shared" si="3"/>
        <v>1</v>
      </c>
      <c r="U15" s="11">
        <f t="shared" si="4"/>
        <v>1</v>
      </c>
      <c r="V15" s="11" t="s">
        <v>262</v>
      </c>
      <c r="W15" s="11" cm="1">
        <f t="array" ref="W15">IF(LEFT($B15,4)="Tour",0,IF(AND($N15=$O15,$P15=$Q15,NOT(ISBLANK(N15:Q15))),1,0))</f>
        <v>0</v>
      </c>
      <c r="X15" s="12" t="str">
        <f t="shared" si="1"/>
        <v>1-1</v>
      </c>
      <c r="Y15" s="7" t="str">
        <f>IF(X15="-","",IF(T15&gt;U15,H15,IF(T15&lt;U15,I15,"Nul")))</f>
        <v>Nul</v>
      </c>
      <c r="Z15" s="34">
        <f>IF(M15="Terminé",IF(T15&gt;U15,J15,IF(T15&lt;U15,L15,K15))+VLOOKUP(V15,Setup_ScoreExactBonus!$A:$D,4,FALSE),"")</f>
        <v>142</v>
      </c>
      <c r="AA15" s="7" t="str">
        <f t="shared" si="6"/>
        <v>Nul</v>
      </c>
      <c r="AB15" s="7">
        <f t="shared" si="7"/>
        <v>1</v>
      </c>
      <c r="AD15" s="7">
        <f>IF(M15="Terminé",SUMPRODUCT(Z$2:Z15,AB$2:AB15),"")</f>
        <v>2103</v>
      </c>
    </row>
    <row r="16" spans="1:30" x14ac:dyDescent="0.35">
      <c r="A16" s="7">
        <f t="shared" si="0"/>
        <v>15</v>
      </c>
      <c r="B16" s="7" t="s">
        <v>24</v>
      </c>
      <c r="C16" s="7" t="s">
        <v>55</v>
      </c>
      <c r="D16" s="7" t="s">
        <v>55</v>
      </c>
      <c r="E16" s="8">
        <v>46189</v>
      </c>
      <c r="F16" s="9">
        <v>0</v>
      </c>
      <c r="G16" s="10">
        <f t="shared" si="2"/>
        <v>46189</v>
      </c>
      <c r="H16" s="7" t="s">
        <v>284</v>
      </c>
      <c r="I16" s="7" t="s">
        <v>61</v>
      </c>
      <c r="J16" s="11">
        <v>146</v>
      </c>
      <c r="K16" s="11">
        <v>125</v>
      </c>
      <c r="L16" s="11">
        <v>50</v>
      </c>
      <c r="M16" s="11" t="s">
        <v>394</v>
      </c>
      <c r="N16" s="21">
        <v>1</v>
      </c>
      <c r="O16" s="21">
        <v>1</v>
      </c>
      <c r="T16" s="11">
        <f t="shared" si="3"/>
        <v>1</v>
      </c>
      <c r="U16" s="11">
        <f t="shared" si="4"/>
        <v>1</v>
      </c>
      <c r="V16" s="11" t="s">
        <v>262</v>
      </c>
      <c r="W16" s="11" cm="1">
        <f t="array" ref="W16">IF(LEFT($B16,4)="Tour",0,IF(AND($N16=$O16,$P16=$Q16,NOT(ISBLANK(N16:Q16))),1,0))</f>
        <v>0</v>
      </c>
      <c r="X16" s="12" t="str">
        <f t="shared" si="1"/>
        <v>1-1</v>
      </c>
      <c r="Y16" s="7" t="str">
        <f t="shared" si="5"/>
        <v>Nul</v>
      </c>
      <c r="Z16" s="34">
        <f>IF(M16="Terminé",IF(T16&gt;U16,J16,IF(T16&lt;U16,L16,K16))+VLOOKUP(V16,Setup_ScoreExactBonus!$A:$D,4,FALSE),"")</f>
        <v>145</v>
      </c>
      <c r="AA16" s="7" t="str">
        <f t="shared" si="6"/>
        <v>Nul</v>
      </c>
      <c r="AB16" s="7">
        <f t="shared" si="7"/>
        <v>1</v>
      </c>
      <c r="AD16" s="7">
        <f>IF(M16="Terminé",SUMPRODUCT(Z$2:Z16,AB$2:AB16),"")</f>
        <v>2248</v>
      </c>
    </row>
    <row r="17" spans="1:30" x14ac:dyDescent="0.35">
      <c r="A17" s="7">
        <f t="shared" si="0"/>
        <v>16</v>
      </c>
      <c r="B17" s="7" t="s">
        <v>24</v>
      </c>
      <c r="C17" s="7" t="s">
        <v>58</v>
      </c>
      <c r="D17" s="7" t="s">
        <v>58</v>
      </c>
      <c r="E17" s="8">
        <v>46189</v>
      </c>
      <c r="F17" s="9">
        <v>0.125</v>
      </c>
      <c r="G17" s="10">
        <f t="shared" si="2"/>
        <v>46189.125</v>
      </c>
      <c r="H17" s="7" t="s">
        <v>62</v>
      </c>
      <c r="I17" s="7" t="s">
        <v>63</v>
      </c>
      <c r="J17" s="11">
        <v>63</v>
      </c>
      <c r="K17" s="11">
        <v>116</v>
      </c>
      <c r="L17" s="11">
        <v>130</v>
      </c>
      <c r="M17" s="11" t="s">
        <v>394</v>
      </c>
      <c r="N17" s="21">
        <v>2</v>
      </c>
      <c r="O17" s="21">
        <v>2</v>
      </c>
      <c r="T17" s="11">
        <f t="shared" si="3"/>
        <v>2</v>
      </c>
      <c r="U17" s="11">
        <f t="shared" si="4"/>
        <v>2</v>
      </c>
      <c r="V17" s="11" t="s">
        <v>264</v>
      </c>
      <c r="W17" s="11" cm="1">
        <f t="array" ref="W17">IF(LEFT($B17,4)="Tour",0,IF(AND($N17=$O17,$P17=$Q17,NOT(ISBLANK(N17:Q17))),1,0))</f>
        <v>0</v>
      </c>
      <c r="X17" s="12" t="str">
        <f t="shared" si="1"/>
        <v>2-2</v>
      </c>
      <c r="Y17" s="7" t="str">
        <f t="shared" si="5"/>
        <v>Nul</v>
      </c>
      <c r="Z17" s="34">
        <f>IF(M17="Terminé",IF(T17&gt;U17,J17,IF(T17&lt;U17,L17,K17))+VLOOKUP(V17,Setup_ScoreExactBonus!$A:$D,4,FALSE),"")</f>
        <v>166</v>
      </c>
      <c r="AA17" s="7" t="str">
        <f t="shared" si="6"/>
        <v>Nul</v>
      </c>
      <c r="AB17" s="7">
        <f t="shared" si="7"/>
        <v>1</v>
      </c>
      <c r="AD17" s="7">
        <f>IF(M17="Terminé",SUMPRODUCT(Z$2:Z17,AB$2:AB17),"")</f>
        <v>2414</v>
      </c>
    </row>
    <row r="18" spans="1:30" x14ac:dyDescent="0.35">
      <c r="A18" s="7">
        <f t="shared" si="0"/>
        <v>17</v>
      </c>
      <c r="B18" s="7" t="s">
        <v>24</v>
      </c>
      <c r="C18" s="7" t="s">
        <v>64</v>
      </c>
      <c r="D18" s="7" t="s">
        <v>64</v>
      </c>
      <c r="E18" s="8">
        <v>46189</v>
      </c>
      <c r="F18" s="9">
        <v>0.875</v>
      </c>
      <c r="G18" s="10">
        <f t="shared" si="2"/>
        <v>46189.875</v>
      </c>
      <c r="H18" s="7" t="s">
        <v>65</v>
      </c>
      <c r="I18" s="7" t="s">
        <v>66</v>
      </c>
      <c r="J18" s="11">
        <v>46</v>
      </c>
      <c r="K18" s="11">
        <v>128</v>
      </c>
      <c r="L18" s="11">
        <v>153</v>
      </c>
      <c r="M18" s="11" t="s">
        <v>394</v>
      </c>
      <c r="N18" s="21">
        <v>3</v>
      </c>
      <c r="O18" s="21">
        <v>1</v>
      </c>
      <c r="T18" s="11">
        <f t="shared" si="3"/>
        <v>3</v>
      </c>
      <c r="U18" s="11">
        <f t="shared" si="4"/>
        <v>1</v>
      </c>
      <c r="V18" s="11" t="s">
        <v>263</v>
      </c>
      <c r="W18" s="11" cm="1">
        <f t="array" ref="W18">IF(LEFT($B18,4)="Tour",0,IF(AND($N18=$O18,$P18=$Q18,NOT(ISBLANK(N18:Q18))),1,0))</f>
        <v>0</v>
      </c>
      <c r="X18" s="12" t="str">
        <f t="shared" si="1"/>
        <v>3-1</v>
      </c>
      <c r="Y18" s="7" t="str">
        <f t="shared" si="5"/>
        <v>France</v>
      </c>
      <c r="Z18" s="34">
        <f>IF(M18="Terminé",IF(T18&gt;U18,J18,IF(T18&lt;U18,L18,K18))+VLOOKUP(V18,Setup_ScoreExactBonus!$A:$D,4,FALSE),"")</f>
        <v>76</v>
      </c>
      <c r="AA18" s="7" t="str">
        <f t="shared" si="6"/>
        <v>France</v>
      </c>
      <c r="AB18" s="7">
        <f t="shared" si="7"/>
        <v>1</v>
      </c>
      <c r="AD18" s="7">
        <f>IF(M18="Terminé",SUMPRODUCT(Z$2:Z18,AB$2:AB18),"")</f>
        <v>2490</v>
      </c>
    </row>
    <row r="19" spans="1:30" x14ac:dyDescent="0.35">
      <c r="A19" s="7">
        <f t="shared" si="0"/>
        <v>18</v>
      </c>
      <c r="B19" s="7" t="s">
        <v>24</v>
      </c>
      <c r="C19" s="7" t="s">
        <v>64</v>
      </c>
      <c r="D19" s="7" t="s">
        <v>64</v>
      </c>
      <c r="E19" s="8">
        <v>46190</v>
      </c>
      <c r="F19" s="9">
        <v>0</v>
      </c>
      <c r="G19" s="10">
        <f t="shared" si="2"/>
        <v>46190</v>
      </c>
      <c r="H19" s="7" t="s">
        <v>67</v>
      </c>
      <c r="I19" s="7" t="s">
        <v>68</v>
      </c>
      <c r="J19" s="11">
        <v>178</v>
      </c>
      <c r="K19" s="11">
        <v>144</v>
      </c>
      <c r="L19" s="11">
        <v>30</v>
      </c>
      <c r="M19" s="11" t="s">
        <v>394</v>
      </c>
      <c r="N19" s="21">
        <v>1</v>
      </c>
      <c r="O19" s="21">
        <v>4</v>
      </c>
      <c r="T19" s="11">
        <f t="shared" si="3"/>
        <v>1</v>
      </c>
      <c r="U19" s="11">
        <f t="shared" si="4"/>
        <v>4</v>
      </c>
      <c r="V19" s="11" t="s">
        <v>265</v>
      </c>
      <c r="W19" s="11" cm="1">
        <f t="array" ref="W19">IF(LEFT($B19,4)="Tour",0,IF(AND($N19=$O19,$P19=$Q19,NOT(ISBLANK(N19:Q19))),1,0))</f>
        <v>0</v>
      </c>
      <c r="X19" s="12" t="str">
        <f t="shared" si="1"/>
        <v>1-4</v>
      </c>
      <c r="Y19" s="7" t="str">
        <f t="shared" si="5"/>
        <v>Norvège</v>
      </c>
      <c r="Z19" s="34">
        <f>IF(M19="Terminé",IF(T19&gt;U19,J19,IF(T19&lt;U19,L19,K19))+VLOOKUP(V19,Setup_ScoreExactBonus!$A:$D,4,FALSE),"")</f>
        <v>100</v>
      </c>
      <c r="AA19" s="7" t="str">
        <f t="shared" si="6"/>
        <v>Norvège</v>
      </c>
      <c r="AB19" s="7">
        <f t="shared" si="7"/>
        <v>1</v>
      </c>
      <c r="AD19" s="7">
        <f>IF(M19="Terminé",SUMPRODUCT(Z$2:Z19,AB$2:AB19),"")</f>
        <v>2590</v>
      </c>
    </row>
    <row r="20" spans="1:30" x14ac:dyDescent="0.35">
      <c r="A20" s="7">
        <f t="shared" si="0"/>
        <v>19</v>
      </c>
      <c r="B20" s="7" t="s">
        <v>24</v>
      </c>
      <c r="C20" s="7" t="s">
        <v>69</v>
      </c>
      <c r="D20" s="7" t="s">
        <v>69</v>
      </c>
      <c r="E20" s="8">
        <v>46190</v>
      </c>
      <c r="F20" s="9">
        <v>0.125</v>
      </c>
      <c r="G20" s="10">
        <f t="shared" si="2"/>
        <v>46190.125</v>
      </c>
      <c r="H20" s="7" t="s">
        <v>70</v>
      </c>
      <c r="I20" s="7" t="s">
        <v>71</v>
      </c>
      <c r="J20" s="11">
        <v>43</v>
      </c>
      <c r="K20" s="11">
        <v>129</v>
      </c>
      <c r="L20" s="11">
        <v>159</v>
      </c>
      <c r="M20" s="11" t="s">
        <v>394</v>
      </c>
      <c r="N20" s="21">
        <v>3</v>
      </c>
      <c r="O20" s="21">
        <v>0</v>
      </c>
      <c r="T20" s="11">
        <f t="shared" si="3"/>
        <v>3</v>
      </c>
      <c r="U20" s="11">
        <f t="shared" si="4"/>
        <v>0</v>
      </c>
      <c r="V20" s="11" t="s">
        <v>264</v>
      </c>
      <c r="W20" s="11" cm="1">
        <f t="array" ref="W20">IF(LEFT($B20,4)="Tour",0,IF(AND($N20=$O20,$P20=$Q20,NOT(ISBLANK(N20:Q20))),1,0))</f>
        <v>0</v>
      </c>
      <c r="X20" s="12" t="str">
        <f t="shared" si="1"/>
        <v>3-0</v>
      </c>
      <c r="Y20" s="7" t="str">
        <f t="shared" si="5"/>
        <v>Argentine</v>
      </c>
      <c r="Z20" s="34">
        <f>IF(M20="Terminé",IF(T20&gt;U20,J20,IF(T20&lt;U20,L20,K20))+VLOOKUP(V20,Setup_ScoreExactBonus!$A:$D,4,FALSE),"")</f>
        <v>93</v>
      </c>
      <c r="AA20" s="7" t="str">
        <f t="shared" si="6"/>
        <v>Argentine</v>
      </c>
      <c r="AB20" s="7">
        <f t="shared" si="7"/>
        <v>1</v>
      </c>
      <c r="AD20" s="7">
        <f>IF(M20="Terminé",SUMPRODUCT(Z$2:Z20,AB$2:AB20),"")</f>
        <v>2683</v>
      </c>
    </row>
    <row r="21" spans="1:30" x14ac:dyDescent="0.35">
      <c r="A21" s="7">
        <f t="shared" si="0"/>
        <v>20</v>
      </c>
      <c r="B21" s="7" t="s">
        <v>24</v>
      </c>
      <c r="C21" s="7" t="s">
        <v>69</v>
      </c>
      <c r="D21" s="7" t="s">
        <v>69</v>
      </c>
      <c r="E21" s="8">
        <v>46190</v>
      </c>
      <c r="F21" s="9">
        <v>0.25</v>
      </c>
      <c r="G21" s="10">
        <f t="shared" si="2"/>
        <v>46190.25</v>
      </c>
      <c r="H21" s="7" t="s">
        <v>72</v>
      </c>
      <c r="I21" s="7" t="s">
        <v>73</v>
      </c>
      <c r="J21" s="11">
        <v>38</v>
      </c>
      <c r="K21" s="11">
        <v>136</v>
      </c>
      <c r="L21" s="11">
        <v>163</v>
      </c>
      <c r="M21" s="11" t="s">
        <v>394</v>
      </c>
      <c r="N21" s="21">
        <v>3</v>
      </c>
      <c r="O21" s="21">
        <v>1</v>
      </c>
      <c r="T21" s="11">
        <f t="shared" si="3"/>
        <v>3</v>
      </c>
      <c r="U21" s="11">
        <f t="shared" si="4"/>
        <v>1</v>
      </c>
      <c r="V21" s="11" t="s">
        <v>264</v>
      </c>
      <c r="W21" s="11" cm="1">
        <f t="array" ref="W21">IF(LEFT($B21,4)="Tour",0,IF(AND($N21=$O21,$P21=$Q21,NOT(ISBLANK(N21:Q21))),1,0))</f>
        <v>0</v>
      </c>
      <c r="X21" s="12" t="str">
        <f t="shared" si="1"/>
        <v>3-1</v>
      </c>
      <c r="Y21" s="7" t="str">
        <f t="shared" si="5"/>
        <v>Autriche</v>
      </c>
      <c r="Z21" s="34">
        <f>IF(M21="Terminé",IF(T21&gt;U21,J21,IF(T21&lt;U21,L21,K21))+VLOOKUP(V21,Setup_ScoreExactBonus!$A:$D,4,FALSE),"")</f>
        <v>88</v>
      </c>
      <c r="AA21" s="7" t="str">
        <f t="shared" si="6"/>
        <v>Autriche</v>
      </c>
      <c r="AB21" s="7">
        <f t="shared" si="7"/>
        <v>1</v>
      </c>
      <c r="AD21" s="7">
        <f>IF(M21="Terminé",SUMPRODUCT(Z$2:Z21,AB$2:AB21),"")</f>
        <v>2771</v>
      </c>
    </row>
    <row r="22" spans="1:30" x14ac:dyDescent="0.35">
      <c r="A22" s="7">
        <f t="shared" si="0"/>
        <v>21</v>
      </c>
      <c r="B22" s="7" t="s">
        <v>24</v>
      </c>
      <c r="C22" s="7" t="s">
        <v>74</v>
      </c>
      <c r="D22" s="7" t="s">
        <v>74</v>
      </c>
      <c r="E22" s="8">
        <v>46190</v>
      </c>
      <c r="F22" s="9">
        <v>0.79166666666666663</v>
      </c>
      <c r="G22" s="10">
        <f t="shared" si="2"/>
        <v>46190.791666666664</v>
      </c>
      <c r="H22" s="7" t="s">
        <v>75</v>
      </c>
      <c r="I22" s="7" t="s">
        <v>76</v>
      </c>
      <c r="J22" s="11">
        <v>34</v>
      </c>
      <c r="K22" s="11">
        <v>140</v>
      </c>
      <c r="L22" s="11">
        <v>170</v>
      </c>
      <c r="M22" s="11" t="s">
        <v>394</v>
      </c>
      <c r="N22" s="21">
        <v>1</v>
      </c>
      <c r="O22" s="21">
        <v>1</v>
      </c>
      <c r="T22" s="11">
        <f t="shared" si="3"/>
        <v>1</v>
      </c>
      <c r="U22" s="11">
        <f t="shared" si="4"/>
        <v>1</v>
      </c>
      <c r="V22" s="11" t="s">
        <v>262</v>
      </c>
      <c r="W22" s="11" cm="1">
        <f t="array" ref="W22">IF(LEFT($B22,4)="Tour",0,IF(AND($N22=$O22,$P22=$Q22,NOT(ISBLANK(N22:Q22))),1,0))</f>
        <v>0</v>
      </c>
      <c r="X22" s="12" t="str">
        <f t="shared" si="1"/>
        <v>1-1</v>
      </c>
      <c r="Y22" s="7" t="str">
        <f t="shared" si="5"/>
        <v>Nul</v>
      </c>
      <c r="Z22" s="34">
        <f>IF(M22="Terminé",IF(T22&gt;U22,J22,IF(T22&lt;U22,L22,K22))+VLOOKUP(V22,Setup_ScoreExactBonus!$A:$D,4,FALSE),"")</f>
        <v>160</v>
      </c>
      <c r="AA22" s="7" t="str">
        <f t="shared" si="6"/>
        <v>Nul</v>
      </c>
      <c r="AB22" s="7">
        <f t="shared" si="7"/>
        <v>1</v>
      </c>
      <c r="AD22" s="7">
        <f>IF(M22="Terminé",SUMPRODUCT(Z$2:Z22,AB$2:AB22),"")</f>
        <v>2931</v>
      </c>
    </row>
    <row r="23" spans="1:30" x14ac:dyDescent="0.35">
      <c r="A23" s="7">
        <f t="shared" si="0"/>
        <v>22</v>
      </c>
      <c r="B23" s="7" t="s">
        <v>24</v>
      </c>
      <c r="C23" s="7" t="s">
        <v>77</v>
      </c>
      <c r="D23" s="7" t="s">
        <v>77</v>
      </c>
      <c r="E23" s="8">
        <v>46190</v>
      </c>
      <c r="F23" s="9">
        <v>0.91666666666666663</v>
      </c>
      <c r="G23" s="10">
        <f t="shared" si="2"/>
        <v>46190.916666666664</v>
      </c>
      <c r="H23" s="7" t="s">
        <v>78</v>
      </c>
      <c r="I23" s="7" t="s">
        <v>79</v>
      </c>
      <c r="J23" s="11">
        <v>59</v>
      </c>
      <c r="K23" s="11">
        <v>119</v>
      </c>
      <c r="L23" s="11">
        <v>133</v>
      </c>
      <c r="M23" s="11" t="s">
        <v>394</v>
      </c>
      <c r="N23" s="21">
        <v>4</v>
      </c>
      <c r="O23" s="21">
        <v>2</v>
      </c>
      <c r="T23" s="11">
        <f t="shared" si="3"/>
        <v>4</v>
      </c>
      <c r="U23" s="11">
        <f t="shared" si="4"/>
        <v>2</v>
      </c>
      <c r="V23" s="11" t="s">
        <v>265</v>
      </c>
      <c r="W23" s="11" cm="1">
        <f t="array" ref="W23">IF(LEFT($B23,4)="Tour",0,IF(AND($N23=$O23,$P23=$Q23,NOT(ISBLANK(N23:Q23))),1,0))</f>
        <v>0</v>
      </c>
      <c r="X23" s="12" t="str">
        <f t="shared" si="1"/>
        <v>4-2</v>
      </c>
      <c r="Y23" s="7" t="str">
        <f t="shared" si="5"/>
        <v>Angleterre</v>
      </c>
      <c r="Z23" s="34">
        <f>IF(M23="Terminé",IF(T23&gt;U23,J23,IF(T23&lt;U23,L23,K23))+VLOOKUP(V23,Setup_ScoreExactBonus!$A:$D,4,FALSE),"")</f>
        <v>129</v>
      </c>
      <c r="AA23" s="7" t="str">
        <f t="shared" si="6"/>
        <v>Angleterre</v>
      </c>
      <c r="AB23" s="7">
        <f t="shared" si="7"/>
        <v>1</v>
      </c>
      <c r="AD23" s="7">
        <f>IF(M23="Terminé",SUMPRODUCT(Z$2:Z23,AB$2:AB23),"")</f>
        <v>3060</v>
      </c>
    </row>
    <row r="24" spans="1:30" x14ac:dyDescent="0.35">
      <c r="A24" s="7">
        <f t="shared" si="0"/>
        <v>23</v>
      </c>
      <c r="B24" s="7" t="s">
        <v>24</v>
      </c>
      <c r="C24" s="7" t="s">
        <v>77</v>
      </c>
      <c r="D24" s="7" t="s">
        <v>77</v>
      </c>
      <c r="E24" s="8">
        <v>46191</v>
      </c>
      <c r="F24" s="9">
        <v>4.1666666666666664E-2</v>
      </c>
      <c r="G24" s="10">
        <f t="shared" si="2"/>
        <v>46191.041666666664</v>
      </c>
      <c r="H24" s="7" t="s">
        <v>80</v>
      </c>
      <c r="I24" s="7" t="s">
        <v>81</v>
      </c>
      <c r="J24" s="11">
        <v>73</v>
      </c>
      <c r="K24" s="11">
        <v>113</v>
      </c>
      <c r="L24" s="11">
        <v>116</v>
      </c>
      <c r="M24" s="11" t="s">
        <v>394</v>
      </c>
      <c r="N24" s="21">
        <v>1</v>
      </c>
      <c r="O24" s="21">
        <v>0</v>
      </c>
      <c r="T24" s="11">
        <f t="shared" si="3"/>
        <v>1</v>
      </c>
      <c r="U24" s="11">
        <f t="shared" si="4"/>
        <v>0</v>
      </c>
      <c r="V24" s="11" t="s">
        <v>262</v>
      </c>
      <c r="W24" s="11" cm="1">
        <f t="array" ref="W24">IF(LEFT($B24,4)="Tour",0,IF(AND($N24=$O24,$P24=$Q24,NOT(ISBLANK(N24:Q24))),1,0))</f>
        <v>0</v>
      </c>
      <c r="X24" s="12" t="str">
        <f t="shared" si="1"/>
        <v>1-0</v>
      </c>
      <c r="Y24" s="7" t="str">
        <f t="shared" si="5"/>
        <v>Ghana</v>
      </c>
      <c r="Z24" s="34">
        <f>IF(M24="Terminé",IF(T24&gt;U24,J24,IF(T24&lt;U24,L24,K24))+VLOOKUP(V24,Setup_ScoreExactBonus!$A:$D,4,FALSE),"")</f>
        <v>93</v>
      </c>
      <c r="AA24" s="7" t="str">
        <f t="shared" si="6"/>
        <v>Ghana</v>
      </c>
      <c r="AB24" s="7">
        <f t="shared" si="7"/>
        <v>1</v>
      </c>
      <c r="AD24" s="7">
        <f>IF(M24="Terminé",SUMPRODUCT(Z$2:Z24,AB$2:AB24),"")</f>
        <v>3153</v>
      </c>
    </row>
    <row r="25" spans="1:30" x14ac:dyDescent="0.35">
      <c r="A25" s="7">
        <f t="shared" si="0"/>
        <v>24</v>
      </c>
      <c r="B25" s="7" t="s">
        <v>24</v>
      </c>
      <c r="C25" s="7" t="s">
        <v>74</v>
      </c>
      <c r="D25" s="7" t="s">
        <v>74</v>
      </c>
      <c r="E25" s="8">
        <v>46191</v>
      </c>
      <c r="F25" s="9">
        <v>0.16666666666666666</v>
      </c>
      <c r="G25" s="10">
        <f t="shared" si="2"/>
        <v>46191.166666666664</v>
      </c>
      <c r="H25" s="7" t="s">
        <v>82</v>
      </c>
      <c r="I25" s="7" t="s">
        <v>83</v>
      </c>
      <c r="J25" s="11">
        <v>157</v>
      </c>
      <c r="K25" s="11">
        <v>130</v>
      </c>
      <c r="L25" s="11">
        <v>44</v>
      </c>
      <c r="M25" s="11" t="s">
        <v>394</v>
      </c>
      <c r="N25" s="21">
        <v>1</v>
      </c>
      <c r="O25" s="21">
        <v>3</v>
      </c>
      <c r="T25" s="11">
        <f t="shared" si="3"/>
        <v>1</v>
      </c>
      <c r="U25" s="11">
        <f t="shared" si="4"/>
        <v>3</v>
      </c>
      <c r="V25" s="11" t="s">
        <v>264</v>
      </c>
      <c r="W25" s="11" cm="1">
        <f t="array" ref="W25">IF(LEFT($B25,4)="Tour",0,IF(AND($N25=$O25,$P25=$Q25,NOT(ISBLANK(N25:Q25))),1,0))</f>
        <v>0</v>
      </c>
      <c r="X25" s="12" t="str">
        <f t="shared" si="1"/>
        <v>1-3</v>
      </c>
      <c r="Y25" s="7" t="str">
        <f t="shared" si="5"/>
        <v>Colombie</v>
      </c>
      <c r="Z25" s="34">
        <f>IF(M25="Terminé",IF(T25&gt;U25,J25,IF(T25&lt;U25,L25,K25))+VLOOKUP(V25,Setup_ScoreExactBonus!$A:$D,4,FALSE),"")</f>
        <v>94</v>
      </c>
      <c r="AA25" s="7" t="str">
        <f t="shared" si="6"/>
        <v>Colombie</v>
      </c>
      <c r="AB25" s="7">
        <f t="shared" si="7"/>
        <v>1</v>
      </c>
      <c r="AD25" s="7">
        <f>IF(M25="Terminé",SUMPRODUCT(Z$2:Z25,AB$2:AB25),"")</f>
        <v>3247</v>
      </c>
    </row>
    <row r="26" spans="1:30" x14ac:dyDescent="0.35">
      <c r="A26" s="7">
        <f t="shared" si="0"/>
        <v>25</v>
      </c>
      <c r="B26" s="7" t="s">
        <v>84</v>
      </c>
      <c r="C26" s="7" t="s">
        <v>25</v>
      </c>
      <c r="D26" s="7" t="s">
        <v>25</v>
      </c>
      <c r="E26" s="8">
        <v>46191</v>
      </c>
      <c r="F26" s="9">
        <v>0.75</v>
      </c>
      <c r="G26" s="10">
        <f t="shared" si="2"/>
        <v>46191.75</v>
      </c>
      <c r="H26" s="7" t="s">
        <v>29</v>
      </c>
      <c r="I26" s="7" t="s">
        <v>27</v>
      </c>
      <c r="J26" s="11">
        <v>62</v>
      </c>
      <c r="K26" s="11">
        <v>112</v>
      </c>
      <c r="L26" s="11">
        <v>142</v>
      </c>
      <c r="M26" s="11" t="s">
        <v>394</v>
      </c>
      <c r="N26" s="21">
        <v>1</v>
      </c>
      <c r="O26" s="21">
        <v>1</v>
      </c>
      <c r="T26" s="11">
        <f t="shared" si="3"/>
        <v>1</v>
      </c>
      <c r="U26" s="11">
        <f t="shared" si="4"/>
        <v>1</v>
      </c>
      <c r="V26" s="11" t="s">
        <v>262</v>
      </c>
      <c r="W26" s="11" cm="1">
        <f t="array" ref="W26">IF(LEFT($B26,4)="Tour",0,IF(AND($N26=$O26,$P26=$Q26,NOT(ISBLANK(N26:Q26))),1,0))</f>
        <v>0</v>
      </c>
      <c r="X26" s="12" t="str">
        <f t="shared" si="1"/>
        <v>1-1</v>
      </c>
      <c r="Y26" s="7" t="str">
        <f t="shared" si="5"/>
        <v>Nul</v>
      </c>
      <c r="Z26" s="34">
        <f>IF(M26="Terminé",IF(T26&gt;U26,J26,IF(T26&lt;U26,L26,K26))+VLOOKUP(V26,Setup_ScoreExactBonus!$A:$D,4,FALSE),"")</f>
        <v>132</v>
      </c>
      <c r="AA26" s="7" t="str">
        <f t="shared" si="6"/>
        <v>Nul</v>
      </c>
      <c r="AB26" s="7">
        <f t="shared" si="7"/>
        <v>1</v>
      </c>
      <c r="AD26" s="7">
        <f>IF(M26="Terminé",SUMPRODUCT(Z$2:Z26,AB$2:AB26),"")</f>
        <v>3379</v>
      </c>
    </row>
    <row r="27" spans="1:30" x14ac:dyDescent="0.35">
      <c r="A27" s="7">
        <f t="shared" si="0"/>
        <v>26</v>
      </c>
      <c r="B27" s="7" t="s">
        <v>84</v>
      </c>
      <c r="C27" s="7" t="s">
        <v>30</v>
      </c>
      <c r="D27" s="7" t="s">
        <v>30</v>
      </c>
      <c r="E27" s="8">
        <v>46191</v>
      </c>
      <c r="F27" s="9">
        <v>0.875</v>
      </c>
      <c r="G27" s="10">
        <f t="shared" si="2"/>
        <v>46191.875</v>
      </c>
      <c r="H27" s="7" t="s">
        <v>37</v>
      </c>
      <c r="I27" s="7" t="s">
        <v>32</v>
      </c>
      <c r="J27" s="11">
        <v>76</v>
      </c>
      <c r="K27" s="11">
        <v>108</v>
      </c>
      <c r="L27" s="11">
        <v>134</v>
      </c>
      <c r="M27" s="11" t="s">
        <v>394</v>
      </c>
      <c r="N27" s="21">
        <v>4</v>
      </c>
      <c r="O27" s="21">
        <v>1</v>
      </c>
      <c r="T27" s="11">
        <f t="shared" si="3"/>
        <v>4</v>
      </c>
      <c r="U27" s="11">
        <f t="shared" si="4"/>
        <v>1</v>
      </c>
      <c r="V27" s="11" t="s">
        <v>265</v>
      </c>
      <c r="W27" s="11" cm="1">
        <f t="array" ref="W27">IF(LEFT($B27,4)="Tour",0,IF(AND($N27=$O27,$P27=$Q27,NOT(ISBLANK(N27:Q27))),1,0))</f>
        <v>0</v>
      </c>
      <c r="X27" s="12" t="str">
        <f t="shared" si="1"/>
        <v>4-1</v>
      </c>
      <c r="Y27" s="7" t="str">
        <f t="shared" si="5"/>
        <v>Suisse</v>
      </c>
      <c r="Z27" s="34">
        <f>IF(M27="Terminé",IF(T27&gt;U27,J27,IF(T27&lt;U27,L27,K27))+VLOOKUP(V27,Setup_ScoreExactBonus!$A:$D,4,FALSE),"")</f>
        <v>146</v>
      </c>
      <c r="AA27" s="7" t="str">
        <f t="shared" si="6"/>
        <v>Suisse</v>
      </c>
      <c r="AB27" s="7">
        <f t="shared" si="7"/>
        <v>1</v>
      </c>
      <c r="AD27" s="7">
        <f>IF(M27="Terminé",SUMPRODUCT(Z$2:Z27,AB$2:AB27),"")</f>
        <v>3525</v>
      </c>
    </row>
    <row r="28" spans="1:30" x14ac:dyDescent="0.35">
      <c r="A28" s="7">
        <f t="shared" si="0"/>
        <v>27</v>
      </c>
      <c r="B28" s="7" t="s">
        <v>84</v>
      </c>
      <c r="C28" s="7" t="s">
        <v>30</v>
      </c>
      <c r="D28" s="7" t="s">
        <v>30</v>
      </c>
      <c r="E28" s="8">
        <v>46192</v>
      </c>
      <c r="F28" s="9">
        <v>0</v>
      </c>
      <c r="G28" s="10">
        <f t="shared" si="2"/>
        <v>46192</v>
      </c>
      <c r="H28" s="7" t="s">
        <v>31</v>
      </c>
      <c r="I28" s="7" t="s">
        <v>36</v>
      </c>
      <c r="J28" s="11">
        <v>71</v>
      </c>
      <c r="K28" s="11">
        <v>104</v>
      </c>
      <c r="L28" s="11">
        <v>148</v>
      </c>
      <c r="M28" s="11" t="s">
        <v>394</v>
      </c>
      <c r="N28" s="21">
        <v>6</v>
      </c>
      <c r="O28" s="21">
        <v>0</v>
      </c>
      <c r="T28" s="11">
        <f t="shared" si="3"/>
        <v>6</v>
      </c>
      <c r="U28" s="11">
        <f t="shared" si="4"/>
        <v>0</v>
      </c>
      <c r="V28" s="11" t="s">
        <v>266</v>
      </c>
      <c r="W28" s="11" cm="1">
        <f t="array" ref="W28">IF(LEFT($B28,4)="Tour",0,IF(AND($N28=$O28,$P28=$Q28,NOT(ISBLANK(N28:Q28))),1,0))</f>
        <v>0</v>
      </c>
      <c r="X28" s="12" t="str">
        <f t="shared" si="1"/>
        <v>6-0</v>
      </c>
      <c r="Y28" s="7" t="str">
        <f t="shared" si="5"/>
        <v>Canada</v>
      </c>
      <c r="Z28" s="34">
        <f>IF(M28="Terminé",IF(T28&gt;U28,J28,IF(T28&lt;U28,L28,K28))+VLOOKUP(V28,Setup_ScoreExactBonus!$A:$D,4,FALSE),"")</f>
        <v>171</v>
      </c>
      <c r="AA28" s="7" t="str">
        <f t="shared" si="6"/>
        <v>Canada</v>
      </c>
      <c r="AB28" s="7">
        <f t="shared" si="7"/>
        <v>1</v>
      </c>
      <c r="AD28" s="7">
        <f>IF(M28="Terminé",SUMPRODUCT(Z$2:Z28,AB$2:AB28),"")</f>
        <v>3696</v>
      </c>
    </row>
    <row r="29" spans="1:30" x14ac:dyDescent="0.35">
      <c r="A29" s="7">
        <f t="shared" si="0"/>
        <v>28</v>
      </c>
      <c r="B29" s="7" t="s">
        <v>84</v>
      </c>
      <c r="C29" s="7" t="s">
        <v>25</v>
      </c>
      <c r="D29" s="7" t="s">
        <v>25</v>
      </c>
      <c r="E29" s="8">
        <v>46192</v>
      </c>
      <c r="F29" s="9">
        <v>0.125</v>
      </c>
      <c r="G29" s="10">
        <f t="shared" si="2"/>
        <v>46192.125</v>
      </c>
      <c r="H29" s="7" t="s">
        <v>26</v>
      </c>
      <c r="I29" s="7" t="s">
        <v>28</v>
      </c>
      <c r="J29" s="11">
        <v>69</v>
      </c>
      <c r="K29" s="11">
        <v>117</v>
      </c>
      <c r="L29" s="11">
        <v>129</v>
      </c>
      <c r="M29" s="11" t="s">
        <v>394</v>
      </c>
      <c r="N29" s="21">
        <v>1</v>
      </c>
      <c r="O29" s="21">
        <v>0</v>
      </c>
      <c r="T29" s="11">
        <f t="shared" si="3"/>
        <v>1</v>
      </c>
      <c r="U29" s="11">
        <f t="shared" si="4"/>
        <v>0</v>
      </c>
      <c r="V29" s="11" t="s">
        <v>264</v>
      </c>
      <c r="W29" s="11" cm="1">
        <f t="array" ref="W29">IF(LEFT($B29,4)="Tour",0,IF(AND($N29=$O29,$P29=$Q29,NOT(ISBLANK(N29:Q29))),1,0))</f>
        <v>0</v>
      </c>
      <c r="X29" s="12" t="str">
        <f t="shared" si="1"/>
        <v>1-0</v>
      </c>
      <c r="Y29" s="7" t="str">
        <f t="shared" si="5"/>
        <v>Mexique</v>
      </c>
      <c r="Z29" s="34">
        <f>IF(M29="Terminé",IF(T29&gt;U29,J29,IF(T29&lt;U29,L29,K29))+VLOOKUP(V29,Setup_ScoreExactBonus!$A:$D,4,FALSE),"")</f>
        <v>119</v>
      </c>
      <c r="AA29" s="7" t="str">
        <f t="shared" si="6"/>
        <v>Mexique</v>
      </c>
      <c r="AB29" s="7">
        <f t="shared" si="7"/>
        <v>1</v>
      </c>
      <c r="AD29" s="7">
        <f>IF(M29="Terminé",SUMPRODUCT(Z$2:Z29,AB$2:AB29),"")</f>
        <v>3815</v>
      </c>
    </row>
    <row r="30" spans="1:30" x14ac:dyDescent="0.35">
      <c r="A30" s="7">
        <f t="shared" si="0"/>
        <v>29</v>
      </c>
      <c r="B30" s="7" t="s">
        <v>84</v>
      </c>
      <c r="C30" s="7" t="s">
        <v>33</v>
      </c>
      <c r="D30" s="7" t="s">
        <v>33</v>
      </c>
      <c r="E30" s="8">
        <v>46192</v>
      </c>
      <c r="F30" s="9">
        <v>0.875</v>
      </c>
      <c r="G30" s="10">
        <f t="shared" si="2"/>
        <v>46192.875</v>
      </c>
      <c r="H30" s="7" t="s">
        <v>34</v>
      </c>
      <c r="I30" s="7" t="s">
        <v>43</v>
      </c>
      <c r="J30" s="11">
        <v>58</v>
      </c>
      <c r="K30" s="11">
        <v>119</v>
      </c>
      <c r="L30" s="11">
        <v>153</v>
      </c>
      <c r="M30" s="11" t="s">
        <v>394</v>
      </c>
      <c r="N30" s="21">
        <v>2</v>
      </c>
      <c r="O30" s="21">
        <v>0</v>
      </c>
      <c r="T30" s="11">
        <f t="shared" si="3"/>
        <v>2</v>
      </c>
      <c r="U30" s="11">
        <f t="shared" si="4"/>
        <v>0</v>
      </c>
      <c r="V30" s="11" t="s">
        <v>263</v>
      </c>
      <c r="W30" s="11" cm="1">
        <f t="array" ref="W30">IF(LEFT($B30,4)="Tour",0,IF(AND($N30=$O30,$P30=$Q30,NOT(ISBLANK(N30:Q30))),1,0))</f>
        <v>0</v>
      </c>
      <c r="X30" s="12" t="str">
        <f t="shared" si="1"/>
        <v>2-0</v>
      </c>
      <c r="Y30" s="7" t="str">
        <f t="shared" si="5"/>
        <v>Etats-Unis</v>
      </c>
      <c r="Z30" s="34">
        <f>IF(M30="Terminé",IF(T30&gt;U30,J30,IF(T30&lt;U30,L30,K30))+VLOOKUP(V30,Setup_ScoreExactBonus!$A:$D,4,FALSE),"")</f>
        <v>88</v>
      </c>
      <c r="AA30" s="7" t="str">
        <f t="shared" si="6"/>
        <v>Etats-Unis</v>
      </c>
      <c r="AB30" s="7">
        <f t="shared" si="7"/>
        <v>1</v>
      </c>
      <c r="AD30" s="7">
        <f>IF(M30="Terminé",SUMPRODUCT(Z$2:Z30,AB$2:AB30),"")</f>
        <v>3903</v>
      </c>
    </row>
    <row r="31" spans="1:30" x14ac:dyDescent="0.35">
      <c r="A31" s="7">
        <f t="shared" si="0"/>
        <v>30</v>
      </c>
      <c r="B31" s="7" t="s">
        <v>84</v>
      </c>
      <c r="C31" s="7" t="s">
        <v>38</v>
      </c>
      <c r="D31" s="7" t="s">
        <v>38</v>
      </c>
      <c r="E31" s="8">
        <v>46193</v>
      </c>
      <c r="F31" s="9">
        <v>0</v>
      </c>
      <c r="G31" s="10">
        <f t="shared" si="2"/>
        <v>46193</v>
      </c>
      <c r="H31" s="7" t="s">
        <v>42</v>
      </c>
      <c r="I31" s="7" t="s">
        <v>40</v>
      </c>
      <c r="J31" s="11">
        <v>99</v>
      </c>
      <c r="K31" s="11">
        <v>112</v>
      </c>
      <c r="L31" s="11">
        <v>91</v>
      </c>
      <c r="M31" s="11" t="s">
        <v>394</v>
      </c>
      <c r="N31" s="21">
        <v>0</v>
      </c>
      <c r="O31" s="21">
        <v>1</v>
      </c>
      <c r="T31" s="11">
        <f t="shared" si="3"/>
        <v>0</v>
      </c>
      <c r="U31" s="11">
        <f t="shared" si="4"/>
        <v>1</v>
      </c>
      <c r="V31" s="11" t="s">
        <v>264</v>
      </c>
      <c r="W31" s="11" cm="1">
        <f t="array" ref="W31">IF(LEFT($B31,4)="Tour",0,IF(AND($N31=$O31,$P31=$Q31,NOT(ISBLANK(N31:Q31))),1,0))</f>
        <v>0</v>
      </c>
      <c r="X31" s="12" t="str">
        <f t="shared" si="1"/>
        <v>0-1</v>
      </c>
      <c r="Y31" s="7" t="str">
        <f t="shared" si="5"/>
        <v>Maroc</v>
      </c>
      <c r="Z31" s="34">
        <f>IF(M31="Terminé",IF(T31&gt;U31,J31,IF(T31&lt;U31,L31,K31))+VLOOKUP(V31,Setup_ScoreExactBonus!$A:$D,4,FALSE),"")</f>
        <v>141</v>
      </c>
      <c r="AA31" s="7" t="str">
        <f t="shared" si="6"/>
        <v>Maroc</v>
      </c>
      <c r="AB31" s="7">
        <f t="shared" si="7"/>
        <v>1</v>
      </c>
      <c r="AD31" s="7">
        <f>IF(M31="Terminé",SUMPRODUCT(Z$2:Z31,AB$2:AB31),"")</f>
        <v>4044</v>
      </c>
    </row>
    <row r="32" spans="1:30" x14ac:dyDescent="0.35">
      <c r="A32" s="7">
        <f t="shared" si="0"/>
        <v>31</v>
      </c>
      <c r="B32" s="7" t="s">
        <v>84</v>
      </c>
      <c r="C32" s="7" t="s">
        <v>38</v>
      </c>
      <c r="D32" s="7" t="s">
        <v>38</v>
      </c>
      <c r="E32" s="8">
        <v>46193</v>
      </c>
      <c r="F32" s="9">
        <v>0.10416666666666666</v>
      </c>
      <c r="G32" s="10">
        <f t="shared" si="2"/>
        <v>46193.104166666664</v>
      </c>
      <c r="H32" s="7" t="s">
        <v>39</v>
      </c>
      <c r="I32" s="7" t="s">
        <v>41</v>
      </c>
      <c r="J32" s="11">
        <v>21</v>
      </c>
      <c r="K32" s="11">
        <v>167</v>
      </c>
      <c r="L32" s="11">
        <v>198</v>
      </c>
      <c r="M32" s="11" t="s">
        <v>394</v>
      </c>
      <c r="N32" s="21">
        <v>3</v>
      </c>
      <c r="O32" s="21">
        <v>0</v>
      </c>
      <c r="T32" s="11">
        <f t="shared" si="3"/>
        <v>3</v>
      </c>
      <c r="U32" s="11">
        <f t="shared" si="4"/>
        <v>0</v>
      </c>
      <c r="V32" s="11" t="s">
        <v>262</v>
      </c>
      <c r="W32" s="11" cm="1">
        <f t="array" ref="W32">IF(LEFT($B32,4)="Tour",0,IF(AND($N32=$O32,$P32=$Q32,NOT(ISBLANK(N32:Q32))),1,0))</f>
        <v>0</v>
      </c>
      <c r="X32" s="12" t="str">
        <f t="shared" si="1"/>
        <v>3-0</v>
      </c>
      <c r="Y32" s="7" t="str">
        <f t="shared" si="5"/>
        <v>Brésil</v>
      </c>
      <c r="Z32" s="34">
        <f>IF(M32="Terminé",IF(T32&gt;U32,J32,IF(T32&lt;U32,L32,K32))+VLOOKUP(V32,Setup_ScoreExactBonus!$A:$D,4,FALSE),"")</f>
        <v>41</v>
      </c>
      <c r="AA32" s="7" t="str">
        <f t="shared" si="6"/>
        <v>Brésil</v>
      </c>
      <c r="AB32" s="7">
        <f t="shared" si="7"/>
        <v>1</v>
      </c>
      <c r="AD32" s="7">
        <f>IF(M32="Terminé",SUMPRODUCT(Z$2:Z32,AB$2:AB32),"")</f>
        <v>4085</v>
      </c>
    </row>
    <row r="33" spans="1:30" x14ac:dyDescent="0.35">
      <c r="A33" s="7">
        <f t="shared" si="0"/>
        <v>32</v>
      </c>
      <c r="B33" s="7" t="s">
        <v>84</v>
      </c>
      <c r="C33" s="7" t="s">
        <v>33</v>
      </c>
      <c r="D33" s="7" t="s">
        <v>33</v>
      </c>
      <c r="E33" s="8">
        <v>46193</v>
      </c>
      <c r="F33" s="9">
        <v>0.20833333333333334</v>
      </c>
      <c r="G33" s="10">
        <f t="shared" si="2"/>
        <v>46193.208333333336</v>
      </c>
      <c r="H33" s="7" t="s">
        <v>44</v>
      </c>
      <c r="I33" s="7" t="s">
        <v>35</v>
      </c>
      <c r="J33" s="11">
        <v>84</v>
      </c>
      <c r="K33" s="11">
        <v>113</v>
      </c>
      <c r="L33" s="11">
        <v>126</v>
      </c>
      <c r="M33" s="11" t="s">
        <v>394</v>
      </c>
      <c r="N33" s="21">
        <v>0</v>
      </c>
      <c r="O33" s="21">
        <v>1</v>
      </c>
      <c r="T33" s="11">
        <f t="shared" si="3"/>
        <v>0</v>
      </c>
      <c r="U33" s="11">
        <f t="shared" si="4"/>
        <v>1</v>
      </c>
      <c r="V33" s="11" t="s">
        <v>262</v>
      </c>
      <c r="W33" s="11" cm="1">
        <f t="array" ref="W33">IF(LEFT($B33,4)="Tour",0,IF(AND($N33=$O33,$P33=$Q33,NOT(ISBLANK(N33:Q33))),1,0))</f>
        <v>0</v>
      </c>
      <c r="X33" s="12" t="str">
        <f t="shared" si="1"/>
        <v>0-1</v>
      </c>
      <c r="Y33" s="7" t="str">
        <f t="shared" si="5"/>
        <v>Paraguay</v>
      </c>
      <c r="Z33" s="34">
        <f>IF(M33="Terminé",IF(T33&gt;U33,J33,IF(T33&lt;U33,L33,K33))+VLOOKUP(V33,Setup_ScoreExactBonus!$A:$D,4,FALSE),"")</f>
        <v>146</v>
      </c>
      <c r="AA33" s="7" t="str">
        <f t="shared" si="6"/>
        <v>Paraguay</v>
      </c>
      <c r="AB33" s="7">
        <f t="shared" si="7"/>
        <v>1</v>
      </c>
      <c r="AD33" s="7">
        <f>IF(M33="Terminé",SUMPRODUCT(Z$2:Z33,AB$2:AB33),"")</f>
        <v>4231</v>
      </c>
    </row>
    <row r="34" spans="1:30" x14ac:dyDescent="0.35">
      <c r="A34" s="7">
        <f t="shared" ref="A34:A65" si="8">ROW(B34)-1</f>
        <v>33</v>
      </c>
      <c r="B34" s="7" t="s">
        <v>84</v>
      </c>
      <c r="C34" s="7" t="s">
        <v>48</v>
      </c>
      <c r="D34" s="7" t="s">
        <v>48</v>
      </c>
      <c r="E34" s="8">
        <v>46193</v>
      </c>
      <c r="F34" s="9">
        <v>0.79166666666666663</v>
      </c>
      <c r="G34" s="10">
        <f t="shared" si="2"/>
        <v>46193.791666666664</v>
      </c>
      <c r="H34" s="7" t="s">
        <v>49</v>
      </c>
      <c r="I34" s="7" t="s">
        <v>53</v>
      </c>
      <c r="J34" s="11">
        <v>67</v>
      </c>
      <c r="K34" s="11">
        <v>122</v>
      </c>
      <c r="L34" s="11">
        <v>131</v>
      </c>
      <c r="M34" s="11" t="s">
        <v>394</v>
      </c>
      <c r="N34" s="21">
        <v>5</v>
      </c>
      <c r="O34" s="21">
        <v>1</v>
      </c>
      <c r="T34" s="11">
        <f t="shared" si="3"/>
        <v>5</v>
      </c>
      <c r="U34" s="11">
        <f t="shared" si="4"/>
        <v>1</v>
      </c>
      <c r="V34" s="11" t="s">
        <v>266</v>
      </c>
      <c r="W34" s="11" cm="1">
        <f t="array" ref="W34">IF(LEFT($B34,4)="Tour",0,IF(AND($N34=$O34,$P34=$Q34,NOT(ISBLANK(N34:Q34))),1,0))</f>
        <v>0</v>
      </c>
      <c r="X34" s="12" t="str">
        <f t="shared" si="1"/>
        <v>5-1</v>
      </c>
      <c r="Y34" s="7" t="str">
        <f t="shared" si="5"/>
        <v>Pays-Bas</v>
      </c>
      <c r="Z34" s="34">
        <f>IF(M34="Terminé",IF(T34&gt;U34,J34,IF(T34&lt;U34,L34,K34))+VLOOKUP(V34,Setup_ScoreExactBonus!$A:$D,4,FALSE),"")</f>
        <v>167</v>
      </c>
      <c r="AA34" s="7" t="str">
        <f t="shared" si="6"/>
        <v>Pays-Bas</v>
      </c>
      <c r="AB34" s="7">
        <f t="shared" si="7"/>
        <v>1</v>
      </c>
      <c r="AD34" s="7">
        <f>IF(M34="Terminé",SUMPRODUCT(Z$2:Z34,AB$2:AB34),"")</f>
        <v>4398</v>
      </c>
    </row>
    <row r="35" spans="1:30" x14ac:dyDescent="0.35">
      <c r="A35" s="7">
        <f t="shared" si="8"/>
        <v>34</v>
      </c>
      <c r="B35" s="7" t="s">
        <v>84</v>
      </c>
      <c r="C35" s="7" t="s">
        <v>45</v>
      </c>
      <c r="D35" s="7" t="s">
        <v>45</v>
      </c>
      <c r="E35" s="8">
        <v>46193</v>
      </c>
      <c r="F35" s="9">
        <v>0.91666666666666663</v>
      </c>
      <c r="G35" s="10">
        <f t="shared" si="2"/>
        <v>46193.916666666664</v>
      </c>
      <c r="H35" s="7" t="s">
        <v>46</v>
      </c>
      <c r="I35" s="7" t="s">
        <v>51</v>
      </c>
      <c r="J35" s="11">
        <v>38</v>
      </c>
      <c r="K35" s="11">
        <v>137</v>
      </c>
      <c r="L35" s="11">
        <v>164</v>
      </c>
      <c r="M35" s="11" t="s">
        <v>394</v>
      </c>
      <c r="N35" s="21">
        <v>2</v>
      </c>
      <c r="O35" s="21">
        <v>1</v>
      </c>
      <c r="T35" s="11">
        <f t="shared" si="3"/>
        <v>2</v>
      </c>
      <c r="U35" s="11">
        <f t="shared" si="4"/>
        <v>1</v>
      </c>
      <c r="V35" s="11" t="s">
        <v>263</v>
      </c>
      <c r="W35" s="11" cm="1">
        <f t="array" ref="W35">IF(LEFT($B35,4)="Tour",0,IF(AND($N35=$O35,$P35=$Q35,NOT(ISBLANK(N35:Q35))),1,0))</f>
        <v>0</v>
      </c>
      <c r="X35" s="12" t="str">
        <f t="shared" si="1"/>
        <v>2-1</v>
      </c>
      <c r="Y35" s="7" t="str">
        <f t="shared" si="5"/>
        <v>Allemagne</v>
      </c>
      <c r="Z35" s="34">
        <f>IF(M35="Terminé",IF(T35&gt;U35,J35,IF(T35&lt;U35,L35,K35))+VLOOKUP(V35,Setup_ScoreExactBonus!$A:$D,4,FALSE),"")</f>
        <v>68</v>
      </c>
      <c r="AA35" s="7" t="str">
        <f t="shared" si="6"/>
        <v>Allemagne</v>
      </c>
      <c r="AB35" s="7">
        <f t="shared" si="7"/>
        <v>1</v>
      </c>
      <c r="AD35" s="7">
        <f>IF(M35="Terminé",SUMPRODUCT(Z$2:Z35,AB$2:AB35),"")</f>
        <v>4466</v>
      </c>
    </row>
    <row r="36" spans="1:30" x14ac:dyDescent="0.35">
      <c r="A36" s="7">
        <f t="shared" si="8"/>
        <v>35</v>
      </c>
      <c r="B36" s="7" t="s">
        <v>84</v>
      </c>
      <c r="C36" s="7" t="s">
        <v>45</v>
      </c>
      <c r="D36" s="7" t="s">
        <v>45</v>
      </c>
      <c r="E36" s="8">
        <v>46194</v>
      </c>
      <c r="F36" s="9">
        <v>8.3333333333333329E-2</v>
      </c>
      <c r="G36" s="10">
        <f t="shared" si="2"/>
        <v>46194.083333333336</v>
      </c>
      <c r="H36" s="7" t="s">
        <v>52</v>
      </c>
      <c r="I36" s="7" t="s">
        <v>47</v>
      </c>
      <c r="J36" s="11">
        <v>41</v>
      </c>
      <c r="K36" s="11">
        <v>143</v>
      </c>
      <c r="L36" s="11">
        <v>168</v>
      </c>
      <c r="M36" s="11" t="s">
        <v>394</v>
      </c>
      <c r="N36" s="21">
        <v>0</v>
      </c>
      <c r="O36" s="21">
        <v>0</v>
      </c>
      <c r="T36" s="11">
        <f t="shared" si="3"/>
        <v>0</v>
      </c>
      <c r="U36" s="11">
        <f t="shared" si="4"/>
        <v>0</v>
      </c>
      <c r="V36" s="11" t="s">
        <v>263</v>
      </c>
      <c r="W36" s="11" cm="1">
        <f t="array" ref="W36">IF(LEFT($B36,4)="Tour",0,IF(AND($N36=$O36,$P36=$Q36,NOT(ISBLANK(N36:Q36))),1,0))</f>
        <v>0</v>
      </c>
      <c r="X36" s="12" t="str">
        <f t="shared" si="1"/>
        <v>0-0</v>
      </c>
      <c r="Y36" s="7" t="str">
        <f t="shared" si="5"/>
        <v>Nul</v>
      </c>
      <c r="Z36" s="34">
        <f>IF(M36="Terminé",IF(T36&gt;U36,J36,IF(T36&lt;U36,L36,K36))+VLOOKUP(V36,Setup_ScoreExactBonus!$A:$D,4,FALSE),"")</f>
        <v>173</v>
      </c>
      <c r="AA36" s="7" t="str">
        <f t="shared" si="6"/>
        <v>Nul</v>
      </c>
      <c r="AB36" s="7">
        <f t="shared" si="7"/>
        <v>1</v>
      </c>
      <c r="AD36" s="7">
        <f>IF(M36="Terminé",SUMPRODUCT(Z$2:Z36,AB$2:AB36),"")</f>
        <v>4639</v>
      </c>
    </row>
    <row r="37" spans="1:30" x14ac:dyDescent="0.35">
      <c r="A37" s="7">
        <f t="shared" si="8"/>
        <v>36</v>
      </c>
      <c r="B37" s="7" t="s">
        <v>84</v>
      </c>
      <c r="C37" s="7" t="s">
        <v>48</v>
      </c>
      <c r="D37" s="7" t="s">
        <v>48</v>
      </c>
      <c r="E37" s="8">
        <v>46194</v>
      </c>
      <c r="F37" s="9">
        <v>0.25</v>
      </c>
      <c r="G37" s="10">
        <f t="shared" si="2"/>
        <v>46194.25</v>
      </c>
      <c r="H37" s="7" t="s">
        <v>54</v>
      </c>
      <c r="I37" s="7" t="s">
        <v>50</v>
      </c>
      <c r="J37" s="11">
        <v>118</v>
      </c>
      <c r="K37" s="11">
        <v>103</v>
      </c>
      <c r="L37" s="11">
        <v>91</v>
      </c>
      <c r="M37" s="11" t="s">
        <v>394</v>
      </c>
      <c r="N37" s="21">
        <v>0</v>
      </c>
      <c r="O37" s="21">
        <v>4</v>
      </c>
      <c r="T37" s="11">
        <f t="shared" si="3"/>
        <v>0</v>
      </c>
      <c r="U37" s="11">
        <f t="shared" si="4"/>
        <v>4</v>
      </c>
      <c r="V37" s="11" t="s">
        <v>265</v>
      </c>
      <c r="W37" s="11" cm="1">
        <f t="array" ref="W37">IF(LEFT($B37,4)="Tour",0,IF(AND($N37=$O37,$P37=$Q37,NOT(ISBLANK(N37:Q37))),1,0))</f>
        <v>0</v>
      </c>
      <c r="X37" s="12" t="str">
        <f t="shared" si="1"/>
        <v>0-4</v>
      </c>
      <c r="Y37" s="7" t="str">
        <f t="shared" si="5"/>
        <v>Japon</v>
      </c>
      <c r="Z37" s="34">
        <f>IF(M37="Terminé",IF(T37&gt;U37,J37,IF(T37&lt;U37,L37,K37))+VLOOKUP(V37,Setup_ScoreExactBonus!$A:$D,4,FALSE),"")</f>
        <v>161</v>
      </c>
      <c r="AA37" s="7" t="str">
        <f t="shared" si="6"/>
        <v>Japon</v>
      </c>
      <c r="AB37" s="7">
        <f t="shared" si="7"/>
        <v>1</v>
      </c>
      <c r="AD37" s="7">
        <f>IF(M37="Terminé",SUMPRODUCT(Z$2:Z37,AB$2:AB37),"")</f>
        <v>4800</v>
      </c>
    </row>
    <row r="38" spans="1:30" x14ac:dyDescent="0.35">
      <c r="A38" s="7">
        <f t="shared" si="8"/>
        <v>37</v>
      </c>
      <c r="B38" s="7" t="s">
        <v>84</v>
      </c>
      <c r="C38" s="7" t="s">
        <v>55</v>
      </c>
      <c r="D38" s="7" t="s">
        <v>55</v>
      </c>
      <c r="E38" s="8">
        <v>46194</v>
      </c>
      <c r="F38" s="9">
        <v>0.75</v>
      </c>
      <c r="G38" s="10">
        <f t="shared" si="2"/>
        <v>46194.75</v>
      </c>
      <c r="H38" s="7" t="s">
        <v>56</v>
      </c>
      <c r="I38" s="7" t="s">
        <v>284</v>
      </c>
      <c r="J38" s="11">
        <v>31</v>
      </c>
      <c r="K38" s="11">
        <v>139</v>
      </c>
      <c r="L38" s="11">
        <v>176</v>
      </c>
      <c r="M38" s="11" t="s">
        <v>394</v>
      </c>
      <c r="N38" s="21">
        <v>4</v>
      </c>
      <c r="O38" s="21">
        <v>0</v>
      </c>
      <c r="T38" s="11">
        <f t="shared" si="3"/>
        <v>4</v>
      </c>
      <c r="U38" s="11">
        <f t="shared" si="4"/>
        <v>0</v>
      </c>
      <c r="V38" s="11" t="s">
        <v>264</v>
      </c>
      <c r="W38" s="11" cm="1">
        <f t="array" ref="W38">IF(LEFT($B38,4)="Tour",0,IF(AND($N38=$O38,$P38=$Q38,NOT(ISBLANK(N38:Q38))),1,0))</f>
        <v>0</v>
      </c>
      <c r="X38" s="12" t="str">
        <f t="shared" si="1"/>
        <v>4-0</v>
      </c>
      <c r="Y38" s="7" t="str">
        <f t="shared" si="5"/>
        <v>Espagne</v>
      </c>
      <c r="Z38" s="34">
        <f>IF(M38="Terminé",IF(T38&gt;U38,J38,IF(T38&lt;U38,L38,K38))+VLOOKUP(V38,Setup_ScoreExactBonus!$A:$D,4,FALSE),"")</f>
        <v>81</v>
      </c>
      <c r="AA38" s="7" t="str">
        <f t="shared" si="6"/>
        <v>Espagne</v>
      </c>
      <c r="AB38" s="7">
        <f t="shared" si="7"/>
        <v>1</v>
      </c>
      <c r="AD38" s="7">
        <f>IF(M38="Terminé",SUMPRODUCT(Z$2:Z38,AB$2:AB38),"")</f>
        <v>4881</v>
      </c>
    </row>
    <row r="39" spans="1:30" x14ac:dyDescent="0.35">
      <c r="A39" s="7">
        <f t="shared" si="8"/>
        <v>38</v>
      </c>
      <c r="B39" s="7" t="s">
        <v>84</v>
      </c>
      <c r="C39" s="7" t="s">
        <v>58</v>
      </c>
      <c r="D39" s="7" t="s">
        <v>58</v>
      </c>
      <c r="E39" s="8">
        <v>46194</v>
      </c>
      <c r="F39" s="9">
        <v>0.875</v>
      </c>
      <c r="G39" s="10">
        <f t="shared" si="2"/>
        <v>46194.875</v>
      </c>
      <c r="H39" s="7" t="s">
        <v>59</v>
      </c>
      <c r="I39" s="7" t="s">
        <v>62</v>
      </c>
      <c r="J39" s="11">
        <v>39</v>
      </c>
      <c r="K39" s="11">
        <v>138</v>
      </c>
      <c r="L39" s="11">
        <v>171</v>
      </c>
      <c r="M39" s="11" t="s">
        <v>394</v>
      </c>
      <c r="N39" s="21">
        <v>0</v>
      </c>
      <c r="O39" s="21">
        <v>0</v>
      </c>
      <c r="T39" s="11">
        <f t="shared" si="3"/>
        <v>0</v>
      </c>
      <c r="U39" s="11">
        <f t="shared" si="4"/>
        <v>0</v>
      </c>
      <c r="V39" s="11" t="s">
        <v>264</v>
      </c>
      <c r="W39" s="11" cm="1">
        <f t="array" ref="W39">IF(LEFT($B39,4)="Tour",0,IF(AND($N39=$O39,$P39=$Q39,NOT(ISBLANK(N39:Q39))),1,0))</f>
        <v>0</v>
      </c>
      <c r="X39" s="12" t="str">
        <f t="shared" si="1"/>
        <v>0-0</v>
      </c>
      <c r="Y39" s="7" t="str">
        <f t="shared" si="5"/>
        <v>Nul</v>
      </c>
      <c r="Z39" s="34">
        <f>IF(M39="Terminé",IF(T39&gt;U39,J39,IF(T39&lt;U39,L39,K39))+VLOOKUP(V39,Setup_ScoreExactBonus!$A:$D,4,FALSE),"")</f>
        <v>188</v>
      </c>
      <c r="AA39" s="7" t="str">
        <f t="shared" si="6"/>
        <v>Nul</v>
      </c>
      <c r="AB39" s="7">
        <f t="shared" si="7"/>
        <v>1</v>
      </c>
      <c r="AD39" s="7">
        <f>IF(M39="Terminé",SUMPRODUCT(Z$2:Z39,AB$2:AB39),"")</f>
        <v>5069</v>
      </c>
    </row>
    <row r="40" spans="1:30" x14ac:dyDescent="0.35">
      <c r="A40" s="7">
        <f t="shared" si="8"/>
        <v>39</v>
      </c>
      <c r="B40" s="7" t="s">
        <v>84</v>
      </c>
      <c r="C40" s="7" t="s">
        <v>55</v>
      </c>
      <c r="D40" s="7" t="s">
        <v>55</v>
      </c>
      <c r="E40" s="8">
        <v>46195</v>
      </c>
      <c r="F40" s="9">
        <v>0</v>
      </c>
      <c r="G40" s="10">
        <f t="shared" si="2"/>
        <v>46195</v>
      </c>
      <c r="H40" s="7" t="s">
        <v>61</v>
      </c>
      <c r="I40" s="7" t="s">
        <v>57</v>
      </c>
      <c r="J40" s="11">
        <v>72</v>
      </c>
      <c r="K40" s="11">
        <v>109</v>
      </c>
      <c r="L40" s="11">
        <v>137</v>
      </c>
      <c r="M40" s="11" t="s">
        <v>394</v>
      </c>
      <c r="N40" s="21">
        <v>2</v>
      </c>
      <c r="O40" s="21">
        <v>2</v>
      </c>
      <c r="T40" s="11">
        <f t="shared" si="3"/>
        <v>2</v>
      </c>
      <c r="U40" s="11">
        <f t="shared" si="4"/>
        <v>2</v>
      </c>
      <c r="V40" s="11" t="s">
        <v>264</v>
      </c>
      <c r="W40" s="11" cm="1">
        <f t="array" ref="W40">IF(LEFT($B40,4)="Tour",0,IF(AND($N40=$O40,$P40=$Q40,NOT(ISBLANK(N40:Q40))),1,0))</f>
        <v>0</v>
      </c>
      <c r="X40" s="12" t="str">
        <f t="shared" si="1"/>
        <v>2-2</v>
      </c>
      <c r="Y40" s="7" t="str">
        <f t="shared" si="5"/>
        <v>Nul</v>
      </c>
      <c r="Z40" s="34">
        <f>IF(M40="Terminé",IF(T40&gt;U40,J40,IF(T40&lt;U40,L40,K40))+VLOOKUP(V40,Setup_ScoreExactBonus!$A:$D,4,FALSE),"")</f>
        <v>159</v>
      </c>
      <c r="AA40" s="7" t="str">
        <f t="shared" si="6"/>
        <v>Nul</v>
      </c>
      <c r="AB40" s="7">
        <f t="shared" si="7"/>
        <v>1</v>
      </c>
      <c r="AD40" s="7">
        <f>IF(M40="Terminé",SUMPRODUCT(Z$2:Z40,AB$2:AB40),"")</f>
        <v>5228</v>
      </c>
    </row>
    <row r="41" spans="1:30" x14ac:dyDescent="0.35">
      <c r="A41" s="7">
        <f t="shared" si="8"/>
        <v>40</v>
      </c>
      <c r="B41" s="7" t="s">
        <v>84</v>
      </c>
      <c r="C41" s="7" t="s">
        <v>58</v>
      </c>
      <c r="D41" s="7" t="s">
        <v>58</v>
      </c>
      <c r="E41" s="8">
        <v>46195</v>
      </c>
      <c r="F41" s="9">
        <v>0.125</v>
      </c>
      <c r="G41" s="10">
        <f t="shared" si="2"/>
        <v>46195.125</v>
      </c>
      <c r="H41" s="7" t="s">
        <v>63</v>
      </c>
      <c r="I41" s="7" t="s">
        <v>60</v>
      </c>
      <c r="J41" s="11">
        <v>148</v>
      </c>
      <c r="K41" s="11">
        <v>116</v>
      </c>
      <c r="L41" s="11">
        <v>59</v>
      </c>
      <c r="M41" s="11" t="s">
        <v>394</v>
      </c>
      <c r="N41" s="21">
        <v>1</v>
      </c>
      <c r="O41" s="21">
        <v>3</v>
      </c>
      <c r="T41" s="11">
        <f t="shared" si="3"/>
        <v>1</v>
      </c>
      <c r="U41" s="11">
        <f t="shared" si="4"/>
        <v>3</v>
      </c>
      <c r="V41" s="11" t="s">
        <v>264</v>
      </c>
      <c r="W41" s="11" cm="1">
        <f t="array" ref="W41">IF(LEFT($B41,4)="Tour",0,IF(AND($N41=$O41,$P41=$Q41,NOT(ISBLANK(N41:Q41))),1,0))</f>
        <v>0</v>
      </c>
      <c r="X41" s="12" t="str">
        <f t="shared" si="1"/>
        <v>1-3</v>
      </c>
      <c r="Y41" s="7" t="str">
        <f t="shared" si="5"/>
        <v>Egypte</v>
      </c>
      <c r="Z41" s="34">
        <f>IF(M41="Terminé",IF(T41&gt;U41,J41,IF(T41&lt;U41,L41,K41))+VLOOKUP(V41,Setup_ScoreExactBonus!$A:$D,4,FALSE),"")</f>
        <v>109</v>
      </c>
      <c r="AA41" s="7" t="str">
        <f t="shared" si="6"/>
        <v>Egypte</v>
      </c>
      <c r="AB41" s="7">
        <f t="shared" si="7"/>
        <v>1</v>
      </c>
      <c r="AD41" s="7">
        <f>IF(M41="Terminé",SUMPRODUCT(Z$2:Z41,AB$2:AB41),"")</f>
        <v>5337</v>
      </c>
    </row>
    <row r="42" spans="1:30" x14ac:dyDescent="0.35">
      <c r="A42" s="7">
        <f t="shared" si="8"/>
        <v>41</v>
      </c>
      <c r="B42" s="7" t="s">
        <v>84</v>
      </c>
      <c r="C42" s="7" t="s">
        <v>69</v>
      </c>
      <c r="D42" s="7" t="s">
        <v>69</v>
      </c>
      <c r="E42" s="8">
        <v>46195</v>
      </c>
      <c r="F42" s="9">
        <v>0.79166666666666663</v>
      </c>
      <c r="G42" s="10">
        <f t="shared" si="2"/>
        <v>46195.791666666664</v>
      </c>
      <c r="H42" s="7" t="s">
        <v>70</v>
      </c>
      <c r="I42" s="7" t="s">
        <v>72</v>
      </c>
      <c r="J42" s="11">
        <v>63</v>
      </c>
      <c r="K42" s="11">
        <v>105</v>
      </c>
      <c r="L42" s="11">
        <v>132</v>
      </c>
      <c r="M42" s="11" t="s">
        <v>394</v>
      </c>
      <c r="N42" s="21">
        <v>2</v>
      </c>
      <c r="O42" s="21">
        <v>0</v>
      </c>
      <c r="T42" s="11">
        <f t="shared" si="3"/>
        <v>2</v>
      </c>
      <c r="U42" s="11">
        <f t="shared" si="4"/>
        <v>0</v>
      </c>
      <c r="V42" s="11" t="s">
        <v>263</v>
      </c>
      <c r="W42" s="11" cm="1">
        <f t="array" ref="W42">IF(LEFT($B42,4)="Tour",0,IF(AND($N42=$O42,$P42=$Q42,NOT(ISBLANK(N42:Q42))),1,0))</f>
        <v>0</v>
      </c>
      <c r="X42" s="12" t="str">
        <f t="shared" si="1"/>
        <v>2-0</v>
      </c>
      <c r="Y42" s="7" t="str">
        <f t="shared" si="5"/>
        <v>Argentine</v>
      </c>
      <c r="Z42" s="34">
        <f>IF(M42="Terminé",IF(T42&gt;U42,J42,IF(T42&lt;U42,L42,K42))+VLOOKUP(V42,Setup_ScoreExactBonus!$A:$D,4,FALSE),"")</f>
        <v>93</v>
      </c>
      <c r="AA42" s="7" t="str">
        <f t="shared" si="6"/>
        <v>Argentine</v>
      </c>
      <c r="AB42" s="7">
        <f t="shared" si="7"/>
        <v>1</v>
      </c>
      <c r="AD42" s="7">
        <f>IF(M42="Terminé",SUMPRODUCT(Z$2:Z42,AB$2:AB42),"")</f>
        <v>5430</v>
      </c>
    </row>
    <row r="43" spans="1:30" x14ac:dyDescent="0.35">
      <c r="A43" s="7">
        <f t="shared" si="8"/>
        <v>42</v>
      </c>
      <c r="B43" s="7" t="s">
        <v>84</v>
      </c>
      <c r="C43" s="7" t="s">
        <v>64</v>
      </c>
      <c r="D43" s="7" t="s">
        <v>64</v>
      </c>
      <c r="E43" s="8">
        <v>46195</v>
      </c>
      <c r="F43" s="9">
        <v>0.95833333333333337</v>
      </c>
      <c r="G43" s="10">
        <f t="shared" si="2"/>
        <v>46195.958333333336</v>
      </c>
      <c r="H43" s="7" t="s">
        <v>65</v>
      </c>
      <c r="I43" s="7" t="s">
        <v>67</v>
      </c>
      <c r="J43" s="11">
        <v>22</v>
      </c>
      <c r="K43" s="11">
        <v>166</v>
      </c>
      <c r="L43" s="11">
        <v>189</v>
      </c>
      <c r="M43" s="11" t="s">
        <v>394</v>
      </c>
      <c r="N43" s="21">
        <v>3</v>
      </c>
      <c r="O43" s="21">
        <v>0</v>
      </c>
      <c r="T43" s="11">
        <f t="shared" si="3"/>
        <v>3</v>
      </c>
      <c r="U43" s="11">
        <f t="shared" si="4"/>
        <v>0</v>
      </c>
      <c r="V43" s="11" t="s">
        <v>262</v>
      </c>
      <c r="W43" s="11" cm="1">
        <f t="array" ref="W43">IF(LEFT($B43,4)="Tour",0,IF(AND($N43=$O43,$P43=$Q43,NOT(ISBLANK(N43:Q43))),1,0))</f>
        <v>0</v>
      </c>
      <c r="X43" s="12" t="str">
        <f t="shared" si="1"/>
        <v>3-0</v>
      </c>
      <c r="Y43" s="7" t="str">
        <f t="shared" si="5"/>
        <v>France</v>
      </c>
      <c r="Z43" s="34">
        <f>IF(M43="Terminé",IF(T43&gt;U43,J43,IF(T43&lt;U43,L43,K43))+VLOOKUP(V43,Setup_ScoreExactBonus!$A:$D,4,FALSE),"")</f>
        <v>42</v>
      </c>
      <c r="AA43" s="7" t="str">
        <f t="shared" si="6"/>
        <v>France</v>
      </c>
      <c r="AB43" s="7">
        <f t="shared" si="7"/>
        <v>1</v>
      </c>
      <c r="AD43" s="7">
        <f>IF(M43="Terminé",SUMPRODUCT(Z$2:Z43,AB$2:AB43),"")</f>
        <v>5472</v>
      </c>
    </row>
    <row r="44" spans="1:30" x14ac:dyDescent="0.35">
      <c r="A44" s="7">
        <f t="shared" si="8"/>
        <v>43</v>
      </c>
      <c r="B44" s="7" t="s">
        <v>84</v>
      </c>
      <c r="C44" s="7" t="s">
        <v>64</v>
      </c>
      <c r="D44" s="7" t="s">
        <v>64</v>
      </c>
      <c r="E44" s="8">
        <v>46196</v>
      </c>
      <c r="F44" s="9">
        <v>8.3333333333333329E-2</v>
      </c>
      <c r="G44" s="10">
        <f t="shared" si="2"/>
        <v>46196.083333333336</v>
      </c>
      <c r="H44" s="7" t="s">
        <v>68</v>
      </c>
      <c r="I44" s="7" t="s">
        <v>66</v>
      </c>
      <c r="J44" s="11">
        <v>64</v>
      </c>
      <c r="K44" s="11">
        <v>105</v>
      </c>
      <c r="L44" s="11">
        <v>137</v>
      </c>
      <c r="M44" s="11" t="s">
        <v>394</v>
      </c>
      <c r="N44" s="21">
        <v>3</v>
      </c>
      <c r="O44" s="21">
        <v>2</v>
      </c>
      <c r="T44" s="11">
        <f t="shared" si="3"/>
        <v>3</v>
      </c>
      <c r="U44" s="11">
        <f t="shared" si="4"/>
        <v>2</v>
      </c>
      <c r="V44" s="11" t="s">
        <v>264</v>
      </c>
      <c r="W44" s="11" cm="1">
        <f t="array" ref="W44">IF(LEFT($B44,4)="Tour",0,IF(AND($N44=$O44,$P44=$Q44,NOT(ISBLANK(N44:Q44))),1,0))</f>
        <v>0</v>
      </c>
      <c r="X44" s="12" t="str">
        <f t="shared" si="1"/>
        <v>3-2</v>
      </c>
      <c r="Y44" s="7" t="str">
        <f t="shared" si="5"/>
        <v>Norvège</v>
      </c>
      <c r="Z44" s="34">
        <f>IF(M44="Terminé",IF(T44&gt;U44,J44,IF(T44&lt;U44,L44,K44))+VLOOKUP(V44,Setup_ScoreExactBonus!$A:$D,4,FALSE),"")</f>
        <v>114</v>
      </c>
      <c r="AA44" s="7" t="str">
        <f t="shared" si="6"/>
        <v>Norvège</v>
      </c>
      <c r="AB44" s="7">
        <f t="shared" si="7"/>
        <v>1</v>
      </c>
      <c r="AD44" s="7">
        <f>IF(M44="Terminé",SUMPRODUCT(Z$2:Z44,AB$2:AB44),"")</f>
        <v>5586</v>
      </c>
    </row>
    <row r="45" spans="1:30" x14ac:dyDescent="0.35">
      <c r="A45" s="7">
        <f t="shared" si="8"/>
        <v>44</v>
      </c>
      <c r="B45" s="7" t="s">
        <v>84</v>
      </c>
      <c r="C45" s="7" t="s">
        <v>69</v>
      </c>
      <c r="D45" s="7" t="s">
        <v>69</v>
      </c>
      <c r="E45" s="8">
        <v>46196</v>
      </c>
      <c r="F45" s="9">
        <v>0.20833333333333334</v>
      </c>
      <c r="G45" s="10">
        <f t="shared" si="2"/>
        <v>46196.208333333336</v>
      </c>
      <c r="H45" s="7" t="s">
        <v>73</v>
      </c>
      <c r="I45" s="7" t="s">
        <v>71</v>
      </c>
      <c r="J45" s="11">
        <v>152</v>
      </c>
      <c r="K45" s="11">
        <v>139</v>
      </c>
      <c r="L45" s="11">
        <v>67</v>
      </c>
      <c r="M45" s="11" t="s">
        <v>394</v>
      </c>
      <c r="N45" s="21">
        <v>1</v>
      </c>
      <c r="O45" s="21">
        <v>2</v>
      </c>
      <c r="T45" s="11">
        <f t="shared" si="3"/>
        <v>1</v>
      </c>
      <c r="U45" s="11">
        <f t="shared" si="4"/>
        <v>2</v>
      </c>
      <c r="V45" s="11" t="s">
        <v>263</v>
      </c>
      <c r="W45" s="11" cm="1">
        <f t="array" ref="W45">IF(LEFT($B45,4)="Tour",0,IF(AND($N45=$O45,$P45=$Q45,NOT(ISBLANK(N45:Q45))),1,0))</f>
        <v>0</v>
      </c>
      <c r="X45" s="12" t="str">
        <f t="shared" si="1"/>
        <v>1-2</v>
      </c>
      <c r="Y45" s="7" t="str">
        <f t="shared" si="5"/>
        <v>Algérie</v>
      </c>
      <c r="Z45" s="34">
        <f>IF(M45="Terminé",IF(T45&gt;U45,J45,IF(T45&lt;U45,L45,K45))+VLOOKUP(V45,Setup_ScoreExactBonus!$A:$D,4,FALSE),"")</f>
        <v>97</v>
      </c>
      <c r="AA45" s="7" t="str">
        <f t="shared" si="6"/>
        <v>Algérie</v>
      </c>
      <c r="AB45" s="7">
        <f t="shared" si="7"/>
        <v>1</v>
      </c>
      <c r="AD45" s="7">
        <f>IF(M45="Terminé",SUMPRODUCT(Z$2:Z45,AB$2:AB45),"")</f>
        <v>5683</v>
      </c>
    </row>
    <row r="46" spans="1:30" x14ac:dyDescent="0.35">
      <c r="A46" s="7">
        <f t="shared" si="8"/>
        <v>45</v>
      </c>
      <c r="B46" s="7" t="s">
        <v>84</v>
      </c>
      <c r="C46" s="7" t="s">
        <v>74</v>
      </c>
      <c r="D46" s="7" t="s">
        <v>74</v>
      </c>
      <c r="E46" s="8">
        <v>46196</v>
      </c>
      <c r="F46" s="9">
        <v>0.79166666666666663</v>
      </c>
      <c r="G46" s="10">
        <f t="shared" si="2"/>
        <v>46196.791666666664</v>
      </c>
      <c r="H46" s="7" t="s">
        <v>75</v>
      </c>
      <c r="I46" s="7" t="s">
        <v>82</v>
      </c>
      <c r="J46" s="11">
        <v>24</v>
      </c>
      <c r="K46" s="11">
        <v>154</v>
      </c>
      <c r="L46" s="11">
        <v>173</v>
      </c>
      <c r="M46" s="11" t="s">
        <v>394</v>
      </c>
      <c r="N46" s="21">
        <v>5</v>
      </c>
      <c r="O46" s="21">
        <v>0</v>
      </c>
      <c r="T46" s="11">
        <f t="shared" si="3"/>
        <v>5</v>
      </c>
      <c r="U46" s="11">
        <f t="shared" si="4"/>
        <v>0</v>
      </c>
      <c r="V46" s="11" t="s">
        <v>265</v>
      </c>
      <c r="W46" s="11" cm="1">
        <f t="array" ref="W46">IF(LEFT($B46,4)="Tour",0,IF(AND($N46=$O46,$P46=$Q46,NOT(ISBLANK(N46:Q46))),1,0))</f>
        <v>0</v>
      </c>
      <c r="X46" s="12" t="str">
        <f t="shared" si="1"/>
        <v>5-0</v>
      </c>
      <c r="Y46" s="7" t="str">
        <f t="shared" si="5"/>
        <v>Portugal</v>
      </c>
      <c r="Z46" s="34">
        <f>IF(M46="Terminé",IF(T46&gt;U46,J46,IF(T46&lt;U46,L46,K46))+VLOOKUP(V46,Setup_ScoreExactBonus!$A:$D,4,FALSE),"")</f>
        <v>94</v>
      </c>
      <c r="AA46" s="7" t="str">
        <f t="shared" si="6"/>
        <v>Portugal</v>
      </c>
      <c r="AB46" s="7">
        <f t="shared" si="7"/>
        <v>1</v>
      </c>
      <c r="AD46" s="7">
        <f>IF(M46="Terminé",SUMPRODUCT(Z$2:Z46,AB$2:AB46),"")</f>
        <v>5777</v>
      </c>
    </row>
    <row r="47" spans="1:30" x14ac:dyDescent="0.35">
      <c r="A47" s="7">
        <f t="shared" si="8"/>
        <v>46</v>
      </c>
      <c r="B47" s="7" t="s">
        <v>84</v>
      </c>
      <c r="C47" s="7" t="s">
        <v>77</v>
      </c>
      <c r="D47" s="7" t="s">
        <v>77</v>
      </c>
      <c r="E47" s="8">
        <v>46196</v>
      </c>
      <c r="F47" s="9">
        <v>0.91666666666666663</v>
      </c>
      <c r="G47" s="10">
        <f t="shared" si="2"/>
        <v>46196.916666666664</v>
      </c>
      <c r="H47" s="7" t="s">
        <v>78</v>
      </c>
      <c r="I47" s="7" t="s">
        <v>80</v>
      </c>
      <c r="J47" s="11">
        <v>44</v>
      </c>
      <c r="K47" s="11">
        <v>127</v>
      </c>
      <c r="L47" s="11">
        <v>162</v>
      </c>
      <c r="M47" s="11" t="s">
        <v>394</v>
      </c>
      <c r="N47" s="21">
        <v>0</v>
      </c>
      <c r="O47" s="21">
        <v>0</v>
      </c>
      <c r="T47" s="11">
        <f t="shared" si="3"/>
        <v>0</v>
      </c>
      <c r="U47" s="11">
        <f t="shared" si="4"/>
        <v>0</v>
      </c>
      <c r="V47" s="11" t="s">
        <v>264</v>
      </c>
      <c r="W47" s="11" cm="1">
        <f t="array" ref="W47">IF(LEFT($B47,4)="Tour",0,IF(AND($N47=$O47,$P47=$Q47,NOT(ISBLANK(N47:Q47))),1,0))</f>
        <v>0</v>
      </c>
      <c r="X47" s="12" t="str">
        <f t="shared" si="1"/>
        <v>0-0</v>
      </c>
      <c r="Y47" s="7" t="str">
        <f t="shared" si="5"/>
        <v>Nul</v>
      </c>
      <c r="Z47" s="34">
        <f>IF(M47="Terminé",IF(T47&gt;U47,J47,IF(T47&lt;U47,L47,K47))+VLOOKUP(V47,Setup_ScoreExactBonus!$A:$D,4,FALSE),"")</f>
        <v>177</v>
      </c>
      <c r="AA47" s="7" t="str">
        <f t="shared" si="6"/>
        <v>Nul</v>
      </c>
      <c r="AB47" s="7">
        <f t="shared" si="7"/>
        <v>1</v>
      </c>
      <c r="AD47" s="7">
        <f>IF(M47="Terminé",SUMPRODUCT(Z$2:Z47,AB$2:AB47),"")</f>
        <v>5954</v>
      </c>
    </row>
    <row r="48" spans="1:30" x14ac:dyDescent="0.35">
      <c r="A48" s="7">
        <f t="shared" si="8"/>
        <v>47</v>
      </c>
      <c r="B48" s="7" t="s">
        <v>84</v>
      </c>
      <c r="C48" s="7" t="s">
        <v>77</v>
      </c>
      <c r="D48" s="7" t="s">
        <v>77</v>
      </c>
      <c r="E48" s="8">
        <v>46197</v>
      </c>
      <c r="F48" s="9">
        <v>4.1666666666666664E-2</v>
      </c>
      <c r="G48" s="10">
        <f t="shared" si="2"/>
        <v>46197.041666666664</v>
      </c>
      <c r="H48" s="7" t="s">
        <v>81</v>
      </c>
      <c r="I48" s="7" t="s">
        <v>79</v>
      </c>
      <c r="J48" s="11">
        <v>165</v>
      </c>
      <c r="K48" s="11">
        <v>123</v>
      </c>
      <c r="L48" s="11">
        <v>36</v>
      </c>
      <c r="M48" s="11" t="s">
        <v>394</v>
      </c>
      <c r="N48" s="21">
        <v>0</v>
      </c>
      <c r="O48" s="21">
        <v>1</v>
      </c>
      <c r="T48" s="11">
        <f t="shared" si="3"/>
        <v>0</v>
      </c>
      <c r="U48" s="11">
        <f t="shared" si="4"/>
        <v>1</v>
      </c>
      <c r="V48" s="11" t="s">
        <v>264</v>
      </c>
      <c r="W48" s="11" cm="1">
        <f t="array" ref="W48">IF(LEFT($B48,4)="Tour",0,IF(AND($N48=$O48,$P48=$Q48,NOT(ISBLANK(N48:Q48))),1,0))</f>
        <v>0</v>
      </c>
      <c r="X48" s="12" t="str">
        <f t="shared" si="1"/>
        <v>0-1</v>
      </c>
      <c r="Y48" s="7" t="str">
        <f t="shared" si="5"/>
        <v>Croatie</v>
      </c>
      <c r="Z48" s="34">
        <f>IF(M48="Terminé",IF(T48&gt;U48,J48,IF(T48&lt;U48,L48,K48))+VLOOKUP(V48,Setup_ScoreExactBonus!$A:$D,4,FALSE),"")</f>
        <v>86</v>
      </c>
      <c r="AA48" s="7" t="str">
        <f t="shared" si="6"/>
        <v>Croatie</v>
      </c>
      <c r="AB48" s="7">
        <f t="shared" si="7"/>
        <v>1</v>
      </c>
      <c r="AD48" s="7">
        <f>IF(M48="Terminé",SUMPRODUCT(Z$2:Z48,AB$2:AB48),"")</f>
        <v>6040</v>
      </c>
    </row>
    <row r="49" spans="1:30" x14ac:dyDescent="0.35">
      <c r="A49" s="7">
        <f t="shared" si="8"/>
        <v>48</v>
      </c>
      <c r="B49" s="7" t="s">
        <v>84</v>
      </c>
      <c r="C49" s="7" t="s">
        <v>74</v>
      </c>
      <c r="D49" s="7" t="s">
        <v>74</v>
      </c>
      <c r="E49" s="8">
        <v>46197</v>
      </c>
      <c r="F49" s="9">
        <v>0.16666666666666666</v>
      </c>
      <c r="G49" s="10">
        <f t="shared" si="2"/>
        <v>46197.166666666664</v>
      </c>
      <c r="H49" s="7" t="s">
        <v>83</v>
      </c>
      <c r="I49" s="7" t="s">
        <v>76</v>
      </c>
      <c r="J49" s="11">
        <v>77</v>
      </c>
      <c r="K49" s="11">
        <v>111</v>
      </c>
      <c r="L49" s="11">
        <v>123</v>
      </c>
      <c r="M49" s="11" t="s">
        <v>394</v>
      </c>
      <c r="N49" s="21">
        <v>1</v>
      </c>
      <c r="O49" s="21">
        <v>0</v>
      </c>
      <c r="T49" s="11">
        <f t="shared" si="3"/>
        <v>1</v>
      </c>
      <c r="U49" s="11">
        <f t="shared" si="4"/>
        <v>0</v>
      </c>
      <c r="V49" s="11" t="s">
        <v>264</v>
      </c>
      <c r="W49" s="11" cm="1">
        <f t="array" ref="W49">IF(LEFT($B49,4)="Tour",0,IF(AND($N49=$O49,$P49=$Q49,NOT(ISBLANK(N49:Q49))),1,0))</f>
        <v>0</v>
      </c>
      <c r="X49" s="12" t="str">
        <f t="shared" si="1"/>
        <v>1-0</v>
      </c>
      <c r="Y49" s="7" t="str">
        <f t="shared" si="5"/>
        <v>Colombie</v>
      </c>
      <c r="Z49" s="34">
        <f>IF(M49="Terminé",IF(T49&gt;U49,J49,IF(T49&lt;U49,L49,K49))+VLOOKUP(V49,Setup_ScoreExactBonus!$A:$D,4,FALSE),"")</f>
        <v>127</v>
      </c>
      <c r="AA49" s="7" t="str">
        <f t="shared" si="6"/>
        <v>Colombie</v>
      </c>
      <c r="AB49" s="7">
        <f t="shared" si="7"/>
        <v>1</v>
      </c>
      <c r="AD49" s="7">
        <f>IF(M49="Terminé",SUMPRODUCT(Z$2:Z49,AB$2:AB49),"")</f>
        <v>6167</v>
      </c>
    </row>
    <row r="50" spans="1:30" x14ac:dyDescent="0.35">
      <c r="A50" s="7">
        <f t="shared" si="8"/>
        <v>49</v>
      </c>
      <c r="B50" s="7" t="s">
        <v>85</v>
      </c>
      <c r="C50" s="7" t="s">
        <v>30</v>
      </c>
      <c r="D50" s="7" t="s">
        <v>30</v>
      </c>
      <c r="E50" s="8">
        <v>46197</v>
      </c>
      <c r="F50" s="9">
        <v>0.875</v>
      </c>
      <c r="G50" s="10">
        <f t="shared" si="2"/>
        <v>46197.875</v>
      </c>
      <c r="H50" s="7" t="s">
        <v>37</v>
      </c>
      <c r="I50" s="7" t="s">
        <v>31</v>
      </c>
      <c r="J50" s="11">
        <v>68</v>
      </c>
      <c r="K50" s="11">
        <v>106</v>
      </c>
      <c r="L50" s="11">
        <v>129</v>
      </c>
      <c r="M50" s="11" t="s">
        <v>394</v>
      </c>
      <c r="N50" s="21">
        <v>2</v>
      </c>
      <c r="O50" s="21">
        <v>1</v>
      </c>
      <c r="T50" s="11">
        <f t="shared" si="3"/>
        <v>2</v>
      </c>
      <c r="U50" s="11">
        <f t="shared" si="4"/>
        <v>1</v>
      </c>
      <c r="V50" s="11" t="s">
        <v>262</v>
      </c>
      <c r="W50" s="11" cm="1">
        <f t="array" ref="W50">IF(LEFT($B50,4)="Tour",0,IF(AND($N50=$O50,$P50=$Q50,NOT(ISBLANK(N50:Q50))),1,0))</f>
        <v>0</v>
      </c>
      <c r="X50" s="12" t="str">
        <f t="shared" si="1"/>
        <v>2-1</v>
      </c>
      <c r="Y50" s="7" t="str">
        <f t="shared" si="5"/>
        <v>Suisse</v>
      </c>
      <c r="Z50" s="34">
        <f>IF(M50="Terminé",IF(T50&gt;U50,J50,IF(T50&lt;U50,L50,K50))+VLOOKUP(V50,Setup_ScoreExactBonus!$A:$D,4,FALSE),"")</f>
        <v>88</v>
      </c>
      <c r="AA50" s="7" t="str">
        <f t="shared" si="6"/>
        <v>Suisse</v>
      </c>
      <c r="AB50" s="7">
        <f t="shared" si="7"/>
        <v>1</v>
      </c>
      <c r="AD50" s="7">
        <f>IF(M50="Terminé",SUMPRODUCT(Z$2:Z50,AB$2:AB50),"")</f>
        <v>6255</v>
      </c>
    </row>
    <row r="51" spans="1:30" x14ac:dyDescent="0.35">
      <c r="A51" s="7">
        <f t="shared" si="8"/>
        <v>50</v>
      </c>
      <c r="B51" s="7" t="s">
        <v>85</v>
      </c>
      <c r="C51" s="7" t="s">
        <v>30</v>
      </c>
      <c r="D51" s="7" t="s">
        <v>30</v>
      </c>
      <c r="E51" s="8">
        <v>46197</v>
      </c>
      <c r="F51" s="9">
        <v>0.875</v>
      </c>
      <c r="G51" s="10">
        <f t="shared" si="2"/>
        <v>46197.875</v>
      </c>
      <c r="H51" s="7" t="s">
        <v>32</v>
      </c>
      <c r="I51" s="7" t="s">
        <v>36</v>
      </c>
      <c r="J51" s="11">
        <v>87</v>
      </c>
      <c r="K51" s="11">
        <v>102</v>
      </c>
      <c r="L51" s="11">
        <v>120</v>
      </c>
      <c r="M51" s="11" t="s">
        <v>394</v>
      </c>
      <c r="N51" s="21">
        <v>3</v>
      </c>
      <c r="O51" s="21">
        <v>1</v>
      </c>
      <c r="T51" s="11">
        <f t="shared" si="3"/>
        <v>3</v>
      </c>
      <c r="U51" s="11">
        <f t="shared" si="4"/>
        <v>1</v>
      </c>
      <c r="V51" s="11" t="s">
        <v>262</v>
      </c>
      <c r="W51" s="11" cm="1">
        <f t="array" ref="W51">IF(LEFT($B51,4)="Tour",0,IF(AND($N51=$O51,$P51=$Q51,NOT(ISBLANK(N51:Q51))),1,0))</f>
        <v>0</v>
      </c>
      <c r="X51" s="12" t="str">
        <f t="shared" si="1"/>
        <v>3-1</v>
      </c>
      <c r="Y51" s="7" t="str">
        <f t="shared" si="5"/>
        <v>Bosnie-Herzégovine</v>
      </c>
      <c r="Z51" s="34">
        <f>IF(M51="Terminé",IF(T51&gt;U51,J51,IF(T51&lt;U51,L51,K51))+VLOOKUP(V51,Setup_ScoreExactBonus!$A:$D,4,FALSE),"")</f>
        <v>107</v>
      </c>
      <c r="AA51" s="7" t="str">
        <f t="shared" si="6"/>
        <v>Bosnie-Herzégovine</v>
      </c>
      <c r="AB51" s="7">
        <f t="shared" si="7"/>
        <v>1</v>
      </c>
      <c r="AD51" s="7">
        <f>IF(M51="Terminé",SUMPRODUCT(Z$2:Z51,AB$2:AB51),"")</f>
        <v>6362</v>
      </c>
    </row>
    <row r="52" spans="1:30" x14ac:dyDescent="0.35">
      <c r="A52" s="7">
        <f t="shared" si="8"/>
        <v>51</v>
      </c>
      <c r="B52" s="7" t="s">
        <v>85</v>
      </c>
      <c r="C52" s="7" t="s">
        <v>38</v>
      </c>
      <c r="D52" s="7" t="s">
        <v>38</v>
      </c>
      <c r="E52" s="8">
        <v>46198</v>
      </c>
      <c r="F52" s="9">
        <v>0</v>
      </c>
      <c r="G52" s="10">
        <f t="shared" si="2"/>
        <v>46198</v>
      </c>
      <c r="H52" s="7" t="s">
        <v>40</v>
      </c>
      <c r="I52" s="7" t="s">
        <v>41</v>
      </c>
      <c r="J52" s="11">
        <v>29</v>
      </c>
      <c r="K52" s="11">
        <v>159</v>
      </c>
      <c r="L52" s="11">
        <v>187</v>
      </c>
      <c r="M52" s="11" t="s">
        <v>394</v>
      </c>
      <c r="N52" s="21">
        <v>4</v>
      </c>
      <c r="O52" s="21">
        <v>2</v>
      </c>
      <c r="T52" s="11">
        <f t="shared" si="3"/>
        <v>4</v>
      </c>
      <c r="U52" s="11">
        <f t="shared" si="4"/>
        <v>2</v>
      </c>
      <c r="V52" s="11" t="s">
        <v>262</v>
      </c>
      <c r="W52" s="11" cm="1">
        <f t="array" ref="W52">IF(LEFT($B52,4)="Tour",0,IF(AND($N52=$O52,$P52=$Q52,NOT(ISBLANK(N52:Q52))),1,0))</f>
        <v>0</v>
      </c>
      <c r="X52" s="12" t="str">
        <f t="shared" si="1"/>
        <v>4-2</v>
      </c>
      <c r="Y52" s="7" t="str">
        <f t="shared" si="5"/>
        <v>Maroc</v>
      </c>
      <c r="Z52" s="34">
        <f>IF(M52="Terminé",IF(T52&gt;U52,J52,IF(T52&lt;U52,L52,K52))+VLOOKUP(V52,Setup_ScoreExactBonus!$A:$D,4,FALSE),"")</f>
        <v>49</v>
      </c>
      <c r="AA52" s="7" t="str">
        <f t="shared" si="6"/>
        <v>Maroc</v>
      </c>
      <c r="AB52" s="7">
        <f t="shared" si="7"/>
        <v>1</v>
      </c>
      <c r="AD52" s="7">
        <f>IF(M52="Terminé",SUMPRODUCT(Z$2:Z52,AB$2:AB52),"")</f>
        <v>6411</v>
      </c>
    </row>
    <row r="53" spans="1:30" x14ac:dyDescent="0.35">
      <c r="A53" s="7">
        <f t="shared" si="8"/>
        <v>52</v>
      </c>
      <c r="B53" s="7" t="s">
        <v>85</v>
      </c>
      <c r="C53" s="7" t="s">
        <v>38</v>
      </c>
      <c r="D53" s="7" t="s">
        <v>38</v>
      </c>
      <c r="E53" s="8">
        <v>46198</v>
      </c>
      <c r="F53" s="9">
        <v>0</v>
      </c>
      <c r="G53" s="10">
        <f t="shared" si="2"/>
        <v>46198</v>
      </c>
      <c r="H53" s="7" t="s">
        <v>42</v>
      </c>
      <c r="I53" s="7" t="s">
        <v>39</v>
      </c>
      <c r="J53" s="11">
        <v>145</v>
      </c>
      <c r="K53" s="11">
        <v>124</v>
      </c>
      <c r="L53" s="11">
        <v>48</v>
      </c>
      <c r="M53" s="11" t="s">
        <v>394</v>
      </c>
      <c r="N53" s="21">
        <v>0</v>
      </c>
      <c r="O53" s="21">
        <v>3</v>
      </c>
      <c r="T53" s="11">
        <f t="shared" si="3"/>
        <v>0</v>
      </c>
      <c r="U53" s="11">
        <f t="shared" si="4"/>
        <v>3</v>
      </c>
      <c r="V53" s="11" t="s">
        <v>264</v>
      </c>
      <c r="W53" s="11" cm="1">
        <f t="array" ref="W53">IF(LEFT($B53,4)="Tour",0,IF(AND($N53=$O53,$P53=$Q53,NOT(ISBLANK(N53:Q53))),1,0))</f>
        <v>0</v>
      </c>
      <c r="X53" s="12" t="str">
        <f t="shared" si="1"/>
        <v>0-3</v>
      </c>
      <c r="Y53" s="7" t="str">
        <f t="shared" si="5"/>
        <v>Brésil</v>
      </c>
      <c r="Z53" s="34">
        <f>IF(M53="Terminé",IF(T53&gt;U53,J53,IF(T53&lt;U53,L53,K53))+VLOOKUP(V53,Setup_ScoreExactBonus!$A:$D,4,FALSE),"")</f>
        <v>98</v>
      </c>
      <c r="AA53" s="7" t="str">
        <f t="shared" si="6"/>
        <v>Brésil</v>
      </c>
      <c r="AB53" s="7">
        <f t="shared" si="7"/>
        <v>1</v>
      </c>
      <c r="AD53" s="7">
        <f>IF(M53="Terminé",SUMPRODUCT(Z$2:Z53,AB$2:AB53),"")</f>
        <v>6509</v>
      </c>
    </row>
    <row r="54" spans="1:30" x14ac:dyDescent="0.35">
      <c r="A54" s="7">
        <f t="shared" si="8"/>
        <v>53</v>
      </c>
      <c r="B54" s="7" t="s">
        <v>85</v>
      </c>
      <c r="C54" s="7" t="s">
        <v>25</v>
      </c>
      <c r="D54" s="7" t="s">
        <v>25</v>
      </c>
      <c r="E54" s="8">
        <v>46198</v>
      </c>
      <c r="F54" s="9">
        <v>0.125</v>
      </c>
      <c r="G54" s="10">
        <f t="shared" si="2"/>
        <v>46198.125</v>
      </c>
      <c r="H54" s="7" t="s">
        <v>27</v>
      </c>
      <c r="I54" s="7" t="s">
        <v>28</v>
      </c>
      <c r="J54" s="11">
        <v>117</v>
      </c>
      <c r="K54" s="11">
        <v>103</v>
      </c>
      <c r="L54" s="11">
        <v>87</v>
      </c>
      <c r="M54" s="11" t="s">
        <v>394</v>
      </c>
      <c r="N54" s="21">
        <v>1</v>
      </c>
      <c r="O54" s="21">
        <v>0</v>
      </c>
      <c r="T54" s="11">
        <f t="shared" si="3"/>
        <v>1</v>
      </c>
      <c r="U54" s="11">
        <f t="shared" si="4"/>
        <v>0</v>
      </c>
      <c r="V54" s="11" t="s">
        <v>262</v>
      </c>
      <c r="W54" s="11" cm="1">
        <f t="array" ref="W54">IF(LEFT($B54,4)="Tour",0,IF(AND($N54=$O54,$P54=$Q54,NOT(ISBLANK(N54:Q54))),1,0))</f>
        <v>0</v>
      </c>
      <c r="X54" s="12" t="str">
        <f t="shared" si="1"/>
        <v>1-0</v>
      </c>
      <c r="Y54" s="7" t="str">
        <f t="shared" si="5"/>
        <v>Afrique du Sud</v>
      </c>
      <c r="Z54" s="34">
        <f>IF(M54="Terminé",IF(T54&gt;U54,J54,IF(T54&lt;U54,L54,K54))+VLOOKUP(V54,Setup_ScoreExactBonus!$A:$D,4,FALSE),"")</f>
        <v>137</v>
      </c>
      <c r="AA54" s="7" t="str">
        <f t="shared" si="6"/>
        <v>Afrique du Sud</v>
      </c>
      <c r="AB54" s="7">
        <f t="shared" si="7"/>
        <v>1</v>
      </c>
      <c r="AD54" s="7">
        <f>IF(M54="Terminé",SUMPRODUCT(Z$2:Z54,AB$2:AB54),"")</f>
        <v>6646</v>
      </c>
    </row>
    <row r="55" spans="1:30" x14ac:dyDescent="0.35">
      <c r="A55" s="7">
        <f t="shared" si="8"/>
        <v>54</v>
      </c>
      <c r="B55" s="7" t="s">
        <v>85</v>
      </c>
      <c r="C55" s="7" t="s">
        <v>25</v>
      </c>
      <c r="D55" s="7" t="s">
        <v>25</v>
      </c>
      <c r="E55" s="8">
        <v>46198</v>
      </c>
      <c r="F55" s="9">
        <v>0.125</v>
      </c>
      <c r="G55" s="10">
        <f t="shared" si="2"/>
        <v>46198.125</v>
      </c>
      <c r="H55" s="7" t="s">
        <v>29</v>
      </c>
      <c r="I55" s="7" t="s">
        <v>26</v>
      </c>
      <c r="J55" s="11">
        <v>109</v>
      </c>
      <c r="K55" s="11">
        <v>99</v>
      </c>
      <c r="L55" s="11">
        <v>91</v>
      </c>
      <c r="M55" s="11" t="s">
        <v>394</v>
      </c>
      <c r="N55" s="21">
        <v>0</v>
      </c>
      <c r="O55" s="21">
        <v>3</v>
      </c>
      <c r="T55" s="11">
        <f t="shared" si="3"/>
        <v>0</v>
      </c>
      <c r="U55" s="11">
        <f t="shared" si="4"/>
        <v>3</v>
      </c>
      <c r="V55" s="11" t="s">
        <v>262</v>
      </c>
      <c r="W55" s="11" cm="1">
        <f t="array" ref="W55">IF(LEFT($B55,4)="Tour",0,IF(AND($N55=$O55,$P55=$Q55,NOT(ISBLANK(N55:Q55))),1,0))</f>
        <v>0</v>
      </c>
      <c r="X55" s="12" t="str">
        <f t="shared" si="1"/>
        <v>0-3</v>
      </c>
      <c r="Y55" s="7" t="str">
        <f t="shared" si="5"/>
        <v>Mexique</v>
      </c>
      <c r="Z55" s="34">
        <f>IF(M55="Terminé",IF(T55&gt;U55,J55,IF(T55&lt;U55,L55,K55))+VLOOKUP(V55,Setup_ScoreExactBonus!$A:$D,4,FALSE),"")</f>
        <v>111</v>
      </c>
      <c r="AA55" s="7" t="str">
        <f t="shared" si="6"/>
        <v>Mexique</v>
      </c>
      <c r="AB55" s="7">
        <f t="shared" si="7"/>
        <v>1</v>
      </c>
      <c r="AD55" s="7">
        <f>IF(M55="Terminé",SUMPRODUCT(Z$2:Z55,AB$2:AB55),"")</f>
        <v>6757</v>
      </c>
    </row>
    <row r="56" spans="1:30" x14ac:dyDescent="0.35">
      <c r="A56" s="7">
        <f t="shared" si="8"/>
        <v>55</v>
      </c>
      <c r="B56" s="7" t="s">
        <v>85</v>
      </c>
      <c r="C56" s="7" t="s">
        <v>45</v>
      </c>
      <c r="D56" s="7" t="s">
        <v>45</v>
      </c>
      <c r="E56" s="8">
        <v>46198</v>
      </c>
      <c r="F56" s="9">
        <v>0.91666666666666663</v>
      </c>
      <c r="G56" s="10">
        <f t="shared" si="2"/>
        <v>46198.916666666664</v>
      </c>
      <c r="H56" s="7" t="s">
        <v>47</v>
      </c>
      <c r="I56" s="7" t="s">
        <v>51</v>
      </c>
      <c r="J56" s="11">
        <v>163</v>
      </c>
      <c r="K56" s="11">
        <v>118</v>
      </c>
      <c r="L56" s="11">
        <v>53</v>
      </c>
      <c r="M56" s="11" t="s">
        <v>394</v>
      </c>
      <c r="N56" s="21">
        <v>0</v>
      </c>
      <c r="O56" s="21">
        <v>2</v>
      </c>
      <c r="T56" s="11">
        <f t="shared" si="3"/>
        <v>0</v>
      </c>
      <c r="U56" s="11">
        <f t="shared" si="4"/>
        <v>2</v>
      </c>
      <c r="V56" s="11" t="s">
        <v>262</v>
      </c>
      <c r="W56" s="11" cm="1">
        <f t="array" ref="W56">IF(LEFT($B56,4)="Tour",0,IF(AND($N56=$O56,$P56=$Q56,NOT(ISBLANK(N56:Q56))),1,0))</f>
        <v>0</v>
      </c>
      <c r="X56" s="12" t="str">
        <f t="shared" si="1"/>
        <v>0-2</v>
      </c>
      <c r="Y56" s="7" t="str">
        <f t="shared" si="5"/>
        <v>Côte d'Ivoire</v>
      </c>
      <c r="Z56" s="34">
        <f>IF(M56="Terminé",IF(T56&gt;U56,J56,IF(T56&lt;U56,L56,K56))+VLOOKUP(V56,Setup_ScoreExactBonus!$A:$D,4,FALSE),"")</f>
        <v>73</v>
      </c>
      <c r="AA56" s="7" t="str">
        <f t="shared" si="6"/>
        <v>Côte d'Ivoire</v>
      </c>
      <c r="AB56" s="7">
        <f t="shared" si="7"/>
        <v>1</v>
      </c>
      <c r="AD56" s="7">
        <f>IF(M56="Terminé",SUMPRODUCT(Z$2:Z56,AB$2:AB56),"")</f>
        <v>6830</v>
      </c>
    </row>
    <row r="57" spans="1:30" x14ac:dyDescent="0.35">
      <c r="A57" s="7">
        <f t="shared" si="8"/>
        <v>56</v>
      </c>
      <c r="B57" s="7" t="s">
        <v>85</v>
      </c>
      <c r="C57" s="7" t="s">
        <v>45</v>
      </c>
      <c r="D57" s="7" t="s">
        <v>45</v>
      </c>
      <c r="E57" s="8">
        <v>46198</v>
      </c>
      <c r="F57" s="9">
        <v>0.91666666666666663</v>
      </c>
      <c r="G57" s="10">
        <f t="shared" si="2"/>
        <v>46198.916666666664</v>
      </c>
      <c r="H57" s="7" t="s">
        <v>52</v>
      </c>
      <c r="I57" s="7" t="s">
        <v>46</v>
      </c>
      <c r="J57" s="11">
        <v>145</v>
      </c>
      <c r="K57" s="11">
        <v>129</v>
      </c>
      <c r="L57" s="11">
        <v>42</v>
      </c>
      <c r="M57" s="11" t="s">
        <v>394</v>
      </c>
      <c r="N57" s="21">
        <v>2</v>
      </c>
      <c r="O57" s="21">
        <v>1</v>
      </c>
      <c r="T57" s="11">
        <f t="shared" si="3"/>
        <v>2</v>
      </c>
      <c r="U57" s="11">
        <f t="shared" si="4"/>
        <v>1</v>
      </c>
      <c r="V57" s="11" t="s">
        <v>262</v>
      </c>
      <c r="W57" s="11" cm="1">
        <f t="array" ref="W57">IF(LEFT($B57,4)="Tour",0,IF(AND($N57=$O57,$P57=$Q57,NOT(ISBLANK(N57:Q57))),1,0))</f>
        <v>0</v>
      </c>
      <c r="X57" s="12" t="str">
        <f t="shared" si="1"/>
        <v>2-1</v>
      </c>
      <c r="Y57" s="7" t="str">
        <f t="shared" si="5"/>
        <v>Equateur</v>
      </c>
      <c r="Z57" s="34">
        <f>IF(M57="Terminé",IF(T57&gt;U57,J57,IF(T57&lt;U57,L57,K57))+VLOOKUP(V57,Setup_ScoreExactBonus!$A:$D,4,FALSE),"")</f>
        <v>165</v>
      </c>
      <c r="AA57" s="7" t="str">
        <f t="shared" si="6"/>
        <v>Equateur</v>
      </c>
      <c r="AB57" s="7">
        <f t="shared" si="7"/>
        <v>1</v>
      </c>
      <c r="AD57" s="7">
        <f>IF(M57="Terminé",SUMPRODUCT(Z$2:Z57,AB$2:AB57),"")</f>
        <v>6995</v>
      </c>
    </row>
    <row r="58" spans="1:30" x14ac:dyDescent="0.35">
      <c r="A58" s="7">
        <f t="shared" si="8"/>
        <v>57</v>
      </c>
      <c r="B58" s="7" t="s">
        <v>85</v>
      </c>
      <c r="C58" s="7" t="s">
        <v>48</v>
      </c>
      <c r="D58" s="7" t="s">
        <v>48</v>
      </c>
      <c r="E58" s="8">
        <v>46199</v>
      </c>
      <c r="F58" s="9">
        <v>4.1666666666666664E-2</v>
      </c>
      <c r="G58" s="10">
        <f t="shared" si="2"/>
        <v>46199.041666666664</v>
      </c>
      <c r="H58" s="7" t="s">
        <v>54</v>
      </c>
      <c r="I58" s="7" t="s">
        <v>49</v>
      </c>
      <c r="J58" s="11">
        <v>131</v>
      </c>
      <c r="K58" s="11">
        <v>123</v>
      </c>
      <c r="L58" s="11">
        <v>56</v>
      </c>
      <c r="M58" s="11" t="s">
        <v>394</v>
      </c>
      <c r="N58" s="21">
        <v>1</v>
      </c>
      <c r="O58" s="21">
        <v>3</v>
      </c>
      <c r="T58" s="11">
        <f t="shared" si="3"/>
        <v>1</v>
      </c>
      <c r="U58" s="11">
        <f t="shared" si="4"/>
        <v>3</v>
      </c>
      <c r="V58" s="11" t="s">
        <v>264</v>
      </c>
      <c r="W58" s="11" cm="1">
        <f t="array" ref="W58">IF(LEFT($B58,4)="Tour",0,IF(AND($N58=$O58,$P58=$Q58,NOT(ISBLANK(N58:Q58))),1,0))</f>
        <v>0</v>
      </c>
      <c r="X58" s="12" t="str">
        <f t="shared" si="1"/>
        <v>1-3</v>
      </c>
      <c r="Y58" s="7" t="str">
        <f t="shared" si="5"/>
        <v>Pays-Bas</v>
      </c>
      <c r="Z58" s="34">
        <f>IF(M58="Terminé",IF(T58&gt;U58,J58,IF(T58&lt;U58,L58,K58))+VLOOKUP(V58,Setup_ScoreExactBonus!$A:$D,4,FALSE),"")</f>
        <v>106</v>
      </c>
      <c r="AA58" s="7" t="str">
        <f t="shared" si="6"/>
        <v>Pays-Bas</v>
      </c>
      <c r="AB58" s="7">
        <f t="shared" si="7"/>
        <v>1</v>
      </c>
      <c r="AD58" s="7">
        <f>IF(M58="Terminé",SUMPRODUCT(Z$2:Z58,AB$2:AB58),"")</f>
        <v>7101</v>
      </c>
    </row>
    <row r="59" spans="1:30" x14ac:dyDescent="0.35">
      <c r="A59" s="7">
        <f t="shared" si="8"/>
        <v>58</v>
      </c>
      <c r="B59" s="7" t="s">
        <v>85</v>
      </c>
      <c r="C59" s="7" t="s">
        <v>48</v>
      </c>
      <c r="D59" s="7" t="s">
        <v>48</v>
      </c>
      <c r="E59" s="8">
        <v>46199</v>
      </c>
      <c r="F59" s="9">
        <v>4.1666666666666664E-2</v>
      </c>
      <c r="G59" s="10">
        <f t="shared" si="2"/>
        <v>46199.041666666664</v>
      </c>
      <c r="H59" s="7" t="s">
        <v>50</v>
      </c>
      <c r="I59" s="7" t="s">
        <v>53</v>
      </c>
      <c r="J59" s="11">
        <v>96</v>
      </c>
      <c r="K59" s="11">
        <v>108</v>
      </c>
      <c r="L59" s="11">
        <v>111</v>
      </c>
      <c r="M59" s="11" t="s">
        <v>394</v>
      </c>
      <c r="N59" s="21">
        <v>1</v>
      </c>
      <c r="O59" s="21">
        <v>1</v>
      </c>
      <c r="T59" s="11">
        <f t="shared" si="3"/>
        <v>1</v>
      </c>
      <c r="U59" s="11">
        <f t="shared" si="4"/>
        <v>1</v>
      </c>
      <c r="V59" s="11" t="s">
        <v>262</v>
      </c>
      <c r="W59" s="11" cm="1">
        <f t="array" ref="W59">IF(LEFT($B59,4)="Tour",0,IF(AND($N59=$O59,$P59=$Q59,NOT(ISBLANK(N59:Q59))),1,0))</f>
        <v>0</v>
      </c>
      <c r="X59" s="12" t="str">
        <f t="shared" si="1"/>
        <v>1-1</v>
      </c>
      <c r="Y59" s="7" t="str">
        <f t="shared" si="5"/>
        <v>Nul</v>
      </c>
      <c r="Z59" s="34">
        <f>IF(M59="Terminé",IF(T59&gt;U59,J59,IF(T59&lt;U59,L59,K59))+VLOOKUP(V59,Setup_ScoreExactBonus!$A:$D,4,FALSE),"")</f>
        <v>128</v>
      </c>
      <c r="AA59" s="7" t="str">
        <f t="shared" si="6"/>
        <v>Nul</v>
      </c>
      <c r="AB59" s="7">
        <f t="shared" si="7"/>
        <v>1</v>
      </c>
      <c r="AD59" s="7">
        <f>IF(M59="Terminé",SUMPRODUCT(Z$2:Z59,AB$2:AB59),"")</f>
        <v>7229</v>
      </c>
    </row>
    <row r="60" spans="1:30" x14ac:dyDescent="0.35">
      <c r="A60" s="7">
        <f t="shared" si="8"/>
        <v>59</v>
      </c>
      <c r="B60" s="7" t="s">
        <v>85</v>
      </c>
      <c r="C60" s="7" t="s">
        <v>33</v>
      </c>
      <c r="D60" s="7" t="s">
        <v>33</v>
      </c>
      <c r="E60" s="8">
        <v>46199</v>
      </c>
      <c r="F60" s="9">
        <v>0.16666666666666666</v>
      </c>
      <c r="G60" s="10">
        <f t="shared" si="2"/>
        <v>46199.166666666664</v>
      </c>
      <c r="H60" s="7" t="s">
        <v>44</v>
      </c>
      <c r="I60" s="7" t="s">
        <v>34</v>
      </c>
      <c r="J60" s="11">
        <v>109</v>
      </c>
      <c r="K60" s="11">
        <v>102</v>
      </c>
      <c r="L60" s="11">
        <v>93</v>
      </c>
      <c r="M60" s="11" t="s">
        <v>394</v>
      </c>
      <c r="N60" s="21">
        <v>3</v>
      </c>
      <c r="O60" s="21">
        <v>2</v>
      </c>
      <c r="T60" s="11">
        <f t="shared" si="3"/>
        <v>3</v>
      </c>
      <c r="U60" s="11">
        <f t="shared" si="4"/>
        <v>2</v>
      </c>
      <c r="V60" s="11" t="s">
        <v>262</v>
      </c>
      <c r="W60" s="11" cm="1">
        <f t="array" ref="W60">IF(LEFT($B60,4)="Tour",0,IF(AND($N60=$O60,$P60=$Q60,NOT(ISBLANK(N60:Q60))),1,0))</f>
        <v>0</v>
      </c>
      <c r="X60" s="12" t="str">
        <f t="shared" si="1"/>
        <v>3-2</v>
      </c>
      <c r="Y60" s="7" t="str">
        <f t="shared" si="5"/>
        <v>Turquie</v>
      </c>
      <c r="Z60" s="34">
        <f>IF(M60="Terminé",IF(T60&gt;U60,J60,IF(T60&lt;U60,L60,K60))+VLOOKUP(V60,Setup_ScoreExactBonus!$A:$D,4,FALSE),"")</f>
        <v>129</v>
      </c>
      <c r="AA60" s="7" t="str">
        <f t="shared" si="6"/>
        <v>Turquie</v>
      </c>
      <c r="AB60" s="7">
        <f t="shared" si="7"/>
        <v>1</v>
      </c>
      <c r="AD60" s="7">
        <f>IF(M60="Terminé",SUMPRODUCT(Z$2:Z60,AB$2:AB60),"")</f>
        <v>7358</v>
      </c>
    </row>
    <row r="61" spans="1:30" x14ac:dyDescent="0.35">
      <c r="A61" s="7">
        <f t="shared" si="8"/>
        <v>60</v>
      </c>
      <c r="B61" s="7" t="s">
        <v>85</v>
      </c>
      <c r="C61" s="7" t="s">
        <v>33</v>
      </c>
      <c r="D61" s="7" t="s">
        <v>33</v>
      </c>
      <c r="E61" s="8">
        <v>46199</v>
      </c>
      <c r="F61" s="9">
        <v>0.16666666666666666</v>
      </c>
      <c r="G61" s="10">
        <f t="shared" si="2"/>
        <v>46199.166666666664</v>
      </c>
      <c r="H61" s="7" t="s">
        <v>35</v>
      </c>
      <c r="I61" s="7" t="s">
        <v>43</v>
      </c>
      <c r="J61" s="11">
        <v>74</v>
      </c>
      <c r="K61" s="11">
        <v>104</v>
      </c>
      <c r="L61" s="11">
        <v>131</v>
      </c>
      <c r="M61" s="11" t="s">
        <v>394</v>
      </c>
      <c r="N61" s="21">
        <v>0</v>
      </c>
      <c r="O61" s="21">
        <v>0</v>
      </c>
      <c r="T61" s="11">
        <f t="shared" si="3"/>
        <v>0</v>
      </c>
      <c r="U61" s="11">
        <f t="shared" si="4"/>
        <v>0</v>
      </c>
      <c r="V61" s="11" t="s">
        <v>264</v>
      </c>
      <c r="W61" s="11" cm="1">
        <f t="array" ref="W61">IF(LEFT($B61,4)="Tour",0,IF(AND($N61=$O61,$P61=$Q61,NOT(ISBLANK(N61:Q61))),1,0))</f>
        <v>0</v>
      </c>
      <c r="X61" s="12" t="str">
        <f t="shared" si="1"/>
        <v>0-0</v>
      </c>
      <c r="Y61" s="7" t="str">
        <f t="shared" si="5"/>
        <v>Nul</v>
      </c>
      <c r="Z61" s="34">
        <f>IF(M61="Terminé",IF(T61&gt;U61,J61,IF(T61&lt;U61,L61,K61))+VLOOKUP(V61,Setup_ScoreExactBonus!$A:$D,4,FALSE),"")</f>
        <v>154</v>
      </c>
      <c r="AA61" s="7" t="str">
        <f t="shared" si="6"/>
        <v>Nul</v>
      </c>
      <c r="AB61" s="7">
        <f t="shared" si="7"/>
        <v>1</v>
      </c>
      <c r="AD61" s="7">
        <f>IF(M61="Terminé",SUMPRODUCT(Z$2:Z61,AB$2:AB61),"")</f>
        <v>7512</v>
      </c>
    </row>
    <row r="62" spans="1:30" x14ac:dyDescent="0.35">
      <c r="A62" s="7">
        <f t="shared" si="8"/>
        <v>61</v>
      </c>
      <c r="B62" s="7" t="s">
        <v>85</v>
      </c>
      <c r="C62" s="7" t="s">
        <v>64</v>
      </c>
      <c r="D62" s="7" t="s">
        <v>64</v>
      </c>
      <c r="E62" s="8">
        <v>46199</v>
      </c>
      <c r="F62" s="9">
        <v>0.875</v>
      </c>
      <c r="G62" s="10">
        <f t="shared" si="2"/>
        <v>46199.875</v>
      </c>
      <c r="H62" s="7" t="s">
        <v>68</v>
      </c>
      <c r="I62" s="7" t="s">
        <v>65</v>
      </c>
      <c r="J62" s="11">
        <v>141</v>
      </c>
      <c r="K62" s="11">
        <v>108</v>
      </c>
      <c r="L62" s="11">
        <v>68</v>
      </c>
      <c r="M62" s="11" t="s">
        <v>394</v>
      </c>
      <c r="N62" s="21">
        <v>1</v>
      </c>
      <c r="O62" s="21">
        <v>4</v>
      </c>
      <c r="T62" s="11">
        <f t="shared" si="3"/>
        <v>1</v>
      </c>
      <c r="U62" s="11">
        <f t="shared" si="4"/>
        <v>4</v>
      </c>
      <c r="V62" s="11" t="s">
        <v>265</v>
      </c>
      <c r="W62" s="11" cm="1">
        <f t="array" ref="W62">IF(LEFT($B62,4)="Tour",0,IF(AND($N62=$O62,$P62=$Q62,NOT(ISBLANK(N62:Q62))),1,0))</f>
        <v>0</v>
      </c>
      <c r="X62" s="12" t="str">
        <f t="shared" si="1"/>
        <v>1-4</v>
      </c>
      <c r="Y62" s="7" t="str">
        <f t="shared" si="5"/>
        <v>France</v>
      </c>
      <c r="Z62" s="34">
        <f>IF(M62="Terminé",IF(T62&gt;U62,J62,IF(T62&lt;U62,L62,K62))+VLOOKUP(V62,Setup_ScoreExactBonus!$A:$D,4,FALSE),"")</f>
        <v>138</v>
      </c>
      <c r="AA62" s="7" t="str">
        <f t="shared" si="6"/>
        <v>France</v>
      </c>
      <c r="AB62" s="7">
        <f t="shared" si="7"/>
        <v>1</v>
      </c>
      <c r="AD62" s="7">
        <f>IF(M62="Terminé",SUMPRODUCT(Z$2:Z62,AB$2:AB62),"")</f>
        <v>7650</v>
      </c>
    </row>
    <row r="63" spans="1:30" x14ac:dyDescent="0.35">
      <c r="A63" s="7">
        <f t="shared" si="8"/>
        <v>62</v>
      </c>
      <c r="B63" s="7" t="s">
        <v>85</v>
      </c>
      <c r="C63" s="7" t="s">
        <v>64</v>
      </c>
      <c r="D63" s="7" t="s">
        <v>64</v>
      </c>
      <c r="E63" s="8">
        <v>46199</v>
      </c>
      <c r="F63" s="9">
        <v>0.875</v>
      </c>
      <c r="G63" s="10">
        <f t="shared" si="2"/>
        <v>46199.875</v>
      </c>
      <c r="H63" s="7" t="s">
        <v>66</v>
      </c>
      <c r="I63" s="7" t="s">
        <v>67</v>
      </c>
      <c r="J63" s="11">
        <v>54</v>
      </c>
      <c r="K63" s="11">
        <v>115</v>
      </c>
      <c r="L63" s="11">
        <v>149</v>
      </c>
      <c r="M63" s="11" t="s">
        <v>394</v>
      </c>
      <c r="N63" s="21">
        <v>5</v>
      </c>
      <c r="O63" s="21">
        <v>0</v>
      </c>
      <c r="T63" s="11">
        <f t="shared" si="3"/>
        <v>5</v>
      </c>
      <c r="U63" s="11">
        <f t="shared" si="4"/>
        <v>0</v>
      </c>
      <c r="V63" s="11" t="s">
        <v>262</v>
      </c>
      <c r="W63" s="11" cm="1">
        <f t="array" ref="W63">IF(LEFT($B63,4)="Tour",0,IF(AND($N63=$O63,$P63=$Q63,NOT(ISBLANK(N63:Q63))),1,0))</f>
        <v>0</v>
      </c>
      <c r="X63" s="12" t="str">
        <f t="shared" si="1"/>
        <v>5-0</v>
      </c>
      <c r="Y63" s="7" t="str">
        <f t="shared" si="5"/>
        <v>Sénégal</v>
      </c>
      <c r="Z63" s="34">
        <f>IF(M63="Terminé",IF(T63&gt;U63,J63,IF(T63&lt;U63,L63,K63))+VLOOKUP(V63,Setup_ScoreExactBonus!$A:$D,4,FALSE),"")</f>
        <v>74</v>
      </c>
      <c r="AA63" s="7" t="str">
        <f t="shared" si="6"/>
        <v>Sénégal</v>
      </c>
      <c r="AB63" s="7">
        <f t="shared" si="7"/>
        <v>1</v>
      </c>
      <c r="AD63" s="7">
        <f>IF(M63="Terminé",SUMPRODUCT(Z$2:Z63,AB$2:AB63),"")</f>
        <v>7724</v>
      </c>
    </row>
    <row r="64" spans="1:30" x14ac:dyDescent="0.35">
      <c r="A64" s="7">
        <f t="shared" si="8"/>
        <v>63</v>
      </c>
      <c r="B64" s="7" t="s">
        <v>85</v>
      </c>
      <c r="C64" s="7" t="s">
        <v>55</v>
      </c>
      <c r="D64" s="7" t="s">
        <v>55</v>
      </c>
      <c r="E64" s="8">
        <v>46200</v>
      </c>
      <c r="F64" s="9">
        <v>8.3333333333333329E-2</v>
      </c>
      <c r="G64" s="10">
        <f t="shared" si="2"/>
        <v>46200.083333333336</v>
      </c>
      <c r="H64" s="7" t="s">
        <v>57</v>
      </c>
      <c r="I64" s="7" t="s">
        <v>284</v>
      </c>
      <c r="J64" s="11">
        <v>99</v>
      </c>
      <c r="K64" s="11">
        <v>123</v>
      </c>
      <c r="L64" s="11">
        <v>94</v>
      </c>
      <c r="M64" s="11" t="s">
        <v>394</v>
      </c>
      <c r="N64" s="21">
        <v>0</v>
      </c>
      <c r="O64" s="21">
        <v>0</v>
      </c>
      <c r="T64" s="11">
        <f t="shared" si="3"/>
        <v>0</v>
      </c>
      <c r="U64" s="11">
        <f t="shared" si="4"/>
        <v>0</v>
      </c>
      <c r="V64" s="11" t="s">
        <v>263</v>
      </c>
      <c r="W64" s="11" cm="1">
        <f t="array" ref="W64">IF(LEFT($B64,4)="Tour",0,IF(AND($N64=$O64,$P64=$Q64,NOT(ISBLANK(N64:Q64))),1,0))</f>
        <v>0</v>
      </c>
      <c r="X64" s="12" t="str">
        <f t="shared" si="1"/>
        <v>0-0</v>
      </c>
      <c r="Y64" s="7" t="str">
        <f t="shared" si="5"/>
        <v>Nul</v>
      </c>
      <c r="Z64" s="34">
        <f>IF(M64="Terminé",IF(T64&gt;U64,J64,IF(T64&lt;U64,L64,K64))+VLOOKUP(V64,Setup_ScoreExactBonus!$A:$D,4,FALSE),"")</f>
        <v>153</v>
      </c>
      <c r="AA64" s="7" t="str">
        <f t="shared" si="6"/>
        <v>Nul</v>
      </c>
      <c r="AB64" s="7">
        <f t="shared" si="7"/>
        <v>1</v>
      </c>
      <c r="AD64" s="7">
        <f>IF(M64="Terminé",SUMPRODUCT(Z$2:Z64,AB$2:AB64),"")</f>
        <v>7877</v>
      </c>
    </row>
    <row r="65" spans="1:30" x14ac:dyDescent="0.35">
      <c r="A65" s="7">
        <f t="shared" si="8"/>
        <v>64</v>
      </c>
      <c r="B65" s="7" t="s">
        <v>85</v>
      </c>
      <c r="C65" s="7" t="s">
        <v>55</v>
      </c>
      <c r="D65" s="7" t="s">
        <v>55</v>
      </c>
      <c r="E65" s="8">
        <v>46200</v>
      </c>
      <c r="F65" s="9">
        <v>8.3333333333333329E-2</v>
      </c>
      <c r="G65" s="10">
        <f t="shared" si="2"/>
        <v>46200.083333333336</v>
      </c>
      <c r="H65" s="7" t="s">
        <v>61</v>
      </c>
      <c r="I65" s="7" t="s">
        <v>56</v>
      </c>
      <c r="J65" s="11">
        <v>143</v>
      </c>
      <c r="K65" s="11">
        <v>112</v>
      </c>
      <c r="L65" s="11">
        <v>57</v>
      </c>
      <c r="M65" s="11" t="s">
        <v>394</v>
      </c>
      <c r="N65" s="21">
        <v>0</v>
      </c>
      <c r="O65" s="21">
        <v>1</v>
      </c>
      <c r="T65" s="11">
        <f t="shared" si="3"/>
        <v>0</v>
      </c>
      <c r="U65" s="11">
        <f t="shared" si="4"/>
        <v>1</v>
      </c>
      <c r="V65" s="11" t="s">
        <v>262</v>
      </c>
      <c r="W65" s="11" cm="1">
        <f t="array" ref="W65">IF(LEFT($B65,4)="Tour",0,IF(AND($N65=$O65,$P65=$Q65,NOT(ISBLANK(N65:Q65))),1,0))</f>
        <v>0</v>
      </c>
      <c r="X65" s="12" t="str">
        <f t="shared" si="1"/>
        <v>0-1</v>
      </c>
      <c r="Y65" s="7" t="str">
        <f t="shared" si="5"/>
        <v>Espagne</v>
      </c>
      <c r="Z65" s="34">
        <f>IF(M65="Terminé",IF(T65&gt;U65,J65,IF(T65&lt;U65,L65,K65))+VLOOKUP(V65,Setup_ScoreExactBonus!$A:$D,4,FALSE),"")</f>
        <v>77</v>
      </c>
      <c r="AA65" s="7" t="str">
        <f t="shared" si="6"/>
        <v>Espagne</v>
      </c>
      <c r="AB65" s="7">
        <f t="shared" si="7"/>
        <v>1</v>
      </c>
      <c r="AD65" s="7">
        <f>IF(M65="Terminé",SUMPRODUCT(Z$2:Z65,AB$2:AB65),"")</f>
        <v>7954</v>
      </c>
    </row>
    <row r="66" spans="1:30" x14ac:dyDescent="0.35">
      <c r="A66" s="7">
        <f t="shared" ref="A66:A97" si="9">ROW(B66)-1</f>
        <v>65</v>
      </c>
      <c r="B66" s="7" t="s">
        <v>85</v>
      </c>
      <c r="C66" s="7" t="s">
        <v>58</v>
      </c>
      <c r="D66" s="7" t="s">
        <v>58</v>
      </c>
      <c r="E66" s="8">
        <v>46200</v>
      </c>
      <c r="F66" s="9">
        <v>0.20833333333333334</v>
      </c>
      <c r="G66" s="10">
        <f t="shared" si="2"/>
        <v>46200.208333333336</v>
      </c>
      <c r="H66" s="7" t="s">
        <v>63</v>
      </c>
      <c r="I66" s="7" t="s">
        <v>59</v>
      </c>
      <c r="J66" s="11">
        <v>172</v>
      </c>
      <c r="K66" s="11">
        <v>129</v>
      </c>
      <c r="L66" s="11">
        <v>32</v>
      </c>
      <c r="M66" s="11" t="s">
        <v>394</v>
      </c>
      <c r="N66" s="21">
        <v>1</v>
      </c>
      <c r="O66" s="21">
        <v>5</v>
      </c>
      <c r="T66" s="11">
        <f t="shared" si="3"/>
        <v>1</v>
      </c>
      <c r="U66" s="11">
        <f t="shared" si="4"/>
        <v>5</v>
      </c>
      <c r="V66" s="11" t="s">
        <v>262</v>
      </c>
      <c r="W66" s="11" cm="1">
        <f t="array" ref="W66">IF(LEFT($B66,4)="Tour",0,IF(AND($N66=$O66,$P66=$Q66,NOT(ISBLANK(N66:Q66))),1,0))</f>
        <v>0</v>
      </c>
      <c r="X66" s="12" t="str">
        <f t="shared" ref="X66:X79" si="10" xml:space="preserve"> IF(
   LEFT(B66,4)="Tour",
     N66&amp;"-"&amp;O66,
     IF(AND(A66&gt;=73,A66&lt;=104),
       IF(N66&lt;&gt;O66,
         N66&amp;"-"&amp;O66,
         IF(P66&lt;&gt;Q66,
           P66&amp;"-"&amp;Q66,
           IF(AND(NOT(ISBLANK(N66)),NOT(ISBLANK(O66)),NOT(ISBLANK(P66)),NOT(ISBLANK(Q66)),NOT(ISBLANK(R66)),NOT(ISBLANK(S66))),
             P66 &amp;"-"&amp;Q66&amp;" (tab "&amp;R66&amp;"-"&amp;S66&amp;")",
             ""
          )
        )
      )
    )
  )</f>
        <v>1-5</v>
      </c>
      <c r="Y66" s="7" t="str">
        <f t="shared" si="5"/>
        <v>Belgique</v>
      </c>
      <c r="Z66" s="34">
        <f>IF(M66="Terminé",IF(T66&gt;U66,J66,IF(T66&lt;U66,L66,K66))+VLOOKUP(V66,Setup_ScoreExactBonus!$A:$D,4,FALSE),"")</f>
        <v>52</v>
      </c>
      <c r="AA66" s="7" t="str">
        <f t="shared" si="6"/>
        <v>Belgique</v>
      </c>
      <c r="AB66" s="7">
        <f t="shared" si="7"/>
        <v>1</v>
      </c>
      <c r="AD66" s="7">
        <f>IF(M66="Terminé",SUMPRODUCT(Z$2:Z66,AB$2:AB66),"")</f>
        <v>8006</v>
      </c>
    </row>
    <row r="67" spans="1:30" x14ac:dyDescent="0.35">
      <c r="A67" s="7">
        <f t="shared" si="9"/>
        <v>66</v>
      </c>
      <c r="B67" s="7" t="s">
        <v>85</v>
      </c>
      <c r="C67" s="7" t="s">
        <v>58</v>
      </c>
      <c r="D67" s="7" t="s">
        <v>58</v>
      </c>
      <c r="E67" s="8">
        <v>46200</v>
      </c>
      <c r="F67" s="9">
        <v>0.20833333333333334</v>
      </c>
      <c r="G67" s="10">
        <f t="shared" ref="G67:G105" si="11">E67+F67</f>
        <v>46200.208333333336</v>
      </c>
      <c r="H67" s="7" t="s">
        <v>60</v>
      </c>
      <c r="I67" s="7" t="s">
        <v>62</v>
      </c>
      <c r="J67" s="11">
        <v>85</v>
      </c>
      <c r="K67" s="11">
        <v>114</v>
      </c>
      <c r="L67" s="11">
        <v>123</v>
      </c>
      <c r="M67" s="11" t="s">
        <v>394</v>
      </c>
      <c r="N67" s="21">
        <v>1</v>
      </c>
      <c r="O67" s="21">
        <v>1</v>
      </c>
      <c r="T67" s="11">
        <f t="shared" ref="T67:T105" si="12">IF(OR(ISBLANK($N67),ISBLANK($O67)),"",IF(LEFT($B67,4)="Tour",N67,IF($N67&lt;&gt;$O67,N67,P67)))</f>
        <v>1</v>
      </c>
      <c r="U67" s="11">
        <f t="shared" ref="U67:U105" si="13">IF(OR(ISBLANK($N67),ISBLANK($O67)),"",IF(LEFT($B67,4)="Tour",O67,IF($N67&lt;&gt;$O67,O67,Q67)))</f>
        <v>1</v>
      </c>
      <c r="V67" s="11" t="s">
        <v>262</v>
      </c>
      <c r="W67" s="11" cm="1">
        <f t="array" ref="W67">IF(LEFT($B67,4)="Tour",0,IF(AND($N67=$O67,$P67=$Q67,NOT(ISBLANK(N67:Q67))),1,0))</f>
        <v>0</v>
      </c>
      <c r="X67" s="12" t="str">
        <f t="shared" si="10"/>
        <v>1-1</v>
      </c>
      <c r="Y67" s="7" t="str">
        <f t="shared" ref="Y67:Y105" si="14">IF(X67="-","",IF(T67&gt;U67,H67,IF(T67&lt;U67,I67,"Nul")))</f>
        <v>Nul</v>
      </c>
      <c r="Z67" s="34">
        <f>IF(M67="Terminé",IF(T67&gt;U67,J67,IF(T67&lt;U67,L67,K67))+VLOOKUP(V67,Setup_ScoreExactBonus!$A:$D,4,FALSE),"")</f>
        <v>134</v>
      </c>
      <c r="AA67" s="7" t="str">
        <f t="shared" ref="AA67:AA105" si="15" xml:space="preserve"> IFERROR(
  IF(M67="Terminé",
    IF(AND(NOT(ISBLANK(N67)), NOT(ISBLANK(O67))),
      IF(LEFT(B67,4)="Tour", Y67,
        IF(Y67&lt;&gt;"Nul", Y67,
          IF(R67&gt;S67, H67, I67
    ))))),
  "")</f>
        <v>Nul</v>
      </c>
      <c r="AB67" s="7">
        <f t="shared" ref="AB67:AB105" si="16">IF(M67="Terminé",IF(Z67=MAX($Z$2:$Z$105),2,1),"")</f>
        <v>1</v>
      </c>
      <c r="AD67" s="7">
        <f>IF(M67="Terminé",SUMPRODUCT(Z$2:Z67,AB$2:AB67),"")</f>
        <v>8140</v>
      </c>
    </row>
    <row r="68" spans="1:30" x14ac:dyDescent="0.35">
      <c r="A68" s="7">
        <f t="shared" si="9"/>
        <v>67</v>
      </c>
      <c r="B68" s="7" t="s">
        <v>85</v>
      </c>
      <c r="C68" s="7" t="s">
        <v>77</v>
      </c>
      <c r="D68" s="7" t="s">
        <v>77</v>
      </c>
      <c r="E68" s="8">
        <v>46200</v>
      </c>
      <c r="F68" s="9">
        <v>0.95833333333333337</v>
      </c>
      <c r="G68" s="10">
        <f t="shared" si="11"/>
        <v>46200.958333333336</v>
      </c>
      <c r="H68" s="7" t="s">
        <v>81</v>
      </c>
      <c r="I68" s="7" t="s">
        <v>78</v>
      </c>
      <c r="J68" s="11">
        <v>168</v>
      </c>
      <c r="K68" s="11">
        <v>137</v>
      </c>
      <c r="L68" s="11">
        <v>32</v>
      </c>
      <c r="M68" s="11" t="s">
        <v>394</v>
      </c>
      <c r="N68" s="21">
        <v>0</v>
      </c>
      <c r="O68" s="21">
        <v>2</v>
      </c>
      <c r="T68" s="11">
        <f t="shared" si="12"/>
        <v>0</v>
      </c>
      <c r="U68" s="11">
        <f t="shared" si="13"/>
        <v>2</v>
      </c>
      <c r="V68" s="11" t="s">
        <v>263</v>
      </c>
      <c r="W68" s="11" cm="1">
        <f t="array" ref="W68">IF(LEFT($B68,4)="Tour",0,IF(AND($N68=$O68,$P68=$Q68,NOT(ISBLANK(N68:Q68))),1,0))</f>
        <v>0</v>
      </c>
      <c r="X68" s="12" t="str">
        <f t="shared" si="10"/>
        <v>0-2</v>
      </c>
      <c r="Y68" s="7" t="str">
        <f t="shared" si="14"/>
        <v>Angleterre</v>
      </c>
      <c r="Z68" s="34">
        <f>IF(M68="Terminé",IF(T68&gt;U68,J68,IF(T68&lt;U68,L68,K68))+VLOOKUP(V68,Setup_ScoreExactBonus!$A:$D,4,FALSE),"")</f>
        <v>62</v>
      </c>
      <c r="AA68" s="7" t="str">
        <f t="shared" si="15"/>
        <v>Angleterre</v>
      </c>
      <c r="AB68" s="7">
        <f t="shared" si="16"/>
        <v>1</v>
      </c>
      <c r="AD68" s="7">
        <f>IF(M68="Terminé",SUMPRODUCT(Z$2:Z68,AB$2:AB68),"")</f>
        <v>8202</v>
      </c>
    </row>
    <row r="69" spans="1:30" x14ac:dyDescent="0.35">
      <c r="A69" s="7">
        <f t="shared" si="9"/>
        <v>68</v>
      </c>
      <c r="B69" s="7" t="s">
        <v>85</v>
      </c>
      <c r="C69" s="7" t="s">
        <v>77</v>
      </c>
      <c r="D69" s="7" t="s">
        <v>77</v>
      </c>
      <c r="E69" s="8">
        <v>46200</v>
      </c>
      <c r="F69" s="9">
        <v>0.95833333333333337</v>
      </c>
      <c r="G69" s="10">
        <f t="shared" si="11"/>
        <v>46200.958333333336</v>
      </c>
      <c r="H69" s="7" t="s">
        <v>79</v>
      </c>
      <c r="I69" s="7" t="s">
        <v>80</v>
      </c>
      <c r="J69" s="11">
        <v>57</v>
      </c>
      <c r="K69" s="11">
        <v>120</v>
      </c>
      <c r="L69" s="11">
        <v>138</v>
      </c>
      <c r="M69" s="11" t="s">
        <v>394</v>
      </c>
      <c r="N69" s="21">
        <v>2</v>
      </c>
      <c r="O69" s="21">
        <v>1</v>
      </c>
      <c r="T69" s="11">
        <f t="shared" si="12"/>
        <v>2</v>
      </c>
      <c r="U69" s="11">
        <f t="shared" si="13"/>
        <v>1</v>
      </c>
      <c r="V69" s="11" t="s">
        <v>262</v>
      </c>
      <c r="W69" s="11" cm="1">
        <f t="array" ref="W69">IF(LEFT($B69,4)="Tour",0,IF(AND($N69=$O69,$P69=$Q69,NOT(ISBLANK(N69:Q69))),1,0))</f>
        <v>0</v>
      </c>
      <c r="X69" s="12" t="str">
        <f t="shared" si="10"/>
        <v>2-1</v>
      </c>
      <c r="Y69" s="7" t="str">
        <f t="shared" si="14"/>
        <v>Croatie</v>
      </c>
      <c r="Z69" s="34">
        <f>IF(M69="Terminé",IF(T69&gt;U69,J69,IF(T69&lt;U69,L69,K69))+VLOOKUP(V69,Setup_ScoreExactBonus!$A:$D,4,FALSE),"")</f>
        <v>77</v>
      </c>
      <c r="AA69" s="7" t="str">
        <f t="shared" si="15"/>
        <v>Croatie</v>
      </c>
      <c r="AB69" s="7">
        <f t="shared" si="16"/>
        <v>1</v>
      </c>
      <c r="AD69" s="7">
        <f>IF(M69="Terminé",SUMPRODUCT(Z$2:Z69,AB$2:AB69),"")</f>
        <v>8279</v>
      </c>
    </row>
    <row r="70" spans="1:30" x14ac:dyDescent="0.35">
      <c r="A70" s="7">
        <f t="shared" si="9"/>
        <v>69</v>
      </c>
      <c r="B70" s="7" t="s">
        <v>85</v>
      </c>
      <c r="C70" s="7" t="s">
        <v>74</v>
      </c>
      <c r="D70" s="7" t="s">
        <v>74</v>
      </c>
      <c r="E70" s="8">
        <v>46201</v>
      </c>
      <c r="F70" s="9">
        <v>6.25E-2</v>
      </c>
      <c r="G70" s="10">
        <f t="shared" si="11"/>
        <v>46201.0625</v>
      </c>
      <c r="H70" s="7" t="s">
        <v>83</v>
      </c>
      <c r="I70" s="7" t="s">
        <v>75</v>
      </c>
      <c r="J70" s="11">
        <v>154</v>
      </c>
      <c r="K70" s="11">
        <v>102</v>
      </c>
      <c r="L70" s="11">
        <v>55</v>
      </c>
      <c r="M70" s="11" t="s">
        <v>394</v>
      </c>
      <c r="N70" s="21">
        <v>0</v>
      </c>
      <c r="O70" s="21">
        <v>0</v>
      </c>
      <c r="T70" s="11">
        <f t="shared" si="12"/>
        <v>0</v>
      </c>
      <c r="U70" s="11">
        <f t="shared" si="13"/>
        <v>0</v>
      </c>
      <c r="V70" s="11" t="s">
        <v>265</v>
      </c>
      <c r="W70" s="11" cm="1">
        <f t="array" ref="W70">IF(LEFT($B70,4)="Tour",0,IF(AND($N70=$O70,$P70=$Q70,NOT(ISBLANK(N70:Q70))),1,0))</f>
        <v>0</v>
      </c>
      <c r="X70" s="12" t="str">
        <f t="shared" si="10"/>
        <v>0-0</v>
      </c>
      <c r="Y70" s="7" t="str">
        <f t="shared" si="14"/>
        <v>Nul</v>
      </c>
      <c r="Z70" s="34">
        <f>IF(M70="Terminé",IF(T70&gt;U70,J70,IF(T70&lt;U70,L70,K70))+VLOOKUP(V70,Setup_ScoreExactBonus!$A:$D,4,FALSE),"")</f>
        <v>172</v>
      </c>
      <c r="AA70" s="7" t="str">
        <f t="shared" si="15"/>
        <v>Nul</v>
      </c>
      <c r="AB70" s="7">
        <f t="shared" si="16"/>
        <v>1</v>
      </c>
      <c r="AD70" s="7">
        <f>IF(M70="Terminé",SUMPRODUCT(Z$2:Z70,AB$2:AB70),"")</f>
        <v>8451</v>
      </c>
    </row>
    <row r="71" spans="1:30" x14ac:dyDescent="0.35">
      <c r="A71" s="7">
        <f t="shared" si="9"/>
        <v>70</v>
      </c>
      <c r="B71" s="7" t="s">
        <v>85</v>
      </c>
      <c r="C71" s="7" t="s">
        <v>74</v>
      </c>
      <c r="D71" s="7" t="s">
        <v>74</v>
      </c>
      <c r="E71" s="8">
        <v>46201</v>
      </c>
      <c r="F71" s="9">
        <v>6.25E-2</v>
      </c>
      <c r="G71" s="10">
        <f t="shared" si="11"/>
        <v>46201.0625</v>
      </c>
      <c r="H71" s="7" t="s">
        <v>76</v>
      </c>
      <c r="I71" s="7" t="s">
        <v>82</v>
      </c>
      <c r="J71" s="11">
        <v>63</v>
      </c>
      <c r="K71" s="11">
        <v>107</v>
      </c>
      <c r="L71" s="11">
        <v>158</v>
      </c>
      <c r="M71" s="11" t="s">
        <v>394</v>
      </c>
      <c r="N71" s="21">
        <v>3</v>
      </c>
      <c r="O71" s="21">
        <v>1</v>
      </c>
      <c r="T71" s="11">
        <f t="shared" si="12"/>
        <v>3</v>
      </c>
      <c r="U71" s="11">
        <f t="shared" si="13"/>
        <v>1</v>
      </c>
      <c r="V71" s="11" t="s">
        <v>264</v>
      </c>
      <c r="W71" s="11" cm="1">
        <f t="array" ref="W71">IF(LEFT($B71,4)="Tour",0,IF(AND($N71=$O71,$P71=$Q71,NOT(ISBLANK(N71:Q71))),1,0))</f>
        <v>0</v>
      </c>
      <c r="X71" s="12" t="str">
        <f t="shared" si="10"/>
        <v>3-1</v>
      </c>
      <c r="Y71" s="7" t="str">
        <f t="shared" si="14"/>
        <v>RD Congo</v>
      </c>
      <c r="Z71" s="34">
        <f>IF(M71="Terminé",IF(T71&gt;U71,J71,IF(T71&lt;U71,L71,K71))+VLOOKUP(V71,Setup_ScoreExactBonus!$A:$D,4,FALSE),"")</f>
        <v>113</v>
      </c>
      <c r="AA71" s="7" t="str">
        <f t="shared" si="15"/>
        <v>RD Congo</v>
      </c>
      <c r="AB71" s="7">
        <f t="shared" si="16"/>
        <v>1</v>
      </c>
      <c r="AD71" s="7">
        <f>IF(M71="Terminé",SUMPRODUCT(Z$2:Z71,AB$2:AB71),"")</f>
        <v>8564</v>
      </c>
    </row>
    <row r="72" spans="1:30" x14ac:dyDescent="0.35">
      <c r="A72" s="7">
        <f t="shared" si="9"/>
        <v>71</v>
      </c>
      <c r="B72" s="7" t="s">
        <v>85</v>
      </c>
      <c r="C72" s="7" t="s">
        <v>69</v>
      </c>
      <c r="D72" s="7" t="s">
        <v>69</v>
      </c>
      <c r="E72" s="8">
        <v>46201</v>
      </c>
      <c r="F72" s="9">
        <v>0.16666666666666666</v>
      </c>
      <c r="G72" s="10">
        <f t="shared" si="11"/>
        <v>46201.166666666664</v>
      </c>
      <c r="H72" s="7" t="s">
        <v>71</v>
      </c>
      <c r="I72" s="7" t="s">
        <v>72</v>
      </c>
      <c r="J72" s="11">
        <v>96</v>
      </c>
      <c r="K72" s="11">
        <v>103</v>
      </c>
      <c r="L72" s="11">
        <v>107</v>
      </c>
      <c r="M72" s="11" t="s">
        <v>394</v>
      </c>
      <c r="N72" s="21">
        <v>3</v>
      </c>
      <c r="O72" s="21">
        <v>3</v>
      </c>
      <c r="T72" s="11">
        <f t="shared" si="12"/>
        <v>3</v>
      </c>
      <c r="U72" s="11">
        <f t="shared" si="13"/>
        <v>3</v>
      </c>
      <c r="V72" s="11" t="s">
        <v>266</v>
      </c>
      <c r="W72" s="11" cm="1">
        <f t="array" ref="W72">IF(LEFT($B72,4)="Tour",0,IF(AND($N72=$O72,$P72=$Q72,NOT(ISBLANK(N72:Q72))),1,0))</f>
        <v>0</v>
      </c>
      <c r="X72" s="12" t="str">
        <f t="shared" si="10"/>
        <v>3-3</v>
      </c>
      <c r="Y72" s="7" t="str">
        <f t="shared" si="14"/>
        <v>Nul</v>
      </c>
      <c r="Z72" s="34">
        <f>IF(M72="Terminé",IF(T72&gt;U72,J72,IF(T72&lt;U72,L72,K72))+VLOOKUP(V72,Setup_ScoreExactBonus!$A:$D,4,FALSE),"")</f>
        <v>203</v>
      </c>
      <c r="AA72" s="7" t="str">
        <f t="shared" si="15"/>
        <v>Nul</v>
      </c>
      <c r="AB72" s="7">
        <f t="shared" si="16"/>
        <v>1</v>
      </c>
      <c r="AD72" s="7">
        <f>IF(M72="Terminé",SUMPRODUCT(Z$2:Z72,AB$2:AB72),"")</f>
        <v>8767</v>
      </c>
    </row>
    <row r="73" spans="1:30" x14ac:dyDescent="0.35">
      <c r="A73" s="7">
        <f t="shared" si="9"/>
        <v>72</v>
      </c>
      <c r="B73" s="7" t="s">
        <v>85</v>
      </c>
      <c r="C73" s="7" t="s">
        <v>69</v>
      </c>
      <c r="D73" s="7" t="s">
        <v>69</v>
      </c>
      <c r="E73" s="8">
        <v>46201</v>
      </c>
      <c r="F73" s="9">
        <v>0.16666666666666666</v>
      </c>
      <c r="G73" s="10">
        <f t="shared" si="11"/>
        <v>46201.166666666664</v>
      </c>
      <c r="H73" s="7" t="s">
        <v>73</v>
      </c>
      <c r="I73" s="7" t="s">
        <v>70</v>
      </c>
      <c r="J73" s="11">
        <v>165</v>
      </c>
      <c r="K73" s="11">
        <v>145</v>
      </c>
      <c r="L73" s="11">
        <v>32</v>
      </c>
      <c r="M73" s="11" t="s">
        <v>394</v>
      </c>
      <c r="N73" s="21">
        <v>1</v>
      </c>
      <c r="O73" s="21">
        <v>3</v>
      </c>
      <c r="T73" s="11">
        <f t="shared" si="12"/>
        <v>1</v>
      </c>
      <c r="U73" s="11">
        <f t="shared" si="13"/>
        <v>3</v>
      </c>
      <c r="V73" s="11" t="s">
        <v>264</v>
      </c>
      <c r="W73" s="11" cm="1">
        <f t="array" ref="W73">IF(LEFT($B73,4)="Tour",0,IF(AND($N73=$O73,$P73=$Q73,NOT(ISBLANK(N73:Q73))),1,0))</f>
        <v>0</v>
      </c>
      <c r="X73" s="12" t="str">
        <f t="shared" si="10"/>
        <v>1-3</v>
      </c>
      <c r="Y73" s="7" t="str">
        <f t="shared" si="14"/>
        <v>Argentine</v>
      </c>
      <c r="Z73" s="34">
        <f>IF(M73="Terminé",IF(T73&gt;U73,J73,IF(T73&lt;U73,L73,K73))+VLOOKUP(V73,Setup_ScoreExactBonus!$A:$D,4,FALSE),"")</f>
        <v>82</v>
      </c>
      <c r="AA73" s="7" t="str">
        <f t="shared" si="15"/>
        <v>Argentine</v>
      </c>
      <c r="AB73" s="7">
        <f t="shared" si="16"/>
        <v>1</v>
      </c>
      <c r="AD73" s="7">
        <f>IF(M73="Terminé",SUMPRODUCT(Z$2:Z73,AB$2:AB73),"")</f>
        <v>8849</v>
      </c>
    </row>
    <row r="74" spans="1:30" s="56" customFormat="1" x14ac:dyDescent="0.35">
      <c r="A74" s="48">
        <f t="shared" si="9"/>
        <v>73</v>
      </c>
      <c r="B74" s="48" t="s">
        <v>86</v>
      </c>
      <c r="C74" s="48" t="s">
        <v>25</v>
      </c>
      <c r="D74" s="48" t="s">
        <v>30</v>
      </c>
      <c r="E74" s="49">
        <v>46201</v>
      </c>
      <c r="F74" s="50">
        <v>0.875</v>
      </c>
      <c r="G74" s="51">
        <f t="shared" si="11"/>
        <v>46201.875</v>
      </c>
      <c r="H74" s="48" t="s">
        <v>27</v>
      </c>
      <c r="I74" s="48" t="s">
        <v>31</v>
      </c>
      <c r="J74" s="52">
        <v>141</v>
      </c>
      <c r="K74" s="52">
        <v>121</v>
      </c>
      <c r="L74" s="52">
        <v>64</v>
      </c>
      <c r="M74" s="52" t="s">
        <v>394</v>
      </c>
      <c r="N74" s="53">
        <v>0</v>
      </c>
      <c r="O74" s="53">
        <v>1</v>
      </c>
      <c r="P74" s="52"/>
      <c r="Q74" s="52"/>
      <c r="R74" s="52"/>
      <c r="S74" s="52"/>
      <c r="T74" s="52">
        <f t="shared" si="12"/>
        <v>0</v>
      </c>
      <c r="U74" s="52">
        <f t="shared" si="13"/>
        <v>1</v>
      </c>
      <c r="V74" s="52" t="s">
        <v>264</v>
      </c>
      <c r="W74" s="52" cm="1">
        <f t="array" ref="W74">IF(LEFT($B74,4)="Tour",0,IF(AND($N74=$O74,$P74=$Q74,NOT(ISBLANK(N74:Q74))),1,0))</f>
        <v>0</v>
      </c>
      <c r="X74" s="54" t="str">
        <f t="shared" si="10"/>
        <v>0-1</v>
      </c>
      <c r="Y74" s="48" t="str">
        <f t="shared" si="14"/>
        <v>Canada</v>
      </c>
      <c r="Z74" s="55">
        <f>IF(M74="Terminé",IF(T74&gt;U74,J74,IF(T74&lt;U74,L74,K74))+VLOOKUP(V74,Setup_ScoreExactBonus!$A:$D,4,FALSE),"")</f>
        <v>114</v>
      </c>
      <c r="AA74" s="48" t="str">
        <f t="shared" si="15"/>
        <v>Canada</v>
      </c>
      <c r="AB74" s="48">
        <f t="shared" si="16"/>
        <v>1</v>
      </c>
      <c r="AC74" s="48"/>
      <c r="AD74" s="48">
        <f>IF(M74="Terminé",SUMPRODUCT(Z$2:Z74,AB$2:AB74),"")</f>
        <v>8963</v>
      </c>
    </row>
    <row r="75" spans="1:30" s="56" customFormat="1" x14ac:dyDescent="0.35">
      <c r="A75" s="48">
        <f t="shared" si="9"/>
        <v>74</v>
      </c>
      <c r="B75" s="48" t="s">
        <v>86</v>
      </c>
      <c r="C75" s="48" t="s">
        <v>38</v>
      </c>
      <c r="D75" s="48" t="s">
        <v>48</v>
      </c>
      <c r="E75" s="49">
        <v>46202</v>
      </c>
      <c r="F75" s="50">
        <v>0.79166666666666663</v>
      </c>
      <c r="G75" s="51">
        <f t="shared" si="11"/>
        <v>46202.791666666664</v>
      </c>
      <c r="H75" s="48" t="s">
        <v>39</v>
      </c>
      <c r="I75" s="48" t="s">
        <v>50</v>
      </c>
      <c r="J75" s="52">
        <v>65</v>
      </c>
      <c r="K75" s="52">
        <v>121</v>
      </c>
      <c r="L75" s="52">
        <v>141</v>
      </c>
      <c r="M75" s="52" t="s">
        <v>394</v>
      </c>
      <c r="N75" s="53">
        <v>2</v>
      </c>
      <c r="O75" s="53">
        <v>1</v>
      </c>
      <c r="P75" s="52"/>
      <c r="Q75" s="52"/>
      <c r="R75" s="52"/>
      <c r="S75" s="52"/>
      <c r="T75" s="52">
        <f t="shared" si="12"/>
        <v>2</v>
      </c>
      <c r="U75" s="52">
        <f t="shared" si="13"/>
        <v>1</v>
      </c>
      <c r="V75" s="52" t="s">
        <v>262</v>
      </c>
      <c r="W75" s="52" cm="1">
        <f t="array" ref="W75">IF(LEFT($B75,4)="Tour",0,IF(AND($N75=$O75,$P75=$Q75,NOT(ISBLANK(N75:Q75))),1,0))</f>
        <v>0</v>
      </c>
      <c r="X75" s="54" t="str">
        <f t="shared" si="10"/>
        <v>2-1</v>
      </c>
      <c r="Y75" s="48" t="str">
        <f t="shared" si="14"/>
        <v>Brésil</v>
      </c>
      <c r="Z75" s="55">
        <f>IF(M75="Terminé",IF(T75&gt;U75,J75,IF(T75&lt;U75,L75,K75))+VLOOKUP(V75,Setup_ScoreExactBonus!$A:$D,4,FALSE),"")</f>
        <v>85</v>
      </c>
      <c r="AA75" s="48" t="str">
        <f t="shared" si="15"/>
        <v>Brésil</v>
      </c>
      <c r="AB75" s="48">
        <f t="shared" si="16"/>
        <v>1</v>
      </c>
      <c r="AC75" s="48"/>
      <c r="AD75" s="48">
        <f>IF(M75="Terminé",SUMPRODUCT(Z$2:Z75,AB$2:AB75),"")</f>
        <v>9048</v>
      </c>
    </row>
    <row r="76" spans="1:30" s="56" customFormat="1" x14ac:dyDescent="0.35">
      <c r="A76" s="48">
        <f t="shared" si="9"/>
        <v>75</v>
      </c>
      <c r="B76" s="48" t="s">
        <v>86</v>
      </c>
      <c r="C76" s="48" t="s">
        <v>45</v>
      </c>
      <c r="D76" s="48" t="s">
        <v>87</v>
      </c>
      <c r="E76" s="49">
        <v>46202</v>
      </c>
      <c r="F76" s="50">
        <v>0.9375</v>
      </c>
      <c r="G76" s="51">
        <f t="shared" si="11"/>
        <v>46202.9375</v>
      </c>
      <c r="H76" s="48" t="s">
        <v>46</v>
      </c>
      <c r="I76" s="48" t="s">
        <v>35</v>
      </c>
      <c r="J76" s="52">
        <v>45</v>
      </c>
      <c r="K76" s="52">
        <v>140</v>
      </c>
      <c r="L76" s="52">
        <v>169</v>
      </c>
      <c r="M76" s="52" t="s">
        <v>394</v>
      </c>
      <c r="N76" s="53">
        <v>1</v>
      </c>
      <c r="O76" s="53">
        <v>1</v>
      </c>
      <c r="P76" s="52">
        <v>1</v>
      </c>
      <c r="Q76" s="52">
        <v>1</v>
      </c>
      <c r="R76" s="52">
        <v>3</v>
      </c>
      <c r="S76" s="52">
        <v>4</v>
      </c>
      <c r="T76" s="52">
        <f t="shared" si="12"/>
        <v>1</v>
      </c>
      <c r="U76" s="52">
        <f t="shared" si="13"/>
        <v>1</v>
      </c>
      <c r="V76" s="52" t="s">
        <v>262</v>
      </c>
      <c r="W76" s="52" cm="1">
        <f t="array" ref="W76">IF(LEFT($B76,4)="Tour",0,IF(AND($N76=$O76,$P76=$Q76,NOT(ISBLANK(N76:Q76))),1,0))</f>
        <v>1</v>
      </c>
      <c r="X76" s="54" t="str">
        <f t="shared" si="10"/>
        <v>1-1 (tab 3-4)</v>
      </c>
      <c r="Y76" s="48" t="str">
        <f t="shared" si="14"/>
        <v>Nul</v>
      </c>
      <c r="Z76" s="55">
        <f>IF(M76="Terminé",IF(T76&gt;U76,J76,IF(T76&lt;U76,L76,K76))+VLOOKUP(V76,Setup_ScoreExactBonus!$A:$D,4,FALSE),"")</f>
        <v>160</v>
      </c>
      <c r="AA76" s="48" t="str">
        <f t="shared" si="15"/>
        <v>Paraguay</v>
      </c>
      <c r="AB76" s="48">
        <f t="shared" si="16"/>
        <v>1</v>
      </c>
      <c r="AC76" s="48"/>
      <c r="AD76" s="48">
        <f>IF(M76="Terminé",SUMPRODUCT(Z$2:Z76,AB$2:AB76),"")</f>
        <v>9208</v>
      </c>
    </row>
    <row r="77" spans="1:30" s="56" customFormat="1" x14ac:dyDescent="0.35">
      <c r="A77" s="48">
        <f t="shared" si="9"/>
        <v>76</v>
      </c>
      <c r="B77" s="48" t="s">
        <v>86</v>
      </c>
      <c r="C77" s="48" t="s">
        <v>48</v>
      </c>
      <c r="D77" s="48" t="s">
        <v>38</v>
      </c>
      <c r="E77" s="49">
        <v>46203</v>
      </c>
      <c r="F77" s="50">
        <v>0.125</v>
      </c>
      <c r="G77" s="51">
        <f t="shared" si="11"/>
        <v>46203.125</v>
      </c>
      <c r="H77" s="48" t="s">
        <v>49</v>
      </c>
      <c r="I77" s="48" t="s">
        <v>40</v>
      </c>
      <c r="J77" s="52">
        <v>80</v>
      </c>
      <c r="K77" s="52">
        <v>114</v>
      </c>
      <c r="L77" s="52">
        <v>122</v>
      </c>
      <c r="M77" s="52" t="s">
        <v>394</v>
      </c>
      <c r="N77" s="52">
        <v>1</v>
      </c>
      <c r="O77" s="52">
        <v>1</v>
      </c>
      <c r="P77" s="52">
        <v>1</v>
      </c>
      <c r="Q77" s="52">
        <v>1</v>
      </c>
      <c r="R77" s="52">
        <v>2</v>
      </c>
      <c r="S77" s="52">
        <v>3</v>
      </c>
      <c r="T77" s="52">
        <f t="shared" si="12"/>
        <v>1</v>
      </c>
      <c r="U77" s="52">
        <f t="shared" si="13"/>
        <v>1</v>
      </c>
      <c r="V77" s="52" t="s">
        <v>262</v>
      </c>
      <c r="W77" s="52" cm="1">
        <f t="array" ref="W77">IF(LEFT($B77,4)="Tour",0,IF(AND($N77=$O77,$P77=$Q77,NOT(ISBLANK(N77:Q77))),1,0))</f>
        <v>1</v>
      </c>
      <c r="X77" s="54" t="str">
        <f t="shared" si="10"/>
        <v>1-1 (tab 2-3)</v>
      </c>
      <c r="Y77" s="48" t="str">
        <f t="shared" si="14"/>
        <v>Nul</v>
      </c>
      <c r="Z77" s="55">
        <f>IF(M77="Terminé",IF(T77&gt;U77,J77,IF(T77&lt;U77,L77,K77))+VLOOKUP(V77,Setup_ScoreExactBonus!$A:$D,4,FALSE),"")</f>
        <v>134</v>
      </c>
      <c r="AA77" s="48" t="str">
        <f t="shared" si="15"/>
        <v>Maroc</v>
      </c>
      <c r="AB77" s="48">
        <f t="shared" si="16"/>
        <v>1</v>
      </c>
      <c r="AC77" s="48"/>
      <c r="AD77" s="48">
        <f>IF(M77="Terminé",SUMPRODUCT(Z$2:Z77,AB$2:AB77),"")</f>
        <v>9342</v>
      </c>
    </row>
    <row r="78" spans="1:30" s="56" customFormat="1" x14ac:dyDescent="0.35">
      <c r="A78" s="48">
        <f t="shared" si="9"/>
        <v>77</v>
      </c>
      <c r="B78" s="48" t="s">
        <v>86</v>
      </c>
      <c r="C78" s="48" t="s">
        <v>45</v>
      </c>
      <c r="D78" s="48" t="s">
        <v>64</v>
      </c>
      <c r="E78" s="49">
        <v>46203</v>
      </c>
      <c r="F78" s="50">
        <v>0.79166666666666663</v>
      </c>
      <c r="G78" s="51">
        <f t="shared" si="11"/>
        <v>46203.791666666664</v>
      </c>
      <c r="H78" s="48" t="s">
        <v>51</v>
      </c>
      <c r="I78" s="48" t="s">
        <v>68</v>
      </c>
      <c r="J78" s="52">
        <v>123</v>
      </c>
      <c r="K78" s="52">
        <v>119</v>
      </c>
      <c r="L78" s="52">
        <v>75</v>
      </c>
      <c r="M78" s="52" t="s">
        <v>394</v>
      </c>
      <c r="N78" s="52">
        <v>1</v>
      </c>
      <c r="O78" s="52">
        <v>2</v>
      </c>
      <c r="P78" s="52"/>
      <c r="Q78" s="52"/>
      <c r="R78" s="52"/>
      <c r="S78" s="52"/>
      <c r="T78" s="52">
        <f t="shared" si="12"/>
        <v>1</v>
      </c>
      <c r="U78" s="52">
        <f t="shared" si="13"/>
        <v>2</v>
      </c>
      <c r="V78" s="52" t="s">
        <v>262</v>
      </c>
      <c r="W78" s="52" cm="1">
        <f t="array" ref="W78">IF(LEFT($B78,4)="Tour",0,IF(AND($N78=$O78,$P78=$Q78,NOT(ISBLANK(N78:Q78))),1,0))</f>
        <v>0</v>
      </c>
      <c r="X78" s="54" t="str">
        <f t="shared" si="10"/>
        <v>1-2</v>
      </c>
      <c r="Y78" s="48" t="str">
        <f t="shared" si="14"/>
        <v>Norvège</v>
      </c>
      <c r="Z78" s="55">
        <f>IF(M78="Terminé",IF(T78&gt;U78,J78,IF(T78&lt;U78,L78,K78))+VLOOKUP(V78,Setup_ScoreExactBonus!$A:$D,4,FALSE),"")</f>
        <v>95</v>
      </c>
      <c r="AA78" s="48" t="str">
        <f t="shared" si="15"/>
        <v>Norvège</v>
      </c>
      <c r="AB78" s="48">
        <f t="shared" si="16"/>
        <v>1</v>
      </c>
      <c r="AC78" s="48"/>
      <c r="AD78" s="48">
        <f>IF(M78="Terminé",SUMPRODUCT(Z$2:Z78,AB$2:AB78),"")</f>
        <v>9437</v>
      </c>
    </row>
    <row r="79" spans="1:30" s="56" customFormat="1" x14ac:dyDescent="0.35">
      <c r="A79" s="48">
        <f t="shared" si="9"/>
        <v>78</v>
      </c>
      <c r="B79" s="48" t="s">
        <v>86</v>
      </c>
      <c r="C79" s="48" t="s">
        <v>64</v>
      </c>
      <c r="D79" s="48" t="s">
        <v>88</v>
      </c>
      <c r="E79" s="49">
        <v>46203</v>
      </c>
      <c r="F79" s="50">
        <v>0.95833333333333337</v>
      </c>
      <c r="G79" s="51">
        <f t="shared" si="11"/>
        <v>46203.958333333336</v>
      </c>
      <c r="H79" s="48" t="s">
        <v>65</v>
      </c>
      <c r="I79" s="48" t="s">
        <v>53</v>
      </c>
      <c r="J79" s="52">
        <v>38</v>
      </c>
      <c r="K79" s="52">
        <v>148</v>
      </c>
      <c r="L79" s="52">
        <v>182</v>
      </c>
      <c r="M79" s="52" t="s">
        <v>394</v>
      </c>
      <c r="N79" s="52">
        <v>3</v>
      </c>
      <c r="O79" s="52">
        <v>0</v>
      </c>
      <c r="P79" s="52"/>
      <c r="Q79" s="52"/>
      <c r="R79" s="52"/>
      <c r="S79" s="52"/>
      <c r="T79" s="52">
        <f t="shared" si="12"/>
        <v>3</v>
      </c>
      <c r="U79" s="52">
        <f t="shared" si="13"/>
        <v>0</v>
      </c>
      <c r="V79" s="52" t="s">
        <v>263</v>
      </c>
      <c r="W79" s="52" cm="1">
        <f t="array" ref="W79">IF(LEFT($B79,4)="Tour",0,IF(AND($N79=$O79,$P79=$Q79,NOT(ISBLANK(N79:Q79))),1,0))</f>
        <v>0</v>
      </c>
      <c r="X79" s="54" t="str">
        <f t="shared" si="10"/>
        <v>3-0</v>
      </c>
      <c r="Y79" s="48" t="str">
        <f t="shared" si="14"/>
        <v>France</v>
      </c>
      <c r="Z79" s="55">
        <f>IF(M79="Terminé",IF(T79&gt;U79,J79,IF(T79&lt;U79,L79,K79))+VLOOKUP(V79,Setup_ScoreExactBonus!$A:$D,4,FALSE),"")</f>
        <v>68</v>
      </c>
      <c r="AA79" s="48" t="str">
        <f xml:space="preserve"> IFERROR(
  IF(M79="Terminé",
    IF(AND(NOT(ISBLANK(N79)), NOT(ISBLANK(O79))),
      IF(LEFT(B79,4)="Tour", Y79,
        IF(Y79&lt;&gt;"Nul", Y79,
          IF(R79&gt;S79, H79, I79
    ))))),
  "")</f>
        <v>France</v>
      </c>
      <c r="AB79" s="48">
        <f t="shared" si="16"/>
        <v>1</v>
      </c>
      <c r="AC79" s="48"/>
      <c r="AD79" s="48">
        <f>IF(M79="Terminé",SUMPRODUCT(Z$2:Z79,AB$2:AB79),"")</f>
        <v>9505</v>
      </c>
    </row>
    <row r="80" spans="1:30" s="56" customFormat="1" x14ac:dyDescent="0.35">
      <c r="A80" s="48">
        <f t="shared" si="9"/>
        <v>79</v>
      </c>
      <c r="B80" s="48" t="s">
        <v>86</v>
      </c>
      <c r="C80" s="48" t="s">
        <v>25</v>
      </c>
      <c r="D80" s="48" t="s">
        <v>89</v>
      </c>
      <c r="E80" s="49">
        <v>46204</v>
      </c>
      <c r="F80" s="50">
        <v>0.125</v>
      </c>
      <c r="G80" s="51">
        <f t="shared" si="11"/>
        <v>46204.125</v>
      </c>
      <c r="H80" s="48" t="s">
        <v>26</v>
      </c>
      <c r="I80" s="48" t="s">
        <v>52</v>
      </c>
      <c r="J80" s="52">
        <v>84</v>
      </c>
      <c r="K80" s="52">
        <v>108</v>
      </c>
      <c r="L80" s="52">
        <v>122</v>
      </c>
      <c r="M80" s="52" t="s">
        <v>394</v>
      </c>
      <c r="N80" s="52">
        <v>2</v>
      </c>
      <c r="O80" s="52">
        <v>0</v>
      </c>
      <c r="P80" s="52"/>
      <c r="Q80" s="52"/>
      <c r="R80" s="52"/>
      <c r="S80" s="52"/>
      <c r="T80" s="52">
        <f t="shared" si="12"/>
        <v>2</v>
      </c>
      <c r="U80" s="52">
        <f t="shared" si="13"/>
        <v>0</v>
      </c>
      <c r="V80" s="52" t="s">
        <v>263</v>
      </c>
      <c r="W80" s="52" cm="1">
        <f t="array" ref="W80">IF(LEFT($B80,4)="Tour",0,IF(AND($N80=$O80,$P80=$Q80,NOT(ISBLANK(N80:Q80))),1,0))</f>
        <v>0</v>
      </c>
      <c r="X80" s="54" t="str">
        <f xml:space="preserve"> IF(
   LEFT(B80,4)="Tour",
     N80&amp;"-"&amp;O80,
     IF(AND(A80&gt;=73,A80&lt;=104),
       IF(N80&lt;&gt;O80,
         N80&amp;"-"&amp;O80,
         IF(P80&lt;&gt;Q80,
           P80&amp;"-"&amp;Q80,
           IF(AND(NOT(ISBLANK(N80)),NOT(ISBLANK(O80)),NOT(ISBLANK(P80)),NOT(ISBLANK(Q80)),NOT(ISBLANK(R80)),NOT(ISBLANK(S80))),
             P80 &amp;"-"&amp;Q80&amp;" (tab "&amp;R80&amp;"-"&amp;S80&amp;")",
             ""
          )
        )
      )
    )
  )</f>
        <v>2-0</v>
      </c>
      <c r="Y80" s="48" t="str">
        <f t="shared" si="14"/>
        <v>Mexique</v>
      </c>
      <c r="Z80" s="55">
        <f>IF(M80="Terminé",IF(T80&gt;U80,J80,IF(T80&lt;U80,L80,K80))+VLOOKUP(V80,Setup_ScoreExactBonus!$A:$D,4,FALSE),"")</f>
        <v>114</v>
      </c>
      <c r="AA80" s="48" t="str">
        <f t="shared" si="15"/>
        <v>Mexique</v>
      </c>
      <c r="AB80" s="48">
        <f t="shared" si="16"/>
        <v>1</v>
      </c>
      <c r="AC80" s="48"/>
      <c r="AD80" s="48">
        <f>IF(M80="Terminé",SUMPRODUCT(Z$2:Z80,AB$2:AB80),"")</f>
        <v>9619</v>
      </c>
    </row>
    <row r="81" spans="1:30" s="56" customFormat="1" x14ac:dyDescent="0.35">
      <c r="A81" s="48">
        <f t="shared" si="9"/>
        <v>80</v>
      </c>
      <c r="B81" s="48" t="s">
        <v>86</v>
      </c>
      <c r="C81" s="48" t="s">
        <v>77</v>
      </c>
      <c r="D81" s="48" t="s">
        <v>90</v>
      </c>
      <c r="E81" s="49">
        <v>46204</v>
      </c>
      <c r="F81" s="50">
        <v>0.75</v>
      </c>
      <c r="G81" s="51">
        <f t="shared" si="11"/>
        <v>46204.75</v>
      </c>
      <c r="H81" s="48" t="s">
        <v>78</v>
      </c>
      <c r="I81" s="48" t="s">
        <v>76</v>
      </c>
      <c r="J81" s="52">
        <v>39</v>
      </c>
      <c r="K81" s="52">
        <v>144</v>
      </c>
      <c r="L81" s="52">
        <v>181</v>
      </c>
      <c r="M81" s="52" t="s">
        <v>394</v>
      </c>
      <c r="N81" s="52">
        <v>2</v>
      </c>
      <c r="O81" s="52">
        <v>1</v>
      </c>
      <c r="P81" s="52"/>
      <c r="Q81" s="52"/>
      <c r="R81" s="52"/>
      <c r="S81" s="52"/>
      <c r="T81" s="52">
        <f t="shared" si="12"/>
        <v>2</v>
      </c>
      <c r="U81" s="52">
        <f t="shared" si="13"/>
        <v>1</v>
      </c>
      <c r="V81" s="52" t="s">
        <v>264</v>
      </c>
      <c r="W81" s="52" cm="1">
        <f t="array" ref="W81">IF(LEFT($B81,4)="Tour",0,IF(AND($N81=$O81,$P81=$Q81,NOT(ISBLANK(N81:Q81))),1,0))</f>
        <v>0</v>
      </c>
      <c r="X81" s="54" t="str">
        <f t="shared" ref="X81:X105" si="17" xml:space="preserve"> IF(
   LEFT(B81,4)="Tour",
     N81&amp;"-"&amp;O81,
     IF(AND(A81&gt;=73,A81&lt;=104),
       IF(N81&lt;&gt;O81,
         N81&amp;"-"&amp;O81,
         IF(P81&lt;&gt;Q81,
           P81&amp;"-"&amp;Q81,
           IF(AND(NOT(ISBLANK(N81)),NOT(ISBLANK(O81)),NOT(ISBLANK(P81)),NOT(ISBLANK(Q81)),NOT(ISBLANK(R81)),NOT(ISBLANK(S81))),
             P81 &amp;"-"&amp;Q81&amp;" (tab "&amp;R81&amp;"-"&amp;S81&amp;")",
             ""
          )
        )
      )
    )
  )</f>
        <v>2-1</v>
      </c>
      <c r="Y81" s="48" t="str">
        <f t="shared" si="14"/>
        <v>Angleterre</v>
      </c>
      <c r="Z81" s="55">
        <f>IF(M81="Terminé",IF(T81&gt;U81,J81,IF(T81&lt;U81,L81,K81))+VLOOKUP(V81,Setup_ScoreExactBonus!$A:$D,4,FALSE),"")</f>
        <v>89</v>
      </c>
      <c r="AA81" s="48" t="str">
        <f t="shared" si="15"/>
        <v>Angleterre</v>
      </c>
      <c r="AB81" s="48">
        <f t="shared" si="16"/>
        <v>1</v>
      </c>
      <c r="AC81" s="48"/>
      <c r="AD81" s="48">
        <f>IF(M81="Terminé",SUMPRODUCT(Z$2:Z81,AB$2:AB81),"")</f>
        <v>9708</v>
      </c>
    </row>
    <row r="82" spans="1:30" s="56" customFormat="1" x14ac:dyDescent="0.35">
      <c r="A82" s="48">
        <f t="shared" si="9"/>
        <v>81</v>
      </c>
      <c r="B82" s="48" t="s">
        <v>86</v>
      </c>
      <c r="C82" s="48" t="s">
        <v>58</v>
      </c>
      <c r="D82" s="48" t="s">
        <v>91</v>
      </c>
      <c r="E82" s="49">
        <v>46204</v>
      </c>
      <c r="F82" s="50">
        <v>0.91666666666666663</v>
      </c>
      <c r="G82" s="51">
        <f t="shared" si="11"/>
        <v>46204.916666666664</v>
      </c>
      <c r="H82" s="48" t="s">
        <v>59</v>
      </c>
      <c r="I82" s="48" t="s">
        <v>66</v>
      </c>
      <c r="J82" s="52">
        <v>80</v>
      </c>
      <c r="K82" s="52">
        <v>112</v>
      </c>
      <c r="L82" s="52">
        <v>123</v>
      </c>
      <c r="M82" s="52" t="s">
        <v>394</v>
      </c>
      <c r="N82" s="52">
        <v>0</v>
      </c>
      <c r="O82" s="52">
        <v>1</v>
      </c>
      <c r="P82" s="52"/>
      <c r="Q82" s="52"/>
      <c r="R82" s="52"/>
      <c r="S82" s="52"/>
      <c r="T82" s="52">
        <f t="shared" si="12"/>
        <v>0</v>
      </c>
      <c r="U82" s="52">
        <f t="shared" si="13"/>
        <v>1</v>
      </c>
      <c r="V82" s="52" t="s">
        <v>264</v>
      </c>
      <c r="W82" s="52" cm="1">
        <f t="array" ref="W82">IF(LEFT($B82,4)="Tour",0,IF(AND($N82=$O82,$P82=$Q82,NOT(ISBLANK(N82:Q82))),1,0))</f>
        <v>0</v>
      </c>
      <c r="X82" s="54" t="str">
        <f t="shared" si="17"/>
        <v>0-1</v>
      </c>
      <c r="Y82" s="48" t="str">
        <f t="shared" si="14"/>
        <v>Sénégal</v>
      </c>
      <c r="Z82" s="55">
        <f>IF(M82="Terminé",IF(T82&gt;U82,J82,IF(T82&lt;U82,L82,K82))+VLOOKUP(V82,Setup_ScoreExactBonus!$A:$D,4,FALSE),"")</f>
        <v>173</v>
      </c>
      <c r="AA82" s="48" t="str">
        <f t="shared" si="15"/>
        <v>Sénégal</v>
      </c>
      <c r="AB82" s="48">
        <f t="shared" si="16"/>
        <v>1</v>
      </c>
      <c r="AC82" s="48"/>
      <c r="AD82" s="48">
        <f>IF(M82="Terminé",SUMPRODUCT(Z$2:Z82,AB$2:AB82),"")</f>
        <v>9881</v>
      </c>
    </row>
    <row r="83" spans="1:30" s="56" customFormat="1" x14ac:dyDescent="0.35">
      <c r="A83" s="48">
        <f t="shared" si="9"/>
        <v>82</v>
      </c>
      <c r="B83" s="48" t="s">
        <v>86</v>
      </c>
      <c r="C83" s="48" t="s">
        <v>33</v>
      </c>
      <c r="D83" s="48" t="s">
        <v>92</v>
      </c>
      <c r="E83" s="49">
        <v>46205</v>
      </c>
      <c r="F83" s="50">
        <v>8.3333333333333329E-2</v>
      </c>
      <c r="G83" s="51">
        <f t="shared" si="11"/>
        <v>46205.083333333336</v>
      </c>
      <c r="H83" s="48" t="s">
        <v>34</v>
      </c>
      <c r="I83" s="48" t="s">
        <v>32</v>
      </c>
      <c r="J83" s="52">
        <v>52</v>
      </c>
      <c r="K83" s="52">
        <v>132</v>
      </c>
      <c r="L83" s="52">
        <v>157</v>
      </c>
      <c r="M83" s="52" t="s">
        <v>283</v>
      </c>
      <c r="N83" s="52"/>
      <c r="O83" s="52"/>
      <c r="P83" s="52"/>
      <c r="Q83" s="52"/>
      <c r="R83" s="52"/>
      <c r="S83" s="52"/>
      <c r="T83" s="52" t="str">
        <f t="shared" si="12"/>
        <v/>
      </c>
      <c r="U83" s="52" t="str">
        <f t="shared" si="13"/>
        <v/>
      </c>
      <c r="V83" s="52" t="s">
        <v>262</v>
      </c>
      <c r="W83" s="52" cm="1">
        <f t="array" ref="W83">IF(LEFT($B83,4)="Tour",0,IF(AND($N83=$O83,$P83=$Q83,NOT(ISBLANK(N83:Q83))),1,0))</f>
        <v>0</v>
      </c>
      <c r="X83" s="54" t="str">
        <f t="shared" si="17"/>
        <v/>
      </c>
      <c r="Y83" s="48" t="str">
        <f t="shared" si="14"/>
        <v>Nul</v>
      </c>
      <c r="Z83" s="55" t="str">
        <f>IF(M83="Terminé",IF(T83&gt;U83,J83,IF(T83&lt;U83,L83,K83))+VLOOKUP(V83,Setup_ScoreExactBonus!$A:$D,4,FALSE),"")</f>
        <v/>
      </c>
      <c r="AA83" s="48" t="b">
        <f t="shared" si="15"/>
        <v>0</v>
      </c>
      <c r="AB83" s="48" t="str">
        <f t="shared" si="16"/>
        <v/>
      </c>
      <c r="AC83" s="48"/>
      <c r="AD83" s="48" t="str">
        <f>IF(M83="Terminé",SUMPRODUCT(Z$2:Z83,AB$2:AB83),"")</f>
        <v/>
      </c>
    </row>
    <row r="84" spans="1:30" s="56" customFormat="1" x14ac:dyDescent="0.35">
      <c r="A84" s="48">
        <f t="shared" si="9"/>
        <v>83</v>
      </c>
      <c r="B84" s="48" t="s">
        <v>86</v>
      </c>
      <c r="C84" s="48" t="s">
        <v>55</v>
      </c>
      <c r="D84" s="48" t="s">
        <v>69</v>
      </c>
      <c r="E84" s="49">
        <v>46205</v>
      </c>
      <c r="F84" s="50">
        <v>0.875</v>
      </c>
      <c r="G84" s="51">
        <f t="shared" si="11"/>
        <v>46205.875</v>
      </c>
      <c r="H84" s="48" t="s">
        <v>56</v>
      </c>
      <c r="I84" s="48" t="s">
        <v>72</v>
      </c>
      <c r="J84" s="52">
        <v>41</v>
      </c>
      <c r="K84" s="52">
        <v>140</v>
      </c>
      <c r="L84" s="52">
        <v>182</v>
      </c>
      <c r="M84" s="52" t="s">
        <v>283</v>
      </c>
      <c r="N84" s="52"/>
      <c r="O84" s="52"/>
      <c r="P84" s="52"/>
      <c r="Q84" s="52"/>
      <c r="R84" s="52"/>
      <c r="S84" s="52"/>
      <c r="T84" s="52" t="str">
        <f t="shared" si="12"/>
        <v/>
      </c>
      <c r="U84" s="52" t="str">
        <f t="shared" si="13"/>
        <v/>
      </c>
      <c r="V84" s="52" t="s">
        <v>262</v>
      </c>
      <c r="W84" s="52" cm="1">
        <f t="array" ref="W84">IF(LEFT($B84,4)="Tour",0,IF(AND($N84=$O84,$P84=$Q84,NOT(ISBLANK(N84:Q84))),1,0))</f>
        <v>0</v>
      </c>
      <c r="X84" s="54" t="str">
        <f t="shared" si="17"/>
        <v/>
      </c>
      <c r="Y84" s="48" t="str">
        <f t="shared" si="14"/>
        <v>Nul</v>
      </c>
      <c r="Z84" s="55" t="str">
        <f>IF(M84="Terminé",IF(T84&gt;U84,J84,IF(T84&lt;U84,L84,K84))+VLOOKUP(V84,Setup_ScoreExactBonus!$A:$D,4,FALSE),"")</f>
        <v/>
      </c>
      <c r="AA84" s="48" t="b">
        <f t="shared" si="15"/>
        <v>0</v>
      </c>
      <c r="AB84" s="48" t="str">
        <f t="shared" si="16"/>
        <v/>
      </c>
      <c r="AC84" s="48"/>
      <c r="AD84" s="48" t="str">
        <f>IF(M84="Terminé",SUMPRODUCT(Z$2:Z84,AB$2:AB84),"")</f>
        <v/>
      </c>
    </row>
    <row r="85" spans="1:30" s="56" customFormat="1" x14ac:dyDescent="0.35">
      <c r="A85" s="48">
        <f t="shared" si="9"/>
        <v>84</v>
      </c>
      <c r="B85" s="48" t="s">
        <v>86</v>
      </c>
      <c r="C85" s="48" t="s">
        <v>74</v>
      </c>
      <c r="D85" s="48" t="s">
        <v>77</v>
      </c>
      <c r="E85" s="49">
        <v>46206</v>
      </c>
      <c r="F85" s="50">
        <v>4.1666666666666664E-2</v>
      </c>
      <c r="G85" s="51">
        <f t="shared" si="11"/>
        <v>46206.041666666664</v>
      </c>
      <c r="H85" s="48" t="s">
        <v>75</v>
      </c>
      <c r="I85" s="48" t="s">
        <v>79</v>
      </c>
      <c r="J85" s="52">
        <v>73</v>
      </c>
      <c r="K85" s="52">
        <v>114</v>
      </c>
      <c r="L85" s="52">
        <v>133</v>
      </c>
      <c r="M85" s="52" t="s">
        <v>283</v>
      </c>
      <c r="N85" s="52"/>
      <c r="O85" s="52"/>
      <c r="P85" s="52"/>
      <c r="Q85" s="52"/>
      <c r="R85" s="52"/>
      <c r="S85" s="52"/>
      <c r="T85" s="52" t="str">
        <f t="shared" si="12"/>
        <v/>
      </c>
      <c r="U85" s="52" t="str">
        <f t="shared" si="13"/>
        <v/>
      </c>
      <c r="V85" s="52" t="s">
        <v>262</v>
      </c>
      <c r="W85" s="52" cm="1">
        <f t="array" ref="W85">IF(LEFT($B85,4)="Tour",0,IF(AND($N85=$O85,$P85=$Q85,NOT(ISBLANK(N85:Q85))),1,0))</f>
        <v>0</v>
      </c>
      <c r="X85" s="54" t="str">
        <f t="shared" si="17"/>
        <v/>
      </c>
      <c r="Y85" s="48" t="str">
        <f t="shared" si="14"/>
        <v>Nul</v>
      </c>
      <c r="Z85" s="55" t="str">
        <f>IF(M85="Terminé",IF(T85&gt;U85,J85,IF(T85&lt;U85,L85,K85))+VLOOKUP(V85,Setup_ScoreExactBonus!$A:$D,4,FALSE),"")</f>
        <v/>
      </c>
      <c r="AA85" s="48" t="b">
        <f t="shared" si="15"/>
        <v>0</v>
      </c>
      <c r="AB85" s="48" t="str">
        <f t="shared" si="16"/>
        <v/>
      </c>
      <c r="AC85" s="48"/>
      <c r="AD85" s="48" t="str">
        <f>IF(M85="Terminé",SUMPRODUCT(Z$2:Z85,AB$2:AB85),"")</f>
        <v/>
      </c>
    </row>
    <row r="86" spans="1:30" s="56" customFormat="1" x14ac:dyDescent="0.35">
      <c r="A86" s="48">
        <f t="shared" si="9"/>
        <v>85</v>
      </c>
      <c r="B86" s="48" t="s">
        <v>86</v>
      </c>
      <c r="C86" s="48" t="s">
        <v>30</v>
      </c>
      <c r="D86" s="48" t="s">
        <v>93</v>
      </c>
      <c r="E86" s="49">
        <v>46206</v>
      </c>
      <c r="F86" s="50">
        <v>0.20833333333333334</v>
      </c>
      <c r="G86" s="51">
        <f t="shared" si="11"/>
        <v>46206.208333333336</v>
      </c>
      <c r="H86" s="48" t="s">
        <v>37</v>
      </c>
      <c r="I86" s="48" t="s">
        <v>71</v>
      </c>
      <c r="J86" s="52">
        <v>61</v>
      </c>
      <c r="K86" s="52">
        <v>122</v>
      </c>
      <c r="L86" s="52">
        <v>148</v>
      </c>
      <c r="M86" s="52" t="s">
        <v>283</v>
      </c>
      <c r="N86" s="52"/>
      <c r="O86" s="52"/>
      <c r="P86" s="52"/>
      <c r="Q86" s="52"/>
      <c r="R86" s="52"/>
      <c r="S86" s="52"/>
      <c r="T86" s="52" t="str">
        <f t="shared" si="12"/>
        <v/>
      </c>
      <c r="U86" s="52" t="str">
        <f t="shared" si="13"/>
        <v/>
      </c>
      <c r="V86" s="52" t="s">
        <v>262</v>
      </c>
      <c r="W86" s="52" cm="1">
        <f t="array" ref="W86">IF(LEFT($B86,4)="Tour",0,IF(AND($N86=$O86,$P86=$Q86,NOT(ISBLANK(N86:Q86))),1,0))</f>
        <v>0</v>
      </c>
      <c r="X86" s="54" t="str">
        <f t="shared" si="17"/>
        <v/>
      </c>
      <c r="Y86" s="48" t="str">
        <f t="shared" si="14"/>
        <v>Nul</v>
      </c>
      <c r="Z86" s="55" t="str">
        <f>IF(M86="Terminé",IF(T86&gt;U86,J86,IF(T86&lt;U86,L86,K86))+VLOOKUP(V86,Setup_ScoreExactBonus!$A:$D,4,FALSE),"")</f>
        <v/>
      </c>
      <c r="AA86" s="48" t="b">
        <f t="shared" si="15"/>
        <v>0</v>
      </c>
      <c r="AB86" s="48" t="str">
        <f t="shared" si="16"/>
        <v/>
      </c>
      <c r="AC86" s="48"/>
      <c r="AD86" s="48" t="str">
        <f>IF(M86="Terminé",SUMPRODUCT(Z$2:Z86,AB$2:AB86),"")</f>
        <v/>
      </c>
    </row>
    <row r="87" spans="1:30" s="56" customFormat="1" x14ac:dyDescent="0.35">
      <c r="A87" s="48">
        <f t="shared" si="9"/>
        <v>86</v>
      </c>
      <c r="B87" s="48" t="s">
        <v>86</v>
      </c>
      <c r="C87" s="48" t="s">
        <v>33</v>
      </c>
      <c r="D87" s="48" t="s">
        <v>58</v>
      </c>
      <c r="E87" s="49">
        <v>46206</v>
      </c>
      <c r="F87" s="50">
        <v>0.83333333333333337</v>
      </c>
      <c r="G87" s="51">
        <f t="shared" si="11"/>
        <v>46206.833333333336</v>
      </c>
      <c r="H87" s="48" t="s">
        <v>43</v>
      </c>
      <c r="I87" s="48" t="s">
        <v>60</v>
      </c>
      <c r="J87" s="52">
        <v>113</v>
      </c>
      <c r="K87" s="52">
        <v>106</v>
      </c>
      <c r="L87" s="52">
        <v>92</v>
      </c>
      <c r="M87" s="52" t="s">
        <v>283</v>
      </c>
      <c r="N87" s="52"/>
      <c r="O87" s="52"/>
      <c r="P87" s="52"/>
      <c r="Q87" s="52"/>
      <c r="R87" s="52"/>
      <c r="S87" s="52"/>
      <c r="T87" s="52" t="str">
        <f t="shared" si="12"/>
        <v/>
      </c>
      <c r="U87" s="52" t="str">
        <f t="shared" si="13"/>
        <v/>
      </c>
      <c r="V87" s="52" t="s">
        <v>262</v>
      </c>
      <c r="W87" s="52" cm="1">
        <f t="array" ref="W87">IF(LEFT($B87,4)="Tour",0,IF(AND($N87=$O87,$P87=$Q87,NOT(ISBLANK(N87:Q87))),1,0))</f>
        <v>0</v>
      </c>
      <c r="X87" s="54" t="str">
        <f t="shared" si="17"/>
        <v/>
      </c>
      <c r="Y87" s="48" t="str">
        <f t="shared" si="14"/>
        <v>Nul</v>
      </c>
      <c r="Z87" s="55" t="str">
        <f>IF(M87="Terminé",IF(T87&gt;U87,J87,IF(T87&lt;U87,L87,K87))+VLOOKUP(V87,Setup_ScoreExactBonus!$A:$D,4,FALSE),"")</f>
        <v/>
      </c>
      <c r="AA87" s="48" t="b">
        <f t="shared" si="15"/>
        <v>0</v>
      </c>
      <c r="AB87" s="48" t="str">
        <f t="shared" si="16"/>
        <v/>
      </c>
      <c r="AC87" s="48"/>
      <c r="AD87" s="48" t="str">
        <f>IF(M87="Terminé",SUMPRODUCT(Z$2:Z87,AB$2:AB87),"")</f>
        <v/>
      </c>
    </row>
    <row r="88" spans="1:30" s="56" customFormat="1" x14ac:dyDescent="0.35">
      <c r="A88" s="48">
        <f t="shared" si="9"/>
        <v>87</v>
      </c>
      <c r="B88" s="48" t="s">
        <v>86</v>
      </c>
      <c r="C88" s="48" t="s">
        <v>69</v>
      </c>
      <c r="D88" s="48" t="s">
        <v>55</v>
      </c>
      <c r="E88" s="49">
        <v>46207</v>
      </c>
      <c r="F88" s="50">
        <v>0</v>
      </c>
      <c r="G88" s="51">
        <f t="shared" si="11"/>
        <v>46207</v>
      </c>
      <c r="H88" s="48" t="s">
        <v>70</v>
      </c>
      <c r="I88" s="48" t="s">
        <v>57</v>
      </c>
      <c r="J88" s="52">
        <v>25</v>
      </c>
      <c r="K88" s="52">
        <v>165</v>
      </c>
      <c r="L88" s="52">
        <v>213</v>
      </c>
      <c r="M88" s="52" t="s">
        <v>283</v>
      </c>
      <c r="N88" s="52"/>
      <c r="O88" s="52"/>
      <c r="P88" s="52"/>
      <c r="Q88" s="52"/>
      <c r="R88" s="52"/>
      <c r="S88" s="52"/>
      <c r="T88" s="52" t="str">
        <f t="shared" si="12"/>
        <v/>
      </c>
      <c r="U88" s="52" t="str">
        <f t="shared" si="13"/>
        <v/>
      </c>
      <c r="V88" s="52" t="s">
        <v>262</v>
      </c>
      <c r="W88" s="52" cm="1">
        <f t="array" ref="W88">IF(LEFT($B88,4)="Tour",0,IF(AND($N88=$O88,$P88=$Q88,NOT(ISBLANK(N88:Q88))),1,0))</f>
        <v>0</v>
      </c>
      <c r="X88" s="54" t="str">
        <f t="shared" si="17"/>
        <v/>
      </c>
      <c r="Y88" s="48" t="str">
        <f t="shared" si="14"/>
        <v>Nul</v>
      </c>
      <c r="Z88" s="55" t="str">
        <f>IF(M88="Terminé",IF(T88&gt;U88,J88,IF(T88&lt;U88,L88,K88))+VLOOKUP(V88,Setup_ScoreExactBonus!$A:$D,4,FALSE),"")</f>
        <v/>
      </c>
      <c r="AA88" s="48" t="b">
        <f t="shared" si="15"/>
        <v>0</v>
      </c>
      <c r="AB88" s="48" t="str">
        <f t="shared" si="16"/>
        <v/>
      </c>
      <c r="AC88" s="48"/>
      <c r="AD88" s="48" t="str">
        <f>IF(M88="Terminé",SUMPRODUCT(Z$2:Z88,AB$2:AB88),"")</f>
        <v/>
      </c>
    </row>
    <row r="89" spans="1:30" s="56" customFormat="1" x14ac:dyDescent="0.35">
      <c r="A89" s="48">
        <f t="shared" si="9"/>
        <v>88</v>
      </c>
      <c r="B89" s="48" t="s">
        <v>86</v>
      </c>
      <c r="C89" s="48" t="s">
        <v>74</v>
      </c>
      <c r="D89" s="48" t="s">
        <v>94</v>
      </c>
      <c r="E89" s="49">
        <v>46207</v>
      </c>
      <c r="F89" s="50">
        <v>0.14583333333333334</v>
      </c>
      <c r="G89" s="51">
        <f t="shared" si="11"/>
        <v>46207.145833333336</v>
      </c>
      <c r="H89" s="48" t="s">
        <v>83</v>
      </c>
      <c r="I89" s="48" t="s">
        <v>80</v>
      </c>
      <c r="J89" s="52">
        <v>66</v>
      </c>
      <c r="K89" s="52">
        <v>114</v>
      </c>
      <c r="L89" s="52">
        <v>139</v>
      </c>
      <c r="M89" s="52" t="s">
        <v>283</v>
      </c>
      <c r="N89" s="52"/>
      <c r="O89" s="52"/>
      <c r="P89" s="52"/>
      <c r="Q89" s="52"/>
      <c r="R89" s="52"/>
      <c r="S89" s="52"/>
      <c r="T89" s="52" t="str">
        <f t="shared" si="12"/>
        <v/>
      </c>
      <c r="U89" s="52" t="str">
        <f t="shared" si="13"/>
        <v/>
      </c>
      <c r="V89" s="52" t="s">
        <v>262</v>
      </c>
      <c r="W89" s="52" cm="1">
        <f t="array" ref="W89">IF(LEFT($B89,4)="Tour",0,IF(AND($N89=$O89,$P89=$Q89,NOT(ISBLANK(N89:Q89))),1,0))</f>
        <v>0</v>
      </c>
      <c r="X89" s="54" t="str">
        <f t="shared" si="17"/>
        <v/>
      </c>
      <c r="Y89" s="48" t="str">
        <f t="shared" si="14"/>
        <v>Nul</v>
      </c>
      <c r="Z89" s="55" t="str">
        <f>IF(M89="Terminé",IF(T89&gt;U89,J89,IF(T89&lt;U89,L89,K89))+VLOOKUP(V89,Setup_ScoreExactBonus!$A:$D,4,FALSE),"")</f>
        <v/>
      </c>
      <c r="AA89" s="48" t="b">
        <f t="shared" si="15"/>
        <v>0</v>
      </c>
      <c r="AB89" s="48" t="str">
        <f t="shared" si="16"/>
        <v/>
      </c>
      <c r="AC89" s="48"/>
      <c r="AD89" s="48" t="str">
        <f>IF(M89="Terminé",SUMPRODUCT(Z$2:Z89,AB$2:AB89),"")</f>
        <v/>
      </c>
    </row>
    <row r="90" spans="1:30" s="63" customFormat="1" x14ac:dyDescent="0.35">
      <c r="A90" s="39">
        <f t="shared" si="9"/>
        <v>89</v>
      </c>
      <c r="B90" s="39" t="s">
        <v>95</v>
      </c>
      <c r="C90" s="39">
        <v>73</v>
      </c>
      <c r="D90" s="39">
        <v>76</v>
      </c>
      <c r="E90" s="57">
        <v>46207</v>
      </c>
      <c r="F90" s="58">
        <v>0.79166666666666663</v>
      </c>
      <c r="G90" s="59">
        <f t="shared" si="11"/>
        <v>46207.791666666664</v>
      </c>
      <c r="H90" s="39" t="str">
        <f t="shared" ref="H90:H105" si="18">IF(VLOOKUP(C90,$A:$AA,13,FALSE)="Terminé",VLOOKUP(C90,$A:$AA,27,FALSE),"TBD")</f>
        <v>Canada</v>
      </c>
      <c r="I90" s="39" t="str">
        <f>IF(VLOOKUP(D90,$A:$AA,13,FALSE)="Terminé",VLOOKUP(D90,$A:$AA,27,FALSE),"TBD")</f>
        <v>Maroc</v>
      </c>
      <c r="J90" s="60">
        <v>137</v>
      </c>
      <c r="K90" s="60">
        <v>118</v>
      </c>
      <c r="L90" s="60">
        <v>68</v>
      </c>
      <c r="M90" s="60" t="s">
        <v>283</v>
      </c>
      <c r="N90" s="60"/>
      <c r="O90" s="60"/>
      <c r="P90" s="60"/>
      <c r="Q90" s="60"/>
      <c r="R90" s="60"/>
      <c r="S90" s="60"/>
      <c r="T90" s="60" t="str">
        <f t="shared" si="12"/>
        <v/>
      </c>
      <c r="U90" s="60" t="str">
        <f t="shared" si="13"/>
        <v/>
      </c>
      <c r="V90" s="60" t="s">
        <v>262</v>
      </c>
      <c r="W90" s="60" cm="1">
        <f t="array" ref="W90">IF(LEFT($B90,4)="Tour",0,IF(AND($N90=$O90,$P90=$Q90,NOT(ISBLANK(N90:Q90))),1,0))</f>
        <v>0</v>
      </c>
      <c r="X90" s="61" t="str">
        <f t="shared" si="17"/>
        <v/>
      </c>
      <c r="Y90" s="39" t="str">
        <f t="shared" si="14"/>
        <v>Nul</v>
      </c>
      <c r="Z90" s="62" t="str">
        <f>IF(M90="Terminé",IF(T90&gt;U90,J90,IF(T90&lt;U90,L90,K90))+VLOOKUP(V90,Setup_ScoreExactBonus!$A:$D,4,FALSE),"")</f>
        <v/>
      </c>
      <c r="AA90" s="39" t="b">
        <f t="shared" si="15"/>
        <v>0</v>
      </c>
      <c r="AB90" s="39" t="str">
        <f t="shared" si="16"/>
        <v/>
      </c>
      <c r="AC90" s="39"/>
      <c r="AD90" s="39" t="str">
        <f>IF(M90="Terminé",SUMPRODUCT(Z$2:Z90,AB$2:AB90),"")</f>
        <v/>
      </c>
    </row>
    <row r="91" spans="1:30" s="63" customFormat="1" x14ac:dyDescent="0.35">
      <c r="A91" s="39">
        <f t="shared" si="9"/>
        <v>90</v>
      </c>
      <c r="B91" s="39" t="s">
        <v>95</v>
      </c>
      <c r="C91" s="39">
        <v>75</v>
      </c>
      <c r="D91" s="39">
        <v>78</v>
      </c>
      <c r="E91" s="57">
        <v>46207</v>
      </c>
      <c r="F91" s="58">
        <v>0.95833333333333337</v>
      </c>
      <c r="G91" s="59">
        <f t="shared" si="11"/>
        <v>46207.958333333336</v>
      </c>
      <c r="H91" s="39" t="str">
        <f t="shared" si="18"/>
        <v>Paraguay</v>
      </c>
      <c r="I91" s="39" t="str">
        <f t="shared" ref="I91:I105" si="19">IF(VLOOKUP(D91,$A:$AA,13,FALSE)="Terminé",VLOOKUP(D91,$A:$AA,27,FALSE),"TBD")</f>
        <v>France</v>
      </c>
      <c r="J91" s="60">
        <v>202</v>
      </c>
      <c r="K91" s="60">
        <v>161</v>
      </c>
      <c r="L91" s="60">
        <v>28</v>
      </c>
      <c r="M91" s="60" t="s">
        <v>283</v>
      </c>
      <c r="N91" s="60"/>
      <c r="O91" s="60"/>
      <c r="P91" s="60"/>
      <c r="Q91" s="60"/>
      <c r="R91" s="60"/>
      <c r="S91" s="60"/>
      <c r="T91" s="60" t="str">
        <f t="shared" si="12"/>
        <v/>
      </c>
      <c r="U91" s="60" t="str">
        <f t="shared" si="13"/>
        <v/>
      </c>
      <c r="V91" s="60" t="s">
        <v>262</v>
      </c>
      <c r="W91" s="60" cm="1">
        <f t="array" ref="W91">IF(LEFT($B91,4)="Tour",0,IF(AND($N91=$O91,$P91=$Q91,NOT(ISBLANK(N91:Q91))),1,0))</f>
        <v>0</v>
      </c>
      <c r="X91" s="61" t="str">
        <f t="shared" si="17"/>
        <v/>
      </c>
      <c r="Y91" s="39" t="str">
        <f t="shared" si="14"/>
        <v>Nul</v>
      </c>
      <c r="Z91" s="62" t="str">
        <f>IF(M91="Terminé",IF(T91&gt;U91,J91,IF(T91&lt;U91,L91,K91))+VLOOKUP(V91,Setup_ScoreExactBonus!$A:$D,4,FALSE),"")</f>
        <v/>
      </c>
      <c r="AA91" s="39" t="b">
        <f t="shared" si="15"/>
        <v>0</v>
      </c>
      <c r="AB91" s="39" t="str">
        <f t="shared" si="16"/>
        <v/>
      </c>
      <c r="AC91" s="39"/>
      <c r="AD91" s="39" t="str">
        <f>IF(M91="Terminé",SUMPRODUCT(Z$2:Z91,AB$2:AB91),"")</f>
        <v/>
      </c>
    </row>
    <row r="92" spans="1:30" s="63" customFormat="1" x14ac:dyDescent="0.35">
      <c r="A92" s="39">
        <f t="shared" si="9"/>
        <v>91</v>
      </c>
      <c r="B92" s="39" t="s">
        <v>95</v>
      </c>
      <c r="C92" s="39">
        <v>74</v>
      </c>
      <c r="D92" s="39">
        <v>77</v>
      </c>
      <c r="E92" s="57">
        <v>46208</v>
      </c>
      <c r="F92" s="58">
        <v>0.91666666666666663</v>
      </c>
      <c r="G92" s="59">
        <f t="shared" si="11"/>
        <v>46208.916666666664</v>
      </c>
      <c r="H92" s="39" t="str">
        <f t="shared" si="18"/>
        <v>Brésil</v>
      </c>
      <c r="I92" s="39" t="str">
        <f t="shared" si="19"/>
        <v>Norvège</v>
      </c>
      <c r="J92" s="60">
        <v>72</v>
      </c>
      <c r="K92" s="60">
        <v>118</v>
      </c>
      <c r="L92" s="60">
        <v>130</v>
      </c>
      <c r="M92" s="60" t="s">
        <v>283</v>
      </c>
      <c r="N92" s="60"/>
      <c r="O92" s="60"/>
      <c r="P92" s="60"/>
      <c r="Q92" s="60"/>
      <c r="R92" s="60"/>
      <c r="S92" s="60"/>
      <c r="T92" s="60" t="str">
        <f t="shared" si="12"/>
        <v/>
      </c>
      <c r="U92" s="60" t="str">
        <f t="shared" si="13"/>
        <v/>
      </c>
      <c r="V92" s="60" t="s">
        <v>262</v>
      </c>
      <c r="W92" s="60" cm="1">
        <f t="array" ref="W92">IF(LEFT($B92,4)="Tour",0,IF(AND($N92=$O92,$P92=$Q92,NOT(ISBLANK(N92:Q92))),1,0))</f>
        <v>0</v>
      </c>
      <c r="X92" s="61" t="str">
        <f t="shared" si="17"/>
        <v/>
      </c>
      <c r="Y92" s="39" t="str">
        <f t="shared" si="14"/>
        <v>Nul</v>
      </c>
      <c r="Z92" s="62" t="str">
        <f>IF(M92="Terminé",IF(T92&gt;U92,J92,IF(T92&lt;U92,L92,K92))+VLOOKUP(V92,Setup_ScoreExactBonus!$A:$D,4,FALSE),"")</f>
        <v/>
      </c>
      <c r="AA92" s="39" t="b">
        <f t="shared" si="15"/>
        <v>0</v>
      </c>
      <c r="AB92" s="39" t="str">
        <f t="shared" si="16"/>
        <v/>
      </c>
      <c r="AC92" s="39"/>
      <c r="AD92" s="39" t="str">
        <f>IF(M92="Terminé",SUMPRODUCT(Z$2:Z92,AB$2:AB92),"")</f>
        <v/>
      </c>
    </row>
    <row r="93" spans="1:30" s="63" customFormat="1" x14ac:dyDescent="0.35">
      <c r="A93" s="39">
        <f t="shared" si="9"/>
        <v>92</v>
      </c>
      <c r="B93" s="39" t="s">
        <v>95</v>
      </c>
      <c r="C93" s="39">
        <v>79</v>
      </c>
      <c r="D93" s="39">
        <v>80</v>
      </c>
      <c r="E93" s="57">
        <v>46209</v>
      </c>
      <c r="F93" s="58">
        <v>8.3333333333333329E-2</v>
      </c>
      <c r="G93" s="59">
        <f t="shared" si="11"/>
        <v>46209.083333333336</v>
      </c>
      <c r="H93" s="39" t="str">
        <f t="shared" si="18"/>
        <v>Mexique</v>
      </c>
      <c r="I93" s="39" t="str">
        <f t="shared" si="19"/>
        <v>Angleterre</v>
      </c>
      <c r="J93" s="60"/>
      <c r="K93" s="60"/>
      <c r="L93" s="60"/>
      <c r="M93" s="60" t="s">
        <v>283</v>
      </c>
      <c r="N93" s="60"/>
      <c r="O93" s="60"/>
      <c r="P93" s="60"/>
      <c r="Q93" s="60"/>
      <c r="R93" s="60"/>
      <c r="S93" s="60"/>
      <c r="T93" s="60" t="str">
        <f t="shared" si="12"/>
        <v/>
      </c>
      <c r="U93" s="60" t="str">
        <f t="shared" si="13"/>
        <v/>
      </c>
      <c r="V93" s="60" t="s">
        <v>262</v>
      </c>
      <c r="W93" s="60" cm="1">
        <f t="array" ref="W93">IF(LEFT($B93,4)="Tour",0,IF(AND($N93=$O93,$P93=$Q93,NOT(ISBLANK(N93:Q93))),1,0))</f>
        <v>0</v>
      </c>
      <c r="X93" s="61" t="str">
        <f t="shared" si="17"/>
        <v/>
      </c>
      <c r="Y93" s="39" t="str">
        <f t="shared" si="14"/>
        <v>Nul</v>
      </c>
      <c r="Z93" s="62" t="str">
        <f>IF(M93="Terminé",IF(T93&gt;U93,J93,IF(T93&lt;U93,L93,K93))+VLOOKUP(V93,Setup_ScoreExactBonus!$A:$D,4,FALSE),"")</f>
        <v/>
      </c>
      <c r="AA93" s="39" t="b">
        <f t="shared" si="15"/>
        <v>0</v>
      </c>
      <c r="AB93" s="39" t="str">
        <f t="shared" si="16"/>
        <v/>
      </c>
      <c r="AC93" s="39"/>
      <c r="AD93" s="39" t="str">
        <f>IF(M93="Terminé",SUMPRODUCT(Z$2:Z93,AB$2:AB93),"")</f>
        <v/>
      </c>
    </row>
    <row r="94" spans="1:30" s="63" customFormat="1" x14ac:dyDescent="0.35">
      <c r="A94" s="39">
        <f t="shared" si="9"/>
        <v>93</v>
      </c>
      <c r="B94" s="39" t="s">
        <v>95</v>
      </c>
      <c r="C94" s="39">
        <v>83</v>
      </c>
      <c r="D94" s="39">
        <v>84</v>
      </c>
      <c r="E94" s="57">
        <v>46209</v>
      </c>
      <c r="F94" s="58">
        <v>0.875</v>
      </c>
      <c r="G94" s="59">
        <f t="shared" si="11"/>
        <v>46209.875</v>
      </c>
      <c r="H94" s="39" t="str">
        <f>IF(VLOOKUP(C94,$A:$AA,13,FALSE)="Terminé",VLOOKUP(C94,$A:$AA,27,FALSE),"TBD")</f>
        <v>TBD</v>
      </c>
      <c r="I94" s="39" t="str">
        <f t="shared" si="19"/>
        <v>TBD</v>
      </c>
      <c r="J94" s="60"/>
      <c r="K94" s="60"/>
      <c r="L94" s="60"/>
      <c r="M94" s="60" t="s">
        <v>283</v>
      </c>
      <c r="N94" s="60"/>
      <c r="O94" s="60"/>
      <c r="P94" s="60"/>
      <c r="Q94" s="60"/>
      <c r="R94" s="60"/>
      <c r="S94" s="60"/>
      <c r="T94" s="60" t="str">
        <f t="shared" si="12"/>
        <v/>
      </c>
      <c r="U94" s="60" t="str">
        <f t="shared" si="13"/>
        <v/>
      </c>
      <c r="V94" s="60" t="s">
        <v>262</v>
      </c>
      <c r="W94" s="60" cm="1">
        <f t="array" ref="W94">IF(LEFT($B94,4)="Tour",0,IF(AND($N94=$O94,$P94=$Q94,NOT(ISBLANK(N94:Q94))),1,0))</f>
        <v>0</v>
      </c>
      <c r="X94" s="61" t="str">
        <f t="shared" si="17"/>
        <v/>
      </c>
      <c r="Y94" s="39" t="str">
        <f t="shared" si="14"/>
        <v>Nul</v>
      </c>
      <c r="Z94" s="62" t="str">
        <f>IF(M94="Terminé",IF(T94&gt;U94,J94,IF(T94&lt;U94,L94,K94))+VLOOKUP(V94,Setup_ScoreExactBonus!$A:$D,4,FALSE),"")</f>
        <v/>
      </c>
      <c r="AA94" s="39" t="b">
        <f t="shared" si="15"/>
        <v>0</v>
      </c>
      <c r="AB94" s="39" t="str">
        <f t="shared" si="16"/>
        <v/>
      </c>
      <c r="AC94" s="39"/>
      <c r="AD94" s="39" t="str">
        <f>IF(M94="Terminé",SUMPRODUCT(Z$2:Z94,AB$2:AB94),"")</f>
        <v/>
      </c>
    </row>
    <row r="95" spans="1:30" s="63" customFormat="1" x14ac:dyDescent="0.35">
      <c r="A95" s="39">
        <f t="shared" si="9"/>
        <v>94</v>
      </c>
      <c r="B95" s="39" t="s">
        <v>95</v>
      </c>
      <c r="C95" s="39">
        <v>81</v>
      </c>
      <c r="D95" s="39">
        <v>82</v>
      </c>
      <c r="E95" s="57">
        <v>46210</v>
      </c>
      <c r="F95" s="58">
        <v>8.3333333333333329E-2</v>
      </c>
      <c r="G95" s="59">
        <f t="shared" si="11"/>
        <v>46210.083333333336</v>
      </c>
      <c r="H95" s="39" t="str">
        <f t="shared" si="18"/>
        <v>Sénégal</v>
      </c>
      <c r="I95" s="39" t="str">
        <f t="shared" si="19"/>
        <v>TBD</v>
      </c>
      <c r="J95" s="60"/>
      <c r="K95" s="60"/>
      <c r="L95" s="60"/>
      <c r="M95" s="60" t="s">
        <v>283</v>
      </c>
      <c r="N95" s="60"/>
      <c r="O95" s="60"/>
      <c r="P95" s="60"/>
      <c r="Q95" s="60"/>
      <c r="R95" s="60"/>
      <c r="S95" s="60"/>
      <c r="T95" s="60" t="str">
        <f t="shared" si="12"/>
        <v/>
      </c>
      <c r="U95" s="60" t="str">
        <f t="shared" si="13"/>
        <v/>
      </c>
      <c r="V95" s="60" t="s">
        <v>262</v>
      </c>
      <c r="W95" s="60" cm="1">
        <f t="array" ref="W95">IF(LEFT($B95,4)="Tour",0,IF(AND($N95=$O95,$P95=$Q95,NOT(ISBLANK(N95:Q95))),1,0))</f>
        <v>0</v>
      </c>
      <c r="X95" s="61" t="str">
        <f t="shared" si="17"/>
        <v/>
      </c>
      <c r="Y95" s="39" t="str">
        <f t="shared" si="14"/>
        <v>Nul</v>
      </c>
      <c r="Z95" s="62" t="str">
        <f>IF(M95="Terminé",IF(T95&gt;U95,J95,IF(T95&lt;U95,L95,K95))+VLOOKUP(V95,Setup_ScoreExactBonus!$A:$D,4,FALSE),"")</f>
        <v/>
      </c>
      <c r="AA95" s="39" t="b">
        <f t="shared" si="15"/>
        <v>0</v>
      </c>
      <c r="AB95" s="39" t="str">
        <f t="shared" si="16"/>
        <v/>
      </c>
      <c r="AC95" s="39"/>
      <c r="AD95" s="39" t="str">
        <f>IF(M95="Terminé",SUMPRODUCT(Z$2:Z95,AB$2:AB95),"")</f>
        <v/>
      </c>
    </row>
    <row r="96" spans="1:30" s="63" customFormat="1" x14ac:dyDescent="0.35">
      <c r="A96" s="39">
        <f t="shared" si="9"/>
        <v>95</v>
      </c>
      <c r="B96" s="39" t="s">
        <v>95</v>
      </c>
      <c r="C96" s="39">
        <v>85</v>
      </c>
      <c r="D96" s="39">
        <v>88</v>
      </c>
      <c r="E96" s="57">
        <v>46210</v>
      </c>
      <c r="F96" s="58">
        <v>0.75</v>
      </c>
      <c r="G96" s="59">
        <f t="shared" si="11"/>
        <v>46210.75</v>
      </c>
      <c r="H96" s="39" t="str">
        <f t="shared" si="18"/>
        <v>TBD</v>
      </c>
      <c r="I96" s="39" t="str">
        <f t="shared" si="19"/>
        <v>TBD</v>
      </c>
      <c r="J96" s="60"/>
      <c r="K96" s="60"/>
      <c r="L96" s="60"/>
      <c r="M96" s="60" t="s">
        <v>283</v>
      </c>
      <c r="N96" s="60"/>
      <c r="O96" s="60"/>
      <c r="P96" s="60"/>
      <c r="Q96" s="60"/>
      <c r="R96" s="60"/>
      <c r="S96" s="60"/>
      <c r="T96" s="60" t="str">
        <f t="shared" si="12"/>
        <v/>
      </c>
      <c r="U96" s="60" t="str">
        <f t="shared" si="13"/>
        <v/>
      </c>
      <c r="V96" s="60" t="s">
        <v>262</v>
      </c>
      <c r="W96" s="60" cm="1">
        <f t="array" ref="W96">IF(LEFT($B96,4)="Tour",0,IF(AND($N96=$O96,$P96=$Q96,NOT(ISBLANK(N96:Q96))),1,0))</f>
        <v>0</v>
      </c>
      <c r="X96" s="61" t="str">
        <f t="shared" si="17"/>
        <v/>
      </c>
      <c r="Y96" s="39" t="str">
        <f t="shared" si="14"/>
        <v>Nul</v>
      </c>
      <c r="Z96" s="62" t="str">
        <f>IF(M96="Terminé",IF(T96&gt;U96,J96,IF(T96&lt;U96,L96,K96))+VLOOKUP(V96,Setup_ScoreExactBonus!$A:$D,4,FALSE),"")</f>
        <v/>
      </c>
      <c r="AA96" s="39" t="b">
        <f t="shared" si="15"/>
        <v>0</v>
      </c>
      <c r="AB96" s="39" t="str">
        <f t="shared" si="16"/>
        <v/>
      </c>
      <c r="AC96" s="39"/>
      <c r="AD96" s="39" t="str">
        <f>IF(M96="Terminé",SUMPRODUCT(Z$2:Z96,AB$2:AB96),"")</f>
        <v/>
      </c>
    </row>
    <row r="97" spans="1:30" s="63" customFormat="1" x14ac:dyDescent="0.35">
      <c r="A97" s="39">
        <f t="shared" si="9"/>
        <v>96</v>
      </c>
      <c r="B97" s="39" t="s">
        <v>95</v>
      </c>
      <c r="C97" s="39">
        <v>86</v>
      </c>
      <c r="D97" s="39">
        <v>87</v>
      </c>
      <c r="E97" s="57">
        <v>46210</v>
      </c>
      <c r="F97" s="58">
        <v>0.91666666666666663</v>
      </c>
      <c r="G97" s="59">
        <f t="shared" si="11"/>
        <v>46210.916666666664</v>
      </c>
      <c r="H97" s="39" t="str">
        <f t="shared" si="18"/>
        <v>TBD</v>
      </c>
      <c r="I97" s="39" t="str">
        <f t="shared" si="19"/>
        <v>TBD</v>
      </c>
      <c r="J97" s="60"/>
      <c r="K97" s="60"/>
      <c r="L97" s="60"/>
      <c r="M97" s="60" t="s">
        <v>283</v>
      </c>
      <c r="N97" s="60"/>
      <c r="O97" s="60"/>
      <c r="P97" s="60"/>
      <c r="Q97" s="60"/>
      <c r="R97" s="60"/>
      <c r="S97" s="60"/>
      <c r="T97" s="60" t="str">
        <f t="shared" si="12"/>
        <v/>
      </c>
      <c r="U97" s="60" t="str">
        <f t="shared" si="13"/>
        <v/>
      </c>
      <c r="V97" s="60" t="s">
        <v>262</v>
      </c>
      <c r="W97" s="60" cm="1">
        <f t="array" ref="W97">IF(LEFT($B97,4)="Tour",0,IF(AND($N97=$O97,$P97=$Q97,NOT(ISBLANK(N97:Q97))),1,0))</f>
        <v>0</v>
      </c>
      <c r="X97" s="61" t="str">
        <f t="shared" si="17"/>
        <v/>
      </c>
      <c r="Y97" s="39" t="str">
        <f t="shared" si="14"/>
        <v>Nul</v>
      </c>
      <c r="Z97" s="62" t="str">
        <f>IF(M97="Terminé",IF(T97&gt;U97,J97,IF(T97&lt;U97,L97,K97))+VLOOKUP(V97,Setup_ScoreExactBonus!$A:$D,4,FALSE),"")</f>
        <v/>
      </c>
      <c r="AA97" s="39" t="b">
        <f t="shared" si="15"/>
        <v>0</v>
      </c>
      <c r="AB97" s="39" t="str">
        <f t="shared" si="16"/>
        <v/>
      </c>
      <c r="AC97" s="39"/>
      <c r="AD97" s="39" t="str">
        <f>IF(M97="Terminé",SUMPRODUCT(Z$2:Z97,AB$2:AB97),"")</f>
        <v/>
      </c>
    </row>
    <row r="98" spans="1:30" s="72" customFormat="1" x14ac:dyDescent="0.35">
      <c r="A98" s="64">
        <f t="shared" ref="A98:A105" si="20">ROW(B98)-1</f>
        <v>97</v>
      </c>
      <c r="B98" s="65" t="s">
        <v>96</v>
      </c>
      <c r="C98" s="64">
        <v>89</v>
      </c>
      <c r="D98" s="64">
        <v>90</v>
      </c>
      <c r="E98" s="66">
        <v>46212</v>
      </c>
      <c r="F98" s="67">
        <v>0.91666666666666663</v>
      </c>
      <c r="G98" s="68">
        <f t="shared" si="11"/>
        <v>46212.916666666664</v>
      </c>
      <c r="H98" s="64" t="str">
        <f t="shared" si="18"/>
        <v>TBD</v>
      </c>
      <c r="I98" s="64" t="str">
        <f t="shared" si="19"/>
        <v>TBD</v>
      </c>
      <c r="J98" s="69"/>
      <c r="K98" s="69"/>
      <c r="L98" s="69"/>
      <c r="M98" s="69" t="s">
        <v>283</v>
      </c>
      <c r="N98" s="69"/>
      <c r="O98" s="69"/>
      <c r="P98" s="69"/>
      <c r="Q98" s="69"/>
      <c r="R98" s="69"/>
      <c r="S98" s="69"/>
      <c r="T98" s="69" t="str">
        <f t="shared" si="12"/>
        <v/>
      </c>
      <c r="U98" s="69" t="str">
        <f t="shared" si="13"/>
        <v/>
      </c>
      <c r="V98" s="69" t="s">
        <v>262</v>
      </c>
      <c r="W98" s="69" cm="1">
        <f t="array" ref="W98">IF(LEFT($B98,4)="Tour",0,IF(AND($N98=$O98,$P98=$Q98,NOT(ISBLANK(N98:Q98))),1,0))</f>
        <v>0</v>
      </c>
      <c r="X98" s="70" t="str">
        <f t="shared" si="17"/>
        <v/>
      </c>
      <c r="Y98" s="64" t="str">
        <f t="shared" si="14"/>
        <v>Nul</v>
      </c>
      <c r="Z98" s="71" t="str">
        <f>IF(M98="Terminé",IF(T98&gt;U98,J98,IF(T98&lt;U98,L98,K98))+VLOOKUP(V98,Setup_ScoreExactBonus!$A:$D,4,FALSE),"")</f>
        <v/>
      </c>
      <c r="AA98" s="64" t="b">
        <f t="shared" si="15"/>
        <v>0</v>
      </c>
      <c r="AB98" s="64" t="str">
        <f t="shared" si="16"/>
        <v/>
      </c>
      <c r="AC98" s="64"/>
      <c r="AD98" s="64" t="str">
        <f>IF(M98="Terminé",SUMPRODUCT(Z$2:Z98,AB$2:AB98),"")</f>
        <v/>
      </c>
    </row>
    <row r="99" spans="1:30" s="72" customFormat="1" x14ac:dyDescent="0.35">
      <c r="A99" s="64">
        <f t="shared" si="20"/>
        <v>98</v>
      </c>
      <c r="B99" s="65" t="s">
        <v>96</v>
      </c>
      <c r="C99" s="64">
        <v>93</v>
      </c>
      <c r="D99" s="64">
        <v>94</v>
      </c>
      <c r="E99" s="66">
        <v>46213</v>
      </c>
      <c r="F99" s="67">
        <v>0.875</v>
      </c>
      <c r="G99" s="68">
        <f t="shared" si="11"/>
        <v>46213.875</v>
      </c>
      <c r="H99" s="64" t="str">
        <f t="shared" si="18"/>
        <v>TBD</v>
      </c>
      <c r="I99" s="64" t="str">
        <f t="shared" si="19"/>
        <v>TBD</v>
      </c>
      <c r="J99" s="69"/>
      <c r="K99" s="69"/>
      <c r="L99" s="69"/>
      <c r="M99" s="69" t="s">
        <v>283</v>
      </c>
      <c r="N99" s="69"/>
      <c r="O99" s="69"/>
      <c r="P99" s="69"/>
      <c r="Q99" s="69"/>
      <c r="R99" s="69"/>
      <c r="S99" s="69"/>
      <c r="T99" s="69" t="str">
        <f t="shared" si="12"/>
        <v/>
      </c>
      <c r="U99" s="69" t="str">
        <f t="shared" si="13"/>
        <v/>
      </c>
      <c r="V99" s="69" t="s">
        <v>262</v>
      </c>
      <c r="W99" s="69" cm="1">
        <f t="array" ref="W99">IF(LEFT($B99,4)="Tour",0,IF(AND($N99=$O99,$P99=$Q99,NOT(ISBLANK(N99:Q99))),1,0))</f>
        <v>0</v>
      </c>
      <c r="X99" s="70" t="str">
        <f t="shared" si="17"/>
        <v/>
      </c>
      <c r="Y99" s="64" t="str">
        <f t="shared" si="14"/>
        <v>Nul</v>
      </c>
      <c r="Z99" s="71" t="str">
        <f>IF(M99="Terminé",IF(T99&gt;U99,J99,IF(T99&lt;U99,L99,K99))+VLOOKUP(V99,Setup_ScoreExactBonus!$A:$D,4,FALSE),"")</f>
        <v/>
      </c>
      <c r="AA99" s="64" t="b">
        <f t="shared" si="15"/>
        <v>0</v>
      </c>
      <c r="AB99" s="64" t="str">
        <f t="shared" si="16"/>
        <v/>
      </c>
      <c r="AC99" s="64"/>
      <c r="AD99" s="64" t="str">
        <f>IF(M99="Terminé",SUMPRODUCT(Z$2:Z99,AB$2:AB99),"")</f>
        <v/>
      </c>
    </row>
    <row r="100" spans="1:30" s="72" customFormat="1" x14ac:dyDescent="0.35">
      <c r="A100" s="64">
        <f t="shared" si="20"/>
        <v>99</v>
      </c>
      <c r="B100" s="65" t="s">
        <v>96</v>
      </c>
      <c r="C100" s="64">
        <v>91</v>
      </c>
      <c r="D100" s="64">
        <v>92</v>
      </c>
      <c r="E100" s="66">
        <v>46214</v>
      </c>
      <c r="F100" s="67">
        <v>0.95833333333333337</v>
      </c>
      <c r="G100" s="68">
        <f t="shared" si="11"/>
        <v>46214.958333333336</v>
      </c>
      <c r="H100" s="64" t="str">
        <f t="shared" si="18"/>
        <v>TBD</v>
      </c>
      <c r="I100" s="64" t="str">
        <f t="shared" si="19"/>
        <v>TBD</v>
      </c>
      <c r="J100" s="69"/>
      <c r="K100" s="69"/>
      <c r="L100" s="69"/>
      <c r="M100" s="69" t="s">
        <v>283</v>
      </c>
      <c r="N100" s="69"/>
      <c r="O100" s="69"/>
      <c r="P100" s="69"/>
      <c r="Q100" s="69"/>
      <c r="R100" s="69"/>
      <c r="S100" s="69"/>
      <c r="T100" s="69" t="str">
        <f t="shared" si="12"/>
        <v/>
      </c>
      <c r="U100" s="69" t="str">
        <f t="shared" si="13"/>
        <v/>
      </c>
      <c r="V100" s="69" t="s">
        <v>262</v>
      </c>
      <c r="W100" s="69" cm="1">
        <f t="array" ref="W100">IF(LEFT($B100,4)="Tour",0,IF(AND($N100=$O100,$P100=$Q100,NOT(ISBLANK(N100:Q100))),1,0))</f>
        <v>0</v>
      </c>
      <c r="X100" s="70" t="str">
        <f t="shared" si="17"/>
        <v/>
      </c>
      <c r="Y100" s="64" t="str">
        <f t="shared" si="14"/>
        <v>Nul</v>
      </c>
      <c r="Z100" s="71" t="str">
        <f>IF(M100="Terminé",IF(T100&gt;U100,J100,IF(T100&lt;U100,L100,K100))+VLOOKUP(V100,Setup_ScoreExactBonus!$A:$D,4,FALSE),"")</f>
        <v/>
      </c>
      <c r="AA100" s="64" t="b">
        <f t="shared" si="15"/>
        <v>0</v>
      </c>
      <c r="AB100" s="64" t="str">
        <f t="shared" si="16"/>
        <v/>
      </c>
      <c r="AC100" s="64"/>
      <c r="AD100" s="64" t="str">
        <f>IF(M100="Terminé",SUMPRODUCT(Z$2:Z100,AB$2:AB100),"")</f>
        <v/>
      </c>
    </row>
    <row r="101" spans="1:30" s="72" customFormat="1" x14ac:dyDescent="0.35">
      <c r="A101" s="64">
        <f t="shared" si="20"/>
        <v>100</v>
      </c>
      <c r="B101" s="65" t="s">
        <v>96</v>
      </c>
      <c r="C101" s="64">
        <v>95</v>
      </c>
      <c r="D101" s="64">
        <v>96</v>
      </c>
      <c r="E101" s="66">
        <v>46215</v>
      </c>
      <c r="F101" s="67">
        <v>0.125</v>
      </c>
      <c r="G101" s="68">
        <f t="shared" si="11"/>
        <v>46215.125</v>
      </c>
      <c r="H101" s="64" t="str">
        <f t="shared" si="18"/>
        <v>TBD</v>
      </c>
      <c r="I101" s="64" t="str">
        <f t="shared" si="19"/>
        <v>TBD</v>
      </c>
      <c r="J101" s="69"/>
      <c r="K101" s="69"/>
      <c r="L101" s="69"/>
      <c r="M101" s="69" t="s">
        <v>283</v>
      </c>
      <c r="N101" s="69"/>
      <c r="O101" s="69"/>
      <c r="P101" s="69"/>
      <c r="Q101" s="69"/>
      <c r="R101" s="69"/>
      <c r="S101" s="69"/>
      <c r="T101" s="69" t="str">
        <f t="shared" si="12"/>
        <v/>
      </c>
      <c r="U101" s="69" t="str">
        <f t="shared" si="13"/>
        <v/>
      </c>
      <c r="V101" s="69" t="s">
        <v>262</v>
      </c>
      <c r="W101" s="69" cm="1">
        <f t="array" ref="W101">IF(LEFT($B101,4)="Tour",0,IF(AND($N101=$O101,$P101=$Q101,NOT(ISBLANK(N101:Q101))),1,0))</f>
        <v>0</v>
      </c>
      <c r="X101" s="70" t="str">
        <f t="shared" si="17"/>
        <v/>
      </c>
      <c r="Y101" s="64" t="str">
        <f t="shared" si="14"/>
        <v>Nul</v>
      </c>
      <c r="Z101" s="71" t="str">
        <f>IF(M101="Terminé",IF(T101&gt;U101,J101,IF(T101&lt;U101,L101,K101))+VLOOKUP(V101,Setup_ScoreExactBonus!$A:$D,4,FALSE),"")</f>
        <v/>
      </c>
      <c r="AA101" s="64" t="b">
        <f t="shared" si="15"/>
        <v>0</v>
      </c>
      <c r="AB101" s="64" t="str">
        <f t="shared" si="16"/>
        <v/>
      </c>
      <c r="AC101" s="64"/>
      <c r="AD101" s="64" t="str">
        <f>IF(M101="Terminé",SUMPRODUCT(Z$2:Z101,AB$2:AB101),"")</f>
        <v/>
      </c>
    </row>
    <row r="102" spans="1:30" x14ac:dyDescent="0.35">
      <c r="A102" s="7">
        <f t="shared" si="20"/>
        <v>101</v>
      </c>
      <c r="B102" s="7" t="s">
        <v>97</v>
      </c>
      <c r="C102" s="7">
        <v>97</v>
      </c>
      <c r="D102" s="7">
        <v>98</v>
      </c>
      <c r="E102" s="8">
        <v>46217</v>
      </c>
      <c r="F102" s="9">
        <v>0.875</v>
      </c>
      <c r="G102" s="10">
        <f t="shared" si="11"/>
        <v>46217.875</v>
      </c>
      <c r="H102" s="7" t="str">
        <f t="shared" si="18"/>
        <v>TBD</v>
      </c>
      <c r="I102" s="7" t="str">
        <f t="shared" si="19"/>
        <v>TBD</v>
      </c>
      <c r="J102" s="11"/>
      <c r="K102" s="11"/>
      <c r="L102" s="11"/>
      <c r="M102" s="11" t="s">
        <v>283</v>
      </c>
      <c r="T102" s="11" t="str">
        <f t="shared" si="12"/>
        <v/>
      </c>
      <c r="U102" s="11" t="str">
        <f t="shared" si="13"/>
        <v/>
      </c>
      <c r="V102" s="11" t="s">
        <v>262</v>
      </c>
      <c r="W102" s="11" cm="1">
        <f t="array" ref="W102">IF(LEFT($B102,4)="Tour",0,IF(AND($N102=$O102,$P102=$Q102,NOT(ISBLANK(N102:Q102))),1,0))</f>
        <v>0</v>
      </c>
      <c r="X102" s="12" t="str">
        <f t="shared" si="17"/>
        <v/>
      </c>
      <c r="Y102" s="7" t="str">
        <f t="shared" si="14"/>
        <v>Nul</v>
      </c>
      <c r="Z102" s="34" t="str">
        <f>IF(M102="Terminé",IF(T102&gt;U102,J102,IF(T102&lt;U102,L102,K102))+VLOOKUP(V102,Setup_ScoreExactBonus!$A:$D,4,FALSE),"")</f>
        <v/>
      </c>
      <c r="AA102" s="7" t="b">
        <f t="shared" si="15"/>
        <v>0</v>
      </c>
      <c r="AB102" s="7" t="str">
        <f t="shared" si="16"/>
        <v/>
      </c>
      <c r="AD102" s="7" t="str">
        <f>IF(M102="Terminé",SUMPRODUCT(Z$2:Z102,AB$2:AB102),"")</f>
        <v/>
      </c>
    </row>
    <row r="103" spans="1:30" x14ac:dyDescent="0.35">
      <c r="A103" s="7">
        <f t="shared" si="20"/>
        <v>102</v>
      </c>
      <c r="B103" s="7" t="s">
        <v>97</v>
      </c>
      <c r="C103" s="7">
        <v>99</v>
      </c>
      <c r="D103" s="7">
        <v>100</v>
      </c>
      <c r="E103" s="8">
        <v>46218</v>
      </c>
      <c r="F103" s="9">
        <v>0.875</v>
      </c>
      <c r="G103" s="10">
        <f t="shared" si="11"/>
        <v>46218.875</v>
      </c>
      <c r="H103" s="7" t="str">
        <f t="shared" si="18"/>
        <v>TBD</v>
      </c>
      <c r="I103" s="7" t="str">
        <f t="shared" si="19"/>
        <v>TBD</v>
      </c>
      <c r="J103" s="11"/>
      <c r="K103" s="11"/>
      <c r="L103" s="11"/>
      <c r="M103" s="11" t="s">
        <v>283</v>
      </c>
      <c r="T103" s="11" t="str">
        <f t="shared" si="12"/>
        <v/>
      </c>
      <c r="U103" s="11" t="str">
        <f t="shared" si="13"/>
        <v/>
      </c>
      <c r="V103" s="11" t="s">
        <v>262</v>
      </c>
      <c r="W103" s="11" cm="1">
        <f t="array" ref="W103">IF(LEFT($B103,4)="Tour",0,IF(AND($N103=$O103,$P103=$Q103,NOT(ISBLANK(N103:Q103))),1,0))</f>
        <v>0</v>
      </c>
      <c r="X103" s="12" t="str">
        <f t="shared" si="17"/>
        <v/>
      </c>
      <c r="Y103" s="7" t="str">
        <f t="shared" si="14"/>
        <v>Nul</v>
      </c>
      <c r="Z103" s="34" t="str">
        <f>IF(M103="Terminé",IF(T103&gt;U103,J103,IF(T103&lt;U103,L103,K103))+VLOOKUP(V103,Setup_ScoreExactBonus!$A:$D,4,FALSE),"")</f>
        <v/>
      </c>
      <c r="AA103" s="7" t="b">
        <f t="shared" si="15"/>
        <v>0</v>
      </c>
      <c r="AB103" s="7" t="str">
        <f t="shared" si="16"/>
        <v/>
      </c>
      <c r="AD103" s="7" t="str">
        <f>IF(M103="Terminé",SUMPRODUCT(Z$2:Z103,AB$2:AB103),"")</f>
        <v/>
      </c>
    </row>
    <row r="104" spans="1:30" x14ac:dyDescent="0.35">
      <c r="A104" s="7">
        <f t="shared" si="20"/>
        <v>103</v>
      </c>
      <c r="B104" s="7" t="s">
        <v>98</v>
      </c>
      <c r="C104" s="7">
        <v>101</v>
      </c>
      <c r="D104" s="7">
        <v>102</v>
      </c>
      <c r="E104" s="8">
        <v>46221</v>
      </c>
      <c r="F104" s="9">
        <v>0.95833333333333337</v>
      </c>
      <c r="G104" s="10">
        <f t="shared" si="11"/>
        <v>46221.958333333336</v>
      </c>
      <c r="H104" s="7" t="str">
        <f t="shared" si="18"/>
        <v>TBD</v>
      </c>
      <c r="I104" s="7" t="str">
        <f t="shared" si="19"/>
        <v>TBD</v>
      </c>
      <c r="J104" s="11"/>
      <c r="K104" s="11"/>
      <c r="L104" s="11"/>
      <c r="M104" s="11" t="s">
        <v>283</v>
      </c>
      <c r="T104" s="11" t="str">
        <f t="shared" si="12"/>
        <v/>
      </c>
      <c r="U104" s="11" t="str">
        <f t="shared" si="13"/>
        <v/>
      </c>
      <c r="V104" s="11" t="s">
        <v>262</v>
      </c>
      <c r="W104" s="11" cm="1">
        <f t="array" ref="W104">IF(LEFT($B104,4)="Tour",0,IF(AND($N104=$O104,$P104=$Q104,NOT(ISBLANK(N104:Q104))),1,0))</f>
        <v>0</v>
      </c>
      <c r="X104" s="12" t="str">
        <f t="shared" si="17"/>
        <v/>
      </c>
      <c r="Y104" s="7" t="str">
        <f t="shared" si="14"/>
        <v>Nul</v>
      </c>
      <c r="Z104" s="34" t="str">
        <f>IF(M104="Terminé",IF(T104&gt;U104,J104,IF(T104&lt;U104,L104,K104))+VLOOKUP(V104,Setup_ScoreExactBonus!$A:$D,4,FALSE),"")</f>
        <v/>
      </c>
      <c r="AA104" s="7" t="b">
        <f t="shared" si="15"/>
        <v>0</v>
      </c>
      <c r="AB104" s="7" t="str">
        <f t="shared" si="16"/>
        <v/>
      </c>
      <c r="AD104" s="7" t="str">
        <f>IF(M104="Terminé",SUMPRODUCT(Z$2:Z104,AB$2:AB104),"")</f>
        <v/>
      </c>
    </row>
    <row r="105" spans="1:30" x14ac:dyDescent="0.35">
      <c r="A105" s="7">
        <f t="shared" si="20"/>
        <v>104</v>
      </c>
      <c r="B105" s="7" t="s">
        <v>99</v>
      </c>
      <c r="C105" s="7">
        <v>101</v>
      </c>
      <c r="D105" s="7">
        <v>102</v>
      </c>
      <c r="E105" s="8">
        <v>46222</v>
      </c>
      <c r="F105" s="9">
        <v>0.875</v>
      </c>
      <c r="G105" s="10">
        <f t="shared" si="11"/>
        <v>46222.875</v>
      </c>
      <c r="H105" s="7" t="str">
        <f t="shared" si="18"/>
        <v>TBD</v>
      </c>
      <c r="I105" s="7" t="str">
        <f t="shared" si="19"/>
        <v>TBD</v>
      </c>
      <c r="J105" s="11"/>
      <c r="K105" s="11"/>
      <c r="L105" s="11"/>
      <c r="M105" s="11" t="s">
        <v>283</v>
      </c>
      <c r="T105" s="11" t="str">
        <f t="shared" si="12"/>
        <v/>
      </c>
      <c r="U105" s="11" t="str">
        <f t="shared" si="13"/>
        <v/>
      </c>
      <c r="V105" s="11" t="s">
        <v>262</v>
      </c>
      <c r="W105" s="11" cm="1">
        <f t="array" ref="W105">IF(LEFT($B105,4)="Tour",0,IF(AND($N105=$O105,$P105=$Q105,NOT(ISBLANK(N105:Q105))),1,0))</f>
        <v>0</v>
      </c>
      <c r="X105" s="12" t="str">
        <f t="shared" si="17"/>
        <v/>
      </c>
      <c r="Y105" s="7" t="str">
        <f t="shared" si="14"/>
        <v>Nul</v>
      </c>
      <c r="Z105" s="34" t="str">
        <f>IF(M105="Terminé",IF(T105&gt;U105,J105,IF(T105&lt;U105,L105,K105))+VLOOKUP(V105,Setup_ScoreExactBonus!$A:$D,4,FALSE),"")</f>
        <v/>
      </c>
      <c r="AA105" s="7" t="b">
        <f t="shared" si="15"/>
        <v>0</v>
      </c>
      <c r="AB105" s="7" t="str">
        <f t="shared" si="16"/>
        <v/>
      </c>
      <c r="AD105" s="7" t="str">
        <f>IF(M105="Terminé",SUMPRODUCT(Z$2:Z105,AB$2:AB105),"")</f>
        <v/>
      </c>
    </row>
  </sheetData>
  <autoFilter ref="A1:Y105" xr:uid="{95578BCF-9E3A-408E-9CA3-82FB66E736D9}"/>
  <dataValidations count="1">
    <dataValidation type="list" allowBlank="1" showInputMessage="1" showErrorMessage="1" sqref="M2:M105" xr:uid="{875B20B9-3900-4B1F-B72D-A016114A7DAB}">
      <formula1>"À venir,En cours,Terminé"</formula1>
    </dataValidation>
  </dataValidation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51FCB6F-A965-45DF-BAB6-0A920DACF41B}">
          <x14:formula1>
            <xm:f>Setup_Team!$B$2:$B$49</xm:f>
          </x14:formula1>
          <xm:sqref>H2:I74</xm:sqref>
        </x14:dataValidation>
        <x14:dataValidation type="list" allowBlank="1" showInputMessage="1" showErrorMessage="1" xr:uid="{24F517CC-BFB8-4A7F-850D-CF40B195C2DD}">
          <x14:formula1>
            <xm:f>Setup_ScoreExactBonus!$A$2:$A$6</xm:f>
          </x14:formula1>
          <xm:sqref>V2:V105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86BC6-921E-400D-9CFD-52CB6ECA7CCA}">
  <dimension ref="A1:J105"/>
  <sheetViews>
    <sheetView topLeftCell="A55" workbookViewId="0">
      <selection activeCell="E71" sqref="E71"/>
    </sheetView>
  </sheetViews>
  <sheetFormatPr baseColWidth="10" defaultRowHeight="14.5" x14ac:dyDescent="0.35"/>
  <cols>
    <col min="1" max="1" width="6" style="7" bestFit="1" customWidth="1"/>
    <col min="2" max="2" width="13.08984375" style="7" customWidth="1"/>
    <col min="3" max="3" width="10.90625" style="7" customWidth="1"/>
    <col min="4" max="4" width="22.81640625" style="7" customWidth="1"/>
    <col min="5" max="5" width="9.26953125" style="7" bestFit="1" customWidth="1"/>
    <col min="6" max="6" width="10.90625" style="7" bestFit="1" customWidth="1"/>
    <col min="7" max="7" width="26.453125" style="13" bestFit="1" customWidth="1"/>
    <col min="8" max="8" width="25.90625" style="13" bestFit="1" customWidth="1"/>
    <col min="9" max="9" width="40.08984375" style="13" customWidth="1"/>
    <col min="10" max="10" width="21.26953125" style="13" bestFit="1" customWidth="1"/>
    <col min="11" max="11" width="12.08984375" style="13" customWidth="1"/>
    <col min="12" max="12" width="10.90625" style="13" customWidth="1"/>
    <col min="13" max="16384" width="10.90625" style="13"/>
  </cols>
  <sheetData>
    <row r="1" spans="1:10" s="1" customFormat="1" x14ac:dyDescent="0.35">
      <c r="A1" s="1" t="s">
        <v>100</v>
      </c>
      <c r="B1" s="1" t="s">
        <v>4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</row>
    <row r="2" spans="1:10" x14ac:dyDescent="0.35">
      <c r="A2" s="7">
        <f t="shared" ref="A2:A33" si="0">ROW(B2)-1</f>
        <v>1</v>
      </c>
      <c r="B2" s="15">
        <v>46184</v>
      </c>
      <c r="C2" s="17">
        <v>0.875</v>
      </c>
      <c r="D2" s="18">
        <f t="shared" ref="D2:D33" si="1">B2+C2</f>
        <v>46184.875</v>
      </c>
      <c r="E2" s="7">
        <v>1</v>
      </c>
      <c r="F2" s="7" t="s">
        <v>24</v>
      </c>
      <c r="G2" s="13" t="str">
        <f>VLOOKUP($A2,Database!$A:$I,8,FALSE)</f>
        <v>Mexique</v>
      </c>
      <c r="H2" s="13" t="str">
        <f>VLOOKUP($A2,Database!$A:$I,9,FALSE)</f>
        <v>Afrique du Sud</v>
      </c>
      <c r="I2" s="13" t="s">
        <v>109</v>
      </c>
      <c r="J2" s="13" t="s">
        <v>110</v>
      </c>
    </row>
    <row r="3" spans="1:10" x14ac:dyDescent="0.35">
      <c r="A3" s="7">
        <f t="shared" si="0"/>
        <v>2</v>
      </c>
      <c r="B3" s="15">
        <v>46185</v>
      </c>
      <c r="C3" s="17">
        <v>0.16666666666666666</v>
      </c>
      <c r="D3" s="18">
        <f t="shared" si="1"/>
        <v>46185.166666666664</v>
      </c>
      <c r="E3" s="7">
        <v>1</v>
      </c>
      <c r="F3" s="7" t="s">
        <v>24</v>
      </c>
      <c r="G3" s="13" t="str">
        <f>VLOOKUP($A3,Database!$A:$I,8,FALSE)</f>
        <v>Corée du Sud</v>
      </c>
      <c r="H3" s="13" t="str">
        <f>VLOOKUP($A3,Database!$A:$I,9,FALSE)</f>
        <v>Tchéquie</v>
      </c>
      <c r="I3" s="13" t="s">
        <v>111</v>
      </c>
      <c r="J3" s="13" t="s">
        <v>112</v>
      </c>
    </row>
    <row r="4" spans="1:10" x14ac:dyDescent="0.35">
      <c r="A4" s="7">
        <f t="shared" si="0"/>
        <v>3</v>
      </c>
      <c r="B4" s="15">
        <v>46185</v>
      </c>
      <c r="C4" s="17">
        <v>0.875</v>
      </c>
      <c r="D4" s="18">
        <f t="shared" si="1"/>
        <v>46185.875</v>
      </c>
      <c r="E4" s="7">
        <v>1</v>
      </c>
      <c r="F4" s="7" t="s">
        <v>24</v>
      </c>
      <c r="G4" s="13" t="str">
        <f>VLOOKUP($A4,Database!$A:$I,8,FALSE)</f>
        <v>Canada</v>
      </c>
      <c r="H4" s="13" t="str">
        <f>VLOOKUP($A4,Database!$A:$I,9,FALSE)</f>
        <v>Bosnie-Herzégovine</v>
      </c>
      <c r="I4" s="13" t="s">
        <v>113</v>
      </c>
      <c r="J4" s="13" t="s">
        <v>114</v>
      </c>
    </row>
    <row r="5" spans="1:10" x14ac:dyDescent="0.35">
      <c r="A5" s="7">
        <f t="shared" si="0"/>
        <v>4</v>
      </c>
      <c r="B5" s="15">
        <v>46186</v>
      </c>
      <c r="C5" s="17">
        <v>0.125</v>
      </c>
      <c r="D5" s="18">
        <f t="shared" si="1"/>
        <v>46186.125</v>
      </c>
      <c r="E5" s="7">
        <v>1</v>
      </c>
      <c r="F5" s="7" t="s">
        <v>24</v>
      </c>
      <c r="G5" s="13" t="str">
        <f>VLOOKUP($A5,Database!$A:$I,8,FALSE)</f>
        <v>Etats-Unis</v>
      </c>
      <c r="H5" s="13" t="str">
        <f>VLOOKUP($A5,Database!$A:$I,9,FALSE)</f>
        <v>Paraguay</v>
      </c>
      <c r="I5" s="13" t="s">
        <v>116</v>
      </c>
      <c r="J5" s="13" t="s">
        <v>117</v>
      </c>
    </row>
    <row r="6" spans="1:10" x14ac:dyDescent="0.35">
      <c r="A6" s="7">
        <f t="shared" si="0"/>
        <v>5</v>
      </c>
      <c r="B6" s="15">
        <v>46186</v>
      </c>
      <c r="C6" s="17">
        <v>0.875</v>
      </c>
      <c r="D6" s="18">
        <f t="shared" si="1"/>
        <v>46186.875</v>
      </c>
      <c r="E6" s="7">
        <v>1</v>
      </c>
      <c r="F6" s="7" t="s">
        <v>24</v>
      </c>
      <c r="G6" s="13" t="str">
        <f>VLOOKUP($A6,Database!$A:$I,8,FALSE)</f>
        <v>Qatar</v>
      </c>
      <c r="H6" s="13" t="str">
        <f>VLOOKUP($A6,Database!$A:$I,9,FALSE)</f>
        <v>Suisse</v>
      </c>
      <c r="I6" s="13" t="s">
        <v>118</v>
      </c>
      <c r="J6" s="13" t="s">
        <v>119</v>
      </c>
    </row>
    <row r="7" spans="1:10" x14ac:dyDescent="0.35">
      <c r="A7" s="7">
        <f t="shared" si="0"/>
        <v>6</v>
      </c>
      <c r="B7" s="15">
        <v>46187</v>
      </c>
      <c r="C7" s="17">
        <v>0</v>
      </c>
      <c r="D7" s="18">
        <f t="shared" si="1"/>
        <v>46187</v>
      </c>
      <c r="E7" s="7">
        <v>1</v>
      </c>
      <c r="F7" s="7" t="s">
        <v>24</v>
      </c>
      <c r="G7" s="13" t="str">
        <f>VLOOKUP($A7,Database!$A:$I,8,FALSE)</f>
        <v>Brésil</v>
      </c>
      <c r="H7" s="13" t="str">
        <f>VLOOKUP($A7,Database!$A:$I,9,FALSE)</f>
        <v>Maroc</v>
      </c>
      <c r="I7" s="13" t="s">
        <v>120</v>
      </c>
      <c r="J7" s="13" t="s">
        <v>121</v>
      </c>
    </row>
    <row r="8" spans="1:10" x14ac:dyDescent="0.35">
      <c r="A8" s="7">
        <f t="shared" si="0"/>
        <v>7</v>
      </c>
      <c r="B8" s="15">
        <v>46187</v>
      </c>
      <c r="C8" s="17">
        <v>0.125</v>
      </c>
      <c r="D8" s="18">
        <f t="shared" si="1"/>
        <v>46187.125</v>
      </c>
      <c r="E8" s="7">
        <v>1</v>
      </c>
      <c r="F8" s="7" t="s">
        <v>24</v>
      </c>
      <c r="G8" s="13" t="str">
        <f>VLOOKUP($A8,Database!$A:$I,8,FALSE)</f>
        <v>Haïti</v>
      </c>
      <c r="H8" s="13" t="str">
        <f>VLOOKUP($A8,Database!$A:$I,9,FALSE)</f>
        <v>Ecosse</v>
      </c>
      <c r="I8" s="13" t="s">
        <v>122</v>
      </c>
      <c r="J8" s="13" t="s">
        <v>123</v>
      </c>
    </row>
    <row r="9" spans="1:10" x14ac:dyDescent="0.35">
      <c r="A9" s="7">
        <f t="shared" si="0"/>
        <v>8</v>
      </c>
      <c r="B9" s="15">
        <v>46187</v>
      </c>
      <c r="C9" s="17">
        <v>0.25</v>
      </c>
      <c r="D9" s="18">
        <f t="shared" si="1"/>
        <v>46187.25</v>
      </c>
      <c r="E9" s="7">
        <v>1</v>
      </c>
      <c r="F9" s="7" t="s">
        <v>24</v>
      </c>
      <c r="G9" s="13" t="str">
        <f>VLOOKUP($A9,Database!$A:$I,8,FALSE)</f>
        <v>Australie</v>
      </c>
      <c r="H9" s="13" t="str">
        <f>VLOOKUP($A9,Database!$A:$I,9,FALSE)</f>
        <v>Turquie</v>
      </c>
      <c r="I9" s="13" t="s">
        <v>124</v>
      </c>
      <c r="J9" s="13" t="s">
        <v>125</v>
      </c>
    </row>
    <row r="10" spans="1:10" x14ac:dyDescent="0.35">
      <c r="A10" s="7">
        <f t="shared" si="0"/>
        <v>9</v>
      </c>
      <c r="B10" s="15">
        <v>46187</v>
      </c>
      <c r="C10" s="17">
        <v>0.79166666666666663</v>
      </c>
      <c r="D10" s="18">
        <f t="shared" si="1"/>
        <v>46187.791666666664</v>
      </c>
      <c r="E10" s="7">
        <v>1</v>
      </c>
      <c r="F10" s="7" t="s">
        <v>24</v>
      </c>
      <c r="G10" s="13" t="str">
        <f>VLOOKUP($A10,Database!$A:$I,8,FALSE)</f>
        <v>Allemagne</v>
      </c>
      <c r="H10" s="13" t="str">
        <f>VLOOKUP($A10,Database!$A:$I,9,FALSE)</f>
        <v>Curaçao</v>
      </c>
      <c r="I10" s="13" t="s">
        <v>126</v>
      </c>
      <c r="J10" s="13" t="s">
        <v>127</v>
      </c>
    </row>
    <row r="11" spans="1:10" x14ac:dyDescent="0.35">
      <c r="A11" s="7">
        <f t="shared" si="0"/>
        <v>10</v>
      </c>
      <c r="B11" s="15">
        <v>46187</v>
      </c>
      <c r="C11" s="17">
        <v>0.91666666666666663</v>
      </c>
      <c r="D11" s="18">
        <f t="shared" si="1"/>
        <v>46187.916666666664</v>
      </c>
      <c r="E11" s="7">
        <v>1</v>
      </c>
      <c r="F11" s="7" t="s">
        <v>24</v>
      </c>
      <c r="G11" s="13" t="str">
        <f>VLOOKUP($A11,Database!$A:$I,8,FALSE)</f>
        <v>Pays-Bas</v>
      </c>
      <c r="H11" s="13" t="str">
        <f>VLOOKUP($A11,Database!$A:$I,9,FALSE)</f>
        <v>Japon</v>
      </c>
      <c r="I11" s="13" t="s">
        <v>128</v>
      </c>
      <c r="J11" s="13" t="s">
        <v>129</v>
      </c>
    </row>
    <row r="12" spans="1:10" x14ac:dyDescent="0.35">
      <c r="A12" s="7">
        <f t="shared" si="0"/>
        <v>11</v>
      </c>
      <c r="B12" s="15">
        <v>46188</v>
      </c>
      <c r="C12" s="17">
        <v>4.1666666666666664E-2</v>
      </c>
      <c r="D12" s="18">
        <f t="shared" si="1"/>
        <v>46188.041666666664</v>
      </c>
      <c r="E12" s="7">
        <v>1</v>
      </c>
      <c r="F12" s="7" t="s">
        <v>24</v>
      </c>
      <c r="G12" s="13" t="str">
        <f>VLOOKUP($A12,Database!$A:$I,8,FALSE)</f>
        <v>Côte d'Ivoire</v>
      </c>
      <c r="H12" s="13" t="str">
        <f>VLOOKUP($A12,Database!$A:$I,9,FALSE)</f>
        <v>Equateur</v>
      </c>
      <c r="I12" s="13" t="s">
        <v>130</v>
      </c>
      <c r="J12" s="13" t="s">
        <v>131</v>
      </c>
    </row>
    <row r="13" spans="1:10" x14ac:dyDescent="0.35">
      <c r="A13" s="7">
        <f t="shared" si="0"/>
        <v>12</v>
      </c>
      <c r="B13" s="15">
        <v>46188</v>
      </c>
      <c r="C13" s="17">
        <v>0.16666666666666666</v>
      </c>
      <c r="D13" s="18">
        <f t="shared" si="1"/>
        <v>46188.166666666664</v>
      </c>
      <c r="E13" s="7">
        <v>1</v>
      </c>
      <c r="F13" s="7" t="s">
        <v>24</v>
      </c>
      <c r="G13" s="13" t="str">
        <f>VLOOKUP($A13,Database!$A:$I,8,FALSE)</f>
        <v>Suède</v>
      </c>
      <c r="H13" s="13" t="str">
        <f>VLOOKUP($A13,Database!$A:$I,9,FALSE)</f>
        <v>Tunisie</v>
      </c>
      <c r="I13" s="13" t="s">
        <v>132</v>
      </c>
      <c r="J13" s="13" t="s">
        <v>133</v>
      </c>
    </row>
    <row r="14" spans="1:10" x14ac:dyDescent="0.35">
      <c r="A14" s="7">
        <f t="shared" si="0"/>
        <v>13</v>
      </c>
      <c r="B14" s="15">
        <v>46188</v>
      </c>
      <c r="C14" s="17">
        <v>0.75</v>
      </c>
      <c r="D14" s="18">
        <f t="shared" si="1"/>
        <v>46188.75</v>
      </c>
      <c r="E14" s="7">
        <v>1</v>
      </c>
      <c r="F14" s="7" t="s">
        <v>24</v>
      </c>
      <c r="G14" s="13" t="str">
        <f>VLOOKUP($A14,Database!$A:$I,8,FALSE)</f>
        <v>Espagne</v>
      </c>
      <c r="H14" s="13" t="str">
        <f>VLOOKUP($A14,Database!$A:$I,9,FALSE)</f>
        <v>Cap-Vert</v>
      </c>
      <c r="I14" s="13" t="s">
        <v>134</v>
      </c>
      <c r="J14" s="13" t="s">
        <v>135</v>
      </c>
    </row>
    <row r="15" spans="1:10" x14ac:dyDescent="0.35">
      <c r="A15" s="7">
        <f t="shared" si="0"/>
        <v>14</v>
      </c>
      <c r="B15" s="15">
        <v>46188</v>
      </c>
      <c r="C15" s="17">
        <v>0.875</v>
      </c>
      <c r="D15" s="18">
        <f t="shared" si="1"/>
        <v>46188.875</v>
      </c>
      <c r="E15" s="7">
        <v>1</v>
      </c>
      <c r="F15" s="7" t="s">
        <v>24</v>
      </c>
      <c r="G15" s="13" t="str">
        <f>VLOOKUP($A15,Database!$A:$I,8,FALSE)</f>
        <v>Belgique</v>
      </c>
      <c r="H15" s="13" t="str">
        <f>VLOOKUP($A15,Database!$A:$I,9,FALSE)</f>
        <v>Egypte</v>
      </c>
      <c r="I15" s="13" t="s">
        <v>136</v>
      </c>
      <c r="J15" s="13" t="s">
        <v>137</v>
      </c>
    </row>
    <row r="16" spans="1:10" x14ac:dyDescent="0.35">
      <c r="A16" s="7">
        <f t="shared" si="0"/>
        <v>15</v>
      </c>
      <c r="B16" s="15">
        <v>46189</v>
      </c>
      <c r="C16" s="17">
        <v>0</v>
      </c>
      <c r="D16" s="18">
        <f t="shared" si="1"/>
        <v>46189</v>
      </c>
      <c r="E16" s="7">
        <v>1</v>
      </c>
      <c r="F16" s="7" t="s">
        <v>24</v>
      </c>
      <c r="G16" s="13" t="str">
        <f>VLOOKUP($A16,Database!$A:$I,8,FALSE)</f>
        <v>Arabie Saoudite</v>
      </c>
      <c r="H16" s="13" t="str">
        <f>VLOOKUP($A16,Database!$A:$I,9,FALSE)</f>
        <v>Uruguay</v>
      </c>
      <c r="I16" s="13" t="s">
        <v>138</v>
      </c>
      <c r="J16" s="13" t="s">
        <v>139</v>
      </c>
    </row>
    <row r="17" spans="1:10" x14ac:dyDescent="0.35">
      <c r="A17" s="7">
        <f t="shared" si="0"/>
        <v>16</v>
      </c>
      <c r="B17" s="15">
        <v>46189</v>
      </c>
      <c r="C17" s="17">
        <v>0.125</v>
      </c>
      <c r="D17" s="18">
        <f t="shared" si="1"/>
        <v>46189.125</v>
      </c>
      <c r="E17" s="7">
        <v>1</v>
      </c>
      <c r="F17" s="7" t="s">
        <v>24</v>
      </c>
      <c r="G17" s="13" t="str">
        <f>VLOOKUP($A17,Database!$A:$I,8,FALSE)</f>
        <v>Iran</v>
      </c>
      <c r="H17" s="13" t="str">
        <f>VLOOKUP($A17,Database!$A:$I,9,FALSE)</f>
        <v>Nouvelle-Zélande</v>
      </c>
      <c r="I17" s="13" t="s">
        <v>116</v>
      </c>
      <c r="J17" s="13" t="s">
        <v>117</v>
      </c>
    </row>
    <row r="18" spans="1:10" x14ac:dyDescent="0.35">
      <c r="A18" s="7">
        <f t="shared" si="0"/>
        <v>17</v>
      </c>
      <c r="B18" s="15">
        <v>46189</v>
      </c>
      <c r="C18" s="17">
        <v>0.875</v>
      </c>
      <c r="D18" s="18">
        <f t="shared" si="1"/>
        <v>46189.875</v>
      </c>
      <c r="E18" s="7">
        <v>1</v>
      </c>
      <c r="F18" s="7" t="s">
        <v>24</v>
      </c>
      <c r="G18" s="13" t="str">
        <f>VLOOKUP($A18,Database!$A:$I,8,FALSE)</f>
        <v>France</v>
      </c>
      <c r="H18" s="13" t="str">
        <f>VLOOKUP($A18,Database!$A:$I,9,FALSE)</f>
        <v>Sénégal</v>
      </c>
      <c r="I18" s="13" t="s">
        <v>120</v>
      </c>
      <c r="J18" s="13" t="s">
        <v>121</v>
      </c>
    </row>
    <row r="19" spans="1:10" x14ac:dyDescent="0.35">
      <c r="A19" s="7">
        <f t="shared" si="0"/>
        <v>18</v>
      </c>
      <c r="B19" s="15">
        <v>46190</v>
      </c>
      <c r="C19" s="17">
        <v>0</v>
      </c>
      <c r="D19" s="18">
        <f t="shared" si="1"/>
        <v>46190</v>
      </c>
      <c r="E19" s="7">
        <v>1</v>
      </c>
      <c r="F19" s="7" t="s">
        <v>24</v>
      </c>
      <c r="G19" s="13" t="str">
        <f>VLOOKUP($A19,Database!$A:$I,8,FALSE)</f>
        <v>Irak</v>
      </c>
      <c r="H19" s="13" t="str">
        <f>VLOOKUP($A19,Database!$A:$I,9,FALSE)</f>
        <v>Norvège</v>
      </c>
      <c r="I19" s="13" t="s">
        <v>122</v>
      </c>
      <c r="J19" s="13" t="s">
        <v>123</v>
      </c>
    </row>
    <row r="20" spans="1:10" x14ac:dyDescent="0.35">
      <c r="A20" s="7">
        <f t="shared" si="0"/>
        <v>19</v>
      </c>
      <c r="B20" s="15">
        <v>46190</v>
      </c>
      <c r="C20" s="17">
        <v>0.125</v>
      </c>
      <c r="D20" s="18">
        <f t="shared" si="1"/>
        <v>46190.125</v>
      </c>
      <c r="E20" s="7">
        <v>1</v>
      </c>
      <c r="F20" s="7" t="s">
        <v>24</v>
      </c>
      <c r="G20" s="13" t="str">
        <f>VLOOKUP($A20,Database!$A:$I,8,FALSE)</f>
        <v>Argentine</v>
      </c>
      <c r="H20" s="13" t="str">
        <f>VLOOKUP($A20,Database!$A:$I,9,FALSE)</f>
        <v>Algérie</v>
      </c>
      <c r="I20" s="13" t="s">
        <v>140</v>
      </c>
      <c r="J20" s="13" t="s">
        <v>141</v>
      </c>
    </row>
    <row r="21" spans="1:10" x14ac:dyDescent="0.35">
      <c r="A21" s="7">
        <f t="shared" si="0"/>
        <v>20</v>
      </c>
      <c r="B21" s="15">
        <v>46190</v>
      </c>
      <c r="C21" s="17">
        <v>0.25</v>
      </c>
      <c r="D21" s="18">
        <f t="shared" si="1"/>
        <v>46190.25</v>
      </c>
      <c r="E21" s="7">
        <v>1</v>
      </c>
      <c r="F21" s="7" t="s">
        <v>24</v>
      </c>
      <c r="G21" s="13" t="str">
        <f>VLOOKUP($A21,Database!$A:$I,8,FALSE)</f>
        <v>Autriche</v>
      </c>
      <c r="H21" s="13" t="str">
        <f>VLOOKUP($A21,Database!$A:$I,9,FALSE)</f>
        <v>Jordanie</v>
      </c>
      <c r="I21" s="13" t="s">
        <v>118</v>
      </c>
      <c r="J21" s="13" t="s">
        <v>119</v>
      </c>
    </row>
    <row r="22" spans="1:10" x14ac:dyDescent="0.35">
      <c r="A22" s="7">
        <f t="shared" si="0"/>
        <v>21</v>
      </c>
      <c r="B22" s="15">
        <v>46190</v>
      </c>
      <c r="C22" s="17">
        <v>0.79166666666666663</v>
      </c>
      <c r="D22" s="18">
        <f t="shared" si="1"/>
        <v>46190.791666666664</v>
      </c>
      <c r="E22" s="7">
        <v>1</v>
      </c>
      <c r="F22" s="7" t="s">
        <v>24</v>
      </c>
      <c r="G22" s="13" t="str">
        <f>VLOOKUP($A22,Database!$A:$I,8,FALSE)</f>
        <v>Portugal</v>
      </c>
      <c r="H22" s="13" t="str">
        <f>VLOOKUP($A22,Database!$A:$I,9,FALSE)</f>
        <v>RD Congo</v>
      </c>
      <c r="I22" s="13" t="s">
        <v>126</v>
      </c>
      <c r="J22" s="13" t="s">
        <v>127</v>
      </c>
    </row>
    <row r="23" spans="1:10" x14ac:dyDescent="0.35">
      <c r="A23" s="7">
        <f t="shared" si="0"/>
        <v>22</v>
      </c>
      <c r="B23" s="15">
        <v>46190</v>
      </c>
      <c r="C23" s="17">
        <v>0.91666666666666663</v>
      </c>
      <c r="D23" s="18">
        <f t="shared" si="1"/>
        <v>46190.916666666664</v>
      </c>
      <c r="E23" s="7">
        <v>1</v>
      </c>
      <c r="F23" s="7" t="s">
        <v>24</v>
      </c>
      <c r="G23" s="13" t="str">
        <f>VLOOKUP($A23,Database!$A:$I,8,FALSE)</f>
        <v>Angleterre</v>
      </c>
      <c r="H23" s="13" t="str">
        <f>VLOOKUP($A23,Database!$A:$I,9,FALSE)</f>
        <v>Croatie</v>
      </c>
      <c r="I23" s="13" t="s">
        <v>128</v>
      </c>
      <c r="J23" s="13" t="s">
        <v>129</v>
      </c>
    </row>
    <row r="24" spans="1:10" x14ac:dyDescent="0.35">
      <c r="A24" s="7">
        <f t="shared" si="0"/>
        <v>23</v>
      </c>
      <c r="B24" s="15">
        <v>46191</v>
      </c>
      <c r="C24" s="17">
        <v>4.1666666666666664E-2</v>
      </c>
      <c r="D24" s="18">
        <f t="shared" si="1"/>
        <v>46191.041666666664</v>
      </c>
      <c r="E24" s="7">
        <v>1</v>
      </c>
      <c r="F24" s="7" t="s">
        <v>24</v>
      </c>
      <c r="G24" s="13" t="str">
        <f>VLOOKUP($A24,Database!$A:$I,8,FALSE)</f>
        <v>Ghana</v>
      </c>
      <c r="H24" s="13" t="str">
        <f>VLOOKUP($A24,Database!$A:$I,9,FALSE)</f>
        <v>Panama</v>
      </c>
      <c r="I24" s="13" t="s">
        <v>113</v>
      </c>
      <c r="J24" s="13" t="s">
        <v>114</v>
      </c>
    </row>
    <row r="25" spans="1:10" x14ac:dyDescent="0.35">
      <c r="A25" s="7">
        <f t="shared" si="0"/>
        <v>24</v>
      </c>
      <c r="B25" s="15">
        <v>46191</v>
      </c>
      <c r="C25" s="17">
        <v>0.16666666666666666</v>
      </c>
      <c r="D25" s="18">
        <f t="shared" si="1"/>
        <v>46191.166666666664</v>
      </c>
      <c r="E25" s="7">
        <v>1</v>
      </c>
      <c r="F25" s="7" t="s">
        <v>24</v>
      </c>
      <c r="G25" s="13" t="str">
        <f>VLOOKUP($A25,Database!$A:$I,8,FALSE)</f>
        <v>Ouzbékistan</v>
      </c>
      <c r="H25" s="13" t="str">
        <f>VLOOKUP($A25,Database!$A:$I,9,FALSE)</f>
        <v>Colombie</v>
      </c>
      <c r="I25" s="13" t="s">
        <v>109</v>
      </c>
      <c r="J25" s="13" t="s">
        <v>110</v>
      </c>
    </row>
    <row r="26" spans="1:10" x14ac:dyDescent="0.35">
      <c r="A26" s="7">
        <f t="shared" si="0"/>
        <v>25</v>
      </c>
      <c r="B26" s="15">
        <v>46191</v>
      </c>
      <c r="C26" s="17">
        <v>0.75</v>
      </c>
      <c r="D26" s="18">
        <f t="shared" si="1"/>
        <v>46191.75</v>
      </c>
      <c r="E26" s="7">
        <v>2</v>
      </c>
      <c r="F26" s="7" t="s">
        <v>84</v>
      </c>
      <c r="G26" s="13" t="str">
        <f>VLOOKUP($A26,Database!$A:$I,8,FALSE)</f>
        <v>Tchéquie</v>
      </c>
      <c r="H26" s="13" t="str">
        <f>VLOOKUP($A26,Database!$A:$I,9,FALSE)</f>
        <v>Afrique du Sud</v>
      </c>
      <c r="I26" s="13" t="s">
        <v>134</v>
      </c>
      <c r="J26" s="13" t="s">
        <v>135</v>
      </c>
    </row>
    <row r="27" spans="1:10" x14ac:dyDescent="0.35">
      <c r="A27" s="7">
        <f t="shared" si="0"/>
        <v>26</v>
      </c>
      <c r="B27" s="15">
        <v>46191</v>
      </c>
      <c r="C27" s="17">
        <v>0.875</v>
      </c>
      <c r="D27" s="18">
        <f t="shared" si="1"/>
        <v>46191.875</v>
      </c>
      <c r="E27" s="7">
        <v>2</v>
      </c>
      <c r="F27" s="7" t="s">
        <v>84</v>
      </c>
      <c r="G27" s="13" t="str">
        <f>VLOOKUP($A27,Database!$A:$I,8,FALSE)</f>
        <v>Suisse</v>
      </c>
      <c r="H27" s="13" t="str">
        <f>VLOOKUP($A27,Database!$A:$I,9,FALSE)</f>
        <v>Bosnie-Herzégovine</v>
      </c>
      <c r="I27" s="13" t="s">
        <v>116</v>
      </c>
      <c r="J27" s="13" t="s">
        <v>117</v>
      </c>
    </row>
    <row r="28" spans="1:10" x14ac:dyDescent="0.35">
      <c r="A28" s="7">
        <f t="shared" si="0"/>
        <v>27</v>
      </c>
      <c r="B28" s="15">
        <v>46192</v>
      </c>
      <c r="C28" s="17">
        <v>0</v>
      </c>
      <c r="D28" s="18">
        <f t="shared" si="1"/>
        <v>46192</v>
      </c>
      <c r="E28" s="7">
        <v>2</v>
      </c>
      <c r="F28" s="7" t="s">
        <v>84</v>
      </c>
      <c r="G28" s="13" t="str">
        <f>VLOOKUP($A28,Database!$A:$I,8,FALSE)</f>
        <v>Canada</v>
      </c>
      <c r="H28" s="13" t="str">
        <f>VLOOKUP($A28,Database!$A:$I,9,FALSE)</f>
        <v>Qatar</v>
      </c>
      <c r="I28" s="13" t="s">
        <v>124</v>
      </c>
      <c r="J28" s="13" t="s">
        <v>125</v>
      </c>
    </row>
    <row r="29" spans="1:10" x14ac:dyDescent="0.35">
      <c r="A29" s="7">
        <f t="shared" si="0"/>
        <v>28</v>
      </c>
      <c r="B29" s="15">
        <v>46192</v>
      </c>
      <c r="C29" s="17">
        <v>0.125</v>
      </c>
      <c r="D29" s="18">
        <f t="shared" si="1"/>
        <v>46192.125</v>
      </c>
      <c r="E29" s="7">
        <v>2</v>
      </c>
      <c r="F29" s="7" t="s">
        <v>84</v>
      </c>
      <c r="G29" s="13" t="str">
        <f>VLOOKUP($A29,Database!$A:$I,8,FALSE)</f>
        <v>Mexique</v>
      </c>
      <c r="H29" s="13" t="str">
        <f>VLOOKUP($A29,Database!$A:$I,9,FALSE)</f>
        <v>Corée du Sud</v>
      </c>
      <c r="I29" s="13" t="s">
        <v>111</v>
      </c>
      <c r="J29" s="13" t="s">
        <v>112</v>
      </c>
    </row>
    <row r="30" spans="1:10" x14ac:dyDescent="0.35">
      <c r="A30" s="7">
        <f t="shared" si="0"/>
        <v>29</v>
      </c>
      <c r="B30" s="15">
        <v>46192</v>
      </c>
      <c r="C30" s="17">
        <v>0.875</v>
      </c>
      <c r="D30" s="18">
        <f t="shared" si="1"/>
        <v>46192.875</v>
      </c>
      <c r="E30" s="7">
        <v>2</v>
      </c>
      <c r="F30" s="7" t="s">
        <v>84</v>
      </c>
      <c r="G30" s="13" t="str">
        <f>VLOOKUP($A30,Database!$A:$I,8,FALSE)</f>
        <v>Etats-Unis</v>
      </c>
      <c r="H30" s="13" t="str">
        <f>VLOOKUP($A30,Database!$A:$I,9,FALSE)</f>
        <v>Australie</v>
      </c>
      <c r="I30" s="13" t="s">
        <v>136</v>
      </c>
      <c r="J30" s="13" t="s">
        <v>137</v>
      </c>
    </row>
    <row r="31" spans="1:10" x14ac:dyDescent="0.35">
      <c r="A31" s="7">
        <f t="shared" si="0"/>
        <v>30</v>
      </c>
      <c r="B31" s="15">
        <v>46193</v>
      </c>
      <c r="C31" s="17">
        <v>0</v>
      </c>
      <c r="D31" s="18">
        <f t="shared" si="1"/>
        <v>46193</v>
      </c>
      <c r="E31" s="7">
        <v>2</v>
      </c>
      <c r="F31" s="7" t="s">
        <v>84</v>
      </c>
      <c r="G31" s="13" t="str">
        <f>VLOOKUP($A31,Database!$A:$I,8,FALSE)</f>
        <v>Ecosse</v>
      </c>
      <c r="H31" s="13" t="str">
        <f>VLOOKUP($A31,Database!$A:$I,9,FALSE)</f>
        <v>Maroc</v>
      </c>
      <c r="I31" s="13" t="s">
        <v>122</v>
      </c>
      <c r="J31" s="13" t="s">
        <v>123</v>
      </c>
    </row>
    <row r="32" spans="1:10" x14ac:dyDescent="0.35">
      <c r="A32" s="7">
        <f t="shared" si="0"/>
        <v>31</v>
      </c>
      <c r="B32" s="15">
        <v>46193</v>
      </c>
      <c r="C32" s="17">
        <v>0.10416666666666666</v>
      </c>
      <c r="D32" s="18">
        <f t="shared" si="1"/>
        <v>46193.104166666664</v>
      </c>
      <c r="E32" s="7">
        <v>2</v>
      </c>
      <c r="F32" s="7" t="s">
        <v>84</v>
      </c>
      <c r="G32" s="13" t="str">
        <f>VLOOKUP($A32,Database!$A:$I,8,FALSE)</f>
        <v>Brésil</v>
      </c>
      <c r="H32" s="13" t="str">
        <f>VLOOKUP($A32,Database!$A:$I,9,FALSE)</f>
        <v>Haïti</v>
      </c>
      <c r="I32" s="13" t="s">
        <v>130</v>
      </c>
      <c r="J32" s="13" t="s">
        <v>131</v>
      </c>
    </row>
    <row r="33" spans="1:10" x14ac:dyDescent="0.35">
      <c r="A33" s="7">
        <f t="shared" si="0"/>
        <v>32</v>
      </c>
      <c r="B33" s="15">
        <v>46193</v>
      </c>
      <c r="C33" s="17">
        <v>0.20833333333333334</v>
      </c>
      <c r="D33" s="18">
        <f t="shared" si="1"/>
        <v>46193.208333333336</v>
      </c>
      <c r="E33" s="7">
        <v>2</v>
      </c>
      <c r="F33" s="7" t="s">
        <v>84</v>
      </c>
      <c r="G33" s="13" t="str">
        <f>VLOOKUP($A33,Database!$A:$I,8,FALSE)</f>
        <v>Turquie</v>
      </c>
      <c r="H33" s="13" t="str">
        <f>VLOOKUP($A33,Database!$A:$I,9,FALSE)</f>
        <v>Paraguay</v>
      </c>
      <c r="I33" s="13" t="s">
        <v>118</v>
      </c>
      <c r="J33" s="13" t="s">
        <v>119</v>
      </c>
    </row>
    <row r="34" spans="1:10" x14ac:dyDescent="0.35">
      <c r="A34" s="7">
        <f t="shared" ref="A34:A65" si="2">ROW(B34)-1</f>
        <v>33</v>
      </c>
      <c r="B34" s="15">
        <v>46193</v>
      </c>
      <c r="C34" s="17">
        <v>0.79166666666666663</v>
      </c>
      <c r="D34" s="18">
        <f t="shared" ref="D34:D65" si="3">B34+C34</f>
        <v>46193.791666666664</v>
      </c>
      <c r="E34" s="7">
        <v>2</v>
      </c>
      <c r="F34" s="7" t="s">
        <v>84</v>
      </c>
      <c r="G34" s="13" t="str">
        <f>VLOOKUP($A34,Database!$A:$I,8,FALSE)</f>
        <v>Pays-Bas</v>
      </c>
      <c r="H34" s="13" t="str">
        <f>VLOOKUP($A34,Database!$A:$I,9,FALSE)</f>
        <v>Suède</v>
      </c>
      <c r="I34" s="13" t="s">
        <v>126</v>
      </c>
      <c r="J34" s="13" t="s">
        <v>127</v>
      </c>
    </row>
    <row r="35" spans="1:10" x14ac:dyDescent="0.35">
      <c r="A35" s="7">
        <f t="shared" si="2"/>
        <v>34</v>
      </c>
      <c r="B35" s="15">
        <v>46193</v>
      </c>
      <c r="C35" s="17">
        <v>0.91666666666666663</v>
      </c>
      <c r="D35" s="18">
        <f t="shared" si="3"/>
        <v>46193.916666666664</v>
      </c>
      <c r="E35" s="7">
        <v>2</v>
      </c>
      <c r="F35" s="7" t="s">
        <v>84</v>
      </c>
      <c r="G35" s="13" t="str">
        <f>VLOOKUP($A35,Database!$A:$I,8,FALSE)</f>
        <v>Allemagne</v>
      </c>
      <c r="H35" s="13" t="str">
        <f>VLOOKUP($A35,Database!$A:$I,9,FALSE)</f>
        <v>Côte d'Ivoire</v>
      </c>
      <c r="I35" s="13" t="s">
        <v>113</v>
      </c>
      <c r="J35" s="13" t="s">
        <v>114</v>
      </c>
    </row>
    <row r="36" spans="1:10" x14ac:dyDescent="0.35">
      <c r="A36" s="7">
        <f t="shared" si="2"/>
        <v>35</v>
      </c>
      <c r="B36" s="15">
        <v>46194</v>
      </c>
      <c r="C36" s="17">
        <v>8.3333333333333329E-2</v>
      </c>
      <c r="D36" s="18">
        <f t="shared" si="3"/>
        <v>46194.083333333336</v>
      </c>
      <c r="E36" s="7">
        <v>2</v>
      </c>
      <c r="F36" s="7" t="s">
        <v>84</v>
      </c>
      <c r="G36" s="13" t="str">
        <f>VLOOKUP($A36,Database!$A:$I,8,FALSE)</f>
        <v>Equateur</v>
      </c>
      <c r="H36" s="13" t="str">
        <f>VLOOKUP($A36,Database!$A:$I,9,FALSE)</f>
        <v>Curaçao</v>
      </c>
      <c r="I36" s="13" t="s">
        <v>140</v>
      </c>
      <c r="J36" s="13" t="s">
        <v>141</v>
      </c>
    </row>
    <row r="37" spans="1:10" x14ac:dyDescent="0.35">
      <c r="A37" s="7">
        <f t="shared" si="2"/>
        <v>36</v>
      </c>
      <c r="B37" s="15">
        <v>46194</v>
      </c>
      <c r="C37" s="17">
        <v>0.25</v>
      </c>
      <c r="D37" s="18">
        <f t="shared" si="3"/>
        <v>46194.25</v>
      </c>
      <c r="E37" s="7">
        <v>2</v>
      </c>
      <c r="F37" s="7" t="s">
        <v>84</v>
      </c>
      <c r="G37" s="13" t="str">
        <f>VLOOKUP($A37,Database!$A:$I,8,FALSE)</f>
        <v>Tunisie</v>
      </c>
      <c r="H37" s="13" t="str">
        <f>VLOOKUP($A37,Database!$A:$I,9,FALSE)</f>
        <v>Japon</v>
      </c>
      <c r="I37" s="13" t="s">
        <v>132</v>
      </c>
      <c r="J37" s="13" t="s">
        <v>133</v>
      </c>
    </row>
    <row r="38" spans="1:10" x14ac:dyDescent="0.35">
      <c r="A38" s="7">
        <f t="shared" si="2"/>
        <v>37</v>
      </c>
      <c r="B38" s="15">
        <v>46194</v>
      </c>
      <c r="C38" s="17">
        <v>0.75</v>
      </c>
      <c r="D38" s="18">
        <f t="shared" si="3"/>
        <v>46194.75</v>
      </c>
      <c r="E38" s="7">
        <v>2</v>
      </c>
      <c r="F38" s="7" t="s">
        <v>84</v>
      </c>
      <c r="G38" s="13" t="str">
        <f>VLOOKUP($A38,Database!$A:$I,8,FALSE)</f>
        <v>Espagne</v>
      </c>
      <c r="H38" s="13" t="str">
        <f>VLOOKUP($A38,Database!$A:$I,9,FALSE)</f>
        <v>Arabie Saoudite</v>
      </c>
      <c r="I38" s="13" t="s">
        <v>134</v>
      </c>
      <c r="J38" s="13" t="s">
        <v>135</v>
      </c>
    </row>
    <row r="39" spans="1:10" x14ac:dyDescent="0.35">
      <c r="A39" s="7">
        <f t="shared" si="2"/>
        <v>38</v>
      </c>
      <c r="B39" s="15">
        <v>46194</v>
      </c>
      <c r="C39" s="17">
        <v>0.875</v>
      </c>
      <c r="D39" s="18">
        <f t="shared" si="3"/>
        <v>46194.875</v>
      </c>
      <c r="E39" s="7">
        <v>2</v>
      </c>
      <c r="F39" s="7" t="s">
        <v>84</v>
      </c>
      <c r="G39" s="13" t="str">
        <f>VLOOKUP($A39,Database!$A:$I,8,FALSE)</f>
        <v>Belgique</v>
      </c>
      <c r="H39" s="13" t="str">
        <f>VLOOKUP($A39,Database!$A:$I,9,FALSE)</f>
        <v>Iran</v>
      </c>
      <c r="I39" s="13" t="s">
        <v>116</v>
      </c>
      <c r="J39" s="13" t="s">
        <v>117</v>
      </c>
    </row>
    <row r="40" spans="1:10" x14ac:dyDescent="0.35">
      <c r="A40" s="7">
        <f t="shared" si="2"/>
        <v>39</v>
      </c>
      <c r="B40" s="15">
        <v>46195</v>
      </c>
      <c r="C40" s="17">
        <v>0</v>
      </c>
      <c r="D40" s="18">
        <f t="shared" si="3"/>
        <v>46195</v>
      </c>
      <c r="E40" s="7">
        <v>2</v>
      </c>
      <c r="F40" s="7" t="s">
        <v>84</v>
      </c>
      <c r="G40" s="13" t="str">
        <f>VLOOKUP($A40,Database!$A:$I,8,FALSE)</f>
        <v>Uruguay</v>
      </c>
      <c r="H40" s="13" t="str">
        <f>VLOOKUP($A40,Database!$A:$I,9,FALSE)</f>
        <v>Cap-Vert</v>
      </c>
      <c r="I40" s="13" t="s">
        <v>138</v>
      </c>
      <c r="J40" s="13" t="s">
        <v>139</v>
      </c>
    </row>
    <row r="41" spans="1:10" x14ac:dyDescent="0.35">
      <c r="A41" s="7">
        <f t="shared" si="2"/>
        <v>40</v>
      </c>
      <c r="B41" s="15">
        <v>46195</v>
      </c>
      <c r="C41" s="17">
        <v>0.125</v>
      </c>
      <c r="D41" s="18">
        <f t="shared" si="3"/>
        <v>46195.125</v>
      </c>
      <c r="E41" s="7">
        <v>2</v>
      </c>
      <c r="F41" s="7" t="s">
        <v>84</v>
      </c>
      <c r="G41" s="13" t="str">
        <f>VLOOKUP($A41,Database!$A:$I,8,FALSE)</f>
        <v>Nouvelle-Zélande</v>
      </c>
      <c r="H41" s="13" t="str">
        <f>VLOOKUP($A41,Database!$A:$I,9,FALSE)</f>
        <v>Egypte</v>
      </c>
      <c r="I41" s="13" t="s">
        <v>124</v>
      </c>
      <c r="J41" s="13" t="s">
        <v>125</v>
      </c>
    </row>
    <row r="42" spans="1:10" x14ac:dyDescent="0.35">
      <c r="A42" s="7">
        <f t="shared" si="2"/>
        <v>41</v>
      </c>
      <c r="B42" s="15">
        <v>46195</v>
      </c>
      <c r="C42" s="17">
        <v>0.79166666666666663</v>
      </c>
      <c r="D42" s="18">
        <f t="shared" si="3"/>
        <v>46195.791666666664</v>
      </c>
      <c r="E42" s="7">
        <v>2</v>
      </c>
      <c r="F42" s="7" t="s">
        <v>84</v>
      </c>
      <c r="G42" s="13" t="str">
        <f>VLOOKUP($A42,Database!$A:$I,8,FALSE)</f>
        <v>Argentine</v>
      </c>
      <c r="H42" s="13" t="str">
        <f>VLOOKUP($A42,Database!$A:$I,9,FALSE)</f>
        <v>Autriche</v>
      </c>
      <c r="I42" s="13" t="s">
        <v>128</v>
      </c>
      <c r="J42" s="13" t="s">
        <v>129</v>
      </c>
    </row>
    <row r="43" spans="1:10" x14ac:dyDescent="0.35">
      <c r="A43" s="7">
        <f t="shared" si="2"/>
        <v>42</v>
      </c>
      <c r="B43" s="15">
        <v>46195</v>
      </c>
      <c r="C43" s="17">
        <v>0.95833333333333337</v>
      </c>
      <c r="D43" s="18">
        <f t="shared" si="3"/>
        <v>46195.958333333336</v>
      </c>
      <c r="E43" s="7">
        <v>2</v>
      </c>
      <c r="F43" s="7" t="s">
        <v>84</v>
      </c>
      <c r="G43" s="13" t="str">
        <f>VLOOKUP($A43,Database!$A:$I,8,FALSE)</f>
        <v>France</v>
      </c>
      <c r="H43" s="13" t="str">
        <f>VLOOKUP($A43,Database!$A:$I,9,FALSE)</f>
        <v>Irak</v>
      </c>
      <c r="I43" s="13" t="s">
        <v>130</v>
      </c>
      <c r="J43" s="13" t="s">
        <v>131</v>
      </c>
    </row>
    <row r="44" spans="1:10" x14ac:dyDescent="0.35">
      <c r="A44" s="7">
        <f t="shared" si="2"/>
        <v>43</v>
      </c>
      <c r="B44" s="15">
        <v>46196</v>
      </c>
      <c r="C44" s="17">
        <v>8.3333333333333329E-2</v>
      </c>
      <c r="D44" s="18">
        <f t="shared" si="3"/>
        <v>46196.083333333336</v>
      </c>
      <c r="E44" s="7">
        <v>2</v>
      </c>
      <c r="F44" s="7" t="s">
        <v>84</v>
      </c>
      <c r="G44" s="13" t="str">
        <f>VLOOKUP($A44,Database!$A:$I,8,FALSE)</f>
        <v>Norvège</v>
      </c>
      <c r="H44" s="13" t="str">
        <f>VLOOKUP($A44,Database!$A:$I,9,FALSE)</f>
        <v>Sénégal</v>
      </c>
      <c r="I44" s="13" t="s">
        <v>120</v>
      </c>
      <c r="J44" s="13" t="s">
        <v>121</v>
      </c>
    </row>
    <row r="45" spans="1:10" x14ac:dyDescent="0.35">
      <c r="A45" s="7">
        <f t="shared" si="2"/>
        <v>44</v>
      </c>
      <c r="B45" s="15">
        <v>46196</v>
      </c>
      <c r="C45" s="17">
        <v>0.20833333333333334</v>
      </c>
      <c r="D45" s="18">
        <f t="shared" si="3"/>
        <v>46196.208333333336</v>
      </c>
      <c r="E45" s="7">
        <v>2</v>
      </c>
      <c r="F45" s="7" t="s">
        <v>84</v>
      </c>
      <c r="G45" s="13" t="str">
        <f>VLOOKUP($A45,Database!$A:$I,8,FALSE)</f>
        <v>Jordanie</v>
      </c>
      <c r="H45" s="13" t="str">
        <f>VLOOKUP($A45,Database!$A:$I,9,FALSE)</f>
        <v>Algérie</v>
      </c>
      <c r="I45" s="13" t="s">
        <v>118</v>
      </c>
      <c r="J45" s="13" t="s">
        <v>119</v>
      </c>
    </row>
    <row r="46" spans="1:10" x14ac:dyDescent="0.35">
      <c r="A46" s="7">
        <f t="shared" si="2"/>
        <v>45</v>
      </c>
      <c r="B46" s="15">
        <v>46196</v>
      </c>
      <c r="C46" s="17">
        <v>0.79166666666666663</v>
      </c>
      <c r="D46" s="18">
        <f t="shared" si="3"/>
        <v>46196.791666666664</v>
      </c>
      <c r="E46" s="7">
        <v>2</v>
      </c>
      <c r="F46" s="7" t="s">
        <v>84</v>
      </c>
      <c r="G46" s="13" t="str">
        <f>VLOOKUP($A46,Database!$A:$I,8,FALSE)</f>
        <v>Portugal</v>
      </c>
      <c r="H46" s="13" t="str">
        <f>VLOOKUP($A46,Database!$A:$I,9,FALSE)</f>
        <v>Ouzbékistan</v>
      </c>
      <c r="I46" s="13" t="s">
        <v>126</v>
      </c>
      <c r="J46" s="13" t="s">
        <v>127</v>
      </c>
    </row>
    <row r="47" spans="1:10" x14ac:dyDescent="0.35">
      <c r="A47" s="7">
        <f t="shared" si="2"/>
        <v>46</v>
      </c>
      <c r="B47" s="15">
        <v>46196</v>
      </c>
      <c r="C47" s="17">
        <v>0.91666666666666663</v>
      </c>
      <c r="D47" s="18">
        <f t="shared" si="3"/>
        <v>46196.916666666664</v>
      </c>
      <c r="E47" s="7">
        <v>2</v>
      </c>
      <c r="F47" s="7" t="s">
        <v>84</v>
      </c>
      <c r="G47" s="13" t="str">
        <f>VLOOKUP($A47,Database!$A:$I,8,FALSE)</f>
        <v>Angleterre</v>
      </c>
      <c r="H47" s="13" t="str">
        <f>VLOOKUP($A47,Database!$A:$I,9,FALSE)</f>
        <v>Ghana</v>
      </c>
      <c r="I47" s="13" t="s">
        <v>122</v>
      </c>
      <c r="J47" s="13" t="s">
        <v>123</v>
      </c>
    </row>
    <row r="48" spans="1:10" x14ac:dyDescent="0.35">
      <c r="A48" s="7">
        <f t="shared" si="2"/>
        <v>47</v>
      </c>
      <c r="B48" s="15">
        <v>46197</v>
      </c>
      <c r="C48" s="17">
        <v>4.1666666666666664E-2</v>
      </c>
      <c r="D48" s="18">
        <f t="shared" si="3"/>
        <v>46197.041666666664</v>
      </c>
      <c r="E48" s="7">
        <v>2</v>
      </c>
      <c r="F48" s="7" t="s">
        <v>84</v>
      </c>
      <c r="G48" s="13" t="str">
        <f>VLOOKUP($A48,Database!$A:$I,8,FALSE)</f>
        <v>Panama</v>
      </c>
      <c r="H48" s="13" t="str">
        <f>VLOOKUP($A48,Database!$A:$I,9,FALSE)</f>
        <v>Croatie</v>
      </c>
      <c r="I48" s="13" t="s">
        <v>113</v>
      </c>
      <c r="J48" s="13" t="s">
        <v>114</v>
      </c>
    </row>
    <row r="49" spans="1:10" x14ac:dyDescent="0.35">
      <c r="A49" s="7">
        <f t="shared" si="2"/>
        <v>48</v>
      </c>
      <c r="B49" s="15">
        <v>46197</v>
      </c>
      <c r="C49" s="17">
        <v>0.16666666666666666</v>
      </c>
      <c r="D49" s="18">
        <f t="shared" si="3"/>
        <v>46197.166666666664</v>
      </c>
      <c r="E49" s="7">
        <v>2</v>
      </c>
      <c r="F49" s="7" t="s">
        <v>84</v>
      </c>
      <c r="G49" s="13" t="str">
        <f>VLOOKUP($A49,Database!$A:$I,8,FALSE)</f>
        <v>Colombie</v>
      </c>
      <c r="H49" s="13" t="str">
        <f>VLOOKUP($A49,Database!$A:$I,9,FALSE)</f>
        <v>RD Congo</v>
      </c>
      <c r="I49" s="13" t="s">
        <v>111</v>
      </c>
      <c r="J49" s="13" t="s">
        <v>112</v>
      </c>
    </row>
    <row r="50" spans="1:10" x14ac:dyDescent="0.35">
      <c r="A50" s="7">
        <f t="shared" si="2"/>
        <v>49</v>
      </c>
      <c r="B50" s="15">
        <v>46197</v>
      </c>
      <c r="C50" s="17">
        <v>0.875</v>
      </c>
      <c r="D50" s="18">
        <f t="shared" si="3"/>
        <v>46197.875</v>
      </c>
      <c r="E50" s="7">
        <v>3</v>
      </c>
      <c r="F50" s="7" t="s">
        <v>85</v>
      </c>
      <c r="G50" s="13" t="str">
        <f>VLOOKUP($A50,Database!$A:$I,8,FALSE)</f>
        <v>Suisse</v>
      </c>
      <c r="H50" s="13" t="str">
        <f>VLOOKUP($A50,Database!$A:$I,9,FALSE)</f>
        <v>Canada</v>
      </c>
      <c r="I50" s="13" t="s">
        <v>136</v>
      </c>
      <c r="J50" s="13" t="s">
        <v>137</v>
      </c>
    </row>
    <row r="51" spans="1:10" x14ac:dyDescent="0.35">
      <c r="A51" s="7">
        <f t="shared" si="2"/>
        <v>50</v>
      </c>
      <c r="B51" s="15">
        <v>46197</v>
      </c>
      <c r="C51" s="17">
        <v>0.875</v>
      </c>
      <c r="D51" s="18">
        <f t="shared" si="3"/>
        <v>46197.875</v>
      </c>
      <c r="E51" s="7">
        <v>3</v>
      </c>
      <c r="F51" s="7" t="s">
        <v>85</v>
      </c>
      <c r="G51" s="13" t="str">
        <f>VLOOKUP($A51,Database!$A:$I,8,FALSE)</f>
        <v>Bosnie-Herzégovine</v>
      </c>
      <c r="H51" s="13" t="str">
        <f>VLOOKUP($A51,Database!$A:$I,9,FALSE)</f>
        <v>Qatar</v>
      </c>
      <c r="I51" s="13" t="s">
        <v>124</v>
      </c>
      <c r="J51" s="13" t="s">
        <v>125</v>
      </c>
    </row>
    <row r="52" spans="1:10" x14ac:dyDescent="0.35">
      <c r="A52" s="7">
        <f t="shared" si="2"/>
        <v>51</v>
      </c>
      <c r="B52" s="15">
        <v>46198</v>
      </c>
      <c r="C52" s="17">
        <v>0</v>
      </c>
      <c r="D52" s="18">
        <f t="shared" si="3"/>
        <v>46198</v>
      </c>
      <c r="E52" s="7">
        <v>3</v>
      </c>
      <c r="F52" s="7" t="s">
        <v>85</v>
      </c>
      <c r="G52" s="13" t="str">
        <f>VLOOKUP($A52,Database!$A:$I,8,FALSE)</f>
        <v>Maroc</v>
      </c>
      <c r="H52" s="13" t="str">
        <f>VLOOKUP($A52,Database!$A:$I,9,FALSE)</f>
        <v>Haïti</v>
      </c>
      <c r="I52" s="13" t="s">
        <v>134</v>
      </c>
      <c r="J52" s="13" t="s">
        <v>135</v>
      </c>
    </row>
    <row r="53" spans="1:10" x14ac:dyDescent="0.35">
      <c r="A53" s="7">
        <f t="shared" si="2"/>
        <v>52</v>
      </c>
      <c r="B53" s="15">
        <v>46198</v>
      </c>
      <c r="C53" s="17">
        <v>0</v>
      </c>
      <c r="D53" s="18">
        <f t="shared" si="3"/>
        <v>46198</v>
      </c>
      <c r="E53" s="7">
        <v>3</v>
      </c>
      <c r="F53" s="7" t="s">
        <v>85</v>
      </c>
      <c r="G53" s="13" t="str">
        <f>VLOOKUP($A53,Database!$A:$I,8,FALSE)</f>
        <v>Ecosse</v>
      </c>
      <c r="H53" s="13" t="str">
        <f>VLOOKUP($A53,Database!$A:$I,9,FALSE)</f>
        <v>Brésil</v>
      </c>
      <c r="I53" s="13" t="s">
        <v>138</v>
      </c>
      <c r="J53" s="13" t="s">
        <v>139</v>
      </c>
    </row>
    <row r="54" spans="1:10" x14ac:dyDescent="0.35">
      <c r="A54" s="7">
        <f t="shared" si="2"/>
        <v>53</v>
      </c>
      <c r="B54" s="15">
        <v>46198</v>
      </c>
      <c r="C54" s="17">
        <v>0.125</v>
      </c>
      <c r="D54" s="18">
        <f t="shared" si="3"/>
        <v>46198.125</v>
      </c>
      <c r="E54" s="7">
        <v>3</v>
      </c>
      <c r="F54" s="7" t="s">
        <v>85</v>
      </c>
      <c r="G54" s="13" t="str">
        <f>VLOOKUP($A54,Database!$A:$I,8,FALSE)</f>
        <v>Afrique du Sud</v>
      </c>
      <c r="H54" s="13" t="str">
        <f>VLOOKUP($A54,Database!$A:$I,9,FALSE)</f>
        <v>Corée du Sud</v>
      </c>
      <c r="I54" s="13" t="s">
        <v>109</v>
      </c>
      <c r="J54" s="13" t="s">
        <v>110</v>
      </c>
    </row>
    <row r="55" spans="1:10" x14ac:dyDescent="0.35">
      <c r="A55" s="7">
        <f t="shared" si="2"/>
        <v>54</v>
      </c>
      <c r="B55" s="15">
        <v>46198</v>
      </c>
      <c r="C55" s="17">
        <v>0.125</v>
      </c>
      <c r="D55" s="18">
        <f t="shared" si="3"/>
        <v>46198.125</v>
      </c>
      <c r="E55" s="7">
        <v>3</v>
      </c>
      <c r="F55" s="7" t="s">
        <v>85</v>
      </c>
      <c r="G55" s="13" t="str">
        <f>VLOOKUP($A55,Database!$A:$I,8,FALSE)</f>
        <v>Tchéquie</v>
      </c>
      <c r="H55" s="13" t="str">
        <f>VLOOKUP($A55,Database!$A:$I,9,FALSE)</f>
        <v>Mexique</v>
      </c>
      <c r="I55" s="13" t="s">
        <v>132</v>
      </c>
      <c r="J55" s="13" t="s">
        <v>133</v>
      </c>
    </row>
    <row r="56" spans="1:10" x14ac:dyDescent="0.35">
      <c r="A56" s="7">
        <f t="shared" si="2"/>
        <v>55</v>
      </c>
      <c r="B56" s="15">
        <v>46198</v>
      </c>
      <c r="C56" s="17">
        <v>0.91666666666666663</v>
      </c>
      <c r="D56" s="18">
        <f t="shared" si="3"/>
        <v>46198.916666666664</v>
      </c>
      <c r="E56" s="7">
        <v>3</v>
      </c>
      <c r="F56" s="7" t="s">
        <v>85</v>
      </c>
      <c r="G56" s="13" t="str">
        <f>VLOOKUP($A56,Database!$A:$I,8,FALSE)</f>
        <v>Curaçao</v>
      </c>
      <c r="H56" s="13" t="str">
        <f>VLOOKUP($A56,Database!$A:$I,9,FALSE)</f>
        <v>Côte d'Ivoire</v>
      </c>
      <c r="I56" s="13" t="s">
        <v>130</v>
      </c>
      <c r="J56" s="13" t="s">
        <v>131</v>
      </c>
    </row>
    <row r="57" spans="1:10" x14ac:dyDescent="0.35">
      <c r="A57" s="7">
        <f t="shared" si="2"/>
        <v>56</v>
      </c>
      <c r="B57" s="15">
        <v>46198</v>
      </c>
      <c r="C57" s="17">
        <v>0.91666666666666663</v>
      </c>
      <c r="D57" s="18">
        <f t="shared" si="3"/>
        <v>46198.916666666664</v>
      </c>
      <c r="E57" s="7">
        <v>3</v>
      </c>
      <c r="F57" s="7" t="s">
        <v>85</v>
      </c>
      <c r="G57" s="13" t="str">
        <f>VLOOKUP($A57,Database!$A:$I,8,FALSE)</f>
        <v>Equateur</v>
      </c>
      <c r="H57" s="13" t="str">
        <f>VLOOKUP($A57,Database!$A:$I,9,FALSE)</f>
        <v>Allemagne</v>
      </c>
      <c r="I57" s="13" t="s">
        <v>120</v>
      </c>
      <c r="J57" s="13" t="s">
        <v>121</v>
      </c>
    </row>
    <row r="58" spans="1:10" x14ac:dyDescent="0.35">
      <c r="A58" s="7">
        <f t="shared" si="2"/>
        <v>57</v>
      </c>
      <c r="B58" s="15">
        <v>46199</v>
      </c>
      <c r="C58" s="17">
        <v>4.1666666666666664E-2</v>
      </c>
      <c r="D58" s="18">
        <f t="shared" si="3"/>
        <v>46199.041666666664</v>
      </c>
      <c r="E58" s="7">
        <v>3</v>
      </c>
      <c r="F58" s="7" t="s">
        <v>85</v>
      </c>
      <c r="G58" s="13" t="str">
        <f>VLOOKUP($A58,Database!$A:$I,8,FALSE)</f>
        <v>Tunisie</v>
      </c>
      <c r="H58" s="13" t="str">
        <f>VLOOKUP($A58,Database!$A:$I,9,FALSE)</f>
        <v>Pays-Bas</v>
      </c>
      <c r="I58" s="13" t="s">
        <v>128</v>
      </c>
      <c r="J58" s="13" t="s">
        <v>129</v>
      </c>
    </row>
    <row r="59" spans="1:10" x14ac:dyDescent="0.35">
      <c r="A59" s="7">
        <f t="shared" si="2"/>
        <v>58</v>
      </c>
      <c r="B59" s="15">
        <v>46199</v>
      </c>
      <c r="C59" s="17">
        <v>4.1666666666666664E-2</v>
      </c>
      <c r="D59" s="18">
        <f t="shared" si="3"/>
        <v>46199.041666666664</v>
      </c>
      <c r="E59" s="7">
        <v>3</v>
      </c>
      <c r="F59" s="7" t="s">
        <v>85</v>
      </c>
      <c r="G59" s="13" t="str">
        <f>VLOOKUP($A59,Database!$A:$I,8,FALSE)</f>
        <v>Japon</v>
      </c>
      <c r="H59" s="13" t="str">
        <f>VLOOKUP($A59,Database!$A:$I,9,FALSE)</f>
        <v>Suède</v>
      </c>
      <c r="I59" s="13" t="s">
        <v>140</v>
      </c>
      <c r="J59" s="13" t="s">
        <v>141</v>
      </c>
    </row>
    <row r="60" spans="1:10" x14ac:dyDescent="0.35">
      <c r="A60" s="7">
        <f t="shared" si="2"/>
        <v>59</v>
      </c>
      <c r="B60" s="15">
        <v>46199</v>
      </c>
      <c r="C60" s="17">
        <v>0.16666666666666666</v>
      </c>
      <c r="D60" s="18">
        <f t="shared" si="3"/>
        <v>46199.166666666664</v>
      </c>
      <c r="E60" s="7">
        <v>3</v>
      </c>
      <c r="F60" s="7" t="s">
        <v>85</v>
      </c>
      <c r="G60" s="13" t="str">
        <f>VLOOKUP($A60,Database!$A:$I,8,FALSE)</f>
        <v>Turquie</v>
      </c>
      <c r="H60" s="13" t="str">
        <f>VLOOKUP($A60,Database!$A:$I,9,FALSE)</f>
        <v>Etats-Unis</v>
      </c>
      <c r="I60" s="13" t="s">
        <v>118</v>
      </c>
      <c r="J60" s="13" t="s">
        <v>119</v>
      </c>
    </row>
    <row r="61" spans="1:10" x14ac:dyDescent="0.35">
      <c r="A61" s="7">
        <f t="shared" si="2"/>
        <v>60</v>
      </c>
      <c r="B61" s="15">
        <v>46199</v>
      </c>
      <c r="C61" s="17">
        <v>0.16666666666666666</v>
      </c>
      <c r="D61" s="18">
        <f t="shared" si="3"/>
        <v>46199.166666666664</v>
      </c>
      <c r="E61" s="7">
        <v>3</v>
      </c>
      <c r="F61" s="7" t="s">
        <v>85</v>
      </c>
      <c r="G61" s="13" t="str">
        <f>VLOOKUP($A61,Database!$A:$I,8,FALSE)</f>
        <v>Paraguay</v>
      </c>
      <c r="H61" s="13" t="str">
        <f>VLOOKUP($A61,Database!$A:$I,9,FALSE)</f>
        <v>Australie</v>
      </c>
      <c r="I61" s="13" t="s">
        <v>116</v>
      </c>
      <c r="J61" s="13" t="s">
        <v>117</v>
      </c>
    </row>
    <row r="62" spans="1:10" x14ac:dyDescent="0.35">
      <c r="A62" s="7">
        <f t="shared" si="2"/>
        <v>61</v>
      </c>
      <c r="B62" s="15">
        <v>46199</v>
      </c>
      <c r="C62" s="17">
        <v>0.875</v>
      </c>
      <c r="D62" s="18">
        <f t="shared" si="3"/>
        <v>46199.875</v>
      </c>
      <c r="E62" s="7">
        <v>3</v>
      </c>
      <c r="F62" s="7" t="s">
        <v>85</v>
      </c>
      <c r="G62" s="13" t="str">
        <f>VLOOKUP($A62,Database!$A:$I,8,FALSE)</f>
        <v>Norvège</v>
      </c>
      <c r="H62" s="13" t="str">
        <f>VLOOKUP($A62,Database!$A:$I,9,FALSE)</f>
        <v>France</v>
      </c>
      <c r="I62" s="13" t="s">
        <v>122</v>
      </c>
      <c r="J62" s="13" t="s">
        <v>123</v>
      </c>
    </row>
    <row r="63" spans="1:10" x14ac:dyDescent="0.35">
      <c r="A63" s="7">
        <f t="shared" si="2"/>
        <v>62</v>
      </c>
      <c r="B63" s="15">
        <v>46199</v>
      </c>
      <c r="C63" s="17">
        <v>0.875</v>
      </c>
      <c r="D63" s="18">
        <f t="shared" si="3"/>
        <v>46199.875</v>
      </c>
      <c r="E63" s="7">
        <v>3</v>
      </c>
      <c r="F63" s="7" t="s">
        <v>85</v>
      </c>
      <c r="G63" s="13" t="str">
        <f>VLOOKUP($A63,Database!$A:$I,8,FALSE)</f>
        <v>Sénégal</v>
      </c>
      <c r="H63" s="13" t="str">
        <f>VLOOKUP($A63,Database!$A:$I,9,FALSE)</f>
        <v>Irak</v>
      </c>
      <c r="I63" s="13" t="s">
        <v>113</v>
      </c>
      <c r="J63" s="13" t="s">
        <v>114</v>
      </c>
    </row>
    <row r="64" spans="1:10" x14ac:dyDescent="0.35">
      <c r="A64" s="7">
        <f t="shared" si="2"/>
        <v>63</v>
      </c>
      <c r="B64" s="15">
        <v>46200</v>
      </c>
      <c r="C64" s="17">
        <v>8.3333333333333329E-2</v>
      </c>
      <c r="D64" s="18">
        <f t="shared" si="3"/>
        <v>46200.083333333336</v>
      </c>
      <c r="E64" s="7">
        <v>3</v>
      </c>
      <c r="F64" s="7" t="s">
        <v>85</v>
      </c>
      <c r="G64" s="13" t="str">
        <f>VLOOKUP($A64,Database!$A:$I,8,FALSE)</f>
        <v>Cap-Vert</v>
      </c>
      <c r="H64" s="13" t="str">
        <f>VLOOKUP($A64,Database!$A:$I,9,FALSE)</f>
        <v>Arabie Saoudite</v>
      </c>
      <c r="I64" s="13" t="s">
        <v>126</v>
      </c>
      <c r="J64" s="13" t="s">
        <v>127</v>
      </c>
    </row>
    <row r="65" spans="1:10" x14ac:dyDescent="0.35">
      <c r="A65" s="7">
        <f t="shared" si="2"/>
        <v>64</v>
      </c>
      <c r="B65" s="15">
        <v>46200</v>
      </c>
      <c r="C65" s="17">
        <v>8.3333333333333329E-2</v>
      </c>
      <c r="D65" s="18">
        <f t="shared" si="3"/>
        <v>46200.083333333336</v>
      </c>
      <c r="E65" s="7">
        <v>3</v>
      </c>
      <c r="F65" s="7" t="s">
        <v>85</v>
      </c>
      <c r="G65" s="13" t="str">
        <f>VLOOKUP($A65,Database!$A:$I,8,FALSE)</f>
        <v>Uruguay</v>
      </c>
      <c r="H65" s="13" t="str">
        <f>VLOOKUP($A65,Database!$A:$I,9,FALSE)</f>
        <v>Espagne</v>
      </c>
      <c r="I65" s="13" t="s">
        <v>111</v>
      </c>
      <c r="J65" s="13" t="s">
        <v>112</v>
      </c>
    </row>
    <row r="66" spans="1:10" x14ac:dyDescent="0.35">
      <c r="A66" s="7">
        <f t="shared" ref="A66:A97" si="4">ROW(B66)-1</f>
        <v>65</v>
      </c>
      <c r="B66" s="15">
        <v>46200</v>
      </c>
      <c r="C66" s="17">
        <v>0.20833333333333334</v>
      </c>
      <c r="D66" s="18">
        <f t="shared" ref="D66:D97" si="5">B66+C66</f>
        <v>46200.208333333336</v>
      </c>
      <c r="E66" s="7">
        <v>3</v>
      </c>
      <c r="F66" s="7" t="s">
        <v>85</v>
      </c>
      <c r="G66" s="13" t="str">
        <f>VLOOKUP($A66,Database!$A:$I,8,FALSE)</f>
        <v>Nouvelle-Zélande</v>
      </c>
      <c r="H66" s="13" t="str">
        <f>VLOOKUP($A66,Database!$A:$I,9,FALSE)</f>
        <v>Belgique</v>
      </c>
      <c r="I66" s="13" t="s">
        <v>136</v>
      </c>
      <c r="J66" s="13" t="s">
        <v>137</v>
      </c>
    </row>
    <row r="67" spans="1:10" x14ac:dyDescent="0.35">
      <c r="A67" s="7">
        <f t="shared" si="4"/>
        <v>66</v>
      </c>
      <c r="B67" s="15">
        <v>46200</v>
      </c>
      <c r="C67" s="17">
        <v>0.20833333333333334</v>
      </c>
      <c r="D67" s="18">
        <f t="shared" si="5"/>
        <v>46200.208333333336</v>
      </c>
      <c r="E67" s="7">
        <v>3</v>
      </c>
      <c r="F67" s="7" t="s">
        <v>85</v>
      </c>
      <c r="G67" s="13" t="str">
        <f>VLOOKUP($A67,Database!$A:$I,8,FALSE)</f>
        <v>Egypte</v>
      </c>
      <c r="H67" s="13" t="str">
        <f>VLOOKUP($A67,Database!$A:$I,9,FALSE)</f>
        <v>Iran</v>
      </c>
      <c r="I67" s="13" t="s">
        <v>124</v>
      </c>
      <c r="J67" s="13" t="s">
        <v>125</v>
      </c>
    </row>
    <row r="68" spans="1:10" x14ac:dyDescent="0.35">
      <c r="A68" s="7">
        <f t="shared" si="4"/>
        <v>67</v>
      </c>
      <c r="B68" s="15">
        <v>46200</v>
      </c>
      <c r="C68" s="17">
        <v>0.95833333333333337</v>
      </c>
      <c r="D68" s="18">
        <f t="shared" si="5"/>
        <v>46200.958333333336</v>
      </c>
      <c r="E68" s="7">
        <v>3</v>
      </c>
      <c r="F68" s="7" t="s">
        <v>85</v>
      </c>
      <c r="G68" s="13" t="str">
        <f>VLOOKUP($A68,Database!$A:$I,8,FALSE)</f>
        <v>Panama</v>
      </c>
      <c r="H68" s="13" t="str">
        <f>VLOOKUP($A68,Database!$A:$I,9,FALSE)</f>
        <v>Angleterre</v>
      </c>
      <c r="I68" s="13" t="s">
        <v>130</v>
      </c>
      <c r="J68" s="13" t="s">
        <v>131</v>
      </c>
    </row>
    <row r="69" spans="1:10" x14ac:dyDescent="0.35">
      <c r="A69" s="7">
        <f t="shared" si="4"/>
        <v>68</v>
      </c>
      <c r="B69" s="15">
        <v>46200</v>
      </c>
      <c r="C69" s="17">
        <v>0.95833333333333337</v>
      </c>
      <c r="D69" s="18">
        <f t="shared" si="5"/>
        <v>46200.958333333336</v>
      </c>
      <c r="E69" s="7">
        <v>3</v>
      </c>
      <c r="F69" s="7" t="s">
        <v>85</v>
      </c>
      <c r="G69" s="13" t="str">
        <f>VLOOKUP($A69,Database!$A:$I,8,FALSE)</f>
        <v>Croatie</v>
      </c>
      <c r="H69" s="13" t="str">
        <f>VLOOKUP($A69,Database!$A:$I,9,FALSE)</f>
        <v>Ghana</v>
      </c>
      <c r="I69" s="13" t="s">
        <v>120</v>
      </c>
      <c r="J69" s="13" t="s">
        <v>121</v>
      </c>
    </row>
    <row r="70" spans="1:10" x14ac:dyDescent="0.35">
      <c r="A70" s="7">
        <f t="shared" si="4"/>
        <v>69</v>
      </c>
      <c r="B70" s="15">
        <v>46201</v>
      </c>
      <c r="C70" s="17">
        <v>6.25E-2</v>
      </c>
      <c r="D70" s="18">
        <f t="shared" si="5"/>
        <v>46201.0625</v>
      </c>
      <c r="E70" s="7">
        <v>3</v>
      </c>
      <c r="F70" s="7" t="s">
        <v>85</v>
      </c>
      <c r="G70" s="13" t="str">
        <f>VLOOKUP($A70,Database!$A:$I,8,FALSE)</f>
        <v>Colombie</v>
      </c>
      <c r="H70" s="13" t="str">
        <f>VLOOKUP($A70,Database!$A:$I,9,FALSE)</f>
        <v>Portugal</v>
      </c>
      <c r="I70" s="13" t="s">
        <v>138</v>
      </c>
      <c r="J70" s="13" t="s">
        <v>139</v>
      </c>
    </row>
    <row r="71" spans="1:10" x14ac:dyDescent="0.35">
      <c r="A71" s="7">
        <f t="shared" si="4"/>
        <v>70</v>
      </c>
      <c r="B71" s="15">
        <v>46201</v>
      </c>
      <c r="C71" s="17">
        <v>6.25E-2</v>
      </c>
      <c r="D71" s="18">
        <f t="shared" si="5"/>
        <v>46201.0625</v>
      </c>
      <c r="E71" s="7">
        <v>3</v>
      </c>
      <c r="F71" s="7" t="s">
        <v>85</v>
      </c>
      <c r="G71" s="13" t="str">
        <f>VLOOKUP($A71,Database!$A:$I,8,FALSE)</f>
        <v>RD Congo</v>
      </c>
      <c r="H71" s="13" t="str">
        <f>VLOOKUP($A71,Database!$A:$I,9,FALSE)</f>
        <v>Ouzbékistan</v>
      </c>
      <c r="I71" s="13" t="s">
        <v>134</v>
      </c>
      <c r="J71" s="13" t="s">
        <v>135</v>
      </c>
    </row>
    <row r="72" spans="1:10" x14ac:dyDescent="0.35">
      <c r="A72" s="7">
        <f t="shared" si="4"/>
        <v>71</v>
      </c>
      <c r="B72" s="15">
        <v>46201</v>
      </c>
      <c r="C72" s="17">
        <v>0.16666666666666666</v>
      </c>
      <c r="D72" s="18">
        <f t="shared" si="5"/>
        <v>46201.166666666664</v>
      </c>
      <c r="E72" s="7">
        <v>3</v>
      </c>
      <c r="F72" s="7" t="s">
        <v>85</v>
      </c>
      <c r="G72" s="13" t="str">
        <f>VLOOKUP($A72,Database!$A:$I,8,FALSE)</f>
        <v>Algérie</v>
      </c>
      <c r="H72" s="13" t="str">
        <f>VLOOKUP($A72,Database!$A:$I,9,FALSE)</f>
        <v>Autriche</v>
      </c>
      <c r="I72" s="13" t="s">
        <v>140</v>
      </c>
      <c r="J72" s="13" t="s">
        <v>141</v>
      </c>
    </row>
    <row r="73" spans="1:10" x14ac:dyDescent="0.35">
      <c r="A73" s="7">
        <f t="shared" si="4"/>
        <v>72</v>
      </c>
      <c r="B73" s="15">
        <v>46201</v>
      </c>
      <c r="C73" s="17">
        <v>0.16666666666666666</v>
      </c>
      <c r="D73" s="18">
        <f t="shared" si="5"/>
        <v>46201.166666666664</v>
      </c>
      <c r="E73" s="7">
        <v>3</v>
      </c>
      <c r="F73" s="7" t="s">
        <v>85</v>
      </c>
      <c r="G73" s="13" t="str">
        <f>VLOOKUP($A73,Database!$A:$I,8,FALSE)</f>
        <v>Jordanie</v>
      </c>
      <c r="H73" s="13" t="str">
        <f>VLOOKUP($A73,Database!$A:$I,9,FALSE)</f>
        <v>Argentine</v>
      </c>
      <c r="I73" s="13" t="s">
        <v>128</v>
      </c>
      <c r="J73" s="13" t="s">
        <v>129</v>
      </c>
    </row>
    <row r="74" spans="1:10" x14ac:dyDescent="0.35">
      <c r="A74" s="7">
        <f t="shared" si="4"/>
        <v>73</v>
      </c>
      <c r="B74" s="15">
        <v>46201</v>
      </c>
      <c r="C74" s="17">
        <v>0.875</v>
      </c>
      <c r="D74" s="18">
        <f t="shared" si="5"/>
        <v>46201.875</v>
      </c>
      <c r="E74" s="7">
        <v>4</v>
      </c>
      <c r="F74" s="7" t="s">
        <v>86</v>
      </c>
      <c r="G74" s="13" t="str">
        <f>VLOOKUP($A74,Database!$A:$I,8,FALSE)</f>
        <v>Afrique du Sud</v>
      </c>
      <c r="H74" s="13" t="str">
        <f>VLOOKUP($A74,Database!$A:$I,9,FALSE)</f>
        <v>Canada</v>
      </c>
      <c r="I74" s="13" t="s">
        <v>116</v>
      </c>
      <c r="J74" s="13" t="s">
        <v>117</v>
      </c>
    </row>
    <row r="75" spans="1:10" x14ac:dyDescent="0.35">
      <c r="A75" s="7">
        <f t="shared" si="4"/>
        <v>74</v>
      </c>
      <c r="B75" s="15">
        <v>46202</v>
      </c>
      <c r="C75" s="17">
        <v>0.79166666666666663</v>
      </c>
      <c r="D75" s="18">
        <f t="shared" si="5"/>
        <v>46202.791666666664</v>
      </c>
      <c r="E75" s="7">
        <v>4</v>
      </c>
      <c r="F75" s="7" t="s">
        <v>86</v>
      </c>
      <c r="G75" s="13" t="str">
        <f>VLOOKUP($A75,Database!$A:$I,8,FALSE)</f>
        <v>Brésil</v>
      </c>
      <c r="H75" s="13" t="str">
        <f>VLOOKUP($A75,Database!$A:$I,9,FALSE)</f>
        <v>Japon</v>
      </c>
      <c r="I75" s="13" t="s">
        <v>126</v>
      </c>
      <c r="J75" s="13" t="s">
        <v>127</v>
      </c>
    </row>
    <row r="76" spans="1:10" x14ac:dyDescent="0.35">
      <c r="A76" s="7">
        <f t="shared" si="4"/>
        <v>75</v>
      </c>
      <c r="B76" s="15">
        <v>46202</v>
      </c>
      <c r="C76" s="17">
        <v>0.9375</v>
      </c>
      <c r="D76" s="18">
        <f t="shared" si="5"/>
        <v>46202.9375</v>
      </c>
      <c r="E76" s="7">
        <v>4</v>
      </c>
      <c r="F76" s="7" t="s">
        <v>86</v>
      </c>
      <c r="G76" s="13" t="str">
        <f>VLOOKUP($A76,Database!$A:$I,8,FALSE)</f>
        <v>Allemagne</v>
      </c>
      <c r="H76" s="13" t="str">
        <f>VLOOKUP($A76,Database!$A:$I,9,FALSE)</f>
        <v>Paraguay</v>
      </c>
      <c r="I76" s="13" t="s">
        <v>122</v>
      </c>
      <c r="J76" s="13" t="s">
        <v>123</v>
      </c>
    </row>
    <row r="77" spans="1:10" x14ac:dyDescent="0.35">
      <c r="A77" s="7">
        <f t="shared" si="4"/>
        <v>76</v>
      </c>
      <c r="B77" s="15">
        <v>46203</v>
      </c>
      <c r="C77" s="17">
        <v>0.125</v>
      </c>
      <c r="D77" s="18">
        <f t="shared" si="5"/>
        <v>46203.125</v>
      </c>
      <c r="E77" s="7">
        <v>4</v>
      </c>
      <c r="F77" s="7" t="s">
        <v>86</v>
      </c>
      <c r="G77" s="13" t="str">
        <f>VLOOKUP($A77,Database!$A:$I,8,FALSE)</f>
        <v>Pays-Bas</v>
      </c>
      <c r="H77" s="13" t="str">
        <f>VLOOKUP($A77,Database!$A:$I,9,FALSE)</f>
        <v>Maroc</v>
      </c>
      <c r="I77" s="13" t="s">
        <v>132</v>
      </c>
      <c r="J77" s="13" t="s">
        <v>133</v>
      </c>
    </row>
    <row r="78" spans="1:10" x14ac:dyDescent="0.35">
      <c r="A78" s="7">
        <f t="shared" si="4"/>
        <v>77</v>
      </c>
      <c r="B78" s="15">
        <v>46203</v>
      </c>
      <c r="C78" s="17">
        <v>0.79166666666666663</v>
      </c>
      <c r="D78" s="18">
        <f t="shared" si="5"/>
        <v>46203.791666666664</v>
      </c>
      <c r="E78" s="7">
        <v>4</v>
      </c>
      <c r="F78" s="7" t="s">
        <v>86</v>
      </c>
      <c r="G78" s="13" t="str">
        <f>VLOOKUP($A78,Database!$A:$I,8,FALSE)</f>
        <v>Côte d'Ivoire</v>
      </c>
      <c r="H78" s="13" t="str">
        <f>VLOOKUP($A78,Database!$A:$I,9,FALSE)</f>
        <v>Norvège</v>
      </c>
      <c r="I78" s="13" t="s">
        <v>128</v>
      </c>
      <c r="J78" s="13" t="s">
        <v>129</v>
      </c>
    </row>
    <row r="79" spans="1:10" x14ac:dyDescent="0.35">
      <c r="A79" s="7">
        <f t="shared" si="4"/>
        <v>78</v>
      </c>
      <c r="B79" s="15">
        <v>46203</v>
      </c>
      <c r="C79" s="17">
        <v>0.95833333333333337</v>
      </c>
      <c r="D79" s="18">
        <f t="shared" si="5"/>
        <v>46203.958333333336</v>
      </c>
      <c r="E79" s="7">
        <v>4</v>
      </c>
      <c r="F79" s="7" t="s">
        <v>86</v>
      </c>
      <c r="G79" s="13" t="str">
        <f>VLOOKUP($A79,Database!$A:$I,8,FALSE)</f>
        <v>France</v>
      </c>
      <c r="H79" s="13" t="str">
        <f>VLOOKUP($A79,Database!$A:$I,9,FALSE)</f>
        <v>Suède</v>
      </c>
      <c r="I79" s="13" t="s">
        <v>120</v>
      </c>
      <c r="J79" s="13" t="s">
        <v>121</v>
      </c>
    </row>
    <row r="80" spans="1:10" x14ac:dyDescent="0.35">
      <c r="A80" s="7">
        <f t="shared" si="4"/>
        <v>79</v>
      </c>
      <c r="B80" s="15">
        <v>46204</v>
      </c>
      <c r="C80" s="17">
        <v>0.125</v>
      </c>
      <c r="D80" s="18">
        <f t="shared" si="5"/>
        <v>46204.125</v>
      </c>
      <c r="E80" s="7">
        <v>4</v>
      </c>
      <c r="F80" s="7" t="s">
        <v>86</v>
      </c>
      <c r="G80" s="13" t="str">
        <f>VLOOKUP($A80,Database!$A:$I,8,FALSE)</f>
        <v>Mexique</v>
      </c>
      <c r="H80" s="13" t="str">
        <f>VLOOKUP($A80,Database!$A:$I,9,FALSE)</f>
        <v>Equateur</v>
      </c>
      <c r="I80" s="13" t="s">
        <v>109</v>
      </c>
      <c r="J80" s="13" t="s">
        <v>110</v>
      </c>
    </row>
    <row r="81" spans="1:10" x14ac:dyDescent="0.35">
      <c r="A81" s="7">
        <f t="shared" si="4"/>
        <v>80</v>
      </c>
      <c r="B81" s="15">
        <v>46204</v>
      </c>
      <c r="C81" s="17">
        <v>0.75</v>
      </c>
      <c r="D81" s="18">
        <f t="shared" si="5"/>
        <v>46204.75</v>
      </c>
      <c r="E81" s="7">
        <v>4</v>
      </c>
      <c r="F81" s="7" t="s">
        <v>86</v>
      </c>
      <c r="G81" s="13" t="str">
        <f>VLOOKUP($A81,Database!$A:$I,8,FALSE)</f>
        <v>Angleterre</v>
      </c>
      <c r="H81" s="13" t="str">
        <f>VLOOKUP($A81,Database!$A:$I,9,FALSE)</f>
        <v>RD Congo</v>
      </c>
      <c r="I81" s="13" t="s">
        <v>134</v>
      </c>
      <c r="J81" s="13" t="s">
        <v>135</v>
      </c>
    </row>
    <row r="82" spans="1:10" x14ac:dyDescent="0.35">
      <c r="A82" s="7">
        <f t="shared" si="4"/>
        <v>81</v>
      </c>
      <c r="B82" s="15">
        <v>46204</v>
      </c>
      <c r="C82" s="17">
        <v>0.91666666666666663</v>
      </c>
      <c r="D82" s="18">
        <f t="shared" si="5"/>
        <v>46204.916666666664</v>
      </c>
      <c r="E82" s="7">
        <v>4</v>
      </c>
      <c r="F82" s="7" t="s">
        <v>86</v>
      </c>
      <c r="G82" s="13" t="str">
        <f>VLOOKUP($A82,Database!$A:$I,8,FALSE)</f>
        <v>Belgique</v>
      </c>
      <c r="H82" s="13" t="str">
        <f>VLOOKUP($A82,Database!$A:$I,9,FALSE)</f>
        <v>Sénégal</v>
      </c>
      <c r="I82" s="13" t="s">
        <v>136</v>
      </c>
      <c r="J82" s="13" t="s">
        <v>137</v>
      </c>
    </row>
    <row r="83" spans="1:10" x14ac:dyDescent="0.35">
      <c r="A83" s="7">
        <f t="shared" si="4"/>
        <v>82</v>
      </c>
      <c r="B83" s="15">
        <v>46205</v>
      </c>
      <c r="C83" s="17">
        <v>8.3333333333333329E-2</v>
      </c>
      <c r="D83" s="18">
        <f t="shared" si="5"/>
        <v>46205.083333333336</v>
      </c>
      <c r="E83" s="7">
        <v>4</v>
      </c>
      <c r="F83" s="7" t="s">
        <v>86</v>
      </c>
      <c r="G83" s="13" t="str">
        <f>VLOOKUP($A83,Database!$A:$I,8,FALSE)</f>
        <v>Etats-Unis</v>
      </c>
      <c r="H83" s="13" t="str">
        <f>VLOOKUP($A83,Database!$A:$I,9,FALSE)</f>
        <v>Bosnie-Herzégovine</v>
      </c>
      <c r="I83" s="13" t="s">
        <v>118</v>
      </c>
      <c r="J83" s="13" t="s">
        <v>119</v>
      </c>
    </row>
    <row r="84" spans="1:10" x14ac:dyDescent="0.35">
      <c r="A84" s="7">
        <f t="shared" si="4"/>
        <v>83</v>
      </c>
      <c r="B84" s="15">
        <v>46205</v>
      </c>
      <c r="C84" s="17">
        <v>0.875</v>
      </c>
      <c r="D84" s="18">
        <f t="shared" si="5"/>
        <v>46205.875</v>
      </c>
      <c r="E84" s="7">
        <v>4</v>
      </c>
      <c r="F84" s="7" t="s">
        <v>86</v>
      </c>
      <c r="G84" s="13" t="str">
        <f>VLOOKUP($A84,Database!$A:$I,8,FALSE)</f>
        <v>Espagne</v>
      </c>
      <c r="H84" s="13" t="str">
        <f>VLOOKUP($A84,Database!$A:$I,9,FALSE)</f>
        <v>Autriche</v>
      </c>
      <c r="I84" s="13" t="s">
        <v>116</v>
      </c>
      <c r="J84" s="13" t="s">
        <v>117</v>
      </c>
    </row>
    <row r="85" spans="1:10" x14ac:dyDescent="0.35">
      <c r="A85" s="7">
        <f t="shared" si="4"/>
        <v>84</v>
      </c>
      <c r="B85" s="15">
        <v>46206</v>
      </c>
      <c r="C85" s="17">
        <v>4.1666666666666664E-2</v>
      </c>
      <c r="D85" s="18">
        <f t="shared" si="5"/>
        <v>46206.041666666664</v>
      </c>
      <c r="E85" s="7">
        <v>4</v>
      </c>
      <c r="F85" s="7" t="s">
        <v>86</v>
      </c>
      <c r="G85" s="13" t="str">
        <f>VLOOKUP($A85,Database!$A:$I,8,FALSE)</f>
        <v>Portugal</v>
      </c>
      <c r="H85" s="13" t="str">
        <f>VLOOKUP($A85,Database!$A:$I,9,FALSE)</f>
        <v>Croatie</v>
      </c>
      <c r="I85" s="13" t="s">
        <v>113</v>
      </c>
      <c r="J85" s="13" t="s">
        <v>114</v>
      </c>
    </row>
    <row r="86" spans="1:10" x14ac:dyDescent="0.35">
      <c r="A86" s="7">
        <f t="shared" si="4"/>
        <v>85</v>
      </c>
      <c r="B86" s="15">
        <v>46206</v>
      </c>
      <c r="C86" s="17">
        <v>0.20833333333333334</v>
      </c>
      <c r="D86" s="18">
        <f t="shared" si="5"/>
        <v>46206.208333333336</v>
      </c>
      <c r="E86" s="7">
        <v>4</v>
      </c>
      <c r="F86" s="7" t="s">
        <v>86</v>
      </c>
      <c r="G86" s="13" t="str">
        <f>VLOOKUP($A86,Database!$A:$I,8,FALSE)</f>
        <v>Suisse</v>
      </c>
      <c r="H86" s="13" t="str">
        <f>VLOOKUP($A86,Database!$A:$I,9,FALSE)</f>
        <v>Algérie</v>
      </c>
      <c r="I86" s="13" t="s">
        <v>124</v>
      </c>
      <c r="J86" s="13" t="s">
        <v>125</v>
      </c>
    </row>
    <row r="87" spans="1:10" x14ac:dyDescent="0.35">
      <c r="A87" s="7">
        <f t="shared" si="4"/>
        <v>86</v>
      </c>
      <c r="B87" s="15">
        <v>46206</v>
      </c>
      <c r="C87" s="17">
        <v>0.83333333333333337</v>
      </c>
      <c r="D87" s="18">
        <f t="shared" si="5"/>
        <v>46206.833333333336</v>
      </c>
      <c r="E87" s="7">
        <v>4</v>
      </c>
      <c r="F87" s="7" t="s">
        <v>86</v>
      </c>
      <c r="G87" s="13" t="str">
        <f>VLOOKUP($A87,Database!$A:$I,8,FALSE)</f>
        <v>Australie</v>
      </c>
      <c r="H87" s="13" t="str">
        <f>VLOOKUP($A87,Database!$A:$I,9,FALSE)</f>
        <v>Egypte</v>
      </c>
      <c r="I87" s="13" t="s">
        <v>128</v>
      </c>
      <c r="J87" s="13" t="s">
        <v>129</v>
      </c>
    </row>
    <row r="88" spans="1:10" x14ac:dyDescent="0.35">
      <c r="A88" s="7">
        <f t="shared" si="4"/>
        <v>87</v>
      </c>
      <c r="B88" s="15">
        <v>46207</v>
      </c>
      <c r="C88" s="17">
        <v>0</v>
      </c>
      <c r="D88" s="18">
        <f t="shared" si="5"/>
        <v>46207</v>
      </c>
      <c r="E88" s="7">
        <v>4</v>
      </c>
      <c r="F88" s="7" t="s">
        <v>86</v>
      </c>
      <c r="G88" s="13" t="str">
        <f>VLOOKUP($A88,Database!$A:$I,8,FALSE)</f>
        <v>Argentine</v>
      </c>
      <c r="H88" s="13" t="str">
        <f>VLOOKUP($A88,Database!$A:$I,9,FALSE)</f>
        <v>Cap-Vert</v>
      </c>
      <c r="I88" s="13" t="s">
        <v>138</v>
      </c>
      <c r="J88" s="13" t="s">
        <v>139</v>
      </c>
    </row>
    <row r="89" spans="1:10" x14ac:dyDescent="0.35">
      <c r="A89" s="7">
        <f t="shared" si="4"/>
        <v>88</v>
      </c>
      <c r="B89" s="15">
        <v>46207</v>
      </c>
      <c r="C89" s="17">
        <v>0.14583333333333334</v>
      </c>
      <c r="D89" s="18">
        <f t="shared" si="5"/>
        <v>46207.145833333336</v>
      </c>
      <c r="E89" s="7">
        <v>4</v>
      </c>
      <c r="F89" s="7" t="s">
        <v>86</v>
      </c>
      <c r="G89" s="13" t="str">
        <f>VLOOKUP($A89,Database!$A:$I,8,FALSE)</f>
        <v>Colombie</v>
      </c>
      <c r="H89" s="13" t="str">
        <f>VLOOKUP($A89,Database!$A:$I,9,FALSE)</f>
        <v>Ghana</v>
      </c>
      <c r="I89" s="13" t="s">
        <v>140</v>
      </c>
      <c r="J89" s="13" t="s">
        <v>141</v>
      </c>
    </row>
    <row r="90" spans="1:10" x14ac:dyDescent="0.35">
      <c r="A90" s="7">
        <f t="shared" si="4"/>
        <v>89</v>
      </c>
      <c r="B90" s="15">
        <v>46207</v>
      </c>
      <c r="C90" s="17">
        <v>0.79166666666666663</v>
      </c>
      <c r="D90" s="18">
        <f t="shared" si="5"/>
        <v>46207.791666666664</v>
      </c>
      <c r="E90" s="7">
        <v>5</v>
      </c>
      <c r="F90" s="7" t="s">
        <v>95</v>
      </c>
      <c r="G90" s="13" t="str">
        <f>VLOOKUP($A90,Database!$A:$I,8,FALSE)</f>
        <v>Canada</v>
      </c>
      <c r="H90" s="13" t="str">
        <f>VLOOKUP($A90,Database!$A:$I,9,FALSE)</f>
        <v>Maroc</v>
      </c>
      <c r="I90" s="13" t="s">
        <v>126</v>
      </c>
      <c r="J90" s="13" t="s">
        <v>127</v>
      </c>
    </row>
    <row r="91" spans="1:10" x14ac:dyDescent="0.35">
      <c r="A91" s="7">
        <f t="shared" si="4"/>
        <v>90</v>
      </c>
      <c r="B91" s="15">
        <v>46207</v>
      </c>
      <c r="C91" s="17">
        <v>0.95833333333333337</v>
      </c>
      <c r="D91" s="18">
        <f t="shared" si="5"/>
        <v>46207.958333333336</v>
      </c>
      <c r="E91" s="7">
        <v>5</v>
      </c>
      <c r="F91" s="7" t="s">
        <v>95</v>
      </c>
      <c r="G91" s="13" t="str">
        <f>VLOOKUP($A91,Database!$A:$I,8,FALSE)</f>
        <v>Paraguay</v>
      </c>
      <c r="H91" s="13" t="str">
        <f>VLOOKUP($A91,Database!$A:$I,9,FALSE)</f>
        <v>France</v>
      </c>
      <c r="I91" s="13" t="s">
        <v>130</v>
      </c>
      <c r="J91" s="13" t="s">
        <v>131</v>
      </c>
    </row>
    <row r="92" spans="1:10" x14ac:dyDescent="0.35">
      <c r="A92" s="7">
        <f t="shared" si="4"/>
        <v>91</v>
      </c>
      <c r="B92" s="15">
        <v>46208</v>
      </c>
      <c r="C92" s="17">
        <v>0.91666666666666663</v>
      </c>
      <c r="D92" s="18">
        <f t="shared" si="5"/>
        <v>46208.916666666664</v>
      </c>
      <c r="E92" s="7">
        <v>5</v>
      </c>
      <c r="F92" s="7" t="s">
        <v>95</v>
      </c>
      <c r="G92" s="13" t="str">
        <f>VLOOKUP($A92,Database!$A:$I,8,FALSE)</f>
        <v>Brésil</v>
      </c>
      <c r="H92" s="13" t="str">
        <f>VLOOKUP($A92,Database!$A:$I,9,FALSE)</f>
        <v>Norvège</v>
      </c>
      <c r="I92" s="13" t="s">
        <v>120</v>
      </c>
      <c r="J92" s="13" t="s">
        <v>121</v>
      </c>
    </row>
    <row r="93" spans="1:10" x14ac:dyDescent="0.35">
      <c r="A93" s="7">
        <f t="shared" si="4"/>
        <v>92</v>
      </c>
      <c r="B93" s="15">
        <v>46209</v>
      </c>
      <c r="C93" s="17">
        <v>8.3333333333333329E-2</v>
      </c>
      <c r="D93" s="18">
        <f t="shared" si="5"/>
        <v>46209.083333333336</v>
      </c>
      <c r="E93" s="7">
        <v>5</v>
      </c>
      <c r="F93" s="7" t="s">
        <v>95</v>
      </c>
      <c r="G93" s="13" t="str">
        <f>VLOOKUP($A93,Database!$A:$I,8,FALSE)</f>
        <v>Mexique</v>
      </c>
      <c r="H93" s="13" t="str">
        <f>VLOOKUP($A93,Database!$A:$I,9,FALSE)</f>
        <v>Angleterre</v>
      </c>
      <c r="I93" s="13" t="s">
        <v>109</v>
      </c>
      <c r="J93" s="13" t="s">
        <v>110</v>
      </c>
    </row>
    <row r="94" spans="1:10" x14ac:dyDescent="0.35">
      <c r="A94" s="7">
        <f t="shared" si="4"/>
        <v>93</v>
      </c>
      <c r="B94" s="15">
        <v>46209</v>
      </c>
      <c r="C94" s="17">
        <v>0.875</v>
      </c>
      <c r="D94" s="18">
        <f t="shared" si="5"/>
        <v>46209.875</v>
      </c>
      <c r="E94" s="7">
        <v>5</v>
      </c>
      <c r="F94" s="7" t="s">
        <v>95</v>
      </c>
      <c r="G94" s="13" t="str">
        <f>VLOOKUP($A94,Database!$A:$I,8,FALSE)</f>
        <v>TBD</v>
      </c>
      <c r="H94" s="13" t="str">
        <f>VLOOKUP($A94,Database!$A:$I,9,FALSE)</f>
        <v>TBD</v>
      </c>
      <c r="I94" s="13" t="s">
        <v>128</v>
      </c>
      <c r="J94" s="13" t="s">
        <v>129</v>
      </c>
    </row>
    <row r="95" spans="1:10" x14ac:dyDescent="0.35">
      <c r="A95" s="7">
        <f t="shared" si="4"/>
        <v>94</v>
      </c>
      <c r="B95" s="15">
        <v>46210</v>
      </c>
      <c r="C95" s="17">
        <v>8.3333333333333329E-2</v>
      </c>
      <c r="D95" s="18">
        <f t="shared" si="5"/>
        <v>46210.083333333336</v>
      </c>
      <c r="E95" s="7">
        <v>5</v>
      </c>
      <c r="F95" s="7" t="s">
        <v>95</v>
      </c>
      <c r="G95" s="13" t="str">
        <f>VLOOKUP($A95,Database!$A:$I,8,FALSE)</f>
        <v>Sénégal</v>
      </c>
      <c r="H95" s="13" t="str">
        <f>VLOOKUP($A95,Database!$A:$I,9,FALSE)</f>
        <v>TBD</v>
      </c>
      <c r="I95" s="13" t="s">
        <v>136</v>
      </c>
      <c r="J95" s="13" t="s">
        <v>137</v>
      </c>
    </row>
    <row r="96" spans="1:10" x14ac:dyDescent="0.35">
      <c r="A96" s="7">
        <f t="shared" si="4"/>
        <v>95</v>
      </c>
      <c r="B96" s="15">
        <v>46210</v>
      </c>
      <c r="C96" s="17">
        <v>0.75</v>
      </c>
      <c r="D96" s="18">
        <f t="shared" si="5"/>
        <v>46210.75</v>
      </c>
      <c r="E96" s="7">
        <v>5</v>
      </c>
      <c r="F96" s="7" t="s">
        <v>95</v>
      </c>
      <c r="G96" s="13" t="str">
        <f>VLOOKUP($A96,Database!$A:$I,8,FALSE)</f>
        <v>TBD</v>
      </c>
      <c r="H96" s="13" t="str">
        <f>VLOOKUP($A96,Database!$A:$I,9,FALSE)</f>
        <v>TBD</v>
      </c>
      <c r="I96" s="13" t="s">
        <v>134</v>
      </c>
      <c r="J96" s="13" t="s">
        <v>135</v>
      </c>
    </row>
    <row r="97" spans="1:10" x14ac:dyDescent="0.35">
      <c r="A97" s="7">
        <f t="shared" si="4"/>
        <v>96</v>
      </c>
      <c r="B97" s="15">
        <v>46210</v>
      </c>
      <c r="C97" s="17">
        <v>0.91666666666666663</v>
      </c>
      <c r="D97" s="18">
        <f t="shared" si="5"/>
        <v>46210.916666666664</v>
      </c>
      <c r="E97" s="7">
        <v>5</v>
      </c>
      <c r="F97" s="7" t="s">
        <v>95</v>
      </c>
      <c r="G97" s="13" t="str">
        <f>VLOOKUP($A97,Database!$A:$I,8,FALSE)</f>
        <v>TBD</v>
      </c>
      <c r="H97" s="13" t="str">
        <f>VLOOKUP($A97,Database!$A:$I,9,FALSE)</f>
        <v>TBD</v>
      </c>
      <c r="I97" s="13" t="s">
        <v>124</v>
      </c>
      <c r="J97" s="13" t="s">
        <v>125</v>
      </c>
    </row>
    <row r="98" spans="1:10" x14ac:dyDescent="0.35">
      <c r="A98" s="7">
        <f t="shared" ref="A98:A105" si="6">ROW(B98)-1</f>
        <v>97</v>
      </c>
      <c r="B98" s="15">
        <v>46212</v>
      </c>
      <c r="C98" s="17">
        <v>0.91666666666666663</v>
      </c>
      <c r="D98" s="18">
        <f t="shared" ref="D98:D105" si="7">B98+C98</f>
        <v>46212.916666666664</v>
      </c>
      <c r="E98" s="7">
        <v>6</v>
      </c>
      <c r="F98" s="14" t="s">
        <v>96</v>
      </c>
      <c r="G98" s="13" t="str">
        <f>VLOOKUP($A98,Database!$A:$I,8,FALSE)</f>
        <v>TBD</v>
      </c>
      <c r="H98" s="13" t="str">
        <f>VLOOKUP($A98,Database!$A:$I,9,FALSE)</f>
        <v>TBD</v>
      </c>
      <c r="I98" s="13" t="s">
        <v>122</v>
      </c>
      <c r="J98" s="13" t="s">
        <v>123</v>
      </c>
    </row>
    <row r="99" spans="1:10" x14ac:dyDescent="0.35">
      <c r="A99" s="7">
        <f t="shared" si="6"/>
        <v>98</v>
      </c>
      <c r="B99" s="15">
        <v>46213</v>
      </c>
      <c r="C99" s="17">
        <v>0.875</v>
      </c>
      <c r="D99" s="18">
        <f t="shared" si="7"/>
        <v>46213.875</v>
      </c>
      <c r="E99" s="7">
        <v>6</v>
      </c>
      <c r="F99" s="14" t="s">
        <v>96</v>
      </c>
      <c r="G99" s="13" t="str">
        <f>VLOOKUP($A99,Database!$A:$I,8,FALSE)</f>
        <v>TBD</v>
      </c>
      <c r="H99" s="13" t="str">
        <f>VLOOKUP($A99,Database!$A:$I,9,FALSE)</f>
        <v>TBD</v>
      </c>
      <c r="I99" s="13" t="s">
        <v>116</v>
      </c>
      <c r="J99" s="13" t="s">
        <v>117</v>
      </c>
    </row>
    <row r="100" spans="1:10" x14ac:dyDescent="0.35">
      <c r="A100" s="7">
        <f t="shared" si="6"/>
        <v>99</v>
      </c>
      <c r="B100" s="15">
        <v>46214</v>
      </c>
      <c r="C100" s="17">
        <v>0.95833333333333337</v>
      </c>
      <c r="D100" s="18">
        <f t="shared" si="7"/>
        <v>46214.958333333336</v>
      </c>
      <c r="E100" s="7">
        <v>6</v>
      </c>
      <c r="F100" s="14" t="s">
        <v>96</v>
      </c>
      <c r="G100" s="13" t="str">
        <f>VLOOKUP($A100,Database!$A:$I,8,FALSE)</f>
        <v>TBD</v>
      </c>
      <c r="H100" s="13" t="str">
        <f>VLOOKUP($A100,Database!$A:$I,9,FALSE)</f>
        <v>TBD</v>
      </c>
      <c r="I100" s="13" t="s">
        <v>138</v>
      </c>
      <c r="J100" s="13" t="s">
        <v>139</v>
      </c>
    </row>
    <row r="101" spans="1:10" x14ac:dyDescent="0.35">
      <c r="A101" s="7">
        <f t="shared" si="6"/>
        <v>100</v>
      </c>
      <c r="B101" s="15">
        <v>46215</v>
      </c>
      <c r="C101" s="17">
        <v>0.125</v>
      </c>
      <c r="D101" s="18">
        <f t="shared" si="7"/>
        <v>46215.125</v>
      </c>
      <c r="E101" s="7">
        <v>6</v>
      </c>
      <c r="F101" s="14" t="s">
        <v>96</v>
      </c>
      <c r="G101" s="13" t="str">
        <f>VLOOKUP($A101,Database!$A:$I,8,FALSE)</f>
        <v>TBD</v>
      </c>
      <c r="H101" s="13" t="str">
        <f>VLOOKUP($A101,Database!$A:$I,9,FALSE)</f>
        <v>TBD</v>
      </c>
      <c r="I101" s="13" t="s">
        <v>140</v>
      </c>
      <c r="J101" s="13" t="s">
        <v>141</v>
      </c>
    </row>
    <row r="102" spans="1:10" x14ac:dyDescent="0.35">
      <c r="A102" s="7">
        <f t="shared" si="6"/>
        <v>101</v>
      </c>
      <c r="B102" s="15">
        <v>46217</v>
      </c>
      <c r="C102" s="17">
        <v>0.875</v>
      </c>
      <c r="D102" s="18">
        <f t="shared" si="7"/>
        <v>46217.875</v>
      </c>
      <c r="E102" s="7">
        <v>7</v>
      </c>
      <c r="F102" s="7" t="s">
        <v>97</v>
      </c>
      <c r="G102" s="13" t="str">
        <f>VLOOKUP($A102,Database!$A:$I,8,FALSE)</f>
        <v>TBD</v>
      </c>
      <c r="H102" s="13" t="str">
        <f>VLOOKUP($A102,Database!$A:$I,9,FALSE)</f>
        <v>TBD</v>
      </c>
      <c r="I102" s="13" t="s">
        <v>128</v>
      </c>
      <c r="J102" s="13" t="s">
        <v>129</v>
      </c>
    </row>
    <row r="103" spans="1:10" x14ac:dyDescent="0.35">
      <c r="A103" s="7">
        <f t="shared" si="6"/>
        <v>102</v>
      </c>
      <c r="B103" s="15">
        <v>46218</v>
      </c>
      <c r="C103" s="17">
        <v>0.875</v>
      </c>
      <c r="D103" s="18">
        <f t="shared" si="7"/>
        <v>46218.875</v>
      </c>
      <c r="E103" s="7">
        <v>7</v>
      </c>
      <c r="F103" s="7" t="s">
        <v>97</v>
      </c>
      <c r="G103" s="13" t="str">
        <f>VLOOKUP($A103,Database!$A:$I,8,FALSE)</f>
        <v>TBD</v>
      </c>
      <c r="H103" s="13" t="str">
        <f>VLOOKUP($A103,Database!$A:$I,9,FALSE)</f>
        <v>TBD</v>
      </c>
      <c r="I103" s="13" t="s">
        <v>134</v>
      </c>
      <c r="J103" s="13" t="s">
        <v>135</v>
      </c>
    </row>
    <row r="104" spans="1:10" x14ac:dyDescent="0.35">
      <c r="A104" s="7">
        <f t="shared" si="6"/>
        <v>103</v>
      </c>
      <c r="B104" s="15">
        <v>46221</v>
      </c>
      <c r="C104" s="17">
        <v>0.95833333333333337</v>
      </c>
      <c r="D104" s="18">
        <f t="shared" si="7"/>
        <v>46221.958333333336</v>
      </c>
      <c r="E104" s="7">
        <v>8</v>
      </c>
      <c r="F104" s="7" t="s">
        <v>98</v>
      </c>
      <c r="G104" s="13" t="str">
        <f>VLOOKUP($A104,Database!$A:$I,8,FALSE)</f>
        <v>TBD</v>
      </c>
      <c r="H104" s="13" t="str">
        <f>VLOOKUP($A104,Database!$A:$I,9,FALSE)</f>
        <v>TBD</v>
      </c>
      <c r="I104" s="13" t="s">
        <v>138</v>
      </c>
      <c r="J104" s="13" t="s">
        <v>139</v>
      </c>
    </row>
    <row r="105" spans="1:10" x14ac:dyDescent="0.35">
      <c r="A105" s="7">
        <f t="shared" si="6"/>
        <v>104</v>
      </c>
      <c r="B105" s="15">
        <v>46222</v>
      </c>
      <c r="C105" s="17">
        <v>0.875</v>
      </c>
      <c r="D105" s="18">
        <f t="shared" si="7"/>
        <v>46222.875</v>
      </c>
      <c r="E105" s="7">
        <v>9</v>
      </c>
      <c r="F105" s="7" t="s">
        <v>99</v>
      </c>
      <c r="G105" s="13" t="str">
        <f>VLOOKUP($A105,Database!$A:$I,8,FALSE)</f>
        <v>TBD</v>
      </c>
      <c r="H105" s="13" t="str">
        <f>VLOOKUP($A105,Database!$A:$I,9,FALSE)</f>
        <v>TBD</v>
      </c>
      <c r="I105" s="13" t="s">
        <v>120</v>
      </c>
      <c r="J105" s="13" t="s">
        <v>121</v>
      </c>
    </row>
  </sheetData>
  <autoFilter ref="B1:J105" xr:uid="{6BDDBD85-8B6B-4789-96D5-1D6C20F16E0D}">
    <sortState xmlns:xlrd2="http://schemas.microsoft.com/office/spreadsheetml/2017/richdata2" ref="B3:J105">
      <sortCondition ref="D2:D105"/>
    </sortState>
  </autoFilter>
  <pageMargins left="0.70000000000000007" right="0.70000000000000007" top="0.75" bottom="0.75" header="0.30000000000000004" footer="0.300000000000000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116EE-E6E6-4ABA-A7BF-E9B1722118AB}">
  <dimension ref="A1:L51"/>
  <sheetViews>
    <sheetView topLeftCell="A21" workbookViewId="0">
      <selection activeCell="L5" sqref="L5"/>
    </sheetView>
  </sheetViews>
  <sheetFormatPr baseColWidth="10" defaultRowHeight="14.5" x14ac:dyDescent="0.35"/>
  <cols>
    <col min="1" max="1" width="10.90625" customWidth="1"/>
    <col min="2" max="2" width="20.90625" style="19" customWidth="1"/>
    <col min="3" max="9" width="6.36328125" style="19" customWidth="1"/>
    <col min="10" max="10" width="6.36328125" style="25" customWidth="1"/>
    <col min="11" max="11" width="6.36328125" customWidth="1"/>
    <col min="12" max="12" width="10.90625" customWidth="1"/>
  </cols>
  <sheetData>
    <row r="1" spans="1:12" x14ac:dyDescent="0.35">
      <c r="B1" s="8"/>
    </row>
    <row r="2" spans="1:12" x14ac:dyDescent="0.35">
      <c r="B2" s="10">
        <f ca="1">NOW()</f>
        <v>46204.951859490742</v>
      </c>
    </row>
    <row r="3" spans="1:12" s="1" customFormat="1" ht="28" customHeight="1" x14ac:dyDescent="0.35">
      <c r="A3" s="1" t="s">
        <v>142</v>
      </c>
      <c r="B3" s="1" t="s">
        <v>143</v>
      </c>
      <c r="C3" s="1" t="s">
        <v>144</v>
      </c>
      <c r="D3" s="1" t="s">
        <v>145</v>
      </c>
      <c r="E3" s="1" t="s">
        <v>146</v>
      </c>
      <c r="F3" s="1" t="s">
        <v>33</v>
      </c>
      <c r="G3" s="1" t="s">
        <v>147</v>
      </c>
      <c r="H3" s="1" t="s">
        <v>148</v>
      </c>
      <c r="I3" s="1" t="s">
        <v>149</v>
      </c>
      <c r="J3" s="1" t="s">
        <v>150</v>
      </c>
      <c r="K3" s="1" t="s">
        <v>151</v>
      </c>
    </row>
    <row r="4" spans="1:12" x14ac:dyDescent="0.35">
      <c r="A4" s="35" t="s">
        <v>25</v>
      </c>
      <c r="B4" s="36" t="s">
        <v>26</v>
      </c>
      <c r="C4" s="44">
        <f ca="1">COUNTIFS(Database!H:H,B4,Database!G:G,"&lt;="&amp;$B$2)+COUNTIFS(Database!I:I,B4,Database!G:G,"&lt;="&amp;$B$2)</f>
        <v>4</v>
      </c>
      <c r="D4" s="44">
        <f ca="1">COUNTIFS(Database!$H:$H,$B4,Database!$Y:$Y,$B4,Database!$G:$G,"&lt;="&amp;$B$2)+COUNTIFS(Database!$I:$I,$B4,Database!$Y:$Y,$B4,Database!$G:$G,"&lt;="&amp;$B$2)</f>
        <v>4</v>
      </c>
      <c r="E4" s="44">
        <f ca="1">COUNTIFS(Database!$H:$H,$B4,Database!$Y:$Y,"=Nul",Database!$G:$G,"&lt;="&amp;$B$2)+COUNTIFS(Database!$I:$I,$B4,Database!$Y:$Y,"Nul",Database!$G:$G,"&lt;="&amp;$B$2)</f>
        <v>0</v>
      </c>
      <c r="F4" s="44">
        <f ca="1">COUNTIFS(Database!$H:$H,$B4,Database!$Y:$Y,"&lt;&gt;"&amp;$B4,Database!$Y:$Y,"&lt;&gt;Nul",Database!$G:$G,"&lt;="&amp;$B$2)+COUNTIFS(Database!$I:$I,$B4,Database!$Y:$Y,"&lt;&gt;"&amp;$B4,Database!$Y:$Y,"&lt;&gt;Nul",Database!$G:$G,"&lt;="&amp;$B$2)</f>
        <v>0</v>
      </c>
      <c r="G4" s="44">
        <f>SUMIF(Database!$H:$H,$B4,Database!T:T)+SUMIF(Database!I:I,$B4,Database!U:U)</f>
        <v>8</v>
      </c>
      <c r="H4" s="44">
        <f>SUMIF(Database!$H:$H,$B4,Database!U:U)+SUMIF(Database!I:I,$B4,Database!T:T)</f>
        <v>0</v>
      </c>
      <c r="I4" s="45">
        <f t="shared" ref="I4:I51" si="0">G4-H4</f>
        <v>8</v>
      </c>
      <c r="J4" s="42">
        <f t="shared" ref="J4:J51" ca="1" si="1">D4*3+E4</f>
        <v>12</v>
      </c>
      <c r="K4" s="41">
        <f ca="1">IF(C4&gt;0, _xlfn.RANK.EQ(J4,$J$4:$J$7,0) + COUNTIFS($J$4:$J$7,J4,$I$4:$I$7,"&gt;"&amp;I4), "")</f>
        <v>1</v>
      </c>
    </row>
    <row r="5" spans="1:12" x14ac:dyDescent="0.35">
      <c r="A5" s="35" t="s">
        <v>25</v>
      </c>
      <c r="B5" s="36" t="s">
        <v>27</v>
      </c>
      <c r="C5" s="44">
        <f ca="1">COUNTIFS(Database!H:H,B5,Database!G:G,"&lt;="&amp;$B$2)+COUNTIFS(Database!I:I,B5,Database!G:G,"&lt;="&amp;$B$2)</f>
        <v>4</v>
      </c>
      <c r="D5" s="44">
        <f ca="1">COUNTIFS(Database!$H:$H,$B5,Database!$Y:$Y,$B5,Database!$G:$G,"&lt;="&amp;$B$2)+COUNTIFS(Database!$I:$I,$B5,Database!$Y:$Y,$B5,Database!$G:$G,"&lt;="&amp;$B$2)</f>
        <v>1</v>
      </c>
      <c r="E5" s="44">
        <f ca="1">COUNTIFS(Database!$H:$H,$B5,Database!$Y:$Y,"=Nul",Database!$G:$G,"&lt;="&amp;$B$2)+COUNTIFS(Database!$I:$I,$B5,Database!$Y:$Y,"Nul",Database!$G:$G,"&lt;="&amp;$B$2)</f>
        <v>1</v>
      </c>
      <c r="F5" s="44">
        <f ca="1">COUNTIFS(Database!$H:$H,$B5,Database!$Y:$Y,"&lt;&gt;"&amp;$B5,Database!$Y:$Y,"&lt;&gt;Nul",Database!$G:$G,"&lt;="&amp;$B$2)+COUNTIFS(Database!$I:$I,$B5,Database!$Y:$Y,"&lt;&gt;"&amp;$B5,Database!$Y:$Y,"&lt;&gt;Nul",Database!$G:$G,"&lt;="&amp;$B$2)</f>
        <v>2</v>
      </c>
      <c r="G5" s="44">
        <f>SUMIF(Database!$H:$H,$B5,Database!T:T)+SUMIF(Database!I:I,$B5,Database!U:U)</f>
        <v>2</v>
      </c>
      <c r="H5" s="44">
        <f>SUMIF(Database!$H:$H,$B5,Database!U:U)+SUMIF(Database!I:I,$B5,Database!T:T)</f>
        <v>4</v>
      </c>
      <c r="I5" s="45">
        <f t="shared" si="0"/>
        <v>-2</v>
      </c>
      <c r="J5" s="42">
        <f t="shared" ca="1" si="1"/>
        <v>4</v>
      </c>
      <c r="K5" s="38">
        <f ca="1">IF(C5&gt;0, _xlfn.RANK.EQ(J5,$J$4:$J$7,0) + COUNTIFS($J$4:$J$7,J5,$I$4:$I$7,"&gt;"&amp;I5), "")</f>
        <v>2</v>
      </c>
    </row>
    <row r="6" spans="1:12" x14ac:dyDescent="0.35">
      <c r="A6" s="35" t="s">
        <v>25</v>
      </c>
      <c r="B6" s="36" t="s">
        <v>28</v>
      </c>
      <c r="C6" s="44">
        <f ca="1">COUNTIFS(Database!H:H,B6,Database!G:G,"&lt;="&amp;$B$2)+COUNTIFS(Database!I:I,B6,Database!G:G,"&lt;="&amp;$B$2)</f>
        <v>3</v>
      </c>
      <c r="D6" s="44">
        <f ca="1">COUNTIFS(Database!$H:$H,$B6,Database!$Y:$Y,$B6,Database!$G:$G,"&lt;="&amp;$B$2)+COUNTIFS(Database!$I:$I,$B6,Database!$Y:$Y,$B6,Database!$G:$G,"&lt;="&amp;$B$2)</f>
        <v>1</v>
      </c>
      <c r="E6" s="44">
        <f ca="1">COUNTIFS(Database!$H:$H,$B6,Database!$Y:$Y,"=Nul",Database!$G:$G,"&lt;="&amp;$B$2)+COUNTIFS(Database!$I:$I,$B6,Database!$Y:$Y,"Nul",Database!$G:$G,"&lt;="&amp;$B$2)</f>
        <v>0</v>
      </c>
      <c r="F6" s="44">
        <f ca="1">COUNTIFS(Database!$H:$H,$B6,Database!$Y:$Y,"&lt;&gt;"&amp;$B6,Database!$Y:$Y,"&lt;&gt;Nul",Database!$G:$G,"&lt;="&amp;$B$2)+COUNTIFS(Database!$I:$I,$B6,Database!$Y:$Y,"&lt;&gt;"&amp;$B6,Database!$Y:$Y,"&lt;&gt;Nul",Database!$G:$G,"&lt;="&amp;$B$2)</f>
        <v>2</v>
      </c>
      <c r="G6" s="44">
        <f>SUMIF(Database!$H:$H,$B6,Database!T:T)+SUMIF(Database!I:I,$B6,Database!U:U)</f>
        <v>2</v>
      </c>
      <c r="H6" s="44">
        <f>SUMIF(Database!$H:$H,$B6,Database!U:U)+SUMIF(Database!I:I,$B6,Database!T:T)</f>
        <v>3</v>
      </c>
      <c r="I6" s="45">
        <f t="shared" si="0"/>
        <v>-1</v>
      </c>
      <c r="J6" s="42">
        <f t="shared" ca="1" si="1"/>
        <v>3</v>
      </c>
      <c r="K6" s="37">
        <f ca="1">IF(C6&gt;0, _xlfn.RANK.EQ(J6,$J$4:$J$7,0) + COUNTIFS($J$4:$J$7,J6,$I$4:$I$7,"&gt;"&amp;I6), "")</f>
        <v>3</v>
      </c>
      <c r="L6" s="1"/>
    </row>
    <row r="7" spans="1:12" x14ac:dyDescent="0.35">
      <c r="A7" s="35" t="s">
        <v>25</v>
      </c>
      <c r="B7" s="36" t="s">
        <v>29</v>
      </c>
      <c r="C7" s="44">
        <f ca="1">COUNTIFS(Database!H:H,B7,Database!G:G,"&lt;="&amp;$B$2)+COUNTIFS(Database!I:I,B7,Database!G:G,"&lt;="&amp;$B$2)</f>
        <v>3</v>
      </c>
      <c r="D7" s="44">
        <f ca="1">COUNTIFS(Database!$H:$H,$B7,Database!$Y:$Y,$B7,Database!$G:$G,"&lt;="&amp;$B$2)+COUNTIFS(Database!$I:$I,$B7,Database!$Y:$Y,$B7,Database!$G:$G,"&lt;="&amp;$B$2)</f>
        <v>0</v>
      </c>
      <c r="E7" s="44">
        <f ca="1">COUNTIFS(Database!$H:$H,$B7,Database!$Y:$Y,"=Nul",Database!$G:$G,"&lt;="&amp;$B$2)+COUNTIFS(Database!$I:$I,$B7,Database!$Y:$Y,"Nul",Database!$G:$G,"&lt;="&amp;$B$2)</f>
        <v>1</v>
      </c>
      <c r="F7" s="44">
        <f ca="1">COUNTIFS(Database!$H:$H,$B7,Database!$Y:$Y,"&lt;&gt;"&amp;$B7,Database!$Y:$Y,"&lt;&gt;Nul",Database!$G:$G,"&lt;="&amp;$B$2)+COUNTIFS(Database!$I:$I,$B7,Database!$Y:$Y,"&lt;&gt;"&amp;$B7,Database!$Y:$Y,"&lt;&gt;Nul",Database!$G:$G,"&lt;="&amp;$B$2)</f>
        <v>2</v>
      </c>
      <c r="G7" s="44">
        <f>SUMIF(Database!$H:$H,$B7,Database!T:T)+SUMIF(Database!I:I,$B7,Database!U:U)</f>
        <v>2</v>
      </c>
      <c r="H7" s="44">
        <f>SUMIF(Database!$H:$H,$B7,Database!U:U)+SUMIF(Database!I:I,$B7,Database!T:T)</f>
        <v>6</v>
      </c>
      <c r="I7" s="45">
        <f t="shared" si="0"/>
        <v>-4</v>
      </c>
      <c r="J7" s="42">
        <f t="shared" ca="1" si="1"/>
        <v>1</v>
      </c>
      <c r="K7" s="37">
        <f ca="1">IF(C7&gt;0, _xlfn.RANK.EQ(J7,$J$4:$J$7,0) + COUNTIFS($J$4:$J$7,J7,$I$4:$I$7,"&gt;"&amp;I7), "")</f>
        <v>4</v>
      </c>
    </row>
    <row r="8" spans="1:12" x14ac:dyDescent="0.35">
      <c r="A8" s="39" t="s">
        <v>30</v>
      </c>
      <c r="B8" s="40" t="s">
        <v>37</v>
      </c>
      <c r="C8" s="46">
        <f ca="1">COUNTIFS(Database!H:H,B8,Database!G:G,"&lt;="&amp;$B$2)+COUNTIFS(Database!I:I,B8,Database!G:G,"&lt;="&amp;$B$2)</f>
        <v>3</v>
      </c>
      <c r="D8" s="46">
        <f ca="1">COUNTIFS(Database!$H:$H,$B8,Database!$Y:$Y,$B8,Database!$G:$G,"&lt;="&amp;$B$2)+COUNTIFS(Database!$I:$I,$B8,Database!$Y:$Y,$B8,Database!$G:$G,"&lt;="&amp;$B$2)</f>
        <v>2</v>
      </c>
      <c r="E8" s="46">
        <f ca="1">COUNTIFS(Database!$H:$H,$B8,Database!$Y:$Y,"=Nul",Database!$G:$G,"&lt;="&amp;$B$2)+COUNTIFS(Database!$I:$I,$B8,Database!$Y:$Y,"Nul",Database!$G:$G,"&lt;="&amp;$B$2)</f>
        <v>1</v>
      </c>
      <c r="F8" s="46">
        <f ca="1">COUNTIFS(Database!$H:$H,$B8,Database!$Y:$Y,"&lt;&gt;"&amp;$B8,Database!$Y:$Y,"&lt;&gt;Nul",Database!$G:$G,"&lt;="&amp;$B$2)+COUNTIFS(Database!$I:$I,$B8,Database!$Y:$Y,"&lt;&gt;"&amp;$B8,Database!$Y:$Y,"&lt;&gt;Nul",Database!$G:$G,"&lt;="&amp;$B$2)</f>
        <v>0</v>
      </c>
      <c r="G8" s="46">
        <f>SUMIF(Database!$H:$H,$B8,Database!T:T)+SUMIF(Database!I:I,$B8,Database!U:U)</f>
        <v>7</v>
      </c>
      <c r="H8" s="46">
        <f>SUMIF(Database!$H:$H,$B8,Database!U:U)+SUMIF(Database!I:I,$B8,Database!T:T)</f>
        <v>3</v>
      </c>
      <c r="I8" s="47">
        <f t="shared" si="0"/>
        <v>4</v>
      </c>
      <c r="J8" s="43">
        <f t="shared" ca="1" si="1"/>
        <v>7</v>
      </c>
      <c r="K8" s="41">
        <f ca="1" xml:space="preserve"> IF(C8&gt;0, _xlfn.RANK.EQ(J8,$J$8:$J$11,0) + COUNTIFS($J$8:$J$11,J8,$I$8:$I$11,"&gt;"&amp;I8), "")</f>
        <v>2</v>
      </c>
    </row>
    <row r="9" spans="1:12" x14ac:dyDescent="0.35">
      <c r="A9" s="39" t="s">
        <v>30</v>
      </c>
      <c r="B9" s="40" t="s">
        <v>31</v>
      </c>
      <c r="C9" s="46">
        <f ca="1">COUNTIFS(Database!H:H,B9,Database!G:G,"&lt;="&amp;$B$2)+COUNTIFS(Database!I:I,B9,Database!G:G,"&lt;="&amp;$B$2)</f>
        <v>4</v>
      </c>
      <c r="D9" s="46">
        <f ca="1">COUNTIFS(Database!$H:$H,$B9,Database!$Y:$Y,$B9,Database!$G:$G,"&lt;="&amp;$B$2)+COUNTIFS(Database!$I:$I,$B9,Database!$Y:$Y,$B9,Database!$G:$G,"&lt;="&amp;$B$2)</f>
        <v>2</v>
      </c>
      <c r="E9" s="46">
        <f ca="1">COUNTIFS(Database!$H:$H,$B9,Database!$Y:$Y,"=Nul",Database!$G:$G,"&lt;="&amp;$B$2)+COUNTIFS(Database!$I:$I,$B9,Database!$Y:$Y,"Nul",Database!$G:$G,"&lt;="&amp;$B$2)</f>
        <v>1</v>
      </c>
      <c r="F9" s="46">
        <f ca="1">COUNTIFS(Database!$H:$H,$B9,Database!$Y:$Y,"&lt;&gt;"&amp;$B9,Database!$Y:$Y,"&lt;&gt;Nul",Database!$G:$G,"&lt;="&amp;$B$2)+COUNTIFS(Database!$I:$I,$B9,Database!$Y:$Y,"&lt;&gt;"&amp;$B9,Database!$Y:$Y,"&lt;&gt;Nul",Database!$G:$G,"&lt;="&amp;$B$2)</f>
        <v>1</v>
      </c>
      <c r="G9" s="46">
        <f>SUMIF(Database!$H:$H,$B9,Database!T:T)+SUMIF(Database!I:I,$B9,Database!U:U)</f>
        <v>9</v>
      </c>
      <c r="H9" s="46">
        <f>SUMIF(Database!$H:$H,$B9,Database!U:U)+SUMIF(Database!I:I,$B9,Database!T:T)</f>
        <v>3</v>
      </c>
      <c r="I9" s="47">
        <f t="shared" si="0"/>
        <v>6</v>
      </c>
      <c r="J9" s="43">
        <f t="shared" ca="1" si="1"/>
        <v>7</v>
      </c>
      <c r="K9" s="41">
        <f ca="1" xml:space="preserve"> IF(C9&gt;0, _xlfn.RANK.EQ(J9,$J$8:$J$11,0) + COUNTIFS($J$8:$J$11,J9,$I$8:$I$11,"&gt;"&amp;I9), "")</f>
        <v>1</v>
      </c>
    </row>
    <row r="10" spans="1:12" x14ac:dyDescent="0.35">
      <c r="A10" s="39" t="s">
        <v>30</v>
      </c>
      <c r="B10" s="40" t="s">
        <v>32</v>
      </c>
      <c r="C10" s="46">
        <f ca="1">COUNTIFS(Database!H:H,B10,Database!G:G,"&lt;="&amp;$B$2)+COUNTIFS(Database!I:I,B10,Database!G:G,"&lt;="&amp;$B$2)</f>
        <v>3</v>
      </c>
      <c r="D10" s="46">
        <f ca="1">COUNTIFS(Database!$H:$H,$B10,Database!$Y:$Y,$B10,Database!$G:$G,"&lt;="&amp;$B$2)+COUNTIFS(Database!$I:$I,$B10,Database!$Y:$Y,$B10,Database!$G:$G,"&lt;="&amp;$B$2)</f>
        <v>1</v>
      </c>
      <c r="E10" s="46">
        <f ca="1">COUNTIFS(Database!$H:$H,$B10,Database!$Y:$Y,"=Nul",Database!$G:$G,"&lt;="&amp;$B$2)+COUNTIFS(Database!$I:$I,$B10,Database!$Y:$Y,"Nul",Database!$G:$G,"&lt;="&amp;$B$2)</f>
        <v>1</v>
      </c>
      <c r="F10" s="46">
        <f ca="1">COUNTIFS(Database!$H:$H,$B10,Database!$Y:$Y,"&lt;&gt;"&amp;$B10,Database!$Y:$Y,"&lt;&gt;Nul",Database!$G:$G,"&lt;="&amp;$B$2)+COUNTIFS(Database!$I:$I,$B10,Database!$Y:$Y,"&lt;&gt;"&amp;$B10,Database!$Y:$Y,"&lt;&gt;Nul",Database!$G:$G,"&lt;="&amp;$B$2)</f>
        <v>1</v>
      </c>
      <c r="G10" s="46">
        <f>SUMIF(Database!$H:$H,$B10,Database!T:T)+SUMIF(Database!I:I,$B10,Database!U:U)</f>
        <v>5</v>
      </c>
      <c r="H10" s="46">
        <f>SUMIF(Database!$H:$H,$B10,Database!U:U)+SUMIF(Database!I:I,$B10,Database!T:T)</f>
        <v>6</v>
      </c>
      <c r="I10" s="47">
        <f t="shared" si="0"/>
        <v>-1</v>
      </c>
      <c r="J10" s="43">
        <f t="shared" ca="1" si="1"/>
        <v>4</v>
      </c>
      <c r="K10" s="41">
        <f ca="1" xml:space="preserve"> IF(C10&gt;0, _xlfn.RANK.EQ(J10,$J$8:$J$11,0) + COUNTIFS($J$8:$J$11,J10,$I$8:$I$11,"&gt;"&amp;I10), "")</f>
        <v>3</v>
      </c>
    </row>
    <row r="11" spans="1:12" x14ac:dyDescent="0.35">
      <c r="A11" s="39" t="s">
        <v>30</v>
      </c>
      <c r="B11" s="40" t="s">
        <v>36</v>
      </c>
      <c r="C11" s="46">
        <f ca="1">COUNTIFS(Database!H:H,B11,Database!G:G,"&lt;="&amp;$B$2)+COUNTIFS(Database!I:I,B11,Database!G:G,"&lt;="&amp;$B$2)</f>
        <v>3</v>
      </c>
      <c r="D11" s="46">
        <f ca="1">COUNTIFS(Database!$H:$H,$B11,Database!$Y:$Y,$B11,Database!$G:$G,"&lt;="&amp;$B$2)+COUNTIFS(Database!$I:$I,$B11,Database!$Y:$Y,$B11,Database!$G:$G,"&lt;="&amp;$B$2)</f>
        <v>0</v>
      </c>
      <c r="E11" s="46">
        <f ca="1">COUNTIFS(Database!$H:$H,$B11,Database!$Y:$Y,"=Nul",Database!$G:$G,"&lt;="&amp;$B$2)+COUNTIFS(Database!$I:$I,$B11,Database!$Y:$Y,"Nul",Database!$G:$G,"&lt;="&amp;$B$2)</f>
        <v>1</v>
      </c>
      <c r="F11" s="46">
        <f ca="1">COUNTIFS(Database!$H:$H,$B11,Database!$Y:$Y,"&lt;&gt;"&amp;$B11,Database!$Y:$Y,"&lt;&gt;Nul",Database!$G:$G,"&lt;="&amp;$B$2)+COUNTIFS(Database!$I:$I,$B11,Database!$Y:$Y,"&lt;&gt;"&amp;$B11,Database!$Y:$Y,"&lt;&gt;Nul",Database!$G:$G,"&lt;="&amp;$B$2)</f>
        <v>2</v>
      </c>
      <c r="G11" s="46">
        <f>SUMIF(Database!$H:$H,$B11,Database!T:T)+SUMIF(Database!I:I,$B11,Database!U:U)</f>
        <v>2</v>
      </c>
      <c r="H11" s="46">
        <f>SUMIF(Database!$H:$H,$B11,Database!U:U)+SUMIF(Database!I:I,$B11,Database!T:T)</f>
        <v>10</v>
      </c>
      <c r="I11" s="47">
        <f t="shared" si="0"/>
        <v>-8</v>
      </c>
      <c r="J11" s="43">
        <f t="shared" ca="1" si="1"/>
        <v>1</v>
      </c>
      <c r="K11" s="41">
        <f ca="1" xml:space="preserve"> IF(C11&gt;0, _xlfn.RANK.EQ(J11,$J$8:$J$11,0) + COUNTIFS($J$8:$J$11,J11,$I$8:$I$11,"&gt;"&amp;I11), "")</f>
        <v>4</v>
      </c>
    </row>
    <row r="12" spans="1:12" x14ac:dyDescent="0.35">
      <c r="A12" s="35" t="s">
        <v>38</v>
      </c>
      <c r="B12" s="36" t="s">
        <v>39</v>
      </c>
      <c r="C12" s="44">
        <f ca="1">COUNTIFS(Database!H:H,B12,Database!G:G,"&lt;="&amp;$B$2)+COUNTIFS(Database!I:I,B12,Database!G:G,"&lt;="&amp;$B$2)</f>
        <v>4</v>
      </c>
      <c r="D12" s="44">
        <f ca="1">COUNTIFS(Database!$H:$H,$B12,Database!$Y:$Y,$B12,Database!$G:$G,"&lt;="&amp;$B$2)+COUNTIFS(Database!$I:$I,$B12,Database!$Y:$Y,$B12,Database!$G:$G,"&lt;="&amp;$B$2)</f>
        <v>3</v>
      </c>
      <c r="E12" s="44">
        <f ca="1">COUNTIFS(Database!$H:$H,$B12,Database!$Y:$Y,"=Nul",Database!$G:$G,"&lt;="&amp;$B$2)+COUNTIFS(Database!$I:$I,$B12,Database!$Y:$Y,"Nul",Database!$G:$G,"&lt;="&amp;$B$2)</f>
        <v>1</v>
      </c>
      <c r="F12" s="44">
        <f ca="1">COUNTIFS(Database!$H:$H,$B12,Database!$Y:$Y,"&lt;&gt;"&amp;$B12,Database!$Y:$Y,"&lt;&gt;Nul",Database!$G:$G,"&lt;="&amp;$B$2)+COUNTIFS(Database!$I:$I,$B12,Database!$Y:$Y,"&lt;&gt;"&amp;$B12,Database!$Y:$Y,"&lt;&gt;Nul",Database!$G:$G,"&lt;="&amp;$B$2)</f>
        <v>0</v>
      </c>
      <c r="G12" s="44">
        <f>SUMIF(Database!$H:$H,$B12,Database!T:T)+SUMIF(Database!I:I,$B12,Database!U:U)</f>
        <v>9</v>
      </c>
      <c r="H12" s="44">
        <f>SUMIF(Database!$H:$H,$B12,Database!U:U)+SUMIF(Database!I:I,$B12,Database!T:T)</f>
        <v>2</v>
      </c>
      <c r="I12" s="45">
        <f t="shared" si="0"/>
        <v>7</v>
      </c>
      <c r="J12" s="42">
        <f t="shared" ca="1" si="1"/>
        <v>10</v>
      </c>
      <c r="K12" s="41">
        <f ca="1" xml:space="preserve"> IF(C12&gt;0, _xlfn.RANK.EQ(J12,$J$12:$J$15,0) + COUNTIFS($J$12:$J$15,J12,$I$12:$I$15,"&gt;"&amp;I12), "")</f>
        <v>1</v>
      </c>
    </row>
    <row r="13" spans="1:12" x14ac:dyDescent="0.35">
      <c r="A13" s="35" t="s">
        <v>38</v>
      </c>
      <c r="B13" s="36" t="s">
        <v>40</v>
      </c>
      <c r="C13" s="44">
        <f ca="1">COUNTIFS(Database!H:H,B13,Database!G:G,"&lt;="&amp;$B$2)+COUNTIFS(Database!I:I,B13,Database!G:G,"&lt;="&amp;$B$2)</f>
        <v>4</v>
      </c>
      <c r="D13" s="44">
        <f ca="1">COUNTIFS(Database!$H:$H,$B13,Database!$Y:$Y,$B13,Database!$G:$G,"&lt;="&amp;$B$2)+COUNTIFS(Database!$I:$I,$B13,Database!$Y:$Y,$B13,Database!$G:$G,"&lt;="&amp;$B$2)</f>
        <v>2</v>
      </c>
      <c r="E13" s="44">
        <f ca="1">COUNTIFS(Database!$H:$H,$B13,Database!$Y:$Y,"=Nul",Database!$G:$G,"&lt;="&amp;$B$2)+COUNTIFS(Database!$I:$I,$B13,Database!$Y:$Y,"Nul",Database!$G:$G,"&lt;="&amp;$B$2)</f>
        <v>2</v>
      </c>
      <c r="F13" s="44">
        <f ca="1">COUNTIFS(Database!$H:$H,$B13,Database!$Y:$Y,"&lt;&gt;"&amp;$B13,Database!$Y:$Y,"&lt;&gt;Nul",Database!$G:$G,"&lt;="&amp;$B$2)+COUNTIFS(Database!$I:$I,$B13,Database!$Y:$Y,"&lt;&gt;"&amp;$B13,Database!$Y:$Y,"&lt;&gt;Nul",Database!$G:$G,"&lt;="&amp;$B$2)</f>
        <v>0</v>
      </c>
      <c r="G13" s="44">
        <f>SUMIF(Database!$H:$H,$B13,Database!T:T)+SUMIF(Database!I:I,$B13,Database!U:U)</f>
        <v>7</v>
      </c>
      <c r="H13" s="44">
        <f>SUMIF(Database!$H:$H,$B13,Database!U:U)+SUMIF(Database!I:I,$B13,Database!T:T)</f>
        <v>4</v>
      </c>
      <c r="I13" s="45">
        <f t="shared" si="0"/>
        <v>3</v>
      </c>
      <c r="J13" s="42">
        <f t="shared" ca="1" si="1"/>
        <v>8</v>
      </c>
      <c r="K13" s="38">
        <f ca="1" xml:space="preserve"> IF(C8&gt;0, _xlfn.RANK.EQ(J13,$J$12:$J$15,0) + COUNTIFS($J$12:$J$15,J13,$I$12:$I$15,"&gt;"&amp;I13), "")</f>
        <v>2</v>
      </c>
    </row>
    <row r="14" spans="1:12" x14ac:dyDescent="0.35">
      <c r="A14" s="35" t="s">
        <v>38</v>
      </c>
      <c r="B14" s="36" t="s">
        <v>42</v>
      </c>
      <c r="C14" s="44">
        <f ca="1">COUNTIFS(Database!H:H,B14,Database!G:G,"&lt;="&amp;$B$2)+COUNTIFS(Database!I:I,B14,Database!G:G,"&lt;="&amp;$B$2)</f>
        <v>3</v>
      </c>
      <c r="D14" s="44">
        <f ca="1">COUNTIFS(Database!$H:$H,$B14,Database!$Y:$Y,$B14,Database!$G:$G,"&lt;="&amp;$B$2)+COUNTIFS(Database!$I:$I,$B14,Database!$Y:$Y,$B14,Database!$G:$G,"&lt;="&amp;$B$2)</f>
        <v>1</v>
      </c>
      <c r="E14" s="44">
        <f ca="1">COUNTIFS(Database!$H:$H,$B14,Database!$Y:$Y,"=Nul",Database!$G:$G,"&lt;="&amp;$B$2)+COUNTIFS(Database!$I:$I,$B14,Database!$Y:$Y,"Nul",Database!$G:$G,"&lt;="&amp;$B$2)</f>
        <v>0</v>
      </c>
      <c r="F14" s="44">
        <f ca="1">COUNTIFS(Database!$H:$H,$B14,Database!$Y:$Y,"&lt;&gt;"&amp;$B14,Database!$Y:$Y,"&lt;&gt;Nul",Database!$G:$G,"&lt;="&amp;$B$2)+COUNTIFS(Database!$I:$I,$B14,Database!$Y:$Y,"&lt;&gt;"&amp;$B14,Database!$Y:$Y,"&lt;&gt;Nul",Database!$G:$G,"&lt;="&amp;$B$2)</f>
        <v>2</v>
      </c>
      <c r="G14" s="44">
        <f>SUMIF(Database!$H:$H,$B14,Database!T:T)+SUMIF(Database!I:I,$B14,Database!U:U)</f>
        <v>1</v>
      </c>
      <c r="H14" s="44">
        <f>SUMIF(Database!$H:$H,$B14,Database!U:U)+SUMIF(Database!I:I,$B14,Database!T:T)</f>
        <v>4</v>
      </c>
      <c r="I14" s="45">
        <f t="shared" si="0"/>
        <v>-3</v>
      </c>
      <c r="J14" s="42">
        <f t="shared" ca="1" si="1"/>
        <v>3</v>
      </c>
      <c r="K14" s="37">
        <f ca="1" xml:space="preserve"> IF(C9&gt;0, _xlfn.RANK.EQ(J14,$J$12:$J$15,0) + COUNTIFS($J$12:$J$15,J14,$I$12:$I$15,"&gt;"&amp;I14), "")</f>
        <v>3</v>
      </c>
    </row>
    <row r="15" spans="1:12" x14ac:dyDescent="0.35">
      <c r="A15" s="35" t="s">
        <v>38</v>
      </c>
      <c r="B15" s="36" t="s">
        <v>41</v>
      </c>
      <c r="C15" s="44">
        <f ca="1">COUNTIFS(Database!H:H,B15,Database!G:G,"&lt;="&amp;$B$2)+COUNTIFS(Database!I:I,B15,Database!G:G,"&lt;="&amp;$B$2)</f>
        <v>3</v>
      </c>
      <c r="D15" s="44">
        <f ca="1">COUNTIFS(Database!$H:$H,$B15,Database!$Y:$Y,$B15,Database!$G:$G,"&lt;="&amp;$B$2)+COUNTIFS(Database!$I:$I,$B15,Database!$Y:$Y,$B15,Database!$G:$G,"&lt;="&amp;$B$2)</f>
        <v>0</v>
      </c>
      <c r="E15" s="44">
        <f ca="1">COUNTIFS(Database!$H:$H,$B15,Database!$Y:$Y,"=Nul",Database!$G:$G,"&lt;="&amp;$B$2)+COUNTIFS(Database!$I:$I,$B15,Database!$Y:$Y,"Nul",Database!$G:$G,"&lt;="&amp;$B$2)</f>
        <v>0</v>
      </c>
      <c r="F15" s="44">
        <f ca="1">COUNTIFS(Database!$H:$H,$B15,Database!$Y:$Y,"&lt;&gt;"&amp;$B15,Database!$Y:$Y,"&lt;&gt;Nul",Database!$G:$G,"&lt;="&amp;$B$2)+COUNTIFS(Database!$I:$I,$B15,Database!$Y:$Y,"&lt;&gt;"&amp;$B15,Database!$Y:$Y,"&lt;&gt;Nul",Database!$G:$G,"&lt;="&amp;$B$2)</f>
        <v>3</v>
      </c>
      <c r="G15" s="44">
        <f>SUMIF(Database!$H:$H,$B15,Database!T:T)+SUMIF(Database!I:I,$B15,Database!U:U)</f>
        <v>2</v>
      </c>
      <c r="H15" s="44">
        <f>SUMIF(Database!$H:$H,$B15,Database!U:U)+SUMIF(Database!I:I,$B15,Database!T:T)</f>
        <v>8</v>
      </c>
      <c r="I15" s="45">
        <f t="shared" si="0"/>
        <v>-6</v>
      </c>
      <c r="J15" s="42">
        <f t="shared" ca="1" si="1"/>
        <v>0</v>
      </c>
      <c r="K15" s="37">
        <f ca="1" xml:space="preserve"> IF(C10&gt;0, _xlfn.RANK.EQ(J15,$J$12:$J$15,0) + COUNTIFS($J$12:$J$15,J15,$I$12:$I$15,"&gt;"&amp;I15), "")</f>
        <v>4</v>
      </c>
    </row>
    <row r="16" spans="1:12" x14ac:dyDescent="0.35">
      <c r="A16" s="39" t="s">
        <v>33</v>
      </c>
      <c r="B16" s="40" t="s">
        <v>34</v>
      </c>
      <c r="C16" s="46">
        <f ca="1">COUNTIFS(Database!H:H,B16,Database!G:G,"&lt;="&amp;$B$2)+COUNTIFS(Database!I:I,B16,Database!G:G,"&lt;="&amp;$B$2)</f>
        <v>3</v>
      </c>
      <c r="D16" s="46">
        <f ca="1">COUNTIFS(Database!$H:$H,$B16,Database!$Y:$Y,$B16,Database!$G:$G,"&lt;="&amp;$B$2)+COUNTIFS(Database!$I:$I,$B16,Database!$Y:$Y,$B16,Database!$G:$G,"&lt;="&amp;$B$2)</f>
        <v>2</v>
      </c>
      <c r="E16" s="46">
        <f ca="1">COUNTIFS(Database!$H:$H,$B16,Database!$Y:$Y,"=Nul",Database!$G:$G,"&lt;="&amp;$B$2)+COUNTIFS(Database!$I:$I,$B16,Database!$Y:$Y,"Nul",Database!$G:$G,"&lt;="&amp;$B$2)</f>
        <v>0</v>
      </c>
      <c r="F16" s="46">
        <f ca="1">COUNTIFS(Database!$H:$H,$B16,Database!$Y:$Y,"&lt;&gt;"&amp;$B16,Database!$Y:$Y,"&lt;&gt;Nul",Database!$G:$G,"&lt;="&amp;$B$2)+COUNTIFS(Database!$I:$I,$B16,Database!$Y:$Y,"&lt;&gt;"&amp;$B16,Database!$Y:$Y,"&lt;&gt;Nul",Database!$G:$G,"&lt;="&amp;$B$2)</f>
        <v>1</v>
      </c>
      <c r="G16" s="46">
        <f>SUMIF(Database!$H:$H,$B16,Database!T:T)+SUMIF(Database!I:I,$B16,Database!U:U)</f>
        <v>8</v>
      </c>
      <c r="H16" s="46">
        <f>SUMIF(Database!$H:$H,$B16,Database!U:U)+SUMIF(Database!I:I,$B16,Database!T:T)</f>
        <v>4</v>
      </c>
      <c r="I16" s="47">
        <f t="shared" si="0"/>
        <v>4</v>
      </c>
      <c r="J16" s="43">
        <f t="shared" ca="1" si="1"/>
        <v>6</v>
      </c>
      <c r="K16" s="41">
        <f ca="1" xml:space="preserve"> IF(C16&gt;0, _xlfn.RANK.EQ(J16,$J$16:$J$19,0) + COUNTIFS($J$16:$J$19,J16,$I$16:$I$19,"&gt;"&amp;I16), "")</f>
        <v>1</v>
      </c>
    </row>
    <row r="17" spans="1:11" x14ac:dyDescent="0.35">
      <c r="A17" s="39" t="s">
        <v>33</v>
      </c>
      <c r="B17" s="40" t="s">
        <v>43</v>
      </c>
      <c r="C17" s="46">
        <f ca="1">COUNTIFS(Database!H:H,B17,Database!G:G,"&lt;="&amp;$B$2)+COUNTIFS(Database!I:I,B17,Database!G:G,"&lt;="&amp;$B$2)</f>
        <v>3</v>
      </c>
      <c r="D17" s="46">
        <f ca="1">COUNTIFS(Database!$H:$H,$B17,Database!$Y:$Y,$B17,Database!$G:$G,"&lt;="&amp;$B$2)+COUNTIFS(Database!$I:$I,$B17,Database!$Y:$Y,$B17,Database!$G:$G,"&lt;="&amp;$B$2)</f>
        <v>1</v>
      </c>
      <c r="E17" s="46">
        <f ca="1">COUNTIFS(Database!$H:$H,$B17,Database!$Y:$Y,"=Nul",Database!$G:$G,"&lt;="&amp;$B$2)+COUNTIFS(Database!$I:$I,$B17,Database!$Y:$Y,"Nul",Database!$G:$G,"&lt;="&amp;$B$2)</f>
        <v>1</v>
      </c>
      <c r="F17" s="46">
        <f ca="1">COUNTIFS(Database!$H:$H,$B17,Database!$Y:$Y,"&lt;&gt;"&amp;$B17,Database!$Y:$Y,"&lt;&gt;Nul",Database!$G:$G,"&lt;="&amp;$B$2)+COUNTIFS(Database!$I:$I,$B17,Database!$Y:$Y,"&lt;&gt;"&amp;$B17,Database!$Y:$Y,"&lt;&gt;Nul",Database!$G:$G,"&lt;="&amp;$B$2)</f>
        <v>1</v>
      </c>
      <c r="G17" s="46">
        <f>SUMIF(Database!$H:$H,$B17,Database!T:T)+SUMIF(Database!I:I,$B17,Database!U:U)</f>
        <v>2</v>
      </c>
      <c r="H17" s="46">
        <f>SUMIF(Database!$H:$H,$B17,Database!U:U)+SUMIF(Database!I:I,$B17,Database!T:T)</f>
        <v>2</v>
      </c>
      <c r="I17" s="47">
        <f t="shared" si="0"/>
        <v>0</v>
      </c>
      <c r="J17" s="43">
        <f t="shared" ca="1" si="1"/>
        <v>4</v>
      </c>
      <c r="K17" s="41">
        <f ca="1" xml:space="preserve"> IF(C17&gt;0, _xlfn.RANK.EQ(J17,$J$16:$J$19,0) + COUNTIFS($J$16:$J$19,J17,$I$16:$I$19,"&gt;"&amp;I17), "")</f>
        <v>3</v>
      </c>
    </row>
    <row r="18" spans="1:11" x14ac:dyDescent="0.35">
      <c r="A18" s="39" t="s">
        <v>33</v>
      </c>
      <c r="B18" s="40" t="s">
        <v>35</v>
      </c>
      <c r="C18" s="46">
        <f ca="1">COUNTIFS(Database!H:H,B18,Database!G:G,"&lt;="&amp;$B$2)+COUNTIFS(Database!I:I,B18,Database!G:G,"&lt;="&amp;$B$2)</f>
        <v>4</v>
      </c>
      <c r="D18" s="46">
        <f ca="1">COUNTIFS(Database!$H:$H,$B18,Database!$Y:$Y,$B18,Database!$G:$G,"&lt;="&amp;$B$2)+COUNTIFS(Database!$I:$I,$B18,Database!$Y:$Y,$B18,Database!$G:$G,"&lt;="&amp;$B$2)</f>
        <v>1</v>
      </c>
      <c r="E18" s="46">
        <f ca="1">COUNTIFS(Database!$H:$H,$B18,Database!$Y:$Y,"=Nul",Database!$G:$G,"&lt;="&amp;$B$2)+COUNTIFS(Database!$I:$I,$B18,Database!$Y:$Y,"Nul",Database!$G:$G,"&lt;="&amp;$B$2)</f>
        <v>2</v>
      </c>
      <c r="F18" s="46">
        <f ca="1">COUNTIFS(Database!$H:$H,$B18,Database!$Y:$Y,"&lt;&gt;"&amp;$B18,Database!$Y:$Y,"&lt;&gt;Nul",Database!$G:$G,"&lt;="&amp;$B$2)+COUNTIFS(Database!$I:$I,$B18,Database!$Y:$Y,"&lt;&gt;"&amp;$B18,Database!$Y:$Y,"&lt;&gt;Nul",Database!$G:$G,"&lt;="&amp;$B$2)</f>
        <v>1</v>
      </c>
      <c r="G18" s="46">
        <f>SUMIF(Database!$H:$H,$B18,Database!T:T)+SUMIF(Database!I:I,$B18,Database!U:U)</f>
        <v>3</v>
      </c>
      <c r="H18" s="46">
        <f>SUMIF(Database!$H:$H,$B18,Database!U:U)+SUMIF(Database!I:I,$B18,Database!T:T)</f>
        <v>5</v>
      </c>
      <c r="I18" s="47">
        <f t="shared" si="0"/>
        <v>-2</v>
      </c>
      <c r="J18" s="43">
        <f t="shared" ca="1" si="1"/>
        <v>5</v>
      </c>
      <c r="K18" s="41">
        <f ca="1" xml:space="preserve"> IF(C18&gt;0, _xlfn.RANK.EQ(J18,$J$16:$J$19,0) + COUNTIFS($J$16:$J$19,J18,$I$16:$I$19,"&gt;"&amp;I18), "")</f>
        <v>2</v>
      </c>
    </row>
    <row r="19" spans="1:11" x14ac:dyDescent="0.35">
      <c r="A19" s="39" t="s">
        <v>33</v>
      </c>
      <c r="B19" s="40" t="s">
        <v>44</v>
      </c>
      <c r="C19" s="46">
        <f ca="1">COUNTIFS(Database!H:H,B19,Database!G:G,"&lt;="&amp;$B$2)+COUNTIFS(Database!I:I,B19,Database!G:G,"&lt;="&amp;$B$2)</f>
        <v>3</v>
      </c>
      <c r="D19" s="46">
        <f ca="1">COUNTIFS(Database!$H:$H,$B19,Database!$Y:$Y,$B19,Database!$G:$G,"&lt;="&amp;$B$2)+COUNTIFS(Database!$I:$I,$B19,Database!$Y:$Y,$B19,Database!$G:$G,"&lt;="&amp;$B$2)</f>
        <v>1</v>
      </c>
      <c r="E19" s="46">
        <f ca="1">COUNTIFS(Database!$H:$H,$B19,Database!$Y:$Y,"=Nul",Database!$G:$G,"&lt;="&amp;$B$2)+COUNTIFS(Database!$I:$I,$B19,Database!$Y:$Y,"Nul",Database!$G:$G,"&lt;="&amp;$B$2)</f>
        <v>0</v>
      </c>
      <c r="F19" s="46">
        <f ca="1">COUNTIFS(Database!$H:$H,$B19,Database!$Y:$Y,"&lt;&gt;"&amp;$B19,Database!$Y:$Y,"&lt;&gt;Nul",Database!$G:$G,"&lt;="&amp;$B$2)+COUNTIFS(Database!$I:$I,$B19,Database!$Y:$Y,"&lt;&gt;"&amp;$B19,Database!$Y:$Y,"&lt;&gt;Nul",Database!$G:$G,"&lt;="&amp;$B$2)</f>
        <v>2</v>
      </c>
      <c r="G19" s="46">
        <f>SUMIF(Database!$H:$H,$B19,Database!T:T)+SUMIF(Database!I:I,$B19,Database!U:U)</f>
        <v>3</v>
      </c>
      <c r="H19" s="46">
        <f>SUMIF(Database!$H:$H,$B19,Database!U:U)+SUMIF(Database!I:I,$B19,Database!T:T)</f>
        <v>5</v>
      </c>
      <c r="I19" s="47">
        <f t="shared" si="0"/>
        <v>-2</v>
      </c>
      <c r="J19" s="43">
        <f t="shared" ca="1" si="1"/>
        <v>3</v>
      </c>
      <c r="K19" s="41">
        <f ca="1" xml:space="preserve"> IF(C19&gt;0, _xlfn.RANK.EQ(J19,$J$16:$J$19,0) + COUNTIFS($J$16:$J$19,J19,$I$16:$I$19,"&gt;"&amp;I19), "")</f>
        <v>4</v>
      </c>
    </row>
    <row r="20" spans="1:11" x14ac:dyDescent="0.35">
      <c r="A20" s="35" t="s">
        <v>45</v>
      </c>
      <c r="B20" s="36" t="s">
        <v>46</v>
      </c>
      <c r="C20" s="44">
        <f ca="1">COUNTIFS(Database!H:H,B20,Database!G:G,"&lt;="&amp;$B$2)+COUNTIFS(Database!I:I,B20,Database!G:G,"&lt;="&amp;$B$2)</f>
        <v>4</v>
      </c>
      <c r="D20" s="44">
        <f ca="1">COUNTIFS(Database!$H:$H,$B20,Database!$Y:$Y,$B20,Database!$G:$G,"&lt;="&amp;$B$2)+COUNTIFS(Database!$I:$I,$B20,Database!$Y:$Y,$B20,Database!$G:$G,"&lt;="&amp;$B$2)</f>
        <v>2</v>
      </c>
      <c r="E20" s="44">
        <f ca="1">COUNTIFS(Database!$H:$H,$B20,Database!$Y:$Y,"=Nul",Database!$G:$G,"&lt;="&amp;$B$2)+COUNTIFS(Database!$I:$I,$B20,Database!$Y:$Y,"Nul",Database!$G:$G,"&lt;="&amp;$B$2)</f>
        <v>1</v>
      </c>
      <c r="F20" s="44">
        <f ca="1">COUNTIFS(Database!$H:$H,$B20,Database!$Y:$Y,"&lt;&gt;"&amp;$B20,Database!$Y:$Y,"&lt;&gt;Nul",Database!$G:$G,"&lt;="&amp;$B$2)+COUNTIFS(Database!$I:$I,$B20,Database!$Y:$Y,"&lt;&gt;"&amp;$B20,Database!$Y:$Y,"&lt;&gt;Nul",Database!$G:$G,"&lt;="&amp;$B$2)</f>
        <v>1</v>
      </c>
      <c r="G20" s="44">
        <f>SUMIF(Database!$H:$H,$B20,Database!T:T)+SUMIF(Database!I:I,$B20,Database!U:U)</f>
        <v>11</v>
      </c>
      <c r="H20" s="44">
        <f>SUMIF(Database!$H:$H,$B20,Database!U:U)+SUMIF(Database!I:I,$B20,Database!T:T)</f>
        <v>5</v>
      </c>
      <c r="I20" s="45">
        <f t="shared" si="0"/>
        <v>6</v>
      </c>
      <c r="J20" s="42">
        <f t="shared" ca="1" si="1"/>
        <v>7</v>
      </c>
      <c r="K20" s="41">
        <f ca="1" xml:space="preserve"> IF(C20&gt;0, _xlfn.RANK.EQ(J20,$J$20:$J$23,0) + COUNTIFS($J$20:$J$23,J20,$I$20:$I$23,"&gt;"&amp;I20), "")</f>
        <v>1</v>
      </c>
    </row>
    <row r="21" spans="1:11" x14ac:dyDescent="0.35">
      <c r="A21" s="35" t="s">
        <v>45</v>
      </c>
      <c r="B21" s="36" t="s">
        <v>51</v>
      </c>
      <c r="C21" s="44">
        <f ca="1">COUNTIFS(Database!H:H,B21,Database!G:G,"&lt;="&amp;$B$2)+COUNTIFS(Database!I:I,B21,Database!G:G,"&lt;="&amp;$B$2)</f>
        <v>4</v>
      </c>
      <c r="D21" s="44">
        <f ca="1">COUNTIFS(Database!$H:$H,$B21,Database!$Y:$Y,$B21,Database!$G:$G,"&lt;="&amp;$B$2)+COUNTIFS(Database!$I:$I,$B21,Database!$Y:$Y,$B21,Database!$G:$G,"&lt;="&amp;$B$2)</f>
        <v>2</v>
      </c>
      <c r="E21" s="44">
        <f ca="1">COUNTIFS(Database!$H:$H,$B21,Database!$Y:$Y,"=Nul",Database!$G:$G,"&lt;="&amp;$B$2)+COUNTIFS(Database!$I:$I,$B21,Database!$Y:$Y,"Nul",Database!$G:$G,"&lt;="&amp;$B$2)</f>
        <v>0</v>
      </c>
      <c r="F21" s="44">
        <f ca="1">COUNTIFS(Database!$H:$H,$B21,Database!$Y:$Y,"&lt;&gt;"&amp;$B21,Database!$Y:$Y,"&lt;&gt;Nul",Database!$G:$G,"&lt;="&amp;$B$2)+COUNTIFS(Database!$I:$I,$B21,Database!$Y:$Y,"&lt;&gt;"&amp;$B21,Database!$Y:$Y,"&lt;&gt;Nul",Database!$G:$G,"&lt;="&amp;$B$2)</f>
        <v>2</v>
      </c>
      <c r="G21" s="44">
        <f>SUMIF(Database!$H:$H,$B21,Database!T:T)+SUMIF(Database!I:I,$B21,Database!U:U)</f>
        <v>5</v>
      </c>
      <c r="H21" s="44">
        <f>SUMIF(Database!$H:$H,$B21,Database!U:U)+SUMIF(Database!I:I,$B21,Database!T:T)</f>
        <v>4</v>
      </c>
      <c r="I21" s="45">
        <f t="shared" si="0"/>
        <v>1</v>
      </c>
      <c r="J21" s="42">
        <f t="shared" ca="1" si="1"/>
        <v>6</v>
      </c>
      <c r="K21" s="38">
        <f ca="1" xml:space="preserve"> IF(C21&gt;0, _xlfn.RANK.EQ(J21,$J$20:$J$23,0) + COUNTIFS($J$20:$J$23,J21,$I$20:$I$23,"&gt;"&amp;I21), "")</f>
        <v>2</v>
      </c>
    </row>
    <row r="22" spans="1:11" x14ac:dyDescent="0.35">
      <c r="A22" s="35" t="s">
        <v>45</v>
      </c>
      <c r="B22" s="36" t="s">
        <v>52</v>
      </c>
      <c r="C22" s="44">
        <f ca="1">COUNTIFS(Database!H:H,B22,Database!G:G,"&lt;="&amp;$B$2)+COUNTIFS(Database!I:I,B22,Database!G:G,"&lt;="&amp;$B$2)</f>
        <v>4</v>
      </c>
      <c r="D22" s="44">
        <f ca="1">COUNTIFS(Database!$H:$H,$B22,Database!$Y:$Y,$B22,Database!$G:$G,"&lt;="&amp;$B$2)+COUNTIFS(Database!$I:$I,$B22,Database!$Y:$Y,$B22,Database!$G:$G,"&lt;="&amp;$B$2)</f>
        <v>1</v>
      </c>
      <c r="E22" s="44">
        <f ca="1">COUNTIFS(Database!$H:$H,$B22,Database!$Y:$Y,"=Nul",Database!$G:$G,"&lt;="&amp;$B$2)+COUNTIFS(Database!$I:$I,$B22,Database!$Y:$Y,"Nul",Database!$G:$G,"&lt;="&amp;$B$2)</f>
        <v>1</v>
      </c>
      <c r="F22" s="44">
        <f ca="1">COUNTIFS(Database!$H:$H,$B22,Database!$Y:$Y,"&lt;&gt;"&amp;$B22,Database!$Y:$Y,"&lt;&gt;Nul",Database!$G:$G,"&lt;="&amp;$B$2)+COUNTIFS(Database!$I:$I,$B22,Database!$Y:$Y,"&lt;&gt;"&amp;$B22,Database!$Y:$Y,"&lt;&gt;Nul",Database!$G:$G,"&lt;="&amp;$B$2)</f>
        <v>2</v>
      </c>
      <c r="G22" s="44">
        <f>SUMIF(Database!$H:$H,$B22,Database!T:T)+SUMIF(Database!I:I,$B22,Database!U:U)</f>
        <v>2</v>
      </c>
      <c r="H22" s="44">
        <f>SUMIF(Database!$H:$H,$B22,Database!U:U)+SUMIF(Database!I:I,$B22,Database!T:T)</f>
        <v>4</v>
      </c>
      <c r="I22" s="45">
        <f t="shared" si="0"/>
        <v>-2</v>
      </c>
      <c r="J22" s="42">
        <f t="shared" ca="1" si="1"/>
        <v>4</v>
      </c>
      <c r="K22" s="37">
        <f ca="1" xml:space="preserve"> IF(C22&gt;0, _xlfn.RANK.EQ(J22,$J$20:$J$23,0) + COUNTIFS($J$20:$J$23,J22,$I$20:$I$23,"&gt;"&amp;I22), "")</f>
        <v>3</v>
      </c>
    </row>
    <row r="23" spans="1:11" x14ac:dyDescent="0.35">
      <c r="A23" s="35" t="s">
        <v>45</v>
      </c>
      <c r="B23" s="36" t="s">
        <v>47</v>
      </c>
      <c r="C23" s="44">
        <f ca="1">COUNTIFS(Database!H:H,B23,Database!G:G,"&lt;="&amp;$B$2)+COUNTIFS(Database!I:I,B23,Database!G:G,"&lt;="&amp;$B$2)</f>
        <v>3</v>
      </c>
      <c r="D23" s="44">
        <f ca="1">COUNTIFS(Database!$H:$H,$B23,Database!$Y:$Y,$B23,Database!$G:$G,"&lt;="&amp;$B$2)+COUNTIFS(Database!$I:$I,$B23,Database!$Y:$Y,$B23,Database!$G:$G,"&lt;="&amp;$B$2)</f>
        <v>0</v>
      </c>
      <c r="E23" s="44">
        <f ca="1">COUNTIFS(Database!$H:$H,$B23,Database!$Y:$Y,"=Nul",Database!$G:$G,"&lt;="&amp;$B$2)+COUNTIFS(Database!$I:$I,$B23,Database!$Y:$Y,"Nul",Database!$G:$G,"&lt;="&amp;$B$2)</f>
        <v>1</v>
      </c>
      <c r="F23" s="44">
        <f ca="1">COUNTIFS(Database!$H:$H,$B23,Database!$Y:$Y,"&lt;&gt;"&amp;$B23,Database!$Y:$Y,"&lt;&gt;Nul",Database!$G:$G,"&lt;="&amp;$B$2)+COUNTIFS(Database!$I:$I,$B23,Database!$Y:$Y,"&lt;&gt;"&amp;$B23,Database!$Y:$Y,"&lt;&gt;Nul",Database!$G:$G,"&lt;="&amp;$B$2)</f>
        <v>2</v>
      </c>
      <c r="G23" s="44">
        <f>SUMIF(Database!$H:$H,$B23,Database!T:T)+SUMIF(Database!I:I,$B23,Database!U:U)</f>
        <v>1</v>
      </c>
      <c r="H23" s="44">
        <f>SUMIF(Database!$H:$H,$B23,Database!U:U)+SUMIF(Database!I:I,$B23,Database!T:T)</f>
        <v>9</v>
      </c>
      <c r="I23" s="45">
        <f t="shared" si="0"/>
        <v>-8</v>
      </c>
      <c r="J23" s="42">
        <f t="shared" ca="1" si="1"/>
        <v>1</v>
      </c>
      <c r="K23" s="37">
        <f ca="1" xml:space="preserve"> IF(C23&gt;0, _xlfn.RANK.EQ(J23,$J$20:$J$23,0) + COUNTIFS($J$20:$J$23,J23,$I$20:$I$23,"&gt;"&amp;I23), "")</f>
        <v>4</v>
      </c>
    </row>
    <row r="24" spans="1:11" x14ac:dyDescent="0.35">
      <c r="A24" s="39" t="s">
        <v>48</v>
      </c>
      <c r="B24" s="40" t="s">
        <v>49</v>
      </c>
      <c r="C24" s="46">
        <f ca="1">COUNTIFS(Database!H:H,B24,Database!G:G,"&lt;="&amp;$B$2)+COUNTIFS(Database!I:I,B24,Database!G:G,"&lt;="&amp;$B$2)</f>
        <v>4</v>
      </c>
      <c r="D24" s="46">
        <f ca="1">COUNTIFS(Database!$H:$H,$B24,Database!$Y:$Y,$B24,Database!$G:$G,"&lt;="&amp;$B$2)+COUNTIFS(Database!$I:$I,$B24,Database!$Y:$Y,$B24,Database!$G:$G,"&lt;="&amp;$B$2)</f>
        <v>2</v>
      </c>
      <c r="E24" s="46">
        <f ca="1">COUNTIFS(Database!$H:$H,$B24,Database!$Y:$Y,"=Nul",Database!$G:$G,"&lt;="&amp;$B$2)+COUNTIFS(Database!$I:$I,$B24,Database!$Y:$Y,"Nul",Database!$G:$G,"&lt;="&amp;$B$2)</f>
        <v>2</v>
      </c>
      <c r="F24" s="46">
        <f ca="1">COUNTIFS(Database!$H:$H,$B24,Database!$Y:$Y,"&lt;&gt;"&amp;$B24,Database!$Y:$Y,"&lt;&gt;Nul",Database!$G:$G,"&lt;="&amp;$B$2)+COUNTIFS(Database!$I:$I,$B24,Database!$Y:$Y,"&lt;&gt;"&amp;$B24,Database!$Y:$Y,"&lt;&gt;Nul",Database!$G:$G,"&lt;="&amp;$B$2)</f>
        <v>0</v>
      </c>
      <c r="G24" s="46">
        <f>SUMIF(Database!$H:$H,$B24,Database!T:T)+SUMIF(Database!I:I,$B24,Database!U:U)</f>
        <v>11</v>
      </c>
      <c r="H24" s="46">
        <f>SUMIF(Database!$H:$H,$B24,Database!U:U)+SUMIF(Database!I:I,$B24,Database!T:T)</f>
        <v>5</v>
      </c>
      <c r="I24" s="47">
        <f t="shared" si="0"/>
        <v>6</v>
      </c>
      <c r="J24" s="43">
        <f t="shared" ca="1" si="1"/>
        <v>8</v>
      </c>
      <c r="K24" s="41">
        <f ca="1" xml:space="preserve"> IF(C24&gt;0, _xlfn.RANK.EQ(J24,$J$24:$J$27,0) + COUNTIFS($J$24:$J$27,J24,$I$24:$I$27,"&gt;"&amp;I24), "")</f>
        <v>1</v>
      </c>
    </row>
    <row r="25" spans="1:11" x14ac:dyDescent="0.35">
      <c r="A25" s="39" t="s">
        <v>48</v>
      </c>
      <c r="B25" s="40" t="s">
        <v>50</v>
      </c>
      <c r="C25" s="46">
        <f ca="1">COUNTIFS(Database!H:H,B25,Database!G:G,"&lt;="&amp;$B$2)+COUNTIFS(Database!I:I,B25,Database!G:G,"&lt;="&amp;$B$2)</f>
        <v>4</v>
      </c>
      <c r="D25" s="46">
        <f ca="1">COUNTIFS(Database!$H:$H,$B25,Database!$Y:$Y,$B25,Database!$G:$G,"&lt;="&amp;$B$2)+COUNTIFS(Database!$I:$I,$B25,Database!$Y:$Y,$B25,Database!$G:$G,"&lt;="&amp;$B$2)</f>
        <v>1</v>
      </c>
      <c r="E25" s="46">
        <f ca="1">COUNTIFS(Database!$H:$H,$B25,Database!$Y:$Y,"=Nul",Database!$G:$G,"&lt;="&amp;$B$2)+COUNTIFS(Database!$I:$I,$B25,Database!$Y:$Y,"Nul",Database!$G:$G,"&lt;="&amp;$B$2)</f>
        <v>2</v>
      </c>
      <c r="F25" s="46">
        <f ca="1">COUNTIFS(Database!$H:$H,$B25,Database!$Y:$Y,"&lt;&gt;"&amp;$B25,Database!$Y:$Y,"&lt;&gt;Nul",Database!$G:$G,"&lt;="&amp;$B$2)+COUNTIFS(Database!$I:$I,$B25,Database!$Y:$Y,"&lt;&gt;"&amp;$B25,Database!$Y:$Y,"&lt;&gt;Nul",Database!$G:$G,"&lt;="&amp;$B$2)</f>
        <v>1</v>
      </c>
      <c r="G25" s="46">
        <f>SUMIF(Database!$H:$H,$B25,Database!T:T)+SUMIF(Database!I:I,$B25,Database!U:U)</f>
        <v>8</v>
      </c>
      <c r="H25" s="46">
        <f>SUMIF(Database!$H:$H,$B25,Database!U:U)+SUMIF(Database!I:I,$B25,Database!T:T)</f>
        <v>5</v>
      </c>
      <c r="I25" s="47">
        <f t="shared" si="0"/>
        <v>3</v>
      </c>
      <c r="J25" s="43">
        <f t="shared" ca="1" si="1"/>
        <v>5</v>
      </c>
      <c r="K25" s="41">
        <f ca="1" xml:space="preserve"> IF(C25&gt;0, _xlfn.RANK.EQ(J25,$J$24:$J$27,0) + COUNTIFS($J$24:$J$27,J25,$I$24:$I$27,"&gt;"&amp;I25), "")</f>
        <v>2</v>
      </c>
    </row>
    <row r="26" spans="1:11" x14ac:dyDescent="0.35">
      <c r="A26" s="39" t="s">
        <v>48</v>
      </c>
      <c r="B26" s="40" t="s">
        <v>53</v>
      </c>
      <c r="C26" s="46">
        <f ca="1">COUNTIFS(Database!H:H,B26,Database!G:G,"&lt;="&amp;$B$2)+COUNTIFS(Database!I:I,B26,Database!G:G,"&lt;="&amp;$B$2)</f>
        <v>4</v>
      </c>
      <c r="D26" s="46">
        <f ca="1">COUNTIFS(Database!$H:$H,$B26,Database!$Y:$Y,$B26,Database!$G:$G,"&lt;="&amp;$B$2)+COUNTIFS(Database!$I:$I,$B26,Database!$Y:$Y,$B26,Database!$G:$G,"&lt;="&amp;$B$2)</f>
        <v>1</v>
      </c>
      <c r="E26" s="46">
        <f ca="1">COUNTIFS(Database!$H:$H,$B26,Database!$Y:$Y,"=Nul",Database!$G:$G,"&lt;="&amp;$B$2)+COUNTIFS(Database!$I:$I,$B26,Database!$Y:$Y,"Nul",Database!$G:$G,"&lt;="&amp;$B$2)</f>
        <v>1</v>
      </c>
      <c r="F26" s="46">
        <f ca="1">COUNTIFS(Database!$H:$H,$B26,Database!$Y:$Y,"&lt;&gt;"&amp;$B26,Database!$Y:$Y,"&lt;&gt;Nul",Database!$G:$G,"&lt;="&amp;$B$2)+COUNTIFS(Database!$I:$I,$B26,Database!$Y:$Y,"&lt;&gt;"&amp;$B26,Database!$Y:$Y,"&lt;&gt;Nul",Database!$G:$G,"&lt;="&amp;$B$2)</f>
        <v>2</v>
      </c>
      <c r="G26" s="46">
        <f>SUMIF(Database!$H:$H,$B26,Database!T:T)+SUMIF(Database!I:I,$B26,Database!U:U)</f>
        <v>7</v>
      </c>
      <c r="H26" s="46">
        <f>SUMIF(Database!$H:$H,$B26,Database!U:U)+SUMIF(Database!I:I,$B26,Database!T:T)</f>
        <v>10</v>
      </c>
      <c r="I26" s="47">
        <f t="shared" si="0"/>
        <v>-3</v>
      </c>
      <c r="J26" s="43">
        <f t="shared" ca="1" si="1"/>
        <v>4</v>
      </c>
      <c r="K26" s="41">
        <f ca="1" xml:space="preserve"> IF(C26&gt;0, _xlfn.RANK.EQ(J26,$J$24:$J$27,0) + COUNTIFS($J$24:$J$27,J26,$I$24:$I$27,"&gt;"&amp;I26), "")</f>
        <v>3</v>
      </c>
    </row>
    <row r="27" spans="1:11" x14ac:dyDescent="0.35">
      <c r="A27" s="39" t="s">
        <v>48</v>
      </c>
      <c r="B27" s="40" t="s">
        <v>54</v>
      </c>
      <c r="C27" s="46">
        <f ca="1">COUNTIFS(Database!H:H,B27,Database!G:G,"&lt;="&amp;$B$2)+COUNTIFS(Database!I:I,B27,Database!G:G,"&lt;="&amp;$B$2)</f>
        <v>3</v>
      </c>
      <c r="D27" s="46">
        <f ca="1">COUNTIFS(Database!$H:$H,$B27,Database!$Y:$Y,$B27,Database!$G:$G,"&lt;="&amp;$B$2)+COUNTIFS(Database!$I:$I,$B27,Database!$Y:$Y,$B27,Database!$G:$G,"&lt;="&amp;$B$2)</f>
        <v>0</v>
      </c>
      <c r="E27" s="46">
        <f ca="1">COUNTIFS(Database!$H:$H,$B27,Database!$Y:$Y,"=Nul",Database!$G:$G,"&lt;="&amp;$B$2)+COUNTIFS(Database!$I:$I,$B27,Database!$Y:$Y,"Nul",Database!$G:$G,"&lt;="&amp;$B$2)</f>
        <v>0</v>
      </c>
      <c r="F27" s="46">
        <f ca="1">COUNTIFS(Database!$H:$H,$B27,Database!$Y:$Y,"&lt;&gt;"&amp;$B27,Database!$Y:$Y,"&lt;&gt;Nul",Database!$G:$G,"&lt;="&amp;$B$2)+COUNTIFS(Database!$I:$I,$B27,Database!$Y:$Y,"&lt;&gt;"&amp;$B27,Database!$Y:$Y,"&lt;&gt;Nul",Database!$G:$G,"&lt;="&amp;$B$2)</f>
        <v>3</v>
      </c>
      <c r="G27" s="46">
        <f>SUMIF(Database!$H:$H,$B27,Database!T:T)+SUMIF(Database!I:I,$B27,Database!U:U)</f>
        <v>2</v>
      </c>
      <c r="H27" s="46">
        <f>SUMIF(Database!$H:$H,$B27,Database!U:U)+SUMIF(Database!I:I,$B27,Database!T:T)</f>
        <v>12</v>
      </c>
      <c r="I27" s="47">
        <f t="shared" si="0"/>
        <v>-10</v>
      </c>
      <c r="J27" s="43">
        <f t="shared" ca="1" si="1"/>
        <v>0</v>
      </c>
      <c r="K27" s="41">
        <f ca="1" xml:space="preserve"> IF(C27&gt;0, _xlfn.RANK.EQ(J27,$J$24:$J$27,0) + COUNTIFS($J$24:$J$27,J27,$I$24:$I$27,"&gt;"&amp;I27), "")</f>
        <v>4</v>
      </c>
    </row>
    <row r="28" spans="1:11" x14ac:dyDescent="0.35">
      <c r="A28" s="35" t="s">
        <v>58</v>
      </c>
      <c r="B28" s="36" t="s">
        <v>60</v>
      </c>
      <c r="C28" s="44">
        <f ca="1">COUNTIFS(Database!H:H,B28,Database!G:G,"&lt;="&amp;$B$2)+COUNTIFS(Database!I:I,B28,Database!G:G,"&lt;="&amp;$B$2)</f>
        <v>3</v>
      </c>
      <c r="D28" s="44">
        <f ca="1">COUNTIFS(Database!$H:$H,$B28,Database!$Y:$Y,$B28,Database!$G:$G,"&lt;="&amp;$B$2)+COUNTIFS(Database!$I:$I,$B28,Database!$Y:$Y,$B28,Database!$G:$G,"&lt;="&amp;$B$2)</f>
        <v>1</v>
      </c>
      <c r="E28" s="44">
        <f ca="1">COUNTIFS(Database!$H:$H,$B28,Database!$Y:$Y,"=Nul",Database!$G:$G,"&lt;="&amp;$B$2)+COUNTIFS(Database!$I:$I,$B28,Database!$Y:$Y,"Nul",Database!$G:$G,"&lt;="&amp;$B$2)</f>
        <v>2</v>
      </c>
      <c r="F28" s="44">
        <f ca="1">COUNTIFS(Database!$H:$H,$B28,Database!$Y:$Y,"&lt;&gt;"&amp;$B28,Database!$Y:$Y,"&lt;&gt;Nul",Database!$G:$G,"&lt;="&amp;$B$2)+COUNTIFS(Database!$I:$I,$B28,Database!$Y:$Y,"&lt;&gt;"&amp;$B28,Database!$Y:$Y,"&lt;&gt;Nul",Database!$G:$G,"&lt;="&amp;$B$2)</f>
        <v>0</v>
      </c>
      <c r="G28" s="44">
        <f>SUMIF(Database!$H:$H,$B28,Database!T:T)+SUMIF(Database!I:I,$B28,Database!U:U)</f>
        <v>5</v>
      </c>
      <c r="H28" s="44">
        <f>SUMIF(Database!$H:$H,$B28,Database!U:U)+SUMIF(Database!I:I,$B28,Database!T:T)</f>
        <v>3</v>
      </c>
      <c r="I28" s="45">
        <f t="shared" si="0"/>
        <v>2</v>
      </c>
      <c r="J28" s="42">
        <f t="shared" ca="1" si="1"/>
        <v>5</v>
      </c>
      <c r="K28" s="37">
        <f ca="1" xml:space="preserve"> IF(C28&gt;0, _xlfn.RANK.EQ(J28,$J$28:$J$31,0) + COUNTIFS($J$28:$J$31,J28,$I$28:$I$31,"&gt;"&amp;I28), "")</f>
        <v>2</v>
      </c>
    </row>
    <row r="29" spans="1:11" x14ac:dyDescent="0.35">
      <c r="A29" s="35" t="s">
        <v>58</v>
      </c>
      <c r="B29" s="36" t="s">
        <v>59</v>
      </c>
      <c r="C29" s="44">
        <f ca="1">COUNTIFS(Database!H:H,B29,Database!G:G,"&lt;="&amp;$B$2)+COUNTIFS(Database!I:I,B29,Database!G:G,"&lt;="&amp;$B$2)</f>
        <v>4</v>
      </c>
      <c r="D29" s="44">
        <f ca="1">COUNTIFS(Database!$H:$H,$B29,Database!$Y:$Y,$B29,Database!$G:$G,"&lt;="&amp;$B$2)+COUNTIFS(Database!$I:$I,$B29,Database!$Y:$Y,$B29,Database!$G:$G,"&lt;="&amp;$B$2)</f>
        <v>1</v>
      </c>
      <c r="E29" s="44">
        <f ca="1">COUNTIFS(Database!$H:$H,$B29,Database!$Y:$Y,"=Nul",Database!$G:$G,"&lt;="&amp;$B$2)+COUNTIFS(Database!$I:$I,$B29,Database!$Y:$Y,"Nul",Database!$G:$G,"&lt;="&amp;$B$2)</f>
        <v>2</v>
      </c>
      <c r="F29" s="44">
        <f ca="1">COUNTIFS(Database!$H:$H,$B29,Database!$Y:$Y,"&lt;&gt;"&amp;$B29,Database!$Y:$Y,"&lt;&gt;Nul",Database!$G:$G,"&lt;="&amp;$B$2)+COUNTIFS(Database!$I:$I,$B29,Database!$Y:$Y,"&lt;&gt;"&amp;$B29,Database!$Y:$Y,"&lt;&gt;Nul",Database!$G:$G,"&lt;="&amp;$B$2)</f>
        <v>1</v>
      </c>
      <c r="G29" s="44">
        <f>SUMIF(Database!$H:$H,$B29,Database!T:T)+SUMIF(Database!I:I,$B29,Database!U:U)</f>
        <v>6</v>
      </c>
      <c r="H29" s="44">
        <f>SUMIF(Database!$H:$H,$B29,Database!U:U)+SUMIF(Database!I:I,$B29,Database!T:T)</f>
        <v>3</v>
      </c>
      <c r="I29" s="45">
        <f t="shared" si="0"/>
        <v>3</v>
      </c>
      <c r="J29" s="42">
        <f t="shared" ca="1" si="1"/>
        <v>5</v>
      </c>
      <c r="K29" s="38">
        <f ca="1" xml:space="preserve"> IF(C29&gt;0, _xlfn.RANK.EQ(J29,$J$28:$J$31,0) + COUNTIFS($J$28:$J$31,J29,$I$28:$I$31,"&gt;"&amp;I29), "")</f>
        <v>1</v>
      </c>
    </row>
    <row r="30" spans="1:11" x14ac:dyDescent="0.35">
      <c r="A30" s="35" t="s">
        <v>58</v>
      </c>
      <c r="B30" s="36" t="s">
        <v>62</v>
      </c>
      <c r="C30" s="44">
        <f ca="1">COUNTIFS(Database!H:H,B30,Database!G:G,"&lt;="&amp;$B$2)+COUNTIFS(Database!I:I,B30,Database!G:G,"&lt;="&amp;$B$2)</f>
        <v>3</v>
      </c>
      <c r="D30" s="44">
        <f ca="1">COUNTIFS(Database!$H:$H,$B30,Database!$Y:$Y,$B30,Database!$G:$G,"&lt;="&amp;$B$2)+COUNTIFS(Database!$I:$I,$B30,Database!$Y:$Y,$B30,Database!$G:$G,"&lt;="&amp;$B$2)</f>
        <v>0</v>
      </c>
      <c r="E30" s="44">
        <f ca="1">COUNTIFS(Database!$H:$H,$B30,Database!$Y:$Y,"=Nul",Database!$G:$G,"&lt;="&amp;$B$2)+COUNTIFS(Database!$I:$I,$B30,Database!$Y:$Y,"Nul",Database!$G:$G,"&lt;="&amp;$B$2)</f>
        <v>3</v>
      </c>
      <c r="F30" s="44">
        <f ca="1">COUNTIFS(Database!$H:$H,$B30,Database!$Y:$Y,"&lt;&gt;"&amp;$B30,Database!$Y:$Y,"&lt;&gt;Nul",Database!$G:$G,"&lt;="&amp;$B$2)+COUNTIFS(Database!$I:$I,$B30,Database!$Y:$Y,"&lt;&gt;"&amp;$B30,Database!$Y:$Y,"&lt;&gt;Nul",Database!$G:$G,"&lt;="&amp;$B$2)</f>
        <v>0</v>
      </c>
      <c r="G30" s="44">
        <f>SUMIF(Database!$H:$H,$B30,Database!T:T)+SUMIF(Database!I:I,$B30,Database!U:U)</f>
        <v>3</v>
      </c>
      <c r="H30" s="44">
        <f>SUMIF(Database!$H:$H,$B30,Database!U:U)+SUMIF(Database!I:I,$B30,Database!T:T)</f>
        <v>3</v>
      </c>
      <c r="I30" s="45">
        <f t="shared" si="0"/>
        <v>0</v>
      </c>
      <c r="J30" s="42">
        <f t="shared" ca="1" si="1"/>
        <v>3</v>
      </c>
      <c r="K30" s="37">
        <f ca="1" xml:space="preserve"> IF(C30&gt;0, _xlfn.RANK.EQ(J30,$J$28:$J$31,0) + COUNTIFS($J$28:$J$31,J30,$I$28:$I$31,"&gt;"&amp;I30), "")</f>
        <v>3</v>
      </c>
    </row>
    <row r="31" spans="1:11" x14ac:dyDescent="0.35">
      <c r="A31" s="35" t="s">
        <v>58</v>
      </c>
      <c r="B31" s="36" t="s">
        <v>63</v>
      </c>
      <c r="C31" s="44">
        <f ca="1">COUNTIFS(Database!H:H,B31,Database!G:G,"&lt;="&amp;$B$2)+COUNTIFS(Database!I:I,B31,Database!G:G,"&lt;="&amp;$B$2)</f>
        <v>3</v>
      </c>
      <c r="D31" s="44">
        <f ca="1">COUNTIFS(Database!$H:$H,$B31,Database!$Y:$Y,$B31,Database!$G:$G,"&lt;="&amp;$B$2)+COUNTIFS(Database!$I:$I,$B31,Database!$Y:$Y,$B31,Database!$G:$G,"&lt;="&amp;$B$2)</f>
        <v>0</v>
      </c>
      <c r="E31" s="44">
        <f ca="1">COUNTIFS(Database!$H:$H,$B31,Database!$Y:$Y,"=Nul",Database!$G:$G,"&lt;="&amp;$B$2)+COUNTIFS(Database!$I:$I,$B31,Database!$Y:$Y,"Nul",Database!$G:$G,"&lt;="&amp;$B$2)</f>
        <v>1</v>
      </c>
      <c r="F31" s="44">
        <f ca="1">COUNTIFS(Database!$H:$H,$B31,Database!$Y:$Y,"&lt;&gt;"&amp;$B31,Database!$Y:$Y,"&lt;&gt;Nul",Database!$G:$G,"&lt;="&amp;$B$2)+COUNTIFS(Database!$I:$I,$B31,Database!$Y:$Y,"&lt;&gt;"&amp;$B31,Database!$Y:$Y,"&lt;&gt;Nul",Database!$G:$G,"&lt;="&amp;$B$2)</f>
        <v>2</v>
      </c>
      <c r="G31" s="44">
        <f>SUMIF(Database!$H:$H,$B31,Database!T:T)+SUMIF(Database!I:I,$B31,Database!U:U)</f>
        <v>4</v>
      </c>
      <c r="H31" s="44">
        <f>SUMIF(Database!$H:$H,$B31,Database!U:U)+SUMIF(Database!I:I,$B31,Database!T:T)</f>
        <v>10</v>
      </c>
      <c r="I31" s="45">
        <f t="shared" si="0"/>
        <v>-6</v>
      </c>
      <c r="J31" s="42">
        <f t="shared" ca="1" si="1"/>
        <v>1</v>
      </c>
      <c r="K31" s="37">
        <f ca="1" xml:space="preserve"> IF(C31&gt;0, _xlfn.RANK.EQ(J31,$J$28:$J$31,0) + COUNTIFS($J$28:$J$31,J31,$I$28:$I$31,"&gt;"&amp;I31), "")</f>
        <v>4</v>
      </c>
    </row>
    <row r="32" spans="1:11" x14ac:dyDescent="0.35">
      <c r="A32" s="39" t="s">
        <v>55</v>
      </c>
      <c r="B32" s="40" t="s">
        <v>56</v>
      </c>
      <c r="C32" s="46">
        <f ca="1">COUNTIFS(Database!H:H,B32,Database!G:G,"&lt;="&amp;$B$2)+COUNTIFS(Database!I:I,B32,Database!G:G,"&lt;="&amp;$B$2)</f>
        <v>3</v>
      </c>
      <c r="D32" s="46">
        <f ca="1">COUNTIFS(Database!$H:$H,$B32,Database!$Y:$Y,$B32,Database!$G:$G,"&lt;="&amp;$B$2)+COUNTIFS(Database!$I:$I,$B32,Database!$Y:$Y,$B32,Database!$G:$G,"&lt;="&amp;$B$2)</f>
        <v>2</v>
      </c>
      <c r="E32" s="46">
        <f ca="1">COUNTIFS(Database!$H:$H,$B32,Database!$Y:$Y,"=Nul",Database!$G:$G,"&lt;="&amp;$B$2)+COUNTIFS(Database!$I:$I,$B32,Database!$Y:$Y,"Nul",Database!$G:$G,"&lt;="&amp;$B$2)</f>
        <v>1</v>
      </c>
      <c r="F32" s="46">
        <f ca="1">COUNTIFS(Database!$H:$H,$B32,Database!$Y:$Y,"&lt;&gt;"&amp;$B32,Database!$Y:$Y,"&lt;&gt;Nul",Database!$G:$G,"&lt;="&amp;$B$2)+COUNTIFS(Database!$I:$I,$B32,Database!$Y:$Y,"&lt;&gt;"&amp;$B32,Database!$Y:$Y,"&lt;&gt;Nul",Database!$G:$G,"&lt;="&amp;$B$2)</f>
        <v>0</v>
      </c>
      <c r="G32" s="46">
        <f>SUMIF(Database!$H:$H,$B32,Database!T:T)+SUMIF(Database!I:I,$B32,Database!U:U)</f>
        <v>5</v>
      </c>
      <c r="H32" s="46">
        <f>SUMIF(Database!$H:$H,$B32,Database!U:U)+SUMIF(Database!I:I,$B32,Database!T:T)</f>
        <v>0</v>
      </c>
      <c r="I32" s="47">
        <f t="shared" si="0"/>
        <v>5</v>
      </c>
      <c r="J32" s="43">
        <f t="shared" ca="1" si="1"/>
        <v>7</v>
      </c>
      <c r="K32" s="41">
        <f ca="1" xml:space="preserve"> IF(C32&gt;0, _xlfn.RANK.EQ(J32,$J$32:$J$35,0) + COUNTIFS($J$32:$J$35,J32,$I$32:$I$35,"&gt;"&amp;I32), "")</f>
        <v>1</v>
      </c>
    </row>
    <row r="33" spans="1:11" x14ac:dyDescent="0.35">
      <c r="A33" s="39" t="s">
        <v>55</v>
      </c>
      <c r="B33" s="40" t="s">
        <v>57</v>
      </c>
      <c r="C33" s="46">
        <f ca="1">COUNTIFS(Database!H:H,B33,Database!G:G,"&lt;="&amp;$B$2)+COUNTIFS(Database!I:I,B33,Database!G:G,"&lt;="&amp;$B$2)</f>
        <v>3</v>
      </c>
      <c r="D33" s="46">
        <f ca="1">COUNTIFS(Database!$H:$H,$B33,Database!$Y:$Y,$B33,Database!$G:$G,"&lt;="&amp;$B$2)+COUNTIFS(Database!$I:$I,$B33,Database!$Y:$Y,$B33,Database!$G:$G,"&lt;="&amp;$B$2)</f>
        <v>0</v>
      </c>
      <c r="E33" s="46">
        <f ca="1">COUNTIFS(Database!$H:$H,$B33,Database!$Y:$Y,"=Nul",Database!$G:$G,"&lt;="&amp;$B$2)+COUNTIFS(Database!$I:$I,$B33,Database!$Y:$Y,"Nul",Database!$G:$G,"&lt;="&amp;$B$2)</f>
        <v>3</v>
      </c>
      <c r="F33" s="46">
        <f ca="1">COUNTIFS(Database!$H:$H,$B33,Database!$Y:$Y,"&lt;&gt;"&amp;$B33,Database!$Y:$Y,"&lt;&gt;Nul",Database!$G:$G,"&lt;="&amp;$B$2)+COUNTIFS(Database!$I:$I,$B33,Database!$Y:$Y,"&lt;&gt;"&amp;$B33,Database!$Y:$Y,"&lt;&gt;Nul",Database!$G:$G,"&lt;="&amp;$B$2)</f>
        <v>0</v>
      </c>
      <c r="G33" s="46">
        <f>SUMIF(Database!$H:$H,$B33,Database!T:T)+SUMIF(Database!I:I,$B33,Database!U:U)</f>
        <v>2</v>
      </c>
      <c r="H33" s="46">
        <f>SUMIF(Database!$H:$H,$B33,Database!U:U)+SUMIF(Database!I:I,$B33,Database!T:T)</f>
        <v>2</v>
      </c>
      <c r="I33" s="47">
        <f t="shared" si="0"/>
        <v>0</v>
      </c>
      <c r="J33" s="43">
        <f t="shared" ca="1" si="1"/>
        <v>3</v>
      </c>
      <c r="K33" s="41">
        <f ca="1" xml:space="preserve"> IF(C33&gt;0, _xlfn.RANK.EQ(J33,$J$32:$J$35,0) + COUNTIFS($J$32:$J$35,J33,$I$32:$I$35,"&gt;"&amp;I33), "")</f>
        <v>2</v>
      </c>
    </row>
    <row r="34" spans="1:11" x14ac:dyDescent="0.35">
      <c r="A34" s="39" t="s">
        <v>55</v>
      </c>
      <c r="B34" s="40" t="s">
        <v>61</v>
      </c>
      <c r="C34" s="46">
        <f ca="1">COUNTIFS(Database!H:H,B34,Database!G:G,"&lt;="&amp;$B$2)+COUNTIFS(Database!I:I,B34,Database!G:G,"&lt;="&amp;$B$2)</f>
        <v>3</v>
      </c>
      <c r="D34" s="46">
        <f ca="1">COUNTIFS(Database!$H:$H,$B34,Database!$Y:$Y,$B34,Database!$G:$G,"&lt;="&amp;$B$2)+COUNTIFS(Database!$I:$I,$B34,Database!$Y:$Y,$B34,Database!$G:$G,"&lt;="&amp;$B$2)</f>
        <v>0</v>
      </c>
      <c r="E34" s="46">
        <f ca="1">COUNTIFS(Database!$H:$H,$B34,Database!$Y:$Y,"=Nul",Database!$G:$G,"&lt;="&amp;$B$2)+COUNTIFS(Database!$I:$I,$B34,Database!$Y:$Y,"Nul",Database!$G:$G,"&lt;="&amp;$B$2)</f>
        <v>2</v>
      </c>
      <c r="F34" s="46">
        <f ca="1">COUNTIFS(Database!$H:$H,$B34,Database!$Y:$Y,"&lt;&gt;"&amp;$B34,Database!$Y:$Y,"&lt;&gt;Nul",Database!$G:$G,"&lt;="&amp;$B$2)+COUNTIFS(Database!$I:$I,$B34,Database!$Y:$Y,"&lt;&gt;"&amp;$B34,Database!$Y:$Y,"&lt;&gt;Nul",Database!$G:$G,"&lt;="&amp;$B$2)</f>
        <v>1</v>
      </c>
      <c r="G34" s="46">
        <f>SUMIF(Database!$H:$H,$B34,Database!T:T)+SUMIF(Database!I:I,$B34,Database!U:U)</f>
        <v>3</v>
      </c>
      <c r="H34" s="46">
        <f>SUMIF(Database!$H:$H,$B34,Database!U:U)+SUMIF(Database!I:I,$B34,Database!T:T)</f>
        <v>4</v>
      </c>
      <c r="I34" s="47">
        <f t="shared" si="0"/>
        <v>-1</v>
      </c>
      <c r="J34" s="43">
        <f t="shared" ca="1" si="1"/>
        <v>2</v>
      </c>
      <c r="K34" s="41">
        <f ca="1" xml:space="preserve"> IF(C34&gt;0, _xlfn.RANK.EQ(J34,$J$32:$J$35,0) + COUNTIFS($J$32:$J$35,J34,$I$32:$I$35,"&gt;"&amp;I34), "")</f>
        <v>3</v>
      </c>
    </row>
    <row r="35" spans="1:11" x14ac:dyDescent="0.35">
      <c r="A35" s="39" t="s">
        <v>55</v>
      </c>
      <c r="B35" s="40" t="s">
        <v>284</v>
      </c>
      <c r="C35" s="46">
        <f ca="1">COUNTIFS(Database!H:H,B35,Database!G:G,"&lt;="&amp;$B$2)+COUNTIFS(Database!I:I,B35,Database!G:G,"&lt;="&amp;$B$2)</f>
        <v>3</v>
      </c>
      <c r="D35" s="46">
        <f ca="1">COUNTIFS(Database!$H:$H,$B35,Database!$Y:$Y,$B35,Database!$G:$G,"&lt;="&amp;$B$2)+COUNTIFS(Database!$I:$I,$B35,Database!$Y:$Y,$B35,Database!$G:$G,"&lt;="&amp;$B$2)</f>
        <v>0</v>
      </c>
      <c r="E35" s="46">
        <f ca="1">COUNTIFS(Database!$H:$H,$B35,Database!$Y:$Y,"=Nul",Database!$G:$G,"&lt;="&amp;$B$2)+COUNTIFS(Database!$I:$I,$B35,Database!$Y:$Y,"Nul",Database!$G:$G,"&lt;="&amp;$B$2)</f>
        <v>2</v>
      </c>
      <c r="F35" s="46">
        <f ca="1">COUNTIFS(Database!$H:$H,$B35,Database!$Y:$Y,"&lt;&gt;"&amp;$B35,Database!$Y:$Y,"&lt;&gt;Nul",Database!$G:$G,"&lt;="&amp;$B$2)+COUNTIFS(Database!$I:$I,$B35,Database!$Y:$Y,"&lt;&gt;"&amp;$B35,Database!$Y:$Y,"&lt;&gt;Nul",Database!$G:$G,"&lt;="&amp;$B$2)</f>
        <v>1</v>
      </c>
      <c r="G35" s="46">
        <f>SUMIF(Database!$H:$H,$B35,Database!T:T)+SUMIF(Database!I:I,$B35,Database!U:U)</f>
        <v>1</v>
      </c>
      <c r="H35" s="46">
        <f>SUMIF(Database!$H:$H,$B35,Database!U:U)+SUMIF(Database!I:I,$B35,Database!T:T)</f>
        <v>5</v>
      </c>
      <c r="I35" s="47">
        <f t="shared" si="0"/>
        <v>-4</v>
      </c>
      <c r="J35" s="43">
        <f t="shared" ca="1" si="1"/>
        <v>2</v>
      </c>
      <c r="K35" s="41">
        <f ca="1" xml:space="preserve"> IF(C35&gt;0, _xlfn.RANK.EQ(J35,$J$32:$J$35,0) + COUNTIFS($J$32:$J$35,J35,$I$32:$I$35,"&gt;"&amp;I35), "")</f>
        <v>4</v>
      </c>
    </row>
    <row r="36" spans="1:11" x14ac:dyDescent="0.35">
      <c r="A36" s="35" t="s">
        <v>64</v>
      </c>
      <c r="B36" s="36" t="s">
        <v>65</v>
      </c>
      <c r="C36" s="44">
        <f ca="1">COUNTIFS(Database!H:H,B36,Database!G:G,"&lt;="&amp;$B$2)+COUNTIFS(Database!I:I,B36,Database!G:G,"&lt;="&amp;$B$2)</f>
        <v>4</v>
      </c>
      <c r="D36" s="44">
        <f ca="1">COUNTIFS(Database!$H:$H,$B36,Database!$Y:$Y,$B36,Database!$G:$G,"&lt;="&amp;$B$2)+COUNTIFS(Database!$I:$I,$B36,Database!$Y:$Y,$B36,Database!$G:$G,"&lt;="&amp;$B$2)</f>
        <v>4</v>
      </c>
      <c r="E36" s="44">
        <f ca="1">COUNTIFS(Database!$H:$H,$B36,Database!$Y:$Y,"=Nul",Database!$G:$G,"&lt;="&amp;$B$2)+COUNTIFS(Database!$I:$I,$B36,Database!$Y:$Y,"Nul",Database!$G:$G,"&lt;="&amp;$B$2)</f>
        <v>0</v>
      </c>
      <c r="F36" s="44">
        <f ca="1">COUNTIFS(Database!$H:$H,$B36,Database!$Y:$Y,"&lt;&gt;"&amp;$B36,Database!$Y:$Y,"&lt;&gt;Nul",Database!$G:$G,"&lt;="&amp;$B$2)+COUNTIFS(Database!$I:$I,$B36,Database!$Y:$Y,"&lt;&gt;"&amp;$B36,Database!$Y:$Y,"&lt;&gt;Nul",Database!$G:$G,"&lt;="&amp;$B$2)</f>
        <v>0</v>
      </c>
      <c r="G36" s="44">
        <f>SUMIF(Database!$H:$H,$B36,Database!T:T)+SUMIF(Database!I:I,$B36,Database!U:U)</f>
        <v>13</v>
      </c>
      <c r="H36" s="44">
        <f>SUMIF(Database!$H:$H,$B36,Database!U:U)+SUMIF(Database!I:I,$B36,Database!T:T)</f>
        <v>2</v>
      </c>
      <c r="I36" s="45">
        <f t="shared" si="0"/>
        <v>11</v>
      </c>
      <c r="J36" s="42">
        <f t="shared" ca="1" si="1"/>
        <v>12</v>
      </c>
      <c r="K36" s="37">
        <f ca="1" xml:space="preserve"> IF(C36&gt;0, _xlfn.RANK.EQ(J36,$J$36:$J$39,0) + COUNTIFS($J$36:$J$39,J36,$I$36:$I$39,"&gt;"&amp;I36), "")</f>
        <v>1</v>
      </c>
    </row>
    <row r="37" spans="1:11" x14ac:dyDescent="0.35">
      <c r="A37" s="35" t="s">
        <v>64</v>
      </c>
      <c r="B37" s="36" t="s">
        <v>68</v>
      </c>
      <c r="C37" s="44">
        <f ca="1">COUNTIFS(Database!H:H,B37,Database!G:G,"&lt;="&amp;$B$2)+COUNTIFS(Database!I:I,B37,Database!G:G,"&lt;="&amp;$B$2)</f>
        <v>4</v>
      </c>
      <c r="D37" s="44">
        <f ca="1">COUNTIFS(Database!$H:$H,$B37,Database!$Y:$Y,$B37,Database!$G:$G,"&lt;="&amp;$B$2)+COUNTIFS(Database!$I:$I,$B37,Database!$Y:$Y,$B37,Database!$G:$G,"&lt;="&amp;$B$2)</f>
        <v>3</v>
      </c>
      <c r="E37" s="44">
        <f ca="1">COUNTIFS(Database!$H:$H,$B37,Database!$Y:$Y,"=Nul",Database!$G:$G,"&lt;="&amp;$B$2)+COUNTIFS(Database!$I:$I,$B37,Database!$Y:$Y,"Nul",Database!$G:$G,"&lt;="&amp;$B$2)</f>
        <v>0</v>
      </c>
      <c r="F37" s="44">
        <f ca="1">COUNTIFS(Database!$H:$H,$B37,Database!$Y:$Y,"&lt;&gt;"&amp;$B37,Database!$Y:$Y,"&lt;&gt;Nul",Database!$G:$G,"&lt;="&amp;$B$2)+COUNTIFS(Database!$I:$I,$B37,Database!$Y:$Y,"&lt;&gt;"&amp;$B37,Database!$Y:$Y,"&lt;&gt;Nul",Database!$G:$G,"&lt;="&amp;$B$2)</f>
        <v>1</v>
      </c>
      <c r="G37" s="44">
        <f>SUMIF(Database!$H:$H,$B37,Database!T:T)+SUMIF(Database!I:I,$B37,Database!U:U)</f>
        <v>10</v>
      </c>
      <c r="H37" s="44">
        <f>SUMIF(Database!$H:$H,$B37,Database!U:U)+SUMIF(Database!I:I,$B37,Database!T:T)</f>
        <v>8</v>
      </c>
      <c r="I37" s="45">
        <f t="shared" si="0"/>
        <v>2</v>
      </c>
      <c r="J37" s="42">
        <f t="shared" ca="1" si="1"/>
        <v>9</v>
      </c>
      <c r="K37" s="38">
        <f ca="1" xml:space="preserve"> IF(C37&gt;0, _xlfn.RANK.EQ(J37,$J$36:$J$39,0) + COUNTIFS($J$36:$J$39,J37,$I$36:$I$39,"&gt;"&amp;I37), "")</f>
        <v>2</v>
      </c>
    </row>
    <row r="38" spans="1:11" x14ac:dyDescent="0.35">
      <c r="A38" s="35" t="s">
        <v>64</v>
      </c>
      <c r="B38" s="36" t="s">
        <v>66</v>
      </c>
      <c r="C38" s="44">
        <f ca="1">COUNTIFS(Database!H:H,B38,Database!G:G,"&lt;="&amp;$B$2)+COUNTIFS(Database!I:I,B38,Database!G:G,"&lt;="&amp;$B$2)</f>
        <v>4</v>
      </c>
      <c r="D38" s="44">
        <f ca="1">COUNTIFS(Database!$H:$H,$B38,Database!$Y:$Y,$B38,Database!$G:$G,"&lt;="&amp;$B$2)+COUNTIFS(Database!$I:$I,$B38,Database!$Y:$Y,$B38,Database!$G:$G,"&lt;="&amp;$B$2)</f>
        <v>2</v>
      </c>
      <c r="E38" s="44">
        <f ca="1">COUNTIFS(Database!$H:$H,$B38,Database!$Y:$Y,"=Nul",Database!$G:$G,"&lt;="&amp;$B$2)+COUNTIFS(Database!$I:$I,$B38,Database!$Y:$Y,"Nul",Database!$G:$G,"&lt;="&amp;$B$2)</f>
        <v>0</v>
      </c>
      <c r="F38" s="44">
        <f ca="1">COUNTIFS(Database!$H:$H,$B38,Database!$Y:$Y,"&lt;&gt;"&amp;$B38,Database!$Y:$Y,"&lt;&gt;Nul",Database!$G:$G,"&lt;="&amp;$B$2)+COUNTIFS(Database!$I:$I,$B38,Database!$Y:$Y,"&lt;&gt;"&amp;$B38,Database!$Y:$Y,"&lt;&gt;Nul",Database!$G:$G,"&lt;="&amp;$B$2)</f>
        <v>2</v>
      </c>
      <c r="G38" s="44">
        <f>SUMIF(Database!$H:$H,$B38,Database!T:T)+SUMIF(Database!I:I,$B38,Database!U:U)</f>
        <v>9</v>
      </c>
      <c r="H38" s="44">
        <f>SUMIF(Database!$H:$H,$B38,Database!U:U)+SUMIF(Database!I:I,$B38,Database!T:T)</f>
        <v>6</v>
      </c>
      <c r="I38" s="45">
        <f t="shared" si="0"/>
        <v>3</v>
      </c>
      <c r="J38" s="42">
        <f t="shared" ca="1" si="1"/>
        <v>6</v>
      </c>
      <c r="K38" s="37">
        <f ca="1" xml:space="preserve"> IF(C38&gt;0, _xlfn.RANK.EQ(J38,$J$36:$J$39,0) + COUNTIFS($J$36:$J$39,J38,$I$36:$I$39,"&gt;"&amp;I38), "")</f>
        <v>3</v>
      </c>
    </row>
    <row r="39" spans="1:11" x14ac:dyDescent="0.35">
      <c r="A39" s="35" t="s">
        <v>64</v>
      </c>
      <c r="B39" s="36" t="s">
        <v>67</v>
      </c>
      <c r="C39" s="44">
        <f ca="1">COUNTIFS(Database!H:H,B39,Database!G:G,"&lt;="&amp;$B$2)+COUNTIFS(Database!I:I,B39,Database!G:G,"&lt;="&amp;$B$2)</f>
        <v>3</v>
      </c>
      <c r="D39" s="44">
        <f ca="1">COUNTIFS(Database!$H:$H,$B39,Database!$Y:$Y,$B39,Database!$G:$G,"&lt;="&amp;$B$2)+COUNTIFS(Database!$I:$I,$B39,Database!$Y:$Y,$B39,Database!$G:$G,"&lt;="&amp;$B$2)</f>
        <v>0</v>
      </c>
      <c r="E39" s="44">
        <f ca="1">COUNTIFS(Database!$H:$H,$B39,Database!$Y:$Y,"=Nul",Database!$G:$G,"&lt;="&amp;$B$2)+COUNTIFS(Database!$I:$I,$B39,Database!$Y:$Y,"Nul",Database!$G:$G,"&lt;="&amp;$B$2)</f>
        <v>0</v>
      </c>
      <c r="F39" s="44">
        <f ca="1">COUNTIFS(Database!$H:$H,$B39,Database!$Y:$Y,"&lt;&gt;"&amp;$B39,Database!$Y:$Y,"&lt;&gt;Nul",Database!$G:$G,"&lt;="&amp;$B$2)+COUNTIFS(Database!$I:$I,$B39,Database!$Y:$Y,"&lt;&gt;"&amp;$B39,Database!$Y:$Y,"&lt;&gt;Nul",Database!$G:$G,"&lt;="&amp;$B$2)</f>
        <v>3</v>
      </c>
      <c r="G39" s="44">
        <f>SUMIF(Database!$H:$H,$B39,Database!T:T)+SUMIF(Database!I:I,$B39,Database!U:U)</f>
        <v>1</v>
      </c>
      <c r="H39" s="44">
        <f>SUMIF(Database!$H:$H,$B39,Database!U:U)+SUMIF(Database!I:I,$B39,Database!T:T)</f>
        <v>12</v>
      </c>
      <c r="I39" s="45">
        <f t="shared" si="0"/>
        <v>-11</v>
      </c>
      <c r="J39" s="42">
        <f t="shared" ca="1" si="1"/>
        <v>0</v>
      </c>
      <c r="K39" s="37">
        <f ca="1" xml:space="preserve"> IF(C39&gt;0, _xlfn.RANK.EQ(J39,$J$36:$J$39,0) + COUNTIFS($J$36:$J$39,J39,$I$36:$I$39,"&gt;"&amp;I39), "")</f>
        <v>4</v>
      </c>
    </row>
    <row r="40" spans="1:11" x14ac:dyDescent="0.35">
      <c r="A40" s="39" t="s">
        <v>69</v>
      </c>
      <c r="B40" s="40" t="s">
        <v>70</v>
      </c>
      <c r="C40" s="46">
        <f ca="1">COUNTIFS(Database!H:H,B40,Database!G:G,"&lt;="&amp;$B$2)+COUNTIFS(Database!I:I,B40,Database!G:G,"&lt;="&amp;$B$2)</f>
        <v>3</v>
      </c>
      <c r="D40" s="46">
        <f ca="1">COUNTIFS(Database!$H:$H,$B40,Database!$Y:$Y,$B40,Database!$G:$G,"&lt;="&amp;$B$2)+COUNTIFS(Database!$I:$I,$B40,Database!$Y:$Y,$B40,Database!$G:$G,"&lt;="&amp;$B$2)</f>
        <v>3</v>
      </c>
      <c r="E40" s="46">
        <f ca="1">COUNTIFS(Database!$H:$H,$B40,Database!$Y:$Y,"=Nul",Database!$G:$G,"&lt;="&amp;$B$2)+COUNTIFS(Database!$I:$I,$B40,Database!$Y:$Y,"Nul",Database!$G:$G,"&lt;="&amp;$B$2)</f>
        <v>0</v>
      </c>
      <c r="F40" s="46">
        <f ca="1">COUNTIFS(Database!$H:$H,$B40,Database!$Y:$Y,"&lt;&gt;"&amp;$B40,Database!$Y:$Y,"&lt;&gt;Nul",Database!$G:$G,"&lt;="&amp;$B$2)+COUNTIFS(Database!$I:$I,$B40,Database!$Y:$Y,"&lt;&gt;"&amp;$B40,Database!$Y:$Y,"&lt;&gt;Nul",Database!$G:$G,"&lt;="&amp;$B$2)</f>
        <v>0</v>
      </c>
      <c r="G40" s="46">
        <f>SUMIF(Database!$H:$H,$B40,Database!T:T)+SUMIF(Database!I:I,$B40,Database!U:U)</f>
        <v>8</v>
      </c>
      <c r="H40" s="46">
        <f>SUMIF(Database!$H:$H,$B40,Database!U:U)+SUMIF(Database!I:I,$B40,Database!T:T)</f>
        <v>1</v>
      </c>
      <c r="I40" s="47">
        <f t="shared" si="0"/>
        <v>7</v>
      </c>
      <c r="J40" s="43">
        <f t="shared" ca="1" si="1"/>
        <v>9</v>
      </c>
      <c r="K40" s="41">
        <f ca="1" xml:space="preserve"> IF(C40&gt;0, _xlfn.RANK.EQ(J40,$J$40:$J$43,0) + COUNTIFS($J$40:$J$43,J40,$I$40:$I$43,"&gt;"&amp;I40), "")</f>
        <v>1</v>
      </c>
    </row>
    <row r="41" spans="1:11" x14ac:dyDescent="0.35">
      <c r="A41" s="39" t="s">
        <v>69</v>
      </c>
      <c r="B41" s="40" t="s">
        <v>72</v>
      </c>
      <c r="C41" s="46">
        <f ca="1">COUNTIFS(Database!H:H,B41,Database!G:G,"&lt;="&amp;$B$2)+COUNTIFS(Database!I:I,B41,Database!G:G,"&lt;="&amp;$B$2)</f>
        <v>3</v>
      </c>
      <c r="D41" s="46">
        <f ca="1">COUNTIFS(Database!$H:$H,$B41,Database!$Y:$Y,$B41,Database!$G:$G,"&lt;="&amp;$B$2)+COUNTIFS(Database!$I:$I,$B41,Database!$Y:$Y,$B41,Database!$G:$G,"&lt;="&amp;$B$2)</f>
        <v>1</v>
      </c>
      <c r="E41" s="46">
        <f ca="1">COUNTIFS(Database!$H:$H,$B41,Database!$Y:$Y,"=Nul",Database!$G:$G,"&lt;="&amp;$B$2)+COUNTIFS(Database!$I:$I,$B41,Database!$Y:$Y,"Nul",Database!$G:$G,"&lt;="&amp;$B$2)</f>
        <v>1</v>
      </c>
      <c r="F41" s="46">
        <f ca="1">COUNTIFS(Database!$H:$H,$B41,Database!$Y:$Y,"&lt;&gt;"&amp;$B41,Database!$Y:$Y,"&lt;&gt;Nul",Database!$G:$G,"&lt;="&amp;$B$2)+COUNTIFS(Database!$I:$I,$B41,Database!$Y:$Y,"&lt;&gt;"&amp;$B41,Database!$Y:$Y,"&lt;&gt;Nul",Database!$G:$G,"&lt;="&amp;$B$2)</f>
        <v>1</v>
      </c>
      <c r="G41" s="46">
        <f>SUMIF(Database!$H:$H,$B41,Database!T:T)+SUMIF(Database!I:I,$B41,Database!U:U)</f>
        <v>6</v>
      </c>
      <c r="H41" s="46">
        <f>SUMIF(Database!$H:$H,$B41,Database!U:U)+SUMIF(Database!I:I,$B41,Database!T:T)</f>
        <v>6</v>
      </c>
      <c r="I41" s="47">
        <f t="shared" si="0"/>
        <v>0</v>
      </c>
      <c r="J41" s="43">
        <f t="shared" ca="1" si="1"/>
        <v>4</v>
      </c>
      <c r="K41" s="41">
        <f ca="1" xml:space="preserve"> IF(C41&gt;0, _xlfn.RANK.EQ(J41,$J$40:$J$43,0) + COUNTIFS($J$40:$J$43,J41,$I$40:$I$43,"&gt;"&amp;I41), "")</f>
        <v>2</v>
      </c>
    </row>
    <row r="42" spans="1:11" x14ac:dyDescent="0.35">
      <c r="A42" s="39" t="s">
        <v>69</v>
      </c>
      <c r="B42" s="40" t="s">
        <v>71</v>
      </c>
      <c r="C42" s="46">
        <f ca="1">COUNTIFS(Database!H:H,B42,Database!G:G,"&lt;="&amp;$B$2)+COUNTIFS(Database!I:I,B42,Database!G:G,"&lt;="&amp;$B$2)</f>
        <v>3</v>
      </c>
      <c r="D42" s="46">
        <f ca="1">COUNTIFS(Database!$H:$H,$B42,Database!$Y:$Y,$B42,Database!$G:$G,"&lt;="&amp;$B$2)+COUNTIFS(Database!$I:$I,$B42,Database!$Y:$Y,$B42,Database!$G:$G,"&lt;="&amp;$B$2)</f>
        <v>1</v>
      </c>
      <c r="E42" s="46">
        <f ca="1">COUNTIFS(Database!$H:$H,$B42,Database!$Y:$Y,"=Nul",Database!$G:$G,"&lt;="&amp;$B$2)+COUNTIFS(Database!$I:$I,$B42,Database!$Y:$Y,"Nul",Database!$G:$G,"&lt;="&amp;$B$2)</f>
        <v>1</v>
      </c>
      <c r="F42" s="46">
        <f ca="1">COUNTIFS(Database!$H:$H,$B42,Database!$Y:$Y,"&lt;&gt;"&amp;$B42,Database!$Y:$Y,"&lt;&gt;Nul",Database!$G:$G,"&lt;="&amp;$B$2)+COUNTIFS(Database!$I:$I,$B42,Database!$Y:$Y,"&lt;&gt;"&amp;$B42,Database!$Y:$Y,"&lt;&gt;Nul",Database!$G:$G,"&lt;="&amp;$B$2)</f>
        <v>1</v>
      </c>
      <c r="G42" s="46">
        <f>SUMIF(Database!$H:$H,$B42,Database!T:T)+SUMIF(Database!I:I,$B42,Database!U:U)</f>
        <v>5</v>
      </c>
      <c r="H42" s="46">
        <f>SUMIF(Database!$H:$H,$B42,Database!U:U)+SUMIF(Database!I:I,$B42,Database!T:T)</f>
        <v>7</v>
      </c>
      <c r="I42" s="47">
        <f t="shared" si="0"/>
        <v>-2</v>
      </c>
      <c r="J42" s="43">
        <f t="shared" ca="1" si="1"/>
        <v>4</v>
      </c>
      <c r="K42" s="41">
        <f ca="1" xml:space="preserve"> IF(C42&gt;0, _xlfn.RANK.EQ(J42,$J$40:$J$43,0) + COUNTIFS($J$40:$J$43,J42,$I$40:$I$43,"&gt;"&amp;I42), "")</f>
        <v>3</v>
      </c>
    </row>
    <row r="43" spans="1:11" x14ac:dyDescent="0.35">
      <c r="A43" s="39" t="s">
        <v>69</v>
      </c>
      <c r="B43" s="40" t="s">
        <v>73</v>
      </c>
      <c r="C43" s="46">
        <f ca="1">COUNTIFS(Database!H:H,B43,Database!G:G,"&lt;="&amp;$B$2)+COUNTIFS(Database!I:I,B43,Database!G:G,"&lt;="&amp;$B$2)</f>
        <v>3</v>
      </c>
      <c r="D43" s="46">
        <f ca="1">COUNTIFS(Database!$H:$H,$B43,Database!$Y:$Y,$B43,Database!$G:$G,"&lt;="&amp;$B$2)+COUNTIFS(Database!$I:$I,$B43,Database!$Y:$Y,$B43,Database!$G:$G,"&lt;="&amp;$B$2)</f>
        <v>0</v>
      </c>
      <c r="E43" s="46">
        <f ca="1">COUNTIFS(Database!$H:$H,$B43,Database!$Y:$Y,"=Nul",Database!$G:$G,"&lt;="&amp;$B$2)+COUNTIFS(Database!$I:$I,$B43,Database!$Y:$Y,"Nul",Database!$G:$G,"&lt;="&amp;$B$2)</f>
        <v>0</v>
      </c>
      <c r="F43" s="46">
        <f ca="1">COUNTIFS(Database!$H:$H,$B43,Database!$Y:$Y,"&lt;&gt;"&amp;$B43,Database!$Y:$Y,"&lt;&gt;Nul",Database!$G:$G,"&lt;="&amp;$B$2)+COUNTIFS(Database!$I:$I,$B43,Database!$Y:$Y,"&lt;&gt;"&amp;$B43,Database!$Y:$Y,"&lt;&gt;Nul",Database!$G:$G,"&lt;="&amp;$B$2)</f>
        <v>3</v>
      </c>
      <c r="G43" s="46">
        <f>SUMIF(Database!$H:$H,$B43,Database!T:T)+SUMIF(Database!I:I,$B43,Database!U:U)</f>
        <v>3</v>
      </c>
      <c r="H43" s="46">
        <f>SUMIF(Database!$H:$H,$B43,Database!U:U)+SUMIF(Database!I:I,$B43,Database!T:T)</f>
        <v>8</v>
      </c>
      <c r="I43" s="47">
        <f t="shared" si="0"/>
        <v>-5</v>
      </c>
      <c r="J43" s="43">
        <f t="shared" ca="1" si="1"/>
        <v>0</v>
      </c>
      <c r="K43" s="41">
        <f ca="1" xml:space="preserve"> IF(C43&gt;0, _xlfn.RANK.EQ(J43,$J$40:$J$43,0) + COUNTIFS($J$40:$J$43,J43,$I$40:$I$43,"&gt;"&amp;I43), "")</f>
        <v>4</v>
      </c>
    </row>
    <row r="44" spans="1:11" x14ac:dyDescent="0.35">
      <c r="A44" s="35" t="s">
        <v>74</v>
      </c>
      <c r="B44" s="36" t="s">
        <v>83</v>
      </c>
      <c r="C44" s="44">
        <f ca="1">COUNTIFS(Database!H:H,B44,Database!G:G,"&lt;="&amp;$B$2)+COUNTIFS(Database!I:I,B44,Database!G:G,"&lt;="&amp;$B$2)</f>
        <v>3</v>
      </c>
      <c r="D44" s="44">
        <f ca="1">COUNTIFS(Database!$H:$H,$B44,Database!$Y:$Y,$B44,Database!$G:$G,"&lt;="&amp;$B$2)+COUNTIFS(Database!$I:$I,$B44,Database!$Y:$Y,$B44,Database!$G:$G,"&lt;="&amp;$B$2)</f>
        <v>2</v>
      </c>
      <c r="E44" s="44">
        <f ca="1">COUNTIFS(Database!$H:$H,$B44,Database!$Y:$Y,"=Nul",Database!$G:$G,"&lt;="&amp;$B$2)+COUNTIFS(Database!$I:$I,$B44,Database!$Y:$Y,"Nul",Database!$G:$G,"&lt;="&amp;$B$2)</f>
        <v>1</v>
      </c>
      <c r="F44" s="44">
        <f ca="1">COUNTIFS(Database!$H:$H,$B44,Database!$Y:$Y,"&lt;&gt;"&amp;$B44,Database!$Y:$Y,"&lt;&gt;Nul",Database!$G:$G,"&lt;="&amp;$B$2)+COUNTIFS(Database!$I:$I,$B44,Database!$Y:$Y,"&lt;&gt;"&amp;$B44,Database!$Y:$Y,"&lt;&gt;Nul",Database!$G:$G,"&lt;="&amp;$B$2)</f>
        <v>0</v>
      </c>
      <c r="G44" s="44">
        <f>SUMIF(Database!$H:$H,$B44,Database!T:T)+SUMIF(Database!I:I,$B44,Database!U:U)</f>
        <v>4</v>
      </c>
      <c r="H44" s="44">
        <f>SUMIF(Database!$H:$H,$B44,Database!U:U)+SUMIF(Database!I:I,$B44,Database!T:T)</f>
        <v>1</v>
      </c>
      <c r="I44" s="45">
        <f t="shared" si="0"/>
        <v>3</v>
      </c>
      <c r="J44" s="42">
        <f t="shared" ca="1" si="1"/>
        <v>7</v>
      </c>
      <c r="K44" s="37">
        <f ca="1" xml:space="preserve"> IF(C44&gt;0, _xlfn.RANK.EQ(J44,$J$44:$J$47,0) + COUNTIFS($J$44:$J$47,J44,$I$44:$I$47,"&gt;"&amp;I44), "")</f>
        <v>1</v>
      </c>
    </row>
    <row r="45" spans="1:11" x14ac:dyDescent="0.35">
      <c r="A45" s="35" t="s">
        <v>74</v>
      </c>
      <c r="B45" s="36" t="s">
        <v>75</v>
      </c>
      <c r="C45" s="44">
        <f ca="1">COUNTIFS(Database!H:H,B45,Database!G:G,"&lt;="&amp;$B$2)+COUNTIFS(Database!I:I,B45,Database!G:G,"&lt;="&amp;$B$2)</f>
        <v>3</v>
      </c>
      <c r="D45" s="44">
        <f ca="1">COUNTIFS(Database!$H:$H,$B45,Database!$Y:$Y,$B45,Database!$G:$G,"&lt;="&amp;$B$2)+COUNTIFS(Database!$I:$I,$B45,Database!$Y:$Y,$B45,Database!$G:$G,"&lt;="&amp;$B$2)</f>
        <v>1</v>
      </c>
      <c r="E45" s="44">
        <f ca="1">COUNTIFS(Database!$H:$H,$B45,Database!$Y:$Y,"=Nul",Database!$G:$G,"&lt;="&amp;$B$2)+COUNTIFS(Database!$I:$I,$B45,Database!$Y:$Y,"Nul",Database!$G:$G,"&lt;="&amp;$B$2)</f>
        <v>2</v>
      </c>
      <c r="F45" s="44">
        <f ca="1">COUNTIFS(Database!$H:$H,$B45,Database!$Y:$Y,"&lt;&gt;"&amp;$B45,Database!$Y:$Y,"&lt;&gt;Nul",Database!$G:$G,"&lt;="&amp;$B$2)+COUNTIFS(Database!$I:$I,$B45,Database!$Y:$Y,"&lt;&gt;"&amp;$B45,Database!$Y:$Y,"&lt;&gt;Nul",Database!$G:$G,"&lt;="&amp;$B$2)</f>
        <v>0</v>
      </c>
      <c r="G45" s="44">
        <f>SUMIF(Database!$H:$H,$B45,Database!T:T)+SUMIF(Database!I:I,$B45,Database!U:U)</f>
        <v>6</v>
      </c>
      <c r="H45" s="44">
        <f>SUMIF(Database!$H:$H,$B45,Database!U:U)+SUMIF(Database!I:I,$B45,Database!T:T)</f>
        <v>1</v>
      </c>
      <c r="I45" s="45">
        <f t="shared" si="0"/>
        <v>5</v>
      </c>
      <c r="J45" s="42">
        <f t="shared" ca="1" si="1"/>
        <v>5</v>
      </c>
      <c r="K45" s="38">
        <f ca="1" xml:space="preserve"> IF(C45&gt;0, _xlfn.RANK.EQ(J45,$J$44:$J$47,0) + COUNTIFS($J$44:$J$47,J45,$I$44:$I$47,"&gt;"&amp;I45), "")</f>
        <v>2</v>
      </c>
    </row>
    <row r="46" spans="1:11" x14ac:dyDescent="0.35">
      <c r="A46" s="35" t="s">
        <v>74</v>
      </c>
      <c r="B46" s="36" t="s">
        <v>76</v>
      </c>
      <c r="C46" s="44">
        <f ca="1">COUNTIFS(Database!H:H,B46,Database!G:G,"&lt;="&amp;$B$2)+COUNTIFS(Database!I:I,B46,Database!G:G,"&lt;="&amp;$B$2)</f>
        <v>4</v>
      </c>
      <c r="D46" s="44">
        <f ca="1">COUNTIFS(Database!$H:$H,$B46,Database!$Y:$Y,$B46,Database!$G:$G,"&lt;="&amp;$B$2)+COUNTIFS(Database!$I:$I,$B46,Database!$Y:$Y,$B46,Database!$G:$G,"&lt;="&amp;$B$2)</f>
        <v>1</v>
      </c>
      <c r="E46" s="44">
        <f ca="1">COUNTIFS(Database!$H:$H,$B46,Database!$Y:$Y,"=Nul",Database!$G:$G,"&lt;="&amp;$B$2)+COUNTIFS(Database!$I:$I,$B46,Database!$Y:$Y,"Nul",Database!$G:$G,"&lt;="&amp;$B$2)</f>
        <v>1</v>
      </c>
      <c r="F46" s="44">
        <f ca="1">COUNTIFS(Database!$H:$H,$B46,Database!$Y:$Y,"&lt;&gt;"&amp;$B46,Database!$Y:$Y,"&lt;&gt;Nul",Database!$G:$G,"&lt;="&amp;$B$2)+COUNTIFS(Database!$I:$I,$B46,Database!$Y:$Y,"&lt;&gt;"&amp;$B46,Database!$Y:$Y,"&lt;&gt;Nul",Database!$G:$G,"&lt;="&amp;$B$2)</f>
        <v>2</v>
      </c>
      <c r="G46" s="44">
        <f>SUMIF(Database!$H:$H,$B46,Database!T:T)+SUMIF(Database!I:I,$B46,Database!U:U)</f>
        <v>5</v>
      </c>
      <c r="H46" s="44">
        <f>SUMIF(Database!$H:$H,$B46,Database!U:U)+SUMIF(Database!I:I,$B46,Database!T:T)</f>
        <v>5</v>
      </c>
      <c r="I46" s="45">
        <f t="shared" si="0"/>
        <v>0</v>
      </c>
      <c r="J46" s="42">
        <f t="shared" ca="1" si="1"/>
        <v>4</v>
      </c>
      <c r="K46" s="37">
        <f ca="1" xml:space="preserve"> IF(C46&gt;0, _xlfn.RANK.EQ(J46,$J$44:$J$47,0) + COUNTIFS($J$44:$J$47,J46,$I$44:$I$47,"&gt;"&amp;I46), "")</f>
        <v>3</v>
      </c>
    </row>
    <row r="47" spans="1:11" x14ac:dyDescent="0.35">
      <c r="A47" s="35" t="s">
        <v>74</v>
      </c>
      <c r="B47" s="36" t="s">
        <v>82</v>
      </c>
      <c r="C47" s="44">
        <f ca="1">COUNTIFS(Database!H:H,B47,Database!G:G,"&lt;="&amp;$B$2)+COUNTIFS(Database!I:I,B47,Database!G:G,"&lt;="&amp;$B$2)</f>
        <v>3</v>
      </c>
      <c r="D47" s="44">
        <f ca="1">COUNTIFS(Database!$H:$H,$B47,Database!$Y:$Y,$B47,Database!$G:$G,"&lt;="&amp;$B$2)+COUNTIFS(Database!$I:$I,$B47,Database!$Y:$Y,$B47,Database!$G:$G,"&lt;="&amp;$B$2)</f>
        <v>0</v>
      </c>
      <c r="E47" s="44">
        <f ca="1">COUNTIFS(Database!$H:$H,$B47,Database!$Y:$Y,"=Nul",Database!$G:$G,"&lt;="&amp;$B$2)+COUNTIFS(Database!$I:$I,$B47,Database!$Y:$Y,"Nul",Database!$G:$G,"&lt;="&amp;$B$2)</f>
        <v>0</v>
      </c>
      <c r="F47" s="44">
        <f ca="1">COUNTIFS(Database!$H:$H,$B47,Database!$Y:$Y,"&lt;&gt;"&amp;$B47,Database!$Y:$Y,"&lt;&gt;Nul",Database!$G:$G,"&lt;="&amp;$B$2)+COUNTIFS(Database!$I:$I,$B47,Database!$Y:$Y,"&lt;&gt;"&amp;$B47,Database!$Y:$Y,"&lt;&gt;Nul",Database!$G:$G,"&lt;="&amp;$B$2)</f>
        <v>3</v>
      </c>
      <c r="G47" s="44">
        <f>SUMIF(Database!$H:$H,$B47,Database!T:T)+SUMIF(Database!I:I,$B47,Database!U:U)</f>
        <v>2</v>
      </c>
      <c r="H47" s="44">
        <f>SUMIF(Database!$H:$H,$B47,Database!U:U)+SUMIF(Database!I:I,$B47,Database!T:T)</f>
        <v>11</v>
      </c>
      <c r="I47" s="45">
        <f t="shared" si="0"/>
        <v>-9</v>
      </c>
      <c r="J47" s="42">
        <f t="shared" ca="1" si="1"/>
        <v>0</v>
      </c>
      <c r="K47" s="37">
        <f ca="1" xml:space="preserve"> IF(C47&gt;0, _xlfn.RANK.EQ(J47,$J$44:$J$47,0) + COUNTIFS($J$44:$J$47,J47,$I$44:$I$47,"&gt;"&amp;I47), "")</f>
        <v>4</v>
      </c>
    </row>
    <row r="48" spans="1:11" x14ac:dyDescent="0.35">
      <c r="A48" s="39" t="s">
        <v>77</v>
      </c>
      <c r="B48" s="40" t="s">
        <v>78</v>
      </c>
      <c r="C48" s="46">
        <f ca="1">COUNTIFS(Database!H:H,B48,Database!G:G,"&lt;="&amp;$B$2)+COUNTIFS(Database!I:I,B48,Database!G:G,"&lt;="&amp;$B$2)</f>
        <v>4</v>
      </c>
      <c r="D48" s="46">
        <f ca="1">COUNTIFS(Database!$H:$H,$B48,Database!$Y:$Y,$B48,Database!$G:$G,"&lt;="&amp;$B$2)+COUNTIFS(Database!$I:$I,$B48,Database!$Y:$Y,$B48,Database!$G:$G,"&lt;="&amp;$B$2)</f>
        <v>3</v>
      </c>
      <c r="E48" s="46">
        <f ca="1">COUNTIFS(Database!$H:$H,$B48,Database!$Y:$Y,"=Nul",Database!$G:$G,"&lt;="&amp;$B$2)+COUNTIFS(Database!$I:$I,$B48,Database!$Y:$Y,"Nul",Database!$G:$G,"&lt;="&amp;$B$2)</f>
        <v>1</v>
      </c>
      <c r="F48" s="46">
        <f ca="1">COUNTIFS(Database!$H:$H,$B48,Database!$Y:$Y,"&lt;&gt;"&amp;$B48,Database!$Y:$Y,"&lt;&gt;Nul",Database!$G:$G,"&lt;="&amp;$B$2)+COUNTIFS(Database!$I:$I,$B48,Database!$Y:$Y,"&lt;&gt;"&amp;$B48,Database!$Y:$Y,"&lt;&gt;Nul",Database!$G:$G,"&lt;="&amp;$B$2)</f>
        <v>0</v>
      </c>
      <c r="G48" s="46">
        <f>SUMIF(Database!$H:$H,$B48,Database!T:T)+SUMIF(Database!I:I,$B48,Database!U:U)</f>
        <v>8</v>
      </c>
      <c r="H48" s="46">
        <f>SUMIF(Database!$H:$H,$B48,Database!U:U)+SUMIF(Database!I:I,$B48,Database!T:T)</f>
        <v>3</v>
      </c>
      <c r="I48" s="47">
        <f t="shared" si="0"/>
        <v>5</v>
      </c>
      <c r="J48" s="43">
        <f t="shared" ca="1" si="1"/>
        <v>10</v>
      </c>
      <c r="K48" s="41">
        <f ca="1" xml:space="preserve"> IF(C48&gt;0, _xlfn.RANK.EQ(J48,$J$48:$J$51,0) + COUNTIFS($J$48:$J$51,J48,$I$48:$I$51,"&gt;"&amp;I48), "")</f>
        <v>1</v>
      </c>
    </row>
    <row r="49" spans="1:11" x14ac:dyDescent="0.35">
      <c r="A49" s="39" t="s">
        <v>77</v>
      </c>
      <c r="B49" s="40" t="s">
        <v>80</v>
      </c>
      <c r="C49" s="46">
        <f ca="1">COUNTIFS(Database!H:H,B49,Database!G:G,"&lt;="&amp;$B$2)+COUNTIFS(Database!I:I,B49,Database!G:G,"&lt;="&amp;$B$2)</f>
        <v>3</v>
      </c>
      <c r="D49" s="46">
        <f ca="1">COUNTIFS(Database!$H:$H,$B49,Database!$Y:$Y,$B49,Database!$G:$G,"&lt;="&amp;$B$2)+COUNTIFS(Database!$I:$I,$B49,Database!$Y:$Y,$B49,Database!$G:$G,"&lt;="&amp;$B$2)</f>
        <v>1</v>
      </c>
      <c r="E49" s="46">
        <f ca="1">COUNTIFS(Database!$H:$H,$B49,Database!$Y:$Y,"=Nul",Database!$G:$G,"&lt;="&amp;$B$2)+COUNTIFS(Database!$I:$I,$B49,Database!$Y:$Y,"Nul",Database!$G:$G,"&lt;="&amp;$B$2)</f>
        <v>1</v>
      </c>
      <c r="F49" s="46">
        <f ca="1">COUNTIFS(Database!$H:$H,$B49,Database!$Y:$Y,"&lt;&gt;"&amp;$B49,Database!$Y:$Y,"&lt;&gt;Nul",Database!$G:$G,"&lt;="&amp;$B$2)+COUNTIFS(Database!$I:$I,$B49,Database!$Y:$Y,"&lt;&gt;"&amp;$B49,Database!$Y:$Y,"&lt;&gt;Nul",Database!$G:$G,"&lt;="&amp;$B$2)</f>
        <v>1</v>
      </c>
      <c r="G49" s="46">
        <f>SUMIF(Database!$H:$H,$B49,Database!T:T)+SUMIF(Database!I:I,$B49,Database!U:U)</f>
        <v>2</v>
      </c>
      <c r="H49" s="46">
        <f>SUMIF(Database!$H:$H,$B49,Database!U:U)+SUMIF(Database!I:I,$B49,Database!T:T)</f>
        <v>2</v>
      </c>
      <c r="I49" s="47">
        <f t="shared" si="0"/>
        <v>0</v>
      </c>
      <c r="J49" s="43">
        <f t="shared" ca="1" si="1"/>
        <v>4</v>
      </c>
      <c r="K49" s="41">
        <f ca="1" xml:space="preserve"> IF(C49&gt;0, _xlfn.RANK.EQ(J49,$J$48:$J$51,0) + COUNTIFS($J$48:$J$51,J49,$I$48:$I$51,"&gt;"&amp;I49), "")</f>
        <v>3</v>
      </c>
    </row>
    <row r="50" spans="1:11" x14ac:dyDescent="0.35">
      <c r="A50" s="39" t="s">
        <v>77</v>
      </c>
      <c r="B50" s="40" t="s">
        <v>79</v>
      </c>
      <c r="C50" s="46">
        <f ca="1">COUNTIFS(Database!H:H,B50,Database!G:G,"&lt;="&amp;$B$2)+COUNTIFS(Database!I:I,B50,Database!G:G,"&lt;="&amp;$B$2)</f>
        <v>3</v>
      </c>
      <c r="D50" s="46">
        <f ca="1">COUNTIFS(Database!$H:$H,$B50,Database!$Y:$Y,$B50,Database!$G:$G,"&lt;="&amp;$B$2)+COUNTIFS(Database!$I:$I,$B50,Database!$Y:$Y,$B50,Database!$G:$G,"&lt;="&amp;$B$2)</f>
        <v>2</v>
      </c>
      <c r="E50" s="46">
        <f ca="1">COUNTIFS(Database!$H:$H,$B50,Database!$Y:$Y,"=Nul",Database!$G:$G,"&lt;="&amp;$B$2)+COUNTIFS(Database!$I:$I,$B50,Database!$Y:$Y,"Nul",Database!$G:$G,"&lt;="&amp;$B$2)</f>
        <v>0</v>
      </c>
      <c r="F50" s="46">
        <f ca="1">COUNTIFS(Database!$H:$H,$B50,Database!$Y:$Y,"&lt;&gt;"&amp;$B50,Database!$Y:$Y,"&lt;&gt;Nul",Database!$G:$G,"&lt;="&amp;$B$2)+COUNTIFS(Database!$I:$I,$B50,Database!$Y:$Y,"&lt;&gt;"&amp;$B50,Database!$Y:$Y,"&lt;&gt;Nul",Database!$G:$G,"&lt;="&amp;$B$2)</f>
        <v>1</v>
      </c>
      <c r="G50" s="46">
        <f>SUMIF(Database!$H:$H,$B50,Database!T:T)+SUMIF(Database!I:I,$B50,Database!U:U)</f>
        <v>5</v>
      </c>
      <c r="H50" s="46">
        <f>SUMIF(Database!$H:$H,$B50,Database!U:U)+SUMIF(Database!I:I,$B50,Database!T:T)</f>
        <v>5</v>
      </c>
      <c r="I50" s="47">
        <f t="shared" si="0"/>
        <v>0</v>
      </c>
      <c r="J50" s="43">
        <f t="shared" ca="1" si="1"/>
        <v>6</v>
      </c>
      <c r="K50" s="41">
        <f ca="1" xml:space="preserve"> IF(C50&gt;0, _xlfn.RANK.EQ(J50,$J$48:$J$51,0) + COUNTIFS($J$48:$J$51,J50,$I$48:$I$51,"&gt;"&amp;I50), "")</f>
        <v>2</v>
      </c>
    </row>
    <row r="51" spans="1:11" x14ac:dyDescent="0.35">
      <c r="A51" s="39" t="s">
        <v>77</v>
      </c>
      <c r="B51" s="40" t="s">
        <v>81</v>
      </c>
      <c r="C51" s="46">
        <f ca="1">COUNTIFS(Database!H:H,B51,Database!G:G,"&lt;="&amp;$B$2)+COUNTIFS(Database!I:I,B51,Database!G:G,"&lt;="&amp;$B$2)</f>
        <v>3</v>
      </c>
      <c r="D51" s="46">
        <f ca="1">COUNTIFS(Database!$H:$H,$B51,Database!$Y:$Y,$B51,Database!$G:$G,"&lt;="&amp;$B$2)+COUNTIFS(Database!$I:$I,$B51,Database!$Y:$Y,$B51,Database!$G:$G,"&lt;="&amp;$B$2)</f>
        <v>0</v>
      </c>
      <c r="E51" s="46">
        <f ca="1">COUNTIFS(Database!$H:$H,$B51,Database!$Y:$Y,"=Nul",Database!$G:$G,"&lt;="&amp;$B$2)+COUNTIFS(Database!$I:$I,$B51,Database!$Y:$Y,"Nul",Database!$G:$G,"&lt;="&amp;$B$2)</f>
        <v>0</v>
      </c>
      <c r="F51" s="46">
        <f ca="1">COUNTIFS(Database!$H:$H,$B51,Database!$Y:$Y,"&lt;&gt;"&amp;$B51,Database!$Y:$Y,"&lt;&gt;Nul",Database!$G:$G,"&lt;="&amp;$B$2)+COUNTIFS(Database!$I:$I,$B51,Database!$Y:$Y,"&lt;&gt;"&amp;$B51,Database!$Y:$Y,"&lt;&gt;Nul",Database!$G:$G,"&lt;="&amp;$B$2)</f>
        <v>3</v>
      </c>
      <c r="G51" s="46">
        <f>SUMIF(Database!$H:$H,$B51,Database!T:T)+SUMIF(Database!I:I,$B51,Database!U:U)</f>
        <v>0</v>
      </c>
      <c r="H51" s="46">
        <f>SUMIF(Database!$H:$H,$B51,Database!U:U)+SUMIF(Database!I:I,$B51,Database!T:T)</f>
        <v>4</v>
      </c>
      <c r="I51" s="47">
        <f t="shared" si="0"/>
        <v>-4</v>
      </c>
      <c r="J51" s="43">
        <f t="shared" ca="1" si="1"/>
        <v>0</v>
      </c>
      <c r="K51" s="41">
        <f ca="1" xml:space="preserve"> IF(C51&gt;0, _xlfn.RANK.EQ(J51,$J$48:$J$51,0) + COUNTIFS($J$48:$J$51,J51,$I$48:$I$51,"&gt;"&amp;I51), "")</f>
        <v>4</v>
      </c>
    </row>
  </sheetData>
  <autoFilter ref="A3:K51" xr:uid="{A42116EE-E6E6-4ABA-A7BF-E9B1722118AB}"/>
  <sortState xmlns:xlrd2="http://schemas.microsoft.com/office/spreadsheetml/2017/richdata2" ref="A4:K51">
    <sortCondition ref="A4:A51"/>
    <sortCondition ref="K4:K51"/>
  </sortState>
  <conditionalFormatting sqref="K4:K27 K29:K35 K37:K43 K45:K51">
    <cfRule type="cellIs" dxfId="0" priority="1" stopIfTrue="1" operator="equal">
      <formula>1</formula>
    </cfRule>
  </conditionalFormatting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D261-6B56-4F38-966D-03FA72F50B6B}">
          <x14:formula1>
            <xm:f>Setup_Team!$B$2:$B$49</xm:f>
          </x14:formula1>
          <xm:sqref>B4:B51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94B4F-051A-4E83-A2B3-CC35EF87DE04}">
  <dimension ref="A1:E30"/>
  <sheetViews>
    <sheetView topLeftCell="A2" workbookViewId="0">
      <selection activeCell="D36" sqref="D36"/>
    </sheetView>
  </sheetViews>
  <sheetFormatPr baseColWidth="10" defaultRowHeight="14.5" x14ac:dyDescent="0.35"/>
  <cols>
    <col min="1" max="1" width="19.54296875" style="22" bestFit="1" customWidth="1"/>
    <col min="2" max="4" width="15.36328125" style="21" customWidth="1"/>
    <col min="5" max="5" width="15.36328125" style="22" customWidth="1"/>
    <col min="6" max="16384" width="10.90625" style="22"/>
  </cols>
  <sheetData>
    <row r="1" spans="1:5" ht="29" hidden="1" x14ac:dyDescent="0.35">
      <c r="A1" s="31" t="s">
        <v>0</v>
      </c>
      <c r="B1" s="22" t="s">
        <v>410</v>
      </c>
    </row>
    <row r="3" spans="1:5" ht="29" x14ac:dyDescent="0.35">
      <c r="A3" s="31" t="s">
        <v>406</v>
      </c>
      <c r="B3" s="21" t="s">
        <v>408</v>
      </c>
      <c r="C3" s="21" t="s">
        <v>409</v>
      </c>
      <c r="D3" s="21" t="s">
        <v>150</v>
      </c>
      <c r="E3" s="33" t="s">
        <v>411</v>
      </c>
    </row>
    <row r="4" spans="1:5" x14ac:dyDescent="0.35">
      <c r="A4" s="32" t="s">
        <v>248</v>
      </c>
      <c r="B4" s="21">
        <v>3</v>
      </c>
      <c r="C4" s="21">
        <v>0</v>
      </c>
      <c r="D4" s="21">
        <v>138</v>
      </c>
      <c r="E4" s="1">
        <f>RANK(D4,$D$4:$D$29)</f>
        <v>25</v>
      </c>
    </row>
    <row r="5" spans="1:5" x14ac:dyDescent="0.35">
      <c r="A5" s="32" t="s">
        <v>244</v>
      </c>
      <c r="B5" s="21">
        <v>1</v>
      </c>
      <c r="C5" s="21">
        <v>0</v>
      </c>
      <c r="D5" s="21">
        <v>96</v>
      </c>
      <c r="E5" s="1">
        <f t="shared" ref="E5:E29" si="0">RANK(D5,$D$4:$D$29)</f>
        <v>26</v>
      </c>
    </row>
    <row r="6" spans="1:5" x14ac:dyDescent="0.35">
      <c r="A6" s="32" t="s">
        <v>159</v>
      </c>
      <c r="B6" s="21">
        <v>8</v>
      </c>
      <c r="C6" s="21">
        <v>3</v>
      </c>
      <c r="D6" s="21">
        <v>625</v>
      </c>
      <c r="E6" s="1">
        <f t="shared" si="0"/>
        <v>2</v>
      </c>
    </row>
    <row r="7" spans="1:5" x14ac:dyDescent="0.35">
      <c r="A7" s="32" t="s">
        <v>393</v>
      </c>
      <c r="B7" s="21">
        <v>7</v>
      </c>
      <c r="C7" s="21">
        <v>2</v>
      </c>
      <c r="D7" s="21">
        <v>524</v>
      </c>
      <c r="E7" s="1">
        <f t="shared" si="0"/>
        <v>7</v>
      </c>
    </row>
    <row r="8" spans="1:5" x14ac:dyDescent="0.35">
      <c r="A8" s="32" t="s">
        <v>366</v>
      </c>
      <c r="B8" s="21">
        <v>7</v>
      </c>
      <c r="C8" s="21">
        <v>1</v>
      </c>
      <c r="D8" s="21">
        <v>497</v>
      </c>
      <c r="E8" s="1">
        <f t="shared" si="0"/>
        <v>9</v>
      </c>
    </row>
    <row r="9" spans="1:5" x14ac:dyDescent="0.35">
      <c r="A9" s="32" t="s">
        <v>251</v>
      </c>
      <c r="B9" s="21">
        <v>7</v>
      </c>
      <c r="C9" s="21">
        <v>1</v>
      </c>
      <c r="D9" s="21">
        <v>492</v>
      </c>
      <c r="E9" s="1">
        <f t="shared" si="0"/>
        <v>10</v>
      </c>
    </row>
    <row r="10" spans="1:5" x14ac:dyDescent="0.35">
      <c r="A10" s="32" t="s">
        <v>365</v>
      </c>
      <c r="B10" s="21">
        <v>5</v>
      </c>
      <c r="C10" s="21">
        <v>2</v>
      </c>
      <c r="D10" s="21">
        <v>393</v>
      </c>
      <c r="E10" s="1">
        <f t="shared" si="0"/>
        <v>16</v>
      </c>
    </row>
    <row r="11" spans="1:5" x14ac:dyDescent="0.35">
      <c r="A11" s="32" t="s">
        <v>392</v>
      </c>
      <c r="B11" s="21">
        <v>4</v>
      </c>
      <c r="C11" s="21">
        <v>1</v>
      </c>
      <c r="D11" s="21">
        <v>281</v>
      </c>
      <c r="E11" s="1">
        <f t="shared" si="0"/>
        <v>21</v>
      </c>
    </row>
    <row r="12" spans="1:5" x14ac:dyDescent="0.35">
      <c r="A12" s="32" t="s">
        <v>277</v>
      </c>
      <c r="B12" s="21">
        <v>6</v>
      </c>
      <c r="C12" s="21">
        <v>1</v>
      </c>
      <c r="D12" s="21">
        <v>396</v>
      </c>
      <c r="E12" s="1">
        <f t="shared" si="0"/>
        <v>15</v>
      </c>
    </row>
    <row r="13" spans="1:5" x14ac:dyDescent="0.35">
      <c r="A13" s="32" t="s">
        <v>384</v>
      </c>
      <c r="B13" s="21">
        <v>7</v>
      </c>
      <c r="C13" s="21">
        <v>1</v>
      </c>
      <c r="D13" s="21">
        <v>608</v>
      </c>
      <c r="E13" s="1">
        <f t="shared" si="0"/>
        <v>5</v>
      </c>
    </row>
    <row r="14" spans="1:5" x14ac:dyDescent="0.35">
      <c r="A14" s="32" t="s">
        <v>367</v>
      </c>
      <c r="B14" s="21">
        <v>4</v>
      </c>
      <c r="C14" s="21">
        <v>1</v>
      </c>
      <c r="D14" s="21">
        <v>202</v>
      </c>
      <c r="E14" s="1">
        <f t="shared" si="0"/>
        <v>23</v>
      </c>
    </row>
    <row r="15" spans="1:5" x14ac:dyDescent="0.35">
      <c r="A15" s="32" t="s">
        <v>246</v>
      </c>
      <c r="B15" s="21">
        <v>6</v>
      </c>
      <c r="C15" s="21">
        <v>0</v>
      </c>
      <c r="D15" s="21">
        <v>362</v>
      </c>
      <c r="E15" s="1">
        <f t="shared" si="0"/>
        <v>17</v>
      </c>
    </row>
    <row r="16" spans="1:5" x14ac:dyDescent="0.35">
      <c r="A16" s="32" t="s">
        <v>362</v>
      </c>
      <c r="B16" s="21">
        <v>5</v>
      </c>
      <c r="C16" s="21">
        <v>2</v>
      </c>
      <c r="D16" s="21">
        <v>451</v>
      </c>
      <c r="E16" s="1">
        <f t="shared" si="0"/>
        <v>12</v>
      </c>
    </row>
    <row r="17" spans="1:5" x14ac:dyDescent="0.35">
      <c r="A17" s="32" t="s">
        <v>319</v>
      </c>
      <c r="B17" s="21">
        <v>6</v>
      </c>
      <c r="C17" s="21">
        <v>2</v>
      </c>
      <c r="D17" s="21">
        <v>623</v>
      </c>
      <c r="E17" s="1">
        <f t="shared" si="0"/>
        <v>3</v>
      </c>
    </row>
    <row r="18" spans="1:5" x14ac:dyDescent="0.35">
      <c r="A18" s="32" t="s">
        <v>404</v>
      </c>
      <c r="B18" s="21">
        <v>6</v>
      </c>
      <c r="C18" s="21">
        <v>2</v>
      </c>
      <c r="D18" s="21">
        <v>489</v>
      </c>
      <c r="E18" s="1">
        <f t="shared" si="0"/>
        <v>11</v>
      </c>
    </row>
    <row r="19" spans="1:5" x14ac:dyDescent="0.35">
      <c r="A19" s="32" t="s">
        <v>160</v>
      </c>
      <c r="B19" s="21">
        <v>7</v>
      </c>
      <c r="C19" s="21">
        <v>1</v>
      </c>
      <c r="D19" s="21">
        <v>538</v>
      </c>
      <c r="E19" s="1">
        <f t="shared" si="0"/>
        <v>6</v>
      </c>
    </row>
    <row r="20" spans="1:5" x14ac:dyDescent="0.35">
      <c r="A20" s="32" t="s">
        <v>396</v>
      </c>
      <c r="B20" s="21">
        <v>4</v>
      </c>
      <c r="C20" s="21">
        <v>0</v>
      </c>
      <c r="D20" s="21">
        <v>291</v>
      </c>
      <c r="E20" s="1">
        <f t="shared" si="0"/>
        <v>20</v>
      </c>
    </row>
    <row r="21" spans="1:5" x14ac:dyDescent="0.35">
      <c r="A21" s="32" t="s">
        <v>250</v>
      </c>
      <c r="B21" s="21">
        <v>7</v>
      </c>
      <c r="C21" s="21">
        <v>3</v>
      </c>
      <c r="D21" s="21">
        <v>623</v>
      </c>
      <c r="E21" s="1">
        <f t="shared" si="0"/>
        <v>3</v>
      </c>
    </row>
    <row r="22" spans="1:5" x14ac:dyDescent="0.35">
      <c r="A22" s="32" t="s">
        <v>350</v>
      </c>
      <c r="B22" s="21">
        <v>6</v>
      </c>
      <c r="C22" s="21">
        <v>2</v>
      </c>
      <c r="D22" s="21">
        <v>424</v>
      </c>
      <c r="E22" s="1">
        <f t="shared" si="0"/>
        <v>13</v>
      </c>
    </row>
    <row r="23" spans="1:5" x14ac:dyDescent="0.35">
      <c r="A23" s="32" t="s">
        <v>401</v>
      </c>
      <c r="B23" s="21">
        <v>5</v>
      </c>
      <c r="C23" s="21">
        <v>1</v>
      </c>
      <c r="D23" s="21">
        <v>320</v>
      </c>
      <c r="E23" s="1">
        <f t="shared" si="0"/>
        <v>18</v>
      </c>
    </row>
    <row r="24" spans="1:5" x14ac:dyDescent="0.35">
      <c r="A24" s="32" t="s">
        <v>161</v>
      </c>
      <c r="B24" s="21">
        <v>7</v>
      </c>
      <c r="C24" s="21">
        <v>2</v>
      </c>
      <c r="D24" s="21">
        <v>519</v>
      </c>
      <c r="E24" s="1">
        <f t="shared" si="0"/>
        <v>8</v>
      </c>
    </row>
    <row r="25" spans="1:5" x14ac:dyDescent="0.35">
      <c r="A25" s="32" t="s">
        <v>242</v>
      </c>
      <c r="B25" s="21">
        <v>5</v>
      </c>
      <c r="C25" s="21">
        <v>1</v>
      </c>
      <c r="D25" s="21">
        <v>274</v>
      </c>
      <c r="E25" s="1">
        <f t="shared" si="0"/>
        <v>22</v>
      </c>
    </row>
    <row r="26" spans="1:5" x14ac:dyDescent="0.35">
      <c r="A26" s="32" t="s">
        <v>252</v>
      </c>
      <c r="B26" s="21">
        <v>6</v>
      </c>
      <c r="C26" s="21">
        <v>2</v>
      </c>
      <c r="D26" s="21">
        <v>416</v>
      </c>
      <c r="E26" s="1">
        <f t="shared" si="0"/>
        <v>14</v>
      </c>
    </row>
    <row r="27" spans="1:5" x14ac:dyDescent="0.35">
      <c r="A27" s="32" t="s">
        <v>391</v>
      </c>
      <c r="B27" s="21">
        <v>2</v>
      </c>
      <c r="C27" s="21">
        <v>1</v>
      </c>
      <c r="D27" s="21">
        <v>153</v>
      </c>
      <c r="E27" s="1">
        <f t="shared" si="0"/>
        <v>24</v>
      </c>
    </row>
    <row r="28" spans="1:5" x14ac:dyDescent="0.35">
      <c r="A28" s="32" t="s">
        <v>386</v>
      </c>
      <c r="B28" s="21">
        <v>7</v>
      </c>
      <c r="C28" s="21">
        <v>3</v>
      </c>
      <c r="D28" s="21">
        <v>726</v>
      </c>
      <c r="E28" s="1">
        <f t="shared" si="0"/>
        <v>1</v>
      </c>
    </row>
    <row r="29" spans="1:5" x14ac:dyDescent="0.35">
      <c r="A29" s="32" t="s">
        <v>405</v>
      </c>
      <c r="B29" s="21">
        <v>5</v>
      </c>
      <c r="C29" s="21">
        <v>1</v>
      </c>
      <c r="D29" s="21">
        <v>310</v>
      </c>
      <c r="E29" s="1">
        <f t="shared" si="0"/>
        <v>19</v>
      </c>
    </row>
    <row r="30" spans="1:5" hidden="1" x14ac:dyDescent="0.35">
      <c r="A30" s="32" t="s">
        <v>407</v>
      </c>
      <c r="B30" s="21">
        <v>143</v>
      </c>
      <c r="C30" s="21">
        <v>36</v>
      </c>
      <c r="D30" s="21">
        <v>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D49E-ED44-48C4-AD6E-204E23C30A2F}">
  <dimension ref="A1:A2"/>
  <sheetViews>
    <sheetView workbookViewId="0">
      <selection activeCell="B1" sqref="B1"/>
    </sheetView>
  </sheetViews>
  <sheetFormatPr baseColWidth="10" defaultRowHeight="14.5" x14ac:dyDescent="0.35"/>
  <cols>
    <col min="1" max="1" width="19.81640625" style="7" customWidth="1"/>
    <col min="2" max="2" width="18" style="7" customWidth="1"/>
    <col min="3" max="16384" width="10.90625" style="7"/>
  </cols>
  <sheetData>
    <row r="1" spans="1:1" s="6" customFormat="1" x14ac:dyDescent="0.35">
      <c r="A1" s="6" t="s">
        <v>414</v>
      </c>
    </row>
    <row r="2" spans="1:1" x14ac:dyDescent="0.35">
      <c r="A2" s="7">
        <f>MAX(Database!AD:AD)</f>
        <v>9881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66C33-60AA-4108-B642-4F1B1E53C3B6}">
  <sheetPr filterMode="1"/>
  <dimension ref="A1:AI2890"/>
  <sheetViews>
    <sheetView tabSelected="1" zoomScaleNormal="100" workbookViewId="0">
      <pane xSplit="4" ySplit="1" topLeftCell="P1522" activePane="bottomRight" state="frozen"/>
      <selection pane="topRight" activeCell="E1" sqref="E1"/>
      <selection pane="bottomLeft" activeCell="A2" sqref="A2"/>
      <selection pane="bottomRight" activeCell="AC1" sqref="AC1:AC1048576"/>
    </sheetView>
  </sheetViews>
  <sheetFormatPr baseColWidth="10" defaultRowHeight="14.5" x14ac:dyDescent="0.35"/>
  <cols>
    <col min="1" max="1" width="10.36328125" style="21" customWidth="1"/>
    <col min="2" max="2" width="11.90625" style="27" customWidth="1"/>
    <col min="3" max="3" width="20.90625" style="16" customWidth="1"/>
    <col min="4" max="4" width="20.90625" style="21" customWidth="1"/>
    <col min="5" max="5" width="21.36328125" style="21" bestFit="1" customWidth="1"/>
    <col min="6" max="7" width="21.36328125" style="21" customWidth="1"/>
    <col min="8" max="8" width="24.453125" style="21" customWidth="1"/>
    <col min="9" max="9" width="11.453125" style="21" bestFit="1" customWidth="1"/>
    <col min="10" max="10" width="27.453125" style="21" customWidth="1"/>
    <col min="11" max="11" width="11.54296875" style="21" customWidth="1"/>
    <col min="12" max="12" width="27.453125" style="21" customWidth="1"/>
    <col min="13" max="13" width="11.6328125" style="21" customWidth="1"/>
    <col min="14" max="14" width="38.1796875" style="21" hidden="1" customWidth="1"/>
    <col min="15" max="15" width="20.90625" style="21" hidden="1" customWidth="1"/>
    <col min="16" max="18" width="13.6328125" style="21" customWidth="1"/>
    <col min="19" max="19" width="18" style="21" customWidth="1"/>
    <col min="20" max="23" width="8.54296875" style="23" customWidth="1"/>
    <col min="24" max="25" width="16.90625" style="23" bestFit="1" customWidth="1"/>
    <col min="26" max="26" width="16.90625" style="23" customWidth="1"/>
    <col min="27" max="29" width="9.26953125" style="23" customWidth="1"/>
    <col min="30" max="31" width="10.7265625" style="23" customWidth="1"/>
    <col min="32" max="32" width="10.90625" style="21" customWidth="1"/>
    <col min="33" max="33" width="10.90625" style="21"/>
    <col min="34" max="35" width="23.26953125" style="22" customWidth="1"/>
    <col min="36" max="16384" width="10.90625" style="22"/>
  </cols>
  <sheetData>
    <row r="1" spans="1:35" s="28" customFormat="1" ht="50" customHeight="1" x14ac:dyDescent="0.35">
      <c r="A1" s="28" t="s">
        <v>0</v>
      </c>
      <c r="B1" s="29" t="s">
        <v>152</v>
      </c>
      <c r="C1" s="30" t="s">
        <v>6</v>
      </c>
      <c r="D1" s="28" t="s">
        <v>153</v>
      </c>
      <c r="E1" s="28" t="s">
        <v>274</v>
      </c>
      <c r="F1" s="28" t="s">
        <v>297</v>
      </c>
      <c r="G1" s="28" t="s">
        <v>298</v>
      </c>
      <c r="H1" s="28" t="s">
        <v>270</v>
      </c>
      <c r="I1" s="28" t="s">
        <v>301</v>
      </c>
      <c r="J1" s="28" t="s">
        <v>7</v>
      </c>
      <c r="K1" s="28" t="s">
        <v>278</v>
      </c>
      <c r="L1" s="28" t="s">
        <v>8</v>
      </c>
      <c r="M1" s="28" t="s">
        <v>279</v>
      </c>
      <c r="N1" s="28" t="s">
        <v>271</v>
      </c>
      <c r="O1" s="28" t="s">
        <v>272</v>
      </c>
      <c r="P1" s="28" t="s">
        <v>154</v>
      </c>
      <c r="Q1" s="28" t="s">
        <v>155</v>
      </c>
      <c r="R1" s="28" t="s">
        <v>422</v>
      </c>
      <c r="S1" s="28" t="s">
        <v>156</v>
      </c>
      <c r="T1" s="29" t="s">
        <v>9</v>
      </c>
      <c r="U1" s="29" t="s">
        <v>10</v>
      </c>
      <c r="V1" s="29" t="s">
        <v>11</v>
      </c>
      <c r="W1" s="29" t="s">
        <v>282</v>
      </c>
      <c r="X1" s="29" t="s">
        <v>157</v>
      </c>
      <c r="Y1" s="29" t="s">
        <v>255</v>
      </c>
      <c r="Z1" s="29" t="s">
        <v>419</v>
      </c>
      <c r="AA1" s="29" t="s">
        <v>399</v>
      </c>
      <c r="AB1" s="29" t="s">
        <v>256</v>
      </c>
      <c r="AC1" s="29" t="s">
        <v>257</v>
      </c>
      <c r="AD1" s="29" t="s">
        <v>267</v>
      </c>
      <c r="AE1" s="29" t="s">
        <v>158</v>
      </c>
      <c r="AF1" s="28" t="s">
        <v>268</v>
      </c>
      <c r="AG1" s="28" t="s">
        <v>269</v>
      </c>
      <c r="AH1" s="28" t="s">
        <v>349</v>
      </c>
      <c r="AI1" s="28" t="s">
        <v>343</v>
      </c>
    </row>
    <row r="2" spans="1:35" hidden="1" x14ac:dyDescent="0.35">
      <c r="A2" s="21">
        <f>IF(ISBLANK(B2),"",COUNTIF(B$2:B2,B2))-1</f>
        <v>0</v>
      </c>
      <c r="B2" s="27">
        <v>1</v>
      </c>
      <c r="C2" s="10">
        <f>VLOOKUP($A2+IF($A2=0,1,0),Database!$A:$Y,7,FALSE)</f>
        <v>46184.875</v>
      </c>
      <c r="D2" s="21" t="str">
        <f>VLOOKUP(Pronostics!$B2,Setup_MPP!$A:$G,3,FALSE)</f>
        <v>_Nicolas_LM_</v>
      </c>
      <c r="E2" s="21" t="str">
        <f>VLOOKUP(Pronostics!$B2,Setup_MPP!$A:$G,2,FALSE)</f>
        <v>Nicolas LE MOUEL</v>
      </c>
      <c r="F2" s="21" t="str">
        <f>VLOOKUP($B2,Setup_MPP!$A:$E,4,FALSE)</f>
        <v>#F7C79D</v>
      </c>
      <c r="G2" s="21" t="str">
        <f>VLOOKUP($B2,Setup_MPP!$A:$E,5,FALSE)</f>
        <v>#FFBE85</v>
      </c>
      <c r="H2" s="21" t="str">
        <f>IFERROR(IF(AND(A2&gt;=1,A2&lt;=104),VLOOKUP($A2,Location!$A:$J,6,FALSE),IF(A2=0,"Avant l'ouverture",IF(OR(A2=105,A2=106),"Bonus"))),"")</f>
        <v>Avant l'ouverture</v>
      </c>
      <c r="P2" s="27"/>
      <c r="Q2" s="27"/>
      <c r="R2" s="27" t="str">
        <f>IF(AND(A2&gt;0,A2&lt;=104,W2="Terminé"),TEXT(P2,"0")&amp;"-"&amp;TEXT(Q2,"0"),"")</f>
        <v/>
      </c>
      <c r="T2" s="20"/>
      <c r="U2" s="20"/>
      <c r="V2" s="20"/>
      <c r="W2" s="20"/>
      <c r="X2" s="20"/>
      <c r="Y2" s="20"/>
      <c r="Z2" s="20">
        <f t="shared" ref="Z2:Z65" si="0">IF(A2=0,0,IF(W2="À venir",0,IF(AND(ISBLANK(P2),ISBLANK(Q2)),1,0)))</f>
        <v>0</v>
      </c>
      <c r="AA2" s="20"/>
      <c r="AB2" s="20"/>
      <c r="AC2" s="20"/>
      <c r="AD2" s="20"/>
      <c r="AE2" s="20"/>
      <c r="AG2" s="21">
        <f>SUMIFS(AF$2:AF2,D$2:D2,D2)</f>
        <v>0</v>
      </c>
    </row>
    <row r="3" spans="1:35" hidden="1" x14ac:dyDescent="0.35">
      <c r="A3" s="21">
        <f>IF(ISBLANK(B3),"",COUNTIF(B$2:B3,B3))-1</f>
        <v>0</v>
      </c>
      <c r="B3" s="27">
        <v>2</v>
      </c>
      <c r="C3" s="10">
        <f>VLOOKUP($A3+IF($A3=0,1,0),Database!$A:$Y,7,FALSE)</f>
        <v>46184.875</v>
      </c>
      <c r="D3" s="21" t="str">
        <f>VLOOKUP(Pronostics!$B3,Setup_MPP!$A:$G,3,FALSE)</f>
        <v>leaelaz</v>
      </c>
      <c r="E3" s="21" t="str">
        <f>VLOOKUP(Pronostics!$B3,Setup_MPP!$A:$G,2,FALSE)</f>
        <v>Léa EL ASERY</v>
      </c>
      <c r="F3" s="21" t="str">
        <f>VLOOKUP($B3,Setup_MPP!$A:$E,4,FALSE)</f>
        <v>#FFBEBE</v>
      </c>
      <c r="G3" s="21" t="str">
        <f>VLOOKUP($B3,Setup_MPP!$A:$E,5,FALSE)</f>
        <v>#DF6868</v>
      </c>
      <c r="H3" s="21" t="str">
        <f>IFERROR(IF(AND(A3&gt;=1,A3&lt;=104),VLOOKUP($A3,Location!$A:$J,6,FALSE),IF(A3=0,"Avant l'ouverture",IF(OR(A3=105,A3=106),"Bonus"))),"")</f>
        <v>Avant l'ouverture</v>
      </c>
      <c r="R3" s="27" t="str">
        <f t="shared" ref="R3:R66" si="1">IF(AND(A3&gt;0,A3&lt;=104,W3="Terminé"),TEXT(P3,"0")&amp;"-"&amp;TEXT(Q3,"0"),"")</f>
        <v/>
      </c>
      <c r="T3" s="20"/>
      <c r="U3" s="20"/>
      <c r="V3" s="20"/>
      <c r="W3" s="20"/>
      <c r="X3" s="20"/>
      <c r="Y3" s="20"/>
      <c r="Z3" s="20">
        <f t="shared" si="0"/>
        <v>0</v>
      </c>
      <c r="AA3" s="20"/>
      <c r="AB3" s="20"/>
      <c r="AC3" s="20"/>
      <c r="AD3" s="20"/>
      <c r="AE3" s="20"/>
      <c r="AG3" s="21">
        <f>SUMIFS(AF$2:AF3,D$2:D3,D3)</f>
        <v>0</v>
      </c>
    </row>
    <row r="4" spans="1:35" hidden="1" x14ac:dyDescent="0.35">
      <c r="A4" s="21">
        <f>IF(ISBLANK(B4),"",COUNTIF(B$2:B4,B4))-1</f>
        <v>0</v>
      </c>
      <c r="B4" s="27">
        <v>3</v>
      </c>
      <c r="C4" s="10">
        <f>VLOOKUP($A4+IF($A4=0,1,0),Database!$A:$Y,7,FALSE)</f>
        <v>46184.875</v>
      </c>
      <c r="D4" s="21" t="str">
        <f>VLOOKUP(Pronostics!$B4,Setup_MPP!$A:$G,3,FALSE)</f>
        <v>PasMetalleux</v>
      </c>
      <c r="E4" s="21" t="str">
        <f>VLOOKUP(Pronostics!$B4,Setup_MPP!$A:$G,2,FALSE)</f>
        <v>Elwenn JOUBREL</v>
      </c>
      <c r="F4" s="21" t="str">
        <f>VLOOKUP($B4,Setup_MPP!$A:$E,4,FALSE)</f>
        <v>#F5C7FC</v>
      </c>
      <c r="G4" s="21" t="str">
        <f>VLOOKUP($B4,Setup_MPP!$A:$E,5,FALSE)</f>
        <v>#C489CF</v>
      </c>
      <c r="H4" s="21" t="str">
        <f>IFERROR(IF(AND(A4&gt;=1,A4&lt;=104),VLOOKUP($A4,Location!$A:$J,6,FALSE),IF(A4=0,"Avant l'ouverture",IF(OR(A4=105,A4=106),"Bonus"))),"")</f>
        <v>Avant l'ouverture</v>
      </c>
      <c r="R4" s="27" t="str">
        <f t="shared" si="1"/>
        <v/>
      </c>
      <c r="T4" s="20"/>
      <c r="U4" s="20"/>
      <c r="V4" s="20"/>
      <c r="W4" s="20"/>
      <c r="X4" s="20"/>
      <c r="Y4" s="20"/>
      <c r="Z4" s="20">
        <f t="shared" si="0"/>
        <v>0</v>
      </c>
      <c r="AA4" s="20"/>
      <c r="AB4" s="20"/>
      <c r="AC4" s="20"/>
      <c r="AD4" s="20"/>
      <c r="AE4" s="20"/>
      <c r="AG4" s="21">
        <f>SUMIFS(AF$2:AF4,D$2:D4,D4)</f>
        <v>0</v>
      </c>
    </row>
    <row r="5" spans="1:35" hidden="1" x14ac:dyDescent="0.35">
      <c r="A5" s="21">
        <f>IF(ISBLANK(B5),"",COUNTIF(B$2:B5,B5))-1</f>
        <v>0</v>
      </c>
      <c r="B5" s="27">
        <v>4</v>
      </c>
      <c r="C5" s="10">
        <f>VLOOKUP($A5+IF($A5=0,1,0),Database!$A:$Y,7,FALSE)</f>
        <v>46184.875</v>
      </c>
      <c r="D5" s="21" t="str">
        <f>VLOOKUP(Pronostics!$B5,Setup_MPP!$A:$G,3,FALSE)</f>
        <v>Popo444</v>
      </c>
      <c r="E5" s="21" t="str">
        <f>VLOOKUP(Pronostics!$B5,Setup_MPP!$A:$G,2,FALSE)</f>
        <v>Pauline OLIVIER</v>
      </c>
      <c r="F5" s="21" t="str">
        <f>VLOOKUP($B5,Setup_MPP!$A:$E,4,FALSE)</f>
        <v>#A5EA7F</v>
      </c>
      <c r="G5" s="21" t="str">
        <f>VLOOKUP($B5,Setup_MPP!$A:$E,5,FALSE)</f>
        <v>#80C65A</v>
      </c>
      <c r="H5" s="21" t="str">
        <f>IFERROR(IF(AND(A5&gt;=1,A5&lt;=104),VLOOKUP($A5,Location!$A:$J,6,FALSE),IF(A5=0,"Avant l'ouverture",IF(OR(A5=105,A5=106),"Bonus"))),"")</f>
        <v>Avant l'ouverture</v>
      </c>
      <c r="R5" s="27" t="str">
        <f t="shared" si="1"/>
        <v/>
      </c>
      <c r="T5" s="20"/>
      <c r="U5" s="20"/>
      <c r="V5" s="20"/>
      <c r="W5" s="20"/>
      <c r="X5" s="20"/>
      <c r="Y5" s="20"/>
      <c r="Z5" s="20">
        <f t="shared" si="0"/>
        <v>0</v>
      </c>
      <c r="AA5" s="20"/>
      <c r="AB5" s="20"/>
      <c r="AC5" s="20"/>
      <c r="AD5" s="20"/>
      <c r="AE5" s="20"/>
      <c r="AG5" s="21">
        <f>SUMIFS(AF$2:AF5,D$2:D5,D5)</f>
        <v>0</v>
      </c>
    </row>
    <row r="6" spans="1:35" hidden="1" x14ac:dyDescent="0.35">
      <c r="A6" s="21">
        <f>IF(ISBLANK(B6),"",COUNTIF(B$2:B6,B6))-1</f>
        <v>0</v>
      </c>
      <c r="B6" s="27">
        <v>5</v>
      </c>
      <c r="C6" s="10">
        <f>VLOOKUP($A6+IF($A6=0,1,0),Database!$A:$Y,7,FALSE)</f>
        <v>46184.875</v>
      </c>
      <c r="D6" s="21" t="str">
        <f>VLOOKUP(Pronostics!$B6,Setup_MPP!$A:$G,3,FALSE)</f>
        <v>_Jujul</v>
      </c>
      <c r="E6" s="21" t="str">
        <f>VLOOKUP(Pronostics!$B6,Setup_MPP!$A:$G,2,FALSE)</f>
        <v>Julie BOISSIERE</v>
      </c>
      <c r="F6" s="21" t="str">
        <f>VLOOKUP($B6,Setup_MPP!$A:$E,4,FALSE)</f>
        <v>#D890FF</v>
      </c>
      <c r="G6" s="21" t="str">
        <f>VLOOKUP($B6,Setup_MPP!$A:$E,5,FALSE)</f>
        <v>#B750EF</v>
      </c>
      <c r="H6" s="21" t="str">
        <f>IFERROR(IF(AND(A6&gt;=1,A6&lt;=104),VLOOKUP($A6,Location!$A:$J,6,FALSE),IF(A6=0,"Avant l'ouverture",IF(OR(A6=105,A6=106),"Bonus"))),"")</f>
        <v>Avant l'ouverture</v>
      </c>
      <c r="R6" s="27" t="str">
        <f t="shared" si="1"/>
        <v/>
      </c>
      <c r="T6" s="20"/>
      <c r="U6" s="20"/>
      <c r="V6" s="20"/>
      <c r="W6" s="20"/>
      <c r="X6" s="20"/>
      <c r="Y6" s="20"/>
      <c r="Z6" s="20">
        <f t="shared" si="0"/>
        <v>0</v>
      </c>
      <c r="AA6" s="20"/>
      <c r="AB6" s="20"/>
      <c r="AC6" s="20"/>
      <c r="AD6" s="20"/>
      <c r="AE6" s="20"/>
      <c r="AG6" s="21">
        <f>SUMIFS(AF$2:AF6,D$2:D6,D6)</f>
        <v>0</v>
      </c>
    </row>
    <row r="7" spans="1:35" hidden="1" x14ac:dyDescent="0.35">
      <c r="A7" s="21">
        <f>IF(ISBLANK(B7),"",COUNTIF(B$2:B7,B7))-1</f>
        <v>0</v>
      </c>
      <c r="B7" s="27">
        <v>6</v>
      </c>
      <c r="C7" s="10">
        <f>VLOOKUP($A7+IF($A7=0,1,0),Database!$A:$Y,7,FALSE)</f>
        <v>46184.875</v>
      </c>
      <c r="D7" s="21" t="str">
        <f>VLOOKUP(Pronostics!$B7,Setup_MPP!$A:$G,3,FALSE)</f>
        <v>Julay</v>
      </c>
      <c r="E7" s="21" t="str">
        <f>VLOOKUP(Pronostics!$B7,Setup_MPP!$A:$G,2,FALSE)</f>
        <v>Julie BOUCHARD</v>
      </c>
      <c r="F7" s="21" t="str">
        <f>VLOOKUP($B7,Setup_MPP!$A:$E,4,FALSE)</f>
        <v>#A6F7B1</v>
      </c>
      <c r="G7" s="21" t="str">
        <f>VLOOKUP($B7,Setup_MPP!$A:$E,5,FALSE)</f>
        <v>#6EC179</v>
      </c>
      <c r="H7" s="21" t="str">
        <f>IFERROR(IF(AND(A7&gt;=1,A7&lt;=104),VLOOKUP($A7,Location!$A:$J,6,FALSE),IF(A7=0,"Avant l'ouverture",IF(OR(A7=105,A7=106),"Bonus"))),"")</f>
        <v>Avant l'ouverture</v>
      </c>
      <c r="R7" s="27" t="str">
        <f t="shared" si="1"/>
        <v/>
      </c>
      <c r="T7" s="20"/>
      <c r="U7" s="20"/>
      <c r="V7" s="20"/>
      <c r="W7" s="20"/>
      <c r="X7" s="20"/>
      <c r="Y7" s="20"/>
      <c r="Z7" s="20">
        <f t="shared" si="0"/>
        <v>0</v>
      </c>
      <c r="AA7" s="20"/>
      <c r="AB7" s="20"/>
      <c r="AC7" s="20"/>
      <c r="AD7" s="20"/>
      <c r="AE7" s="20"/>
      <c r="AG7" s="21">
        <f>SUMIFS(AF$2:AF7,D$2:D7,D7)</f>
        <v>0</v>
      </c>
    </row>
    <row r="8" spans="1:35" hidden="1" x14ac:dyDescent="0.35">
      <c r="A8" s="21">
        <f>IF(ISBLANK(B8),"",COUNTIF(B$2:B8,B8))-1</f>
        <v>0</v>
      </c>
      <c r="B8" s="27">
        <v>7</v>
      </c>
      <c r="C8" s="10">
        <f>VLOOKUP($A8+IF($A8=0,1,0),Database!$A:$Y,7,FALSE)</f>
        <v>46184.875</v>
      </c>
      <c r="D8" s="21" t="str">
        <f>VLOOKUP(Pronostics!$B8,Setup_MPP!$A:$G,3,FALSE)</f>
        <v>__Vince__</v>
      </c>
      <c r="E8" s="21" t="str">
        <f>VLOOKUP(Pronostics!$B8,Setup_MPP!$A:$G,2,FALSE)</f>
        <v>Vincent FRAYSSE</v>
      </c>
      <c r="F8" s="21" t="str">
        <f>VLOOKUP($B8,Setup_MPP!$A:$E,4,FALSE)</f>
        <v>#B2EAE8</v>
      </c>
      <c r="G8" s="21" t="str">
        <f>VLOOKUP($B8,Setup_MPP!$A:$E,5,FALSE)</f>
        <v>#6CB4B1</v>
      </c>
      <c r="H8" s="21" t="str">
        <f>IFERROR(IF(AND(A8&gt;=1,A8&lt;=104),VLOOKUP($A8,Location!$A:$J,6,FALSE),IF(A8=0,"Avant l'ouverture",IF(OR(A8=105,A8=106),"Bonus"))),"")</f>
        <v>Avant l'ouverture</v>
      </c>
      <c r="R8" s="27" t="str">
        <f t="shared" si="1"/>
        <v/>
      </c>
      <c r="T8" s="20"/>
      <c r="U8" s="20"/>
      <c r="V8" s="20"/>
      <c r="W8" s="20"/>
      <c r="X8" s="20"/>
      <c r="Y8" s="20"/>
      <c r="Z8" s="20">
        <f t="shared" si="0"/>
        <v>0</v>
      </c>
      <c r="AA8" s="20"/>
      <c r="AB8" s="20"/>
      <c r="AC8" s="20"/>
      <c r="AD8" s="20"/>
      <c r="AE8" s="20"/>
      <c r="AG8" s="21">
        <f>SUMIFS(AF$2:AF8,D$2:D8,D8)</f>
        <v>0</v>
      </c>
    </row>
    <row r="9" spans="1:35" hidden="1" x14ac:dyDescent="0.35">
      <c r="A9" s="21">
        <f>IF(ISBLANK(B9),"",COUNTIF(B$2:B9,B9))-1</f>
        <v>0</v>
      </c>
      <c r="B9" s="27">
        <v>8</v>
      </c>
      <c r="C9" s="10">
        <f>VLOOKUP($A9+IF($A9=0,1,0),Database!$A:$Y,7,FALSE)</f>
        <v>46184.875</v>
      </c>
      <c r="D9" s="21" t="str">
        <f>VLOOKUP(Pronostics!$B9,Setup_MPP!$A:$G,3,FALSE)</f>
        <v>Louuiiis</v>
      </c>
      <c r="E9" s="21" t="str">
        <f>VLOOKUP(Pronostics!$B9,Setup_MPP!$A:$G,2,FALSE)</f>
        <v>Louis HARLE</v>
      </c>
      <c r="F9" s="21" t="str">
        <f>VLOOKUP($B9,Setup_MPP!$A:$E,4,FALSE)</f>
        <v>#EEF7B1</v>
      </c>
      <c r="G9" s="21" t="str">
        <f>VLOOKUP($B9,Setup_MPP!$A:$E,5,FALSE)</f>
        <v>#C1CB7D</v>
      </c>
      <c r="H9" s="21" t="str">
        <f>IFERROR(IF(AND(A9&gt;=1,A9&lt;=104),VLOOKUP($A9,Location!$A:$J,6,FALSE),IF(A9=0,"Avant l'ouverture",IF(OR(A9=105,A9=106),"Bonus"))),"")</f>
        <v>Avant l'ouverture</v>
      </c>
      <c r="R9" s="27" t="str">
        <f t="shared" si="1"/>
        <v/>
      </c>
      <c r="T9" s="20"/>
      <c r="U9" s="20"/>
      <c r="V9" s="20"/>
      <c r="W9" s="20"/>
      <c r="X9" s="20"/>
      <c r="Y9" s="20"/>
      <c r="Z9" s="20">
        <f t="shared" si="0"/>
        <v>0</v>
      </c>
      <c r="AA9" s="20"/>
      <c r="AB9" s="20"/>
      <c r="AC9" s="20"/>
      <c r="AD9" s="20"/>
      <c r="AE9" s="20"/>
      <c r="AG9" s="21">
        <f>SUMIFS(AF$2:AF9,D$2:D9,D9)</f>
        <v>0</v>
      </c>
    </row>
    <row r="10" spans="1:35" x14ac:dyDescent="0.35">
      <c r="A10" s="21">
        <f>IF(ISBLANK(B10),"",COUNTIF(B$2:B10,B10))-1</f>
        <v>0</v>
      </c>
      <c r="B10" s="27">
        <v>9</v>
      </c>
      <c r="C10" s="10">
        <f>VLOOKUP($A10+IF($A10=0,1,0),Database!$A:$Y,7,FALSE)</f>
        <v>46184.875</v>
      </c>
      <c r="D10" s="21" t="str">
        <f>VLOOKUP(Pronostics!$B10,Setup_MPP!$A:$G,3,FALSE)</f>
        <v>Aurelien_dpq</v>
      </c>
      <c r="E10" s="21" t="str">
        <f>VLOOKUP(Pronostics!$B10,Setup_MPP!$A:$G,2,FALSE)</f>
        <v>Aurélien DE POULPIQUET</v>
      </c>
      <c r="F10" s="21" t="str">
        <f>VLOOKUP($B10,Setup_MPP!$A:$E,4,FALSE)</f>
        <v>#F4EA9D</v>
      </c>
      <c r="G10" s="21" t="str">
        <f>VLOOKUP($B10,Setup_MPP!$A:$E,5,FALSE)</f>
        <v>#D2C458</v>
      </c>
      <c r="H10" s="21" t="str">
        <f>IFERROR(IF(AND(A10&gt;=1,A10&lt;=104),VLOOKUP($A10,Location!$A:$J,6,FALSE),IF(A10=0,"Avant l'ouverture",IF(OR(A10=105,A10=106),"Bonus"))),"")</f>
        <v>Avant l'ouverture</v>
      </c>
      <c r="R10" s="27" t="str">
        <f t="shared" si="1"/>
        <v/>
      </c>
      <c r="T10" s="20"/>
      <c r="U10" s="20"/>
      <c r="V10" s="20"/>
      <c r="W10" s="20"/>
      <c r="X10" s="20"/>
      <c r="Y10" s="20"/>
      <c r="Z10" s="20">
        <f t="shared" si="0"/>
        <v>0</v>
      </c>
      <c r="AA10" s="20"/>
      <c r="AB10" s="20"/>
      <c r="AC10" s="20"/>
      <c r="AD10" s="20"/>
      <c r="AE10" s="20"/>
      <c r="AG10" s="21">
        <f>SUMIFS(AF$2:AF10,D$2:D10,D10)</f>
        <v>0</v>
      </c>
    </row>
    <row r="11" spans="1:35" hidden="1" x14ac:dyDescent="0.35">
      <c r="A11" s="21">
        <f>IF(ISBLANK(B11),"",COUNTIF(B$2:B11,B11))-1</f>
        <v>0</v>
      </c>
      <c r="B11" s="27">
        <v>10</v>
      </c>
      <c r="C11" s="10">
        <f>VLOOKUP($A11+IF($A11=0,1,0),Database!$A:$Y,7,FALSE)</f>
        <v>46184.875</v>
      </c>
      <c r="D11" s="21" t="str">
        <f>VLOOKUP(Pronostics!$B11,Setup_MPP!$A:$G,3,FALSE)</f>
        <v>RandomPaul</v>
      </c>
      <c r="E11" s="21" t="str">
        <f>VLOOKUP(Pronostics!$B11,Setup_MPP!$A:$G,2,FALSE)</f>
        <v>Paul MONTESINOS</v>
      </c>
      <c r="F11" s="21" t="str">
        <f>VLOOKUP($B11,Setup_MPP!$A:$E,4,FALSE)</f>
        <v>#C4B0FF</v>
      </c>
      <c r="G11" s="21" t="str">
        <f>VLOOKUP($B11,Setup_MPP!$A:$E,5,FALSE)</f>
        <v>#7F66C8</v>
      </c>
      <c r="H11" s="21" t="str">
        <f>IFERROR(IF(AND(A11&gt;=1,A11&lt;=104),VLOOKUP($A11,Location!$A:$J,6,FALSE),IF(A11=0,"Avant l'ouverture",IF(OR(A11=105,A11=106),"Bonus"))),"")</f>
        <v>Avant l'ouverture</v>
      </c>
      <c r="R11" s="27" t="str">
        <f t="shared" si="1"/>
        <v/>
      </c>
      <c r="T11" s="20"/>
      <c r="U11" s="20"/>
      <c r="V11" s="20"/>
      <c r="W11" s="20"/>
      <c r="X11" s="20"/>
      <c r="Y11" s="20"/>
      <c r="Z11" s="20">
        <f t="shared" si="0"/>
        <v>0</v>
      </c>
      <c r="AA11" s="20"/>
      <c r="AB11" s="20"/>
      <c r="AC11" s="20"/>
      <c r="AD11" s="20"/>
      <c r="AE11" s="20"/>
      <c r="AG11" s="21">
        <f>SUMIFS(AF$2:AF11,D$2:D11,D11)</f>
        <v>0</v>
      </c>
    </row>
    <row r="12" spans="1:35" hidden="1" x14ac:dyDescent="0.35">
      <c r="A12" s="21">
        <f>IF(ISBLANK(B12),"",COUNTIF(B$2:B12,B12))-1</f>
        <v>0</v>
      </c>
      <c r="B12" s="27">
        <v>11</v>
      </c>
      <c r="C12" s="10">
        <f>VLOOKUP($A12+IF($A12=0,1,0),Database!$A:$Y,7,FALSE)</f>
        <v>46184.875</v>
      </c>
      <c r="D12" s="21" t="str">
        <f>VLOOKUP(Pronostics!$B12,Setup_MPP!$A:$G,3,FALSE)</f>
        <v>Kinsley91</v>
      </c>
      <c r="E12" s="21" t="str">
        <f>VLOOKUP(Pronostics!$B12,Setup_MPP!$A:$G,2,FALSE)</f>
        <v>Kinsley ROQUE</v>
      </c>
      <c r="F12" s="21" t="str">
        <f>VLOOKUP($B12,Setup_MPP!$A:$E,4,FALSE)</f>
        <v>#CBEBBA</v>
      </c>
      <c r="G12" s="21" t="str">
        <f>VLOOKUP($B12,Setup_MPP!$A:$E,5,FALSE)</f>
        <v>#70BC6E</v>
      </c>
      <c r="H12" s="21" t="str">
        <f>IFERROR(IF(AND(A12&gt;=1,A12&lt;=104),VLOOKUP($A12,Location!$A:$J,6,FALSE),IF(A12=0,"Avant l'ouverture",IF(OR(A12=105,A12=106),"Bonus"))),"")</f>
        <v>Avant l'ouverture</v>
      </c>
      <c r="R12" s="27" t="str">
        <f t="shared" si="1"/>
        <v/>
      </c>
      <c r="T12" s="20"/>
      <c r="U12" s="20"/>
      <c r="V12" s="20"/>
      <c r="W12" s="20"/>
      <c r="X12" s="20"/>
      <c r="Y12" s="20"/>
      <c r="Z12" s="20">
        <f t="shared" si="0"/>
        <v>0</v>
      </c>
      <c r="AA12" s="20"/>
      <c r="AB12" s="20"/>
      <c r="AC12" s="20"/>
      <c r="AD12" s="20"/>
      <c r="AE12" s="20"/>
      <c r="AG12" s="21">
        <f>SUMIFS(AF$2:AF12,D$2:D12,D12)</f>
        <v>0</v>
      </c>
    </row>
    <row r="13" spans="1:35" hidden="1" x14ac:dyDescent="0.35">
      <c r="A13" s="21">
        <f>IF(ISBLANK(B13),"",COUNTIF(B$2:B13,B13))-1</f>
        <v>0</v>
      </c>
      <c r="B13" s="27">
        <v>12</v>
      </c>
      <c r="C13" s="10">
        <f>VLOOKUP($A13+IF($A13=0,1,0),Database!$A:$Y,7,FALSE)</f>
        <v>46184.875</v>
      </c>
      <c r="D13" s="21" t="str">
        <f>VLOOKUP(Pronostics!$B13,Setup_MPP!$A:$G,3,FALSE)</f>
        <v>Jaouad1</v>
      </c>
      <c r="E13" s="21" t="str">
        <f>VLOOKUP(Pronostics!$B13,Setup_MPP!$A:$G,2,FALSE)</f>
        <v>Jaouad SETTI</v>
      </c>
      <c r="F13" s="21" t="str">
        <f>VLOOKUP($B13,Setup_MPP!$A:$E,4,FALSE)</f>
        <v>#C2D4FF</v>
      </c>
      <c r="G13" s="21" t="str">
        <f>VLOOKUP($B13,Setup_MPP!$A:$E,5,FALSE)</f>
        <v>#6586D5</v>
      </c>
      <c r="H13" s="21" t="str">
        <f>IFERROR(IF(AND(A13&gt;=1,A13&lt;=104),VLOOKUP($A13,Location!$A:$J,6,FALSE),IF(A13=0,"Avant l'ouverture",IF(OR(A13=105,A13=106),"Bonus"))),"")</f>
        <v>Avant l'ouverture</v>
      </c>
      <c r="R13" s="27" t="str">
        <f t="shared" si="1"/>
        <v/>
      </c>
      <c r="T13" s="20"/>
      <c r="U13" s="20"/>
      <c r="V13" s="20"/>
      <c r="W13" s="20"/>
      <c r="X13" s="20"/>
      <c r="Y13" s="20"/>
      <c r="Z13" s="20">
        <f t="shared" si="0"/>
        <v>0</v>
      </c>
      <c r="AA13" s="20"/>
      <c r="AB13" s="20"/>
      <c r="AC13" s="20"/>
      <c r="AD13" s="20"/>
      <c r="AE13" s="20"/>
      <c r="AG13" s="21">
        <f>SUMIFS(AF$2:AF13,D$2:D13,D13)</f>
        <v>0</v>
      </c>
    </row>
    <row r="14" spans="1:35" hidden="1" x14ac:dyDescent="0.35">
      <c r="A14" s="21">
        <f>IF(ISBLANK(B14),"",COUNTIF(B$2:B14,B14))-1</f>
        <v>0</v>
      </c>
      <c r="B14" s="27">
        <v>13</v>
      </c>
      <c r="C14" s="10">
        <f>VLOOKUP($A14+IF($A14=0,1,0),Database!$A:$Y,7,FALSE)</f>
        <v>46184.875</v>
      </c>
      <c r="D14" s="21" t="str">
        <f>VLOOKUP(Pronostics!$B14,Setup_MPP!$A:$G,3,FALSE)</f>
        <v>Julien_I</v>
      </c>
      <c r="E14" s="21" t="str">
        <f>VLOOKUP(Pronostics!$B14,Setup_MPP!$A:$G,2,FALSE)</f>
        <v>Julien INGE</v>
      </c>
      <c r="F14" s="21" t="str">
        <f>VLOOKUP($B14,Setup_MPP!$A:$E,4,FALSE)</f>
        <v>#C1E0EF</v>
      </c>
      <c r="G14" s="21" t="str">
        <f>VLOOKUP($B14,Setup_MPP!$A:$E,5,FALSE)</f>
        <v>#4F91B2</v>
      </c>
      <c r="H14" s="21" t="str">
        <f>IFERROR(IF(AND(A14&gt;=1,A14&lt;=104),VLOOKUP($A14,Location!$A:$J,6,FALSE),IF(A14=0,"Avant l'ouverture",IF(OR(A14=105,A14=106),"Bonus"))),"")</f>
        <v>Avant l'ouverture</v>
      </c>
      <c r="R14" s="27" t="str">
        <f t="shared" si="1"/>
        <v/>
      </c>
      <c r="T14" s="20"/>
      <c r="U14" s="20"/>
      <c r="V14" s="20"/>
      <c r="W14" s="20"/>
      <c r="X14" s="20"/>
      <c r="Y14" s="20"/>
      <c r="Z14" s="20">
        <f t="shared" si="0"/>
        <v>0</v>
      </c>
      <c r="AA14" s="20"/>
      <c r="AB14" s="20"/>
      <c r="AC14" s="20"/>
      <c r="AD14" s="20"/>
      <c r="AE14" s="20"/>
      <c r="AG14" s="21">
        <f>SUMIFS(AF$2:AF14,D$2:D14,D14)</f>
        <v>0</v>
      </c>
    </row>
    <row r="15" spans="1:35" hidden="1" x14ac:dyDescent="0.35">
      <c r="A15" s="21">
        <f>IF(ISBLANK(B15),"",COUNTIF(B$2:B15,B15))-1</f>
        <v>0</v>
      </c>
      <c r="B15" s="27">
        <v>14</v>
      </c>
      <c r="C15" s="10">
        <f>VLOOKUP($A15+IF($A15=0,1,0),Database!$A:$Y,7,FALSE)</f>
        <v>46184.875</v>
      </c>
      <c r="D15" s="21" t="str">
        <f>VLOOKUP(Pronostics!$B15,Setup_MPP!$A:$G,3,FALSE)</f>
        <v>MarieEYT</v>
      </c>
      <c r="E15" s="21" t="str">
        <f>VLOOKUP(Pronostics!$B15,Setup_MPP!$A:$G,2,FALSE)</f>
        <v>Marie EXBRAYAT</v>
      </c>
      <c r="F15" s="21" t="str">
        <f>VLOOKUP($B15,Setup_MPP!$A:$E,4,FALSE)</f>
        <v>#FFAFD2</v>
      </c>
      <c r="G15" s="21" t="str">
        <f>VLOOKUP($B15,Setup_MPP!$A:$E,5,FALSE)</f>
        <v>#F2589B</v>
      </c>
      <c r="H15" s="21" t="str">
        <f>IFERROR(IF(AND(A15&gt;=1,A15&lt;=104),VLOOKUP($A15,Location!$A:$J,6,FALSE),IF(A15=0,"Avant l'ouverture",IF(OR(A15=105,A15=106),"Bonus"))),"")</f>
        <v>Avant l'ouverture</v>
      </c>
      <c r="R15" s="27" t="str">
        <f t="shared" si="1"/>
        <v/>
      </c>
      <c r="T15" s="20"/>
      <c r="U15" s="20"/>
      <c r="V15" s="20"/>
      <c r="W15" s="20"/>
      <c r="X15" s="20"/>
      <c r="Y15" s="20"/>
      <c r="Z15" s="20">
        <f t="shared" si="0"/>
        <v>0</v>
      </c>
      <c r="AA15" s="20"/>
      <c r="AB15" s="20"/>
      <c r="AC15" s="20"/>
      <c r="AD15" s="20"/>
      <c r="AE15" s="20"/>
      <c r="AG15" s="21">
        <f>SUMIFS(AF$2:AF15,D$2:D15,D15)</f>
        <v>0</v>
      </c>
    </row>
    <row r="16" spans="1:35" hidden="1" x14ac:dyDescent="0.35">
      <c r="A16" s="21">
        <f>IF(ISBLANK(B16),"",COUNTIF(B$2:B16,B16))-1</f>
        <v>0</v>
      </c>
      <c r="B16" s="27">
        <v>15</v>
      </c>
      <c r="C16" s="10">
        <f>VLOOKUP($A16+IF($A16=0,1,0),Database!$A:$Y,7,FALSE)</f>
        <v>46184.875</v>
      </c>
      <c r="D16" s="21" t="str">
        <f>VLOOKUP(Pronostics!$B16,Setup_MPP!$A:$G,3,FALSE)</f>
        <v>Amino28</v>
      </c>
      <c r="E16" s="21" t="str">
        <f>VLOOKUP(Pronostics!$B16,Setup_MPP!$A:$G,2,FALSE)</f>
        <v>Amine ZARROUKI</v>
      </c>
      <c r="F16" s="21" t="str">
        <f>VLOOKUP($B16,Setup_MPP!$A:$E,4,FALSE)</f>
        <v>#FF9898</v>
      </c>
      <c r="G16" s="21" t="str">
        <f>VLOOKUP($B16,Setup_MPP!$A:$E,5,FALSE)</f>
        <v>#FF5D5D</v>
      </c>
      <c r="H16" s="21" t="str">
        <f>IFERROR(IF(AND(A16&gt;=1,A16&lt;=104),VLOOKUP($A16,Location!$A:$J,6,FALSE),IF(A16=0,"Avant l'ouverture",IF(OR(A16=105,A16=106),"Bonus"))),"")</f>
        <v>Avant l'ouverture</v>
      </c>
      <c r="R16" s="27" t="str">
        <f t="shared" si="1"/>
        <v/>
      </c>
      <c r="T16" s="20"/>
      <c r="U16" s="20"/>
      <c r="V16" s="20"/>
      <c r="W16" s="20"/>
      <c r="X16" s="20"/>
      <c r="Y16" s="20"/>
      <c r="Z16" s="20">
        <f t="shared" si="0"/>
        <v>0</v>
      </c>
      <c r="AA16" s="20"/>
      <c r="AB16" s="20"/>
      <c r="AC16" s="20"/>
      <c r="AD16" s="20"/>
      <c r="AE16" s="20"/>
      <c r="AG16" s="21">
        <f>SUMIFS(AF$2:AF16,D$2:D16,D16)</f>
        <v>0</v>
      </c>
    </row>
    <row r="17" spans="1:33" hidden="1" x14ac:dyDescent="0.35">
      <c r="A17" s="21">
        <f>IF(ISBLANK(B17),"",COUNTIF(B$2:B17,B17))-1</f>
        <v>0</v>
      </c>
      <c r="B17" s="27">
        <v>16</v>
      </c>
      <c r="C17" s="10">
        <f>VLOOKUP($A17+IF($A17=0,1,0),Database!$A:$Y,7,FALSE)</f>
        <v>46184.875</v>
      </c>
      <c r="D17" s="21" t="str">
        <f>VLOOKUP(Pronostics!$B17,Setup_MPP!$A:$G,3,FALSE)</f>
        <v>RomaLaura</v>
      </c>
      <c r="E17" s="21" t="str">
        <f>VLOOKUP(Pronostics!$B17,Setup_MPP!$A:$G,2,FALSE)</f>
        <v>Laura GIULIANO</v>
      </c>
      <c r="F17" s="21" t="str">
        <f>VLOOKUP($B17,Setup_MPP!$A:$E,4,FALSE)</f>
        <v>#86A4FE</v>
      </c>
      <c r="G17" s="21" t="str">
        <f>VLOOKUP($B17,Setup_MPP!$A:$E,5,FALSE)</f>
        <v>#3769FF</v>
      </c>
      <c r="H17" s="21" t="str">
        <f>IFERROR(IF(AND(A17&gt;=1,A17&lt;=104),VLOOKUP($A17,Location!$A:$J,6,FALSE),IF(A17=0,"Avant l'ouverture",IF(OR(A17=105,A17=106),"Bonus"))),"")</f>
        <v>Avant l'ouverture</v>
      </c>
      <c r="R17" s="27" t="str">
        <f t="shared" si="1"/>
        <v/>
      </c>
      <c r="T17" s="20"/>
      <c r="U17" s="20"/>
      <c r="V17" s="20"/>
      <c r="W17" s="20"/>
      <c r="X17" s="20"/>
      <c r="Y17" s="20"/>
      <c r="Z17" s="20">
        <f t="shared" si="0"/>
        <v>0</v>
      </c>
      <c r="AA17" s="20"/>
      <c r="AB17" s="20"/>
      <c r="AC17" s="20"/>
      <c r="AD17" s="20"/>
      <c r="AE17" s="20"/>
      <c r="AG17" s="21">
        <f>SUMIFS(AF$2:AF17,D$2:D17,D17)</f>
        <v>0</v>
      </c>
    </row>
    <row r="18" spans="1:33" hidden="1" x14ac:dyDescent="0.35">
      <c r="A18" s="21">
        <f>IF(ISBLANK(B18),"",COUNTIF(B$2:B18,B18))-1</f>
        <v>0</v>
      </c>
      <c r="B18" s="27">
        <v>17</v>
      </c>
      <c r="C18" s="10">
        <f>VLOOKUP($A18+IF($A18=0,1,0),Database!$A:$Y,7,FALSE)</f>
        <v>46184.875</v>
      </c>
      <c r="D18" s="21" t="str">
        <f>VLOOKUP(Pronostics!$B18,Setup_MPP!$A:$G,3,FALSE)</f>
        <v>Julien_cri</v>
      </c>
      <c r="E18" s="21" t="str">
        <f>VLOOKUP(Pronostics!$B18,Setup_MPP!$A:$G,2,FALSE)</f>
        <v>Julien CRIMOTEL</v>
      </c>
      <c r="F18" s="21" t="str">
        <f>VLOOKUP($B18,Setup_MPP!$A:$E,4,FALSE)</f>
        <v>#FFB0B0</v>
      </c>
      <c r="G18" s="21" t="str">
        <f>VLOOKUP($B18,Setup_MPP!$A:$E,5,FALSE)</f>
        <v>#F25757</v>
      </c>
      <c r="H18" s="21" t="str">
        <f>IFERROR(IF(AND(A18&gt;=1,A18&lt;=104),VLOOKUP($A18,Location!$A:$J,6,FALSE),IF(A18=0,"Avant l'ouverture",IF(OR(A18=105,A18=106),"Bonus"))),"")</f>
        <v>Avant l'ouverture</v>
      </c>
      <c r="R18" s="27" t="str">
        <f t="shared" si="1"/>
        <v/>
      </c>
      <c r="T18" s="20"/>
      <c r="U18" s="20"/>
      <c r="V18" s="20"/>
      <c r="W18" s="20"/>
      <c r="X18" s="20"/>
      <c r="Y18" s="20"/>
      <c r="Z18" s="20">
        <f t="shared" si="0"/>
        <v>0</v>
      </c>
      <c r="AA18" s="20"/>
      <c r="AB18" s="20"/>
      <c r="AC18" s="20"/>
      <c r="AD18" s="20"/>
      <c r="AE18" s="20"/>
      <c r="AG18" s="21">
        <f>SUMIFS(AF$2:AF18,D$2:D18,D18)</f>
        <v>0</v>
      </c>
    </row>
    <row r="19" spans="1:33" hidden="1" x14ac:dyDescent="0.35">
      <c r="A19" s="21">
        <f>IF(ISBLANK(B19),"",COUNTIF(B$2:B19,B19))-1</f>
        <v>0</v>
      </c>
      <c r="B19" s="27">
        <v>18</v>
      </c>
      <c r="C19" s="10">
        <f>VLOOKUP($A19+IF($A19=0,1,0),Database!$A:$Y,7,FALSE)</f>
        <v>46184.875</v>
      </c>
      <c r="D19" s="21" t="str">
        <f>VLOOKUP(Pronostics!$B19,Setup_MPP!$A:$G,3,FALSE)</f>
        <v>Cartone</v>
      </c>
      <c r="E19" s="21" t="str">
        <f>VLOOKUP(Pronostics!$B19,Setup_MPP!$A:$G,2,FALSE)</f>
        <v>Quentin CARTON</v>
      </c>
      <c r="F19" s="21" t="str">
        <f>VLOOKUP($B19,Setup_MPP!$A:$E,4,FALSE)</f>
        <v>#F0BC42</v>
      </c>
      <c r="G19" s="21" t="str">
        <f>VLOOKUP($B19,Setup_MPP!$A:$E,5,FALSE)</f>
        <v>#8E1F2F</v>
      </c>
      <c r="H19" s="21" t="str">
        <f>IFERROR(IF(AND(A19&gt;=1,A19&lt;=104),VLOOKUP($A19,Location!$A:$J,6,FALSE),IF(A19=0,"Avant l'ouverture",IF(OR(A19=105,A19=106),"Bonus"))),"")</f>
        <v>Avant l'ouverture</v>
      </c>
      <c r="R19" s="27" t="str">
        <f t="shared" si="1"/>
        <v/>
      </c>
      <c r="T19" s="20"/>
      <c r="U19" s="20"/>
      <c r="V19" s="20"/>
      <c r="W19" s="20"/>
      <c r="X19" s="20"/>
      <c r="Y19" s="20"/>
      <c r="Z19" s="20">
        <f t="shared" si="0"/>
        <v>0</v>
      </c>
      <c r="AA19" s="20"/>
      <c r="AB19" s="20"/>
      <c r="AC19" s="20"/>
      <c r="AD19" s="20"/>
      <c r="AE19" s="20"/>
      <c r="AG19" s="21">
        <f>SUMIFS(AF$2:AF19,D$2:D19,D19)</f>
        <v>0</v>
      </c>
    </row>
    <row r="20" spans="1:33" hidden="1" x14ac:dyDescent="0.35">
      <c r="A20" s="21">
        <f>IF(ISBLANK(B20),"",COUNTIF(B$2:B20,B20))-1</f>
        <v>0</v>
      </c>
      <c r="B20" s="27">
        <v>19</v>
      </c>
      <c r="C20" s="10">
        <f>VLOOKUP($A20+IF($A20=0,1,0),Database!$A:$Y,7,FALSE)</f>
        <v>46184.875</v>
      </c>
      <c r="D20" s="21" t="str">
        <f>VLOOKUP(Pronostics!$B20,Setup_MPP!$A:$G,3,FALSE)</f>
        <v>YramVi</v>
      </c>
      <c r="E20" s="21" t="str">
        <f>VLOOKUP(Pronostics!$B20,Setup_MPP!$A:$G,2,FALSE)</f>
        <v>Eyram TETSHIE</v>
      </c>
      <c r="F20" s="21" t="str">
        <f>VLOOKUP($B20,Setup_MPP!$A:$E,4,FALSE)</f>
        <v>#E8B28F</v>
      </c>
      <c r="G20" s="21" t="str">
        <f>VLOOKUP($B20,Setup_MPP!$A:$E,5,FALSE)</f>
        <v>#E65568</v>
      </c>
      <c r="H20" s="21" t="str">
        <f>IFERROR(IF(AND(A20&gt;=1,A20&lt;=104),VLOOKUP($A20,Location!$A:$J,6,FALSE),IF(A20=0,"Avant l'ouverture",IF(OR(A20=105,A20=106),"Bonus"))),"")</f>
        <v>Avant l'ouverture</v>
      </c>
      <c r="R20" s="27" t="str">
        <f t="shared" si="1"/>
        <v/>
      </c>
      <c r="T20" s="20"/>
      <c r="U20" s="20"/>
      <c r="V20" s="20"/>
      <c r="W20" s="20"/>
      <c r="X20" s="20"/>
      <c r="Y20" s="20"/>
      <c r="Z20" s="20">
        <f t="shared" si="0"/>
        <v>0</v>
      </c>
      <c r="AA20" s="20"/>
      <c r="AB20" s="20"/>
      <c r="AC20" s="20"/>
      <c r="AD20" s="20"/>
      <c r="AE20" s="20"/>
      <c r="AG20" s="21">
        <f>SUMIFS(AF$2:AF20,D$2:D20,D20)</f>
        <v>0</v>
      </c>
    </row>
    <row r="21" spans="1:33" hidden="1" x14ac:dyDescent="0.35">
      <c r="A21" s="21">
        <f>IF(ISBLANK(B21),"",COUNTIF(B$2:B21,B21))-1</f>
        <v>0</v>
      </c>
      <c r="B21" s="27">
        <v>20</v>
      </c>
      <c r="C21" s="10">
        <f>VLOOKUP($A21+IF($A21=0,1,0),Database!$A:$Y,7,FALSE)</f>
        <v>46184.875</v>
      </c>
      <c r="D21" s="21" t="str">
        <f>VLOOKUP(Pronostics!$B21,Setup_MPP!$A:$G,3,FALSE)</f>
        <v>Anis_MaFihache</v>
      </c>
      <c r="E21" s="21" t="str">
        <f>VLOOKUP(Pronostics!$B21,Setup_MPP!$A:$G,2,FALSE)</f>
        <v>Anis LEBIK</v>
      </c>
      <c r="F21" s="21" t="str">
        <f>VLOOKUP($B21,Setup_MPP!$A:$E,4,FALSE)</f>
        <v>#60DC8C</v>
      </c>
      <c r="G21" s="21" t="str">
        <f>VLOOKUP($B21,Setup_MPP!$A:$E,5,FALSE)</f>
        <v>#22A34F</v>
      </c>
      <c r="H21" s="21" t="str">
        <f>IFERROR(IF(AND(A21&gt;=1,A21&lt;=104),VLOOKUP($A21,Location!$A:$J,6,FALSE),IF(A21=0,"Avant l'ouverture",IF(OR(A21=105,A21=106),"Bonus"))),"")</f>
        <v>Avant l'ouverture</v>
      </c>
      <c r="R21" s="27" t="str">
        <f t="shared" si="1"/>
        <v/>
      </c>
      <c r="T21" s="20"/>
      <c r="U21" s="20"/>
      <c r="V21" s="20"/>
      <c r="W21" s="20"/>
      <c r="X21" s="20"/>
      <c r="Y21" s="20"/>
      <c r="Z21" s="20">
        <f t="shared" si="0"/>
        <v>0</v>
      </c>
      <c r="AA21" s="20"/>
      <c r="AB21" s="20"/>
      <c r="AC21" s="20"/>
      <c r="AD21" s="20"/>
      <c r="AE21" s="20"/>
      <c r="AG21" s="21">
        <f>SUMIFS(AF$2:AF21,D$2:D21,D21)</f>
        <v>0</v>
      </c>
    </row>
    <row r="22" spans="1:33" hidden="1" x14ac:dyDescent="0.35">
      <c r="A22" s="21">
        <f>IF(ISBLANK(B22),"",COUNTIF(B$2:B22,B22))-1</f>
        <v>0</v>
      </c>
      <c r="B22" s="27">
        <v>21</v>
      </c>
      <c r="C22" s="10">
        <f>VLOOKUP($A22+IF($A22=0,1,0),Database!$A:$Y,7,FALSE)</f>
        <v>46184.875</v>
      </c>
      <c r="D22" s="21" t="str">
        <f>VLOOKUP(Pronostics!$B22,Setup_MPP!$A:$G,3,FALSE)</f>
        <v>JUJULABOSS13</v>
      </c>
      <c r="E22" s="21" t="str">
        <f>VLOOKUP(Pronostics!$B22,Setup_MPP!$A:$G,2,FALSE)</f>
        <v>Julia BOUANAN</v>
      </c>
      <c r="F22" s="21" t="str">
        <f>VLOOKUP($B22,Setup_MPP!$A:$E,4,FALSE)</f>
        <v>#2FAEE0</v>
      </c>
      <c r="G22" s="21" t="str">
        <f>VLOOKUP($B22,Setup_MPP!$A:$E,5,FALSE)</f>
        <v>#BEA064</v>
      </c>
      <c r="H22" s="21" t="str">
        <f>IFERROR(IF(AND(A22&gt;=1,A22&lt;=104),VLOOKUP($A22,Location!$A:$J,6,FALSE),IF(A22=0,"Avant l'ouverture",IF(OR(A22=105,A22=106),"Bonus"))),"")</f>
        <v>Avant l'ouverture</v>
      </c>
      <c r="R22" s="27" t="str">
        <f t="shared" si="1"/>
        <v/>
      </c>
      <c r="T22" s="20"/>
      <c r="U22" s="20"/>
      <c r="V22" s="20"/>
      <c r="W22" s="20"/>
      <c r="X22" s="20"/>
      <c r="Y22" s="20"/>
      <c r="Z22" s="20">
        <f t="shared" si="0"/>
        <v>0</v>
      </c>
      <c r="AA22" s="20"/>
      <c r="AB22" s="20"/>
      <c r="AC22" s="20"/>
      <c r="AD22" s="20"/>
      <c r="AE22" s="20"/>
      <c r="AG22" s="21">
        <f>SUMIFS(AF$2:AF22,D$2:D22,D22)</f>
        <v>0</v>
      </c>
    </row>
    <row r="23" spans="1:33" hidden="1" x14ac:dyDescent="0.35">
      <c r="A23" s="21">
        <f>IF(ISBLANK(B23),"",COUNTIF(B$2:B23,B23))-1</f>
        <v>0</v>
      </c>
      <c r="B23" s="27">
        <v>22</v>
      </c>
      <c r="C23" s="10">
        <f>VLOOKUP($A23+IF($A23=0,1,0),Database!$A:$Y,7,FALSE)</f>
        <v>46184.875</v>
      </c>
      <c r="D23" s="21" t="str">
        <f>VLOOKUP(Pronostics!$B23,Setup_MPP!$A:$G,3,FALSE)</f>
        <v>Jujumsrd</v>
      </c>
      <c r="E23" s="21" t="str">
        <f>VLOOKUP(Pronostics!$B23,Setup_MPP!$A:$G,2,FALSE)</f>
        <v>Julie Mansard</v>
      </c>
      <c r="F23" s="21" t="str">
        <f>VLOOKUP($B23,Setup_MPP!$A:$E,4,FALSE)</f>
        <v>#41DEF0</v>
      </c>
      <c r="G23" s="21" t="str">
        <f>VLOOKUP($B23,Setup_MPP!$A:$E,5,FALSE)</f>
        <v>#0BA6B7</v>
      </c>
      <c r="H23" s="21" t="str">
        <f>IFERROR(IF(AND(A23&gt;=1,A23&lt;=104),VLOOKUP($A23,Location!$A:$J,6,FALSE),IF(A23=0,"Avant l'ouverture",IF(OR(A23=105,A23=106),"Bonus"))),"")</f>
        <v>Avant l'ouverture</v>
      </c>
      <c r="R23" s="27" t="str">
        <f t="shared" si="1"/>
        <v/>
      </c>
      <c r="T23" s="20"/>
      <c r="U23" s="20"/>
      <c r="V23" s="20"/>
      <c r="W23" s="20"/>
      <c r="X23" s="20"/>
      <c r="Y23" s="20"/>
      <c r="Z23" s="20">
        <f t="shared" si="0"/>
        <v>0</v>
      </c>
      <c r="AA23" s="20"/>
      <c r="AB23" s="20"/>
      <c r="AC23" s="20"/>
      <c r="AD23" s="20"/>
      <c r="AE23" s="20"/>
      <c r="AG23" s="21">
        <f>SUMIFS(AF$2:AF23,D$2:D23,D23)</f>
        <v>0</v>
      </c>
    </row>
    <row r="24" spans="1:33" hidden="1" x14ac:dyDescent="0.35">
      <c r="A24" s="21">
        <f>IF(ISBLANK(B24),"",COUNTIF(B$2:B24,B24))-1</f>
        <v>0</v>
      </c>
      <c r="B24" s="27">
        <v>23</v>
      </c>
      <c r="C24" s="10">
        <f>VLOOKUP($A24+IF($A24=0,1,0),Database!$A:$Y,7,FALSE)</f>
        <v>46184.875</v>
      </c>
      <c r="D24" s="21" t="str">
        <f>VLOOKUP(Pronostics!$B24,Setup_MPP!$A:$G,3,FALSE)</f>
        <v>DJUDJUPRONO</v>
      </c>
      <c r="E24" s="21" t="str">
        <f>VLOOKUP(Pronostics!$B24,Setup_MPP!$A:$G,2,FALSE)</f>
        <v>Juliette</v>
      </c>
      <c r="F24" s="21" t="str">
        <f>VLOOKUP($B24,Setup_MPP!$A:$E,4,FALSE)</f>
        <v>#F2A2A2</v>
      </c>
      <c r="G24" s="21" t="str">
        <f>VLOOKUP($B24,Setup_MPP!$A:$E,5,FALSE)</f>
        <v>#C25D5D</v>
      </c>
      <c r="H24" s="21" t="str">
        <f>IFERROR(IF(AND(A24&gt;=1,A24&lt;=104),VLOOKUP($A24,Location!$A:$J,6,FALSE),IF(A24=0,"Avant l'ouverture",IF(OR(A24=105,A24=106),"Bonus"))),"")</f>
        <v>Avant l'ouverture</v>
      </c>
      <c r="R24" s="27" t="str">
        <f t="shared" si="1"/>
        <v/>
      </c>
      <c r="T24" s="20"/>
      <c r="U24" s="20"/>
      <c r="V24" s="20"/>
      <c r="W24" s="20"/>
      <c r="X24" s="20"/>
      <c r="Y24" s="20"/>
      <c r="Z24" s="20">
        <f t="shared" si="0"/>
        <v>0</v>
      </c>
      <c r="AA24" s="20"/>
      <c r="AB24" s="20"/>
      <c r="AC24" s="20"/>
      <c r="AD24" s="20"/>
      <c r="AE24" s="20"/>
      <c r="AG24" s="21">
        <f>SUMIFS(AF$2:AF24,D$2:D24,D24)</f>
        <v>0</v>
      </c>
    </row>
    <row r="25" spans="1:33" hidden="1" x14ac:dyDescent="0.35">
      <c r="A25" s="21">
        <f>IF(ISBLANK(B25),"",COUNTIF(B$2:B25,B25))-1</f>
        <v>0</v>
      </c>
      <c r="B25" s="27">
        <v>24</v>
      </c>
      <c r="C25" s="10">
        <f>VLOOKUP($A25+IF($A25=0,1,0),Database!$A:$Y,7,FALSE)</f>
        <v>46184.875</v>
      </c>
      <c r="D25" s="21" t="str">
        <f>VLOOKUP(Pronostics!$B25,Setup_MPP!$A:$G,3,FALSE)</f>
        <v>Samyaaaaaaaaaa</v>
      </c>
      <c r="E25" s="21" t="str">
        <f>VLOOKUP(Pronostics!$B25,Setup_MPP!$A:$G,2,FALSE)</f>
        <v>Samya ALAOUI</v>
      </c>
      <c r="F25" s="21" t="str">
        <f>VLOOKUP($B25,Setup_MPP!$A:$E,4,FALSE)</f>
        <v>#A2F2C7</v>
      </c>
      <c r="G25" s="21" t="str">
        <f>VLOOKUP($B25,Setup_MPP!$A:$E,5,FALSE)</f>
        <v>#5DC18C</v>
      </c>
      <c r="H25" s="21" t="str">
        <f>IFERROR(IF(AND(A25&gt;=1,A25&lt;=104),VLOOKUP($A25,Location!$A:$J,6,FALSE),IF(A25=0,"Avant l'ouverture",IF(OR(A25=105,A25=106),"Bonus"))),"")</f>
        <v>Avant l'ouverture</v>
      </c>
      <c r="R25" s="27" t="str">
        <f t="shared" si="1"/>
        <v/>
      </c>
      <c r="T25" s="20"/>
      <c r="U25" s="20"/>
      <c r="V25" s="20"/>
      <c r="W25" s="20"/>
      <c r="X25" s="20"/>
      <c r="Y25" s="20"/>
      <c r="Z25" s="20">
        <f t="shared" si="0"/>
        <v>0</v>
      </c>
      <c r="AA25" s="20"/>
      <c r="AB25" s="20"/>
      <c r="AC25" s="20"/>
      <c r="AD25" s="20"/>
      <c r="AE25" s="20"/>
      <c r="AG25" s="21">
        <f>SUMIFS(AF$2:AF25,D$2:D25,D25)</f>
        <v>0</v>
      </c>
    </row>
    <row r="26" spans="1:33" hidden="1" x14ac:dyDescent="0.35">
      <c r="A26" s="21">
        <f>IF(ISBLANK(B26),"",COUNTIF(B$2:B26,B26))-1</f>
        <v>0</v>
      </c>
      <c r="B26" s="27">
        <v>25</v>
      </c>
      <c r="C26" s="10">
        <f>VLOOKUP($A26+IF($A26=0,1,0),Database!$A:$Y,7,FALSE)</f>
        <v>46184.875</v>
      </c>
      <c r="D26" s="21" t="str">
        <f>VLOOKUP(Pronostics!$B26,Setup_MPP!$A:$G,3,FALSE)</f>
        <v>leaw0808</v>
      </c>
      <c r="E26" s="21" t="str">
        <f>VLOOKUP(Pronostics!$B26,Setup_MPP!$A:$G,2,FALSE)</f>
        <v>Léa WALOCQ</v>
      </c>
      <c r="F26" s="21" t="str">
        <f>VLOOKUP($B26,Setup_MPP!$A:$E,4,FALSE)</f>
        <v>#D1B9EB</v>
      </c>
      <c r="G26" s="21" t="str">
        <f>VLOOKUP($B26,Setup_MPP!$A:$E,5,FALSE)</f>
        <v>#B58BC7</v>
      </c>
      <c r="H26" s="21" t="str">
        <f>IFERROR(IF(AND(A26&gt;=1,A26&lt;=104),VLOOKUP($A26,Location!$A:$J,6,FALSE),IF(A26=0,"Avant l'ouverture",IF(OR(A26=105,A26=106),"Bonus"))),"")</f>
        <v>Avant l'ouverture</v>
      </c>
      <c r="R26" s="27" t="str">
        <f t="shared" si="1"/>
        <v/>
      </c>
      <c r="Z26" s="20">
        <f t="shared" si="0"/>
        <v>0</v>
      </c>
      <c r="AG26" s="21">
        <f>SUMIFS(AF$2:AF26,D$2:D26,D26)</f>
        <v>0</v>
      </c>
    </row>
    <row r="27" spans="1:33" hidden="1" x14ac:dyDescent="0.35">
      <c r="A27" s="21">
        <f>IF(ISBLANK(B27),"",COUNTIF(B$2:B27,B27))-1</f>
        <v>0</v>
      </c>
      <c r="B27" s="27">
        <v>26</v>
      </c>
      <c r="C27" s="10">
        <v>46184.875</v>
      </c>
      <c r="D27" s="21" t="str">
        <f>VLOOKUP(Pronostics!$B27,Setup_MPP!$A:$G,3,FALSE)</f>
        <v>Mohamad#5GGG1</v>
      </c>
      <c r="E27" s="21" t="str">
        <f>VLOOKUP(Pronostics!$B27,Setup_MPP!$A:$G,2,FALSE)</f>
        <v>Mohamad EL KAWAS</v>
      </c>
      <c r="F27" s="21" t="str">
        <f>VLOOKUP($B27,Setup_MPP!$A:$E,4,FALSE)</f>
        <v>#EB8787</v>
      </c>
      <c r="G27" s="21" t="str">
        <f>VLOOKUP($B27,Setup_MPP!$A:$E,5,FALSE)</f>
        <v>#368E2C</v>
      </c>
      <c r="H27" s="21" t="str">
        <f>IFERROR(IF(AND(A27&gt;=1,A27&lt;=104),VLOOKUP($A27,Location!$A:$J,6,FALSE),IF(A27=0,"Avant l'ouverture",IF(OR(A27=105,A27=106),"Bonus"))),"")</f>
        <v>Avant l'ouverture</v>
      </c>
      <c r="I27" s="21" t="str">
        <f>IF(LEFT(H27,4)="Tour",VLOOKUP(A27,Database!$A:$C,3,FALSE),"")</f>
        <v/>
      </c>
      <c r="R27" s="27" t="str">
        <f t="shared" si="1"/>
        <v/>
      </c>
      <c r="Z27" s="20">
        <f t="shared" si="0"/>
        <v>0</v>
      </c>
      <c r="AG27" s="21">
        <f>SUMIFS(AF$2:AF27,D$2:D27,D27)</f>
        <v>0</v>
      </c>
    </row>
    <row r="28" spans="1:33" hidden="1" x14ac:dyDescent="0.35">
      <c r="A28" s="21">
        <f>IF(ISBLANK(B28),"",COUNTIF(B$2:B28,B28))-1</f>
        <v>0</v>
      </c>
      <c r="B28" s="27">
        <v>27</v>
      </c>
      <c r="C28" s="10">
        <f>VLOOKUP($A28+IF($A28=0,1,0),Database!$A:$Y,7,FALSE)</f>
        <v>46184.875</v>
      </c>
      <c r="D28" s="21" t="str">
        <f>VLOOKUP(Pronostics!$B28,Setup_MPP!$A:$G,3,FALSE)</f>
        <v>maryemkappa</v>
      </c>
      <c r="E28" s="21" t="str">
        <f>VLOOKUP(Pronostics!$B28,Setup_MPP!$A:$G,2,FALSE)</f>
        <v>Maryem GUIZANI</v>
      </c>
      <c r="F28" s="21" t="str">
        <f>VLOOKUP($B28,Setup_MPP!$A:$E,4,FALSE)</f>
        <v>#BCA2F4</v>
      </c>
      <c r="G28" s="21" t="str">
        <f>VLOOKUP($B28,Setup_MPP!$A:$E,5,FALSE)</f>
        <v>#6D3DD5</v>
      </c>
      <c r="H28" s="21" t="str">
        <f>IFERROR(IF(AND(A28&gt;=1,A28&lt;=104),VLOOKUP($A28,Location!$A:$J,6,FALSE),IF(A28=0,"Avant l'ouverture",IF(OR(A28=105,A28=106),"Bonus"))),"")</f>
        <v>Avant l'ouverture</v>
      </c>
      <c r="I28" s="21" t="str">
        <f>IF(LEFT(H28,4)="Tour",VLOOKUP(A28,Database!$A:$C,3,FALSE),"")</f>
        <v/>
      </c>
      <c r="R28" s="27" t="str">
        <f t="shared" si="1"/>
        <v/>
      </c>
      <c r="Z28" s="20">
        <f t="shared" si="0"/>
        <v>0</v>
      </c>
      <c r="AG28" s="21">
        <f>SUMIFS(AF$2:AF28,D$2:D28,D28)</f>
        <v>0</v>
      </c>
    </row>
    <row r="29" spans="1:33" hidden="1" x14ac:dyDescent="0.35">
      <c r="A29" s="27">
        <f>IF(ISBLANK(B29),"",COUNTIF(B$2:B29,B29))-1</f>
        <v>1</v>
      </c>
      <c r="B29" s="27">
        <v>1</v>
      </c>
      <c r="C29" s="10">
        <f>VLOOKUP($A29+IF($A29=0,1,0),Database!$A:$Y,7,FALSE)</f>
        <v>46184.875</v>
      </c>
      <c r="D29" s="21" t="str">
        <f>VLOOKUP(Pronostics!$B29,Setup_MPP!$A:$G,3,FALSE)</f>
        <v>_Nicolas_LM_</v>
      </c>
      <c r="E29" s="21" t="str">
        <f>VLOOKUP(Pronostics!$B29,Setup_MPP!$A:$G,2,FALSE)</f>
        <v>Nicolas LE MOUEL</v>
      </c>
      <c r="F29" s="21" t="str">
        <f>VLOOKUP($B29,Setup_MPP!$A:$E,4,FALSE)</f>
        <v>#F7C79D</v>
      </c>
      <c r="G29" s="21" t="str">
        <f>VLOOKUP($B29,Setup_MPP!$A:$E,5,FALSE)</f>
        <v>#FFBE85</v>
      </c>
      <c r="H29" s="21" t="str">
        <f>IFERROR(IF(AND(A29&gt;=1,A29&lt;=104),VLOOKUP($A29,Location!$A:$J,6,FALSE),IF(A29=0,"Avant l'ouverture",IF(OR(A29=105,A29=106),"Bonus"))),"")</f>
        <v>Tour 1</v>
      </c>
      <c r="I29" s="21" t="str">
        <f>IF(LEFT(H29,4)="Tour",VLOOKUP(A29,Database!$A:$C,3,FALSE),"")</f>
        <v>A</v>
      </c>
      <c r="J29" s="21" t="str">
        <f>VLOOKUP($A29,Location!$A:$J,7,FALSE)</f>
        <v>Mexique</v>
      </c>
      <c r="K29" s="21" t="str">
        <f>IFERROR(VLOOKUP(J29,Setup_Team!$B:$C,2,FALSE), "TDB")</f>
        <v>MEX</v>
      </c>
      <c r="L29" s="21" t="str">
        <f>VLOOKUP($A29,Location!$A:$J,8,FALSE)</f>
        <v>Afrique du Sud</v>
      </c>
      <c r="M29" s="21" t="str">
        <f>IFERROR(VLOOKUP(L29,Setup_Team!$B:$C,2,FALSE), "TDB")</f>
        <v>ZAF</v>
      </c>
      <c r="N29" s="21" t="str">
        <f>VLOOKUP($A29,Location!$A:$J,9,FALSE)</f>
        <v>Mexique City</v>
      </c>
      <c r="O29" s="21" t="str">
        <f>VLOOKUP($A29,Location!$A:$J,10,FALSE)</f>
        <v>Estadio Azteca</v>
      </c>
      <c r="P29" s="27">
        <v>3</v>
      </c>
      <c r="Q29" s="27">
        <v>1</v>
      </c>
      <c r="R29" s="27" t="str">
        <f t="shared" si="1"/>
        <v>3-1</v>
      </c>
      <c r="S29" s="21">
        <v>0</v>
      </c>
      <c r="T29" s="20">
        <f>VLOOKUP($A29,Database!$A:$Y,10,FALSE)</f>
        <v>49</v>
      </c>
      <c r="U29" s="20">
        <f>VLOOKUP($A29,Database!$A:$Y,11,FALSE)</f>
        <v>125</v>
      </c>
      <c r="V29" s="20">
        <f>VLOOKUP($A29,Database!$A:$Y,12,FALSE)</f>
        <v>148</v>
      </c>
      <c r="W29" s="20" t="str">
        <f>VLOOKUP(A29,Database!A:M,13,FALSE)</f>
        <v>Terminé</v>
      </c>
      <c r="X29" s="20">
        <f>VLOOKUP($A29,Database!$A:$Y,20,FALSE)</f>
        <v>2</v>
      </c>
      <c r="Y29" s="20">
        <f>VLOOKUP($A29,Database!$A:$Y,21,FALSE)</f>
        <v>0</v>
      </c>
      <c r="Z29" s="20">
        <f t="shared" si="0"/>
        <v>0</v>
      </c>
      <c r="AA29" s="20">
        <f t="shared" ref="AA29:AA92" si="2">IF(OR(ISBLANK(P29),ISBLANK(Q29)),"",IF(OR(AND(P29&gt;Q29,X29&gt;Y29),AND(P29=Q29,X29=Y29),AND(P29&lt;Q29,X29&lt;Y29)),1,0))</f>
        <v>1</v>
      </c>
      <c r="AB29" s="20">
        <f t="shared" ref="AB29:AB92" ca="1" si="3">IF(C29&lt;NOW(),IF(AND(P29&gt;Q29,X29&gt;Y29),T29,IF(AND(P29=Q29,X29=Y29),U29,IF(AND(P29&lt;Q29,X29&lt;Y29),V29,0))),"")</f>
        <v>49</v>
      </c>
      <c r="AC29" s="20">
        <f t="shared" ref="AC29:AC92" ca="1" si="4">IF(AND(P29=X29,Q29=Y29,NOT(ISBLANK(P29)),NOT(ISBLANK(Q29)),NOT(ISBLANK(X29)),NOT(ISBLANK(AB29))),1,0)</f>
        <v>0</v>
      </c>
      <c r="AD29" s="20" t="str">
        <f ca="1">IF(AC29=0,"",IF(OR(ISBLANK(P29),ISBLANK(Q29)),"",IF(ISBLANK(VLOOKUP(A29,Database!A:AA,22,FALSE)),"",VLOOKUP(A29,Database!A:AA,22,FALSE))))</f>
        <v/>
      </c>
      <c r="AE29" s="20">
        <f ca="1">IFERROR(
   IF(
     OR(ISBLANK(P29),ISBLANK(Q29)),
     "",
     IF(
       AND(AB29&lt;&gt;"",OR(W29="Terminé",W29="En cours")),
       VLOOKUP(AD29,Setup_ScoreExactBonus!A:D,4,FALSE),
       0
     )),
  0)</f>
        <v>0</v>
      </c>
      <c r="AF29" s="21">
        <f t="shared" ref="AF29:AF92" ca="1" si="5">IFERROR(IF(OR(ISBLANK(P29),ISBLANK(Q29)),0,IF(AB29&lt;&gt;"", AB29 + IF(AC29=1,AE29, 0), "") * (S29+1)),"")</f>
        <v>49</v>
      </c>
      <c r="AG29" s="21">
        <f ca="1">SUMIFS(AF$2:AF29,D$2:D29,D29)</f>
        <v>49</v>
      </c>
    </row>
    <row r="30" spans="1:33" hidden="1" x14ac:dyDescent="0.35">
      <c r="A30" s="21">
        <f>IF(ISBLANK(B30),"",COUNTIF(B$2:B30,B30))-1</f>
        <v>1</v>
      </c>
      <c r="B30" s="27">
        <v>2</v>
      </c>
      <c r="C30" s="10">
        <f>VLOOKUP($A30+IF($A30=0,1,0),Database!$A:$Y,7,FALSE)</f>
        <v>46184.875</v>
      </c>
      <c r="D30" s="21" t="str">
        <f>VLOOKUP(Pronostics!$B30,Setup_MPP!$A:$G,3,FALSE)</f>
        <v>leaelaz</v>
      </c>
      <c r="E30" s="21" t="str">
        <f>VLOOKUP(Pronostics!$B30,Setup_MPP!$A:$G,2,FALSE)</f>
        <v>Léa EL ASERY</v>
      </c>
      <c r="F30" s="21" t="str">
        <f>VLOOKUP($B30,Setup_MPP!$A:$E,4,FALSE)</f>
        <v>#FFBEBE</v>
      </c>
      <c r="G30" s="21" t="str">
        <f>VLOOKUP($B30,Setup_MPP!$A:$E,5,FALSE)</f>
        <v>#DF6868</v>
      </c>
      <c r="H30" s="21" t="str">
        <f>IFERROR(IF(AND(A30&gt;=1,A30&lt;=104),VLOOKUP($A30,Location!$A:$J,6,FALSE),IF(A30=0,"Avant l'ouverture",IF(OR(A30=105,A30=106),"Bonus"))),"")</f>
        <v>Tour 1</v>
      </c>
      <c r="I30" s="21" t="str">
        <f>IF(LEFT(H30,4)="Tour",VLOOKUP(A30,Database!$A:$C,3,FALSE),"")</f>
        <v>A</v>
      </c>
      <c r="J30" s="21" t="str">
        <f>VLOOKUP($A30,Location!$A:$J,7,FALSE)</f>
        <v>Mexique</v>
      </c>
      <c r="K30" s="21" t="str">
        <f>IFERROR(VLOOKUP(J30,Setup_Team!$B:$C,2,FALSE), "TDB")</f>
        <v>MEX</v>
      </c>
      <c r="L30" s="21" t="str">
        <f>VLOOKUP($A30,Location!$A:$J,8,FALSE)</f>
        <v>Afrique du Sud</v>
      </c>
      <c r="M30" s="21" t="str">
        <f>IFERROR(VLOOKUP(L30,Setup_Team!$B:$C,2,FALSE), "TDB")</f>
        <v>ZAF</v>
      </c>
      <c r="N30" s="21" t="str">
        <f>VLOOKUP($A30,Location!$A:$J,9,FALSE)</f>
        <v>Mexique City</v>
      </c>
      <c r="O30" s="21" t="str">
        <f>VLOOKUP($A30,Location!$A:$J,10,FALSE)</f>
        <v>Estadio Azteca</v>
      </c>
      <c r="P30" s="27">
        <v>2</v>
      </c>
      <c r="Q30" s="27">
        <v>1</v>
      </c>
      <c r="R30" s="27" t="str">
        <f t="shared" si="1"/>
        <v>2-1</v>
      </c>
      <c r="S30" s="21">
        <v>0</v>
      </c>
      <c r="T30" s="20">
        <f>VLOOKUP($A30,Database!$A:$Y,10,FALSE)</f>
        <v>49</v>
      </c>
      <c r="U30" s="20">
        <f>VLOOKUP($A30,Database!$A:$Y,11,FALSE)</f>
        <v>125</v>
      </c>
      <c r="V30" s="20">
        <f>VLOOKUP($A30,Database!$A:$Y,12,FALSE)</f>
        <v>148</v>
      </c>
      <c r="W30" s="20" t="str">
        <f>VLOOKUP(A30,Database!A:M,13,FALSE)</f>
        <v>Terminé</v>
      </c>
      <c r="X30" s="20">
        <f>VLOOKUP($A30,Database!$A:$Y,20,FALSE)</f>
        <v>2</v>
      </c>
      <c r="Y30" s="20">
        <f>VLOOKUP($A30,Database!$A:$Y,21,FALSE)</f>
        <v>0</v>
      </c>
      <c r="Z30" s="20">
        <f t="shared" si="0"/>
        <v>0</v>
      </c>
      <c r="AA30" s="20">
        <f t="shared" si="2"/>
        <v>1</v>
      </c>
      <c r="AB30" s="20">
        <f t="shared" ca="1" si="3"/>
        <v>49</v>
      </c>
      <c r="AC30" s="20">
        <f t="shared" ca="1" si="4"/>
        <v>0</v>
      </c>
      <c r="AD30" s="20" t="str">
        <f ca="1">IF(AC30=0,"",IF(OR(ISBLANK(P30),ISBLANK(Q30)),"",IF(ISBLANK(VLOOKUP(A30,Database!A:AA,22,FALSE)),"",VLOOKUP(A30,Database!A:AA,22,FALSE))))</f>
        <v/>
      </c>
      <c r="AE30" s="20">
        <f ca="1">IFERROR(
   IF(
     OR(ISBLANK(P30),ISBLANK(Q30)),
     "",
     IF(
       AND(AB30&lt;&gt;"",OR(W30="Terminé",W30="En cours")),
       VLOOKUP(AD30,Setup_ScoreExactBonus!A:D,4,FALSE),
       0
     )),
  0)</f>
        <v>0</v>
      </c>
      <c r="AF30" s="21">
        <f t="shared" ca="1" si="5"/>
        <v>49</v>
      </c>
      <c r="AG30" s="21">
        <f ca="1">SUMIFS(AF$2:AF30,D$2:D30,D30)</f>
        <v>49</v>
      </c>
    </row>
    <row r="31" spans="1:33" hidden="1" x14ac:dyDescent="0.35">
      <c r="A31" s="21">
        <f>IF(ISBLANK(B31),"",COUNTIF(B$2:B31,B31))-1</f>
        <v>1</v>
      </c>
      <c r="B31" s="27">
        <v>3</v>
      </c>
      <c r="C31" s="10">
        <f>VLOOKUP($A31+IF($A31=0,1,0),Database!$A:$Y,7,FALSE)</f>
        <v>46184.875</v>
      </c>
      <c r="D31" s="21" t="str">
        <f>VLOOKUP(Pronostics!$B31,Setup_MPP!$A:$G,3,FALSE)</f>
        <v>PasMetalleux</v>
      </c>
      <c r="E31" s="21" t="str">
        <f>VLOOKUP(Pronostics!$B31,Setup_MPP!$A:$G,2,FALSE)</f>
        <v>Elwenn JOUBREL</v>
      </c>
      <c r="F31" s="21" t="str">
        <f>VLOOKUP($B31,Setup_MPP!$A:$E,4,FALSE)</f>
        <v>#F5C7FC</v>
      </c>
      <c r="G31" s="21" t="str">
        <f>VLOOKUP($B31,Setup_MPP!$A:$E,5,FALSE)</f>
        <v>#C489CF</v>
      </c>
      <c r="H31" s="21" t="str">
        <f>IFERROR(IF(AND(A31&gt;=1,A31&lt;=104),VLOOKUP($A31,Location!$A:$J,6,FALSE),IF(A31=0,"Avant l'ouverture",IF(OR(A31=105,A31=106),"Bonus"))),"")</f>
        <v>Tour 1</v>
      </c>
      <c r="I31" s="21" t="str">
        <f>IF(LEFT(H31,4)="Tour",VLOOKUP(A31,Database!$A:$C,3,FALSE),"")</f>
        <v>A</v>
      </c>
      <c r="J31" s="21" t="str">
        <f>VLOOKUP($A31,Location!$A:$J,7,FALSE)</f>
        <v>Mexique</v>
      </c>
      <c r="K31" s="21" t="str">
        <f>IFERROR(VLOOKUP(J31,Setup_Team!$B:$C,2,FALSE), "TDB")</f>
        <v>MEX</v>
      </c>
      <c r="L31" s="21" t="str">
        <f>VLOOKUP($A31,Location!$A:$J,8,FALSE)</f>
        <v>Afrique du Sud</v>
      </c>
      <c r="M31" s="21" t="str">
        <f>IFERROR(VLOOKUP(L31,Setup_Team!$B:$C,2,FALSE), "TDB")</f>
        <v>ZAF</v>
      </c>
      <c r="N31" s="21" t="str">
        <f>VLOOKUP($A31,Location!$A:$J,9,FALSE)</f>
        <v>Mexique City</v>
      </c>
      <c r="O31" s="21" t="str">
        <f>VLOOKUP($A31,Location!$A:$J,10,FALSE)</f>
        <v>Estadio Azteca</v>
      </c>
      <c r="P31" s="27">
        <v>2</v>
      </c>
      <c r="Q31" s="27">
        <v>0</v>
      </c>
      <c r="R31" s="27" t="str">
        <f t="shared" si="1"/>
        <v>2-0</v>
      </c>
      <c r="S31" s="21">
        <v>0</v>
      </c>
      <c r="T31" s="20">
        <f>VLOOKUP($A31,Database!$A:$Y,10,FALSE)</f>
        <v>49</v>
      </c>
      <c r="U31" s="20">
        <f>VLOOKUP($A31,Database!$A:$Y,11,FALSE)</f>
        <v>125</v>
      </c>
      <c r="V31" s="20">
        <f>VLOOKUP($A31,Database!$A:$Y,12,FALSE)</f>
        <v>148</v>
      </c>
      <c r="W31" s="20" t="str">
        <f>VLOOKUP(A31,Database!A:M,13,FALSE)</f>
        <v>Terminé</v>
      </c>
      <c r="X31" s="20">
        <f>VLOOKUP($A31,Database!$A:$Y,20,FALSE)</f>
        <v>2</v>
      </c>
      <c r="Y31" s="20">
        <f>VLOOKUP($A31,Database!$A:$Y,21,FALSE)</f>
        <v>0</v>
      </c>
      <c r="Z31" s="20">
        <f t="shared" si="0"/>
        <v>0</v>
      </c>
      <c r="AA31" s="20">
        <f t="shared" si="2"/>
        <v>1</v>
      </c>
      <c r="AB31" s="20">
        <f t="shared" ca="1" si="3"/>
        <v>49</v>
      </c>
      <c r="AC31" s="20">
        <f t="shared" ca="1" si="4"/>
        <v>1</v>
      </c>
      <c r="AD31" s="20" t="str">
        <f ca="1">IF(AC31=0,"",IF(OR(ISBLANK(P31),ISBLANK(Q31)),"",IF(ISBLANK(VLOOKUP(A31,Database!A:AA,22,FALSE)),"",VLOOKUP(A31,Database!A:AA,22,FALSE))))</f>
        <v>Exact</v>
      </c>
      <c r="AE31" s="20">
        <f ca="1">IFERROR(
   IF(
     OR(ISBLANK(P31),ISBLANK(Q31)),
     "",
     IF(
       AND(AB31&lt;&gt;"",OR(W31="Terminé",W31="En cours")),
       VLOOKUP(AD31,Setup_ScoreExactBonus!A:D,4,FALSE),
       0
     )),
  0)</f>
        <v>20</v>
      </c>
      <c r="AF31" s="21">
        <f t="shared" ca="1" si="5"/>
        <v>69</v>
      </c>
      <c r="AG31" s="21">
        <f ca="1">SUMIFS(AF$2:AF31,D$2:D31,D31)</f>
        <v>69</v>
      </c>
    </row>
    <row r="32" spans="1:33" hidden="1" x14ac:dyDescent="0.35">
      <c r="A32" s="21">
        <f>IF(ISBLANK(B32),"",COUNTIF(B$2:B32,B32))-1</f>
        <v>1</v>
      </c>
      <c r="B32" s="27">
        <v>4</v>
      </c>
      <c r="C32" s="10">
        <f>VLOOKUP($A32+IF($A32=0,1,0),Database!$A:$Y,7,FALSE)</f>
        <v>46184.875</v>
      </c>
      <c r="D32" s="21" t="str">
        <f>VLOOKUP(Pronostics!$B32,Setup_MPP!$A:$G,3,FALSE)</f>
        <v>Popo444</v>
      </c>
      <c r="E32" s="21" t="str">
        <f>VLOOKUP(Pronostics!$B32,Setup_MPP!$A:$G,2,FALSE)</f>
        <v>Pauline OLIVIER</v>
      </c>
      <c r="F32" s="21" t="str">
        <f>VLOOKUP($B32,Setup_MPP!$A:$E,4,FALSE)</f>
        <v>#A5EA7F</v>
      </c>
      <c r="G32" s="21" t="str">
        <f>VLOOKUP($B32,Setup_MPP!$A:$E,5,FALSE)</f>
        <v>#80C65A</v>
      </c>
      <c r="H32" s="21" t="str">
        <f>IFERROR(IF(AND(A32&gt;=1,A32&lt;=104),VLOOKUP($A32,Location!$A:$J,6,FALSE),IF(A32=0,"Avant l'ouverture",IF(OR(A32=105,A32=106),"Bonus"))),"")</f>
        <v>Tour 1</v>
      </c>
      <c r="I32" s="21" t="str">
        <f>IF(LEFT(H32,4)="Tour",VLOOKUP(A32,Database!$A:$C,3,FALSE),"")</f>
        <v>A</v>
      </c>
      <c r="J32" s="21" t="str">
        <f>VLOOKUP($A32,Location!$A:$J,7,FALSE)</f>
        <v>Mexique</v>
      </c>
      <c r="K32" s="21" t="str">
        <f>IFERROR(VLOOKUP(J32,Setup_Team!$B:$C,2,FALSE), "TDB")</f>
        <v>MEX</v>
      </c>
      <c r="L32" s="21" t="str">
        <f>VLOOKUP($A32,Location!$A:$J,8,FALSE)</f>
        <v>Afrique du Sud</v>
      </c>
      <c r="M32" s="21" t="str">
        <f>IFERROR(VLOOKUP(L32,Setup_Team!$B:$C,2,FALSE), "TDB")</f>
        <v>ZAF</v>
      </c>
      <c r="N32" s="21" t="str">
        <f>VLOOKUP($A32,Location!$A:$J,9,FALSE)</f>
        <v>Mexique City</v>
      </c>
      <c r="O32" s="21" t="str">
        <f>VLOOKUP($A32,Location!$A:$J,10,FALSE)</f>
        <v>Estadio Azteca</v>
      </c>
      <c r="P32" s="27">
        <v>2</v>
      </c>
      <c r="Q32" s="27">
        <v>0</v>
      </c>
      <c r="R32" s="27" t="str">
        <f t="shared" si="1"/>
        <v>2-0</v>
      </c>
      <c r="S32" s="21">
        <v>0</v>
      </c>
      <c r="T32" s="20">
        <f>VLOOKUP($A32,Database!$A:$Y,10,FALSE)</f>
        <v>49</v>
      </c>
      <c r="U32" s="20">
        <f>VLOOKUP($A32,Database!$A:$Y,11,FALSE)</f>
        <v>125</v>
      </c>
      <c r="V32" s="20">
        <f>VLOOKUP($A32,Database!$A:$Y,12,FALSE)</f>
        <v>148</v>
      </c>
      <c r="W32" s="20" t="str">
        <f>VLOOKUP(A32,Database!A:M,13,FALSE)</f>
        <v>Terminé</v>
      </c>
      <c r="X32" s="20">
        <f>VLOOKUP($A32,Database!$A:$Y,20,FALSE)</f>
        <v>2</v>
      </c>
      <c r="Y32" s="20">
        <f>VLOOKUP($A32,Database!$A:$Y,21,FALSE)</f>
        <v>0</v>
      </c>
      <c r="Z32" s="20">
        <f t="shared" si="0"/>
        <v>0</v>
      </c>
      <c r="AA32" s="20">
        <f t="shared" si="2"/>
        <v>1</v>
      </c>
      <c r="AB32" s="20">
        <f t="shared" ca="1" si="3"/>
        <v>49</v>
      </c>
      <c r="AC32" s="20">
        <f t="shared" ca="1" si="4"/>
        <v>1</v>
      </c>
      <c r="AD32" s="20" t="str">
        <f ca="1">IF(AC32=0,"",IF(OR(ISBLANK(P32),ISBLANK(Q32)),"",IF(ISBLANK(VLOOKUP(A32,Database!A:AA,22,FALSE)),"",VLOOKUP(A32,Database!A:AA,22,FALSE))))</f>
        <v>Exact</v>
      </c>
      <c r="AE32" s="20">
        <f ca="1">IFERROR(
   IF(
     OR(ISBLANK(P32),ISBLANK(Q32)),
     "",
     IF(
       AND(AB32&lt;&gt;"",OR(W32="Terminé",W32="En cours")),
       VLOOKUP(AD32,Setup_ScoreExactBonus!A:D,4,FALSE),
       0
     )),
  0)</f>
        <v>20</v>
      </c>
      <c r="AF32" s="21">
        <f t="shared" ca="1" si="5"/>
        <v>69</v>
      </c>
      <c r="AG32" s="21">
        <f ca="1">SUMIFS(AF$2:AF32,D$2:D32,D32)</f>
        <v>69</v>
      </c>
    </row>
    <row r="33" spans="1:33" hidden="1" x14ac:dyDescent="0.35">
      <c r="A33" s="21">
        <f>IF(ISBLANK(B33),"",COUNTIF(B$2:B33,B33))-1</f>
        <v>1</v>
      </c>
      <c r="B33" s="27">
        <v>5</v>
      </c>
      <c r="C33" s="10">
        <f>VLOOKUP($A33+IF($A33=0,1,0),Database!$A:$Y,7,FALSE)</f>
        <v>46184.875</v>
      </c>
      <c r="D33" s="21" t="str">
        <f>VLOOKUP(Pronostics!$B33,Setup_MPP!$A:$G,3,FALSE)</f>
        <v>_Jujul</v>
      </c>
      <c r="E33" s="21" t="str">
        <f>VLOOKUP(Pronostics!$B33,Setup_MPP!$A:$G,2,FALSE)</f>
        <v>Julie BOISSIERE</v>
      </c>
      <c r="F33" s="21" t="str">
        <f>VLOOKUP($B33,Setup_MPP!$A:$E,4,FALSE)</f>
        <v>#D890FF</v>
      </c>
      <c r="G33" s="21" t="str">
        <f>VLOOKUP($B33,Setup_MPP!$A:$E,5,FALSE)</f>
        <v>#B750EF</v>
      </c>
      <c r="H33" s="21" t="str">
        <f>IFERROR(IF(AND(A33&gt;=1,A33&lt;=104),VLOOKUP($A33,Location!$A:$J,6,FALSE),IF(A33=0,"Avant l'ouverture",IF(OR(A33=105,A33=106),"Bonus"))),"")</f>
        <v>Tour 1</v>
      </c>
      <c r="I33" s="21" t="str">
        <f>IF(LEFT(H33,4)="Tour",VLOOKUP(A33,Database!$A:$C,3,FALSE),"")</f>
        <v>A</v>
      </c>
      <c r="J33" s="21" t="str">
        <f>VLOOKUP($A33,Location!$A:$J,7,FALSE)</f>
        <v>Mexique</v>
      </c>
      <c r="K33" s="21" t="str">
        <f>IFERROR(VLOOKUP(J33,Setup_Team!$B:$C,2,FALSE), "TDB")</f>
        <v>MEX</v>
      </c>
      <c r="L33" s="21" t="str">
        <f>VLOOKUP($A33,Location!$A:$J,8,FALSE)</f>
        <v>Afrique du Sud</v>
      </c>
      <c r="M33" s="21" t="str">
        <f>IFERROR(VLOOKUP(L33,Setup_Team!$B:$C,2,FALSE), "TDB")</f>
        <v>ZAF</v>
      </c>
      <c r="N33" s="21" t="str">
        <f>VLOOKUP($A33,Location!$A:$J,9,FALSE)</f>
        <v>Mexique City</v>
      </c>
      <c r="O33" s="21" t="str">
        <f>VLOOKUP($A33,Location!$A:$J,10,FALSE)</f>
        <v>Estadio Azteca</v>
      </c>
      <c r="P33" s="27">
        <v>1</v>
      </c>
      <c r="Q33" s="27">
        <v>1</v>
      </c>
      <c r="R33" s="27" t="str">
        <f t="shared" si="1"/>
        <v>1-1</v>
      </c>
      <c r="S33" s="21">
        <v>0</v>
      </c>
      <c r="T33" s="20">
        <f>VLOOKUP($A33,Database!$A:$Y,10,FALSE)</f>
        <v>49</v>
      </c>
      <c r="U33" s="20">
        <f>VLOOKUP($A33,Database!$A:$Y,11,FALSE)</f>
        <v>125</v>
      </c>
      <c r="V33" s="20">
        <f>VLOOKUP($A33,Database!$A:$Y,12,FALSE)</f>
        <v>148</v>
      </c>
      <c r="W33" s="20" t="str">
        <f>VLOOKUP(A33,Database!A:M,13,FALSE)</f>
        <v>Terminé</v>
      </c>
      <c r="X33" s="20">
        <f>VLOOKUP($A33,Database!$A:$Y,20,FALSE)</f>
        <v>2</v>
      </c>
      <c r="Y33" s="20">
        <f>VLOOKUP($A33,Database!$A:$Y,21,FALSE)</f>
        <v>0</v>
      </c>
      <c r="Z33" s="20">
        <f t="shared" si="0"/>
        <v>0</v>
      </c>
      <c r="AA33" s="20">
        <f t="shared" si="2"/>
        <v>0</v>
      </c>
      <c r="AB33" s="20">
        <f t="shared" ca="1" si="3"/>
        <v>0</v>
      </c>
      <c r="AC33" s="20">
        <f t="shared" ca="1" si="4"/>
        <v>0</v>
      </c>
      <c r="AD33" s="20" t="str">
        <f ca="1">IF(AC33=0,"",IF(OR(ISBLANK(P33),ISBLANK(Q33)),"",IF(ISBLANK(VLOOKUP(A33,Database!A:AA,22,FALSE)),"",VLOOKUP(A33,Database!A:AA,22,FALSE))))</f>
        <v/>
      </c>
      <c r="AE33" s="20">
        <f ca="1">IFERROR(
   IF(
     OR(ISBLANK(P33),ISBLANK(Q33)),
     "",
     IF(
       AND(AB33&lt;&gt;"",OR(W33="Terminé",W33="En cours")),
       VLOOKUP(AD33,Setup_ScoreExactBonus!A:D,4,FALSE),
       0
     )),
  0)</f>
        <v>0</v>
      </c>
      <c r="AF33" s="21">
        <f t="shared" ca="1" si="5"/>
        <v>0</v>
      </c>
      <c r="AG33" s="21">
        <f ca="1">SUMIFS(AF$2:AF33,D$2:D33,D33)</f>
        <v>0</v>
      </c>
    </row>
    <row r="34" spans="1:33" hidden="1" x14ac:dyDescent="0.35">
      <c r="A34" s="21">
        <f>IF(ISBLANK(B34),"",COUNTIF(B$2:B34,B34))-1</f>
        <v>1</v>
      </c>
      <c r="B34" s="27">
        <v>6</v>
      </c>
      <c r="C34" s="10">
        <f>VLOOKUP($A34+IF($A34=0,1,0),Database!$A:$Y,7,FALSE)</f>
        <v>46184.875</v>
      </c>
      <c r="D34" s="21" t="str">
        <f>VLOOKUP(Pronostics!$B34,Setup_MPP!$A:$G,3,FALSE)</f>
        <v>Julay</v>
      </c>
      <c r="E34" s="21" t="str">
        <f>VLOOKUP(Pronostics!$B34,Setup_MPP!$A:$G,2,FALSE)</f>
        <v>Julie BOUCHARD</v>
      </c>
      <c r="F34" s="21" t="str">
        <f>VLOOKUP($B34,Setup_MPP!$A:$E,4,FALSE)</f>
        <v>#A6F7B1</v>
      </c>
      <c r="G34" s="21" t="str">
        <f>VLOOKUP($B34,Setup_MPP!$A:$E,5,FALSE)</f>
        <v>#6EC179</v>
      </c>
      <c r="H34" s="21" t="str">
        <f>IFERROR(IF(AND(A34&gt;=1,A34&lt;=104),VLOOKUP($A34,Location!$A:$J,6,FALSE),IF(A34=0,"Avant l'ouverture",IF(OR(A34=105,A34=106),"Bonus"))),"")</f>
        <v>Tour 1</v>
      </c>
      <c r="I34" s="21" t="str">
        <f>IF(LEFT(H34,4)="Tour",VLOOKUP(A34,Database!$A:$C,3,FALSE),"")</f>
        <v>A</v>
      </c>
      <c r="J34" s="21" t="str">
        <f>VLOOKUP($A34,Location!$A:$J,7,FALSE)</f>
        <v>Mexique</v>
      </c>
      <c r="K34" s="21" t="str">
        <f>IFERROR(VLOOKUP(J34,Setup_Team!$B:$C,2,FALSE), "TDB")</f>
        <v>MEX</v>
      </c>
      <c r="L34" s="21" t="str">
        <f>VLOOKUP($A34,Location!$A:$J,8,FALSE)</f>
        <v>Afrique du Sud</v>
      </c>
      <c r="M34" s="21" t="str">
        <f>IFERROR(VLOOKUP(L34,Setup_Team!$B:$C,2,FALSE), "TDB")</f>
        <v>ZAF</v>
      </c>
      <c r="N34" s="21" t="str">
        <f>VLOOKUP($A34,Location!$A:$J,9,FALSE)</f>
        <v>Mexique City</v>
      </c>
      <c r="O34" s="21" t="str">
        <f>VLOOKUP($A34,Location!$A:$J,10,FALSE)</f>
        <v>Estadio Azteca</v>
      </c>
      <c r="P34" s="27">
        <v>2</v>
      </c>
      <c r="Q34" s="27">
        <v>1</v>
      </c>
      <c r="R34" s="27" t="str">
        <f t="shared" si="1"/>
        <v>2-1</v>
      </c>
      <c r="S34" s="21">
        <v>0</v>
      </c>
      <c r="T34" s="20">
        <f>VLOOKUP($A34,Database!$A:$Y,10,FALSE)</f>
        <v>49</v>
      </c>
      <c r="U34" s="20">
        <f>VLOOKUP($A34,Database!$A:$Y,11,FALSE)</f>
        <v>125</v>
      </c>
      <c r="V34" s="20">
        <f>VLOOKUP($A34,Database!$A:$Y,12,FALSE)</f>
        <v>148</v>
      </c>
      <c r="W34" s="20" t="str">
        <f>VLOOKUP(A34,Database!A:M,13,FALSE)</f>
        <v>Terminé</v>
      </c>
      <c r="X34" s="20">
        <f>VLOOKUP($A34,Database!$A:$Y,20,FALSE)</f>
        <v>2</v>
      </c>
      <c r="Y34" s="20">
        <f>VLOOKUP($A34,Database!$A:$Y,21,FALSE)</f>
        <v>0</v>
      </c>
      <c r="Z34" s="20">
        <f t="shared" si="0"/>
        <v>0</v>
      </c>
      <c r="AA34" s="20">
        <f t="shared" si="2"/>
        <v>1</v>
      </c>
      <c r="AB34" s="20">
        <f t="shared" ca="1" si="3"/>
        <v>49</v>
      </c>
      <c r="AC34" s="20">
        <f t="shared" ca="1" si="4"/>
        <v>0</v>
      </c>
      <c r="AD34" s="20" t="str">
        <f ca="1">IF(AC34=0,"",IF(OR(ISBLANK(P34),ISBLANK(Q34)),"",IF(ISBLANK(VLOOKUP(A34,Database!A:AA,22,FALSE)),"",VLOOKUP(A34,Database!A:AA,22,FALSE))))</f>
        <v/>
      </c>
      <c r="AE34" s="20">
        <f ca="1">IFERROR(
   IF(
     OR(ISBLANK(P34),ISBLANK(Q34)),
     "",
     IF(
       AND(AB34&lt;&gt;"",OR(W34="Terminé",W34="En cours")),
       VLOOKUP(AD34,Setup_ScoreExactBonus!A:D,4,FALSE),
       0
     )),
  0)</f>
        <v>0</v>
      </c>
      <c r="AF34" s="21">
        <f t="shared" ca="1" si="5"/>
        <v>49</v>
      </c>
      <c r="AG34" s="21">
        <f ca="1">SUMIFS(AF$2:AF34,D$2:D34,D34)</f>
        <v>49</v>
      </c>
    </row>
    <row r="35" spans="1:33" hidden="1" x14ac:dyDescent="0.35">
      <c r="A35" s="21">
        <f>IF(ISBLANK(B35),"",COUNTIF(B$2:B35,B35))-1</f>
        <v>1</v>
      </c>
      <c r="B35" s="27">
        <v>7</v>
      </c>
      <c r="C35" s="10">
        <f>VLOOKUP($A35+IF($A35=0,1,0),Database!$A:$Y,7,FALSE)</f>
        <v>46184.875</v>
      </c>
      <c r="D35" s="21" t="str">
        <f>VLOOKUP(Pronostics!$B35,Setup_MPP!$A:$G,3,FALSE)</f>
        <v>__Vince__</v>
      </c>
      <c r="E35" s="21" t="str">
        <f>VLOOKUP(Pronostics!$B35,Setup_MPP!$A:$G,2,FALSE)</f>
        <v>Vincent FRAYSSE</v>
      </c>
      <c r="F35" s="21" t="str">
        <f>VLOOKUP($B35,Setup_MPP!$A:$E,4,FALSE)</f>
        <v>#B2EAE8</v>
      </c>
      <c r="G35" s="21" t="str">
        <f>VLOOKUP($B35,Setup_MPP!$A:$E,5,FALSE)</f>
        <v>#6CB4B1</v>
      </c>
      <c r="H35" s="21" t="str">
        <f>IFERROR(IF(AND(A35&gt;=1,A35&lt;=104),VLOOKUP($A35,Location!$A:$J,6,FALSE),IF(A35=0,"Avant l'ouverture",IF(OR(A35=105,A35=106),"Bonus"))),"")</f>
        <v>Tour 1</v>
      </c>
      <c r="I35" s="21" t="str">
        <f>IF(LEFT(H35,4)="Tour",VLOOKUP(A35,Database!$A:$C,3,FALSE),"")</f>
        <v>A</v>
      </c>
      <c r="J35" s="21" t="str">
        <f>VLOOKUP($A35,Location!$A:$J,7,FALSE)</f>
        <v>Mexique</v>
      </c>
      <c r="K35" s="21" t="str">
        <f>IFERROR(VLOOKUP(J35,Setup_Team!$B:$C,2,FALSE), "TDB")</f>
        <v>MEX</v>
      </c>
      <c r="L35" s="21" t="str">
        <f>VLOOKUP($A35,Location!$A:$J,8,FALSE)</f>
        <v>Afrique du Sud</v>
      </c>
      <c r="M35" s="21" t="str">
        <f>IFERROR(VLOOKUP(L35,Setup_Team!$B:$C,2,FALSE), "TDB")</f>
        <v>ZAF</v>
      </c>
      <c r="N35" s="21" t="str">
        <f>VLOOKUP($A35,Location!$A:$J,9,FALSE)</f>
        <v>Mexique City</v>
      </c>
      <c r="O35" s="21" t="str">
        <f>VLOOKUP($A35,Location!$A:$J,10,FALSE)</f>
        <v>Estadio Azteca</v>
      </c>
      <c r="P35" s="27">
        <v>2</v>
      </c>
      <c r="Q35" s="27">
        <v>1</v>
      </c>
      <c r="R35" s="27" t="str">
        <f t="shared" si="1"/>
        <v>2-1</v>
      </c>
      <c r="S35" s="21">
        <v>0</v>
      </c>
      <c r="T35" s="20">
        <f>VLOOKUP($A35,Database!$A:$Y,10,FALSE)</f>
        <v>49</v>
      </c>
      <c r="U35" s="20">
        <f>VLOOKUP($A35,Database!$A:$Y,11,FALSE)</f>
        <v>125</v>
      </c>
      <c r="V35" s="20">
        <f>VLOOKUP($A35,Database!$A:$Y,12,FALSE)</f>
        <v>148</v>
      </c>
      <c r="W35" s="20" t="str">
        <f>VLOOKUP(A35,Database!A:M,13,FALSE)</f>
        <v>Terminé</v>
      </c>
      <c r="X35" s="20">
        <f>VLOOKUP($A35,Database!$A:$Y,20,FALSE)</f>
        <v>2</v>
      </c>
      <c r="Y35" s="20">
        <f>VLOOKUP($A35,Database!$A:$Y,21,FALSE)</f>
        <v>0</v>
      </c>
      <c r="Z35" s="20">
        <f t="shared" si="0"/>
        <v>0</v>
      </c>
      <c r="AA35" s="20">
        <f t="shared" si="2"/>
        <v>1</v>
      </c>
      <c r="AB35" s="20">
        <f t="shared" ca="1" si="3"/>
        <v>49</v>
      </c>
      <c r="AC35" s="20">
        <f t="shared" ca="1" si="4"/>
        <v>0</v>
      </c>
      <c r="AD35" s="20" t="str">
        <f ca="1">IF(AC35=0,"",IF(OR(ISBLANK(P35),ISBLANK(Q35)),"",IF(ISBLANK(VLOOKUP(A35,Database!A:AA,22,FALSE)),"",VLOOKUP(A35,Database!A:AA,22,FALSE))))</f>
        <v/>
      </c>
      <c r="AE35" s="20">
        <f ca="1">IFERROR(
   IF(
     OR(ISBLANK(P35),ISBLANK(Q35)),
     "",
     IF(
       AND(AB35&lt;&gt;"",OR(W35="Terminé",W35="En cours")),
       VLOOKUP(AD35,Setup_ScoreExactBonus!A:D,4,FALSE),
       0
     )),
  0)</f>
        <v>0</v>
      </c>
      <c r="AF35" s="21">
        <f t="shared" ca="1" si="5"/>
        <v>49</v>
      </c>
      <c r="AG35" s="21">
        <f ca="1">SUMIFS(AF$2:AF35,D$2:D35,D35)</f>
        <v>49</v>
      </c>
    </row>
    <row r="36" spans="1:33" hidden="1" x14ac:dyDescent="0.35">
      <c r="A36" s="21">
        <f>IF(ISBLANK(B36),"",COUNTIF(B$2:B36,B36))-1</f>
        <v>1</v>
      </c>
      <c r="B36" s="27">
        <v>8</v>
      </c>
      <c r="C36" s="10">
        <f>VLOOKUP($A36+IF($A36=0,1,0),Database!$A:$Y,7,FALSE)</f>
        <v>46184.875</v>
      </c>
      <c r="D36" s="21" t="str">
        <f>VLOOKUP(Pronostics!$B36,Setup_MPP!$A:$G,3,FALSE)</f>
        <v>Louuiiis</v>
      </c>
      <c r="E36" s="21" t="str">
        <f>VLOOKUP(Pronostics!$B36,Setup_MPP!$A:$G,2,FALSE)</f>
        <v>Louis HARLE</v>
      </c>
      <c r="F36" s="21" t="str">
        <f>VLOOKUP($B36,Setup_MPP!$A:$E,4,FALSE)</f>
        <v>#EEF7B1</v>
      </c>
      <c r="G36" s="21" t="str">
        <f>VLOOKUP($B36,Setup_MPP!$A:$E,5,FALSE)</f>
        <v>#C1CB7D</v>
      </c>
      <c r="H36" s="21" t="str">
        <f>IFERROR(IF(AND(A36&gt;=1,A36&lt;=104),VLOOKUP($A36,Location!$A:$J,6,FALSE),IF(A36=0,"Avant l'ouverture",IF(OR(A36=105,A36=106),"Bonus"))),"")</f>
        <v>Tour 1</v>
      </c>
      <c r="I36" s="21" t="str">
        <f>IF(LEFT(H36,4)="Tour",VLOOKUP(A36,Database!$A:$C,3,FALSE),"")</f>
        <v>A</v>
      </c>
      <c r="J36" s="21" t="str">
        <f>VLOOKUP($A36,Location!$A:$J,7,FALSE)</f>
        <v>Mexique</v>
      </c>
      <c r="K36" s="21" t="str">
        <f>IFERROR(VLOOKUP(J36,Setup_Team!$B:$C,2,FALSE), "TDB")</f>
        <v>MEX</v>
      </c>
      <c r="L36" s="21" t="str">
        <f>VLOOKUP($A36,Location!$A:$J,8,FALSE)</f>
        <v>Afrique du Sud</v>
      </c>
      <c r="M36" s="21" t="str">
        <f>IFERROR(VLOOKUP(L36,Setup_Team!$B:$C,2,FALSE), "TDB")</f>
        <v>ZAF</v>
      </c>
      <c r="N36" s="21" t="str">
        <f>VLOOKUP($A36,Location!$A:$J,9,FALSE)</f>
        <v>Mexique City</v>
      </c>
      <c r="O36" s="21" t="str">
        <f>VLOOKUP($A36,Location!$A:$J,10,FALSE)</f>
        <v>Estadio Azteca</v>
      </c>
      <c r="P36" s="27">
        <v>2</v>
      </c>
      <c r="Q36" s="27">
        <v>0</v>
      </c>
      <c r="R36" s="27" t="str">
        <f t="shared" si="1"/>
        <v>2-0</v>
      </c>
      <c r="S36" s="21">
        <v>0</v>
      </c>
      <c r="T36" s="20">
        <f>VLOOKUP($A36,Database!$A:$Y,10,FALSE)</f>
        <v>49</v>
      </c>
      <c r="U36" s="20">
        <f>VLOOKUP($A36,Database!$A:$Y,11,FALSE)</f>
        <v>125</v>
      </c>
      <c r="V36" s="20">
        <f>VLOOKUP($A36,Database!$A:$Y,12,FALSE)</f>
        <v>148</v>
      </c>
      <c r="W36" s="20" t="str">
        <f>VLOOKUP(A36,Database!A:M,13,FALSE)</f>
        <v>Terminé</v>
      </c>
      <c r="X36" s="20">
        <f>VLOOKUP($A36,Database!$A:$Y,20,FALSE)</f>
        <v>2</v>
      </c>
      <c r="Y36" s="20">
        <f>VLOOKUP($A36,Database!$A:$Y,21,FALSE)</f>
        <v>0</v>
      </c>
      <c r="Z36" s="20">
        <f t="shared" si="0"/>
        <v>0</v>
      </c>
      <c r="AA36" s="20">
        <f t="shared" si="2"/>
        <v>1</v>
      </c>
      <c r="AB36" s="20">
        <f t="shared" ca="1" si="3"/>
        <v>49</v>
      </c>
      <c r="AC36" s="20">
        <f t="shared" ca="1" si="4"/>
        <v>1</v>
      </c>
      <c r="AD36" s="20" t="str">
        <f ca="1">IF(AC36=0,"",IF(OR(ISBLANK(P36),ISBLANK(Q36)),"",IF(ISBLANK(VLOOKUP(A36,Database!A:AA,22,FALSE)),"",VLOOKUP(A36,Database!A:AA,22,FALSE))))</f>
        <v>Exact</v>
      </c>
      <c r="AE36" s="20">
        <f ca="1">IFERROR(
   IF(
     OR(ISBLANK(P36),ISBLANK(Q36)),
     "",
     IF(
       AND(AB36&lt;&gt;"",OR(W36="Terminé",W36="En cours")),
       VLOOKUP(AD36,Setup_ScoreExactBonus!A:D,4,FALSE),
       0
     )),
  0)</f>
        <v>20</v>
      </c>
      <c r="AF36" s="21">
        <f t="shared" ca="1" si="5"/>
        <v>69</v>
      </c>
      <c r="AG36" s="21">
        <f ca="1">SUMIFS(AF$2:AF36,D$2:D36,D36)</f>
        <v>69</v>
      </c>
    </row>
    <row r="37" spans="1:33" x14ac:dyDescent="0.35">
      <c r="A37" s="21">
        <f>IF(ISBLANK(B37),"",COUNTIF(B$2:B37,B37))-1</f>
        <v>1</v>
      </c>
      <c r="B37" s="27">
        <v>9</v>
      </c>
      <c r="C37" s="10">
        <f>VLOOKUP($A37+IF($A37=0,1,0),Database!$A:$Y,7,FALSE)</f>
        <v>46184.875</v>
      </c>
      <c r="D37" s="21" t="str">
        <f>VLOOKUP(Pronostics!$B37,Setup_MPP!$A:$G,3,FALSE)</f>
        <v>Aurelien_dpq</v>
      </c>
      <c r="E37" s="21" t="str">
        <f>VLOOKUP(Pronostics!$B37,Setup_MPP!$A:$G,2,FALSE)</f>
        <v>Aurélien DE POULPIQUET</v>
      </c>
      <c r="F37" s="21" t="str">
        <f>VLOOKUP($B37,Setup_MPP!$A:$E,4,FALSE)</f>
        <v>#F4EA9D</v>
      </c>
      <c r="G37" s="21" t="str">
        <f>VLOOKUP($B37,Setup_MPP!$A:$E,5,FALSE)</f>
        <v>#D2C458</v>
      </c>
      <c r="H37" s="21" t="str">
        <f>IFERROR(IF(AND(A37&gt;=1,A37&lt;=104),VLOOKUP($A37,Location!$A:$J,6,FALSE),IF(A37=0,"Avant l'ouverture",IF(OR(A37=105,A37=106),"Bonus"))),"")</f>
        <v>Tour 1</v>
      </c>
      <c r="I37" s="21" t="str">
        <f>IF(LEFT(H37,4)="Tour",VLOOKUP(A37,Database!$A:$C,3,FALSE),"")</f>
        <v>A</v>
      </c>
      <c r="J37" s="21" t="str">
        <f>VLOOKUP($A37,Location!$A:$J,7,FALSE)</f>
        <v>Mexique</v>
      </c>
      <c r="K37" s="21" t="str">
        <f>IFERROR(VLOOKUP(J37,Setup_Team!$B:$C,2,FALSE), "TDB")</f>
        <v>MEX</v>
      </c>
      <c r="L37" s="21" t="str">
        <f>VLOOKUP($A37,Location!$A:$J,8,FALSE)</f>
        <v>Afrique du Sud</v>
      </c>
      <c r="M37" s="21" t="str">
        <f>IFERROR(VLOOKUP(L37,Setup_Team!$B:$C,2,FALSE), "TDB")</f>
        <v>ZAF</v>
      </c>
      <c r="N37" s="21" t="str">
        <f>VLOOKUP($A37,Location!$A:$J,9,FALSE)</f>
        <v>Mexique City</v>
      </c>
      <c r="O37" s="21" t="str">
        <f>VLOOKUP($A37,Location!$A:$J,10,FALSE)</f>
        <v>Estadio Azteca</v>
      </c>
      <c r="P37" s="27">
        <v>2</v>
      </c>
      <c r="Q37" s="27">
        <v>1</v>
      </c>
      <c r="R37" s="27" t="str">
        <f t="shared" si="1"/>
        <v>2-1</v>
      </c>
      <c r="S37" s="21">
        <v>0</v>
      </c>
      <c r="T37" s="20">
        <f>VLOOKUP($A37,Database!$A:$Y,10,FALSE)</f>
        <v>49</v>
      </c>
      <c r="U37" s="20">
        <f>VLOOKUP($A37,Database!$A:$Y,11,FALSE)</f>
        <v>125</v>
      </c>
      <c r="V37" s="20">
        <f>VLOOKUP($A37,Database!$A:$Y,12,FALSE)</f>
        <v>148</v>
      </c>
      <c r="W37" s="20" t="str">
        <f>VLOOKUP(A37,Database!A:M,13,FALSE)</f>
        <v>Terminé</v>
      </c>
      <c r="X37" s="20">
        <f>VLOOKUP($A37,Database!$A:$Y,20,FALSE)</f>
        <v>2</v>
      </c>
      <c r="Y37" s="20">
        <f>VLOOKUP($A37,Database!$A:$Y,21,FALSE)</f>
        <v>0</v>
      </c>
      <c r="Z37" s="20">
        <f t="shared" si="0"/>
        <v>0</v>
      </c>
      <c r="AA37" s="20">
        <f t="shared" si="2"/>
        <v>1</v>
      </c>
      <c r="AB37" s="20">
        <f t="shared" ca="1" si="3"/>
        <v>49</v>
      </c>
      <c r="AC37" s="20">
        <f t="shared" ca="1" si="4"/>
        <v>0</v>
      </c>
      <c r="AD37" s="20" t="str">
        <f ca="1">IF(AC37=0,"",IF(OR(ISBLANK(P37),ISBLANK(Q37)),"",IF(ISBLANK(VLOOKUP(A37,Database!A:AA,22,FALSE)),"",VLOOKUP(A37,Database!A:AA,22,FALSE))))</f>
        <v/>
      </c>
      <c r="AE37" s="20">
        <f ca="1">IFERROR(
   IF(
     OR(ISBLANK(P37),ISBLANK(Q37)),
     "",
     IF(
       AND(AB37&lt;&gt;"",OR(W37="Terminé",W37="En cours")),
       VLOOKUP(AD37,Setup_ScoreExactBonus!A:D,4,FALSE),
       0
     )),
  0)</f>
        <v>0</v>
      </c>
      <c r="AF37" s="21">
        <f t="shared" ca="1" si="5"/>
        <v>49</v>
      </c>
      <c r="AG37" s="21">
        <f ca="1">SUMIFS(AF$2:AF37,D$2:D37,D37)</f>
        <v>49</v>
      </c>
    </row>
    <row r="38" spans="1:33" hidden="1" x14ac:dyDescent="0.35">
      <c r="A38" s="21">
        <f>IF(ISBLANK(B38),"",COUNTIF(B$2:B38,B38))-1</f>
        <v>1</v>
      </c>
      <c r="B38" s="27">
        <v>10</v>
      </c>
      <c r="C38" s="10">
        <f>VLOOKUP($A38+IF($A38=0,1,0),Database!$A:$Y,7,FALSE)</f>
        <v>46184.875</v>
      </c>
      <c r="D38" s="21" t="str">
        <f>VLOOKUP(Pronostics!$B38,Setup_MPP!$A:$G,3,FALSE)</f>
        <v>RandomPaul</v>
      </c>
      <c r="E38" s="21" t="str">
        <f>VLOOKUP(Pronostics!$B38,Setup_MPP!$A:$G,2,FALSE)</f>
        <v>Paul MONTESINOS</v>
      </c>
      <c r="F38" s="21" t="str">
        <f>VLOOKUP($B38,Setup_MPP!$A:$E,4,FALSE)</f>
        <v>#C4B0FF</v>
      </c>
      <c r="G38" s="21" t="str">
        <f>VLOOKUP($B38,Setup_MPP!$A:$E,5,FALSE)</f>
        <v>#7F66C8</v>
      </c>
      <c r="H38" s="21" t="str">
        <f>IFERROR(IF(AND(A38&gt;=1,A38&lt;=104),VLOOKUP($A38,Location!$A:$J,6,FALSE),IF(A38=0,"Avant l'ouverture",IF(OR(A38=105,A38=106),"Bonus"))),"")</f>
        <v>Tour 1</v>
      </c>
      <c r="I38" s="21" t="str">
        <f>IF(LEFT(H38,4)="Tour",VLOOKUP(A38,Database!$A:$C,3,FALSE),"")</f>
        <v>A</v>
      </c>
      <c r="J38" s="21" t="str">
        <f>VLOOKUP($A38,Location!$A:$J,7,FALSE)</f>
        <v>Mexique</v>
      </c>
      <c r="K38" s="21" t="str">
        <f>IFERROR(VLOOKUP(J38,Setup_Team!$B:$C,2,FALSE), "TDB")</f>
        <v>MEX</v>
      </c>
      <c r="L38" s="21" t="str">
        <f>VLOOKUP($A38,Location!$A:$J,8,FALSE)</f>
        <v>Afrique du Sud</v>
      </c>
      <c r="M38" s="21" t="str">
        <f>IFERROR(VLOOKUP(L38,Setup_Team!$B:$C,2,FALSE), "TDB")</f>
        <v>ZAF</v>
      </c>
      <c r="N38" s="21" t="str">
        <f>VLOOKUP($A38,Location!$A:$J,9,FALSE)</f>
        <v>Mexique City</v>
      </c>
      <c r="O38" s="21" t="str">
        <f>VLOOKUP($A38,Location!$A:$J,10,FALSE)</f>
        <v>Estadio Azteca</v>
      </c>
      <c r="P38" s="27">
        <v>2</v>
      </c>
      <c r="Q38" s="27">
        <v>0</v>
      </c>
      <c r="R38" s="27" t="str">
        <f t="shared" si="1"/>
        <v>2-0</v>
      </c>
      <c r="S38" s="21">
        <v>0</v>
      </c>
      <c r="T38" s="20">
        <f>VLOOKUP($A38,Database!$A:$Y,10,FALSE)</f>
        <v>49</v>
      </c>
      <c r="U38" s="20">
        <f>VLOOKUP($A38,Database!$A:$Y,11,FALSE)</f>
        <v>125</v>
      </c>
      <c r="V38" s="20">
        <f>VLOOKUP($A38,Database!$A:$Y,12,FALSE)</f>
        <v>148</v>
      </c>
      <c r="W38" s="20" t="str">
        <f>VLOOKUP(A38,Database!A:M,13,FALSE)</f>
        <v>Terminé</v>
      </c>
      <c r="X38" s="20">
        <f>VLOOKUP($A38,Database!$A:$Y,20,FALSE)</f>
        <v>2</v>
      </c>
      <c r="Y38" s="20">
        <f>VLOOKUP($A38,Database!$A:$Y,21,FALSE)</f>
        <v>0</v>
      </c>
      <c r="Z38" s="20">
        <f t="shared" si="0"/>
        <v>0</v>
      </c>
      <c r="AA38" s="20">
        <f t="shared" si="2"/>
        <v>1</v>
      </c>
      <c r="AB38" s="20">
        <f t="shared" ca="1" si="3"/>
        <v>49</v>
      </c>
      <c r="AC38" s="20">
        <f t="shared" ca="1" si="4"/>
        <v>1</v>
      </c>
      <c r="AD38" s="20" t="str">
        <f ca="1">IF(AC38=0,"",IF(OR(ISBLANK(P38),ISBLANK(Q38)),"",IF(ISBLANK(VLOOKUP(A38,Database!A:AA,22,FALSE)),"",VLOOKUP(A38,Database!A:AA,22,FALSE))))</f>
        <v>Exact</v>
      </c>
      <c r="AE38" s="20">
        <f ca="1">IFERROR(
   IF(
     OR(ISBLANK(P38),ISBLANK(Q38)),
     "",
     IF(
       AND(AB38&lt;&gt;"",OR(W38="Terminé",W38="En cours")),
       VLOOKUP(AD38,Setup_ScoreExactBonus!A:D,4,FALSE),
       0
     )),
  0)</f>
        <v>20</v>
      </c>
      <c r="AF38" s="21">
        <f t="shared" ca="1" si="5"/>
        <v>69</v>
      </c>
      <c r="AG38" s="21">
        <f ca="1">SUMIFS(AF$2:AF38,D$2:D38,D38)</f>
        <v>69</v>
      </c>
    </row>
    <row r="39" spans="1:33" hidden="1" x14ac:dyDescent="0.35">
      <c r="A39" s="21">
        <f>IF(ISBLANK(B39),"",COUNTIF(B$2:B39,B39))-1</f>
        <v>1</v>
      </c>
      <c r="B39" s="27">
        <v>11</v>
      </c>
      <c r="C39" s="10">
        <f>VLOOKUP($A39+IF($A39=0,1,0),Database!$A:$Y,7,FALSE)</f>
        <v>46184.875</v>
      </c>
      <c r="D39" s="21" t="str">
        <f>VLOOKUP(Pronostics!$B39,Setup_MPP!$A:$G,3,FALSE)</f>
        <v>Kinsley91</v>
      </c>
      <c r="E39" s="21" t="str">
        <f>VLOOKUP(Pronostics!$B39,Setup_MPP!$A:$G,2,FALSE)</f>
        <v>Kinsley ROQUE</v>
      </c>
      <c r="F39" s="21" t="str">
        <f>VLOOKUP($B39,Setup_MPP!$A:$E,4,FALSE)</f>
        <v>#CBEBBA</v>
      </c>
      <c r="G39" s="21" t="str">
        <f>VLOOKUP($B39,Setup_MPP!$A:$E,5,FALSE)</f>
        <v>#70BC6E</v>
      </c>
      <c r="H39" s="21" t="str">
        <f>IFERROR(IF(AND(A39&gt;=1,A39&lt;=104),VLOOKUP($A39,Location!$A:$J,6,FALSE),IF(A39=0,"Avant l'ouverture",IF(OR(A39=105,A39=106),"Bonus"))),"")</f>
        <v>Tour 1</v>
      </c>
      <c r="I39" s="21" t="str">
        <f>IF(LEFT(H39,4)="Tour",VLOOKUP(A39,Database!$A:$C,3,FALSE),"")</f>
        <v>A</v>
      </c>
      <c r="J39" s="21" t="str">
        <f>VLOOKUP($A39,Location!$A:$J,7,FALSE)</f>
        <v>Mexique</v>
      </c>
      <c r="K39" s="21" t="str">
        <f>IFERROR(VLOOKUP(J39,Setup_Team!$B:$C,2,FALSE), "TDB")</f>
        <v>MEX</v>
      </c>
      <c r="L39" s="21" t="str">
        <f>VLOOKUP($A39,Location!$A:$J,8,FALSE)</f>
        <v>Afrique du Sud</v>
      </c>
      <c r="M39" s="21" t="str">
        <f>IFERROR(VLOOKUP(L39,Setup_Team!$B:$C,2,FALSE), "TDB")</f>
        <v>ZAF</v>
      </c>
      <c r="N39" s="21" t="str">
        <f>VLOOKUP($A39,Location!$A:$J,9,FALSE)</f>
        <v>Mexique City</v>
      </c>
      <c r="O39" s="21" t="str">
        <f>VLOOKUP($A39,Location!$A:$J,10,FALSE)</f>
        <v>Estadio Azteca</v>
      </c>
      <c r="P39" s="27">
        <v>0</v>
      </c>
      <c r="Q39" s="27">
        <v>1</v>
      </c>
      <c r="R39" s="27" t="str">
        <f t="shared" si="1"/>
        <v>0-1</v>
      </c>
      <c r="S39" s="21">
        <v>0</v>
      </c>
      <c r="T39" s="20">
        <f>VLOOKUP($A39,Database!$A:$Y,10,FALSE)</f>
        <v>49</v>
      </c>
      <c r="U39" s="20">
        <f>VLOOKUP($A39,Database!$A:$Y,11,FALSE)</f>
        <v>125</v>
      </c>
      <c r="V39" s="20">
        <f>VLOOKUP($A39,Database!$A:$Y,12,FALSE)</f>
        <v>148</v>
      </c>
      <c r="W39" s="20" t="str">
        <f>VLOOKUP(A39,Database!A:M,13,FALSE)</f>
        <v>Terminé</v>
      </c>
      <c r="X39" s="20">
        <f>VLOOKUP($A39,Database!$A:$Y,20,FALSE)</f>
        <v>2</v>
      </c>
      <c r="Y39" s="20">
        <f>VLOOKUP($A39,Database!$A:$Y,21,FALSE)</f>
        <v>0</v>
      </c>
      <c r="Z39" s="20">
        <f t="shared" si="0"/>
        <v>0</v>
      </c>
      <c r="AA39" s="20">
        <f t="shared" si="2"/>
        <v>0</v>
      </c>
      <c r="AB39" s="20">
        <f t="shared" ca="1" si="3"/>
        <v>0</v>
      </c>
      <c r="AC39" s="20">
        <f t="shared" ca="1" si="4"/>
        <v>0</v>
      </c>
      <c r="AD39" s="20" t="str">
        <f ca="1">IF(AC39=0,"",IF(OR(ISBLANK(P39),ISBLANK(Q39)),"",IF(ISBLANK(VLOOKUP(A39,Database!A:AA,22,FALSE)),"",VLOOKUP(A39,Database!A:AA,22,FALSE))))</f>
        <v/>
      </c>
      <c r="AE39" s="20">
        <f ca="1">IFERROR(
   IF(
     OR(ISBLANK(P39),ISBLANK(Q39)),
     "",
     IF(
       AND(AB39&lt;&gt;"",OR(W39="Terminé",W39="En cours")),
       VLOOKUP(AD39,Setup_ScoreExactBonus!A:D,4,FALSE),
       0
     )),
  0)</f>
        <v>0</v>
      </c>
      <c r="AF39" s="21">
        <f t="shared" ca="1" si="5"/>
        <v>0</v>
      </c>
      <c r="AG39" s="21">
        <f ca="1">SUMIFS(AF$2:AF39,D$2:D39,D39)</f>
        <v>0</v>
      </c>
    </row>
    <row r="40" spans="1:33" hidden="1" x14ac:dyDescent="0.35">
      <c r="A40" s="21">
        <f>IF(ISBLANK(B40),"",COUNTIF(B$2:B40,B40))-1</f>
        <v>1</v>
      </c>
      <c r="B40" s="27">
        <v>12</v>
      </c>
      <c r="C40" s="10">
        <f>VLOOKUP($A40+IF($A40=0,1,0),Database!$A:$Y,7,FALSE)</f>
        <v>46184.875</v>
      </c>
      <c r="D40" s="21" t="str">
        <f>VLOOKUP(Pronostics!$B40,Setup_MPP!$A:$G,3,FALSE)</f>
        <v>Jaouad1</v>
      </c>
      <c r="E40" s="21" t="str">
        <f>VLOOKUP(Pronostics!$B40,Setup_MPP!$A:$G,2,FALSE)</f>
        <v>Jaouad SETTI</v>
      </c>
      <c r="F40" s="21" t="str">
        <f>VLOOKUP($B40,Setup_MPP!$A:$E,4,FALSE)</f>
        <v>#C2D4FF</v>
      </c>
      <c r="G40" s="21" t="str">
        <f>VLOOKUP($B40,Setup_MPP!$A:$E,5,FALSE)</f>
        <v>#6586D5</v>
      </c>
      <c r="H40" s="21" t="str">
        <f>IFERROR(IF(AND(A40&gt;=1,A40&lt;=104),VLOOKUP($A40,Location!$A:$J,6,FALSE),IF(A40=0,"Avant l'ouverture",IF(OR(A40=105,A40=106),"Bonus"))),"")</f>
        <v>Tour 1</v>
      </c>
      <c r="I40" s="21" t="str">
        <f>IF(LEFT(H40,4)="Tour",VLOOKUP(A40,Database!$A:$C,3,FALSE),"")</f>
        <v>A</v>
      </c>
      <c r="J40" s="21" t="str">
        <f>VLOOKUP($A40,Location!$A:$J,7,FALSE)</f>
        <v>Mexique</v>
      </c>
      <c r="K40" s="21" t="str">
        <f>IFERROR(VLOOKUP(J40,Setup_Team!$B:$C,2,FALSE), "TDB")</f>
        <v>MEX</v>
      </c>
      <c r="L40" s="21" t="str">
        <f>VLOOKUP($A40,Location!$A:$J,8,FALSE)</f>
        <v>Afrique du Sud</v>
      </c>
      <c r="M40" s="21" t="str">
        <f>IFERROR(VLOOKUP(L40,Setup_Team!$B:$C,2,FALSE), "TDB")</f>
        <v>ZAF</v>
      </c>
      <c r="N40" s="21" t="str">
        <f>VLOOKUP($A40,Location!$A:$J,9,FALSE)</f>
        <v>Mexique City</v>
      </c>
      <c r="O40" s="21" t="str">
        <f>VLOOKUP($A40,Location!$A:$J,10,FALSE)</f>
        <v>Estadio Azteca</v>
      </c>
      <c r="P40" s="27">
        <v>1</v>
      </c>
      <c r="Q40" s="27">
        <v>0</v>
      </c>
      <c r="R40" s="27" t="str">
        <f t="shared" si="1"/>
        <v>1-0</v>
      </c>
      <c r="S40" s="21">
        <v>0</v>
      </c>
      <c r="T40" s="20">
        <f>VLOOKUP($A40,Database!$A:$Y,10,FALSE)</f>
        <v>49</v>
      </c>
      <c r="U40" s="20">
        <f>VLOOKUP($A40,Database!$A:$Y,11,FALSE)</f>
        <v>125</v>
      </c>
      <c r="V40" s="20">
        <f>VLOOKUP($A40,Database!$A:$Y,12,FALSE)</f>
        <v>148</v>
      </c>
      <c r="W40" s="20" t="str">
        <f>VLOOKUP(A40,Database!A:M,13,FALSE)</f>
        <v>Terminé</v>
      </c>
      <c r="X40" s="20">
        <f>VLOOKUP($A40,Database!$A:$Y,20,FALSE)</f>
        <v>2</v>
      </c>
      <c r="Y40" s="20">
        <f>VLOOKUP($A40,Database!$A:$Y,21,FALSE)</f>
        <v>0</v>
      </c>
      <c r="Z40" s="20">
        <f t="shared" si="0"/>
        <v>0</v>
      </c>
      <c r="AA40" s="20">
        <f t="shared" si="2"/>
        <v>1</v>
      </c>
      <c r="AB40" s="20">
        <f t="shared" ca="1" si="3"/>
        <v>49</v>
      </c>
      <c r="AC40" s="20">
        <f t="shared" ca="1" si="4"/>
        <v>0</v>
      </c>
      <c r="AD40" s="20" t="str">
        <f ca="1">IF(AC40=0,"",IF(OR(ISBLANK(P40),ISBLANK(Q40)),"",IF(ISBLANK(VLOOKUP(A40,Database!A:AA,22,FALSE)),"",VLOOKUP(A40,Database!A:AA,22,FALSE))))</f>
        <v/>
      </c>
      <c r="AE40" s="20">
        <f ca="1">IFERROR(
   IF(
     OR(ISBLANK(P40),ISBLANK(Q40)),
     "",
     IF(
       AND(AB40&lt;&gt;"",OR(W40="Terminé",W40="En cours")),
       VLOOKUP(AD40,Setup_ScoreExactBonus!A:D,4,FALSE),
       0
     )),
  0)</f>
        <v>0</v>
      </c>
      <c r="AF40" s="21">
        <f t="shared" ca="1" si="5"/>
        <v>49</v>
      </c>
      <c r="AG40" s="21">
        <f ca="1">SUMIFS(AF$2:AF40,D$2:D40,D40)</f>
        <v>49</v>
      </c>
    </row>
    <row r="41" spans="1:33" hidden="1" x14ac:dyDescent="0.35">
      <c r="A41" s="21">
        <f>IF(ISBLANK(B41),"",COUNTIF(B$2:B41,B41))-1</f>
        <v>1</v>
      </c>
      <c r="B41" s="27">
        <v>13</v>
      </c>
      <c r="C41" s="10">
        <f>VLOOKUP($A41+IF($A41=0,1,0),Database!$A:$Y,7,FALSE)</f>
        <v>46184.875</v>
      </c>
      <c r="D41" s="21" t="str">
        <f>VLOOKUP(Pronostics!$B41,Setup_MPP!$A:$G,3,FALSE)</f>
        <v>Julien_I</v>
      </c>
      <c r="E41" s="21" t="str">
        <f>VLOOKUP(Pronostics!$B41,Setup_MPP!$A:$G,2,FALSE)</f>
        <v>Julien INGE</v>
      </c>
      <c r="F41" s="21" t="str">
        <f>VLOOKUP($B41,Setup_MPP!$A:$E,4,FALSE)</f>
        <v>#C1E0EF</v>
      </c>
      <c r="G41" s="21" t="str">
        <f>VLOOKUP($B41,Setup_MPP!$A:$E,5,FALSE)</f>
        <v>#4F91B2</v>
      </c>
      <c r="H41" s="21" t="str">
        <f>IFERROR(IF(AND(A41&gt;=1,A41&lt;=104),VLOOKUP($A41,Location!$A:$J,6,FALSE),IF(A41=0,"Avant l'ouverture",IF(OR(A41=105,A41=106),"Bonus"))),"")</f>
        <v>Tour 1</v>
      </c>
      <c r="I41" s="21" t="str">
        <f>IF(LEFT(H41,4)="Tour",VLOOKUP(A41,Database!$A:$C,3,FALSE),"")</f>
        <v>A</v>
      </c>
      <c r="J41" s="21" t="str">
        <f>VLOOKUP($A41,Location!$A:$J,7,FALSE)</f>
        <v>Mexique</v>
      </c>
      <c r="K41" s="21" t="str">
        <f>IFERROR(VLOOKUP(J41,Setup_Team!$B:$C,2,FALSE), "TDB")</f>
        <v>MEX</v>
      </c>
      <c r="L41" s="21" t="str">
        <f>VLOOKUP($A41,Location!$A:$J,8,FALSE)</f>
        <v>Afrique du Sud</v>
      </c>
      <c r="M41" s="21" t="str">
        <f>IFERROR(VLOOKUP(L41,Setup_Team!$B:$C,2,FALSE), "TDB")</f>
        <v>ZAF</v>
      </c>
      <c r="N41" s="21" t="str">
        <f>VLOOKUP($A41,Location!$A:$J,9,FALSE)</f>
        <v>Mexique City</v>
      </c>
      <c r="O41" s="21" t="str">
        <f>VLOOKUP($A41,Location!$A:$J,10,FALSE)</f>
        <v>Estadio Azteca</v>
      </c>
      <c r="P41" s="27">
        <v>2</v>
      </c>
      <c r="Q41" s="27">
        <v>0</v>
      </c>
      <c r="R41" s="27" t="str">
        <f t="shared" si="1"/>
        <v>2-0</v>
      </c>
      <c r="S41" s="21">
        <v>0</v>
      </c>
      <c r="T41" s="20">
        <f>VLOOKUP($A41,Database!$A:$Y,10,FALSE)</f>
        <v>49</v>
      </c>
      <c r="U41" s="20">
        <f>VLOOKUP($A41,Database!$A:$Y,11,FALSE)</f>
        <v>125</v>
      </c>
      <c r="V41" s="20">
        <f>VLOOKUP($A41,Database!$A:$Y,12,FALSE)</f>
        <v>148</v>
      </c>
      <c r="W41" s="20" t="str">
        <f>VLOOKUP(A41,Database!A:M,13,FALSE)</f>
        <v>Terminé</v>
      </c>
      <c r="X41" s="20">
        <f>VLOOKUP($A41,Database!$A:$Y,20,FALSE)</f>
        <v>2</v>
      </c>
      <c r="Y41" s="20">
        <f>VLOOKUP($A41,Database!$A:$Y,21,FALSE)</f>
        <v>0</v>
      </c>
      <c r="Z41" s="20">
        <f t="shared" si="0"/>
        <v>0</v>
      </c>
      <c r="AA41" s="20">
        <f t="shared" si="2"/>
        <v>1</v>
      </c>
      <c r="AB41" s="20">
        <f t="shared" ca="1" si="3"/>
        <v>49</v>
      </c>
      <c r="AC41" s="20">
        <f t="shared" ca="1" si="4"/>
        <v>1</v>
      </c>
      <c r="AD41" s="20" t="str">
        <f ca="1">IF(AC41=0,"",IF(OR(ISBLANK(P41),ISBLANK(Q41)),"",IF(ISBLANK(VLOOKUP(A41,Database!A:AA,22,FALSE)),"",VLOOKUP(A41,Database!A:AA,22,FALSE))))</f>
        <v>Exact</v>
      </c>
      <c r="AE41" s="20">
        <f ca="1">IFERROR(
   IF(
     OR(ISBLANK(P41),ISBLANK(Q41)),
     "",
     IF(
       AND(AB41&lt;&gt;"",OR(W41="Terminé",W41="En cours")),
       VLOOKUP(AD41,Setup_ScoreExactBonus!A:D,4,FALSE),
       0
     )),
  0)</f>
        <v>20</v>
      </c>
      <c r="AF41" s="21">
        <f t="shared" ca="1" si="5"/>
        <v>69</v>
      </c>
      <c r="AG41" s="21">
        <f ca="1">SUMIFS(AF$2:AF41,D$2:D41,D41)</f>
        <v>69</v>
      </c>
    </row>
    <row r="42" spans="1:33" hidden="1" x14ac:dyDescent="0.35">
      <c r="A42" s="21">
        <f>IF(ISBLANK(B42),"",COUNTIF(B$2:B42,B42))-1</f>
        <v>1</v>
      </c>
      <c r="B42" s="27">
        <v>14</v>
      </c>
      <c r="C42" s="10">
        <f>VLOOKUP($A42+IF($A42=0,1,0),Database!$A:$Y,7,FALSE)</f>
        <v>46184.875</v>
      </c>
      <c r="D42" s="21" t="str">
        <f>VLOOKUP(Pronostics!$B42,Setup_MPP!$A:$G,3,FALSE)</f>
        <v>MarieEYT</v>
      </c>
      <c r="E42" s="21" t="str">
        <f>VLOOKUP(Pronostics!$B42,Setup_MPP!$A:$G,2,FALSE)</f>
        <v>Marie EXBRAYAT</v>
      </c>
      <c r="F42" s="21" t="str">
        <f>VLOOKUP($B42,Setup_MPP!$A:$E,4,FALSE)</f>
        <v>#FFAFD2</v>
      </c>
      <c r="G42" s="21" t="str">
        <f>VLOOKUP($B42,Setup_MPP!$A:$E,5,FALSE)</f>
        <v>#F2589B</v>
      </c>
      <c r="H42" s="21" t="str">
        <f>IFERROR(IF(AND(A42&gt;=1,A42&lt;=104),VLOOKUP($A42,Location!$A:$J,6,FALSE),IF(A42=0,"Avant l'ouverture",IF(OR(A42=105,A42=106),"Bonus"))),"")</f>
        <v>Tour 1</v>
      </c>
      <c r="I42" s="21" t="str">
        <f>IF(LEFT(H42,4)="Tour",VLOOKUP(A42,Database!$A:$C,3,FALSE),"")</f>
        <v>A</v>
      </c>
      <c r="J42" s="21" t="str">
        <f>VLOOKUP($A42,Location!$A:$J,7,FALSE)</f>
        <v>Mexique</v>
      </c>
      <c r="K42" s="21" t="str">
        <f>IFERROR(VLOOKUP(J42,Setup_Team!$B:$C,2,FALSE), "TDB")</f>
        <v>MEX</v>
      </c>
      <c r="L42" s="21" t="str">
        <f>VLOOKUP($A42,Location!$A:$J,8,FALSE)</f>
        <v>Afrique du Sud</v>
      </c>
      <c r="M42" s="21" t="str">
        <f>IFERROR(VLOOKUP(L42,Setup_Team!$B:$C,2,FALSE), "TDB")</f>
        <v>ZAF</v>
      </c>
      <c r="N42" s="21" t="str">
        <f>VLOOKUP($A42,Location!$A:$J,9,FALSE)</f>
        <v>Mexique City</v>
      </c>
      <c r="O42" s="21" t="str">
        <f>VLOOKUP($A42,Location!$A:$J,10,FALSE)</f>
        <v>Estadio Azteca</v>
      </c>
      <c r="P42" s="27">
        <v>2</v>
      </c>
      <c r="Q42" s="27">
        <v>0</v>
      </c>
      <c r="R42" s="27" t="str">
        <f t="shared" si="1"/>
        <v>2-0</v>
      </c>
      <c r="S42" s="21">
        <v>0</v>
      </c>
      <c r="T42" s="20">
        <f>VLOOKUP($A42,Database!$A:$Y,10,FALSE)</f>
        <v>49</v>
      </c>
      <c r="U42" s="20">
        <f>VLOOKUP($A42,Database!$A:$Y,11,FALSE)</f>
        <v>125</v>
      </c>
      <c r="V42" s="20">
        <f>VLOOKUP($A42,Database!$A:$Y,12,FALSE)</f>
        <v>148</v>
      </c>
      <c r="W42" s="20" t="str">
        <f>VLOOKUP(A42,Database!A:M,13,FALSE)</f>
        <v>Terminé</v>
      </c>
      <c r="X42" s="20">
        <f>VLOOKUP($A42,Database!$A:$Y,20,FALSE)</f>
        <v>2</v>
      </c>
      <c r="Y42" s="20">
        <f>VLOOKUP($A42,Database!$A:$Y,21,FALSE)</f>
        <v>0</v>
      </c>
      <c r="Z42" s="20">
        <f t="shared" si="0"/>
        <v>0</v>
      </c>
      <c r="AA42" s="20">
        <f t="shared" si="2"/>
        <v>1</v>
      </c>
      <c r="AB42" s="20">
        <f t="shared" ca="1" si="3"/>
        <v>49</v>
      </c>
      <c r="AC42" s="20">
        <f t="shared" ca="1" si="4"/>
        <v>1</v>
      </c>
      <c r="AD42" s="20" t="str">
        <f ca="1">IF(AC42=0,"",IF(OR(ISBLANK(P42),ISBLANK(Q42)),"",IF(ISBLANK(VLOOKUP(A42,Database!A:AA,22,FALSE)),"",VLOOKUP(A42,Database!A:AA,22,FALSE))))</f>
        <v>Exact</v>
      </c>
      <c r="AE42" s="20">
        <f ca="1">IFERROR(
   IF(
     OR(ISBLANK(P42),ISBLANK(Q42)),
     "",
     IF(
       AND(AB42&lt;&gt;"",OR(W42="Terminé",W42="En cours")),
       VLOOKUP(AD42,Setup_ScoreExactBonus!A:D,4,FALSE),
       0
     )),
  0)</f>
        <v>20</v>
      </c>
      <c r="AF42" s="21">
        <f t="shared" ca="1" si="5"/>
        <v>69</v>
      </c>
      <c r="AG42" s="21">
        <f ca="1">SUMIFS(AF$2:AF42,D$2:D42,D42)</f>
        <v>69</v>
      </c>
    </row>
    <row r="43" spans="1:33" hidden="1" x14ac:dyDescent="0.35">
      <c r="A43" s="21">
        <f>IF(ISBLANK(B43),"",COUNTIF(B$2:B43,B43))-1</f>
        <v>1</v>
      </c>
      <c r="B43" s="27">
        <v>15</v>
      </c>
      <c r="C43" s="10">
        <f>VLOOKUP($A43+IF($A43=0,1,0),Database!$A:$Y,7,FALSE)</f>
        <v>46184.875</v>
      </c>
      <c r="D43" s="21" t="str">
        <f>VLOOKUP(Pronostics!$B43,Setup_MPP!$A:$G,3,FALSE)</f>
        <v>Amino28</v>
      </c>
      <c r="E43" s="21" t="str">
        <f>VLOOKUP(Pronostics!$B43,Setup_MPP!$A:$G,2,FALSE)</f>
        <v>Amine ZARROUKI</v>
      </c>
      <c r="F43" s="21" t="str">
        <f>VLOOKUP($B43,Setup_MPP!$A:$E,4,FALSE)</f>
        <v>#FF9898</v>
      </c>
      <c r="G43" s="21" t="str">
        <f>VLOOKUP($B43,Setup_MPP!$A:$E,5,FALSE)</f>
        <v>#FF5D5D</v>
      </c>
      <c r="H43" s="21" t="str">
        <f>IFERROR(IF(AND(A43&gt;=1,A43&lt;=104),VLOOKUP($A43,Location!$A:$J,6,FALSE),IF(A43=0,"Avant l'ouverture",IF(OR(A43=105,A43=106),"Bonus"))),"")</f>
        <v>Tour 1</v>
      </c>
      <c r="I43" s="21" t="str">
        <f>IF(LEFT(H43,4)="Tour",VLOOKUP(A43,Database!$A:$C,3,FALSE),"")</f>
        <v>A</v>
      </c>
      <c r="J43" s="21" t="str">
        <f>VLOOKUP($A43,Location!$A:$J,7,FALSE)</f>
        <v>Mexique</v>
      </c>
      <c r="K43" s="21" t="str">
        <f>IFERROR(VLOOKUP(J43,Setup_Team!$B:$C,2,FALSE), "TDB")</f>
        <v>MEX</v>
      </c>
      <c r="L43" s="21" t="str">
        <f>VLOOKUP($A43,Location!$A:$J,8,FALSE)</f>
        <v>Afrique du Sud</v>
      </c>
      <c r="M43" s="21" t="str">
        <f>IFERROR(VLOOKUP(L43,Setup_Team!$B:$C,2,FALSE), "TDB")</f>
        <v>ZAF</v>
      </c>
      <c r="N43" s="21" t="str">
        <f>VLOOKUP($A43,Location!$A:$J,9,FALSE)</f>
        <v>Mexique City</v>
      </c>
      <c r="O43" s="21" t="str">
        <f>VLOOKUP($A43,Location!$A:$J,10,FALSE)</f>
        <v>Estadio Azteca</v>
      </c>
      <c r="P43" s="27">
        <v>2</v>
      </c>
      <c r="Q43" s="27">
        <v>0</v>
      </c>
      <c r="R43" s="27" t="str">
        <f t="shared" si="1"/>
        <v>2-0</v>
      </c>
      <c r="S43" s="21">
        <v>0</v>
      </c>
      <c r="T43" s="20">
        <f>VLOOKUP($A43,Database!$A:$Y,10,FALSE)</f>
        <v>49</v>
      </c>
      <c r="U43" s="20">
        <f>VLOOKUP($A43,Database!$A:$Y,11,FALSE)</f>
        <v>125</v>
      </c>
      <c r="V43" s="20">
        <f>VLOOKUP($A43,Database!$A:$Y,12,FALSE)</f>
        <v>148</v>
      </c>
      <c r="W43" s="20" t="str">
        <f>VLOOKUP(A43,Database!A:M,13,FALSE)</f>
        <v>Terminé</v>
      </c>
      <c r="X43" s="20">
        <f>VLOOKUP($A43,Database!$A:$Y,20,FALSE)</f>
        <v>2</v>
      </c>
      <c r="Y43" s="20">
        <f>VLOOKUP($A43,Database!$A:$Y,21,FALSE)</f>
        <v>0</v>
      </c>
      <c r="Z43" s="20">
        <f t="shared" si="0"/>
        <v>0</v>
      </c>
      <c r="AA43" s="20">
        <f t="shared" si="2"/>
        <v>1</v>
      </c>
      <c r="AB43" s="20">
        <f t="shared" ca="1" si="3"/>
        <v>49</v>
      </c>
      <c r="AC43" s="20">
        <f t="shared" ca="1" si="4"/>
        <v>1</v>
      </c>
      <c r="AD43" s="20" t="str">
        <f ca="1">IF(AC43=0,"",IF(OR(ISBLANK(P43),ISBLANK(Q43)),"",IF(ISBLANK(VLOOKUP(A43,Database!A:AA,22,FALSE)),"",VLOOKUP(A43,Database!A:AA,22,FALSE))))</f>
        <v>Exact</v>
      </c>
      <c r="AE43" s="20">
        <f ca="1">IFERROR(
   IF(
     OR(ISBLANK(P43),ISBLANK(Q43)),
     "",
     IF(
       AND(AB43&lt;&gt;"",OR(W43="Terminé",W43="En cours")),
       VLOOKUP(AD43,Setup_ScoreExactBonus!A:D,4,FALSE),
       0
     )),
  0)</f>
        <v>20</v>
      </c>
      <c r="AF43" s="21">
        <f t="shared" ca="1" si="5"/>
        <v>69</v>
      </c>
      <c r="AG43" s="21">
        <f ca="1">SUMIFS(AF$2:AF43,D$2:D43,D43)</f>
        <v>69</v>
      </c>
    </row>
    <row r="44" spans="1:33" hidden="1" x14ac:dyDescent="0.35">
      <c r="A44" s="21">
        <f>IF(ISBLANK(B44),"",COUNTIF(B$2:B44,B44))-1</f>
        <v>1</v>
      </c>
      <c r="B44" s="27">
        <v>16</v>
      </c>
      <c r="C44" s="10">
        <f>VLOOKUP($A44+IF($A44=0,1,0),Database!$A:$Y,7,FALSE)</f>
        <v>46184.875</v>
      </c>
      <c r="D44" s="21" t="str">
        <f>VLOOKUP(Pronostics!$B44,Setup_MPP!$A:$G,3,FALSE)</f>
        <v>RomaLaura</v>
      </c>
      <c r="E44" s="21" t="str">
        <f>VLOOKUP(Pronostics!$B44,Setup_MPP!$A:$G,2,FALSE)</f>
        <v>Laura GIULIANO</v>
      </c>
      <c r="F44" s="21" t="str">
        <f>VLOOKUP($B44,Setup_MPP!$A:$E,4,FALSE)</f>
        <v>#86A4FE</v>
      </c>
      <c r="G44" s="21" t="str">
        <f>VLOOKUP($B44,Setup_MPP!$A:$E,5,FALSE)</f>
        <v>#3769FF</v>
      </c>
      <c r="H44" s="21" t="str">
        <f>IFERROR(IF(AND(A44&gt;=1,A44&lt;=104),VLOOKUP($A44,Location!$A:$J,6,FALSE),IF(A44=0,"Avant l'ouverture",IF(OR(A44=105,A44=106),"Bonus"))),"")</f>
        <v>Tour 1</v>
      </c>
      <c r="I44" s="21" t="str">
        <f>IF(LEFT(H44,4)="Tour",VLOOKUP(A44,Database!$A:$C,3,FALSE),"")</f>
        <v>A</v>
      </c>
      <c r="J44" s="21" t="str">
        <f>VLOOKUP($A44,Location!$A:$J,7,FALSE)</f>
        <v>Mexique</v>
      </c>
      <c r="K44" s="21" t="str">
        <f>IFERROR(VLOOKUP(J44,Setup_Team!$B:$C,2,FALSE), "TDB")</f>
        <v>MEX</v>
      </c>
      <c r="L44" s="21" t="str">
        <f>VLOOKUP($A44,Location!$A:$J,8,FALSE)</f>
        <v>Afrique du Sud</v>
      </c>
      <c r="M44" s="21" t="str">
        <f>IFERROR(VLOOKUP(L44,Setup_Team!$B:$C,2,FALSE), "TDB")</f>
        <v>ZAF</v>
      </c>
      <c r="N44" s="21" t="str">
        <f>VLOOKUP($A44,Location!$A:$J,9,FALSE)</f>
        <v>Mexique City</v>
      </c>
      <c r="O44" s="21" t="str">
        <f>VLOOKUP($A44,Location!$A:$J,10,FALSE)</f>
        <v>Estadio Azteca</v>
      </c>
      <c r="P44" s="27">
        <v>0</v>
      </c>
      <c r="Q44" s="27">
        <v>2</v>
      </c>
      <c r="R44" s="27" t="str">
        <f t="shared" si="1"/>
        <v>0-2</v>
      </c>
      <c r="S44" s="21">
        <v>0</v>
      </c>
      <c r="T44" s="20">
        <f>VLOOKUP($A44,Database!$A:$Y,10,FALSE)</f>
        <v>49</v>
      </c>
      <c r="U44" s="20">
        <f>VLOOKUP($A44,Database!$A:$Y,11,FALSE)</f>
        <v>125</v>
      </c>
      <c r="V44" s="20">
        <f>VLOOKUP($A44,Database!$A:$Y,12,FALSE)</f>
        <v>148</v>
      </c>
      <c r="W44" s="20" t="str">
        <f>VLOOKUP(A44,Database!A:M,13,FALSE)</f>
        <v>Terminé</v>
      </c>
      <c r="X44" s="20">
        <f>VLOOKUP($A44,Database!$A:$Y,20,FALSE)</f>
        <v>2</v>
      </c>
      <c r="Y44" s="20">
        <f>VLOOKUP($A44,Database!$A:$Y,21,FALSE)</f>
        <v>0</v>
      </c>
      <c r="Z44" s="20">
        <f t="shared" si="0"/>
        <v>0</v>
      </c>
      <c r="AA44" s="20">
        <f t="shared" si="2"/>
        <v>0</v>
      </c>
      <c r="AB44" s="20">
        <f t="shared" ca="1" si="3"/>
        <v>0</v>
      </c>
      <c r="AC44" s="20">
        <f t="shared" ca="1" si="4"/>
        <v>0</v>
      </c>
      <c r="AD44" s="20" t="str">
        <f ca="1">IF(AC44=0,"",IF(OR(ISBLANK(P44),ISBLANK(Q44)),"",IF(ISBLANK(VLOOKUP(A44,Database!A:AA,22,FALSE)),"",VLOOKUP(A44,Database!A:AA,22,FALSE))))</f>
        <v/>
      </c>
      <c r="AE44" s="20">
        <f ca="1">IFERROR(
   IF(
     OR(ISBLANK(P44),ISBLANK(Q44)),
     "",
     IF(
       AND(AB44&lt;&gt;"",OR(W44="Terminé",W44="En cours")),
       VLOOKUP(AD44,Setup_ScoreExactBonus!A:D,4,FALSE),
       0
     )),
  0)</f>
        <v>0</v>
      </c>
      <c r="AF44" s="21">
        <f t="shared" ca="1" si="5"/>
        <v>0</v>
      </c>
      <c r="AG44" s="21">
        <f ca="1">SUMIFS(AF$2:AF44,D$2:D44,D44)</f>
        <v>0</v>
      </c>
    </row>
    <row r="45" spans="1:33" hidden="1" x14ac:dyDescent="0.35">
      <c r="A45" s="21">
        <f>IF(ISBLANK(B45),"",COUNTIF(B$2:B45,B45))-1</f>
        <v>1</v>
      </c>
      <c r="B45" s="27">
        <v>17</v>
      </c>
      <c r="C45" s="10">
        <f>VLOOKUP($A45+IF($A45=0,1,0),Database!$A:$Y,7,FALSE)</f>
        <v>46184.875</v>
      </c>
      <c r="D45" s="21" t="str">
        <f>VLOOKUP(Pronostics!$B45,Setup_MPP!$A:$G,3,FALSE)</f>
        <v>Julien_cri</v>
      </c>
      <c r="E45" s="21" t="str">
        <f>VLOOKUP(Pronostics!$B45,Setup_MPP!$A:$G,2,FALSE)</f>
        <v>Julien CRIMOTEL</v>
      </c>
      <c r="F45" s="21" t="str">
        <f>VLOOKUP($B45,Setup_MPP!$A:$E,4,FALSE)</f>
        <v>#FFB0B0</v>
      </c>
      <c r="G45" s="21" t="str">
        <f>VLOOKUP($B45,Setup_MPP!$A:$E,5,FALSE)</f>
        <v>#F25757</v>
      </c>
      <c r="H45" s="21" t="str">
        <f>IFERROR(IF(AND(A45&gt;=1,A45&lt;=104),VLOOKUP($A45,Location!$A:$J,6,FALSE),IF(A45=0,"Avant l'ouverture",IF(OR(A45=105,A45=106),"Bonus"))),"")</f>
        <v>Tour 1</v>
      </c>
      <c r="I45" s="21" t="str">
        <f>IF(LEFT(H45,4)="Tour",VLOOKUP(A45,Database!$A:$C,3,FALSE),"")</f>
        <v>A</v>
      </c>
      <c r="J45" s="21" t="str">
        <f>VLOOKUP($A45,Location!$A:$J,7,FALSE)</f>
        <v>Mexique</v>
      </c>
      <c r="K45" s="21" t="str">
        <f>IFERROR(VLOOKUP(J45,Setup_Team!$B:$C,2,FALSE), "TDB")</f>
        <v>MEX</v>
      </c>
      <c r="L45" s="21" t="str">
        <f>VLOOKUP($A45,Location!$A:$J,8,FALSE)</f>
        <v>Afrique du Sud</v>
      </c>
      <c r="M45" s="21" t="str">
        <f>IFERROR(VLOOKUP(L45,Setup_Team!$B:$C,2,FALSE), "TDB")</f>
        <v>ZAF</v>
      </c>
      <c r="N45" s="21" t="str">
        <f>VLOOKUP($A45,Location!$A:$J,9,FALSE)</f>
        <v>Mexique City</v>
      </c>
      <c r="O45" s="21" t="str">
        <f>VLOOKUP($A45,Location!$A:$J,10,FALSE)</f>
        <v>Estadio Azteca</v>
      </c>
      <c r="P45" s="27">
        <v>1</v>
      </c>
      <c r="Q45" s="27">
        <v>2</v>
      </c>
      <c r="R45" s="27" t="str">
        <f t="shared" si="1"/>
        <v>1-2</v>
      </c>
      <c r="S45" s="21">
        <v>0</v>
      </c>
      <c r="T45" s="20">
        <f>VLOOKUP($A45,Database!$A:$Y,10,FALSE)</f>
        <v>49</v>
      </c>
      <c r="U45" s="20">
        <f>VLOOKUP($A45,Database!$A:$Y,11,FALSE)</f>
        <v>125</v>
      </c>
      <c r="V45" s="20">
        <f>VLOOKUP($A45,Database!$A:$Y,12,FALSE)</f>
        <v>148</v>
      </c>
      <c r="W45" s="20" t="str">
        <f>VLOOKUP(A45,Database!A:M,13,FALSE)</f>
        <v>Terminé</v>
      </c>
      <c r="X45" s="20">
        <f>VLOOKUP($A45,Database!$A:$Y,20,FALSE)</f>
        <v>2</v>
      </c>
      <c r="Y45" s="20">
        <f>VLOOKUP($A45,Database!$A:$Y,21,FALSE)</f>
        <v>0</v>
      </c>
      <c r="Z45" s="20">
        <f t="shared" si="0"/>
        <v>0</v>
      </c>
      <c r="AA45" s="20">
        <f t="shared" si="2"/>
        <v>0</v>
      </c>
      <c r="AB45" s="20">
        <f t="shared" ca="1" si="3"/>
        <v>0</v>
      </c>
      <c r="AC45" s="20">
        <f t="shared" ca="1" si="4"/>
        <v>0</v>
      </c>
      <c r="AD45" s="20" t="str">
        <f ca="1">IF(AC45=0,"",IF(OR(ISBLANK(P45),ISBLANK(Q45)),"",IF(ISBLANK(VLOOKUP(A45,Database!A:AA,22,FALSE)),"",VLOOKUP(A45,Database!A:AA,22,FALSE))))</f>
        <v/>
      </c>
      <c r="AE45" s="20">
        <f ca="1">IFERROR(
   IF(
     OR(ISBLANK(P45),ISBLANK(Q45)),
     "",
     IF(
       AND(AB45&lt;&gt;"",OR(W45="Terminé",W45="En cours")),
       VLOOKUP(AD45,Setup_ScoreExactBonus!A:D,4,FALSE),
       0
     )),
  0)</f>
        <v>0</v>
      </c>
      <c r="AF45" s="21">
        <f t="shared" ca="1" si="5"/>
        <v>0</v>
      </c>
      <c r="AG45" s="21">
        <f ca="1">SUMIFS(AF$2:AF45,D$2:D45,D45)</f>
        <v>0</v>
      </c>
    </row>
    <row r="46" spans="1:33" hidden="1" x14ac:dyDescent="0.35">
      <c r="A46" s="21">
        <f>IF(ISBLANK(B46),"",COUNTIF(B$2:B46,B46))-1</f>
        <v>1</v>
      </c>
      <c r="B46" s="27">
        <v>18</v>
      </c>
      <c r="C46" s="10">
        <f>VLOOKUP($A46+IF($A46=0,1,0),Database!$A:$Y,7,FALSE)</f>
        <v>46184.875</v>
      </c>
      <c r="D46" s="21" t="str">
        <f>VLOOKUP(Pronostics!$B46,Setup_MPP!$A:$G,3,FALSE)</f>
        <v>Cartone</v>
      </c>
      <c r="E46" s="21" t="str">
        <f>VLOOKUP(Pronostics!$B46,Setup_MPP!$A:$G,2,FALSE)</f>
        <v>Quentin CARTON</v>
      </c>
      <c r="F46" s="21" t="str">
        <f>VLOOKUP($B46,Setup_MPP!$A:$E,4,FALSE)</f>
        <v>#F0BC42</v>
      </c>
      <c r="G46" s="21" t="str">
        <f>VLOOKUP($B46,Setup_MPP!$A:$E,5,FALSE)</f>
        <v>#8E1F2F</v>
      </c>
      <c r="H46" s="21" t="str">
        <f>IFERROR(IF(AND(A46&gt;=1,A46&lt;=104),VLOOKUP($A46,Location!$A:$J,6,FALSE),IF(A46=0,"Avant l'ouverture",IF(OR(A46=105,A46=106),"Bonus"))),"")</f>
        <v>Tour 1</v>
      </c>
      <c r="I46" s="21" t="str">
        <f>IF(LEFT(H46,4)="Tour",VLOOKUP(A46,Database!$A:$C,3,FALSE),"")</f>
        <v>A</v>
      </c>
      <c r="J46" s="21" t="str">
        <f>VLOOKUP($A46,Location!$A:$J,7,FALSE)</f>
        <v>Mexique</v>
      </c>
      <c r="K46" s="21" t="str">
        <f>IFERROR(VLOOKUP(J46,Setup_Team!$B:$C,2,FALSE), "TDB")</f>
        <v>MEX</v>
      </c>
      <c r="L46" s="21" t="str">
        <f>VLOOKUP($A46,Location!$A:$J,8,FALSE)</f>
        <v>Afrique du Sud</v>
      </c>
      <c r="M46" s="21" t="str">
        <f>IFERROR(VLOOKUP(L46,Setup_Team!$B:$C,2,FALSE), "TDB")</f>
        <v>ZAF</v>
      </c>
      <c r="N46" s="21" t="str">
        <f>VLOOKUP($A46,Location!$A:$J,9,FALSE)</f>
        <v>Mexique City</v>
      </c>
      <c r="O46" s="21" t="str">
        <f>VLOOKUP($A46,Location!$A:$J,10,FALSE)</f>
        <v>Estadio Azteca</v>
      </c>
      <c r="P46" s="27">
        <v>1</v>
      </c>
      <c r="Q46" s="27">
        <v>1</v>
      </c>
      <c r="R46" s="27" t="str">
        <f t="shared" si="1"/>
        <v>1-1</v>
      </c>
      <c r="S46" s="21">
        <v>1</v>
      </c>
      <c r="T46" s="20">
        <f>VLOOKUP($A46,Database!$A:$Y,10,FALSE)</f>
        <v>49</v>
      </c>
      <c r="U46" s="20">
        <f>VLOOKUP($A46,Database!$A:$Y,11,FALSE)</f>
        <v>125</v>
      </c>
      <c r="V46" s="20">
        <f>VLOOKUP($A46,Database!$A:$Y,12,FALSE)</f>
        <v>148</v>
      </c>
      <c r="W46" s="20" t="str">
        <f>VLOOKUP(A46,Database!A:M,13,FALSE)</f>
        <v>Terminé</v>
      </c>
      <c r="X46" s="20">
        <f>VLOOKUP($A46,Database!$A:$Y,20,FALSE)</f>
        <v>2</v>
      </c>
      <c r="Y46" s="20">
        <f>VLOOKUP($A46,Database!$A:$Y,21,FALSE)</f>
        <v>0</v>
      </c>
      <c r="Z46" s="20">
        <f t="shared" si="0"/>
        <v>0</v>
      </c>
      <c r="AA46" s="20">
        <f t="shared" si="2"/>
        <v>0</v>
      </c>
      <c r="AB46" s="20">
        <f t="shared" ca="1" si="3"/>
        <v>0</v>
      </c>
      <c r="AC46" s="20">
        <f t="shared" ca="1" si="4"/>
        <v>0</v>
      </c>
      <c r="AD46" s="20" t="str">
        <f ca="1">IF(AC46=0,"",IF(OR(ISBLANK(P46),ISBLANK(Q46)),"",IF(ISBLANK(VLOOKUP(A46,Database!A:AA,22,FALSE)),"",VLOOKUP(A46,Database!A:AA,22,FALSE))))</f>
        <v/>
      </c>
      <c r="AE46" s="20">
        <f ca="1">IFERROR(
   IF(
     OR(ISBLANK(P46),ISBLANK(Q46)),
     "",
     IF(
       AND(AB46&lt;&gt;"",OR(W46="Terminé",W46="En cours")),
       VLOOKUP(AD46,Setup_ScoreExactBonus!A:D,4,FALSE),
       0
     )),
  0)</f>
        <v>0</v>
      </c>
      <c r="AF46" s="21">
        <f t="shared" ca="1" si="5"/>
        <v>0</v>
      </c>
      <c r="AG46" s="21">
        <f ca="1">SUMIFS(AF$2:AF46,D$2:D46,D46)</f>
        <v>0</v>
      </c>
    </row>
    <row r="47" spans="1:33" hidden="1" x14ac:dyDescent="0.35">
      <c r="A47" s="21">
        <f>IF(ISBLANK(B47),"",COUNTIF(B$2:B47,B47))-1</f>
        <v>1</v>
      </c>
      <c r="B47" s="27">
        <v>19</v>
      </c>
      <c r="C47" s="10">
        <f>VLOOKUP($A47+IF($A47=0,1,0),Database!$A:$Y,7,FALSE)</f>
        <v>46184.875</v>
      </c>
      <c r="D47" s="21" t="str">
        <f>VLOOKUP(Pronostics!$B47,Setup_MPP!$A:$G,3,FALSE)</f>
        <v>YramVi</v>
      </c>
      <c r="E47" s="21" t="str">
        <f>VLOOKUP(Pronostics!$B47,Setup_MPP!$A:$G,2,FALSE)</f>
        <v>Eyram TETSHIE</v>
      </c>
      <c r="F47" s="21" t="str">
        <f>VLOOKUP($B47,Setup_MPP!$A:$E,4,FALSE)</f>
        <v>#E8B28F</v>
      </c>
      <c r="G47" s="21" t="str">
        <f>VLOOKUP($B47,Setup_MPP!$A:$E,5,FALSE)</f>
        <v>#E65568</v>
      </c>
      <c r="H47" s="21" t="str">
        <f>IFERROR(IF(AND(A47&gt;=1,A47&lt;=104),VLOOKUP($A47,Location!$A:$J,6,FALSE),IF(A47=0,"Avant l'ouverture",IF(OR(A47=105,A47=106),"Bonus"))),"")</f>
        <v>Tour 1</v>
      </c>
      <c r="I47" s="21" t="str">
        <f>IF(LEFT(H47,4)="Tour",VLOOKUP(A47,Database!$A:$C,3,FALSE),"")</f>
        <v>A</v>
      </c>
      <c r="J47" s="21" t="str">
        <f>VLOOKUP($A47,Location!$A:$J,7,FALSE)</f>
        <v>Mexique</v>
      </c>
      <c r="K47" s="21" t="str">
        <f>IFERROR(VLOOKUP(J47,Setup_Team!$B:$C,2,FALSE), "TDB")</f>
        <v>MEX</v>
      </c>
      <c r="L47" s="21" t="str">
        <f>VLOOKUP($A47,Location!$A:$J,8,FALSE)</f>
        <v>Afrique du Sud</v>
      </c>
      <c r="M47" s="21" t="str">
        <f>IFERROR(VLOOKUP(L47,Setup_Team!$B:$C,2,FALSE), "TDB")</f>
        <v>ZAF</v>
      </c>
      <c r="N47" s="21" t="str">
        <f>VLOOKUP($A47,Location!$A:$J,9,FALSE)</f>
        <v>Mexique City</v>
      </c>
      <c r="O47" s="21" t="str">
        <f>VLOOKUP($A47,Location!$A:$J,10,FALSE)</f>
        <v>Estadio Azteca</v>
      </c>
      <c r="P47" s="27">
        <v>2</v>
      </c>
      <c r="Q47" s="27">
        <v>0</v>
      </c>
      <c r="R47" s="27" t="str">
        <f t="shared" si="1"/>
        <v>2-0</v>
      </c>
      <c r="S47" s="21">
        <v>0</v>
      </c>
      <c r="T47" s="20">
        <f>VLOOKUP($A47,Database!$A:$Y,10,FALSE)</f>
        <v>49</v>
      </c>
      <c r="U47" s="20">
        <f>VLOOKUP($A47,Database!$A:$Y,11,FALSE)</f>
        <v>125</v>
      </c>
      <c r="V47" s="20">
        <f>VLOOKUP($A47,Database!$A:$Y,12,FALSE)</f>
        <v>148</v>
      </c>
      <c r="W47" s="20" t="str">
        <f>VLOOKUP(A47,Database!A:M,13,FALSE)</f>
        <v>Terminé</v>
      </c>
      <c r="X47" s="20">
        <f>VLOOKUP($A47,Database!$A:$Y,20,FALSE)</f>
        <v>2</v>
      </c>
      <c r="Y47" s="20">
        <f>VLOOKUP($A47,Database!$A:$Y,21,FALSE)</f>
        <v>0</v>
      </c>
      <c r="Z47" s="20">
        <f t="shared" si="0"/>
        <v>0</v>
      </c>
      <c r="AA47" s="20">
        <f t="shared" si="2"/>
        <v>1</v>
      </c>
      <c r="AB47" s="20">
        <f t="shared" ca="1" si="3"/>
        <v>49</v>
      </c>
      <c r="AC47" s="20">
        <f t="shared" ca="1" si="4"/>
        <v>1</v>
      </c>
      <c r="AD47" s="20" t="str">
        <f ca="1">IF(AC47=0,"",IF(OR(ISBLANK(P47),ISBLANK(Q47)),"",IF(ISBLANK(VLOOKUP(A47,Database!A:AA,22,FALSE)),"",VLOOKUP(A47,Database!A:AA,22,FALSE))))</f>
        <v>Exact</v>
      </c>
      <c r="AE47" s="20">
        <f ca="1">IFERROR(
   IF(
     OR(ISBLANK(P47),ISBLANK(Q47)),
     "",
     IF(
       AND(AB47&lt;&gt;"",OR(W47="Terminé",W47="En cours")),
       VLOOKUP(AD47,Setup_ScoreExactBonus!A:D,4,FALSE),
       0
     )),
  0)</f>
        <v>20</v>
      </c>
      <c r="AF47" s="21">
        <f t="shared" ca="1" si="5"/>
        <v>69</v>
      </c>
      <c r="AG47" s="21">
        <f ca="1">SUMIFS(AF$2:AF47,D$2:D47,D47)</f>
        <v>69</v>
      </c>
    </row>
    <row r="48" spans="1:33" hidden="1" x14ac:dyDescent="0.35">
      <c r="A48" s="21">
        <f>IF(ISBLANK(B48),"",COUNTIF(B$2:B48,B48))-1</f>
        <v>1</v>
      </c>
      <c r="B48" s="27">
        <v>20</v>
      </c>
      <c r="C48" s="10">
        <f>VLOOKUP($A48+IF($A48=0,1,0),Database!$A:$Y,7,FALSE)</f>
        <v>46184.875</v>
      </c>
      <c r="D48" s="21" t="str">
        <f>VLOOKUP(Pronostics!$B48,Setup_MPP!$A:$G,3,FALSE)</f>
        <v>Anis_MaFihache</v>
      </c>
      <c r="E48" s="21" t="str">
        <f>VLOOKUP(Pronostics!$B48,Setup_MPP!$A:$G,2,FALSE)</f>
        <v>Anis LEBIK</v>
      </c>
      <c r="F48" s="21" t="str">
        <f>VLOOKUP($B48,Setup_MPP!$A:$E,4,FALSE)</f>
        <v>#60DC8C</v>
      </c>
      <c r="G48" s="21" t="str">
        <f>VLOOKUP($B48,Setup_MPP!$A:$E,5,FALSE)</f>
        <v>#22A34F</v>
      </c>
      <c r="H48" s="21" t="str">
        <f>IFERROR(IF(AND(A48&gt;=1,A48&lt;=104),VLOOKUP($A48,Location!$A:$J,6,FALSE),IF(A48=0,"Avant l'ouverture",IF(OR(A48=105,A48=106),"Bonus"))),"")</f>
        <v>Tour 1</v>
      </c>
      <c r="I48" s="21" t="str">
        <f>IF(LEFT(H48,4)="Tour",VLOOKUP(A48,Database!$A:$C,3,FALSE),"")</f>
        <v>A</v>
      </c>
      <c r="J48" s="21" t="str">
        <f>VLOOKUP($A48,Location!$A:$J,7,FALSE)</f>
        <v>Mexique</v>
      </c>
      <c r="K48" s="21" t="str">
        <f>IFERROR(VLOOKUP(J48,Setup_Team!$B:$C,2,FALSE), "TDB")</f>
        <v>MEX</v>
      </c>
      <c r="L48" s="21" t="str">
        <f>VLOOKUP($A48,Location!$A:$J,8,FALSE)</f>
        <v>Afrique du Sud</v>
      </c>
      <c r="M48" s="21" t="str">
        <f>IFERROR(VLOOKUP(L48,Setup_Team!$B:$C,2,FALSE), "TDB")</f>
        <v>ZAF</v>
      </c>
      <c r="N48" s="21" t="str">
        <f>VLOOKUP($A48,Location!$A:$J,9,FALSE)</f>
        <v>Mexique City</v>
      </c>
      <c r="O48" s="21" t="str">
        <f>VLOOKUP($A48,Location!$A:$J,10,FALSE)</f>
        <v>Estadio Azteca</v>
      </c>
      <c r="P48" s="27">
        <v>2</v>
      </c>
      <c r="Q48" s="27">
        <v>1</v>
      </c>
      <c r="R48" s="27" t="str">
        <f t="shared" si="1"/>
        <v>2-1</v>
      </c>
      <c r="S48" s="21">
        <v>0</v>
      </c>
      <c r="T48" s="20">
        <f>VLOOKUP($A48,Database!$A:$Y,10,FALSE)</f>
        <v>49</v>
      </c>
      <c r="U48" s="20">
        <f>VLOOKUP($A48,Database!$A:$Y,11,FALSE)</f>
        <v>125</v>
      </c>
      <c r="V48" s="20">
        <f>VLOOKUP($A48,Database!$A:$Y,12,FALSE)</f>
        <v>148</v>
      </c>
      <c r="W48" s="20" t="str">
        <f>VLOOKUP(A48,Database!A:M,13,FALSE)</f>
        <v>Terminé</v>
      </c>
      <c r="X48" s="20">
        <f>VLOOKUP($A48,Database!$A:$Y,20,FALSE)</f>
        <v>2</v>
      </c>
      <c r="Y48" s="20">
        <f>VLOOKUP($A48,Database!$A:$Y,21,FALSE)</f>
        <v>0</v>
      </c>
      <c r="Z48" s="20">
        <f t="shared" si="0"/>
        <v>0</v>
      </c>
      <c r="AA48" s="20">
        <f t="shared" si="2"/>
        <v>1</v>
      </c>
      <c r="AB48" s="20">
        <f t="shared" ca="1" si="3"/>
        <v>49</v>
      </c>
      <c r="AC48" s="20">
        <f t="shared" ca="1" si="4"/>
        <v>0</v>
      </c>
      <c r="AD48" s="20" t="str">
        <f ca="1">IF(AC48=0,"",IF(OR(ISBLANK(P48),ISBLANK(Q48)),"",IF(ISBLANK(VLOOKUP(A48,Database!A:AA,22,FALSE)),"",VLOOKUP(A48,Database!A:AA,22,FALSE))))</f>
        <v/>
      </c>
      <c r="AE48" s="20">
        <f ca="1">IFERROR(
   IF(
     OR(ISBLANK(P48),ISBLANK(Q48)),
     "",
     IF(
       AND(AB48&lt;&gt;"",OR(W48="Terminé",W48="En cours")),
       VLOOKUP(AD48,Setup_ScoreExactBonus!A:D,4,FALSE),
       0
     )),
  0)</f>
        <v>0</v>
      </c>
      <c r="AF48" s="21">
        <f t="shared" ca="1" si="5"/>
        <v>49</v>
      </c>
      <c r="AG48" s="21">
        <f ca="1">SUMIFS(AF$2:AF48,D$2:D48,D48)</f>
        <v>49</v>
      </c>
    </row>
    <row r="49" spans="1:33" hidden="1" x14ac:dyDescent="0.35">
      <c r="A49" s="21">
        <f>IF(ISBLANK(B49),"",COUNTIF(B$2:B49,B49))-1</f>
        <v>1</v>
      </c>
      <c r="B49" s="27">
        <v>21</v>
      </c>
      <c r="C49" s="10">
        <f>VLOOKUP($A49+IF($A49=0,1,0),Database!$A:$Y,7,FALSE)</f>
        <v>46184.875</v>
      </c>
      <c r="D49" s="21" t="str">
        <f>VLOOKUP(Pronostics!$B49,Setup_MPP!$A:$G,3,FALSE)</f>
        <v>JUJULABOSS13</v>
      </c>
      <c r="E49" s="21" t="str">
        <f>VLOOKUP(Pronostics!$B49,Setup_MPP!$A:$G,2,FALSE)</f>
        <v>Julia BOUANAN</v>
      </c>
      <c r="F49" s="21" t="str">
        <f>VLOOKUP($B49,Setup_MPP!$A:$E,4,FALSE)</f>
        <v>#2FAEE0</v>
      </c>
      <c r="G49" s="21" t="str">
        <f>VLOOKUP($B49,Setup_MPP!$A:$E,5,FALSE)</f>
        <v>#BEA064</v>
      </c>
      <c r="H49" s="21" t="str">
        <f>IFERROR(IF(AND(A49&gt;=1,A49&lt;=104),VLOOKUP($A49,Location!$A:$J,6,FALSE),IF(A49=0,"Avant l'ouverture",IF(OR(A49=105,A49=106),"Bonus"))),"")</f>
        <v>Tour 1</v>
      </c>
      <c r="I49" s="21" t="str">
        <f>IF(LEFT(H49,4)="Tour",VLOOKUP(A49,Database!$A:$C,3,FALSE),"")</f>
        <v>A</v>
      </c>
      <c r="J49" s="21" t="str">
        <f>VLOOKUP($A49,Location!$A:$J,7,FALSE)</f>
        <v>Mexique</v>
      </c>
      <c r="K49" s="21" t="str">
        <f>IFERROR(VLOOKUP(J49,Setup_Team!$B:$C,2,FALSE), "TDB")</f>
        <v>MEX</v>
      </c>
      <c r="L49" s="21" t="str">
        <f>VLOOKUP($A49,Location!$A:$J,8,FALSE)</f>
        <v>Afrique du Sud</v>
      </c>
      <c r="M49" s="21" t="str">
        <f>IFERROR(VLOOKUP(L49,Setup_Team!$B:$C,2,FALSE), "TDB")</f>
        <v>ZAF</v>
      </c>
      <c r="N49" s="21" t="str">
        <f>VLOOKUP($A49,Location!$A:$J,9,FALSE)</f>
        <v>Mexique City</v>
      </c>
      <c r="O49" s="21" t="str">
        <f>VLOOKUP($A49,Location!$A:$J,10,FALSE)</f>
        <v>Estadio Azteca</v>
      </c>
      <c r="P49" s="27">
        <v>2</v>
      </c>
      <c r="Q49" s="27">
        <v>1</v>
      </c>
      <c r="R49" s="27" t="str">
        <f t="shared" si="1"/>
        <v>2-1</v>
      </c>
      <c r="S49" s="21">
        <v>0</v>
      </c>
      <c r="T49" s="20">
        <f>VLOOKUP($A49,Database!$A:$Y,10,FALSE)</f>
        <v>49</v>
      </c>
      <c r="U49" s="20">
        <f>VLOOKUP($A49,Database!$A:$Y,11,FALSE)</f>
        <v>125</v>
      </c>
      <c r="V49" s="20">
        <f>VLOOKUP($A49,Database!$A:$Y,12,FALSE)</f>
        <v>148</v>
      </c>
      <c r="W49" s="20" t="str">
        <f>VLOOKUP(A49,Database!A:M,13,FALSE)</f>
        <v>Terminé</v>
      </c>
      <c r="X49" s="20">
        <f>VLOOKUP($A49,Database!$A:$Y,20,FALSE)</f>
        <v>2</v>
      </c>
      <c r="Y49" s="20">
        <f>VLOOKUP($A49,Database!$A:$Y,21,FALSE)</f>
        <v>0</v>
      </c>
      <c r="Z49" s="20">
        <f t="shared" si="0"/>
        <v>0</v>
      </c>
      <c r="AA49" s="20">
        <f t="shared" si="2"/>
        <v>1</v>
      </c>
      <c r="AB49" s="20">
        <f t="shared" ca="1" si="3"/>
        <v>49</v>
      </c>
      <c r="AC49" s="20">
        <f t="shared" ca="1" si="4"/>
        <v>0</v>
      </c>
      <c r="AD49" s="20" t="str">
        <f ca="1">IF(AC49=0,"",IF(OR(ISBLANK(P49),ISBLANK(Q49)),"",IF(ISBLANK(VLOOKUP(A49,Database!A:AA,22,FALSE)),"",VLOOKUP(A49,Database!A:AA,22,FALSE))))</f>
        <v/>
      </c>
      <c r="AE49" s="20">
        <f ca="1">IFERROR(
   IF(
     OR(ISBLANK(P49),ISBLANK(Q49)),
     "",
     IF(
       AND(AB49&lt;&gt;"",OR(W49="Terminé",W49="En cours")),
       VLOOKUP(AD49,Setup_ScoreExactBonus!A:D,4,FALSE),
       0
     )),
  0)</f>
        <v>0</v>
      </c>
      <c r="AF49" s="21">
        <f t="shared" ca="1" si="5"/>
        <v>49</v>
      </c>
      <c r="AG49" s="21">
        <f ca="1">SUMIFS(AF$2:AF49,D$2:D49,D49)</f>
        <v>49</v>
      </c>
    </row>
    <row r="50" spans="1:33" hidden="1" x14ac:dyDescent="0.35">
      <c r="A50" s="21">
        <f>IF(ISBLANK(B50),"",COUNTIF(B$2:B50,B50))-1</f>
        <v>1</v>
      </c>
      <c r="B50" s="27">
        <v>22</v>
      </c>
      <c r="C50" s="10">
        <f>VLOOKUP($A50+IF($A50=0,1,0),Database!$A:$Y,7,FALSE)</f>
        <v>46184.875</v>
      </c>
      <c r="D50" s="21" t="str">
        <f>VLOOKUP(Pronostics!$B50,Setup_MPP!$A:$G,3,FALSE)</f>
        <v>Jujumsrd</v>
      </c>
      <c r="E50" s="21" t="str">
        <f>VLOOKUP(Pronostics!$B50,Setup_MPP!$A:$G,2,FALSE)</f>
        <v>Julie Mansard</v>
      </c>
      <c r="F50" s="21" t="str">
        <f>VLOOKUP($B50,Setup_MPP!$A:$E,4,FALSE)</f>
        <v>#41DEF0</v>
      </c>
      <c r="G50" s="21" t="str">
        <f>VLOOKUP($B50,Setup_MPP!$A:$E,5,FALSE)</f>
        <v>#0BA6B7</v>
      </c>
      <c r="H50" s="21" t="str">
        <f>IFERROR(IF(AND(A50&gt;=1,A50&lt;=104),VLOOKUP($A50,Location!$A:$J,6,FALSE),IF(A50=0,"Avant l'ouverture",IF(OR(A50=105,A50=106),"Bonus"))),"")</f>
        <v>Tour 1</v>
      </c>
      <c r="I50" s="21" t="str">
        <f>IF(LEFT(H50,4)="Tour",VLOOKUP(A50,Database!$A:$C,3,FALSE),"")</f>
        <v>A</v>
      </c>
      <c r="J50" s="21" t="str">
        <f>VLOOKUP($A50,Location!$A:$J,7,FALSE)</f>
        <v>Mexique</v>
      </c>
      <c r="K50" s="21" t="str">
        <f>IFERROR(VLOOKUP(J50,Setup_Team!$B:$C,2,FALSE), "TDB")</f>
        <v>MEX</v>
      </c>
      <c r="L50" s="21" t="str">
        <f>VLOOKUP($A50,Location!$A:$J,8,FALSE)</f>
        <v>Afrique du Sud</v>
      </c>
      <c r="M50" s="21" t="str">
        <f>IFERROR(VLOOKUP(L50,Setup_Team!$B:$C,2,FALSE), "TDB")</f>
        <v>ZAF</v>
      </c>
      <c r="N50" s="21" t="str">
        <f>VLOOKUP($A50,Location!$A:$J,9,FALSE)</f>
        <v>Mexique City</v>
      </c>
      <c r="O50" s="21" t="str">
        <f>VLOOKUP($A50,Location!$A:$J,10,FALSE)</f>
        <v>Estadio Azteca</v>
      </c>
      <c r="P50" s="27">
        <v>2</v>
      </c>
      <c r="Q50" s="27">
        <v>0</v>
      </c>
      <c r="R50" s="27" t="str">
        <f t="shared" si="1"/>
        <v>2-0</v>
      </c>
      <c r="S50" s="21">
        <v>0</v>
      </c>
      <c r="T50" s="20">
        <f>VLOOKUP($A50,Database!$A:$Y,10,FALSE)</f>
        <v>49</v>
      </c>
      <c r="U50" s="20">
        <f>VLOOKUP($A50,Database!$A:$Y,11,FALSE)</f>
        <v>125</v>
      </c>
      <c r="V50" s="20">
        <f>VLOOKUP($A50,Database!$A:$Y,12,FALSE)</f>
        <v>148</v>
      </c>
      <c r="W50" s="20" t="str">
        <f>VLOOKUP(A50,Database!A:M,13,FALSE)</f>
        <v>Terminé</v>
      </c>
      <c r="X50" s="20">
        <f>VLOOKUP($A50,Database!$A:$Y,20,FALSE)</f>
        <v>2</v>
      </c>
      <c r="Y50" s="20">
        <f>VLOOKUP($A50,Database!$A:$Y,21,FALSE)</f>
        <v>0</v>
      </c>
      <c r="Z50" s="20">
        <f t="shared" si="0"/>
        <v>0</v>
      </c>
      <c r="AA50" s="20">
        <f t="shared" si="2"/>
        <v>1</v>
      </c>
      <c r="AB50" s="20">
        <f t="shared" ca="1" si="3"/>
        <v>49</v>
      </c>
      <c r="AC50" s="20">
        <f t="shared" ca="1" si="4"/>
        <v>1</v>
      </c>
      <c r="AD50" s="20" t="str">
        <f ca="1">IF(AC50=0,"",IF(OR(ISBLANK(P50),ISBLANK(Q50)),"",IF(ISBLANK(VLOOKUP(A50,Database!A:AA,22,FALSE)),"",VLOOKUP(A50,Database!A:AA,22,FALSE))))</f>
        <v>Exact</v>
      </c>
      <c r="AE50" s="20">
        <f ca="1">IFERROR(
   IF(
     OR(ISBLANK(P50),ISBLANK(Q50)),
     "",
     IF(
       AND(AB50&lt;&gt;"",OR(W50="Terminé",W50="En cours")),
       VLOOKUP(AD50,Setup_ScoreExactBonus!A:D,4,FALSE),
       0
     )),
  0)</f>
        <v>20</v>
      </c>
      <c r="AF50" s="21">
        <f t="shared" ca="1" si="5"/>
        <v>69</v>
      </c>
      <c r="AG50" s="21">
        <f ca="1">SUMIFS(AF$2:AF50,D$2:D50,D50)</f>
        <v>69</v>
      </c>
    </row>
    <row r="51" spans="1:33" hidden="1" x14ac:dyDescent="0.35">
      <c r="A51" s="21">
        <f>IF(ISBLANK(B51),"",COUNTIF(B$2:B51,B51))-1</f>
        <v>1</v>
      </c>
      <c r="B51" s="27">
        <v>23</v>
      </c>
      <c r="C51" s="10">
        <f>VLOOKUP($A51+IF($A51=0,1,0),Database!$A:$Y,7,FALSE)</f>
        <v>46184.875</v>
      </c>
      <c r="D51" s="21" t="str">
        <f>VLOOKUP(Pronostics!$B51,Setup_MPP!$A:$G,3,FALSE)</f>
        <v>DJUDJUPRONO</v>
      </c>
      <c r="E51" s="21" t="str">
        <f>VLOOKUP(Pronostics!$B51,Setup_MPP!$A:$G,2,FALSE)</f>
        <v>Juliette</v>
      </c>
      <c r="F51" s="21" t="str">
        <f>VLOOKUP($B51,Setup_MPP!$A:$E,4,FALSE)</f>
        <v>#F2A2A2</v>
      </c>
      <c r="G51" s="21" t="str">
        <f>VLOOKUP($B51,Setup_MPP!$A:$E,5,FALSE)</f>
        <v>#C25D5D</v>
      </c>
      <c r="H51" s="21" t="str">
        <f>IFERROR(IF(AND(A51&gt;=1,A51&lt;=104),VLOOKUP($A51,Location!$A:$J,6,FALSE),IF(A51=0,"Avant l'ouverture",IF(OR(A51=105,A51=106),"Bonus"))),"")</f>
        <v>Tour 1</v>
      </c>
      <c r="I51" s="21" t="str">
        <f>IF(LEFT(H51,4)="Tour",VLOOKUP(A51,Database!$A:$C,3,FALSE),"")</f>
        <v>A</v>
      </c>
      <c r="J51" s="21" t="str">
        <f>VLOOKUP($A51,Location!$A:$J,7,FALSE)</f>
        <v>Mexique</v>
      </c>
      <c r="K51" s="21" t="str">
        <f>IFERROR(VLOOKUP(J51,Setup_Team!$B:$C,2,FALSE), "TDB")</f>
        <v>MEX</v>
      </c>
      <c r="L51" s="21" t="str">
        <f>VLOOKUP($A51,Location!$A:$J,8,FALSE)</f>
        <v>Afrique du Sud</v>
      </c>
      <c r="M51" s="21" t="str">
        <f>IFERROR(VLOOKUP(L51,Setup_Team!$B:$C,2,FALSE), "TDB")</f>
        <v>ZAF</v>
      </c>
      <c r="N51" s="21" t="str">
        <f>VLOOKUP($A51,Location!$A:$J,9,FALSE)</f>
        <v>Mexique City</v>
      </c>
      <c r="O51" s="21" t="str">
        <f>VLOOKUP($A51,Location!$A:$J,10,FALSE)</f>
        <v>Estadio Azteca</v>
      </c>
      <c r="P51" s="27">
        <v>2</v>
      </c>
      <c r="Q51" s="27">
        <v>0</v>
      </c>
      <c r="R51" s="27" t="str">
        <f t="shared" si="1"/>
        <v>2-0</v>
      </c>
      <c r="S51" s="21">
        <v>0</v>
      </c>
      <c r="T51" s="20">
        <f>VLOOKUP($A51,Database!$A:$Y,10,FALSE)</f>
        <v>49</v>
      </c>
      <c r="U51" s="20">
        <f>VLOOKUP($A51,Database!$A:$Y,11,FALSE)</f>
        <v>125</v>
      </c>
      <c r="V51" s="20">
        <f>VLOOKUP($A51,Database!$A:$Y,12,FALSE)</f>
        <v>148</v>
      </c>
      <c r="W51" s="20" t="str">
        <f>VLOOKUP(A51,Database!A:M,13,FALSE)</f>
        <v>Terminé</v>
      </c>
      <c r="X51" s="20">
        <f>VLOOKUP($A51,Database!$A:$Y,20,FALSE)</f>
        <v>2</v>
      </c>
      <c r="Y51" s="20">
        <f>VLOOKUP($A51,Database!$A:$Y,21,FALSE)</f>
        <v>0</v>
      </c>
      <c r="Z51" s="20">
        <f t="shared" si="0"/>
        <v>0</v>
      </c>
      <c r="AA51" s="20">
        <f t="shared" si="2"/>
        <v>1</v>
      </c>
      <c r="AB51" s="20">
        <f t="shared" ca="1" si="3"/>
        <v>49</v>
      </c>
      <c r="AC51" s="20">
        <f t="shared" ca="1" si="4"/>
        <v>1</v>
      </c>
      <c r="AD51" s="20" t="str">
        <f ca="1">IF(AC51=0,"",IF(OR(ISBLANK(P51),ISBLANK(Q51)),"",IF(ISBLANK(VLOOKUP(A51,Database!A:AA,22,FALSE)),"",VLOOKUP(A51,Database!A:AA,22,FALSE))))</f>
        <v>Exact</v>
      </c>
      <c r="AE51" s="20">
        <f ca="1">IFERROR(
   IF(
     OR(ISBLANK(P51),ISBLANK(Q51)),
     "",
     IF(
       AND(AB51&lt;&gt;"",OR(W51="Terminé",W51="En cours")),
       VLOOKUP(AD51,Setup_ScoreExactBonus!A:D,4,FALSE),
       0
     )),
  0)</f>
        <v>20</v>
      </c>
      <c r="AF51" s="21">
        <f t="shared" ca="1" si="5"/>
        <v>69</v>
      </c>
      <c r="AG51" s="21">
        <f ca="1">SUMIFS(AF$2:AF51,D$2:D51,D51)</f>
        <v>69</v>
      </c>
    </row>
    <row r="52" spans="1:33" hidden="1" x14ac:dyDescent="0.35">
      <c r="A52" s="21">
        <f>IF(ISBLANK(B52),"",COUNTIF(B$2:B52,B52))-1</f>
        <v>1</v>
      </c>
      <c r="B52" s="27">
        <v>24</v>
      </c>
      <c r="C52" s="10">
        <f>VLOOKUP($A52+IF($A52=0,1,0),Database!$A:$Y,7,FALSE)</f>
        <v>46184.875</v>
      </c>
      <c r="D52" s="21" t="str">
        <f>VLOOKUP(Pronostics!$B52,Setup_MPP!$A:$G,3,FALSE)</f>
        <v>Samyaaaaaaaaaa</v>
      </c>
      <c r="E52" s="21" t="str">
        <f>VLOOKUP(Pronostics!$B52,Setup_MPP!$A:$G,2,FALSE)</f>
        <v>Samya ALAOUI</v>
      </c>
      <c r="F52" s="21" t="str">
        <f>VLOOKUP($B52,Setup_MPP!$A:$E,4,FALSE)</f>
        <v>#A2F2C7</v>
      </c>
      <c r="G52" s="21" t="str">
        <f>VLOOKUP($B52,Setup_MPP!$A:$E,5,FALSE)</f>
        <v>#5DC18C</v>
      </c>
      <c r="H52" s="21" t="str">
        <f>IFERROR(IF(AND(A52&gt;=1,A52&lt;=104),VLOOKUP($A52,Location!$A:$J,6,FALSE),IF(A52=0,"Avant l'ouverture",IF(OR(A52=105,A52=106),"Bonus"))),"")</f>
        <v>Tour 1</v>
      </c>
      <c r="I52" s="21" t="str">
        <f>IF(LEFT(H52,4)="Tour",VLOOKUP(A52,Database!$A:$C,3,FALSE),"")</f>
        <v>A</v>
      </c>
      <c r="J52" s="21" t="str">
        <f>VLOOKUP($A52,Location!$A:$J,7,FALSE)</f>
        <v>Mexique</v>
      </c>
      <c r="K52" s="21" t="str">
        <f>IFERROR(VLOOKUP(J52,Setup_Team!$B:$C,2,FALSE), "TDB")</f>
        <v>MEX</v>
      </c>
      <c r="L52" s="21" t="str">
        <f>VLOOKUP($A52,Location!$A:$J,8,FALSE)</f>
        <v>Afrique du Sud</v>
      </c>
      <c r="M52" s="21" t="str">
        <f>IFERROR(VLOOKUP(L52,Setup_Team!$B:$C,2,FALSE), "TDB")</f>
        <v>ZAF</v>
      </c>
      <c r="N52" s="21" t="str">
        <f>VLOOKUP($A52,Location!$A:$J,9,FALSE)</f>
        <v>Mexique City</v>
      </c>
      <c r="O52" s="21" t="str">
        <f>VLOOKUP($A52,Location!$A:$J,10,FALSE)</f>
        <v>Estadio Azteca</v>
      </c>
      <c r="P52" s="27"/>
      <c r="Q52" s="27"/>
      <c r="R52" s="27" t="str">
        <f t="shared" si="1"/>
        <v>0-0</v>
      </c>
      <c r="S52" s="21">
        <v>0</v>
      </c>
      <c r="T52" s="20">
        <f>VLOOKUP($A52,Database!$A:$Y,10,FALSE)</f>
        <v>49</v>
      </c>
      <c r="U52" s="20">
        <f>VLOOKUP($A52,Database!$A:$Y,11,FALSE)</f>
        <v>125</v>
      </c>
      <c r="V52" s="20">
        <f>VLOOKUP($A52,Database!$A:$Y,12,FALSE)</f>
        <v>148</v>
      </c>
      <c r="W52" s="20" t="str">
        <f>VLOOKUP(A52,Database!A:M,13,FALSE)</f>
        <v>Terminé</v>
      </c>
      <c r="X52" s="20">
        <f>VLOOKUP($A52,Database!$A:$Y,20,FALSE)</f>
        <v>2</v>
      </c>
      <c r="Y52" s="20">
        <f>VLOOKUP($A52,Database!$A:$Y,21,FALSE)</f>
        <v>0</v>
      </c>
      <c r="Z52" s="20">
        <f t="shared" si="0"/>
        <v>1</v>
      </c>
      <c r="AA52" s="20" t="str">
        <f t="shared" si="2"/>
        <v/>
      </c>
      <c r="AB52" s="20">
        <f t="shared" ca="1" si="3"/>
        <v>0</v>
      </c>
      <c r="AC52" s="20">
        <f t="shared" ca="1" si="4"/>
        <v>0</v>
      </c>
      <c r="AD52" s="20" t="str">
        <f ca="1">IF(AC52=0,"",IF(OR(ISBLANK(P52),ISBLANK(Q52)),"",IF(ISBLANK(VLOOKUP(A52,Database!A:AA,22,FALSE)),"",VLOOKUP(A52,Database!A:AA,22,FALSE))))</f>
        <v/>
      </c>
      <c r="AE52" s="20" t="str">
        <f>IFERROR(
   IF(
     OR(ISBLANK(P52),ISBLANK(Q52)),
     "",
     IF(
       AND(AB52&lt;&gt;"",OR(W52="Terminé",W52="En cours")),
       VLOOKUP(AD52,Setup_ScoreExactBonus!A:D,4,FALSE),
       0
     )),
  0)</f>
        <v/>
      </c>
      <c r="AF52" s="21">
        <f t="shared" si="5"/>
        <v>0</v>
      </c>
      <c r="AG52" s="21">
        <f>SUMIFS(AF$2:AF52,D$2:D52,D52)</f>
        <v>0</v>
      </c>
    </row>
    <row r="53" spans="1:33" hidden="1" x14ac:dyDescent="0.35">
      <c r="A53" s="21">
        <f>IF(ISBLANK(B53),"",COUNTIF(B$2:B53,B53))-1</f>
        <v>1</v>
      </c>
      <c r="B53" s="27">
        <v>25</v>
      </c>
      <c r="C53" s="10">
        <f>VLOOKUP($A53+IF($A53=0,1,0),Database!$A:$Y,7,FALSE)</f>
        <v>46184.875</v>
      </c>
      <c r="D53" s="21" t="str">
        <f>VLOOKUP(Pronostics!$B53,Setup_MPP!$A:$G,3,FALSE)</f>
        <v>leaw0808</v>
      </c>
      <c r="E53" s="21" t="str">
        <f>VLOOKUP(Pronostics!$B53,Setup_MPP!$A:$G,2,FALSE)</f>
        <v>Léa WALOCQ</v>
      </c>
      <c r="F53" s="21" t="str">
        <f>VLOOKUP($B53,Setup_MPP!$A:$E,4,FALSE)</f>
        <v>#D1B9EB</v>
      </c>
      <c r="G53" s="21" t="str">
        <f>VLOOKUP($B53,Setup_MPP!$A:$E,5,FALSE)</f>
        <v>#B58BC7</v>
      </c>
      <c r="H53" s="21" t="str">
        <f>IFERROR(IF(AND(A53&gt;=1,A53&lt;=104),VLOOKUP($A53,Location!$A:$J,6,FALSE),IF(A53=0,"Avant l'ouverture",IF(OR(A53=105,A53=106),"Bonus"))),"")</f>
        <v>Tour 1</v>
      </c>
      <c r="I53" s="21" t="str">
        <f>IF(LEFT(H53,4)="Tour",VLOOKUP(A53,Database!$A:$C,3,FALSE),"")</f>
        <v>A</v>
      </c>
      <c r="J53" s="21" t="str">
        <f>VLOOKUP($A53,Location!$A:$J,7,FALSE)</f>
        <v>Mexique</v>
      </c>
      <c r="K53" s="21" t="str">
        <f>IFERROR(VLOOKUP(J53,Setup_Team!$B:$C,2,FALSE), "TDB")</f>
        <v>MEX</v>
      </c>
      <c r="L53" s="21" t="str">
        <f>VLOOKUP($A53,Location!$A:$J,8,FALSE)</f>
        <v>Afrique du Sud</v>
      </c>
      <c r="M53" s="21" t="str">
        <f>IFERROR(VLOOKUP(L53,Setup_Team!$B:$C,2,FALSE), "TDB")</f>
        <v>ZAF</v>
      </c>
      <c r="N53" s="21" t="str">
        <f>VLOOKUP($A53,Location!$A:$J,9,FALSE)</f>
        <v>Mexique City</v>
      </c>
      <c r="O53" s="21" t="str">
        <f>VLOOKUP($A53,Location!$A:$J,10,FALSE)</f>
        <v>Estadio Azteca</v>
      </c>
      <c r="P53" s="27">
        <v>2</v>
      </c>
      <c r="Q53" s="27">
        <v>2</v>
      </c>
      <c r="R53" s="27" t="str">
        <f t="shared" si="1"/>
        <v>2-2</v>
      </c>
      <c r="S53" s="21">
        <v>0</v>
      </c>
      <c r="T53" s="20">
        <f>VLOOKUP($A53,Database!$A:$Y,10,FALSE)</f>
        <v>49</v>
      </c>
      <c r="U53" s="20">
        <f>VLOOKUP($A53,Database!$A:$Y,11,FALSE)</f>
        <v>125</v>
      </c>
      <c r="V53" s="20">
        <f>VLOOKUP($A53,Database!$A:$Y,12,FALSE)</f>
        <v>148</v>
      </c>
      <c r="W53" s="20" t="str">
        <f>VLOOKUP(A53,Database!A:M,13,FALSE)</f>
        <v>Terminé</v>
      </c>
      <c r="X53" s="20">
        <f>VLOOKUP($A53,Database!$A:$Y,20,FALSE)</f>
        <v>2</v>
      </c>
      <c r="Y53" s="20">
        <f>VLOOKUP($A53,Database!$A:$Y,21,FALSE)</f>
        <v>0</v>
      </c>
      <c r="Z53" s="20">
        <f t="shared" si="0"/>
        <v>0</v>
      </c>
      <c r="AA53" s="20">
        <f t="shared" si="2"/>
        <v>0</v>
      </c>
      <c r="AB53" s="20">
        <f t="shared" ca="1" si="3"/>
        <v>0</v>
      </c>
      <c r="AC53" s="20">
        <f t="shared" ca="1" si="4"/>
        <v>0</v>
      </c>
      <c r="AD53" s="20" t="str">
        <f ca="1">IF(AC53=0,"",IF(OR(ISBLANK(P53),ISBLANK(Q53)),"",IF(ISBLANK(VLOOKUP(A53,Database!A:AA,22,FALSE)),"",VLOOKUP(A53,Database!A:AA,22,FALSE))))</f>
        <v/>
      </c>
      <c r="AE53" s="20">
        <f ca="1">IFERROR(
   IF(
     OR(ISBLANK(P53),ISBLANK(Q53)),
     "",
     IF(
       AND(AB53&lt;&gt;"",OR(W53="Terminé",W53="En cours")),
       VLOOKUP(AD53,Setup_ScoreExactBonus!A:D,4,FALSE),
       0
     )),
  0)</f>
        <v>0</v>
      </c>
      <c r="AF53" s="21">
        <f t="shared" ca="1" si="5"/>
        <v>0</v>
      </c>
      <c r="AG53" s="21">
        <f ca="1">SUMIFS(AF$2:AF53,D$2:D53,D53)</f>
        <v>0</v>
      </c>
    </row>
    <row r="54" spans="1:33" hidden="1" x14ac:dyDescent="0.35">
      <c r="A54" s="21">
        <f>IF(ISBLANK(B54),"",COUNTIF(B$2:B54,B54))-1</f>
        <v>1</v>
      </c>
      <c r="B54" s="27">
        <v>26</v>
      </c>
      <c r="C54" s="10">
        <v>46184.875</v>
      </c>
      <c r="D54" s="21" t="str">
        <f>VLOOKUP(Pronostics!$B54,Setup_MPP!$A:$G,3,FALSE)</f>
        <v>Mohamad#5GGG1</v>
      </c>
      <c r="E54" s="21" t="str">
        <f>VLOOKUP(Pronostics!$B54,Setup_MPP!$A:$G,2,FALSE)</f>
        <v>Mohamad EL KAWAS</v>
      </c>
      <c r="F54" s="21" t="str">
        <f>VLOOKUP($B54,Setup_MPP!$A:$E,4,FALSE)</f>
        <v>#EB8787</v>
      </c>
      <c r="G54" s="21" t="str">
        <f>VLOOKUP($B54,Setup_MPP!$A:$E,5,FALSE)</f>
        <v>#368E2C</v>
      </c>
      <c r="H54" s="21" t="str">
        <f>IFERROR(IF(AND(A54&gt;=1,A54&lt;=104),VLOOKUP($A54,Location!$A:$J,6,FALSE),IF(A54=0,"Avant l'ouverture",IF(OR(A54=105,A54=106),"Bonus"))),"")</f>
        <v>Tour 1</v>
      </c>
      <c r="I54" s="21" t="str">
        <f>IF(LEFT(H54,4)="Tour",VLOOKUP(A54,Database!$A:$C,3,FALSE),"")</f>
        <v>A</v>
      </c>
      <c r="J54" s="21" t="str">
        <f>VLOOKUP($A54,Location!$A:$J,7,FALSE)</f>
        <v>Mexique</v>
      </c>
      <c r="K54" s="21" t="str">
        <f>IFERROR(VLOOKUP(J54,Setup_Team!$B:$C,2,FALSE), "TDB")</f>
        <v>MEX</v>
      </c>
      <c r="L54" s="21" t="str">
        <f>VLOOKUP($A54,Location!$A:$J,8,FALSE)</f>
        <v>Afrique du Sud</v>
      </c>
      <c r="M54" s="21" t="str">
        <f>IFERROR(VLOOKUP(L54,Setup_Team!$B:$C,2,FALSE), "TDB")</f>
        <v>ZAF</v>
      </c>
      <c r="P54" s="21">
        <v>3</v>
      </c>
      <c r="Q54" s="21">
        <v>1</v>
      </c>
      <c r="R54" s="27" t="str">
        <f t="shared" si="1"/>
        <v>3-1</v>
      </c>
      <c r="S54" s="21">
        <v>0</v>
      </c>
      <c r="T54" s="20">
        <f>VLOOKUP($A54,Database!$A:$Y,10,FALSE)</f>
        <v>49</v>
      </c>
      <c r="U54" s="20">
        <f>VLOOKUP($A54,Database!$A:$Y,11,FALSE)</f>
        <v>125</v>
      </c>
      <c r="V54" s="20">
        <f>VLOOKUP($A54,Database!$A:$Y,12,FALSE)</f>
        <v>148</v>
      </c>
      <c r="W54" s="20" t="str">
        <f>VLOOKUP(A54,Database!A:M,13,FALSE)</f>
        <v>Terminé</v>
      </c>
      <c r="X54" s="20">
        <f>VLOOKUP($A54,Database!$A:$Y,20,FALSE)</f>
        <v>2</v>
      </c>
      <c r="Y54" s="20">
        <f>VLOOKUP($A54,Database!$A:$Y,21,FALSE)</f>
        <v>0</v>
      </c>
      <c r="Z54" s="20">
        <f t="shared" si="0"/>
        <v>0</v>
      </c>
      <c r="AA54" s="20">
        <f t="shared" si="2"/>
        <v>1</v>
      </c>
      <c r="AB54" s="20">
        <f t="shared" ca="1" si="3"/>
        <v>49</v>
      </c>
      <c r="AC54" s="20">
        <f t="shared" ca="1" si="4"/>
        <v>0</v>
      </c>
      <c r="AD54" s="20" t="str">
        <f ca="1">IF(AC54=0,"",IF(OR(ISBLANK(P54),ISBLANK(Q54)),"",IF(ISBLANK(VLOOKUP(A54,Database!A:AA,22,FALSE)),"",VLOOKUP(A54,Database!A:AA,22,FALSE))))</f>
        <v/>
      </c>
      <c r="AE54" s="20">
        <f ca="1">IFERROR(
   IF(
     OR(ISBLANK(P54),ISBLANK(Q54)),
     "",
     IF(
       AND(AB54&lt;&gt;"",OR(W54="Terminé",W54="En cours")),
       VLOOKUP(AD54,Setup_ScoreExactBonus!A:D,4,FALSE),
       0
     )),
  0)</f>
        <v>0</v>
      </c>
      <c r="AF54" s="21">
        <f t="shared" ca="1" si="5"/>
        <v>49</v>
      </c>
      <c r="AG54" s="21">
        <f ca="1">SUMIFS(AF$2:AF54,D$2:D54,D54)</f>
        <v>49</v>
      </c>
    </row>
    <row r="55" spans="1:33" hidden="1" x14ac:dyDescent="0.35">
      <c r="A55" s="21">
        <f>IF(ISBLANK(B55),"",COUNTIF(B$2:B55,B55))-1</f>
        <v>1</v>
      </c>
      <c r="B55" s="27">
        <v>27</v>
      </c>
      <c r="C55" s="10">
        <f>VLOOKUP($A55+IF($A55=0,1,0),Database!$A:$Y,7,FALSE)</f>
        <v>46184.875</v>
      </c>
      <c r="D55" s="21" t="str">
        <f>VLOOKUP(Pronostics!$B55,Setup_MPP!$A:$G,3,FALSE)</f>
        <v>maryemkappa</v>
      </c>
      <c r="E55" s="21" t="str">
        <f>VLOOKUP(Pronostics!$B55,Setup_MPP!$A:$G,2,FALSE)</f>
        <v>Maryem GUIZANI</v>
      </c>
      <c r="F55" s="21" t="str">
        <f>VLOOKUP($B55,Setup_MPP!$A:$E,4,FALSE)</f>
        <v>#BCA2F4</v>
      </c>
      <c r="G55" s="21" t="str">
        <f>VLOOKUP($B55,Setup_MPP!$A:$E,5,FALSE)</f>
        <v>#6D3DD5</v>
      </c>
      <c r="H55" s="21" t="str">
        <f>IFERROR(IF(AND(A55&gt;=1,A55&lt;=104),VLOOKUP($A55,Location!$A:$J,6,FALSE),IF(A55=0,"Avant l'ouverture",IF(OR(A55=105,A55=106),"Bonus"))),"")</f>
        <v>Tour 1</v>
      </c>
      <c r="I55" s="21" t="str">
        <f>IF(LEFT(H55,4)="Tour",VLOOKUP(A55,Database!$A:$C,3,FALSE),"")</f>
        <v>A</v>
      </c>
      <c r="J55" s="21" t="str">
        <f>VLOOKUP($A55,Location!$A:$J,7,FALSE)</f>
        <v>Mexique</v>
      </c>
      <c r="K55" s="21" t="str">
        <f>IFERROR(VLOOKUP(J55,Setup_Team!$B:$C,2,FALSE), "TDB")</f>
        <v>MEX</v>
      </c>
      <c r="L55" s="21" t="str">
        <f>VLOOKUP($A55,Location!$A:$J,8,FALSE)</f>
        <v>Afrique du Sud</v>
      </c>
      <c r="M55" s="21" t="str">
        <f>IFERROR(VLOOKUP(L55,Setup_Team!$B:$C,2,FALSE), "TDB")</f>
        <v>ZAF</v>
      </c>
      <c r="R55" s="27" t="str">
        <f t="shared" si="1"/>
        <v>0-0</v>
      </c>
      <c r="S55" s="21">
        <v>0</v>
      </c>
      <c r="T55" s="20">
        <f>VLOOKUP($A55,Database!$A:$Y,10,FALSE)</f>
        <v>49</v>
      </c>
      <c r="U55" s="20">
        <f>VLOOKUP($A55,Database!$A:$Y,11,FALSE)</f>
        <v>125</v>
      </c>
      <c r="V55" s="20">
        <f>VLOOKUP($A55,Database!$A:$Y,12,FALSE)</f>
        <v>148</v>
      </c>
      <c r="W55" s="20" t="str">
        <f>VLOOKUP(A55,Database!A:M,13,FALSE)</f>
        <v>Terminé</v>
      </c>
      <c r="X55" s="20">
        <f>VLOOKUP($A55,Database!$A:$Y,20,FALSE)</f>
        <v>2</v>
      </c>
      <c r="Y55" s="20">
        <f>VLOOKUP($A55,Database!$A:$Y,21,FALSE)</f>
        <v>0</v>
      </c>
      <c r="Z55" s="20">
        <f t="shared" si="0"/>
        <v>1</v>
      </c>
      <c r="AA55" s="20" t="str">
        <f t="shared" si="2"/>
        <v/>
      </c>
      <c r="AB55" s="20">
        <f t="shared" ca="1" si="3"/>
        <v>0</v>
      </c>
      <c r="AC55" s="20">
        <f t="shared" ca="1" si="4"/>
        <v>0</v>
      </c>
      <c r="AD55" s="20" t="str">
        <f ca="1">IF(AC55=0,"",IF(OR(ISBLANK(P55),ISBLANK(Q55)),"",IF(ISBLANK(VLOOKUP(A55,Database!A:AA,22,FALSE)),"",VLOOKUP(A55,Database!A:AA,22,FALSE))))</f>
        <v/>
      </c>
      <c r="AE55" s="20" t="str">
        <f>IFERROR(
   IF(
     OR(ISBLANK(P55),ISBLANK(Q55)),
     "",
     IF(
       AND(AB55&lt;&gt;"",OR(W55="Terminé",W55="En cours")),
       VLOOKUP(AD55,Setup_ScoreExactBonus!A:D,4,FALSE),
       0
     )),
  0)</f>
        <v/>
      </c>
      <c r="AF55" s="21">
        <f t="shared" si="5"/>
        <v>0</v>
      </c>
      <c r="AG55" s="21">
        <f>SUMIFS(AF$2:AF55,D$2:D55,D55)</f>
        <v>0</v>
      </c>
    </row>
    <row r="56" spans="1:33" hidden="1" x14ac:dyDescent="0.35">
      <c r="A56" s="21">
        <f>IF(ISBLANK(B56),"",COUNTIF(B$2:B56,B56))-1</f>
        <v>2</v>
      </c>
      <c r="B56" s="27">
        <v>1</v>
      </c>
      <c r="C56" s="10">
        <f>VLOOKUP($A56+IF($A56=0,1,0),Database!$A:$Y,7,FALSE)</f>
        <v>46185.166666666664</v>
      </c>
      <c r="D56" s="21" t="str">
        <f>VLOOKUP(Pronostics!$B56,Setup_MPP!$A:$G,3,FALSE)</f>
        <v>_Nicolas_LM_</v>
      </c>
      <c r="E56" s="21" t="str">
        <f>VLOOKUP(Pronostics!$B56,Setup_MPP!$A:$G,2,FALSE)</f>
        <v>Nicolas LE MOUEL</v>
      </c>
      <c r="F56" s="21" t="str">
        <f>VLOOKUP($B56,Setup_MPP!$A:$E,4,FALSE)</f>
        <v>#F7C79D</v>
      </c>
      <c r="G56" s="21" t="str">
        <f>VLOOKUP($B56,Setup_MPP!$A:$E,5,FALSE)</f>
        <v>#FFBE85</v>
      </c>
      <c r="H56" s="21" t="str">
        <f>IFERROR(IF(AND(A56&gt;=1,A56&lt;=104),VLOOKUP($A56,Location!$A:$J,6,FALSE),IF(A56=0,"Avant l'ouverture",IF(OR(A56=105,A56=106),"Bonus"))),"")</f>
        <v>Tour 1</v>
      </c>
      <c r="I56" s="21" t="str">
        <f>IF(LEFT(H56,4)="Tour",VLOOKUP(A56,Database!$A:$C,3,FALSE),"")</f>
        <v>A</v>
      </c>
      <c r="J56" s="21" t="str">
        <f>VLOOKUP($A56,Location!$A:$J,7,FALSE)</f>
        <v>Corée du Sud</v>
      </c>
      <c r="K56" s="21" t="str">
        <f>IFERROR(VLOOKUP(J56,Setup_Team!$B:$C,2,FALSE), "TDB")</f>
        <v>KOR</v>
      </c>
      <c r="L56" s="21" t="str">
        <f>VLOOKUP($A56,Location!$A:$J,8,FALSE)</f>
        <v>Tchéquie</v>
      </c>
      <c r="M56" s="21" t="str">
        <f>IFERROR(VLOOKUP(L56,Setup_Team!$B:$C,2,FALSE), "TDB")</f>
        <v>CZE</v>
      </c>
      <c r="N56" s="21" t="str">
        <f>VLOOKUP($A56,Location!$A:$J,9,FALSE)</f>
        <v>Zapopan</v>
      </c>
      <c r="O56" s="21" t="str">
        <f>VLOOKUP($A56,Location!$A:$J,10,FALSE)</f>
        <v>Estadio Akron</v>
      </c>
      <c r="P56" s="27">
        <v>1</v>
      </c>
      <c r="Q56" s="27">
        <v>1</v>
      </c>
      <c r="R56" s="27" t="str">
        <f t="shared" si="1"/>
        <v>1-1</v>
      </c>
      <c r="S56" s="21">
        <v>0</v>
      </c>
      <c r="T56" s="20">
        <f>VLOOKUP($A56,Database!$A:$Y,10,FALSE)</f>
        <v>96</v>
      </c>
      <c r="U56" s="20">
        <f>VLOOKUP($A56,Database!$A:$Y,11,FALSE)</f>
        <v>107</v>
      </c>
      <c r="V56" s="20">
        <f>VLOOKUP($A56,Database!$A:$Y,12,FALSE)</f>
        <v>91</v>
      </c>
      <c r="W56" s="20" t="str">
        <f>VLOOKUP(A56,Database!A:M,13,FALSE)</f>
        <v>Terminé</v>
      </c>
      <c r="X56" s="20">
        <f>VLOOKUP($A56,Database!$A:$Y,20,FALSE)</f>
        <v>2</v>
      </c>
      <c r="Y56" s="20">
        <f>VLOOKUP($A56,Database!$A:$Y,21,FALSE)</f>
        <v>1</v>
      </c>
      <c r="Z56" s="20">
        <f t="shared" si="0"/>
        <v>0</v>
      </c>
      <c r="AA56" s="20">
        <f t="shared" si="2"/>
        <v>0</v>
      </c>
      <c r="AB56" s="20">
        <f t="shared" ca="1" si="3"/>
        <v>0</v>
      </c>
      <c r="AC56" s="20">
        <f t="shared" ca="1" si="4"/>
        <v>0</v>
      </c>
      <c r="AD56" s="20" t="str">
        <f ca="1">IF(AC56=0,"",IF(OR(ISBLANK(P56),ISBLANK(Q56)),"",IF(ISBLANK(VLOOKUP(A56,Database!A:AA,22,FALSE)),"",VLOOKUP(A56,Database!A:AA,22,FALSE))))</f>
        <v/>
      </c>
      <c r="AE56" s="20">
        <f ca="1">IFERROR(
   IF(
     OR(ISBLANK(P56),ISBLANK(Q56)),
     "",
     IF(
       AND(AB56&lt;&gt;"",OR(W56="Terminé",W56="En cours")),
       VLOOKUP(AD56,Setup_ScoreExactBonus!A:D,4,FALSE),
       0
     )),
  0)</f>
        <v>0</v>
      </c>
      <c r="AF56" s="21">
        <f t="shared" ca="1" si="5"/>
        <v>0</v>
      </c>
      <c r="AG56" s="21">
        <f ca="1">SUMIFS(AF$2:AF56,D$2:D56,D56)</f>
        <v>49</v>
      </c>
    </row>
    <row r="57" spans="1:33" hidden="1" x14ac:dyDescent="0.35">
      <c r="A57" s="21">
        <f>IF(ISBLANK(B57),"",COUNTIF(B$2:B57,B57))-1</f>
        <v>2</v>
      </c>
      <c r="B57" s="27">
        <v>2</v>
      </c>
      <c r="C57" s="10">
        <f>VLOOKUP($A57+IF($A57=0,1,0),Database!$A:$Y,7,FALSE)</f>
        <v>46185.166666666664</v>
      </c>
      <c r="D57" s="21" t="str">
        <f>VLOOKUP(Pronostics!$B57,Setup_MPP!$A:$G,3,FALSE)</f>
        <v>leaelaz</v>
      </c>
      <c r="E57" s="21" t="str">
        <f>VLOOKUP(Pronostics!$B57,Setup_MPP!$A:$G,2,FALSE)</f>
        <v>Léa EL ASERY</v>
      </c>
      <c r="F57" s="21" t="str">
        <f>VLOOKUP($B57,Setup_MPP!$A:$E,4,FALSE)</f>
        <v>#FFBEBE</v>
      </c>
      <c r="G57" s="21" t="str">
        <f>VLOOKUP($B57,Setup_MPP!$A:$E,5,FALSE)</f>
        <v>#DF6868</v>
      </c>
      <c r="H57" s="21" t="str">
        <f>IFERROR(IF(AND(A57&gt;=1,A57&lt;=104),VLOOKUP($A57,Location!$A:$J,6,FALSE),IF(A57=0,"Avant l'ouverture",IF(OR(A57=105,A57=106),"Bonus"))),"")</f>
        <v>Tour 1</v>
      </c>
      <c r="I57" s="21" t="str">
        <f>IF(LEFT(H57,4)="Tour",VLOOKUP(A57,Database!$A:$C,3,FALSE),"")</f>
        <v>A</v>
      </c>
      <c r="J57" s="21" t="str">
        <f>VLOOKUP($A57,Location!$A:$J,7,FALSE)</f>
        <v>Corée du Sud</v>
      </c>
      <c r="K57" s="21" t="str">
        <f>IFERROR(VLOOKUP(J57,Setup_Team!$B:$C,2,FALSE), "TDB")</f>
        <v>KOR</v>
      </c>
      <c r="L57" s="21" t="str">
        <f>VLOOKUP($A57,Location!$A:$J,8,FALSE)</f>
        <v>Tchéquie</v>
      </c>
      <c r="M57" s="21" t="str">
        <f>IFERROR(VLOOKUP(L57,Setup_Team!$B:$C,2,FALSE), "TDB")</f>
        <v>CZE</v>
      </c>
      <c r="N57" s="21" t="str">
        <f>VLOOKUP($A57,Location!$A:$J,9,FALSE)</f>
        <v>Zapopan</v>
      </c>
      <c r="O57" s="21" t="str">
        <f>VLOOKUP($A57,Location!$A:$J,10,FALSE)</f>
        <v>Estadio Akron</v>
      </c>
      <c r="P57" s="27">
        <v>1</v>
      </c>
      <c r="Q57" s="27">
        <v>1</v>
      </c>
      <c r="R57" s="27" t="str">
        <f t="shared" si="1"/>
        <v>1-1</v>
      </c>
      <c r="S57" s="21">
        <v>0</v>
      </c>
      <c r="T57" s="20">
        <f>VLOOKUP($A57,Database!$A:$Y,10,FALSE)</f>
        <v>96</v>
      </c>
      <c r="U57" s="20">
        <f>VLOOKUP($A57,Database!$A:$Y,11,FALSE)</f>
        <v>107</v>
      </c>
      <c r="V57" s="20">
        <f>VLOOKUP($A57,Database!$A:$Y,12,FALSE)</f>
        <v>91</v>
      </c>
      <c r="W57" s="20" t="str">
        <f>VLOOKUP(A57,Database!A:M,13,FALSE)</f>
        <v>Terminé</v>
      </c>
      <c r="X57" s="20">
        <f>VLOOKUP($A57,Database!$A:$Y,20,FALSE)</f>
        <v>2</v>
      </c>
      <c r="Y57" s="20">
        <f>VLOOKUP($A57,Database!$A:$Y,21,FALSE)</f>
        <v>1</v>
      </c>
      <c r="Z57" s="20">
        <f t="shared" si="0"/>
        <v>0</v>
      </c>
      <c r="AA57" s="20">
        <f t="shared" si="2"/>
        <v>0</v>
      </c>
      <c r="AB57" s="20">
        <f t="shared" ca="1" si="3"/>
        <v>0</v>
      </c>
      <c r="AC57" s="20">
        <f t="shared" ca="1" si="4"/>
        <v>0</v>
      </c>
      <c r="AD57" s="20" t="str">
        <f ca="1">IF(AC57=0,"",IF(OR(ISBLANK(P57),ISBLANK(Q57)),"",IF(ISBLANK(VLOOKUP(A57,Database!A:AA,22,FALSE)),"",VLOOKUP(A57,Database!A:AA,22,FALSE))))</f>
        <v/>
      </c>
      <c r="AE57" s="20">
        <f ca="1">IFERROR(
   IF(
     OR(ISBLANK(P57),ISBLANK(Q57)),
     "",
     IF(
       AND(AB57&lt;&gt;"",OR(W57="Terminé",W57="En cours")),
       VLOOKUP(AD57,Setup_ScoreExactBonus!A:D,4,FALSE),
       0
     )),
  0)</f>
        <v>0</v>
      </c>
      <c r="AF57" s="21">
        <f t="shared" ca="1" si="5"/>
        <v>0</v>
      </c>
      <c r="AG57" s="21">
        <f ca="1">SUMIFS(AF$2:AF57,D$2:D57,D57)</f>
        <v>49</v>
      </c>
    </row>
    <row r="58" spans="1:33" hidden="1" x14ac:dyDescent="0.35">
      <c r="A58" s="21">
        <f>IF(ISBLANK(B58),"",COUNTIF(B$2:B58,B58))-1</f>
        <v>2</v>
      </c>
      <c r="B58" s="27">
        <v>3</v>
      </c>
      <c r="C58" s="10">
        <f>VLOOKUP($A58+IF($A58=0,1,0),Database!$A:$Y,7,FALSE)</f>
        <v>46185.166666666664</v>
      </c>
      <c r="D58" s="21" t="str">
        <f>VLOOKUP(Pronostics!$B58,Setup_MPP!$A:$G,3,FALSE)</f>
        <v>PasMetalleux</v>
      </c>
      <c r="E58" s="21" t="str">
        <f>VLOOKUP(Pronostics!$B58,Setup_MPP!$A:$G,2,FALSE)</f>
        <v>Elwenn JOUBREL</v>
      </c>
      <c r="F58" s="21" t="str">
        <f>VLOOKUP($B58,Setup_MPP!$A:$E,4,FALSE)</f>
        <v>#F5C7FC</v>
      </c>
      <c r="G58" s="21" t="str">
        <f>VLOOKUP($B58,Setup_MPP!$A:$E,5,FALSE)</f>
        <v>#C489CF</v>
      </c>
      <c r="H58" s="21" t="str">
        <f>IFERROR(IF(AND(A58&gt;=1,A58&lt;=104),VLOOKUP($A58,Location!$A:$J,6,FALSE),IF(A58=0,"Avant l'ouverture",IF(OR(A58=105,A58=106),"Bonus"))),"")</f>
        <v>Tour 1</v>
      </c>
      <c r="I58" s="21" t="str">
        <f>IF(LEFT(H58,4)="Tour",VLOOKUP(A58,Database!$A:$C,3,FALSE),"")</f>
        <v>A</v>
      </c>
      <c r="J58" s="21" t="str">
        <f>VLOOKUP($A58,Location!$A:$J,7,FALSE)</f>
        <v>Corée du Sud</v>
      </c>
      <c r="K58" s="21" t="str">
        <f>IFERROR(VLOOKUP(J58,Setup_Team!$B:$C,2,FALSE), "TDB")</f>
        <v>KOR</v>
      </c>
      <c r="L58" s="21" t="str">
        <f>VLOOKUP($A58,Location!$A:$J,8,FALSE)</f>
        <v>Tchéquie</v>
      </c>
      <c r="M58" s="21" t="str">
        <f>IFERROR(VLOOKUP(L58,Setup_Team!$B:$C,2,FALSE), "TDB")</f>
        <v>CZE</v>
      </c>
      <c r="N58" s="21" t="str">
        <f>VLOOKUP($A58,Location!$A:$J,9,FALSE)</f>
        <v>Zapopan</v>
      </c>
      <c r="O58" s="21" t="str">
        <f>VLOOKUP($A58,Location!$A:$J,10,FALSE)</f>
        <v>Estadio Akron</v>
      </c>
      <c r="P58" s="27">
        <v>1</v>
      </c>
      <c r="Q58" s="27">
        <v>1</v>
      </c>
      <c r="R58" s="27" t="str">
        <f t="shared" si="1"/>
        <v>1-1</v>
      </c>
      <c r="S58" s="21">
        <v>0</v>
      </c>
      <c r="T58" s="20">
        <f>VLOOKUP($A58,Database!$A:$Y,10,FALSE)</f>
        <v>96</v>
      </c>
      <c r="U58" s="20">
        <f>VLOOKUP($A58,Database!$A:$Y,11,FALSE)</f>
        <v>107</v>
      </c>
      <c r="V58" s="20">
        <f>VLOOKUP($A58,Database!$A:$Y,12,FALSE)</f>
        <v>91</v>
      </c>
      <c r="W58" s="20" t="str">
        <f>VLOOKUP(A58,Database!A:M,13,FALSE)</f>
        <v>Terminé</v>
      </c>
      <c r="X58" s="20">
        <f>VLOOKUP($A58,Database!$A:$Y,20,FALSE)</f>
        <v>2</v>
      </c>
      <c r="Y58" s="20">
        <f>VLOOKUP($A58,Database!$A:$Y,21,FALSE)</f>
        <v>1</v>
      </c>
      <c r="Z58" s="20">
        <f t="shared" si="0"/>
        <v>0</v>
      </c>
      <c r="AA58" s="20">
        <f t="shared" si="2"/>
        <v>0</v>
      </c>
      <c r="AB58" s="20">
        <f t="shared" ca="1" si="3"/>
        <v>0</v>
      </c>
      <c r="AC58" s="20">
        <f t="shared" ca="1" si="4"/>
        <v>0</v>
      </c>
      <c r="AD58" s="20" t="str">
        <f ca="1">IF(AC58=0,"",IF(OR(ISBLANK(P58),ISBLANK(Q58)),"",IF(ISBLANK(VLOOKUP(A58,Database!A:AA,22,FALSE)),"",VLOOKUP(A58,Database!A:AA,22,FALSE))))</f>
        <v/>
      </c>
      <c r="AE58" s="20">
        <f ca="1">IFERROR(
   IF(
     OR(ISBLANK(P58),ISBLANK(Q58)),
     "",
     IF(
       AND(AB58&lt;&gt;"",OR(W58="Terminé",W58="En cours")),
       VLOOKUP(AD58,Setup_ScoreExactBonus!A:D,4,FALSE),
       0
     )),
  0)</f>
        <v>0</v>
      </c>
      <c r="AF58" s="21">
        <f t="shared" ca="1" si="5"/>
        <v>0</v>
      </c>
      <c r="AG58" s="21">
        <f ca="1">SUMIFS(AF$2:AF58,D$2:D58,D58)</f>
        <v>69</v>
      </c>
    </row>
    <row r="59" spans="1:33" hidden="1" x14ac:dyDescent="0.35">
      <c r="A59" s="21">
        <f>IF(ISBLANK(B59),"",COUNTIF(B$2:B59,B59))-1</f>
        <v>2</v>
      </c>
      <c r="B59" s="27">
        <v>4</v>
      </c>
      <c r="C59" s="10">
        <f>VLOOKUP($A59+IF($A59=0,1,0),Database!$A:$Y,7,FALSE)</f>
        <v>46185.166666666664</v>
      </c>
      <c r="D59" s="21" t="str">
        <f>VLOOKUP(Pronostics!$B59,Setup_MPP!$A:$G,3,FALSE)</f>
        <v>Popo444</v>
      </c>
      <c r="E59" s="21" t="str">
        <f>VLOOKUP(Pronostics!$B59,Setup_MPP!$A:$G,2,FALSE)</f>
        <v>Pauline OLIVIER</v>
      </c>
      <c r="F59" s="21" t="str">
        <f>VLOOKUP($B59,Setup_MPP!$A:$E,4,FALSE)</f>
        <v>#A5EA7F</v>
      </c>
      <c r="G59" s="21" t="str">
        <f>VLOOKUP($B59,Setup_MPP!$A:$E,5,FALSE)</f>
        <v>#80C65A</v>
      </c>
      <c r="H59" s="21" t="str">
        <f>IFERROR(IF(AND(A59&gt;=1,A59&lt;=104),VLOOKUP($A59,Location!$A:$J,6,FALSE),IF(A59=0,"Avant l'ouverture",IF(OR(A59=105,A59=106),"Bonus"))),"")</f>
        <v>Tour 1</v>
      </c>
      <c r="I59" s="21" t="str">
        <f>IF(LEFT(H59,4)="Tour",VLOOKUP(A59,Database!$A:$C,3,FALSE),"")</f>
        <v>A</v>
      </c>
      <c r="J59" s="21" t="str">
        <f>VLOOKUP($A59,Location!$A:$J,7,FALSE)</f>
        <v>Corée du Sud</v>
      </c>
      <c r="K59" s="21" t="str">
        <f>IFERROR(VLOOKUP(J59,Setup_Team!$B:$C,2,FALSE), "TDB")</f>
        <v>KOR</v>
      </c>
      <c r="L59" s="21" t="str">
        <f>VLOOKUP($A59,Location!$A:$J,8,FALSE)</f>
        <v>Tchéquie</v>
      </c>
      <c r="M59" s="21" t="str">
        <f>IFERROR(VLOOKUP(L59,Setup_Team!$B:$C,2,FALSE), "TDB")</f>
        <v>CZE</v>
      </c>
      <c r="N59" s="21" t="str">
        <f>VLOOKUP($A59,Location!$A:$J,9,FALSE)</f>
        <v>Zapopan</v>
      </c>
      <c r="O59" s="21" t="str">
        <f>VLOOKUP($A59,Location!$A:$J,10,FALSE)</f>
        <v>Estadio Akron</v>
      </c>
      <c r="P59" s="27">
        <v>1</v>
      </c>
      <c r="Q59" s="27">
        <v>1</v>
      </c>
      <c r="R59" s="27" t="str">
        <f t="shared" si="1"/>
        <v>1-1</v>
      </c>
      <c r="S59" s="21">
        <v>0</v>
      </c>
      <c r="T59" s="20">
        <f>VLOOKUP($A59,Database!$A:$Y,10,FALSE)</f>
        <v>96</v>
      </c>
      <c r="U59" s="20">
        <f>VLOOKUP($A59,Database!$A:$Y,11,FALSE)</f>
        <v>107</v>
      </c>
      <c r="V59" s="20">
        <f>VLOOKUP($A59,Database!$A:$Y,12,FALSE)</f>
        <v>91</v>
      </c>
      <c r="W59" s="20" t="str">
        <f>VLOOKUP(A59,Database!A:M,13,FALSE)</f>
        <v>Terminé</v>
      </c>
      <c r="X59" s="20">
        <f>VLOOKUP($A59,Database!$A:$Y,20,FALSE)</f>
        <v>2</v>
      </c>
      <c r="Y59" s="20">
        <f>VLOOKUP($A59,Database!$A:$Y,21,FALSE)</f>
        <v>1</v>
      </c>
      <c r="Z59" s="20">
        <f t="shared" si="0"/>
        <v>0</v>
      </c>
      <c r="AA59" s="20">
        <f t="shared" si="2"/>
        <v>0</v>
      </c>
      <c r="AB59" s="20">
        <f t="shared" ca="1" si="3"/>
        <v>0</v>
      </c>
      <c r="AC59" s="20">
        <f t="shared" ca="1" si="4"/>
        <v>0</v>
      </c>
      <c r="AD59" s="20" t="str">
        <f ca="1">IF(AC59=0,"",IF(OR(ISBLANK(P59),ISBLANK(Q59)),"",IF(ISBLANK(VLOOKUP(A59,Database!A:AA,22,FALSE)),"",VLOOKUP(A59,Database!A:AA,22,FALSE))))</f>
        <v/>
      </c>
      <c r="AE59" s="20">
        <f ca="1">IFERROR(
   IF(
     OR(ISBLANK(P59),ISBLANK(Q59)),
     "",
     IF(
       AND(AB59&lt;&gt;"",OR(W59="Terminé",W59="En cours")),
       VLOOKUP(AD59,Setup_ScoreExactBonus!A:D,4,FALSE),
       0
     )),
  0)</f>
        <v>0</v>
      </c>
      <c r="AF59" s="21">
        <f t="shared" ca="1" si="5"/>
        <v>0</v>
      </c>
      <c r="AG59" s="21">
        <f ca="1">SUMIFS(AF$2:AF59,D$2:D59,D59)</f>
        <v>69</v>
      </c>
    </row>
    <row r="60" spans="1:33" hidden="1" x14ac:dyDescent="0.35">
      <c r="A60" s="21">
        <f>IF(ISBLANK(B60),"",COUNTIF(B$2:B60,B60))-1</f>
        <v>2</v>
      </c>
      <c r="B60" s="27">
        <v>5</v>
      </c>
      <c r="C60" s="10">
        <f>VLOOKUP($A60+IF($A60=0,1,0),Database!$A:$Y,7,FALSE)</f>
        <v>46185.166666666664</v>
      </c>
      <c r="D60" s="21" t="str">
        <f>VLOOKUP(Pronostics!$B60,Setup_MPP!$A:$G,3,FALSE)</f>
        <v>_Jujul</v>
      </c>
      <c r="E60" s="21" t="str">
        <f>VLOOKUP(Pronostics!$B60,Setup_MPP!$A:$G,2,FALSE)</f>
        <v>Julie BOISSIERE</v>
      </c>
      <c r="F60" s="21" t="str">
        <f>VLOOKUP($B60,Setup_MPP!$A:$E,4,FALSE)</f>
        <v>#D890FF</v>
      </c>
      <c r="G60" s="21" t="str">
        <f>VLOOKUP($B60,Setup_MPP!$A:$E,5,FALSE)</f>
        <v>#B750EF</v>
      </c>
      <c r="H60" s="21" t="str">
        <f>IFERROR(IF(AND(A60&gt;=1,A60&lt;=104),VLOOKUP($A60,Location!$A:$J,6,FALSE),IF(A60=0,"Avant l'ouverture",IF(OR(A60=105,A60=106),"Bonus"))),"")</f>
        <v>Tour 1</v>
      </c>
      <c r="I60" s="21" t="str">
        <f>IF(LEFT(H60,4)="Tour",VLOOKUP(A60,Database!$A:$C,3,FALSE),"")</f>
        <v>A</v>
      </c>
      <c r="J60" s="21" t="str">
        <f>VLOOKUP($A60,Location!$A:$J,7,FALSE)</f>
        <v>Corée du Sud</v>
      </c>
      <c r="K60" s="21" t="str">
        <f>IFERROR(VLOOKUP(J60,Setup_Team!$B:$C,2,FALSE), "TDB")</f>
        <v>KOR</v>
      </c>
      <c r="L60" s="21" t="str">
        <f>VLOOKUP($A60,Location!$A:$J,8,FALSE)</f>
        <v>Tchéquie</v>
      </c>
      <c r="M60" s="21" t="str">
        <f>IFERROR(VLOOKUP(L60,Setup_Team!$B:$C,2,FALSE), "TDB")</f>
        <v>CZE</v>
      </c>
      <c r="N60" s="21" t="str">
        <f>VLOOKUP($A60,Location!$A:$J,9,FALSE)</f>
        <v>Zapopan</v>
      </c>
      <c r="O60" s="21" t="str">
        <f>VLOOKUP($A60,Location!$A:$J,10,FALSE)</f>
        <v>Estadio Akron</v>
      </c>
      <c r="P60" s="27">
        <v>1</v>
      </c>
      <c r="Q60" s="27">
        <v>0</v>
      </c>
      <c r="R60" s="27" t="str">
        <f t="shared" si="1"/>
        <v>1-0</v>
      </c>
      <c r="S60" s="21">
        <v>0</v>
      </c>
      <c r="T60" s="20">
        <f>VLOOKUP($A60,Database!$A:$Y,10,FALSE)</f>
        <v>96</v>
      </c>
      <c r="U60" s="20">
        <f>VLOOKUP($A60,Database!$A:$Y,11,FALSE)</f>
        <v>107</v>
      </c>
      <c r="V60" s="20">
        <f>VLOOKUP($A60,Database!$A:$Y,12,FALSE)</f>
        <v>91</v>
      </c>
      <c r="W60" s="20" t="str">
        <f>VLOOKUP(A60,Database!A:M,13,FALSE)</f>
        <v>Terminé</v>
      </c>
      <c r="X60" s="20">
        <f>VLOOKUP($A60,Database!$A:$Y,20,FALSE)</f>
        <v>2</v>
      </c>
      <c r="Y60" s="20">
        <f>VLOOKUP($A60,Database!$A:$Y,21,FALSE)</f>
        <v>1</v>
      </c>
      <c r="Z60" s="20">
        <f t="shared" si="0"/>
        <v>0</v>
      </c>
      <c r="AA60" s="20">
        <f t="shared" si="2"/>
        <v>1</v>
      </c>
      <c r="AB60" s="20">
        <f t="shared" ca="1" si="3"/>
        <v>96</v>
      </c>
      <c r="AC60" s="20">
        <f t="shared" ca="1" si="4"/>
        <v>0</v>
      </c>
      <c r="AD60" s="20" t="str">
        <f ca="1">IF(AC60=0,"",IF(OR(ISBLANK(P60),ISBLANK(Q60)),"",IF(ISBLANK(VLOOKUP(A60,Database!A:AA,22,FALSE)),"",VLOOKUP(A60,Database!A:AA,22,FALSE))))</f>
        <v/>
      </c>
      <c r="AE60" s="20">
        <f ca="1">IFERROR(
   IF(
     OR(ISBLANK(P60),ISBLANK(Q60)),
     "",
     IF(
       AND(AB60&lt;&gt;"",OR(W60="Terminé",W60="En cours")),
       VLOOKUP(AD60,Setup_ScoreExactBonus!A:D,4,FALSE),
       0
     )),
  0)</f>
        <v>0</v>
      </c>
      <c r="AF60" s="21">
        <f t="shared" ca="1" si="5"/>
        <v>96</v>
      </c>
      <c r="AG60" s="21">
        <f ca="1">SUMIFS(AF$2:AF60,D$2:D60,D60)</f>
        <v>96</v>
      </c>
    </row>
    <row r="61" spans="1:33" hidden="1" x14ac:dyDescent="0.35">
      <c r="A61" s="21">
        <f>IF(ISBLANK(B61),"",COUNTIF(B$2:B61,B61))-1</f>
        <v>2</v>
      </c>
      <c r="B61" s="27">
        <v>6</v>
      </c>
      <c r="C61" s="10">
        <f>VLOOKUP($A61+IF($A61=0,1,0),Database!$A:$Y,7,FALSE)</f>
        <v>46185.166666666664</v>
      </c>
      <c r="D61" s="21" t="str">
        <f>VLOOKUP(Pronostics!$B61,Setup_MPP!$A:$G,3,FALSE)</f>
        <v>Julay</v>
      </c>
      <c r="E61" s="21" t="str">
        <f>VLOOKUP(Pronostics!$B61,Setup_MPP!$A:$G,2,FALSE)</f>
        <v>Julie BOUCHARD</v>
      </c>
      <c r="F61" s="21" t="str">
        <f>VLOOKUP($B61,Setup_MPP!$A:$E,4,FALSE)</f>
        <v>#A6F7B1</v>
      </c>
      <c r="G61" s="21" t="str">
        <f>VLOOKUP($B61,Setup_MPP!$A:$E,5,FALSE)</f>
        <v>#6EC179</v>
      </c>
      <c r="H61" s="21" t="str">
        <f>IFERROR(IF(AND(A61&gt;=1,A61&lt;=104),VLOOKUP($A61,Location!$A:$J,6,FALSE),IF(A61=0,"Avant l'ouverture",IF(OR(A61=105,A61=106),"Bonus"))),"")</f>
        <v>Tour 1</v>
      </c>
      <c r="I61" s="21" t="str">
        <f>IF(LEFT(H61,4)="Tour",VLOOKUP(A61,Database!$A:$C,3,FALSE),"")</f>
        <v>A</v>
      </c>
      <c r="J61" s="21" t="str">
        <f>VLOOKUP($A61,Location!$A:$J,7,FALSE)</f>
        <v>Corée du Sud</v>
      </c>
      <c r="K61" s="21" t="str">
        <f>IFERROR(VLOOKUP(J61,Setup_Team!$B:$C,2,FALSE), "TDB")</f>
        <v>KOR</v>
      </c>
      <c r="L61" s="21" t="str">
        <f>VLOOKUP($A61,Location!$A:$J,8,FALSE)</f>
        <v>Tchéquie</v>
      </c>
      <c r="M61" s="21" t="str">
        <f>IFERROR(VLOOKUP(L61,Setup_Team!$B:$C,2,FALSE), "TDB")</f>
        <v>CZE</v>
      </c>
      <c r="N61" s="21" t="str">
        <f>VLOOKUP($A61,Location!$A:$J,9,FALSE)</f>
        <v>Zapopan</v>
      </c>
      <c r="O61" s="21" t="str">
        <f>VLOOKUP($A61,Location!$A:$J,10,FALSE)</f>
        <v>Estadio Akron</v>
      </c>
      <c r="P61" s="27">
        <v>0</v>
      </c>
      <c r="Q61" s="27">
        <v>2</v>
      </c>
      <c r="R61" s="27" t="str">
        <f t="shared" si="1"/>
        <v>0-2</v>
      </c>
      <c r="S61" s="21">
        <v>0</v>
      </c>
      <c r="T61" s="20">
        <f>VLOOKUP($A61,Database!$A:$Y,10,FALSE)</f>
        <v>96</v>
      </c>
      <c r="U61" s="20">
        <f>VLOOKUP($A61,Database!$A:$Y,11,FALSE)</f>
        <v>107</v>
      </c>
      <c r="V61" s="20">
        <f>VLOOKUP($A61,Database!$A:$Y,12,FALSE)</f>
        <v>91</v>
      </c>
      <c r="W61" s="20" t="str">
        <f>VLOOKUP(A61,Database!A:M,13,FALSE)</f>
        <v>Terminé</v>
      </c>
      <c r="X61" s="20">
        <f>VLOOKUP($A61,Database!$A:$Y,20,FALSE)</f>
        <v>2</v>
      </c>
      <c r="Y61" s="20">
        <f>VLOOKUP($A61,Database!$A:$Y,21,FALSE)</f>
        <v>1</v>
      </c>
      <c r="Z61" s="20">
        <f t="shared" si="0"/>
        <v>0</v>
      </c>
      <c r="AA61" s="20">
        <f t="shared" si="2"/>
        <v>0</v>
      </c>
      <c r="AB61" s="20">
        <f t="shared" ca="1" si="3"/>
        <v>0</v>
      </c>
      <c r="AC61" s="20">
        <f t="shared" ca="1" si="4"/>
        <v>0</v>
      </c>
      <c r="AD61" s="20" t="str">
        <f ca="1">IF(AC61=0,"",IF(OR(ISBLANK(P61),ISBLANK(Q61)),"",IF(ISBLANK(VLOOKUP(A61,Database!A:AA,22,FALSE)),"",VLOOKUP(A61,Database!A:AA,22,FALSE))))</f>
        <v/>
      </c>
      <c r="AE61" s="20">
        <f ca="1">IFERROR(
   IF(
     OR(ISBLANK(P61),ISBLANK(Q61)),
     "",
     IF(
       AND(AB61&lt;&gt;"",OR(W61="Terminé",W61="En cours")),
       VLOOKUP(AD61,Setup_ScoreExactBonus!A:D,4,FALSE),
       0
     )),
  0)</f>
        <v>0</v>
      </c>
      <c r="AF61" s="21">
        <f t="shared" ca="1" si="5"/>
        <v>0</v>
      </c>
      <c r="AG61" s="21">
        <f ca="1">SUMIFS(AF$2:AF61,D$2:D61,D61)</f>
        <v>49</v>
      </c>
    </row>
    <row r="62" spans="1:33" hidden="1" x14ac:dyDescent="0.35">
      <c r="A62" s="21">
        <f>IF(ISBLANK(B62),"",COUNTIF(B$2:B62,B62))-1</f>
        <v>2</v>
      </c>
      <c r="B62" s="27">
        <v>7</v>
      </c>
      <c r="C62" s="10">
        <f>VLOOKUP($A62+IF($A62=0,1,0),Database!$A:$Y,7,FALSE)</f>
        <v>46185.166666666664</v>
      </c>
      <c r="D62" s="21" t="str">
        <f>VLOOKUP(Pronostics!$B62,Setup_MPP!$A:$G,3,FALSE)</f>
        <v>__Vince__</v>
      </c>
      <c r="E62" s="21" t="str">
        <f>VLOOKUP(Pronostics!$B62,Setup_MPP!$A:$G,2,FALSE)</f>
        <v>Vincent FRAYSSE</v>
      </c>
      <c r="F62" s="21" t="str">
        <f>VLOOKUP($B62,Setup_MPP!$A:$E,4,FALSE)</f>
        <v>#B2EAE8</v>
      </c>
      <c r="G62" s="21" t="str">
        <f>VLOOKUP($B62,Setup_MPP!$A:$E,5,FALSE)</f>
        <v>#6CB4B1</v>
      </c>
      <c r="H62" s="21" t="str">
        <f>IFERROR(IF(AND(A62&gt;=1,A62&lt;=104),VLOOKUP($A62,Location!$A:$J,6,FALSE),IF(A62=0,"Avant l'ouverture",IF(OR(A62=105,A62=106),"Bonus"))),"")</f>
        <v>Tour 1</v>
      </c>
      <c r="I62" s="21" t="str">
        <f>IF(LEFT(H62,4)="Tour",VLOOKUP(A62,Database!$A:$C,3,FALSE),"")</f>
        <v>A</v>
      </c>
      <c r="J62" s="21" t="str">
        <f>VLOOKUP($A62,Location!$A:$J,7,FALSE)</f>
        <v>Corée du Sud</v>
      </c>
      <c r="K62" s="21" t="str">
        <f>IFERROR(VLOOKUP(J62,Setup_Team!$B:$C,2,FALSE), "TDB")</f>
        <v>KOR</v>
      </c>
      <c r="L62" s="21" t="str">
        <f>VLOOKUP($A62,Location!$A:$J,8,FALSE)</f>
        <v>Tchéquie</v>
      </c>
      <c r="M62" s="21" t="str">
        <f>IFERROR(VLOOKUP(L62,Setup_Team!$B:$C,2,FALSE), "TDB")</f>
        <v>CZE</v>
      </c>
      <c r="N62" s="21" t="str">
        <f>VLOOKUP($A62,Location!$A:$J,9,FALSE)</f>
        <v>Zapopan</v>
      </c>
      <c r="O62" s="21" t="str">
        <f>VLOOKUP($A62,Location!$A:$J,10,FALSE)</f>
        <v>Estadio Akron</v>
      </c>
      <c r="P62" s="27">
        <v>1</v>
      </c>
      <c r="Q62" s="27">
        <v>1</v>
      </c>
      <c r="R62" s="27" t="str">
        <f t="shared" si="1"/>
        <v>1-1</v>
      </c>
      <c r="S62" s="21">
        <v>0</v>
      </c>
      <c r="T62" s="20">
        <f>VLOOKUP($A62,Database!$A:$Y,10,FALSE)</f>
        <v>96</v>
      </c>
      <c r="U62" s="20">
        <f>VLOOKUP($A62,Database!$A:$Y,11,FALSE)</f>
        <v>107</v>
      </c>
      <c r="V62" s="20">
        <f>VLOOKUP($A62,Database!$A:$Y,12,FALSE)</f>
        <v>91</v>
      </c>
      <c r="W62" s="20" t="str">
        <f>VLOOKUP(A62,Database!A:M,13,FALSE)</f>
        <v>Terminé</v>
      </c>
      <c r="X62" s="20">
        <f>VLOOKUP($A62,Database!$A:$Y,20,FALSE)</f>
        <v>2</v>
      </c>
      <c r="Y62" s="20">
        <f>VLOOKUP($A62,Database!$A:$Y,21,FALSE)</f>
        <v>1</v>
      </c>
      <c r="Z62" s="20">
        <f t="shared" si="0"/>
        <v>0</v>
      </c>
      <c r="AA62" s="20">
        <f t="shared" si="2"/>
        <v>0</v>
      </c>
      <c r="AB62" s="20">
        <f t="shared" ca="1" si="3"/>
        <v>0</v>
      </c>
      <c r="AC62" s="20">
        <f t="shared" ca="1" si="4"/>
        <v>0</v>
      </c>
      <c r="AD62" s="20" t="str">
        <f ca="1">IF(AC62=0,"",IF(OR(ISBLANK(P62),ISBLANK(Q62)),"",IF(ISBLANK(VLOOKUP(A62,Database!A:AA,22,FALSE)),"",VLOOKUP(A62,Database!A:AA,22,FALSE))))</f>
        <v/>
      </c>
      <c r="AE62" s="20">
        <f ca="1">IFERROR(
   IF(
     OR(ISBLANK(P62),ISBLANK(Q62)),
     "",
     IF(
       AND(AB62&lt;&gt;"",OR(W62="Terminé",W62="En cours")),
       VLOOKUP(AD62,Setup_ScoreExactBonus!A:D,4,FALSE),
       0
     )),
  0)</f>
        <v>0</v>
      </c>
      <c r="AF62" s="21">
        <f t="shared" ca="1" si="5"/>
        <v>0</v>
      </c>
      <c r="AG62" s="21">
        <f ca="1">SUMIFS(AF$2:AF62,D$2:D62,D62)</f>
        <v>49</v>
      </c>
    </row>
    <row r="63" spans="1:33" hidden="1" x14ac:dyDescent="0.35">
      <c r="A63" s="21">
        <f>IF(ISBLANK(B63),"",COUNTIF(B$2:B63,B63))-1</f>
        <v>2</v>
      </c>
      <c r="B63" s="27">
        <v>8</v>
      </c>
      <c r="C63" s="10">
        <f>VLOOKUP($A63+IF($A63=0,1,0),Database!$A:$Y,7,FALSE)</f>
        <v>46185.166666666664</v>
      </c>
      <c r="D63" s="21" t="str">
        <f>VLOOKUP(Pronostics!$B63,Setup_MPP!$A:$G,3,FALSE)</f>
        <v>Louuiiis</v>
      </c>
      <c r="E63" s="21" t="str">
        <f>VLOOKUP(Pronostics!$B63,Setup_MPP!$A:$G,2,FALSE)</f>
        <v>Louis HARLE</v>
      </c>
      <c r="F63" s="21" t="str">
        <f>VLOOKUP($B63,Setup_MPP!$A:$E,4,FALSE)</f>
        <v>#EEF7B1</v>
      </c>
      <c r="G63" s="21" t="str">
        <f>VLOOKUP($B63,Setup_MPP!$A:$E,5,FALSE)</f>
        <v>#C1CB7D</v>
      </c>
      <c r="H63" s="21" t="str">
        <f>IFERROR(IF(AND(A63&gt;=1,A63&lt;=104),VLOOKUP($A63,Location!$A:$J,6,FALSE),IF(A63=0,"Avant l'ouverture",IF(OR(A63=105,A63=106),"Bonus"))),"")</f>
        <v>Tour 1</v>
      </c>
      <c r="I63" s="21" t="str">
        <f>IF(LEFT(H63,4)="Tour",VLOOKUP(A63,Database!$A:$C,3,FALSE),"")</f>
        <v>A</v>
      </c>
      <c r="J63" s="21" t="str">
        <f>VLOOKUP($A63,Location!$A:$J,7,FALSE)</f>
        <v>Corée du Sud</v>
      </c>
      <c r="K63" s="21" t="str">
        <f>IFERROR(VLOOKUP(J63,Setup_Team!$B:$C,2,FALSE), "TDB")</f>
        <v>KOR</v>
      </c>
      <c r="L63" s="21" t="str">
        <f>VLOOKUP($A63,Location!$A:$J,8,FALSE)</f>
        <v>Tchéquie</v>
      </c>
      <c r="M63" s="21" t="str">
        <f>IFERROR(VLOOKUP(L63,Setup_Team!$B:$C,2,FALSE), "TDB")</f>
        <v>CZE</v>
      </c>
      <c r="N63" s="21" t="str">
        <f>VLOOKUP($A63,Location!$A:$J,9,FALSE)</f>
        <v>Zapopan</v>
      </c>
      <c r="O63" s="21" t="str">
        <f>VLOOKUP($A63,Location!$A:$J,10,FALSE)</f>
        <v>Estadio Akron</v>
      </c>
      <c r="P63" s="27">
        <v>1</v>
      </c>
      <c r="Q63" s="27">
        <v>2</v>
      </c>
      <c r="R63" s="27" t="str">
        <f t="shared" si="1"/>
        <v>1-2</v>
      </c>
      <c r="S63" s="21">
        <v>0</v>
      </c>
      <c r="T63" s="20">
        <f>VLOOKUP($A63,Database!$A:$Y,10,FALSE)</f>
        <v>96</v>
      </c>
      <c r="U63" s="20">
        <f>VLOOKUP($A63,Database!$A:$Y,11,FALSE)</f>
        <v>107</v>
      </c>
      <c r="V63" s="20">
        <f>VLOOKUP($A63,Database!$A:$Y,12,FALSE)</f>
        <v>91</v>
      </c>
      <c r="W63" s="20" t="str">
        <f>VLOOKUP(A63,Database!A:M,13,FALSE)</f>
        <v>Terminé</v>
      </c>
      <c r="X63" s="20">
        <f>VLOOKUP($A63,Database!$A:$Y,20,FALSE)</f>
        <v>2</v>
      </c>
      <c r="Y63" s="20">
        <f>VLOOKUP($A63,Database!$A:$Y,21,FALSE)</f>
        <v>1</v>
      </c>
      <c r="Z63" s="20">
        <f t="shared" si="0"/>
        <v>0</v>
      </c>
      <c r="AA63" s="20">
        <f t="shared" si="2"/>
        <v>0</v>
      </c>
      <c r="AB63" s="20">
        <f t="shared" ca="1" si="3"/>
        <v>0</v>
      </c>
      <c r="AC63" s="20">
        <f t="shared" ca="1" si="4"/>
        <v>0</v>
      </c>
      <c r="AD63" s="20" t="str">
        <f ca="1">IF(AC63=0,"",IF(OR(ISBLANK(P63),ISBLANK(Q63)),"",IF(ISBLANK(VLOOKUP(A63,Database!A:AA,22,FALSE)),"",VLOOKUP(A63,Database!A:AA,22,FALSE))))</f>
        <v/>
      </c>
      <c r="AE63" s="20">
        <f ca="1">IFERROR(
   IF(
     OR(ISBLANK(P63),ISBLANK(Q63)),
     "",
     IF(
       AND(AB63&lt;&gt;"",OR(W63="Terminé",W63="En cours")),
       VLOOKUP(AD63,Setup_ScoreExactBonus!A:D,4,FALSE),
       0
     )),
  0)</f>
        <v>0</v>
      </c>
      <c r="AF63" s="21">
        <f t="shared" ca="1" si="5"/>
        <v>0</v>
      </c>
      <c r="AG63" s="21">
        <f ca="1">SUMIFS(AF$2:AF63,D$2:D63,D63)</f>
        <v>69</v>
      </c>
    </row>
    <row r="64" spans="1:33" x14ac:dyDescent="0.35">
      <c r="A64" s="21">
        <f>IF(ISBLANK(B64),"",COUNTIF(B$2:B64,B64))-1</f>
        <v>2</v>
      </c>
      <c r="B64" s="27">
        <v>9</v>
      </c>
      <c r="C64" s="10">
        <f>VLOOKUP($A64+IF($A64=0,1,0),Database!$A:$Y,7,FALSE)</f>
        <v>46185.166666666664</v>
      </c>
      <c r="D64" s="21" t="str">
        <f>VLOOKUP(Pronostics!$B64,Setup_MPP!$A:$G,3,FALSE)</f>
        <v>Aurelien_dpq</v>
      </c>
      <c r="E64" s="21" t="str">
        <f>VLOOKUP(Pronostics!$B64,Setup_MPP!$A:$G,2,FALSE)</f>
        <v>Aurélien DE POULPIQUET</v>
      </c>
      <c r="F64" s="21" t="str">
        <f>VLOOKUP($B64,Setup_MPP!$A:$E,4,FALSE)</f>
        <v>#F4EA9D</v>
      </c>
      <c r="G64" s="21" t="str">
        <f>VLOOKUP($B64,Setup_MPP!$A:$E,5,FALSE)</f>
        <v>#D2C458</v>
      </c>
      <c r="H64" s="21" t="str">
        <f>IFERROR(IF(AND(A64&gt;=1,A64&lt;=104),VLOOKUP($A64,Location!$A:$J,6,FALSE),IF(A64=0,"Avant l'ouverture",IF(OR(A64=105,A64=106),"Bonus"))),"")</f>
        <v>Tour 1</v>
      </c>
      <c r="I64" s="21" t="str">
        <f>IF(LEFT(H64,4)="Tour",VLOOKUP(A64,Database!$A:$C,3,FALSE),"")</f>
        <v>A</v>
      </c>
      <c r="J64" s="21" t="str">
        <f>VLOOKUP($A64,Location!$A:$J,7,FALSE)</f>
        <v>Corée du Sud</v>
      </c>
      <c r="K64" s="21" t="str">
        <f>IFERROR(VLOOKUP(J64,Setup_Team!$B:$C,2,FALSE), "TDB")</f>
        <v>KOR</v>
      </c>
      <c r="L64" s="21" t="str">
        <f>VLOOKUP($A64,Location!$A:$J,8,FALSE)</f>
        <v>Tchéquie</v>
      </c>
      <c r="M64" s="21" t="str">
        <f>IFERROR(VLOOKUP(L64,Setup_Team!$B:$C,2,FALSE), "TDB")</f>
        <v>CZE</v>
      </c>
      <c r="N64" s="21" t="str">
        <f>VLOOKUP($A64,Location!$A:$J,9,FALSE)</f>
        <v>Zapopan</v>
      </c>
      <c r="O64" s="21" t="str">
        <f>VLOOKUP($A64,Location!$A:$J,10,FALSE)</f>
        <v>Estadio Akron</v>
      </c>
      <c r="P64" s="27">
        <v>1</v>
      </c>
      <c r="Q64" s="27">
        <v>0</v>
      </c>
      <c r="R64" s="27" t="str">
        <f t="shared" si="1"/>
        <v>1-0</v>
      </c>
      <c r="S64" s="21">
        <v>0</v>
      </c>
      <c r="T64" s="20">
        <f>VLOOKUP($A64,Database!$A:$Y,10,FALSE)</f>
        <v>96</v>
      </c>
      <c r="U64" s="20">
        <f>VLOOKUP($A64,Database!$A:$Y,11,FALSE)</f>
        <v>107</v>
      </c>
      <c r="V64" s="20">
        <f>VLOOKUP($A64,Database!$A:$Y,12,FALSE)</f>
        <v>91</v>
      </c>
      <c r="W64" s="20" t="str">
        <f>VLOOKUP(A64,Database!A:M,13,FALSE)</f>
        <v>Terminé</v>
      </c>
      <c r="X64" s="20">
        <f>VLOOKUP($A64,Database!$A:$Y,20,FALSE)</f>
        <v>2</v>
      </c>
      <c r="Y64" s="20">
        <f>VLOOKUP($A64,Database!$A:$Y,21,FALSE)</f>
        <v>1</v>
      </c>
      <c r="Z64" s="20">
        <f t="shared" si="0"/>
        <v>0</v>
      </c>
      <c r="AA64" s="20">
        <f t="shared" si="2"/>
        <v>1</v>
      </c>
      <c r="AB64" s="20">
        <f t="shared" ca="1" si="3"/>
        <v>96</v>
      </c>
      <c r="AC64" s="20">
        <f t="shared" ca="1" si="4"/>
        <v>0</v>
      </c>
      <c r="AD64" s="20" t="str">
        <f ca="1">IF(AC64=0,"",IF(OR(ISBLANK(P64),ISBLANK(Q64)),"",IF(ISBLANK(VLOOKUP(A64,Database!A:AA,22,FALSE)),"",VLOOKUP(A64,Database!A:AA,22,FALSE))))</f>
        <v/>
      </c>
      <c r="AE64" s="20">
        <f ca="1">IFERROR(
   IF(
     OR(ISBLANK(P64),ISBLANK(Q64)),
     "",
     IF(
       AND(AB64&lt;&gt;"",OR(W64="Terminé",W64="En cours")),
       VLOOKUP(AD64,Setup_ScoreExactBonus!A:D,4,FALSE),
       0
     )),
  0)</f>
        <v>0</v>
      </c>
      <c r="AF64" s="21">
        <f t="shared" ca="1" si="5"/>
        <v>96</v>
      </c>
      <c r="AG64" s="21">
        <f ca="1">SUMIFS(AF$2:AF64,D$2:D64,D64)</f>
        <v>145</v>
      </c>
    </row>
    <row r="65" spans="1:33" hidden="1" x14ac:dyDescent="0.35">
      <c r="A65" s="21">
        <f>IF(ISBLANK(B65),"",COUNTIF(B$2:B65,B65))-1</f>
        <v>2</v>
      </c>
      <c r="B65" s="27">
        <v>10</v>
      </c>
      <c r="C65" s="10">
        <f>VLOOKUP($A65+IF($A65=0,1,0),Database!$A:$Y,7,FALSE)</f>
        <v>46185.166666666664</v>
      </c>
      <c r="D65" s="21" t="str">
        <f>VLOOKUP(Pronostics!$B65,Setup_MPP!$A:$G,3,FALSE)</f>
        <v>RandomPaul</v>
      </c>
      <c r="E65" s="21" t="str">
        <f>VLOOKUP(Pronostics!$B65,Setup_MPP!$A:$G,2,FALSE)</f>
        <v>Paul MONTESINOS</v>
      </c>
      <c r="F65" s="21" t="str">
        <f>VLOOKUP($B65,Setup_MPP!$A:$E,4,FALSE)</f>
        <v>#C4B0FF</v>
      </c>
      <c r="G65" s="21" t="str">
        <f>VLOOKUP($B65,Setup_MPP!$A:$E,5,FALSE)</f>
        <v>#7F66C8</v>
      </c>
      <c r="H65" s="21" t="str">
        <f>IFERROR(IF(AND(A65&gt;=1,A65&lt;=104),VLOOKUP($A65,Location!$A:$J,6,FALSE),IF(A65=0,"Avant l'ouverture",IF(OR(A65=105,A65=106),"Bonus"))),"")</f>
        <v>Tour 1</v>
      </c>
      <c r="I65" s="21" t="str">
        <f>IF(LEFT(H65,4)="Tour",VLOOKUP(A65,Database!$A:$C,3,FALSE),"")</f>
        <v>A</v>
      </c>
      <c r="J65" s="21" t="str">
        <f>VLOOKUP($A65,Location!$A:$J,7,FALSE)</f>
        <v>Corée du Sud</v>
      </c>
      <c r="K65" s="21" t="str">
        <f>IFERROR(VLOOKUP(J65,Setup_Team!$B:$C,2,FALSE), "TDB")</f>
        <v>KOR</v>
      </c>
      <c r="L65" s="21" t="str">
        <f>VLOOKUP($A65,Location!$A:$J,8,FALSE)</f>
        <v>Tchéquie</v>
      </c>
      <c r="M65" s="21" t="str">
        <f>IFERROR(VLOOKUP(L65,Setup_Team!$B:$C,2,FALSE), "TDB")</f>
        <v>CZE</v>
      </c>
      <c r="N65" s="21" t="str">
        <f>VLOOKUP($A65,Location!$A:$J,9,FALSE)</f>
        <v>Zapopan</v>
      </c>
      <c r="O65" s="21" t="str">
        <f>VLOOKUP($A65,Location!$A:$J,10,FALSE)</f>
        <v>Estadio Akron</v>
      </c>
      <c r="P65" s="27">
        <v>0</v>
      </c>
      <c r="Q65" s="27">
        <v>1</v>
      </c>
      <c r="R65" s="27" t="str">
        <f t="shared" si="1"/>
        <v>0-1</v>
      </c>
      <c r="S65" s="21">
        <v>0</v>
      </c>
      <c r="T65" s="20">
        <f>VLOOKUP($A65,Database!$A:$Y,10,FALSE)</f>
        <v>96</v>
      </c>
      <c r="U65" s="20">
        <f>VLOOKUP($A65,Database!$A:$Y,11,FALSE)</f>
        <v>107</v>
      </c>
      <c r="V65" s="20">
        <f>VLOOKUP($A65,Database!$A:$Y,12,FALSE)</f>
        <v>91</v>
      </c>
      <c r="W65" s="20" t="str">
        <f>VLOOKUP(A65,Database!A:M,13,FALSE)</f>
        <v>Terminé</v>
      </c>
      <c r="X65" s="20">
        <f>VLOOKUP($A65,Database!$A:$Y,20,FALSE)</f>
        <v>2</v>
      </c>
      <c r="Y65" s="20">
        <f>VLOOKUP($A65,Database!$A:$Y,21,FALSE)</f>
        <v>1</v>
      </c>
      <c r="Z65" s="20">
        <f t="shared" si="0"/>
        <v>0</v>
      </c>
      <c r="AA65" s="20">
        <f t="shared" si="2"/>
        <v>0</v>
      </c>
      <c r="AB65" s="20">
        <f t="shared" ca="1" si="3"/>
        <v>0</v>
      </c>
      <c r="AC65" s="20">
        <f t="shared" ca="1" si="4"/>
        <v>0</v>
      </c>
      <c r="AD65" s="20" t="str">
        <f ca="1">IF(AC65=0,"",IF(OR(ISBLANK(P65),ISBLANK(Q65)),"",IF(ISBLANK(VLOOKUP(A65,Database!A:AA,22,FALSE)),"",VLOOKUP(A65,Database!A:AA,22,FALSE))))</f>
        <v/>
      </c>
      <c r="AE65" s="20">
        <f ca="1">IFERROR(
   IF(
     OR(ISBLANK(P65),ISBLANK(Q65)),
     "",
     IF(
       AND(AB65&lt;&gt;"",OR(W65="Terminé",W65="En cours")),
       VLOOKUP(AD65,Setup_ScoreExactBonus!A:D,4,FALSE),
       0
     )),
  0)</f>
        <v>0</v>
      </c>
      <c r="AF65" s="21">
        <f t="shared" ca="1" si="5"/>
        <v>0</v>
      </c>
      <c r="AG65" s="21">
        <f ca="1">SUMIFS(AF$2:AF65,D$2:D65,D65)</f>
        <v>69</v>
      </c>
    </row>
    <row r="66" spans="1:33" hidden="1" x14ac:dyDescent="0.35">
      <c r="A66" s="21">
        <f>IF(ISBLANK(B66),"",COUNTIF(B$2:B66,B66))-1</f>
        <v>2</v>
      </c>
      <c r="B66" s="27">
        <v>11</v>
      </c>
      <c r="C66" s="10">
        <f>VLOOKUP($A66+IF($A66=0,1,0),Database!$A:$Y,7,FALSE)</f>
        <v>46185.166666666664</v>
      </c>
      <c r="D66" s="21" t="str">
        <f>VLOOKUP(Pronostics!$B66,Setup_MPP!$A:$G,3,FALSE)</f>
        <v>Kinsley91</v>
      </c>
      <c r="E66" s="21" t="str">
        <f>VLOOKUP(Pronostics!$B66,Setup_MPP!$A:$G,2,FALSE)</f>
        <v>Kinsley ROQUE</v>
      </c>
      <c r="F66" s="21" t="str">
        <f>VLOOKUP($B66,Setup_MPP!$A:$E,4,FALSE)</f>
        <v>#CBEBBA</v>
      </c>
      <c r="G66" s="21" t="str">
        <f>VLOOKUP($B66,Setup_MPP!$A:$E,5,FALSE)</f>
        <v>#70BC6E</v>
      </c>
      <c r="H66" s="21" t="str">
        <f>IFERROR(IF(AND(A66&gt;=1,A66&lt;=104),VLOOKUP($A66,Location!$A:$J,6,FALSE),IF(A66=0,"Avant l'ouverture",IF(OR(A66=105,A66=106),"Bonus"))),"")</f>
        <v>Tour 1</v>
      </c>
      <c r="I66" s="21" t="str">
        <f>IF(LEFT(H66,4)="Tour",VLOOKUP(A66,Database!$A:$C,3,FALSE),"")</f>
        <v>A</v>
      </c>
      <c r="J66" s="21" t="str">
        <f>VLOOKUP($A66,Location!$A:$J,7,FALSE)</f>
        <v>Corée du Sud</v>
      </c>
      <c r="K66" s="21" t="str">
        <f>IFERROR(VLOOKUP(J66,Setup_Team!$B:$C,2,FALSE), "TDB")</f>
        <v>KOR</v>
      </c>
      <c r="L66" s="21" t="str">
        <f>VLOOKUP($A66,Location!$A:$J,8,FALSE)</f>
        <v>Tchéquie</v>
      </c>
      <c r="M66" s="21" t="str">
        <f>IFERROR(VLOOKUP(L66,Setup_Team!$B:$C,2,FALSE), "TDB")</f>
        <v>CZE</v>
      </c>
      <c r="N66" s="21" t="str">
        <f>VLOOKUP($A66,Location!$A:$J,9,FALSE)</f>
        <v>Zapopan</v>
      </c>
      <c r="O66" s="21" t="str">
        <f>VLOOKUP($A66,Location!$A:$J,10,FALSE)</f>
        <v>Estadio Akron</v>
      </c>
      <c r="P66" s="27">
        <v>1</v>
      </c>
      <c r="Q66" s="27">
        <v>0</v>
      </c>
      <c r="R66" s="27" t="str">
        <f t="shared" si="1"/>
        <v>1-0</v>
      </c>
      <c r="S66" s="21">
        <v>0</v>
      </c>
      <c r="T66" s="20">
        <f>VLOOKUP($A66,Database!$A:$Y,10,FALSE)</f>
        <v>96</v>
      </c>
      <c r="U66" s="20">
        <f>VLOOKUP($A66,Database!$A:$Y,11,FALSE)</f>
        <v>107</v>
      </c>
      <c r="V66" s="20">
        <f>VLOOKUP($A66,Database!$A:$Y,12,FALSE)</f>
        <v>91</v>
      </c>
      <c r="W66" s="20" t="str">
        <f>VLOOKUP(A66,Database!A:M,13,FALSE)</f>
        <v>Terminé</v>
      </c>
      <c r="X66" s="20">
        <f>VLOOKUP($A66,Database!$A:$Y,20,FALSE)</f>
        <v>2</v>
      </c>
      <c r="Y66" s="20">
        <f>VLOOKUP($A66,Database!$A:$Y,21,FALSE)</f>
        <v>1</v>
      </c>
      <c r="Z66" s="20">
        <f t="shared" ref="Z66:Z129" si="6">IF(A66=0,0,IF(W66="À venir",0,IF(AND(ISBLANK(P66),ISBLANK(Q66)),1,0)))</f>
        <v>0</v>
      </c>
      <c r="AA66" s="20">
        <f t="shared" si="2"/>
        <v>1</v>
      </c>
      <c r="AB66" s="20">
        <f t="shared" ca="1" si="3"/>
        <v>96</v>
      </c>
      <c r="AC66" s="20">
        <f t="shared" ca="1" si="4"/>
        <v>0</v>
      </c>
      <c r="AD66" s="20" t="str">
        <f ca="1">IF(AC66=0,"",IF(OR(ISBLANK(P66),ISBLANK(Q66)),"",IF(ISBLANK(VLOOKUP(A66,Database!A:AA,22,FALSE)),"",VLOOKUP(A66,Database!A:AA,22,FALSE))))</f>
        <v/>
      </c>
      <c r="AE66" s="20">
        <f ca="1">IFERROR(
   IF(
     OR(ISBLANK(P66),ISBLANK(Q66)),
     "",
     IF(
       AND(AB66&lt;&gt;"",OR(W66="Terminé",W66="En cours")),
       VLOOKUP(AD66,Setup_ScoreExactBonus!A:D,4,FALSE),
       0
     )),
  0)</f>
        <v>0</v>
      </c>
      <c r="AF66" s="21">
        <f t="shared" ca="1" si="5"/>
        <v>96</v>
      </c>
      <c r="AG66" s="21">
        <f ca="1">SUMIFS(AF$2:AF66,D$2:D66,D66)</f>
        <v>96</v>
      </c>
    </row>
    <row r="67" spans="1:33" hidden="1" x14ac:dyDescent="0.35">
      <c r="A67" s="21">
        <f>IF(ISBLANK(B67),"",COUNTIF(B$2:B67,B67))-1</f>
        <v>2</v>
      </c>
      <c r="B67" s="27">
        <v>12</v>
      </c>
      <c r="C67" s="10">
        <f>VLOOKUP($A67+IF($A67=0,1,0),Database!$A:$Y,7,FALSE)</f>
        <v>46185.166666666664</v>
      </c>
      <c r="D67" s="21" t="str">
        <f>VLOOKUP(Pronostics!$B67,Setup_MPP!$A:$G,3,FALSE)</f>
        <v>Jaouad1</v>
      </c>
      <c r="E67" s="21" t="str">
        <f>VLOOKUP(Pronostics!$B67,Setup_MPP!$A:$G,2,FALSE)</f>
        <v>Jaouad SETTI</v>
      </c>
      <c r="F67" s="21" t="str">
        <f>VLOOKUP($B67,Setup_MPP!$A:$E,4,FALSE)</f>
        <v>#C2D4FF</v>
      </c>
      <c r="G67" s="21" t="str">
        <f>VLOOKUP($B67,Setup_MPP!$A:$E,5,FALSE)</f>
        <v>#6586D5</v>
      </c>
      <c r="H67" s="21" t="str">
        <f>IFERROR(IF(AND(A67&gt;=1,A67&lt;=104),VLOOKUP($A67,Location!$A:$J,6,FALSE),IF(A67=0,"Avant l'ouverture",IF(OR(A67=105,A67=106),"Bonus"))),"")</f>
        <v>Tour 1</v>
      </c>
      <c r="I67" s="21" t="str">
        <f>IF(LEFT(H67,4)="Tour",VLOOKUP(A67,Database!$A:$C,3,FALSE),"")</f>
        <v>A</v>
      </c>
      <c r="J67" s="21" t="str">
        <f>VLOOKUP($A67,Location!$A:$J,7,FALSE)</f>
        <v>Corée du Sud</v>
      </c>
      <c r="K67" s="21" t="str">
        <f>IFERROR(VLOOKUP(J67,Setup_Team!$B:$C,2,FALSE), "TDB")</f>
        <v>KOR</v>
      </c>
      <c r="L67" s="21" t="str">
        <f>VLOOKUP($A67,Location!$A:$J,8,FALSE)</f>
        <v>Tchéquie</v>
      </c>
      <c r="M67" s="21" t="str">
        <f>IFERROR(VLOOKUP(L67,Setup_Team!$B:$C,2,FALSE), "TDB")</f>
        <v>CZE</v>
      </c>
      <c r="N67" s="21" t="str">
        <f>VLOOKUP($A67,Location!$A:$J,9,FALSE)</f>
        <v>Zapopan</v>
      </c>
      <c r="O67" s="21" t="str">
        <f>VLOOKUP($A67,Location!$A:$J,10,FALSE)</f>
        <v>Estadio Akron</v>
      </c>
      <c r="P67" s="27">
        <v>1</v>
      </c>
      <c r="Q67" s="27">
        <v>1</v>
      </c>
      <c r="R67" s="27" t="str">
        <f t="shared" ref="R67:R130" si="7">IF(AND(A67&gt;0,A67&lt;=104,W67="Terminé"),TEXT(P67,"0")&amp;"-"&amp;TEXT(Q67,"0"),"")</f>
        <v>1-1</v>
      </c>
      <c r="S67" s="21">
        <v>0</v>
      </c>
      <c r="T67" s="20">
        <f>VLOOKUP($A67,Database!$A:$Y,10,FALSE)</f>
        <v>96</v>
      </c>
      <c r="U67" s="20">
        <f>VLOOKUP($A67,Database!$A:$Y,11,FALSE)</f>
        <v>107</v>
      </c>
      <c r="V67" s="20">
        <f>VLOOKUP($A67,Database!$A:$Y,12,FALSE)</f>
        <v>91</v>
      </c>
      <c r="W67" s="20" t="str">
        <f>VLOOKUP(A67,Database!A:M,13,FALSE)</f>
        <v>Terminé</v>
      </c>
      <c r="X67" s="20">
        <f>VLOOKUP($A67,Database!$A:$Y,20,FALSE)</f>
        <v>2</v>
      </c>
      <c r="Y67" s="20">
        <f>VLOOKUP($A67,Database!$A:$Y,21,FALSE)</f>
        <v>1</v>
      </c>
      <c r="Z67" s="20">
        <f t="shared" si="6"/>
        <v>0</v>
      </c>
      <c r="AA67" s="20">
        <f t="shared" si="2"/>
        <v>0</v>
      </c>
      <c r="AB67" s="20">
        <f t="shared" ca="1" si="3"/>
        <v>0</v>
      </c>
      <c r="AC67" s="20">
        <f t="shared" ca="1" si="4"/>
        <v>0</v>
      </c>
      <c r="AD67" s="20" t="str">
        <f ca="1">IF(AC67=0,"",IF(OR(ISBLANK(P67),ISBLANK(Q67)),"",IF(ISBLANK(VLOOKUP(A67,Database!A:AA,22,FALSE)),"",VLOOKUP(A67,Database!A:AA,22,FALSE))))</f>
        <v/>
      </c>
      <c r="AE67" s="20">
        <f ca="1">IFERROR(
   IF(
     OR(ISBLANK(P67),ISBLANK(Q67)),
     "",
     IF(
       AND(AB67&lt;&gt;"",OR(W67="Terminé",W67="En cours")),
       VLOOKUP(AD67,Setup_ScoreExactBonus!A:D,4,FALSE),
       0
     )),
  0)</f>
        <v>0</v>
      </c>
      <c r="AF67" s="21">
        <f t="shared" ca="1" si="5"/>
        <v>0</v>
      </c>
      <c r="AG67" s="21">
        <f ca="1">SUMIFS(AF$2:AF67,D$2:D67,D67)</f>
        <v>49</v>
      </c>
    </row>
    <row r="68" spans="1:33" hidden="1" x14ac:dyDescent="0.35">
      <c r="A68" s="21">
        <f>IF(ISBLANK(B68),"",COUNTIF(B$2:B68,B68))-1</f>
        <v>2</v>
      </c>
      <c r="B68" s="27">
        <v>13</v>
      </c>
      <c r="C68" s="10">
        <f>VLOOKUP($A68+IF($A68=0,1,0),Database!$A:$Y,7,FALSE)</f>
        <v>46185.166666666664</v>
      </c>
      <c r="D68" s="21" t="str">
        <f>VLOOKUP(Pronostics!$B68,Setup_MPP!$A:$G,3,FALSE)</f>
        <v>Julien_I</v>
      </c>
      <c r="E68" s="21" t="str">
        <f>VLOOKUP(Pronostics!$B68,Setup_MPP!$A:$G,2,FALSE)</f>
        <v>Julien INGE</v>
      </c>
      <c r="F68" s="21" t="str">
        <f>VLOOKUP($B68,Setup_MPP!$A:$E,4,FALSE)</f>
        <v>#C1E0EF</v>
      </c>
      <c r="G68" s="21" t="str">
        <f>VLOOKUP($B68,Setup_MPP!$A:$E,5,FALSE)</f>
        <v>#4F91B2</v>
      </c>
      <c r="H68" s="21" t="str">
        <f>IFERROR(IF(AND(A68&gt;=1,A68&lt;=104),VLOOKUP($A68,Location!$A:$J,6,FALSE),IF(A68=0,"Avant l'ouverture",IF(OR(A68=105,A68=106),"Bonus"))),"")</f>
        <v>Tour 1</v>
      </c>
      <c r="I68" s="21" t="str">
        <f>IF(LEFT(H68,4)="Tour",VLOOKUP(A68,Database!$A:$C,3,FALSE),"")</f>
        <v>A</v>
      </c>
      <c r="J68" s="21" t="str">
        <f>VLOOKUP($A68,Location!$A:$J,7,FALSE)</f>
        <v>Corée du Sud</v>
      </c>
      <c r="K68" s="21" t="str">
        <f>IFERROR(VLOOKUP(J68,Setup_Team!$B:$C,2,FALSE), "TDB")</f>
        <v>KOR</v>
      </c>
      <c r="L68" s="21" t="str">
        <f>VLOOKUP($A68,Location!$A:$J,8,FALSE)</f>
        <v>Tchéquie</v>
      </c>
      <c r="M68" s="21" t="str">
        <f>IFERROR(VLOOKUP(L68,Setup_Team!$B:$C,2,FALSE), "TDB")</f>
        <v>CZE</v>
      </c>
      <c r="N68" s="21" t="str">
        <f>VLOOKUP($A68,Location!$A:$J,9,FALSE)</f>
        <v>Zapopan</v>
      </c>
      <c r="O68" s="21" t="str">
        <f>VLOOKUP($A68,Location!$A:$J,10,FALSE)</f>
        <v>Estadio Akron</v>
      </c>
      <c r="P68" s="27">
        <v>3</v>
      </c>
      <c r="Q68" s="27">
        <v>1</v>
      </c>
      <c r="R68" s="27" t="str">
        <f t="shared" si="7"/>
        <v>3-1</v>
      </c>
      <c r="S68" s="21">
        <v>0</v>
      </c>
      <c r="T68" s="20">
        <f>VLOOKUP($A68,Database!$A:$Y,10,FALSE)</f>
        <v>96</v>
      </c>
      <c r="U68" s="20">
        <f>VLOOKUP($A68,Database!$A:$Y,11,FALSE)</f>
        <v>107</v>
      </c>
      <c r="V68" s="20">
        <f>VLOOKUP($A68,Database!$A:$Y,12,FALSE)</f>
        <v>91</v>
      </c>
      <c r="W68" s="20" t="str">
        <f>VLOOKUP(A68,Database!A:M,13,FALSE)</f>
        <v>Terminé</v>
      </c>
      <c r="X68" s="20">
        <f>VLOOKUP($A68,Database!$A:$Y,20,FALSE)</f>
        <v>2</v>
      </c>
      <c r="Y68" s="20">
        <f>VLOOKUP($A68,Database!$A:$Y,21,FALSE)</f>
        <v>1</v>
      </c>
      <c r="Z68" s="20">
        <f t="shared" si="6"/>
        <v>0</v>
      </c>
      <c r="AA68" s="20">
        <f t="shared" si="2"/>
        <v>1</v>
      </c>
      <c r="AB68" s="20">
        <f t="shared" ca="1" si="3"/>
        <v>96</v>
      </c>
      <c r="AC68" s="20">
        <f t="shared" ca="1" si="4"/>
        <v>0</v>
      </c>
      <c r="AD68" s="20" t="str">
        <f ca="1">IF(AC68=0,"",IF(OR(ISBLANK(P68),ISBLANK(Q68)),"",IF(ISBLANK(VLOOKUP(A68,Database!A:AA,22,FALSE)),"",VLOOKUP(A68,Database!A:AA,22,FALSE))))</f>
        <v/>
      </c>
      <c r="AE68" s="20">
        <f ca="1">IFERROR(
   IF(
     OR(ISBLANK(P68),ISBLANK(Q68)),
     "",
     IF(
       AND(AB68&lt;&gt;"",OR(W68="Terminé",W68="En cours")),
       VLOOKUP(AD68,Setup_ScoreExactBonus!A:D,4,FALSE),
       0
     )),
  0)</f>
        <v>0</v>
      </c>
      <c r="AF68" s="21">
        <f t="shared" ca="1" si="5"/>
        <v>96</v>
      </c>
      <c r="AG68" s="21">
        <f ca="1">SUMIFS(AF$2:AF68,D$2:D68,D68)</f>
        <v>165</v>
      </c>
    </row>
    <row r="69" spans="1:33" hidden="1" x14ac:dyDescent="0.35">
      <c r="A69" s="21">
        <f>IF(ISBLANK(B69),"",COUNTIF(B$2:B69,B69))-1</f>
        <v>2</v>
      </c>
      <c r="B69" s="27">
        <v>14</v>
      </c>
      <c r="C69" s="10">
        <f>VLOOKUP($A69+IF($A69=0,1,0),Database!$A:$Y,7,FALSE)</f>
        <v>46185.166666666664</v>
      </c>
      <c r="D69" s="21" t="str">
        <f>VLOOKUP(Pronostics!$B69,Setup_MPP!$A:$G,3,FALSE)</f>
        <v>MarieEYT</v>
      </c>
      <c r="E69" s="21" t="str">
        <f>VLOOKUP(Pronostics!$B69,Setup_MPP!$A:$G,2,FALSE)</f>
        <v>Marie EXBRAYAT</v>
      </c>
      <c r="F69" s="21" t="str">
        <f>VLOOKUP($B69,Setup_MPP!$A:$E,4,FALSE)</f>
        <v>#FFAFD2</v>
      </c>
      <c r="G69" s="21" t="str">
        <f>VLOOKUP($B69,Setup_MPP!$A:$E,5,FALSE)</f>
        <v>#F2589B</v>
      </c>
      <c r="H69" s="21" t="str">
        <f>IFERROR(IF(AND(A69&gt;=1,A69&lt;=104),VLOOKUP($A69,Location!$A:$J,6,FALSE),IF(A69=0,"Avant l'ouverture",IF(OR(A69=105,A69=106),"Bonus"))),"")</f>
        <v>Tour 1</v>
      </c>
      <c r="I69" s="21" t="str">
        <f>IF(LEFT(H69,4)="Tour",VLOOKUP(A69,Database!$A:$C,3,FALSE),"")</f>
        <v>A</v>
      </c>
      <c r="J69" s="21" t="str">
        <f>VLOOKUP($A69,Location!$A:$J,7,FALSE)</f>
        <v>Corée du Sud</v>
      </c>
      <c r="K69" s="21" t="str">
        <f>IFERROR(VLOOKUP(J69,Setup_Team!$B:$C,2,FALSE), "TDB")</f>
        <v>KOR</v>
      </c>
      <c r="L69" s="21" t="str">
        <f>VLOOKUP($A69,Location!$A:$J,8,FALSE)</f>
        <v>Tchéquie</v>
      </c>
      <c r="M69" s="21" t="str">
        <f>IFERROR(VLOOKUP(L69,Setup_Team!$B:$C,2,FALSE), "TDB")</f>
        <v>CZE</v>
      </c>
      <c r="N69" s="21" t="str">
        <f>VLOOKUP($A69,Location!$A:$J,9,FALSE)</f>
        <v>Zapopan</v>
      </c>
      <c r="O69" s="21" t="str">
        <f>VLOOKUP($A69,Location!$A:$J,10,FALSE)</f>
        <v>Estadio Akron</v>
      </c>
      <c r="P69" s="27">
        <v>2</v>
      </c>
      <c r="Q69" s="27">
        <v>1</v>
      </c>
      <c r="R69" s="27" t="str">
        <f t="shared" si="7"/>
        <v>2-1</v>
      </c>
      <c r="S69" s="21">
        <v>0</v>
      </c>
      <c r="T69" s="20">
        <f>VLOOKUP($A69,Database!$A:$Y,10,FALSE)</f>
        <v>96</v>
      </c>
      <c r="U69" s="20">
        <f>VLOOKUP($A69,Database!$A:$Y,11,FALSE)</f>
        <v>107</v>
      </c>
      <c r="V69" s="20">
        <f>VLOOKUP($A69,Database!$A:$Y,12,FALSE)</f>
        <v>91</v>
      </c>
      <c r="W69" s="20" t="str">
        <f>VLOOKUP(A69,Database!A:M,13,FALSE)</f>
        <v>Terminé</v>
      </c>
      <c r="X69" s="20">
        <f>VLOOKUP($A69,Database!$A:$Y,20,FALSE)</f>
        <v>2</v>
      </c>
      <c r="Y69" s="20">
        <f>VLOOKUP($A69,Database!$A:$Y,21,FALSE)</f>
        <v>1</v>
      </c>
      <c r="Z69" s="20">
        <f t="shared" si="6"/>
        <v>0</v>
      </c>
      <c r="AA69" s="20">
        <f t="shared" si="2"/>
        <v>1</v>
      </c>
      <c r="AB69" s="20">
        <f t="shared" ca="1" si="3"/>
        <v>96</v>
      </c>
      <c r="AC69" s="20">
        <f t="shared" ca="1" si="4"/>
        <v>1</v>
      </c>
      <c r="AD69" s="20" t="str">
        <f ca="1">IF(AC69=0,"",IF(OR(ISBLANK(P69),ISBLANK(Q69)),"",IF(ISBLANK(VLOOKUP(A69,Database!A:AA,22,FALSE)),"",VLOOKUP(A69,Database!A:AA,22,FALSE))))</f>
        <v>Exact</v>
      </c>
      <c r="AE69" s="20">
        <f ca="1">IFERROR(
   IF(
     OR(ISBLANK(P69),ISBLANK(Q69)),
     "",
     IF(
       AND(AB69&lt;&gt;"",OR(W69="Terminé",W69="En cours")),
       VLOOKUP(AD69,Setup_ScoreExactBonus!A:D,4,FALSE),
       0
     )),
  0)</f>
        <v>20</v>
      </c>
      <c r="AF69" s="21">
        <f t="shared" ca="1" si="5"/>
        <v>116</v>
      </c>
      <c r="AG69" s="21">
        <f ca="1">SUMIFS(AF$2:AF69,D$2:D69,D69)</f>
        <v>185</v>
      </c>
    </row>
    <row r="70" spans="1:33" hidden="1" x14ac:dyDescent="0.35">
      <c r="A70" s="21">
        <f>IF(ISBLANK(B70),"",COUNTIF(B$2:B70,B70))-1</f>
        <v>2</v>
      </c>
      <c r="B70" s="27">
        <v>15</v>
      </c>
      <c r="C70" s="10">
        <f>VLOOKUP($A70+IF($A70=0,1,0),Database!$A:$Y,7,FALSE)</f>
        <v>46185.166666666664</v>
      </c>
      <c r="D70" s="21" t="str">
        <f>VLOOKUP(Pronostics!$B70,Setup_MPP!$A:$G,3,FALSE)</f>
        <v>Amino28</v>
      </c>
      <c r="E70" s="21" t="str">
        <f>VLOOKUP(Pronostics!$B70,Setup_MPP!$A:$G,2,FALSE)</f>
        <v>Amine ZARROUKI</v>
      </c>
      <c r="F70" s="21" t="str">
        <f>VLOOKUP($B70,Setup_MPP!$A:$E,4,FALSE)</f>
        <v>#FF9898</v>
      </c>
      <c r="G70" s="21" t="str">
        <f>VLOOKUP($B70,Setup_MPP!$A:$E,5,FALSE)</f>
        <v>#FF5D5D</v>
      </c>
      <c r="H70" s="21" t="str">
        <f>IFERROR(IF(AND(A70&gt;=1,A70&lt;=104),VLOOKUP($A70,Location!$A:$J,6,FALSE),IF(A70=0,"Avant l'ouverture",IF(OR(A70=105,A70=106),"Bonus"))),"")</f>
        <v>Tour 1</v>
      </c>
      <c r="I70" s="21" t="str">
        <f>IF(LEFT(H70,4)="Tour",VLOOKUP(A70,Database!$A:$C,3,FALSE),"")</f>
        <v>A</v>
      </c>
      <c r="J70" s="21" t="str">
        <f>VLOOKUP($A70,Location!$A:$J,7,FALSE)</f>
        <v>Corée du Sud</v>
      </c>
      <c r="K70" s="21" t="str">
        <f>IFERROR(VLOOKUP(J70,Setup_Team!$B:$C,2,FALSE), "TDB")</f>
        <v>KOR</v>
      </c>
      <c r="L70" s="21" t="str">
        <f>VLOOKUP($A70,Location!$A:$J,8,FALSE)</f>
        <v>Tchéquie</v>
      </c>
      <c r="M70" s="21" t="str">
        <f>IFERROR(VLOOKUP(L70,Setup_Team!$B:$C,2,FALSE), "TDB")</f>
        <v>CZE</v>
      </c>
      <c r="N70" s="21" t="str">
        <f>VLOOKUP($A70,Location!$A:$J,9,FALSE)</f>
        <v>Zapopan</v>
      </c>
      <c r="O70" s="21" t="str">
        <f>VLOOKUP($A70,Location!$A:$J,10,FALSE)</f>
        <v>Estadio Akron</v>
      </c>
      <c r="P70" s="27">
        <v>1</v>
      </c>
      <c r="Q70" s="27">
        <v>2</v>
      </c>
      <c r="R70" s="27" t="str">
        <f t="shared" si="7"/>
        <v>1-2</v>
      </c>
      <c r="S70" s="21">
        <v>0</v>
      </c>
      <c r="T70" s="20">
        <f>VLOOKUP($A70,Database!$A:$Y,10,FALSE)</f>
        <v>96</v>
      </c>
      <c r="U70" s="20">
        <f>VLOOKUP($A70,Database!$A:$Y,11,FALSE)</f>
        <v>107</v>
      </c>
      <c r="V70" s="20">
        <f>VLOOKUP($A70,Database!$A:$Y,12,FALSE)</f>
        <v>91</v>
      </c>
      <c r="W70" s="20" t="str">
        <f>VLOOKUP(A70,Database!A:M,13,FALSE)</f>
        <v>Terminé</v>
      </c>
      <c r="X70" s="20">
        <f>VLOOKUP($A70,Database!$A:$Y,20,FALSE)</f>
        <v>2</v>
      </c>
      <c r="Y70" s="20">
        <f>VLOOKUP($A70,Database!$A:$Y,21,FALSE)</f>
        <v>1</v>
      </c>
      <c r="Z70" s="20">
        <f t="shared" si="6"/>
        <v>0</v>
      </c>
      <c r="AA70" s="20">
        <f t="shared" si="2"/>
        <v>0</v>
      </c>
      <c r="AB70" s="20">
        <f t="shared" ca="1" si="3"/>
        <v>0</v>
      </c>
      <c r="AC70" s="20">
        <f t="shared" ca="1" si="4"/>
        <v>0</v>
      </c>
      <c r="AD70" s="20" t="str">
        <f ca="1">IF(AC70=0,"",IF(OR(ISBLANK(P70),ISBLANK(Q70)),"",IF(ISBLANK(VLOOKUP(A70,Database!A:AA,22,FALSE)),"",VLOOKUP(A70,Database!A:AA,22,FALSE))))</f>
        <v/>
      </c>
      <c r="AE70" s="20">
        <f ca="1">IFERROR(
   IF(
     OR(ISBLANK(P70),ISBLANK(Q70)),
     "",
     IF(
       AND(AB70&lt;&gt;"",OR(W70="Terminé",W70="En cours")),
       VLOOKUP(AD70,Setup_ScoreExactBonus!A:D,4,FALSE),
       0
     )),
  0)</f>
        <v>0</v>
      </c>
      <c r="AF70" s="21">
        <f t="shared" ca="1" si="5"/>
        <v>0</v>
      </c>
      <c r="AG70" s="21">
        <f ca="1">SUMIFS(AF$2:AF70,D$2:D70,D70)</f>
        <v>69</v>
      </c>
    </row>
    <row r="71" spans="1:33" hidden="1" x14ac:dyDescent="0.35">
      <c r="A71" s="21">
        <f>IF(ISBLANK(B71),"",COUNTIF(B$2:B71,B71))-1</f>
        <v>2</v>
      </c>
      <c r="B71" s="27">
        <v>16</v>
      </c>
      <c r="C71" s="10">
        <f>VLOOKUP($A71+IF($A71=0,1,0),Database!$A:$Y,7,FALSE)</f>
        <v>46185.166666666664</v>
      </c>
      <c r="D71" s="21" t="str">
        <f>VLOOKUP(Pronostics!$B71,Setup_MPP!$A:$G,3,FALSE)</f>
        <v>RomaLaura</v>
      </c>
      <c r="E71" s="21" t="str">
        <f>VLOOKUP(Pronostics!$B71,Setup_MPP!$A:$G,2,FALSE)</f>
        <v>Laura GIULIANO</v>
      </c>
      <c r="F71" s="21" t="str">
        <f>VLOOKUP($B71,Setup_MPP!$A:$E,4,FALSE)</f>
        <v>#86A4FE</v>
      </c>
      <c r="G71" s="21" t="str">
        <f>VLOOKUP($B71,Setup_MPP!$A:$E,5,FALSE)</f>
        <v>#3769FF</v>
      </c>
      <c r="H71" s="21" t="str">
        <f>IFERROR(IF(AND(A71&gt;=1,A71&lt;=104),VLOOKUP($A71,Location!$A:$J,6,FALSE),IF(A71=0,"Avant l'ouverture",IF(OR(A71=105,A71=106),"Bonus"))),"")</f>
        <v>Tour 1</v>
      </c>
      <c r="I71" s="21" t="str">
        <f>IF(LEFT(H71,4)="Tour",VLOOKUP(A71,Database!$A:$C,3,FALSE),"")</f>
        <v>A</v>
      </c>
      <c r="J71" s="21" t="str">
        <f>VLOOKUP($A71,Location!$A:$J,7,FALSE)</f>
        <v>Corée du Sud</v>
      </c>
      <c r="K71" s="21" t="str">
        <f>IFERROR(VLOOKUP(J71,Setup_Team!$B:$C,2,FALSE), "TDB")</f>
        <v>KOR</v>
      </c>
      <c r="L71" s="21" t="str">
        <f>VLOOKUP($A71,Location!$A:$J,8,FALSE)</f>
        <v>Tchéquie</v>
      </c>
      <c r="M71" s="21" t="str">
        <f>IFERROR(VLOOKUP(L71,Setup_Team!$B:$C,2,FALSE), "TDB")</f>
        <v>CZE</v>
      </c>
      <c r="N71" s="21" t="str">
        <f>VLOOKUP($A71,Location!$A:$J,9,FALSE)</f>
        <v>Zapopan</v>
      </c>
      <c r="O71" s="21" t="str">
        <f>VLOOKUP($A71,Location!$A:$J,10,FALSE)</f>
        <v>Estadio Akron</v>
      </c>
      <c r="P71" s="27">
        <v>0</v>
      </c>
      <c r="Q71" s="27">
        <v>2</v>
      </c>
      <c r="R71" s="27" t="str">
        <f t="shared" si="7"/>
        <v>0-2</v>
      </c>
      <c r="S71" s="21">
        <v>1</v>
      </c>
      <c r="T71" s="20">
        <f>VLOOKUP($A71,Database!$A:$Y,10,FALSE)</f>
        <v>96</v>
      </c>
      <c r="U71" s="20">
        <f>VLOOKUP($A71,Database!$A:$Y,11,FALSE)</f>
        <v>107</v>
      </c>
      <c r="V71" s="20">
        <f>VLOOKUP($A71,Database!$A:$Y,12,FALSE)</f>
        <v>91</v>
      </c>
      <c r="W71" s="20" t="str">
        <f>VLOOKUP(A71,Database!A:M,13,FALSE)</f>
        <v>Terminé</v>
      </c>
      <c r="X71" s="20">
        <f>VLOOKUP($A71,Database!$A:$Y,20,FALSE)</f>
        <v>2</v>
      </c>
      <c r="Y71" s="20">
        <f>VLOOKUP($A71,Database!$A:$Y,21,FALSE)</f>
        <v>1</v>
      </c>
      <c r="Z71" s="20">
        <f t="shared" si="6"/>
        <v>0</v>
      </c>
      <c r="AA71" s="20">
        <f t="shared" si="2"/>
        <v>0</v>
      </c>
      <c r="AB71" s="20">
        <f t="shared" ca="1" si="3"/>
        <v>0</v>
      </c>
      <c r="AC71" s="20">
        <f t="shared" ca="1" si="4"/>
        <v>0</v>
      </c>
      <c r="AD71" s="20" t="str">
        <f ca="1">IF(AC71=0,"",IF(OR(ISBLANK(P71),ISBLANK(Q71)),"",IF(ISBLANK(VLOOKUP(A71,Database!A:AA,22,FALSE)),"",VLOOKUP(A71,Database!A:AA,22,FALSE))))</f>
        <v/>
      </c>
      <c r="AE71" s="20">
        <f ca="1">IFERROR(
   IF(
     OR(ISBLANK(P71),ISBLANK(Q71)),
     "",
     IF(
       AND(AB71&lt;&gt;"",OR(W71="Terminé",W71="En cours")),
       VLOOKUP(AD71,Setup_ScoreExactBonus!A:D,4,FALSE),
       0
     )),
  0)</f>
        <v>0</v>
      </c>
      <c r="AF71" s="21">
        <f t="shared" ca="1" si="5"/>
        <v>0</v>
      </c>
      <c r="AG71" s="21">
        <f ca="1">SUMIFS(AF$2:AF71,D$2:D71,D71)</f>
        <v>0</v>
      </c>
    </row>
    <row r="72" spans="1:33" hidden="1" x14ac:dyDescent="0.35">
      <c r="A72" s="21">
        <f>IF(ISBLANK(B72),"",COUNTIF(B$2:B72,B72))-1</f>
        <v>2</v>
      </c>
      <c r="B72" s="27">
        <v>17</v>
      </c>
      <c r="C72" s="10">
        <f>VLOOKUP($A72+IF($A72=0,1,0),Database!$A:$Y,7,FALSE)</f>
        <v>46185.166666666664</v>
      </c>
      <c r="D72" s="21" t="str">
        <f>VLOOKUP(Pronostics!$B72,Setup_MPP!$A:$G,3,FALSE)</f>
        <v>Julien_cri</v>
      </c>
      <c r="E72" s="21" t="str">
        <f>VLOOKUP(Pronostics!$B72,Setup_MPP!$A:$G,2,FALSE)</f>
        <v>Julien CRIMOTEL</v>
      </c>
      <c r="F72" s="21" t="str">
        <f>VLOOKUP($B72,Setup_MPP!$A:$E,4,FALSE)</f>
        <v>#FFB0B0</v>
      </c>
      <c r="G72" s="21" t="str">
        <f>VLOOKUP($B72,Setup_MPP!$A:$E,5,FALSE)</f>
        <v>#F25757</v>
      </c>
      <c r="H72" s="21" t="str">
        <f>IFERROR(IF(AND(A72&gt;=1,A72&lt;=104),VLOOKUP($A72,Location!$A:$J,6,FALSE),IF(A72=0,"Avant l'ouverture",IF(OR(A72=105,A72=106),"Bonus"))),"")</f>
        <v>Tour 1</v>
      </c>
      <c r="I72" s="21" t="str">
        <f>IF(LEFT(H72,4)="Tour",VLOOKUP(A72,Database!$A:$C,3,FALSE),"")</f>
        <v>A</v>
      </c>
      <c r="J72" s="21" t="str">
        <f>VLOOKUP($A72,Location!$A:$J,7,FALSE)</f>
        <v>Corée du Sud</v>
      </c>
      <c r="K72" s="21" t="str">
        <f>IFERROR(VLOOKUP(J72,Setup_Team!$B:$C,2,FALSE), "TDB")</f>
        <v>KOR</v>
      </c>
      <c r="L72" s="21" t="str">
        <f>VLOOKUP($A72,Location!$A:$J,8,FALSE)</f>
        <v>Tchéquie</v>
      </c>
      <c r="M72" s="21" t="str">
        <f>IFERROR(VLOOKUP(L72,Setup_Team!$B:$C,2,FALSE), "TDB")</f>
        <v>CZE</v>
      </c>
      <c r="N72" s="21" t="str">
        <f>VLOOKUP($A72,Location!$A:$J,9,FALSE)</f>
        <v>Zapopan</v>
      </c>
      <c r="O72" s="21" t="str">
        <f>VLOOKUP($A72,Location!$A:$J,10,FALSE)</f>
        <v>Estadio Akron</v>
      </c>
      <c r="P72" s="27">
        <v>2</v>
      </c>
      <c r="Q72" s="27">
        <v>1</v>
      </c>
      <c r="R72" s="27" t="str">
        <f t="shared" si="7"/>
        <v>2-1</v>
      </c>
      <c r="S72" s="21">
        <v>0</v>
      </c>
      <c r="T72" s="20">
        <f>VLOOKUP($A72,Database!$A:$Y,10,FALSE)</f>
        <v>96</v>
      </c>
      <c r="U72" s="20">
        <f>VLOOKUP($A72,Database!$A:$Y,11,FALSE)</f>
        <v>107</v>
      </c>
      <c r="V72" s="20">
        <f>VLOOKUP($A72,Database!$A:$Y,12,FALSE)</f>
        <v>91</v>
      </c>
      <c r="W72" s="20" t="str">
        <f>VLOOKUP(A72,Database!A:M,13,FALSE)</f>
        <v>Terminé</v>
      </c>
      <c r="X72" s="20">
        <f>VLOOKUP($A72,Database!$A:$Y,20,FALSE)</f>
        <v>2</v>
      </c>
      <c r="Y72" s="20">
        <f>VLOOKUP($A72,Database!$A:$Y,21,FALSE)</f>
        <v>1</v>
      </c>
      <c r="Z72" s="20">
        <f t="shared" si="6"/>
        <v>0</v>
      </c>
      <c r="AA72" s="20">
        <f t="shared" si="2"/>
        <v>1</v>
      </c>
      <c r="AB72" s="20">
        <f t="shared" ca="1" si="3"/>
        <v>96</v>
      </c>
      <c r="AC72" s="20">
        <f t="shared" ca="1" si="4"/>
        <v>1</v>
      </c>
      <c r="AD72" s="20" t="str">
        <f ca="1">IF(AC72=0,"",IF(OR(ISBLANK(P72),ISBLANK(Q72)),"",IF(ISBLANK(VLOOKUP(A72,Database!A:AA,22,FALSE)),"",VLOOKUP(A72,Database!A:AA,22,FALSE))))</f>
        <v>Exact</v>
      </c>
      <c r="AE72" s="20">
        <f ca="1">IFERROR(
   IF(
     OR(ISBLANK(P72),ISBLANK(Q72)),
     "",
     IF(
       AND(AB72&lt;&gt;"",OR(W72="Terminé",W72="En cours")),
       VLOOKUP(AD72,Setup_ScoreExactBonus!A:D,4,FALSE),
       0
     )),
  0)</f>
        <v>20</v>
      </c>
      <c r="AF72" s="21">
        <f t="shared" ca="1" si="5"/>
        <v>116</v>
      </c>
      <c r="AG72" s="21">
        <f ca="1">SUMIFS(AF$2:AF72,D$2:D72,D72)</f>
        <v>116</v>
      </c>
    </row>
    <row r="73" spans="1:33" hidden="1" x14ac:dyDescent="0.35">
      <c r="A73" s="21">
        <f>IF(ISBLANK(B73),"",COUNTIF(B$2:B73,B73))-1</f>
        <v>2</v>
      </c>
      <c r="B73" s="27">
        <v>18</v>
      </c>
      <c r="C73" s="10">
        <f>VLOOKUP($A73+IF($A73=0,1,0),Database!$A:$Y,7,FALSE)</f>
        <v>46185.166666666664</v>
      </c>
      <c r="D73" s="21" t="str">
        <f>VLOOKUP(Pronostics!$B73,Setup_MPP!$A:$G,3,FALSE)</f>
        <v>Cartone</v>
      </c>
      <c r="E73" s="21" t="str">
        <f>VLOOKUP(Pronostics!$B73,Setup_MPP!$A:$G,2,FALSE)</f>
        <v>Quentin CARTON</v>
      </c>
      <c r="F73" s="21" t="str">
        <f>VLOOKUP($B73,Setup_MPP!$A:$E,4,FALSE)</f>
        <v>#F0BC42</v>
      </c>
      <c r="G73" s="21" t="str">
        <f>VLOOKUP($B73,Setup_MPP!$A:$E,5,FALSE)</f>
        <v>#8E1F2F</v>
      </c>
      <c r="H73" s="21" t="str">
        <f>IFERROR(IF(AND(A73&gt;=1,A73&lt;=104),VLOOKUP($A73,Location!$A:$J,6,FALSE),IF(A73=0,"Avant l'ouverture",IF(OR(A73=105,A73=106),"Bonus"))),"")</f>
        <v>Tour 1</v>
      </c>
      <c r="I73" s="21" t="str">
        <f>IF(LEFT(H73,4)="Tour",VLOOKUP(A73,Database!$A:$C,3,FALSE),"")</f>
        <v>A</v>
      </c>
      <c r="J73" s="21" t="str">
        <f>VLOOKUP($A73,Location!$A:$J,7,FALSE)</f>
        <v>Corée du Sud</v>
      </c>
      <c r="K73" s="21" t="str">
        <f>IFERROR(VLOOKUP(J73,Setup_Team!$B:$C,2,FALSE), "TDB")</f>
        <v>KOR</v>
      </c>
      <c r="L73" s="21" t="str">
        <f>VLOOKUP($A73,Location!$A:$J,8,FALSE)</f>
        <v>Tchéquie</v>
      </c>
      <c r="M73" s="21" t="str">
        <f>IFERROR(VLOOKUP(L73,Setup_Team!$B:$C,2,FALSE), "TDB")</f>
        <v>CZE</v>
      </c>
      <c r="N73" s="21" t="str">
        <f>VLOOKUP($A73,Location!$A:$J,9,FALSE)</f>
        <v>Zapopan</v>
      </c>
      <c r="O73" s="21" t="str">
        <f>VLOOKUP($A73,Location!$A:$J,10,FALSE)</f>
        <v>Estadio Akron</v>
      </c>
      <c r="P73" s="27">
        <v>0</v>
      </c>
      <c r="Q73" s="27">
        <v>1</v>
      </c>
      <c r="R73" s="27" t="str">
        <f t="shared" si="7"/>
        <v>0-1</v>
      </c>
      <c r="S73" s="21">
        <v>0</v>
      </c>
      <c r="T73" s="20">
        <f>VLOOKUP($A73,Database!$A:$Y,10,FALSE)</f>
        <v>96</v>
      </c>
      <c r="U73" s="20">
        <f>VLOOKUP($A73,Database!$A:$Y,11,FALSE)</f>
        <v>107</v>
      </c>
      <c r="V73" s="20">
        <f>VLOOKUP($A73,Database!$A:$Y,12,FALSE)</f>
        <v>91</v>
      </c>
      <c r="W73" s="20" t="str">
        <f>VLOOKUP(A73,Database!A:M,13,FALSE)</f>
        <v>Terminé</v>
      </c>
      <c r="X73" s="20">
        <f>VLOOKUP($A73,Database!$A:$Y,20,FALSE)</f>
        <v>2</v>
      </c>
      <c r="Y73" s="20">
        <f>VLOOKUP($A73,Database!$A:$Y,21,FALSE)</f>
        <v>1</v>
      </c>
      <c r="Z73" s="20">
        <f t="shared" si="6"/>
        <v>0</v>
      </c>
      <c r="AA73" s="20">
        <f t="shared" si="2"/>
        <v>0</v>
      </c>
      <c r="AB73" s="20">
        <f t="shared" ca="1" si="3"/>
        <v>0</v>
      </c>
      <c r="AC73" s="20">
        <f t="shared" ca="1" si="4"/>
        <v>0</v>
      </c>
      <c r="AD73" s="20" t="str">
        <f ca="1">IF(AC73=0,"",IF(OR(ISBLANK(P73),ISBLANK(Q73)),"",IF(ISBLANK(VLOOKUP(A73,Database!A:AA,22,FALSE)),"",VLOOKUP(A73,Database!A:AA,22,FALSE))))</f>
        <v/>
      </c>
      <c r="AE73" s="20">
        <f ca="1">IFERROR(
   IF(
     OR(ISBLANK(P73),ISBLANK(Q73)),
     "",
     IF(
       AND(AB73&lt;&gt;"",OR(W73="Terminé",W73="En cours")),
       VLOOKUP(AD73,Setup_ScoreExactBonus!A:D,4,FALSE),
       0
     )),
  0)</f>
        <v>0</v>
      </c>
      <c r="AF73" s="21">
        <f t="shared" ca="1" si="5"/>
        <v>0</v>
      </c>
      <c r="AG73" s="21">
        <f ca="1">SUMIFS(AF$2:AF73,D$2:D73,D73)</f>
        <v>0</v>
      </c>
    </row>
    <row r="74" spans="1:33" hidden="1" x14ac:dyDescent="0.35">
      <c r="A74" s="21">
        <f>IF(ISBLANK(B74),"",COUNTIF(B$2:B74,B74))-1</f>
        <v>2</v>
      </c>
      <c r="B74" s="27">
        <v>19</v>
      </c>
      <c r="C74" s="10">
        <f>VLOOKUP($A74+IF($A74=0,1,0),Database!$A:$Y,7,FALSE)</f>
        <v>46185.166666666664</v>
      </c>
      <c r="D74" s="21" t="str">
        <f>VLOOKUP(Pronostics!$B74,Setup_MPP!$A:$G,3,FALSE)</f>
        <v>YramVi</v>
      </c>
      <c r="E74" s="21" t="str">
        <f>VLOOKUP(Pronostics!$B74,Setup_MPP!$A:$G,2,FALSE)</f>
        <v>Eyram TETSHIE</v>
      </c>
      <c r="F74" s="21" t="str">
        <f>VLOOKUP($B74,Setup_MPP!$A:$E,4,FALSE)</f>
        <v>#E8B28F</v>
      </c>
      <c r="G74" s="21" t="str">
        <f>VLOOKUP($B74,Setup_MPP!$A:$E,5,FALSE)</f>
        <v>#E65568</v>
      </c>
      <c r="H74" s="21" t="str">
        <f>IFERROR(IF(AND(A74&gt;=1,A74&lt;=104),VLOOKUP($A74,Location!$A:$J,6,FALSE),IF(A74=0,"Avant l'ouverture",IF(OR(A74=105,A74=106),"Bonus"))),"")</f>
        <v>Tour 1</v>
      </c>
      <c r="I74" s="21" t="str">
        <f>IF(LEFT(H74,4)="Tour",VLOOKUP(A74,Database!$A:$C,3,FALSE),"")</f>
        <v>A</v>
      </c>
      <c r="J74" s="21" t="str">
        <f>VLOOKUP($A74,Location!$A:$J,7,FALSE)</f>
        <v>Corée du Sud</v>
      </c>
      <c r="K74" s="21" t="str">
        <f>IFERROR(VLOOKUP(J74,Setup_Team!$B:$C,2,FALSE), "TDB")</f>
        <v>KOR</v>
      </c>
      <c r="L74" s="21" t="str">
        <f>VLOOKUP($A74,Location!$A:$J,8,FALSE)</f>
        <v>Tchéquie</v>
      </c>
      <c r="M74" s="21" t="str">
        <f>IFERROR(VLOOKUP(L74,Setup_Team!$B:$C,2,FALSE), "TDB")</f>
        <v>CZE</v>
      </c>
      <c r="N74" s="21" t="str">
        <f>VLOOKUP($A74,Location!$A:$J,9,FALSE)</f>
        <v>Zapopan</v>
      </c>
      <c r="O74" s="21" t="str">
        <f>VLOOKUP($A74,Location!$A:$J,10,FALSE)</f>
        <v>Estadio Akron</v>
      </c>
      <c r="P74" s="27">
        <v>1</v>
      </c>
      <c r="Q74" s="27">
        <v>1</v>
      </c>
      <c r="R74" s="27" t="str">
        <f t="shared" si="7"/>
        <v>1-1</v>
      </c>
      <c r="S74" s="21">
        <v>1</v>
      </c>
      <c r="T74" s="20">
        <f>VLOOKUP($A74,Database!$A:$Y,10,FALSE)</f>
        <v>96</v>
      </c>
      <c r="U74" s="20">
        <f>VLOOKUP($A74,Database!$A:$Y,11,FALSE)</f>
        <v>107</v>
      </c>
      <c r="V74" s="20">
        <f>VLOOKUP($A74,Database!$A:$Y,12,FALSE)</f>
        <v>91</v>
      </c>
      <c r="W74" s="20" t="str">
        <f>VLOOKUP(A74,Database!A:M,13,FALSE)</f>
        <v>Terminé</v>
      </c>
      <c r="X74" s="20">
        <f>VLOOKUP($A74,Database!$A:$Y,20,FALSE)</f>
        <v>2</v>
      </c>
      <c r="Y74" s="20">
        <f>VLOOKUP($A74,Database!$A:$Y,21,FALSE)</f>
        <v>1</v>
      </c>
      <c r="Z74" s="20">
        <f t="shared" si="6"/>
        <v>0</v>
      </c>
      <c r="AA74" s="20">
        <f t="shared" si="2"/>
        <v>0</v>
      </c>
      <c r="AB74" s="20">
        <f t="shared" ca="1" si="3"/>
        <v>0</v>
      </c>
      <c r="AC74" s="20">
        <f t="shared" ca="1" si="4"/>
        <v>0</v>
      </c>
      <c r="AD74" s="20" t="str">
        <f ca="1">IF(AC74=0,"",IF(OR(ISBLANK(P74),ISBLANK(Q74)),"",IF(ISBLANK(VLOOKUP(A74,Database!A:AA,22,FALSE)),"",VLOOKUP(A74,Database!A:AA,22,FALSE))))</f>
        <v/>
      </c>
      <c r="AE74" s="20">
        <f ca="1">IFERROR(
   IF(
     OR(ISBLANK(P74),ISBLANK(Q74)),
     "",
     IF(
       AND(AB74&lt;&gt;"",OR(W74="Terminé",W74="En cours")),
       VLOOKUP(AD74,Setup_ScoreExactBonus!A:D,4,FALSE),
       0
     )),
  0)</f>
        <v>0</v>
      </c>
      <c r="AF74" s="21">
        <f t="shared" ca="1" si="5"/>
        <v>0</v>
      </c>
      <c r="AG74" s="21">
        <f ca="1">SUMIFS(AF$2:AF74,D$2:D74,D74)</f>
        <v>69</v>
      </c>
    </row>
    <row r="75" spans="1:33" hidden="1" x14ac:dyDescent="0.35">
      <c r="A75" s="21">
        <f>IF(ISBLANK(B75),"",COUNTIF(B$2:B75,B75))-1</f>
        <v>2</v>
      </c>
      <c r="B75" s="27">
        <v>20</v>
      </c>
      <c r="C75" s="10">
        <f>VLOOKUP($A75+IF($A75=0,1,0),Database!$A:$Y,7,FALSE)</f>
        <v>46185.166666666664</v>
      </c>
      <c r="D75" s="21" t="str">
        <f>VLOOKUP(Pronostics!$B75,Setup_MPP!$A:$G,3,FALSE)</f>
        <v>Anis_MaFihache</v>
      </c>
      <c r="E75" s="21" t="str">
        <f>VLOOKUP(Pronostics!$B75,Setup_MPP!$A:$G,2,FALSE)</f>
        <v>Anis LEBIK</v>
      </c>
      <c r="F75" s="21" t="str">
        <f>VLOOKUP($B75,Setup_MPP!$A:$E,4,FALSE)</f>
        <v>#60DC8C</v>
      </c>
      <c r="G75" s="21" t="str">
        <f>VLOOKUP($B75,Setup_MPP!$A:$E,5,FALSE)</f>
        <v>#22A34F</v>
      </c>
      <c r="H75" s="21" t="str">
        <f>IFERROR(IF(AND(A75&gt;=1,A75&lt;=104),VLOOKUP($A75,Location!$A:$J,6,FALSE),IF(A75=0,"Avant l'ouverture",IF(OR(A75=105,A75=106),"Bonus"))),"")</f>
        <v>Tour 1</v>
      </c>
      <c r="I75" s="21" t="str">
        <f>IF(LEFT(H75,4)="Tour",VLOOKUP(A75,Database!$A:$C,3,FALSE),"")</f>
        <v>A</v>
      </c>
      <c r="J75" s="21" t="str">
        <f>VLOOKUP($A75,Location!$A:$J,7,FALSE)</f>
        <v>Corée du Sud</v>
      </c>
      <c r="K75" s="21" t="str">
        <f>IFERROR(VLOOKUP(J75,Setup_Team!$B:$C,2,FALSE), "TDB")</f>
        <v>KOR</v>
      </c>
      <c r="L75" s="21" t="str">
        <f>VLOOKUP($A75,Location!$A:$J,8,FALSE)</f>
        <v>Tchéquie</v>
      </c>
      <c r="M75" s="21" t="str">
        <f>IFERROR(VLOOKUP(L75,Setup_Team!$B:$C,2,FALSE), "TDB")</f>
        <v>CZE</v>
      </c>
      <c r="N75" s="21" t="str">
        <f>VLOOKUP($A75,Location!$A:$J,9,FALSE)</f>
        <v>Zapopan</v>
      </c>
      <c r="O75" s="21" t="str">
        <f>VLOOKUP($A75,Location!$A:$J,10,FALSE)</f>
        <v>Estadio Akron</v>
      </c>
      <c r="P75" s="27">
        <v>1</v>
      </c>
      <c r="Q75" s="27">
        <v>1</v>
      </c>
      <c r="R75" s="27" t="str">
        <f t="shared" si="7"/>
        <v>1-1</v>
      </c>
      <c r="S75" s="21">
        <v>0</v>
      </c>
      <c r="T75" s="20">
        <f>VLOOKUP($A75,Database!$A:$Y,10,FALSE)</f>
        <v>96</v>
      </c>
      <c r="U75" s="20">
        <f>VLOOKUP($A75,Database!$A:$Y,11,FALSE)</f>
        <v>107</v>
      </c>
      <c r="V75" s="20">
        <f>VLOOKUP($A75,Database!$A:$Y,12,FALSE)</f>
        <v>91</v>
      </c>
      <c r="W75" s="20" t="str">
        <f>VLOOKUP(A75,Database!A:M,13,FALSE)</f>
        <v>Terminé</v>
      </c>
      <c r="X75" s="20">
        <f>VLOOKUP($A75,Database!$A:$Y,20,FALSE)</f>
        <v>2</v>
      </c>
      <c r="Y75" s="20">
        <f>VLOOKUP($A75,Database!$A:$Y,21,FALSE)</f>
        <v>1</v>
      </c>
      <c r="Z75" s="20">
        <f t="shared" si="6"/>
        <v>0</v>
      </c>
      <c r="AA75" s="20">
        <f t="shared" si="2"/>
        <v>0</v>
      </c>
      <c r="AB75" s="20">
        <f t="shared" ca="1" si="3"/>
        <v>0</v>
      </c>
      <c r="AC75" s="20">
        <f t="shared" ca="1" si="4"/>
        <v>0</v>
      </c>
      <c r="AD75" s="20" t="str">
        <f ca="1">IF(AC75=0,"",IF(OR(ISBLANK(P75),ISBLANK(Q75)),"",IF(ISBLANK(VLOOKUP(A75,Database!A:AA,22,FALSE)),"",VLOOKUP(A75,Database!A:AA,22,FALSE))))</f>
        <v/>
      </c>
      <c r="AE75" s="20">
        <f ca="1">IFERROR(
   IF(
     OR(ISBLANK(P75),ISBLANK(Q75)),
     "",
     IF(
       AND(AB75&lt;&gt;"",OR(W75="Terminé",W75="En cours")),
       VLOOKUP(AD75,Setup_ScoreExactBonus!A:D,4,FALSE),
       0
     )),
  0)</f>
        <v>0</v>
      </c>
      <c r="AF75" s="21">
        <f t="shared" ca="1" si="5"/>
        <v>0</v>
      </c>
      <c r="AG75" s="21">
        <f ca="1">SUMIFS(AF$2:AF75,D$2:D75,D75)</f>
        <v>49</v>
      </c>
    </row>
    <row r="76" spans="1:33" hidden="1" x14ac:dyDescent="0.35">
      <c r="A76" s="21">
        <f>IF(ISBLANK(B76),"",COUNTIF(B$2:B76,B76))-1</f>
        <v>2</v>
      </c>
      <c r="B76" s="27">
        <v>21</v>
      </c>
      <c r="C76" s="10">
        <f>VLOOKUP($A76+IF($A76=0,1,0),Database!$A:$Y,7,FALSE)</f>
        <v>46185.166666666664</v>
      </c>
      <c r="D76" s="21" t="str">
        <f>VLOOKUP(Pronostics!$B76,Setup_MPP!$A:$G,3,FALSE)</f>
        <v>JUJULABOSS13</v>
      </c>
      <c r="E76" s="21" t="str">
        <f>VLOOKUP(Pronostics!$B76,Setup_MPP!$A:$G,2,FALSE)</f>
        <v>Julia BOUANAN</v>
      </c>
      <c r="F76" s="21" t="str">
        <f>VLOOKUP($B76,Setup_MPP!$A:$E,4,FALSE)</f>
        <v>#2FAEE0</v>
      </c>
      <c r="G76" s="21" t="str">
        <f>VLOOKUP($B76,Setup_MPP!$A:$E,5,FALSE)</f>
        <v>#BEA064</v>
      </c>
      <c r="H76" s="21" t="str">
        <f>IFERROR(IF(AND(A76&gt;=1,A76&lt;=104),VLOOKUP($A76,Location!$A:$J,6,FALSE),IF(A76=0,"Avant l'ouverture",IF(OR(A76=105,A76=106),"Bonus"))),"")</f>
        <v>Tour 1</v>
      </c>
      <c r="I76" s="21" t="str">
        <f>IF(LEFT(H76,4)="Tour",VLOOKUP(A76,Database!$A:$C,3,FALSE),"")</f>
        <v>A</v>
      </c>
      <c r="J76" s="21" t="str">
        <f>VLOOKUP($A76,Location!$A:$J,7,FALSE)</f>
        <v>Corée du Sud</v>
      </c>
      <c r="K76" s="21" t="str">
        <f>IFERROR(VLOOKUP(J76,Setup_Team!$B:$C,2,FALSE), "TDB")</f>
        <v>KOR</v>
      </c>
      <c r="L76" s="21" t="str">
        <f>VLOOKUP($A76,Location!$A:$J,8,FALSE)</f>
        <v>Tchéquie</v>
      </c>
      <c r="M76" s="21" t="str">
        <f>IFERROR(VLOOKUP(L76,Setup_Team!$B:$C,2,FALSE), "TDB")</f>
        <v>CZE</v>
      </c>
      <c r="N76" s="21" t="str">
        <f>VLOOKUP($A76,Location!$A:$J,9,FALSE)</f>
        <v>Zapopan</v>
      </c>
      <c r="O76" s="21" t="str">
        <f>VLOOKUP($A76,Location!$A:$J,10,FALSE)</f>
        <v>Estadio Akron</v>
      </c>
      <c r="P76" s="27">
        <v>2</v>
      </c>
      <c r="Q76" s="27">
        <v>1</v>
      </c>
      <c r="R76" s="27" t="str">
        <f t="shared" si="7"/>
        <v>2-1</v>
      </c>
      <c r="S76" s="21">
        <v>0</v>
      </c>
      <c r="T76" s="20">
        <f>VLOOKUP($A76,Database!$A:$Y,10,FALSE)</f>
        <v>96</v>
      </c>
      <c r="U76" s="20">
        <f>VLOOKUP($A76,Database!$A:$Y,11,FALSE)</f>
        <v>107</v>
      </c>
      <c r="V76" s="20">
        <f>VLOOKUP($A76,Database!$A:$Y,12,FALSE)</f>
        <v>91</v>
      </c>
      <c r="W76" s="20" t="str">
        <f>VLOOKUP(A76,Database!A:M,13,FALSE)</f>
        <v>Terminé</v>
      </c>
      <c r="X76" s="20">
        <f>VLOOKUP($A76,Database!$A:$Y,20,FALSE)</f>
        <v>2</v>
      </c>
      <c r="Y76" s="20">
        <f>VLOOKUP($A76,Database!$A:$Y,21,FALSE)</f>
        <v>1</v>
      </c>
      <c r="Z76" s="20">
        <f t="shared" si="6"/>
        <v>0</v>
      </c>
      <c r="AA76" s="20">
        <f t="shared" si="2"/>
        <v>1</v>
      </c>
      <c r="AB76" s="20">
        <f t="shared" ca="1" si="3"/>
        <v>96</v>
      </c>
      <c r="AC76" s="20">
        <f t="shared" ca="1" si="4"/>
        <v>1</v>
      </c>
      <c r="AD76" s="20" t="str">
        <f ca="1">IF(AC76=0,"",IF(OR(ISBLANK(P76),ISBLANK(Q76)),"",IF(ISBLANK(VLOOKUP(A76,Database!A:AA,22,FALSE)),"",VLOOKUP(A76,Database!A:AA,22,FALSE))))</f>
        <v>Exact</v>
      </c>
      <c r="AE76" s="20">
        <f ca="1">IFERROR(
   IF(
     OR(ISBLANK(P76),ISBLANK(Q76)),
     "",
     IF(
       AND(AB76&lt;&gt;"",OR(W76="Terminé",W76="En cours")),
       VLOOKUP(AD76,Setup_ScoreExactBonus!A:D,4,FALSE),
       0
     )),
  0)</f>
        <v>20</v>
      </c>
      <c r="AF76" s="21">
        <f t="shared" ca="1" si="5"/>
        <v>116</v>
      </c>
      <c r="AG76" s="21">
        <f ca="1">SUMIFS(AF$2:AF76,D$2:D76,D76)</f>
        <v>165</v>
      </c>
    </row>
    <row r="77" spans="1:33" hidden="1" x14ac:dyDescent="0.35">
      <c r="A77" s="21">
        <f>IF(ISBLANK(B77),"",COUNTIF(B$2:B77,B77))-1</f>
        <v>2</v>
      </c>
      <c r="B77" s="27">
        <v>22</v>
      </c>
      <c r="C77" s="10">
        <f>VLOOKUP($A77+IF($A77=0,1,0),Database!$A:$Y,7,FALSE)</f>
        <v>46185.166666666664</v>
      </c>
      <c r="D77" s="21" t="str">
        <f>VLOOKUP(Pronostics!$B77,Setup_MPP!$A:$G,3,FALSE)</f>
        <v>Jujumsrd</v>
      </c>
      <c r="E77" s="21" t="str">
        <f>VLOOKUP(Pronostics!$B77,Setup_MPP!$A:$G,2,FALSE)</f>
        <v>Julie Mansard</v>
      </c>
      <c r="F77" s="21" t="str">
        <f>VLOOKUP($B77,Setup_MPP!$A:$E,4,FALSE)</f>
        <v>#41DEF0</v>
      </c>
      <c r="G77" s="21" t="str">
        <f>VLOOKUP($B77,Setup_MPP!$A:$E,5,FALSE)</f>
        <v>#0BA6B7</v>
      </c>
      <c r="H77" s="21" t="str">
        <f>IFERROR(IF(AND(A77&gt;=1,A77&lt;=104),VLOOKUP($A77,Location!$A:$J,6,FALSE),IF(A77=0,"Avant l'ouverture",IF(OR(A77=105,A77=106),"Bonus"))),"")</f>
        <v>Tour 1</v>
      </c>
      <c r="I77" s="21" t="str">
        <f>IF(LEFT(H77,4)="Tour",VLOOKUP(A77,Database!$A:$C,3,FALSE),"")</f>
        <v>A</v>
      </c>
      <c r="J77" s="21" t="str">
        <f>VLOOKUP($A77,Location!$A:$J,7,FALSE)</f>
        <v>Corée du Sud</v>
      </c>
      <c r="K77" s="21" t="str">
        <f>IFERROR(VLOOKUP(J77,Setup_Team!$B:$C,2,FALSE), "TDB")</f>
        <v>KOR</v>
      </c>
      <c r="L77" s="21" t="str">
        <f>VLOOKUP($A77,Location!$A:$J,8,FALSE)</f>
        <v>Tchéquie</v>
      </c>
      <c r="M77" s="21" t="str">
        <f>IFERROR(VLOOKUP(L77,Setup_Team!$B:$C,2,FALSE), "TDB")</f>
        <v>CZE</v>
      </c>
      <c r="N77" s="21" t="str">
        <f>VLOOKUP($A77,Location!$A:$J,9,FALSE)</f>
        <v>Zapopan</v>
      </c>
      <c r="O77" s="21" t="str">
        <f>VLOOKUP($A77,Location!$A:$J,10,FALSE)</f>
        <v>Estadio Akron</v>
      </c>
      <c r="P77" s="27">
        <v>1</v>
      </c>
      <c r="Q77" s="27">
        <v>1</v>
      </c>
      <c r="R77" s="27" t="str">
        <f t="shared" si="7"/>
        <v>1-1</v>
      </c>
      <c r="S77" s="21">
        <v>0</v>
      </c>
      <c r="T77" s="20">
        <f>VLOOKUP($A77,Database!$A:$Y,10,FALSE)</f>
        <v>96</v>
      </c>
      <c r="U77" s="20">
        <f>VLOOKUP($A77,Database!$A:$Y,11,FALSE)</f>
        <v>107</v>
      </c>
      <c r="V77" s="20">
        <f>VLOOKUP($A77,Database!$A:$Y,12,FALSE)</f>
        <v>91</v>
      </c>
      <c r="W77" s="20" t="str">
        <f>VLOOKUP(A77,Database!A:M,13,FALSE)</f>
        <v>Terminé</v>
      </c>
      <c r="X77" s="20">
        <f>VLOOKUP($A77,Database!$A:$Y,20,FALSE)</f>
        <v>2</v>
      </c>
      <c r="Y77" s="20">
        <f>VLOOKUP($A77,Database!$A:$Y,21,FALSE)</f>
        <v>1</v>
      </c>
      <c r="Z77" s="20">
        <f t="shared" si="6"/>
        <v>0</v>
      </c>
      <c r="AA77" s="20">
        <f t="shared" si="2"/>
        <v>0</v>
      </c>
      <c r="AB77" s="20">
        <f t="shared" ca="1" si="3"/>
        <v>0</v>
      </c>
      <c r="AC77" s="20">
        <f t="shared" ca="1" si="4"/>
        <v>0</v>
      </c>
      <c r="AD77" s="20" t="str">
        <f ca="1">IF(AC77=0,"",IF(OR(ISBLANK(P77),ISBLANK(Q77)),"",IF(ISBLANK(VLOOKUP(A77,Database!A:AA,22,FALSE)),"",VLOOKUP(A77,Database!A:AA,22,FALSE))))</f>
        <v/>
      </c>
      <c r="AE77" s="20">
        <f ca="1">IFERROR(
   IF(
     OR(ISBLANK(P77),ISBLANK(Q77)),
     "",
     IF(
       AND(AB77&lt;&gt;"",OR(W77="Terminé",W77="En cours")),
       VLOOKUP(AD77,Setup_ScoreExactBonus!A:D,4,FALSE),
       0
     )),
  0)</f>
        <v>0</v>
      </c>
      <c r="AF77" s="21">
        <f t="shared" ca="1" si="5"/>
        <v>0</v>
      </c>
      <c r="AG77" s="21">
        <f ca="1">SUMIFS(AF$2:AF77,D$2:D77,D77)</f>
        <v>69</v>
      </c>
    </row>
    <row r="78" spans="1:33" hidden="1" x14ac:dyDescent="0.35">
      <c r="A78" s="21">
        <f>IF(ISBLANK(B78),"",COUNTIF(B$2:B78,B78))-1</f>
        <v>2</v>
      </c>
      <c r="B78" s="27">
        <v>23</v>
      </c>
      <c r="C78" s="10">
        <f>VLOOKUP($A78+IF($A78=0,1,0),Database!$A:$Y,7,FALSE)</f>
        <v>46185.166666666664</v>
      </c>
      <c r="D78" s="21" t="str">
        <f>VLOOKUP(Pronostics!$B78,Setup_MPP!$A:$G,3,FALSE)</f>
        <v>DJUDJUPRONO</v>
      </c>
      <c r="E78" s="21" t="str">
        <f>VLOOKUP(Pronostics!$B78,Setup_MPP!$A:$G,2,FALSE)</f>
        <v>Juliette</v>
      </c>
      <c r="F78" s="21" t="str">
        <f>VLOOKUP($B78,Setup_MPP!$A:$E,4,FALSE)</f>
        <v>#F2A2A2</v>
      </c>
      <c r="G78" s="21" t="str">
        <f>VLOOKUP($B78,Setup_MPP!$A:$E,5,FALSE)</f>
        <v>#C25D5D</v>
      </c>
      <c r="H78" s="21" t="str">
        <f>IFERROR(IF(AND(A78&gt;=1,A78&lt;=104),VLOOKUP($A78,Location!$A:$J,6,FALSE),IF(A78=0,"Avant l'ouverture",IF(OR(A78=105,A78=106),"Bonus"))),"")</f>
        <v>Tour 1</v>
      </c>
      <c r="I78" s="21" t="str">
        <f>IF(LEFT(H78,4)="Tour",VLOOKUP(A78,Database!$A:$C,3,FALSE),"")</f>
        <v>A</v>
      </c>
      <c r="J78" s="21" t="str">
        <f>VLOOKUP($A78,Location!$A:$J,7,FALSE)</f>
        <v>Corée du Sud</v>
      </c>
      <c r="K78" s="21" t="str">
        <f>IFERROR(VLOOKUP(J78,Setup_Team!$B:$C,2,FALSE), "TDB")</f>
        <v>KOR</v>
      </c>
      <c r="L78" s="21" t="str">
        <f>VLOOKUP($A78,Location!$A:$J,8,FALSE)</f>
        <v>Tchéquie</v>
      </c>
      <c r="M78" s="21" t="str">
        <f>IFERROR(VLOOKUP(L78,Setup_Team!$B:$C,2,FALSE), "TDB")</f>
        <v>CZE</v>
      </c>
      <c r="N78" s="21" t="str">
        <f>VLOOKUP($A78,Location!$A:$J,9,FALSE)</f>
        <v>Zapopan</v>
      </c>
      <c r="O78" s="21" t="str">
        <f>VLOOKUP($A78,Location!$A:$J,10,FALSE)</f>
        <v>Estadio Akron</v>
      </c>
      <c r="P78" s="27">
        <v>1</v>
      </c>
      <c r="Q78" s="27">
        <v>0</v>
      </c>
      <c r="R78" s="27" t="str">
        <f t="shared" si="7"/>
        <v>1-0</v>
      </c>
      <c r="S78" s="21">
        <v>0</v>
      </c>
      <c r="T78" s="20">
        <f>VLOOKUP($A78,Database!$A:$Y,10,FALSE)</f>
        <v>96</v>
      </c>
      <c r="U78" s="20">
        <f>VLOOKUP($A78,Database!$A:$Y,11,FALSE)</f>
        <v>107</v>
      </c>
      <c r="V78" s="20">
        <f>VLOOKUP($A78,Database!$A:$Y,12,FALSE)</f>
        <v>91</v>
      </c>
      <c r="W78" s="20" t="str">
        <f>VLOOKUP(A78,Database!A:M,13,FALSE)</f>
        <v>Terminé</v>
      </c>
      <c r="X78" s="20">
        <f>VLOOKUP($A78,Database!$A:$Y,20,FALSE)</f>
        <v>2</v>
      </c>
      <c r="Y78" s="20">
        <f>VLOOKUP($A78,Database!$A:$Y,21,FALSE)</f>
        <v>1</v>
      </c>
      <c r="Z78" s="20">
        <f t="shared" si="6"/>
        <v>0</v>
      </c>
      <c r="AA78" s="20">
        <f t="shared" si="2"/>
        <v>1</v>
      </c>
      <c r="AB78" s="20">
        <f t="shared" ca="1" si="3"/>
        <v>96</v>
      </c>
      <c r="AC78" s="20">
        <f t="shared" ca="1" si="4"/>
        <v>0</v>
      </c>
      <c r="AD78" s="20" t="str">
        <f ca="1">IF(AC78=0,"",IF(OR(ISBLANK(P78),ISBLANK(Q78)),"",IF(ISBLANK(VLOOKUP(A78,Database!A:AA,22,FALSE)),"",VLOOKUP(A78,Database!A:AA,22,FALSE))))</f>
        <v/>
      </c>
      <c r="AE78" s="20">
        <f ca="1">IFERROR(
   IF(
     OR(ISBLANK(P78),ISBLANK(Q78)),
     "",
     IF(
       AND(AB78&lt;&gt;"",OR(W78="Terminé",W78="En cours")),
       VLOOKUP(AD78,Setup_ScoreExactBonus!A:D,4,FALSE),
       0
     )),
  0)</f>
        <v>0</v>
      </c>
      <c r="AF78" s="21">
        <f t="shared" ca="1" si="5"/>
        <v>96</v>
      </c>
      <c r="AG78" s="21">
        <f ca="1">SUMIFS(AF$2:AF78,D$2:D78,D78)</f>
        <v>165</v>
      </c>
    </row>
    <row r="79" spans="1:33" hidden="1" x14ac:dyDescent="0.35">
      <c r="A79" s="21">
        <f>IF(ISBLANK(B79),"",COUNTIF(B$2:B79,B79))-1</f>
        <v>2</v>
      </c>
      <c r="B79" s="27">
        <v>24</v>
      </c>
      <c r="C79" s="10">
        <f>VLOOKUP($A79+IF($A79=0,1,0),Database!$A:$Y,7,FALSE)</f>
        <v>46185.166666666664</v>
      </c>
      <c r="D79" s="21" t="str">
        <f>VLOOKUP(Pronostics!$B79,Setup_MPP!$A:$G,3,FALSE)</f>
        <v>Samyaaaaaaaaaa</v>
      </c>
      <c r="E79" s="21" t="str">
        <f>VLOOKUP(Pronostics!$B79,Setup_MPP!$A:$G,2,FALSE)</f>
        <v>Samya ALAOUI</v>
      </c>
      <c r="F79" s="21" t="str">
        <f>VLOOKUP($B79,Setup_MPP!$A:$E,4,FALSE)</f>
        <v>#A2F2C7</v>
      </c>
      <c r="G79" s="21" t="str">
        <f>VLOOKUP($B79,Setup_MPP!$A:$E,5,FALSE)</f>
        <v>#5DC18C</v>
      </c>
      <c r="H79" s="21" t="str">
        <f>IFERROR(IF(AND(A79&gt;=1,A79&lt;=104),VLOOKUP($A79,Location!$A:$J,6,FALSE),IF(A79=0,"Avant l'ouverture",IF(OR(A79=105,A79=106),"Bonus"))),"")</f>
        <v>Tour 1</v>
      </c>
      <c r="I79" s="21" t="str">
        <f>IF(LEFT(H79,4)="Tour",VLOOKUP(A79,Database!$A:$C,3,FALSE),"")</f>
        <v>A</v>
      </c>
      <c r="J79" s="21" t="str">
        <f>VLOOKUP($A79,Location!$A:$J,7,FALSE)</f>
        <v>Corée du Sud</v>
      </c>
      <c r="K79" s="21" t="str">
        <f>IFERROR(VLOOKUP(J79,Setup_Team!$B:$C,2,FALSE), "TDB")</f>
        <v>KOR</v>
      </c>
      <c r="L79" s="21" t="str">
        <f>VLOOKUP($A79,Location!$A:$J,8,FALSE)</f>
        <v>Tchéquie</v>
      </c>
      <c r="M79" s="21" t="str">
        <f>IFERROR(VLOOKUP(L79,Setup_Team!$B:$C,2,FALSE), "TDB")</f>
        <v>CZE</v>
      </c>
      <c r="N79" s="21" t="str">
        <f>VLOOKUP($A79,Location!$A:$J,9,FALSE)</f>
        <v>Zapopan</v>
      </c>
      <c r="O79" s="21" t="str">
        <f>VLOOKUP($A79,Location!$A:$J,10,FALSE)</f>
        <v>Estadio Akron</v>
      </c>
      <c r="P79" s="27">
        <v>2</v>
      </c>
      <c r="Q79" s="27">
        <v>0</v>
      </c>
      <c r="R79" s="27" t="str">
        <f t="shared" si="7"/>
        <v>2-0</v>
      </c>
      <c r="S79" s="21">
        <v>0</v>
      </c>
      <c r="T79" s="20">
        <f>VLOOKUP($A79,Database!$A:$Y,10,FALSE)</f>
        <v>96</v>
      </c>
      <c r="U79" s="20">
        <f>VLOOKUP($A79,Database!$A:$Y,11,FALSE)</f>
        <v>107</v>
      </c>
      <c r="V79" s="20">
        <f>VLOOKUP($A79,Database!$A:$Y,12,FALSE)</f>
        <v>91</v>
      </c>
      <c r="W79" s="20" t="str">
        <f>VLOOKUP(A79,Database!A:M,13,FALSE)</f>
        <v>Terminé</v>
      </c>
      <c r="X79" s="20">
        <f>VLOOKUP($A79,Database!$A:$Y,20,FALSE)</f>
        <v>2</v>
      </c>
      <c r="Y79" s="20">
        <f>VLOOKUP($A79,Database!$A:$Y,21,FALSE)</f>
        <v>1</v>
      </c>
      <c r="Z79" s="20">
        <f t="shared" si="6"/>
        <v>0</v>
      </c>
      <c r="AA79" s="20">
        <f t="shared" si="2"/>
        <v>1</v>
      </c>
      <c r="AB79" s="20">
        <f t="shared" ca="1" si="3"/>
        <v>96</v>
      </c>
      <c r="AC79" s="20">
        <f t="shared" ca="1" si="4"/>
        <v>0</v>
      </c>
      <c r="AD79" s="20" t="str">
        <f ca="1">IF(AC79=0,"",IF(OR(ISBLANK(P79),ISBLANK(Q79)),"",IF(ISBLANK(VLOOKUP(A79,Database!A:AA,22,FALSE)),"",VLOOKUP(A79,Database!A:AA,22,FALSE))))</f>
        <v/>
      </c>
      <c r="AE79" s="20">
        <f ca="1">IFERROR(
   IF(
     OR(ISBLANK(P79),ISBLANK(Q79)),
     "",
     IF(
       AND(AB79&lt;&gt;"",OR(W79="Terminé",W79="En cours")),
       VLOOKUP(AD79,Setup_ScoreExactBonus!A:D,4,FALSE),
       0
     )),
  0)</f>
        <v>0</v>
      </c>
      <c r="AF79" s="21">
        <f t="shared" ca="1" si="5"/>
        <v>96</v>
      </c>
      <c r="AG79" s="21">
        <f ca="1">SUMIFS(AF$2:AF79,D$2:D79,D79)</f>
        <v>96</v>
      </c>
    </row>
    <row r="80" spans="1:33" hidden="1" x14ac:dyDescent="0.35">
      <c r="A80" s="21">
        <f>IF(ISBLANK(B80),"",COUNTIF(B$2:B80,B80))-1</f>
        <v>2</v>
      </c>
      <c r="B80" s="27">
        <v>25</v>
      </c>
      <c r="C80" s="10">
        <f>VLOOKUP($A80+IF($A80=0,1,0),Database!$A:$Y,7,FALSE)</f>
        <v>46185.166666666664</v>
      </c>
      <c r="D80" s="21" t="str">
        <f>VLOOKUP(Pronostics!$B80,Setup_MPP!$A:$G,3,FALSE)</f>
        <v>leaw0808</v>
      </c>
      <c r="E80" s="21" t="str">
        <f>VLOOKUP(Pronostics!$B80,Setup_MPP!$A:$G,2,FALSE)</f>
        <v>Léa WALOCQ</v>
      </c>
      <c r="F80" s="21" t="str">
        <f>VLOOKUP($B80,Setup_MPP!$A:$E,4,FALSE)</f>
        <v>#D1B9EB</v>
      </c>
      <c r="G80" s="21" t="str">
        <f>VLOOKUP($B80,Setup_MPP!$A:$E,5,FALSE)</f>
        <v>#B58BC7</v>
      </c>
      <c r="H80" s="21" t="str">
        <f>IFERROR(IF(AND(A80&gt;=1,A80&lt;=104),VLOOKUP($A80,Location!$A:$J,6,FALSE),IF(A80=0,"Avant l'ouverture",IF(OR(A80=105,A80=106),"Bonus"))),"")</f>
        <v>Tour 1</v>
      </c>
      <c r="I80" s="21" t="str">
        <f>IF(LEFT(H80,4)="Tour",VLOOKUP(A80,Database!$A:$C,3,FALSE),"")</f>
        <v>A</v>
      </c>
      <c r="J80" s="21" t="str">
        <f>VLOOKUP($A80,Location!$A:$J,7,FALSE)</f>
        <v>Corée du Sud</v>
      </c>
      <c r="K80" s="21" t="str">
        <f>IFERROR(VLOOKUP(J80,Setup_Team!$B:$C,2,FALSE), "TDB")</f>
        <v>KOR</v>
      </c>
      <c r="L80" s="21" t="str">
        <f>VLOOKUP($A80,Location!$A:$J,8,FALSE)</f>
        <v>Tchéquie</v>
      </c>
      <c r="M80" s="21" t="str">
        <f>IFERROR(VLOOKUP(L80,Setup_Team!$B:$C,2,FALSE), "TDB")</f>
        <v>CZE</v>
      </c>
      <c r="N80" s="21" t="str">
        <f>VLOOKUP($A80,Location!$A:$J,9,FALSE)</f>
        <v>Zapopan</v>
      </c>
      <c r="O80" s="21" t="str">
        <f>VLOOKUP($A80,Location!$A:$J,10,FALSE)</f>
        <v>Estadio Akron</v>
      </c>
      <c r="P80" s="27">
        <v>2</v>
      </c>
      <c r="Q80" s="27">
        <v>0</v>
      </c>
      <c r="R80" s="27" t="str">
        <f t="shared" si="7"/>
        <v>2-0</v>
      </c>
      <c r="S80" s="21">
        <v>0</v>
      </c>
      <c r="T80" s="20">
        <f>VLOOKUP($A80,Database!$A:$Y,10,FALSE)</f>
        <v>96</v>
      </c>
      <c r="U80" s="20">
        <f>VLOOKUP($A80,Database!$A:$Y,11,FALSE)</f>
        <v>107</v>
      </c>
      <c r="V80" s="20">
        <f>VLOOKUP($A80,Database!$A:$Y,12,FALSE)</f>
        <v>91</v>
      </c>
      <c r="W80" s="20" t="str">
        <f>VLOOKUP(A80,Database!A:M,13,FALSE)</f>
        <v>Terminé</v>
      </c>
      <c r="X80" s="20">
        <f>VLOOKUP($A80,Database!$A:$Y,20,FALSE)</f>
        <v>2</v>
      </c>
      <c r="Y80" s="20">
        <f>VLOOKUP($A80,Database!$A:$Y,21,FALSE)</f>
        <v>1</v>
      </c>
      <c r="Z80" s="20">
        <f t="shared" si="6"/>
        <v>0</v>
      </c>
      <c r="AA80" s="20">
        <f t="shared" si="2"/>
        <v>1</v>
      </c>
      <c r="AB80" s="20">
        <f t="shared" ca="1" si="3"/>
        <v>96</v>
      </c>
      <c r="AC80" s="20">
        <f t="shared" ca="1" si="4"/>
        <v>0</v>
      </c>
      <c r="AD80" s="20" t="str">
        <f ca="1">IF(AC80=0,"",IF(OR(ISBLANK(P80),ISBLANK(Q80)),"",IF(ISBLANK(VLOOKUP(A80,Database!A:AA,22,FALSE)),"",VLOOKUP(A80,Database!A:AA,22,FALSE))))</f>
        <v/>
      </c>
      <c r="AE80" s="20">
        <f ca="1">IFERROR(
   IF(
     OR(ISBLANK(P80),ISBLANK(Q80)),
     "",
     IF(
       AND(AB80&lt;&gt;"",OR(W80="Terminé",W80="En cours")),
       VLOOKUP(AD80,Setup_ScoreExactBonus!A:D,4,FALSE),
       0
     )),
  0)</f>
        <v>0</v>
      </c>
      <c r="AF80" s="21">
        <f t="shared" ca="1" si="5"/>
        <v>96</v>
      </c>
      <c r="AG80" s="21">
        <f ca="1">SUMIFS(AF$2:AF80,D$2:D80,D80)</f>
        <v>96</v>
      </c>
    </row>
    <row r="81" spans="1:33" hidden="1" x14ac:dyDescent="0.35">
      <c r="A81" s="21">
        <f>IF(ISBLANK(B81),"",COUNTIF(B$2:B81,B81))-1</f>
        <v>2</v>
      </c>
      <c r="B81" s="27">
        <v>26</v>
      </c>
      <c r="C81" s="10">
        <v>46184.875</v>
      </c>
      <c r="D81" s="21" t="str">
        <f>VLOOKUP(Pronostics!$B81,Setup_MPP!$A:$G,3,FALSE)</f>
        <v>Mohamad#5GGG1</v>
      </c>
      <c r="E81" s="21" t="str">
        <f>VLOOKUP(Pronostics!$B81,Setup_MPP!$A:$G,2,FALSE)</f>
        <v>Mohamad EL KAWAS</v>
      </c>
      <c r="F81" s="21" t="str">
        <f>VLOOKUP($B81,Setup_MPP!$A:$E,4,FALSE)</f>
        <v>#EB8787</v>
      </c>
      <c r="G81" s="21" t="str">
        <f>VLOOKUP($B81,Setup_MPP!$A:$E,5,FALSE)</f>
        <v>#368E2C</v>
      </c>
      <c r="H81" s="21" t="str">
        <f>IFERROR(IF(AND(A81&gt;=1,A81&lt;=104),VLOOKUP($A81,Location!$A:$J,6,FALSE),IF(A81=0,"Avant l'ouverture",IF(OR(A81=105,A81=106),"Bonus"))),"")</f>
        <v>Tour 1</v>
      </c>
      <c r="I81" s="21" t="str">
        <f>IF(LEFT(H81,4)="Tour",VLOOKUP(A81,Database!$A:$C,3,FALSE),"")</f>
        <v>A</v>
      </c>
      <c r="J81" s="21" t="str">
        <f>VLOOKUP($A81,Location!$A:$J,7,FALSE)</f>
        <v>Corée du Sud</v>
      </c>
      <c r="K81" s="21" t="str">
        <f>IFERROR(VLOOKUP(J81,Setup_Team!$B:$C,2,FALSE), "TDB")</f>
        <v>KOR</v>
      </c>
      <c r="L81" s="21" t="str">
        <f>VLOOKUP($A81,Location!$A:$J,8,FALSE)</f>
        <v>Tchéquie</v>
      </c>
      <c r="M81" s="21" t="str">
        <f>IFERROR(VLOOKUP(L81,Setup_Team!$B:$C,2,FALSE), "TDB")</f>
        <v>CZE</v>
      </c>
      <c r="P81" s="21">
        <v>1</v>
      </c>
      <c r="Q81" s="21">
        <v>1</v>
      </c>
      <c r="R81" s="27" t="str">
        <f t="shared" si="7"/>
        <v>1-1</v>
      </c>
      <c r="S81" s="21">
        <v>0</v>
      </c>
      <c r="T81" s="20">
        <f>VLOOKUP($A81,Database!$A:$Y,10,FALSE)</f>
        <v>96</v>
      </c>
      <c r="U81" s="20">
        <f>VLOOKUP($A81,Database!$A:$Y,11,FALSE)</f>
        <v>107</v>
      </c>
      <c r="V81" s="20">
        <f>VLOOKUP($A81,Database!$A:$Y,12,FALSE)</f>
        <v>91</v>
      </c>
      <c r="W81" s="20" t="str">
        <f>VLOOKUP(A81,Database!A:M,13,FALSE)</f>
        <v>Terminé</v>
      </c>
      <c r="X81" s="20">
        <f>VLOOKUP($A81,Database!$A:$Y,20,FALSE)</f>
        <v>2</v>
      </c>
      <c r="Y81" s="20">
        <f>VLOOKUP($A81,Database!$A:$Y,21,FALSE)</f>
        <v>1</v>
      </c>
      <c r="Z81" s="20">
        <f t="shared" si="6"/>
        <v>0</v>
      </c>
      <c r="AA81" s="20">
        <f t="shared" si="2"/>
        <v>0</v>
      </c>
      <c r="AB81" s="20">
        <f t="shared" ca="1" si="3"/>
        <v>0</v>
      </c>
      <c r="AC81" s="20">
        <f t="shared" ca="1" si="4"/>
        <v>0</v>
      </c>
      <c r="AD81" s="20" t="str">
        <f ca="1">IF(AC81=0,"",IF(OR(ISBLANK(P81),ISBLANK(Q81)),"",IF(ISBLANK(VLOOKUP(A81,Database!A:AA,22,FALSE)),"",VLOOKUP(A81,Database!A:AA,22,FALSE))))</f>
        <v/>
      </c>
      <c r="AE81" s="20">
        <f ca="1">IFERROR(
   IF(
     OR(ISBLANK(P81),ISBLANK(Q81)),
     "",
     IF(
       AND(AB81&lt;&gt;"",OR(W81="Terminé",W81="En cours")),
       VLOOKUP(AD81,Setup_ScoreExactBonus!A:D,4,FALSE),
       0
     )),
  0)</f>
        <v>0</v>
      </c>
      <c r="AF81" s="21">
        <f t="shared" ca="1" si="5"/>
        <v>0</v>
      </c>
      <c r="AG81" s="21">
        <f ca="1">SUMIFS(AF$2:AF81,D$2:D81,D81)</f>
        <v>49</v>
      </c>
    </row>
    <row r="82" spans="1:33" hidden="1" x14ac:dyDescent="0.35">
      <c r="A82" s="21">
        <f>IF(ISBLANK(B82),"",COUNTIF(B$2:B82,B82))-1</f>
        <v>2</v>
      </c>
      <c r="B82" s="27">
        <v>27</v>
      </c>
      <c r="C82" s="10">
        <f>VLOOKUP($A82+IF($A82=0,1,0),Database!$A:$Y,7,FALSE)</f>
        <v>46185.166666666664</v>
      </c>
      <c r="D82" s="21" t="str">
        <f>VLOOKUP(Pronostics!$B82,Setup_MPP!$A:$G,3,FALSE)</f>
        <v>maryemkappa</v>
      </c>
      <c r="E82" s="21" t="str">
        <f>VLOOKUP(Pronostics!$B82,Setup_MPP!$A:$G,2,FALSE)</f>
        <v>Maryem GUIZANI</v>
      </c>
      <c r="F82" s="21" t="str">
        <f>VLOOKUP($B82,Setup_MPP!$A:$E,4,FALSE)</f>
        <v>#BCA2F4</v>
      </c>
      <c r="G82" s="21" t="str">
        <f>VLOOKUP($B82,Setup_MPP!$A:$E,5,FALSE)</f>
        <v>#6D3DD5</v>
      </c>
      <c r="H82" s="21" t="str">
        <f>IFERROR(IF(AND(A82&gt;=1,A82&lt;=104),VLOOKUP($A82,Location!$A:$J,6,FALSE),IF(A82=0,"Avant l'ouverture",IF(OR(A82=105,A82=106),"Bonus"))),"")</f>
        <v>Tour 1</v>
      </c>
      <c r="I82" s="21" t="str">
        <f>IF(LEFT(H82,4)="Tour",VLOOKUP(A82,Database!$A:$C,3,FALSE),"")</f>
        <v>A</v>
      </c>
      <c r="J82" s="21" t="str">
        <f>VLOOKUP($A82,Location!$A:$J,7,FALSE)</f>
        <v>Corée du Sud</v>
      </c>
      <c r="K82" s="21" t="str">
        <f>IFERROR(VLOOKUP(J82,Setup_Team!$B:$C,2,FALSE), "TDB")</f>
        <v>KOR</v>
      </c>
      <c r="L82" s="21" t="str">
        <f>VLOOKUP($A82,Location!$A:$J,8,FALSE)</f>
        <v>Tchéquie</v>
      </c>
      <c r="M82" s="21" t="str">
        <f>IFERROR(VLOOKUP(L82,Setup_Team!$B:$C,2,FALSE), "TDB")</f>
        <v>CZE</v>
      </c>
      <c r="R82" s="27" t="str">
        <f t="shared" si="7"/>
        <v>0-0</v>
      </c>
      <c r="S82" s="21">
        <v>0</v>
      </c>
      <c r="T82" s="20">
        <f>VLOOKUP($A82,Database!$A:$Y,10,FALSE)</f>
        <v>96</v>
      </c>
      <c r="U82" s="20">
        <f>VLOOKUP($A82,Database!$A:$Y,11,FALSE)</f>
        <v>107</v>
      </c>
      <c r="V82" s="20">
        <f>VLOOKUP($A82,Database!$A:$Y,12,FALSE)</f>
        <v>91</v>
      </c>
      <c r="W82" s="20" t="str">
        <f>VLOOKUP(A82,Database!A:M,13,FALSE)</f>
        <v>Terminé</v>
      </c>
      <c r="X82" s="20">
        <f>VLOOKUP($A82,Database!$A:$Y,20,FALSE)</f>
        <v>2</v>
      </c>
      <c r="Y82" s="20">
        <f>VLOOKUP($A82,Database!$A:$Y,21,FALSE)</f>
        <v>1</v>
      </c>
      <c r="Z82" s="20">
        <f t="shared" si="6"/>
        <v>1</v>
      </c>
      <c r="AA82" s="20" t="str">
        <f t="shared" si="2"/>
        <v/>
      </c>
      <c r="AB82" s="20">
        <f t="shared" ca="1" si="3"/>
        <v>0</v>
      </c>
      <c r="AC82" s="20">
        <f t="shared" ca="1" si="4"/>
        <v>0</v>
      </c>
      <c r="AD82" s="20" t="str">
        <f ca="1">IF(AC82=0,"",IF(OR(ISBLANK(P82),ISBLANK(Q82)),"",IF(ISBLANK(VLOOKUP(A82,Database!A:AA,22,FALSE)),"",VLOOKUP(A82,Database!A:AA,22,FALSE))))</f>
        <v/>
      </c>
      <c r="AE82" s="20" t="str">
        <f>IFERROR(
   IF(
     OR(ISBLANK(P82),ISBLANK(Q82)),
     "",
     IF(
       AND(AB82&lt;&gt;"",OR(W82="Terminé",W82="En cours")),
       VLOOKUP(AD82,Setup_ScoreExactBonus!A:D,4,FALSE),
       0
     )),
  0)</f>
        <v/>
      </c>
      <c r="AF82" s="21">
        <f t="shared" si="5"/>
        <v>0</v>
      </c>
      <c r="AG82" s="21">
        <f>SUMIFS(AF$2:AF82,D$2:D82,D82)</f>
        <v>0</v>
      </c>
    </row>
    <row r="83" spans="1:33" hidden="1" x14ac:dyDescent="0.35">
      <c r="A83" s="21">
        <f>IF(ISBLANK(B83),"",COUNTIF(B$2:B83,B83))-1</f>
        <v>3</v>
      </c>
      <c r="B83" s="27">
        <v>1</v>
      </c>
      <c r="C83" s="10">
        <f>VLOOKUP($A83+IF($A83=0,1,0),Database!$A:$Y,7,FALSE)</f>
        <v>46185.875</v>
      </c>
      <c r="D83" s="21" t="str">
        <f>VLOOKUP(Pronostics!$B83,Setup_MPP!$A:$G,3,FALSE)</f>
        <v>_Nicolas_LM_</v>
      </c>
      <c r="E83" s="21" t="str">
        <f>VLOOKUP(Pronostics!$B83,Setup_MPP!$A:$G,2,FALSE)</f>
        <v>Nicolas LE MOUEL</v>
      </c>
      <c r="F83" s="21" t="str">
        <f>VLOOKUP($B83,Setup_MPP!$A:$E,4,FALSE)</f>
        <v>#F7C79D</v>
      </c>
      <c r="G83" s="21" t="str">
        <f>VLOOKUP($B83,Setup_MPP!$A:$E,5,FALSE)</f>
        <v>#FFBE85</v>
      </c>
      <c r="H83" s="21" t="str">
        <f>IFERROR(IF(AND(A83&gt;=1,A83&lt;=104),VLOOKUP($A83,Location!$A:$J,6,FALSE),IF(A83=0,"Avant l'ouverture",IF(OR(A83=105,A83=106),"Bonus"))),"")</f>
        <v>Tour 1</v>
      </c>
      <c r="I83" s="21" t="str">
        <f>IF(LEFT(H83,4)="Tour",VLOOKUP(A83,Database!$A:$C,3,FALSE),"")</f>
        <v>B</v>
      </c>
      <c r="J83" s="21" t="str">
        <f>VLOOKUP($A83,Location!$A:$J,7,FALSE)</f>
        <v>Canada</v>
      </c>
      <c r="K83" s="21" t="str">
        <f>IFERROR(VLOOKUP(J83,Setup_Team!$B:$C,2,FALSE), "TDB")</f>
        <v>CAN</v>
      </c>
      <c r="L83" s="21" t="str">
        <f>VLOOKUP($A83,Location!$A:$J,8,FALSE)</f>
        <v>Bosnie-Herzégovine</v>
      </c>
      <c r="M83" s="21" t="str">
        <f>IFERROR(VLOOKUP(L83,Setup_Team!$B:$C,2,FALSE), "TDB")</f>
        <v>BIH</v>
      </c>
      <c r="N83" s="21" t="str">
        <f>VLOOKUP($A83,Location!$A:$J,9,FALSE)</f>
        <v>Toronto</v>
      </c>
      <c r="O83" s="21" t="str">
        <f>VLOOKUP($A83,Location!$A:$J,10,FALSE)</f>
        <v>BMO Field</v>
      </c>
      <c r="P83" s="27">
        <v>2</v>
      </c>
      <c r="Q83" s="27">
        <v>1</v>
      </c>
      <c r="R83" s="27" t="str">
        <f t="shared" si="7"/>
        <v>2-1</v>
      </c>
      <c r="S83" s="21">
        <v>0</v>
      </c>
      <c r="T83" s="20">
        <f>VLOOKUP($A83,Database!$A:$Y,10,FALSE)</f>
        <v>65</v>
      </c>
      <c r="U83" s="20">
        <f>VLOOKUP($A83,Database!$A:$Y,11,FALSE)</f>
        <v>117</v>
      </c>
      <c r="V83" s="20">
        <f>VLOOKUP($A83,Database!$A:$Y,12,FALSE)</f>
        <v>125</v>
      </c>
      <c r="W83" s="20" t="str">
        <f>VLOOKUP(A83,Database!A:M,13,FALSE)</f>
        <v>Terminé</v>
      </c>
      <c r="X83" s="20">
        <f>VLOOKUP($A83,Database!$A:$Y,20,FALSE)</f>
        <v>1</v>
      </c>
      <c r="Y83" s="20">
        <f>VLOOKUP($A83,Database!$A:$Y,21,FALSE)</f>
        <v>1</v>
      </c>
      <c r="Z83" s="20">
        <f t="shared" si="6"/>
        <v>0</v>
      </c>
      <c r="AA83" s="20">
        <f t="shared" si="2"/>
        <v>0</v>
      </c>
      <c r="AB83" s="20">
        <f t="shared" ca="1" si="3"/>
        <v>0</v>
      </c>
      <c r="AC83" s="20">
        <f t="shared" ca="1" si="4"/>
        <v>0</v>
      </c>
      <c r="AD83" s="20" t="str">
        <f ca="1">IF(AC83=0,"",IF(OR(ISBLANK(P83),ISBLANK(Q83)),"",IF(ISBLANK(VLOOKUP(A83,Database!A:AA,22,FALSE)),"",VLOOKUP(A83,Database!A:AA,22,FALSE))))</f>
        <v/>
      </c>
      <c r="AE83" s="20">
        <f ca="1">IFERROR(
   IF(
     OR(ISBLANK(P83),ISBLANK(Q83)),
     "",
     IF(
       AND(AB83&lt;&gt;"",OR(W83="Terminé",W83="En cours")),
       VLOOKUP(AD83,Setup_ScoreExactBonus!A:D,4,FALSE),
       0
     )),
  0)</f>
        <v>0</v>
      </c>
      <c r="AF83" s="21">
        <f t="shared" ca="1" si="5"/>
        <v>0</v>
      </c>
      <c r="AG83" s="21">
        <f ca="1">SUMIFS(AF$2:AF83,D$2:D83,D83)</f>
        <v>49</v>
      </c>
    </row>
    <row r="84" spans="1:33" hidden="1" x14ac:dyDescent="0.35">
      <c r="A84" s="21">
        <f>IF(ISBLANK(B84),"",COUNTIF(B$2:B84,B84))-1</f>
        <v>3</v>
      </c>
      <c r="B84" s="27">
        <v>2</v>
      </c>
      <c r="C84" s="10">
        <f>VLOOKUP($A84+IF($A84=0,1,0),Database!$A:$Y,7,FALSE)</f>
        <v>46185.875</v>
      </c>
      <c r="D84" s="21" t="str">
        <f>VLOOKUP(Pronostics!$B84,Setup_MPP!$A:$G,3,FALSE)</f>
        <v>leaelaz</v>
      </c>
      <c r="E84" s="21" t="str">
        <f>VLOOKUP(Pronostics!$B84,Setup_MPP!$A:$G,2,FALSE)</f>
        <v>Léa EL ASERY</v>
      </c>
      <c r="F84" s="21" t="str">
        <f>VLOOKUP($B84,Setup_MPP!$A:$E,4,FALSE)</f>
        <v>#FFBEBE</v>
      </c>
      <c r="G84" s="21" t="str">
        <f>VLOOKUP($B84,Setup_MPP!$A:$E,5,FALSE)</f>
        <v>#DF6868</v>
      </c>
      <c r="H84" s="21" t="str">
        <f>IFERROR(IF(AND(A84&gt;=1,A84&lt;=104),VLOOKUP($A84,Location!$A:$J,6,FALSE),IF(A84=0,"Avant l'ouverture",IF(OR(A84=105,A84=106),"Bonus"))),"")</f>
        <v>Tour 1</v>
      </c>
      <c r="I84" s="21" t="str">
        <f>IF(LEFT(H84,4)="Tour",VLOOKUP(A84,Database!$A:$C,3,FALSE),"")</f>
        <v>B</v>
      </c>
      <c r="J84" s="21" t="str">
        <f>VLOOKUP($A84,Location!$A:$J,7,FALSE)</f>
        <v>Canada</v>
      </c>
      <c r="K84" s="21" t="str">
        <f>IFERROR(VLOOKUP(J84,Setup_Team!$B:$C,2,FALSE), "TDB")</f>
        <v>CAN</v>
      </c>
      <c r="L84" s="21" t="str">
        <f>VLOOKUP($A84,Location!$A:$J,8,FALSE)</f>
        <v>Bosnie-Herzégovine</v>
      </c>
      <c r="M84" s="21" t="str">
        <f>IFERROR(VLOOKUP(L84,Setup_Team!$B:$C,2,FALSE), "TDB")</f>
        <v>BIH</v>
      </c>
      <c r="N84" s="21" t="str">
        <f>VLOOKUP($A84,Location!$A:$J,9,FALSE)</f>
        <v>Toronto</v>
      </c>
      <c r="O84" s="21" t="str">
        <f>VLOOKUP($A84,Location!$A:$J,10,FALSE)</f>
        <v>BMO Field</v>
      </c>
      <c r="P84" s="27">
        <v>1</v>
      </c>
      <c r="Q84" s="27">
        <v>0</v>
      </c>
      <c r="R84" s="27" t="str">
        <f t="shared" si="7"/>
        <v>1-0</v>
      </c>
      <c r="S84" s="21">
        <v>0</v>
      </c>
      <c r="T84" s="20">
        <f>VLOOKUP($A84,Database!$A:$Y,10,FALSE)</f>
        <v>65</v>
      </c>
      <c r="U84" s="20">
        <f>VLOOKUP($A84,Database!$A:$Y,11,FALSE)</f>
        <v>117</v>
      </c>
      <c r="V84" s="20">
        <f>VLOOKUP($A84,Database!$A:$Y,12,FALSE)</f>
        <v>125</v>
      </c>
      <c r="W84" s="20" t="str">
        <f>VLOOKUP(A84,Database!A:M,13,FALSE)</f>
        <v>Terminé</v>
      </c>
      <c r="X84" s="20">
        <f>VLOOKUP($A84,Database!$A:$Y,20,FALSE)</f>
        <v>1</v>
      </c>
      <c r="Y84" s="20">
        <f>VLOOKUP($A84,Database!$A:$Y,21,FALSE)</f>
        <v>1</v>
      </c>
      <c r="Z84" s="20">
        <f t="shared" si="6"/>
        <v>0</v>
      </c>
      <c r="AA84" s="20">
        <f t="shared" si="2"/>
        <v>0</v>
      </c>
      <c r="AB84" s="20">
        <f t="shared" ca="1" si="3"/>
        <v>0</v>
      </c>
      <c r="AC84" s="20">
        <f t="shared" ca="1" si="4"/>
        <v>0</v>
      </c>
      <c r="AD84" s="20" t="str">
        <f ca="1">IF(AC84=0,"",IF(OR(ISBLANK(P84),ISBLANK(Q84)),"",IF(ISBLANK(VLOOKUP(A84,Database!A:AA,22,FALSE)),"",VLOOKUP(A84,Database!A:AA,22,FALSE))))</f>
        <v/>
      </c>
      <c r="AE84" s="20">
        <f ca="1">IFERROR(
   IF(
     OR(ISBLANK(P84),ISBLANK(Q84)),
     "",
     IF(
       AND(AB84&lt;&gt;"",OR(W84="Terminé",W84="En cours")),
       VLOOKUP(AD84,Setup_ScoreExactBonus!A:D,4,FALSE),
       0
     )),
  0)</f>
        <v>0</v>
      </c>
      <c r="AF84" s="21">
        <f t="shared" ca="1" si="5"/>
        <v>0</v>
      </c>
      <c r="AG84" s="21">
        <f ca="1">SUMIFS(AF$2:AF84,D$2:D84,D84)</f>
        <v>49</v>
      </c>
    </row>
    <row r="85" spans="1:33" hidden="1" x14ac:dyDescent="0.35">
      <c r="A85" s="21">
        <f>IF(ISBLANK(B85),"",COUNTIF(B$2:B85,B85))-1</f>
        <v>3</v>
      </c>
      <c r="B85" s="27">
        <v>3</v>
      </c>
      <c r="C85" s="10">
        <f>VLOOKUP($A85+IF($A85=0,1,0),Database!$A:$Y,7,FALSE)</f>
        <v>46185.875</v>
      </c>
      <c r="D85" s="21" t="str">
        <f>VLOOKUP(Pronostics!$B85,Setup_MPP!$A:$G,3,FALSE)</f>
        <v>PasMetalleux</v>
      </c>
      <c r="E85" s="21" t="str">
        <f>VLOOKUP(Pronostics!$B85,Setup_MPP!$A:$G,2,FALSE)</f>
        <v>Elwenn JOUBREL</v>
      </c>
      <c r="F85" s="21" t="str">
        <f>VLOOKUP($B85,Setup_MPP!$A:$E,4,FALSE)</f>
        <v>#F5C7FC</v>
      </c>
      <c r="G85" s="21" t="str">
        <f>VLOOKUP($B85,Setup_MPP!$A:$E,5,FALSE)</f>
        <v>#C489CF</v>
      </c>
      <c r="H85" s="21" t="str">
        <f>IFERROR(IF(AND(A85&gt;=1,A85&lt;=104),VLOOKUP($A85,Location!$A:$J,6,FALSE),IF(A85=0,"Avant l'ouverture",IF(OR(A85=105,A85=106),"Bonus"))),"")</f>
        <v>Tour 1</v>
      </c>
      <c r="I85" s="21" t="str">
        <f>IF(LEFT(H85,4)="Tour",VLOOKUP(A85,Database!$A:$C,3,FALSE),"")</f>
        <v>B</v>
      </c>
      <c r="J85" s="21" t="str">
        <f>VLOOKUP($A85,Location!$A:$J,7,FALSE)</f>
        <v>Canada</v>
      </c>
      <c r="K85" s="21" t="str">
        <f>IFERROR(VLOOKUP(J85,Setup_Team!$B:$C,2,FALSE), "TDB")</f>
        <v>CAN</v>
      </c>
      <c r="L85" s="21" t="str">
        <f>VLOOKUP($A85,Location!$A:$J,8,FALSE)</f>
        <v>Bosnie-Herzégovine</v>
      </c>
      <c r="M85" s="21" t="str">
        <f>IFERROR(VLOOKUP(L85,Setup_Team!$B:$C,2,FALSE), "TDB")</f>
        <v>BIH</v>
      </c>
      <c r="N85" s="21" t="str">
        <f>VLOOKUP($A85,Location!$A:$J,9,FALSE)</f>
        <v>Toronto</v>
      </c>
      <c r="O85" s="21" t="str">
        <f>VLOOKUP($A85,Location!$A:$J,10,FALSE)</f>
        <v>BMO Field</v>
      </c>
      <c r="P85" s="27">
        <v>1</v>
      </c>
      <c r="Q85" s="27">
        <v>1</v>
      </c>
      <c r="R85" s="27" t="str">
        <f t="shared" si="7"/>
        <v>1-1</v>
      </c>
      <c r="S85" s="21">
        <v>0</v>
      </c>
      <c r="T85" s="20">
        <f>VLOOKUP($A85,Database!$A:$Y,10,FALSE)</f>
        <v>65</v>
      </c>
      <c r="U85" s="20">
        <f>VLOOKUP($A85,Database!$A:$Y,11,FALSE)</f>
        <v>117</v>
      </c>
      <c r="V85" s="20">
        <f>VLOOKUP($A85,Database!$A:$Y,12,FALSE)</f>
        <v>125</v>
      </c>
      <c r="W85" s="20" t="str">
        <f>VLOOKUP(A85,Database!A:M,13,FALSE)</f>
        <v>Terminé</v>
      </c>
      <c r="X85" s="20">
        <f>VLOOKUP($A85,Database!$A:$Y,20,FALSE)</f>
        <v>1</v>
      </c>
      <c r="Y85" s="20">
        <f>VLOOKUP($A85,Database!$A:$Y,21,FALSE)</f>
        <v>1</v>
      </c>
      <c r="Z85" s="20">
        <f t="shared" si="6"/>
        <v>0</v>
      </c>
      <c r="AA85" s="20">
        <f t="shared" si="2"/>
        <v>1</v>
      </c>
      <c r="AB85" s="20">
        <f t="shared" ca="1" si="3"/>
        <v>117</v>
      </c>
      <c r="AC85" s="20">
        <f t="shared" ca="1" si="4"/>
        <v>1</v>
      </c>
      <c r="AD85" s="20" t="str">
        <f ca="1">IF(AC85=0,"",IF(OR(ISBLANK(P85),ISBLANK(Q85)),"",IF(ISBLANK(VLOOKUP(A85,Database!A:AA,22,FALSE)),"",VLOOKUP(A85,Database!A:AA,22,FALSE))))</f>
        <v>Exact</v>
      </c>
      <c r="AE85" s="20">
        <f ca="1">IFERROR(
   IF(
     OR(ISBLANK(P85),ISBLANK(Q85)),
     "",
     IF(
       AND(AB85&lt;&gt;"",OR(W85="Terminé",W85="En cours")),
       VLOOKUP(AD85,Setup_ScoreExactBonus!A:D,4,FALSE),
       0
     )),
  0)</f>
        <v>20</v>
      </c>
      <c r="AF85" s="21">
        <f t="shared" ca="1" si="5"/>
        <v>137</v>
      </c>
      <c r="AG85" s="21">
        <f ca="1">SUMIFS(AF$2:AF85,D$2:D85,D85)</f>
        <v>206</v>
      </c>
    </row>
    <row r="86" spans="1:33" hidden="1" x14ac:dyDescent="0.35">
      <c r="A86" s="21">
        <f>IF(ISBLANK(B86),"",COUNTIF(B$2:B86,B86))-1</f>
        <v>3</v>
      </c>
      <c r="B86" s="27">
        <v>4</v>
      </c>
      <c r="C86" s="10">
        <f>VLOOKUP($A86+IF($A86=0,1,0),Database!$A:$Y,7,FALSE)</f>
        <v>46185.875</v>
      </c>
      <c r="D86" s="21" t="str">
        <f>VLOOKUP(Pronostics!$B86,Setup_MPP!$A:$G,3,FALSE)</f>
        <v>Popo444</v>
      </c>
      <c r="E86" s="21" t="str">
        <f>VLOOKUP(Pronostics!$B86,Setup_MPP!$A:$G,2,FALSE)</f>
        <v>Pauline OLIVIER</v>
      </c>
      <c r="F86" s="21" t="str">
        <f>VLOOKUP($B86,Setup_MPP!$A:$E,4,FALSE)</f>
        <v>#A5EA7F</v>
      </c>
      <c r="G86" s="21" t="str">
        <f>VLOOKUP($B86,Setup_MPP!$A:$E,5,FALSE)</f>
        <v>#80C65A</v>
      </c>
      <c r="H86" s="21" t="str">
        <f>IFERROR(IF(AND(A86&gt;=1,A86&lt;=104),VLOOKUP($A86,Location!$A:$J,6,FALSE),IF(A86=0,"Avant l'ouverture",IF(OR(A86=105,A86=106),"Bonus"))),"")</f>
        <v>Tour 1</v>
      </c>
      <c r="I86" s="21" t="str">
        <f>IF(LEFT(H86,4)="Tour",VLOOKUP(A86,Database!$A:$C,3,FALSE),"")</f>
        <v>B</v>
      </c>
      <c r="J86" s="21" t="str">
        <f>VLOOKUP($A86,Location!$A:$J,7,FALSE)</f>
        <v>Canada</v>
      </c>
      <c r="K86" s="21" t="str">
        <f>IFERROR(VLOOKUP(J86,Setup_Team!$B:$C,2,FALSE), "TDB")</f>
        <v>CAN</v>
      </c>
      <c r="L86" s="21" t="str">
        <f>VLOOKUP($A86,Location!$A:$J,8,FALSE)</f>
        <v>Bosnie-Herzégovine</v>
      </c>
      <c r="M86" s="21" t="str">
        <f>IFERROR(VLOOKUP(L86,Setup_Team!$B:$C,2,FALSE), "TDB")</f>
        <v>BIH</v>
      </c>
      <c r="N86" s="21" t="str">
        <f>VLOOKUP($A86,Location!$A:$J,9,FALSE)</f>
        <v>Toronto</v>
      </c>
      <c r="O86" s="21" t="str">
        <f>VLOOKUP($A86,Location!$A:$J,10,FALSE)</f>
        <v>BMO Field</v>
      </c>
      <c r="P86" s="27">
        <v>2</v>
      </c>
      <c r="Q86" s="27">
        <v>1</v>
      </c>
      <c r="R86" s="27" t="str">
        <f t="shared" si="7"/>
        <v>2-1</v>
      </c>
      <c r="S86" s="21">
        <v>0</v>
      </c>
      <c r="T86" s="20">
        <f>VLOOKUP($A86,Database!$A:$Y,10,FALSE)</f>
        <v>65</v>
      </c>
      <c r="U86" s="20">
        <f>VLOOKUP($A86,Database!$A:$Y,11,FALSE)</f>
        <v>117</v>
      </c>
      <c r="V86" s="20">
        <f>VLOOKUP($A86,Database!$A:$Y,12,FALSE)</f>
        <v>125</v>
      </c>
      <c r="W86" s="20" t="str">
        <f>VLOOKUP(A86,Database!A:M,13,FALSE)</f>
        <v>Terminé</v>
      </c>
      <c r="X86" s="20">
        <f>VLOOKUP($A86,Database!$A:$Y,20,FALSE)</f>
        <v>1</v>
      </c>
      <c r="Y86" s="20">
        <f>VLOOKUP($A86,Database!$A:$Y,21,FALSE)</f>
        <v>1</v>
      </c>
      <c r="Z86" s="20">
        <f t="shared" si="6"/>
        <v>0</v>
      </c>
      <c r="AA86" s="20">
        <f t="shared" si="2"/>
        <v>0</v>
      </c>
      <c r="AB86" s="20">
        <f t="shared" ca="1" si="3"/>
        <v>0</v>
      </c>
      <c r="AC86" s="20">
        <f t="shared" ca="1" si="4"/>
        <v>0</v>
      </c>
      <c r="AD86" s="20" t="str">
        <f ca="1">IF(AC86=0,"",IF(OR(ISBLANK(P86),ISBLANK(Q86)),"",IF(ISBLANK(VLOOKUP(A86,Database!A:AA,22,FALSE)),"",VLOOKUP(A86,Database!A:AA,22,FALSE))))</f>
        <v/>
      </c>
      <c r="AE86" s="20">
        <f ca="1">IFERROR(
   IF(
     OR(ISBLANK(P86),ISBLANK(Q86)),
     "",
     IF(
       AND(AB86&lt;&gt;"",OR(W86="Terminé",W86="En cours")),
       VLOOKUP(AD86,Setup_ScoreExactBonus!A:D,4,FALSE),
       0
     )),
  0)</f>
        <v>0</v>
      </c>
      <c r="AF86" s="21">
        <f t="shared" ca="1" si="5"/>
        <v>0</v>
      </c>
      <c r="AG86" s="21">
        <f ca="1">SUMIFS(AF$2:AF86,D$2:D86,D86)</f>
        <v>69</v>
      </c>
    </row>
    <row r="87" spans="1:33" hidden="1" x14ac:dyDescent="0.35">
      <c r="A87" s="21">
        <f>IF(ISBLANK(B87),"",COUNTIF(B$2:B87,B87))-1</f>
        <v>3</v>
      </c>
      <c r="B87" s="27">
        <v>5</v>
      </c>
      <c r="C87" s="10">
        <f>VLOOKUP($A87+IF($A87=0,1,0),Database!$A:$Y,7,FALSE)</f>
        <v>46185.875</v>
      </c>
      <c r="D87" s="21" t="str">
        <f>VLOOKUP(Pronostics!$B87,Setup_MPP!$A:$G,3,FALSE)</f>
        <v>_Jujul</v>
      </c>
      <c r="E87" s="21" t="str">
        <f>VLOOKUP(Pronostics!$B87,Setup_MPP!$A:$G,2,FALSE)</f>
        <v>Julie BOISSIERE</v>
      </c>
      <c r="F87" s="21" t="str">
        <f>VLOOKUP($B87,Setup_MPP!$A:$E,4,FALSE)</f>
        <v>#D890FF</v>
      </c>
      <c r="G87" s="21" t="str">
        <f>VLOOKUP($B87,Setup_MPP!$A:$E,5,FALSE)</f>
        <v>#B750EF</v>
      </c>
      <c r="H87" s="21" t="str">
        <f>IFERROR(IF(AND(A87&gt;=1,A87&lt;=104),VLOOKUP($A87,Location!$A:$J,6,FALSE),IF(A87=0,"Avant l'ouverture",IF(OR(A87=105,A87=106),"Bonus"))),"")</f>
        <v>Tour 1</v>
      </c>
      <c r="I87" s="21" t="str">
        <f>IF(LEFT(H87,4)="Tour",VLOOKUP(A87,Database!$A:$C,3,FALSE),"")</f>
        <v>B</v>
      </c>
      <c r="J87" s="21" t="str">
        <f>VLOOKUP($A87,Location!$A:$J,7,FALSE)</f>
        <v>Canada</v>
      </c>
      <c r="K87" s="21" t="str">
        <f>IFERROR(VLOOKUP(J87,Setup_Team!$B:$C,2,FALSE), "TDB")</f>
        <v>CAN</v>
      </c>
      <c r="L87" s="21" t="str">
        <f>VLOOKUP($A87,Location!$A:$J,8,FALSE)</f>
        <v>Bosnie-Herzégovine</v>
      </c>
      <c r="M87" s="21" t="str">
        <f>IFERROR(VLOOKUP(L87,Setup_Team!$B:$C,2,FALSE), "TDB")</f>
        <v>BIH</v>
      </c>
      <c r="N87" s="21" t="str">
        <f>VLOOKUP($A87,Location!$A:$J,9,FALSE)</f>
        <v>Toronto</v>
      </c>
      <c r="O87" s="21" t="str">
        <f>VLOOKUP($A87,Location!$A:$J,10,FALSE)</f>
        <v>BMO Field</v>
      </c>
      <c r="P87" s="27">
        <v>2</v>
      </c>
      <c r="Q87" s="27">
        <v>0</v>
      </c>
      <c r="R87" s="27" t="str">
        <f t="shared" si="7"/>
        <v>2-0</v>
      </c>
      <c r="S87" s="21">
        <v>0</v>
      </c>
      <c r="T87" s="20">
        <f>VLOOKUP($A87,Database!$A:$Y,10,FALSE)</f>
        <v>65</v>
      </c>
      <c r="U87" s="20">
        <f>VLOOKUP($A87,Database!$A:$Y,11,FALSE)</f>
        <v>117</v>
      </c>
      <c r="V87" s="20">
        <f>VLOOKUP($A87,Database!$A:$Y,12,FALSE)</f>
        <v>125</v>
      </c>
      <c r="W87" s="20" t="str">
        <f>VLOOKUP(A87,Database!A:M,13,FALSE)</f>
        <v>Terminé</v>
      </c>
      <c r="X87" s="20">
        <f>VLOOKUP($A87,Database!$A:$Y,20,FALSE)</f>
        <v>1</v>
      </c>
      <c r="Y87" s="20">
        <f>VLOOKUP($A87,Database!$A:$Y,21,FALSE)</f>
        <v>1</v>
      </c>
      <c r="Z87" s="20">
        <f t="shared" si="6"/>
        <v>0</v>
      </c>
      <c r="AA87" s="20">
        <f t="shared" si="2"/>
        <v>0</v>
      </c>
      <c r="AB87" s="20">
        <f t="shared" ca="1" si="3"/>
        <v>0</v>
      </c>
      <c r="AC87" s="20">
        <f t="shared" ca="1" si="4"/>
        <v>0</v>
      </c>
      <c r="AD87" s="20" t="str">
        <f ca="1">IF(AC87=0,"",IF(OR(ISBLANK(P87),ISBLANK(Q87)),"",IF(ISBLANK(VLOOKUP(A87,Database!A:AA,22,FALSE)),"",VLOOKUP(A87,Database!A:AA,22,FALSE))))</f>
        <v/>
      </c>
      <c r="AE87" s="20">
        <f ca="1">IFERROR(
   IF(
     OR(ISBLANK(P87),ISBLANK(Q87)),
     "",
     IF(
       AND(AB87&lt;&gt;"",OR(W87="Terminé",W87="En cours")),
       VLOOKUP(AD87,Setup_ScoreExactBonus!A:D,4,FALSE),
       0
     )),
  0)</f>
        <v>0</v>
      </c>
      <c r="AF87" s="21">
        <f t="shared" ca="1" si="5"/>
        <v>0</v>
      </c>
      <c r="AG87" s="21">
        <f ca="1">SUMIFS(AF$2:AF87,D$2:D87,D87)</f>
        <v>96</v>
      </c>
    </row>
    <row r="88" spans="1:33" hidden="1" x14ac:dyDescent="0.35">
      <c r="A88" s="21">
        <f>IF(ISBLANK(B88),"",COUNTIF(B$2:B88,B88))-1</f>
        <v>3</v>
      </c>
      <c r="B88" s="27">
        <v>6</v>
      </c>
      <c r="C88" s="10">
        <f>VLOOKUP($A88+IF($A88=0,1,0),Database!$A:$Y,7,FALSE)</f>
        <v>46185.875</v>
      </c>
      <c r="D88" s="21" t="str">
        <f>VLOOKUP(Pronostics!$B88,Setup_MPP!$A:$G,3,FALSE)</f>
        <v>Julay</v>
      </c>
      <c r="E88" s="21" t="str">
        <f>VLOOKUP(Pronostics!$B88,Setup_MPP!$A:$G,2,FALSE)</f>
        <v>Julie BOUCHARD</v>
      </c>
      <c r="F88" s="21" t="str">
        <f>VLOOKUP($B88,Setup_MPP!$A:$E,4,FALSE)</f>
        <v>#A6F7B1</v>
      </c>
      <c r="G88" s="21" t="str">
        <f>VLOOKUP($B88,Setup_MPP!$A:$E,5,FALSE)</f>
        <v>#6EC179</v>
      </c>
      <c r="H88" s="21" t="str">
        <f>IFERROR(IF(AND(A88&gt;=1,A88&lt;=104),VLOOKUP($A88,Location!$A:$J,6,FALSE),IF(A88=0,"Avant l'ouverture",IF(OR(A88=105,A88=106),"Bonus"))),"")</f>
        <v>Tour 1</v>
      </c>
      <c r="I88" s="21" t="str">
        <f>IF(LEFT(H88,4)="Tour",VLOOKUP(A88,Database!$A:$C,3,FALSE),"")</f>
        <v>B</v>
      </c>
      <c r="J88" s="21" t="str">
        <f>VLOOKUP($A88,Location!$A:$J,7,FALSE)</f>
        <v>Canada</v>
      </c>
      <c r="K88" s="21" t="str">
        <f>IFERROR(VLOOKUP(J88,Setup_Team!$B:$C,2,FALSE), "TDB")</f>
        <v>CAN</v>
      </c>
      <c r="L88" s="21" t="str">
        <f>VLOOKUP($A88,Location!$A:$J,8,FALSE)</f>
        <v>Bosnie-Herzégovine</v>
      </c>
      <c r="M88" s="21" t="str">
        <f>IFERROR(VLOOKUP(L88,Setup_Team!$B:$C,2,FALSE), "TDB")</f>
        <v>BIH</v>
      </c>
      <c r="N88" s="21" t="str">
        <f>VLOOKUP($A88,Location!$A:$J,9,FALSE)</f>
        <v>Toronto</v>
      </c>
      <c r="O88" s="21" t="str">
        <f>VLOOKUP($A88,Location!$A:$J,10,FALSE)</f>
        <v>BMO Field</v>
      </c>
      <c r="P88" s="27">
        <v>2</v>
      </c>
      <c r="Q88" s="27">
        <v>1</v>
      </c>
      <c r="R88" s="27" t="str">
        <f t="shared" si="7"/>
        <v>2-1</v>
      </c>
      <c r="S88" s="21">
        <v>0</v>
      </c>
      <c r="T88" s="20">
        <f>VLOOKUP($A88,Database!$A:$Y,10,FALSE)</f>
        <v>65</v>
      </c>
      <c r="U88" s="20">
        <f>VLOOKUP($A88,Database!$A:$Y,11,FALSE)</f>
        <v>117</v>
      </c>
      <c r="V88" s="20">
        <f>VLOOKUP($A88,Database!$A:$Y,12,FALSE)</f>
        <v>125</v>
      </c>
      <c r="W88" s="20" t="str">
        <f>VLOOKUP(A88,Database!A:M,13,FALSE)</f>
        <v>Terminé</v>
      </c>
      <c r="X88" s="20">
        <f>VLOOKUP($A88,Database!$A:$Y,20,FALSE)</f>
        <v>1</v>
      </c>
      <c r="Y88" s="20">
        <f>VLOOKUP($A88,Database!$A:$Y,21,FALSE)</f>
        <v>1</v>
      </c>
      <c r="Z88" s="20">
        <f t="shared" si="6"/>
        <v>0</v>
      </c>
      <c r="AA88" s="20">
        <f t="shared" si="2"/>
        <v>0</v>
      </c>
      <c r="AB88" s="20">
        <f t="shared" ca="1" si="3"/>
        <v>0</v>
      </c>
      <c r="AC88" s="20">
        <f t="shared" ca="1" si="4"/>
        <v>0</v>
      </c>
      <c r="AD88" s="20" t="str">
        <f ca="1">IF(AC88=0,"",IF(OR(ISBLANK(P88),ISBLANK(Q88)),"",IF(ISBLANK(VLOOKUP(A88,Database!A:AA,22,FALSE)),"",VLOOKUP(A88,Database!A:AA,22,FALSE))))</f>
        <v/>
      </c>
      <c r="AE88" s="20">
        <f ca="1">IFERROR(
   IF(
     OR(ISBLANK(P88),ISBLANK(Q88)),
     "",
     IF(
       AND(AB88&lt;&gt;"",OR(W88="Terminé",W88="En cours")),
       VLOOKUP(AD88,Setup_ScoreExactBonus!A:D,4,FALSE),
       0
     )),
  0)</f>
        <v>0</v>
      </c>
      <c r="AF88" s="21">
        <f t="shared" ca="1" si="5"/>
        <v>0</v>
      </c>
      <c r="AG88" s="21">
        <f ca="1">SUMIFS(AF$2:AF88,D$2:D88,D88)</f>
        <v>49</v>
      </c>
    </row>
    <row r="89" spans="1:33" hidden="1" x14ac:dyDescent="0.35">
      <c r="A89" s="21">
        <f>IF(ISBLANK(B89),"",COUNTIF(B$2:B89,B89))-1</f>
        <v>3</v>
      </c>
      <c r="B89" s="27">
        <v>7</v>
      </c>
      <c r="C89" s="10">
        <f>VLOOKUP($A89+IF($A89=0,1,0),Database!$A:$Y,7,FALSE)</f>
        <v>46185.875</v>
      </c>
      <c r="D89" s="21" t="str">
        <f>VLOOKUP(Pronostics!$B89,Setup_MPP!$A:$G,3,FALSE)</f>
        <v>__Vince__</v>
      </c>
      <c r="E89" s="21" t="str">
        <f>VLOOKUP(Pronostics!$B89,Setup_MPP!$A:$G,2,FALSE)</f>
        <v>Vincent FRAYSSE</v>
      </c>
      <c r="F89" s="21" t="str">
        <f>VLOOKUP($B89,Setup_MPP!$A:$E,4,FALSE)</f>
        <v>#B2EAE8</v>
      </c>
      <c r="G89" s="21" t="str">
        <f>VLOOKUP($B89,Setup_MPP!$A:$E,5,FALSE)</f>
        <v>#6CB4B1</v>
      </c>
      <c r="H89" s="21" t="str">
        <f>IFERROR(IF(AND(A89&gt;=1,A89&lt;=104),VLOOKUP($A89,Location!$A:$J,6,FALSE),IF(A89=0,"Avant l'ouverture",IF(OR(A89=105,A89=106),"Bonus"))),"")</f>
        <v>Tour 1</v>
      </c>
      <c r="I89" s="21" t="str">
        <f>IF(LEFT(H89,4)="Tour",VLOOKUP(A89,Database!$A:$C,3,FALSE),"")</f>
        <v>B</v>
      </c>
      <c r="J89" s="21" t="str">
        <f>VLOOKUP($A89,Location!$A:$J,7,FALSE)</f>
        <v>Canada</v>
      </c>
      <c r="K89" s="21" t="str">
        <f>IFERROR(VLOOKUP(J89,Setup_Team!$B:$C,2,FALSE), "TDB")</f>
        <v>CAN</v>
      </c>
      <c r="L89" s="21" t="str">
        <f>VLOOKUP($A89,Location!$A:$J,8,FALSE)</f>
        <v>Bosnie-Herzégovine</v>
      </c>
      <c r="M89" s="21" t="str">
        <f>IFERROR(VLOOKUP(L89,Setup_Team!$B:$C,2,FALSE), "TDB")</f>
        <v>BIH</v>
      </c>
      <c r="N89" s="21" t="str">
        <f>VLOOKUP($A89,Location!$A:$J,9,FALSE)</f>
        <v>Toronto</v>
      </c>
      <c r="O89" s="21" t="str">
        <f>VLOOKUP($A89,Location!$A:$J,10,FALSE)</f>
        <v>BMO Field</v>
      </c>
      <c r="P89" s="27">
        <v>2</v>
      </c>
      <c r="Q89" s="27">
        <v>1</v>
      </c>
      <c r="R89" s="27" t="str">
        <f t="shared" si="7"/>
        <v>2-1</v>
      </c>
      <c r="S89" s="21">
        <v>0</v>
      </c>
      <c r="T89" s="20">
        <f>VLOOKUP($A89,Database!$A:$Y,10,FALSE)</f>
        <v>65</v>
      </c>
      <c r="U89" s="20">
        <f>VLOOKUP($A89,Database!$A:$Y,11,FALSE)</f>
        <v>117</v>
      </c>
      <c r="V89" s="20">
        <f>VLOOKUP($A89,Database!$A:$Y,12,FALSE)</f>
        <v>125</v>
      </c>
      <c r="W89" s="20" t="str">
        <f>VLOOKUP(A89,Database!A:M,13,FALSE)</f>
        <v>Terminé</v>
      </c>
      <c r="X89" s="20">
        <f>VLOOKUP($A89,Database!$A:$Y,20,FALSE)</f>
        <v>1</v>
      </c>
      <c r="Y89" s="20">
        <f>VLOOKUP($A89,Database!$A:$Y,21,FALSE)</f>
        <v>1</v>
      </c>
      <c r="Z89" s="20">
        <f t="shared" si="6"/>
        <v>0</v>
      </c>
      <c r="AA89" s="20">
        <f t="shared" si="2"/>
        <v>0</v>
      </c>
      <c r="AB89" s="20">
        <f t="shared" ca="1" si="3"/>
        <v>0</v>
      </c>
      <c r="AC89" s="20">
        <f t="shared" ca="1" si="4"/>
        <v>0</v>
      </c>
      <c r="AD89" s="20" t="str">
        <f ca="1">IF(AC89=0,"",IF(OR(ISBLANK(P89),ISBLANK(Q89)),"",IF(ISBLANK(VLOOKUP(A89,Database!A:AA,22,FALSE)),"",VLOOKUP(A89,Database!A:AA,22,FALSE))))</f>
        <v/>
      </c>
      <c r="AE89" s="20">
        <f ca="1">IFERROR(
   IF(
     OR(ISBLANK(P89),ISBLANK(Q89)),
     "",
     IF(
       AND(AB89&lt;&gt;"",OR(W89="Terminé",W89="En cours")),
       VLOOKUP(AD89,Setup_ScoreExactBonus!A:D,4,FALSE),
       0
     )),
  0)</f>
        <v>0</v>
      </c>
      <c r="AF89" s="21">
        <f t="shared" ca="1" si="5"/>
        <v>0</v>
      </c>
      <c r="AG89" s="21">
        <f ca="1">SUMIFS(AF$2:AF89,D$2:D89,D89)</f>
        <v>49</v>
      </c>
    </row>
    <row r="90" spans="1:33" hidden="1" x14ac:dyDescent="0.35">
      <c r="A90" s="21">
        <f>IF(ISBLANK(B90),"",COUNTIF(B$2:B90,B90))-1</f>
        <v>3</v>
      </c>
      <c r="B90" s="27">
        <v>8</v>
      </c>
      <c r="C90" s="10">
        <f>VLOOKUP($A90+IF($A90=0,1,0),Database!$A:$Y,7,FALSE)</f>
        <v>46185.875</v>
      </c>
      <c r="D90" s="21" t="str">
        <f>VLOOKUP(Pronostics!$B90,Setup_MPP!$A:$G,3,FALSE)</f>
        <v>Louuiiis</v>
      </c>
      <c r="E90" s="21" t="str">
        <f>VLOOKUP(Pronostics!$B90,Setup_MPP!$A:$G,2,FALSE)</f>
        <v>Louis HARLE</v>
      </c>
      <c r="F90" s="21" t="str">
        <f>VLOOKUP($B90,Setup_MPP!$A:$E,4,FALSE)</f>
        <v>#EEF7B1</v>
      </c>
      <c r="G90" s="21" t="str">
        <f>VLOOKUP($B90,Setup_MPP!$A:$E,5,FALSE)</f>
        <v>#C1CB7D</v>
      </c>
      <c r="H90" s="21" t="str">
        <f>IFERROR(IF(AND(A90&gt;=1,A90&lt;=104),VLOOKUP($A90,Location!$A:$J,6,FALSE),IF(A90=0,"Avant l'ouverture",IF(OR(A90=105,A90=106),"Bonus"))),"")</f>
        <v>Tour 1</v>
      </c>
      <c r="I90" s="21" t="str">
        <f>IF(LEFT(H90,4)="Tour",VLOOKUP(A90,Database!$A:$C,3,FALSE),"")</f>
        <v>B</v>
      </c>
      <c r="J90" s="21" t="str">
        <f>VLOOKUP($A90,Location!$A:$J,7,FALSE)</f>
        <v>Canada</v>
      </c>
      <c r="K90" s="21" t="str">
        <f>IFERROR(VLOOKUP(J90,Setup_Team!$B:$C,2,FALSE), "TDB")</f>
        <v>CAN</v>
      </c>
      <c r="L90" s="21" t="str">
        <f>VLOOKUP($A90,Location!$A:$J,8,FALSE)</f>
        <v>Bosnie-Herzégovine</v>
      </c>
      <c r="M90" s="21" t="str">
        <f>IFERROR(VLOOKUP(L90,Setup_Team!$B:$C,2,FALSE), "TDB")</f>
        <v>BIH</v>
      </c>
      <c r="N90" s="21" t="str">
        <f>VLOOKUP($A90,Location!$A:$J,9,FALSE)</f>
        <v>Toronto</v>
      </c>
      <c r="O90" s="21" t="str">
        <f>VLOOKUP($A90,Location!$A:$J,10,FALSE)</f>
        <v>BMO Field</v>
      </c>
      <c r="P90" s="27">
        <v>1</v>
      </c>
      <c r="Q90" s="27">
        <v>1</v>
      </c>
      <c r="R90" s="27" t="str">
        <f t="shared" si="7"/>
        <v>1-1</v>
      </c>
      <c r="S90" s="21">
        <v>0</v>
      </c>
      <c r="T90" s="20">
        <f>VLOOKUP($A90,Database!$A:$Y,10,FALSE)</f>
        <v>65</v>
      </c>
      <c r="U90" s="20">
        <f>VLOOKUP($A90,Database!$A:$Y,11,FALSE)</f>
        <v>117</v>
      </c>
      <c r="V90" s="20">
        <f>VLOOKUP($A90,Database!$A:$Y,12,FALSE)</f>
        <v>125</v>
      </c>
      <c r="W90" s="20" t="str">
        <f>VLOOKUP(A90,Database!A:M,13,FALSE)</f>
        <v>Terminé</v>
      </c>
      <c r="X90" s="20">
        <f>VLOOKUP($A90,Database!$A:$Y,20,FALSE)</f>
        <v>1</v>
      </c>
      <c r="Y90" s="20">
        <f>VLOOKUP($A90,Database!$A:$Y,21,FALSE)</f>
        <v>1</v>
      </c>
      <c r="Z90" s="20">
        <f t="shared" si="6"/>
        <v>0</v>
      </c>
      <c r="AA90" s="20">
        <f t="shared" si="2"/>
        <v>1</v>
      </c>
      <c r="AB90" s="20">
        <f t="shared" ca="1" si="3"/>
        <v>117</v>
      </c>
      <c r="AC90" s="20">
        <f t="shared" ca="1" si="4"/>
        <v>1</v>
      </c>
      <c r="AD90" s="20" t="str">
        <f ca="1">IF(AC90=0,"",IF(OR(ISBLANK(P90),ISBLANK(Q90)),"",IF(ISBLANK(VLOOKUP(A90,Database!A:AA,22,FALSE)),"",VLOOKUP(A90,Database!A:AA,22,FALSE))))</f>
        <v>Exact</v>
      </c>
      <c r="AE90" s="20">
        <f ca="1">IFERROR(
   IF(
     OR(ISBLANK(P90),ISBLANK(Q90)),
     "",
     IF(
       AND(AB90&lt;&gt;"",OR(W90="Terminé",W90="En cours")),
       VLOOKUP(AD90,Setup_ScoreExactBonus!A:D,4,FALSE),
       0
     )),
  0)</f>
        <v>20</v>
      </c>
      <c r="AF90" s="21">
        <f t="shared" ca="1" si="5"/>
        <v>137</v>
      </c>
      <c r="AG90" s="21">
        <f ca="1">SUMIFS(AF$2:AF90,D$2:D90,D90)</f>
        <v>206</v>
      </c>
    </row>
    <row r="91" spans="1:33" x14ac:dyDescent="0.35">
      <c r="A91" s="21">
        <f>IF(ISBLANK(B91),"",COUNTIF(B$2:B91,B91))-1</f>
        <v>3</v>
      </c>
      <c r="B91" s="27">
        <v>9</v>
      </c>
      <c r="C91" s="10">
        <f>VLOOKUP($A91+IF($A91=0,1,0),Database!$A:$Y,7,FALSE)</f>
        <v>46185.875</v>
      </c>
      <c r="D91" s="21" t="str">
        <f>VLOOKUP(Pronostics!$B91,Setup_MPP!$A:$G,3,FALSE)</f>
        <v>Aurelien_dpq</v>
      </c>
      <c r="E91" s="21" t="str">
        <f>VLOOKUP(Pronostics!$B91,Setup_MPP!$A:$G,2,FALSE)</f>
        <v>Aurélien DE POULPIQUET</v>
      </c>
      <c r="F91" s="21" t="str">
        <f>VLOOKUP($B91,Setup_MPP!$A:$E,4,FALSE)</f>
        <v>#F4EA9D</v>
      </c>
      <c r="G91" s="21" t="str">
        <f>VLOOKUP($B91,Setup_MPP!$A:$E,5,FALSE)</f>
        <v>#D2C458</v>
      </c>
      <c r="H91" s="21" t="str">
        <f>IFERROR(IF(AND(A91&gt;=1,A91&lt;=104),VLOOKUP($A91,Location!$A:$J,6,FALSE),IF(A91=0,"Avant l'ouverture",IF(OR(A91=105,A91=106),"Bonus"))),"")</f>
        <v>Tour 1</v>
      </c>
      <c r="I91" s="21" t="str">
        <f>IF(LEFT(H91,4)="Tour",VLOOKUP(A91,Database!$A:$C,3,FALSE),"")</f>
        <v>B</v>
      </c>
      <c r="J91" s="21" t="str">
        <f>VLOOKUP($A91,Location!$A:$J,7,FALSE)</f>
        <v>Canada</v>
      </c>
      <c r="K91" s="21" t="str">
        <f>IFERROR(VLOOKUP(J91,Setup_Team!$B:$C,2,FALSE), "TDB")</f>
        <v>CAN</v>
      </c>
      <c r="L91" s="21" t="str">
        <f>VLOOKUP($A91,Location!$A:$J,8,FALSE)</f>
        <v>Bosnie-Herzégovine</v>
      </c>
      <c r="M91" s="21" t="str">
        <f>IFERROR(VLOOKUP(L91,Setup_Team!$B:$C,2,FALSE), "TDB")</f>
        <v>BIH</v>
      </c>
      <c r="N91" s="21" t="str">
        <f>VLOOKUP($A91,Location!$A:$J,9,FALSE)</f>
        <v>Toronto</v>
      </c>
      <c r="O91" s="21" t="str">
        <f>VLOOKUP($A91,Location!$A:$J,10,FALSE)</f>
        <v>BMO Field</v>
      </c>
      <c r="P91" s="27">
        <v>3</v>
      </c>
      <c r="Q91" s="27">
        <v>1</v>
      </c>
      <c r="R91" s="27" t="str">
        <f t="shared" si="7"/>
        <v>3-1</v>
      </c>
      <c r="S91" s="21">
        <v>0</v>
      </c>
      <c r="T91" s="20">
        <f>VLOOKUP($A91,Database!$A:$Y,10,FALSE)</f>
        <v>65</v>
      </c>
      <c r="U91" s="20">
        <f>VLOOKUP($A91,Database!$A:$Y,11,FALSE)</f>
        <v>117</v>
      </c>
      <c r="V91" s="20">
        <f>VLOOKUP($A91,Database!$A:$Y,12,FALSE)</f>
        <v>125</v>
      </c>
      <c r="W91" s="20" t="str">
        <f>VLOOKUP(A91,Database!A:M,13,FALSE)</f>
        <v>Terminé</v>
      </c>
      <c r="X91" s="20">
        <f>VLOOKUP($A91,Database!$A:$Y,20,FALSE)</f>
        <v>1</v>
      </c>
      <c r="Y91" s="20">
        <f>VLOOKUP($A91,Database!$A:$Y,21,FALSE)</f>
        <v>1</v>
      </c>
      <c r="Z91" s="20">
        <f t="shared" si="6"/>
        <v>0</v>
      </c>
      <c r="AA91" s="20">
        <f t="shared" si="2"/>
        <v>0</v>
      </c>
      <c r="AB91" s="20">
        <f t="shared" ca="1" si="3"/>
        <v>0</v>
      </c>
      <c r="AC91" s="20">
        <f t="shared" ca="1" si="4"/>
        <v>0</v>
      </c>
      <c r="AD91" s="20" t="str">
        <f ca="1">IF(AC91=0,"",IF(OR(ISBLANK(P91),ISBLANK(Q91)),"",IF(ISBLANK(VLOOKUP(A91,Database!A:AA,22,FALSE)),"",VLOOKUP(A91,Database!A:AA,22,FALSE))))</f>
        <v/>
      </c>
      <c r="AE91" s="20">
        <f ca="1">IFERROR(
   IF(
     OR(ISBLANK(P91),ISBLANK(Q91)),
     "",
     IF(
       AND(AB91&lt;&gt;"",OR(W91="Terminé",W91="En cours")),
       VLOOKUP(AD91,Setup_ScoreExactBonus!A:D,4,FALSE),
       0
     )),
  0)</f>
        <v>0</v>
      </c>
      <c r="AF91" s="21">
        <f t="shared" ca="1" si="5"/>
        <v>0</v>
      </c>
      <c r="AG91" s="21">
        <f ca="1">SUMIFS(AF$2:AF91,D$2:D91,D91)</f>
        <v>145</v>
      </c>
    </row>
    <row r="92" spans="1:33" hidden="1" x14ac:dyDescent="0.35">
      <c r="A92" s="21">
        <f>IF(ISBLANK(B92),"",COUNTIF(B$2:B92,B92))-1</f>
        <v>3</v>
      </c>
      <c r="B92" s="27">
        <v>10</v>
      </c>
      <c r="C92" s="10">
        <f>VLOOKUP($A92+IF($A92=0,1,0),Database!$A:$Y,7,FALSE)</f>
        <v>46185.875</v>
      </c>
      <c r="D92" s="21" t="str">
        <f>VLOOKUP(Pronostics!$B92,Setup_MPP!$A:$G,3,FALSE)</f>
        <v>RandomPaul</v>
      </c>
      <c r="E92" s="21" t="str">
        <f>VLOOKUP(Pronostics!$B92,Setup_MPP!$A:$G,2,FALSE)</f>
        <v>Paul MONTESINOS</v>
      </c>
      <c r="F92" s="21" t="str">
        <f>VLOOKUP($B92,Setup_MPP!$A:$E,4,FALSE)</f>
        <v>#C4B0FF</v>
      </c>
      <c r="G92" s="21" t="str">
        <f>VLOOKUP($B92,Setup_MPP!$A:$E,5,FALSE)</f>
        <v>#7F66C8</v>
      </c>
      <c r="H92" s="21" t="str">
        <f>IFERROR(IF(AND(A92&gt;=1,A92&lt;=104),VLOOKUP($A92,Location!$A:$J,6,FALSE),IF(A92=0,"Avant l'ouverture",IF(OR(A92=105,A92=106),"Bonus"))),"")</f>
        <v>Tour 1</v>
      </c>
      <c r="I92" s="21" t="str">
        <f>IF(LEFT(H92,4)="Tour",VLOOKUP(A92,Database!$A:$C,3,FALSE),"")</f>
        <v>B</v>
      </c>
      <c r="J92" s="21" t="str">
        <f>VLOOKUP($A92,Location!$A:$J,7,FALSE)</f>
        <v>Canada</v>
      </c>
      <c r="K92" s="21" t="str">
        <f>IFERROR(VLOOKUP(J92,Setup_Team!$B:$C,2,FALSE), "TDB")</f>
        <v>CAN</v>
      </c>
      <c r="L92" s="21" t="str">
        <f>VLOOKUP($A92,Location!$A:$J,8,FALSE)</f>
        <v>Bosnie-Herzégovine</v>
      </c>
      <c r="M92" s="21" t="str">
        <f>IFERROR(VLOOKUP(L92,Setup_Team!$B:$C,2,FALSE), "TDB")</f>
        <v>BIH</v>
      </c>
      <c r="N92" s="21" t="str">
        <f>VLOOKUP($A92,Location!$A:$J,9,FALSE)</f>
        <v>Toronto</v>
      </c>
      <c r="O92" s="21" t="str">
        <f>VLOOKUP($A92,Location!$A:$J,10,FALSE)</f>
        <v>BMO Field</v>
      </c>
      <c r="P92" s="27">
        <v>2</v>
      </c>
      <c r="Q92" s="27">
        <v>0</v>
      </c>
      <c r="R92" s="27" t="str">
        <f t="shared" si="7"/>
        <v>2-0</v>
      </c>
      <c r="S92" s="21">
        <v>0</v>
      </c>
      <c r="T92" s="20">
        <f>VLOOKUP($A92,Database!$A:$Y,10,FALSE)</f>
        <v>65</v>
      </c>
      <c r="U92" s="20">
        <f>VLOOKUP($A92,Database!$A:$Y,11,FALSE)</f>
        <v>117</v>
      </c>
      <c r="V92" s="20">
        <f>VLOOKUP($A92,Database!$A:$Y,12,FALSE)</f>
        <v>125</v>
      </c>
      <c r="W92" s="20" t="str">
        <f>VLOOKUP(A92,Database!A:M,13,FALSE)</f>
        <v>Terminé</v>
      </c>
      <c r="X92" s="20">
        <f>VLOOKUP($A92,Database!$A:$Y,20,FALSE)</f>
        <v>1</v>
      </c>
      <c r="Y92" s="20">
        <f>VLOOKUP($A92,Database!$A:$Y,21,FALSE)</f>
        <v>1</v>
      </c>
      <c r="Z92" s="20">
        <f t="shared" si="6"/>
        <v>0</v>
      </c>
      <c r="AA92" s="20">
        <f t="shared" si="2"/>
        <v>0</v>
      </c>
      <c r="AB92" s="20">
        <f t="shared" ca="1" si="3"/>
        <v>0</v>
      </c>
      <c r="AC92" s="20">
        <f t="shared" ca="1" si="4"/>
        <v>0</v>
      </c>
      <c r="AD92" s="20" t="str">
        <f ca="1">IF(AC92=0,"",IF(OR(ISBLANK(P92),ISBLANK(Q92)),"",IF(ISBLANK(VLOOKUP(A92,Database!A:AA,22,FALSE)),"",VLOOKUP(A92,Database!A:AA,22,FALSE))))</f>
        <v/>
      </c>
      <c r="AE92" s="20">
        <f ca="1">IFERROR(
   IF(
     OR(ISBLANK(P92),ISBLANK(Q92)),
     "",
     IF(
       AND(AB92&lt;&gt;"",OR(W92="Terminé",W92="En cours")),
       VLOOKUP(AD92,Setup_ScoreExactBonus!A:D,4,FALSE),
       0
     )),
  0)</f>
        <v>0</v>
      </c>
      <c r="AF92" s="21">
        <f t="shared" ca="1" si="5"/>
        <v>0</v>
      </c>
      <c r="AG92" s="21">
        <f ca="1">SUMIFS(AF$2:AF92,D$2:D92,D92)</f>
        <v>69</v>
      </c>
    </row>
    <row r="93" spans="1:33" hidden="1" x14ac:dyDescent="0.35">
      <c r="A93" s="21">
        <f>IF(ISBLANK(B93),"",COUNTIF(B$2:B93,B93))-1</f>
        <v>3</v>
      </c>
      <c r="B93" s="27">
        <v>11</v>
      </c>
      <c r="C93" s="10">
        <f>VLOOKUP($A93+IF($A93=0,1,0),Database!$A:$Y,7,FALSE)</f>
        <v>46185.875</v>
      </c>
      <c r="D93" s="21" t="str">
        <f>VLOOKUP(Pronostics!$B93,Setup_MPP!$A:$G,3,FALSE)</f>
        <v>Kinsley91</v>
      </c>
      <c r="E93" s="21" t="str">
        <f>VLOOKUP(Pronostics!$B93,Setup_MPP!$A:$G,2,FALSE)</f>
        <v>Kinsley ROQUE</v>
      </c>
      <c r="F93" s="21" t="str">
        <f>VLOOKUP($B93,Setup_MPP!$A:$E,4,FALSE)</f>
        <v>#CBEBBA</v>
      </c>
      <c r="G93" s="21" t="str">
        <f>VLOOKUP($B93,Setup_MPP!$A:$E,5,FALSE)</f>
        <v>#70BC6E</v>
      </c>
      <c r="H93" s="21" t="str">
        <f>IFERROR(IF(AND(A93&gt;=1,A93&lt;=104),VLOOKUP($A93,Location!$A:$J,6,FALSE),IF(A93=0,"Avant l'ouverture",IF(OR(A93=105,A93=106),"Bonus"))),"")</f>
        <v>Tour 1</v>
      </c>
      <c r="I93" s="21" t="str">
        <f>IF(LEFT(H93,4)="Tour",VLOOKUP(A93,Database!$A:$C,3,FALSE),"")</f>
        <v>B</v>
      </c>
      <c r="J93" s="21" t="str">
        <f>VLOOKUP($A93,Location!$A:$J,7,FALSE)</f>
        <v>Canada</v>
      </c>
      <c r="K93" s="21" t="str">
        <f>IFERROR(VLOOKUP(J93,Setup_Team!$B:$C,2,FALSE), "TDB")</f>
        <v>CAN</v>
      </c>
      <c r="L93" s="21" t="str">
        <f>VLOOKUP($A93,Location!$A:$J,8,FALSE)</f>
        <v>Bosnie-Herzégovine</v>
      </c>
      <c r="M93" s="21" t="str">
        <f>IFERROR(VLOOKUP(L93,Setup_Team!$B:$C,2,FALSE), "TDB")</f>
        <v>BIH</v>
      </c>
      <c r="N93" s="21" t="str">
        <f>VLOOKUP($A93,Location!$A:$J,9,FALSE)</f>
        <v>Toronto</v>
      </c>
      <c r="O93" s="21" t="str">
        <f>VLOOKUP($A93,Location!$A:$J,10,FALSE)</f>
        <v>BMO Field</v>
      </c>
      <c r="P93" s="27">
        <v>1</v>
      </c>
      <c r="Q93" s="27">
        <v>0</v>
      </c>
      <c r="R93" s="27" t="str">
        <f t="shared" si="7"/>
        <v>1-0</v>
      </c>
      <c r="S93" s="21">
        <v>0</v>
      </c>
      <c r="T93" s="20">
        <f>VLOOKUP($A93,Database!$A:$Y,10,FALSE)</f>
        <v>65</v>
      </c>
      <c r="U93" s="20">
        <f>VLOOKUP($A93,Database!$A:$Y,11,FALSE)</f>
        <v>117</v>
      </c>
      <c r="V93" s="20">
        <f>VLOOKUP($A93,Database!$A:$Y,12,FALSE)</f>
        <v>125</v>
      </c>
      <c r="W93" s="20" t="str">
        <f>VLOOKUP(A93,Database!A:M,13,FALSE)</f>
        <v>Terminé</v>
      </c>
      <c r="X93" s="20">
        <f>VLOOKUP($A93,Database!$A:$Y,20,FALSE)</f>
        <v>1</v>
      </c>
      <c r="Y93" s="20">
        <f>VLOOKUP($A93,Database!$A:$Y,21,FALSE)</f>
        <v>1</v>
      </c>
      <c r="Z93" s="20">
        <f t="shared" si="6"/>
        <v>0</v>
      </c>
      <c r="AA93" s="20">
        <f t="shared" ref="AA93:AA156" si="8">IF(OR(ISBLANK(P93),ISBLANK(Q93)),"",IF(OR(AND(P93&gt;Q93,X93&gt;Y93),AND(P93=Q93,X93=Y93),AND(P93&lt;Q93,X93&lt;Y93)),1,0))</f>
        <v>0</v>
      </c>
      <c r="AB93" s="20">
        <f t="shared" ref="AB93:AB156" ca="1" si="9">IF(C93&lt;NOW(),IF(AND(P93&gt;Q93,X93&gt;Y93),T93,IF(AND(P93=Q93,X93=Y93),U93,IF(AND(P93&lt;Q93,X93&lt;Y93),V93,0))),"")</f>
        <v>0</v>
      </c>
      <c r="AC93" s="20">
        <f t="shared" ref="AC93:AC156" ca="1" si="10">IF(AND(P93=X93,Q93=Y93,NOT(ISBLANK(P93)),NOT(ISBLANK(Q93)),NOT(ISBLANK(X93)),NOT(ISBLANK(AB93))),1,0)</f>
        <v>0</v>
      </c>
      <c r="AD93" s="20" t="str">
        <f ca="1">IF(AC93=0,"",IF(OR(ISBLANK(P93),ISBLANK(Q93)),"",IF(ISBLANK(VLOOKUP(A93,Database!A:AA,22,FALSE)),"",VLOOKUP(A93,Database!A:AA,22,FALSE))))</f>
        <v/>
      </c>
      <c r="AE93" s="20">
        <f ca="1">IFERROR(
   IF(
     OR(ISBLANK(P93),ISBLANK(Q93)),
     "",
     IF(
       AND(AB93&lt;&gt;"",OR(W93="Terminé",W93="En cours")),
       VLOOKUP(AD93,Setup_ScoreExactBonus!A:D,4,FALSE),
       0
     )),
  0)</f>
        <v>0</v>
      </c>
      <c r="AF93" s="21">
        <f t="shared" ref="AF93:AF156" ca="1" si="11">IFERROR(IF(OR(ISBLANK(P93),ISBLANK(Q93)),0,IF(AB93&lt;&gt;"", AB93 + IF(AC93=1,AE93, 0), "") * (S93+1)),"")</f>
        <v>0</v>
      </c>
      <c r="AG93" s="21">
        <f ca="1">SUMIFS(AF$2:AF93,D$2:D93,D93)</f>
        <v>96</v>
      </c>
    </row>
    <row r="94" spans="1:33" hidden="1" x14ac:dyDescent="0.35">
      <c r="A94" s="21">
        <f>IF(ISBLANK(B94),"",COUNTIF(B$2:B94,B94))-1</f>
        <v>3</v>
      </c>
      <c r="B94" s="27">
        <v>12</v>
      </c>
      <c r="C94" s="10">
        <f>VLOOKUP($A94+IF($A94=0,1,0),Database!$A:$Y,7,FALSE)</f>
        <v>46185.875</v>
      </c>
      <c r="D94" s="21" t="str">
        <f>VLOOKUP(Pronostics!$B94,Setup_MPP!$A:$G,3,FALSE)</f>
        <v>Jaouad1</v>
      </c>
      <c r="E94" s="21" t="str">
        <f>VLOOKUP(Pronostics!$B94,Setup_MPP!$A:$G,2,FALSE)</f>
        <v>Jaouad SETTI</v>
      </c>
      <c r="F94" s="21" t="str">
        <f>VLOOKUP($B94,Setup_MPP!$A:$E,4,FALSE)</f>
        <v>#C2D4FF</v>
      </c>
      <c r="G94" s="21" t="str">
        <f>VLOOKUP($B94,Setup_MPP!$A:$E,5,FALSE)</f>
        <v>#6586D5</v>
      </c>
      <c r="H94" s="21" t="str">
        <f>IFERROR(IF(AND(A94&gt;=1,A94&lt;=104),VLOOKUP($A94,Location!$A:$J,6,FALSE),IF(A94=0,"Avant l'ouverture",IF(OR(A94=105,A94=106),"Bonus"))),"")</f>
        <v>Tour 1</v>
      </c>
      <c r="I94" s="21" t="str">
        <f>IF(LEFT(H94,4)="Tour",VLOOKUP(A94,Database!$A:$C,3,FALSE),"")</f>
        <v>B</v>
      </c>
      <c r="J94" s="21" t="str">
        <f>VLOOKUP($A94,Location!$A:$J,7,FALSE)</f>
        <v>Canada</v>
      </c>
      <c r="K94" s="21" t="str">
        <f>IFERROR(VLOOKUP(J94,Setup_Team!$B:$C,2,FALSE), "TDB")</f>
        <v>CAN</v>
      </c>
      <c r="L94" s="21" t="str">
        <f>VLOOKUP($A94,Location!$A:$J,8,FALSE)</f>
        <v>Bosnie-Herzégovine</v>
      </c>
      <c r="M94" s="21" t="str">
        <f>IFERROR(VLOOKUP(L94,Setup_Team!$B:$C,2,FALSE), "TDB")</f>
        <v>BIH</v>
      </c>
      <c r="N94" s="21" t="str">
        <f>VLOOKUP($A94,Location!$A:$J,9,FALSE)</f>
        <v>Toronto</v>
      </c>
      <c r="O94" s="21" t="str">
        <f>VLOOKUP($A94,Location!$A:$J,10,FALSE)</f>
        <v>BMO Field</v>
      </c>
      <c r="P94" s="27">
        <v>2</v>
      </c>
      <c r="Q94" s="27">
        <v>1</v>
      </c>
      <c r="R94" s="27" t="str">
        <f t="shared" si="7"/>
        <v>2-1</v>
      </c>
      <c r="S94" s="21">
        <v>0</v>
      </c>
      <c r="T94" s="20">
        <f>VLOOKUP($A94,Database!$A:$Y,10,FALSE)</f>
        <v>65</v>
      </c>
      <c r="U94" s="20">
        <f>VLOOKUP($A94,Database!$A:$Y,11,FALSE)</f>
        <v>117</v>
      </c>
      <c r="V94" s="20">
        <f>VLOOKUP($A94,Database!$A:$Y,12,FALSE)</f>
        <v>125</v>
      </c>
      <c r="W94" s="20" t="str">
        <f>VLOOKUP(A94,Database!A:M,13,FALSE)</f>
        <v>Terminé</v>
      </c>
      <c r="X94" s="20">
        <f>VLOOKUP($A94,Database!$A:$Y,20,FALSE)</f>
        <v>1</v>
      </c>
      <c r="Y94" s="20">
        <f>VLOOKUP($A94,Database!$A:$Y,21,FALSE)</f>
        <v>1</v>
      </c>
      <c r="Z94" s="20">
        <f t="shared" si="6"/>
        <v>0</v>
      </c>
      <c r="AA94" s="20">
        <f t="shared" si="8"/>
        <v>0</v>
      </c>
      <c r="AB94" s="20">
        <f t="shared" ca="1" si="9"/>
        <v>0</v>
      </c>
      <c r="AC94" s="20">
        <f t="shared" ca="1" si="10"/>
        <v>0</v>
      </c>
      <c r="AD94" s="20" t="str">
        <f ca="1">IF(AC94=0,"",IF(OR(ISBLANK(P94),ISBLANK(Q94)),"",IF(ISBLANK(VLOOKUP(A94,Database!A:AA,22,FALSE)),"",VLOOKUP(A94,Database!A:AA,22,FALSE))))</f>
        <v/>
      </c>
      <c r="AE94" s="20">
        <f ca="1">IFERROR(
   IF(
     OR(ISBLANK(P94),ISBLANK(Q94)),
     "",
     IF(
       AND(AB94&lt;&gt;"",OR(W94="Terminé",W94="En cours")),
       VLOOKUP(AD94,Setup_ScoreExactBonus!A:D,4,FALSE),
       0
     )),
  0)</f>
        <v>0</v>
      </c>
      <c r="AF94" s="21">
        <f t="shared" ca="1" si="11"/>
        <v>0</v>
      </c>
      <c r="AG94" s="21">
        <f ca="1">SUMIFS(AF$2:AF94,D$2:D94,D94)</f>
        <v>49</v>
      </c>
    </row>
    <row r="95" spans="1:33" hidden="1" x14ac:dyDescent="0.35">
      <c r="A95" s="21">
        <f>IF(ISBLANK(B95),"",COUNTIF(B$2:B95,B95))-1</f>
        <v>3</v>
      </c>
      <c r="B95" s="27">
        <v>13</v>
      </c>
      <c r="C95" s="10">
        <f>VLOOKUP($A95+IF($A95=0,1,0),Database!$A:$Y,7,FALSE)</f>
        <v>46185.875</v>
      </c>
      <c r="D95" s="21" t="str">
        <f>VLOOKUP(Pronostics!$B95,Setup_MPP!$A:$G,3,FALSE)</f>
        <v>Julien_I</v>
      </c>
      <c r="E95" s="21" t="str">
        <f>VLOOKUP(Pronostics!$B95,Setup_MPP!$A:$G,2,FALSE)</f>
        <v>Julien INGE</v>
      </c>
      <c r="F95" s="21" t="str">
        <f>VLOOKUP($B95,Setup_MPP!$A:$E,4,FALSE)</f>
        <v>#C1E0EF</v>
      </c>
      <c r="G95" s="21" t="str">
        <f>VLOOKUP($B95,Setup_MPP!$A:$E,5,FALSE)</f>
        <v>#4F91B2</v>
      </c>
      <c r="H95" s="21" t="str">
        <f>IFERROR(IF(AND(A95&gt;=1,A95&lt;=104),VLOOKUP($A95,Location!$A:$J,6,FALSE),IF(A95=0,"Avant l'ouverture",IF(OR(A95=105,A95=106),"Bonus"))),"")</f>
        <v>Tour 1</v>
      </c>
      <c r="I95" s="21" t="str">
        <f>IF(LEFT(H95,4)="Tour",VLOOKUP(A95,Database!$A:$C,3,FALSE),"")</f>
        <v>B</v>
      </c>
      <c r="J95" s="21" t="str">
        <f>VLOOKUP($A95,Location!$A:$J,7,FALSE)</f>
        <v>Canada</v>
      </c>
      <c r="K95" s="21" t="str">
        <f>IFERROR(VLOOKUP(J95,Setup_Team!$B:$C,2,FALSE), "TDB")</f>
        <v>CAN</v>
      </c>
      <c r="L95" s="21" t="str">
        <f>VLOOKUP($A95,Location!$A:$J,8,FALSE)</f>
        <v>Bosnie-Herzégovine</v>
      </c>
      <c r="M95" s="21" t="str">
        <f>IFERROR(VLOOKUP(L95,Setup_Team!$B:$C,2,FALSE), "TDB")</f>
        <v>BIH</v>
      </c>
      <c r="N95" s="21" t="str">
        <f>VLOOKUP($A95,Location!$A:$J,9,FALSE)</f>
        <v>Toronto</v>
      </c>
      <c r="O95" s="21" t="str">
        <f>VLOOKUP($A95,Location!$A:$J,10,FALSE)</f>
        <v>BMO Field</v>
      </c>
      <c r="P95" s="27">
        <v>1</v>
      </c>
      <c r="Q95" s="27">
        <v>0</v>
      </c>
      <c r="R95" s="27" t="str">
        <f t="shared" si="7"/>
        <v>1-0</v>
      </c>
      <c r="S95" s="21">
        <v>0</v>
      </c>
      <c r="T95" s="20">
        <f>VLOOKUP($A95,Database!$A:$Y,10,FALSE)</f>
        <v>65</v>
      </c>
      <c r="U95" s="20">
        <f>VLOOKUP($A95,Database!$A:$Y,11,FALSE)</f>
        <v>117</v>
      </c>
      <c r="V95" s="20">
        <f>VLOOKUP($A95,Database!$A:$Y,12,FALSE)</f>
        <v>125</v>
      </c>
      <c r="W95" s="20" t="str">
        <f>VLOOKUP(A95,Database!A:M,13,FALSE)</f>
        <v>Terminé</v>
      </c>
      <c r="X95" s="20">
        <f>VLOOKUP($A95,Database!$A:$Y,20,FALSE)</f>
        <v>1</v>
      </c>
      <c r="Y95" s="20">
        <f>VLOOKUP($A95,Database!$A:$Y,21,FALSE)</f>
        <v>1</v>
      </c>
      <c r="Z95" s="20">
        <f t="shared" si="6"/>
        <v>0</v>
      </c>
      <c r="AA95" s="20">
        <f t="shared" si="8"/>
        <v>0</v>
      </c>
      <c r="AB95" s="20">
        <f t="shared" ca="1" si="9"/>
        <v>0</v>
      </c>
      <c r="AC95" s="20">
        <f t="shared" ca="1" si="10"/>
        <v>0</v>
      </c>
      <c r="AD95" s="20" t="str">
        <f ca="1">IF(AC95=0,"",IF(OR(ISBLANK(P95),ISBLANK(Q95)),"",IF(ISBLANK(VLOOKUP(A95,Database!A:AA,22,FALSE)),"",VLOOKUP(A95,Database!A:AA,22,FALSE))))</f>
        <v/>
      </c>
      <c r="AE95" s="20">
        <f ca="1">IFERROR(
   IF(
     OR(ISBLANK(P95),ISBLANK(Q95)),
     "",
     IF(
       AND(AB95&lt;&gt;"",OR(W95="Terminé",W95="En cours")),
       VLOOKUP(AD95,Setup_ScoreExactBonus!A:D,4,FALSE),
       0
     )),
  0)</f>
        <v>0</v>
      </c>
      <c r="AF95" s="21">
        <f t="shared" ca="1" si="11"/>
        <v>0</v>
      </c>
      <c r="AG95" s="21">
        <f ca="1">SUMIFS(AF$2:AF95,D$2:D95,D95)</f>
        <v>165</v>
      </c>
    </row>
    <row r="96" spans="1:33" hidden="1" x14ac:dyDescent="0.35">
      <c r="A96" s="21">
        <f>IF(ISBLANK(B96),"",COUNTIF(B$2:B96,B96))-1</f>
        <v>3</v>
      </c>
      <c r="B96" s="27">
        <v>14</v>
      </c>
      <c r="C96" s="10">
        <f>VLOOKUP($A96+IF($A96=0,1,0),Database!$A:$Y,7,FALSE)</f>
        <v>46185.875</v>
      </c>
      <c r="D96" s="21" t="str">
        <f>VLOOKUP(Pronostics!$B96,Setup_MPP!$A:$G,3,FALSE)</f>
        <v>MarieEYT</v>
      </c>
      <c r="E96" s="21" t="str">
        <f>VLOOKUP(Pronostics!$B96,Setup_MPP!$A:$G,2,FALSE)</f>
        <v>Marie EXBRAYAT</v>
      </c>
      <c r="F96" s="21" t="str">
        <f>VLOOKUP($B96,Setup_MPP!$A:$E,4,FALSE)</f>
        <v>#FFAFD2</v>
      </c>
      <c r="G96" s="21" t="str">
        <f>VLOOKUP($B96,Setup_MPP!$A:$E,5,FALSE)</f>
        <v>#F2589B</v>
      </c>
      <c r="H96" s="21" t="str">
        <f>IFERROR(IF(AND(A96&gt;=1,A96&lt;=104),VLOOKUP($A96,Location!$A:$J,6,FALSE),IF(A96=0,"Avant l'ouverture",IF(OR(A96=105,A96=106),"Bonus"))),"")</f>
        <v>Tour 1</v>
      </c>
      <c r="I96" s="21" t="str">
        <f>IF(LEFT(H96,4)="Tour",VLOOKUP(A96,Database!$A:$C,3,FALSE),"")</f>
        <v>B</v>
      </c>
      <c r="J96" s="21" t="str">
        <f>VLOOKUP($A96,Location!$A:$J,7,FALSE)</f>
        <v>Canada</v>
      </c>
      <c r="K96" s="21" t="str">
        <f>IFERROR(VLOOKUP(J96,Setup_Team!$B:$C,2,FALSE), "TDB")</f>
        <v>CAN</v>
      </c>
      <c r="L96" s="21" t="str">
        <f>VLOOKUP($A96,Location!$A:$J,8,FALSE)</f>
        <v>Bosnie-Herzégovine</v>
      </c>
      <c r="M96" s="21" t="str">
        <f>IFERROR(VLOOKUP(L96,Setup_Team!$B:$C,2,FALSE), "TDB")</f>
        <v>BIH</v>
      </c>
      <c r="N96" s="21" t="str">
        <f>VLOOKUP($A96,Location!$A:$J,9,FALSE)</f>
        <v>Toronto</v>
      </c>
      <c r="O96" s="21" t="str">
        <f>VLOOKUP($A96,Location!$A:$J,10,FALSE)</f>
        <v>BMO Field</v>
      </c>
      <c r="P96" s="27">
        <v>1</v>
      </c>
      <c r="Q96" s="27">
        <v>3</v>
      </c>
      <c r="R96" s="27" t="str">
        <f t="shared" si="7"/>
        <v>1-3</v>
      </c>
      <c r="S96" s="21">
        <v>0</v>
      </c>
      <c r="T96" s="20">
        <f>VLOOKUP($A96,Database!$A:$Y,10,FALSE)</f>
        <v>65</v>
      </c>
      <c r="U96" s="20">
        <f>VLOOKUP($A96,Database!$A:$Y,11,FALSE)</f>
        <v>117</v>
      </c>
      <c r="V96" s="20">
        <f>VLOOKUP($A96,Database!$A:$Y,12,FALSE)</f>
        <v>125</v>
      </c>
      <c r="W96" s="20" t="str">
        <f>VLOOKUP(A96,Database!A:M,13,FALSE)</f>
        <v>Terminé</v>
      </c>
      <c r="X96" s="20">
        <f>VLOOKUP($A96,Database!$A:$Y,20,FALSE)</f>
        <v>1</v>
      </c>
      <c r="Y96" s="20">
        <f>VLOOKUP($A96,Database!$A:$Y,21,FALSE)</f>
        <v>1</v>
      </c>
      <c r="Z96" s="20">
        <f t="shared" si="6"/>
        <v>0</v>
      </c>
      <c r="AA96" s="20">
        <f t="shared" si="8"/>
        <v>0</v>
      </c>
      <c r="AB96" s="20">
        <f t="shared" ca="1" si="9"/>
        <v>0</v>
      </c>
      <c r="AC96" s="20">
        <f t="shared" ca="1" si="10"/>
        <v>0</v>
      </c>
      <c r="AD96" s="20" t="str">
        <f ca="1">IF(AC96=0,"",IF(OR(ISBLANK(P96),ISBLANK(Q96)),"",IF(ISBLANK(VLOOKUP(A96,Database!A:AA,22,FALSE)),"",VLOOKUP(A96,Database!A:AA,22,FALSE))))</f>
        <v/>
      </c>
      <c r="AE96" s="20">
        <f ca="1">IFERROR(
   IF(
     OR(ISBLANK(P96),ISBLANK(Q96)),
     "",
     IF(
       AND(AB96&lt;&gt;"",OR(W96="Terminé",W96="En cours")),
       VLOOKUP(AD96,Setup_ScoreExactBonus!A:D,4,FALSE),
       0
     )),
  0)</f>
        <v>0</v>
      </c>
      <c r="AF96" s="21">
        <f t="shared" ca="1" si="11"/>
        <v>0</v>
      </c>
      <c r="AG96" s="21">
        <f ca="1">SUMIFS(AF$2:AF96,D$2:D96,D96)</f>
        <v>185</v>
      </c>
    </row>
    <row r="97" spans="1:33" hidden="1" x14ac:dyDescent="0.35">
      <c r="A97" s="21">
        <f>IF(ISBLANK(B97),"",COUNTIF(B$2:B97,B97))-1</f>
        <v>3</v>
      </c>
      <c r="B97" s="27">
        <v>15</v>
      </c>
      <c r="C97" s="10">
        <f>VLOOKUP($A97+IF($A97=0,1,0),Database!$A:$Y,7,FALSE)</f>
        <v>46185.875</v>
      </c>
      <c r="D97" s="21" t="str">
        <f>VLOOKUP(Pronostics!$B97,Setup_MPP!$A:$G,3,FALSE)</f>
        <v>Amino28</v>
      </c>
      <c r="E97" s="21" t="str">
        <f>VLOOKUP(Pronostics!$B97,Setup_MPP!$A:$G,2,FALSE)</f>
        <v>Amine ZARROUKI</v>
      </c>
      <c r="F97" s="21" t="str">
        <f>VLOOKUP($B97,Setup_MPP!$A:$E,4,FALSE)</f>
        <v>#FF9898</v>
      </c>
      <c r="G97" s="21" t="str">
        <f>VLOOKUP($B97,Setup_MPP!$A:$E,5,FALSE)</f>
        <v>#FF5D5D</v>
      </c>
      <c r="H97" s="21" t="str">
        <f>IFERROR(IF(AND(A97&gt;=1,A97&lt;=104),VLOOKUP($A97,Location!$A:$J,6,FALSE),IF(A97=0,"Avant l'ouverture",IF(OR(A97=105,A97=106),"Bonus"))),"")</f>
        <v>Tour 1</v>
      </c>
      <c r="I97" s="21" t="str">
        <f>IF(LEFT(H97,4)="Tour",VLOOKUP(A97,Database!$A:$C,3,FALSE),"")</f>
        <v>B</v>
      </c>
      <c r="J97" s="21" t="str">
        <f>VLOOKUP($A97,Location!$A:$J,7,FALSE)</f>
        <v>Canada</v>
      </c>
      <c r="K97" s="21" t="str">
        <f>IFERROR(VLOOKUP(J97,Setup_Team!$B:$C,2,FALSE), "TDB")</f>
        <v>CAN</v>
      </c>
      <c r="L97" s="21" t="str">
        <f>VLOOKUP($A97,Location!$A:$J,8,FALSE)</f>
        <v>Bosnie-Herzégovine</v>
      </c>
      <c r="M97" s="21" t="str">
        <f>IFERROR(VLOOKUP(L97,Setup_Team!$B:$C,2,FALSE), "TDB")</f>
        <v>BIH</v>
      </c>
      <c r="N97" s="21" t="str">
        <f>VLOOKUP($A97,Location!$A:$J,9,FALSE)</f>
        <v>Toronto</v>
      </c>
      <c r="O97" s="21" t="str">
        <f>VLOOKUP($A97,Location!$A:$J,10,FALSE)</f>
        <v>BMO Field</v>
      </c>
      <c r="P97" s="27">
        <v>1</v>
      </c>
      <c r="Q97" s="27">
        <v>0</v>
      </c>
      <c r="R97" s="27" t="str">
        <f t="shared" si="7"/>
        <v>1-0</v>
      </c>
      <c r="S97" s="21">
        <v>0</v>
      </c>
      <c r="T97" s="20">
        <f>VLOOKUP($A97,Database!$A:$Y,10,FALSE)</f>
        <v>65</v>
      </c>
      <c r="U97" s="20">
        <f>VLOOKUP($A97,Database!$A:$Y,11,FALSE)</f>
        <v>117</v>
      </c>
      <c r="V97" s="20">
        <f>VLOOKUP($A97,Database!$A:$Y,12,FALSE)</f>
        <v>125</v>
      </c>
      <c r="W97" s="20" t="str">
        <f>VLOOKUP(A97,Database!A:M,13,FALSE)</f>
        <v>Terminé</v>
      </c>
      <c r="X97" s="20">
        <f>VLOOKUP($A97,Database!$A:$Y,20,FALSE)</f>
        <v>1</v>
      </c>
      <c r="Y97" s="20">
        <f>VLOOKUP($A97,Database!$A:$Y,21,FALSE)</f>
        <v>1</v>
      </c>
      <c r="Z97" s="20">
        <f t="shared" si="6"/>
        <v>0</v>
      </c>
      <c r="AA97" s="20">
        <f t="shared" si="8"/>
        <v>0</v>
      </c>
      <c r="AB97" s="20">
        <f t="shared" ca="1" si="9"/>
        <v>0</v>
      </c>
      <c r="AC97" s="20">
        <f t="shared" ca="1" si="10"/>
        <v>0</v>
      </c>
      <c r="AD97" s="20" t="str">
        <f ca="1">IF(AC97=0,"",IF(OR(ISBLANK(P97),ISBLANK(Q97)),"",IF(ISBLANK(VLOOKUP(A97,Database!A:AA,22,FALSE)),"",VLOOKUP(A97,Database!A:AA,22,FALSE))))</f>
        <v/>
      </c>
      <c r="AE97" s="20">
        <f ca="1">IFERROR(
   IF(
     OR(ISBLANK(P97),ISBLANK(Q97)),
     "",
     IF(
       AND(AB97&lt;&gt;"",OR(W97="Terminé",W97="En cours")),
       VLOOKUP(AD97,Setup_ScoreExactBonus!A:D,4,FALSE),
       0
     )),
  0)</f>
        <v>0</v>
      </c>
      <c r="AF97" s="21">
        <f t="shared" ca="1" si="11"/>
        <v>0</v>
      </c>
      <c r="AG97" s="21">
        <f ca="1">SUMIFS(AF$2:AF97,D$2:D97,D97)</f>
        <v>69</v>
      </c>
    </row>
    <row r="98" spans="1:33" hidden="1" x14ac:dyDescent="0.35">
      <c r="A98" s="21">
        <f>IF(ISBLANK(B98),"",COUNTIF(B$2:B98,B98))-1</f>
        <v>3</v>
      </c>
      <c r="B98" s="27">
        <v>16</v>
      </c>
      <c r="C98" s="10">
        <f>VLOOKUP($A98+IF($A98=0,1,0),Database!$A:$Y,7,FALSE)</f>
        <v>46185.875</v>
      </c>
      <c r="D98" s="21" t="str">
        <f>VLOOKUP(Pronostics!$B98,Setup_MPP!$A:$G,3,FALSE)</f>
        <v>RomaLaura</v>
      </c>
      <c r="E98" s="21" t="str">
        <f>VLOOKUP(Pronostics!$B98,Setup_MPP!$A:$G,2,FALSE)</f>
        <v>Laura GIULIANO</v>
      </c>
      <c r="F98" s="21" t="str">
        <f>VLOOKUP($B98,Setup_MPP!$A:$E,4,FALSE)</f>
        <v>#86A4FE</v>
      </c>
      <c r="G98" s="21" t="str">
        <f>VLOOKUP($B98,Setup_MPP!$A:$E,5,FALSE)</f>
        <v>#3769FF</v>
      </c>
      <c r="H98" s="21" t="str">
        <f>IFERROR(IF(AND(A98&gt;=1,A98&lt;=104),VLOOKUP($A98,Location!$A:$J,6,FALSE),IF(A98=0,"Avant l'ouverture",IF(OR(A98=105,A98=106),"Bonus"))),"")</f>
        <v>Tour 1</v>
      </c>
      <c r="I98" s="21" t="str">
        <f>IF(LEFT(H98,4)="Tour",VLOOKUP(A98,Database!$A:$C,3,FALSE),"")</f>
        <v>B</v>
      </c>
      <c r="J98" s="21" t="str">
        <f>VLOOKUP($A98,Location!$A:$J,7,FALSE)</f>
        <v>Canada</v>
      </c>
      <c r="K98" s="21" t="str">
        <f>IFERROR(VLOOKUP(J98,Setup_Team!$B:$C,2,FALSE), "TDB")</f>
        <v>CAN</v>
      </c>
      <c r="L98" s="21" t="str">
        <f>VLOOKUP($A98,Location!$A:$J,8,FALSE)</f>
        <v>Bosnie-Herzégovine</v>
      </c>
      <c r="M98" s="21" t="str">
        <f>IFERROR(VLOOKUP(L98,Setup_Team!$B:$C,2,FALSE), "TDB")</f>
        <v>BIH</v>
      </c>
      <c r="N98" s="21" t="str">
        <f>VLOOKUP($A98,Location!$A:$J,9,FALSE)</f>
        <v>Toronto</v>
      </c>
      <c r="O98" s="21" t="str">
        <f>VLOOKUP($A98,Location!$A:$J,10,FALSE)</f>
        <v>BMO Field</v>
      </c>
      <c r="P98" s="27">
        <v>1</v>
      </c>
      <c r="Q98" s="27">
        <v>2</v>
      </c>
      <c r="R98" s="27" t="str">
        <f t="shared" si="7"/>
        <v>1-2</v>
      </c>
      <c r="S98" s="21">
        <v>0</v>
      </c>
      <c r="T98" s="20">
        <f>VLOOKUP($A98,Database!$A:$Y,10,FALSE)</f>
        <v>65</v>
      </c>
      <c r="U98" s="20">
        <f>VLOOKUP($A98,Database!$A:$Y,11,FALSE)</f>
        <v>117</v>
      </c>
      <c r="V98" s="20">
        <f>VLOOKUP($A98,Database!$A:$Y,12,FALSE)</f>
        <v>125</v>
      </c>
      <c r="W98" s="20" t="str">
        <f>VLOOKUP(A98,Database!A:M,13,FALSE)</f>
        <v>Terminé</v>
      </c>
      <c r="X98" s="20">
        <f>VLOOKUP($A98,Database!$A:$Y,20,FALSE)</f>
        <v>1</v>
      </c>
      <c r="Y98" s="20">
        <f>VLOOKUP($A98,Database!$A:$Y,21,FALSE)</f>
        <v>1</v>
      </c>
      <c r="Z98" s="20">
        <f t="shared" si="6"/>
        <v>0</v>
      </c>
      <c r="AA98" s="20">
        <f t="shared" si="8"/>
        <v>0</v>
      </c>
      <c r="AB98" s="20">
        <f t="shared" ca="1" si="9"/>
        <v>0</v>
      </c>
      <c r="AC98" s="20">
        <f t="shared" ca="1" si="10"/>
        <v>0</v>
      </c>
      <c r="AD98" s="20" t="str">
        <f ca="1">IF(AC98=0,"",IF(OR(ISBLANK(P98),ISBLANK(Q98)),"",IF(ISBLANK(VLOOKUP(A98,Database!A:AA,22,FALSE)),"",VLOOKUP(A98,Database!A:AA,22,FALSE))))</f>
        <v/>
      </c>
      <c r="AE98" s="20">
        <f ca="1">IFERROR(
   IF(
     OR(ISBLANK(P98),ISBLANK(Q98)),
     "",
     IF(
       AND(AB98&lt;&gt;"",OR(W98="Terminé",W98="En cours")),
       VLOOKUP(AD98,Setup_ScoreExactBonus!A:D,4,FALSE),
       0
     )),
  0)</f>
        <v>0</v>
      </c>
      <c r="AF98" s="21">
        <f t="shared" ca="1" si="11"/>
        <v>0</v>
      </c>
      <c r="AG98" s="21">
        <f ca="1">SUMIFS(AF$2:AF98,D$2:D98,D98)</f>
        <v>0</v>
      </c>
    </row>
    <row r="99" spans="1:33" hidden="1" x14ac:dyDescent="0.35">
      <c r="A99" s="21">
        <f>IF(ISBLANK(B99),"",COUNTIF(B$2:B99,B99))-1</f>
        <v>3</v>
      </c>
      <c r="B99" s="27">
        <v>17</v>
      </c>
      <c r="C99" s="10">
        <f>VLOOKUP($A99+IF($A99=0,1,0),Database!$A:$Y,7,FALSE)</f>
        <v>46185.875</v>
      </c>
      <c r="D99" s="21" t="str">
        <f>VLOOKUP(Pronostics!$B99,Setup_MPP!$A:$G,3,FALSE)</f>
        <v>Julien_cri</v>
      </c>
      <c r="E99" s="21" t="str">
        <f>VLOOKUP(Pronostics!$B99,Setup_MPP!$A:$G,2,FALSE)</f>
        <v>Julien CRIMOTEL</v>
      </c>
      <c r="F99" s="21" t="str">
        <f>VLOOKUP($B99,Setup_MPP!$A:$E,4,FALSE)</f>
        <v>#FFB0B0</v>
      </c>
      <c r="G99" s="21" t="str">
        <f>VLOOKUP($B99,Setup_MPP!$A:$E,5,FALSE)</f>
        <v>#F25757</v>
      </c>
      <c r="H99" s="21" t="str">
        <f>IFERROR(IF(AND(A99&gt;=1,A99&lt;=104),VLOOKUP($A99,Location!$A:$J,6,FALSE),IF(A99=0,"Avant l'ouverture",IF(OR(A99=105,A99=106),"Bonus"))),"")</f>
        <v>Tour 1</v>
      </c>
      <c r="I99" s="21" t="str">
        <f>IF(LEFT(H99,4)="Tour",VLOOKUP(A99,Database!$A:$C,3,FALSE),"")</f>
        <v>B</v>
      </c>
      <c r="J99" s="21" t="str">
        <f>VLOOKUP($A99,Location!$A:$J,7,FALSE)</f>
        <v>Canada</v>
      </c>
      <c r="K99" s="21" t="str">
        <f>IFERROR(VLOOKUP(J99,Setup_Team!$B:$C,2,FALSE), "TDB")</f>
        <v>CAN</v>
      </c>
      <c r="L99" s="21" t="str">
        <f>VLOOKUP($A99,Location!$A:$J,8,FALSE)</f>
        <v>Bosnie-Herzégovine</v>
      </c>
      <c r="M99" s="21" t="str">
        <f>IFERROR(VLOOKUP(L99,Setup_Team!$B:$C,2,FALSE), "TDB")</f>
        <v>BIH</v>
      </c>
      <c r="N99" s="21" t="str">
        <f>VLOOKUP($A99,Location!$A:$J,9,FALSE)</f>
        <v>Toronto</v>
      </c>
      <c r="O99" s="21" t="str">
        <f>VLOOKUP($A99,Location!$A:$J,10,FALSE)</f>
        <v>BMO Field</v>
      </c>
      <c r="P99" s="27">
        <v>2</v>
      </c>
      <c r="Q99" s="27">
        <v>0</v>
      </c>
      <c r="R99" s="27" t="str">
        <f t="shared" si="7"/>
        <v>2-0</v>
      </c>
      <c r="S99" s="21">
        <v>0</v>
      </c>
      <c r="T99" s="20">
        <f>VLOOKUP($A99,Database!$A:$Y,10,FALSE)</f>
        <v>65</v>
      </c>
      <c r="U99" s="20">
        <f>VLOOKUP($A99,Database!$A:$Y,11,FALSE)</f>
        <v>117</v>
      </c>
      <c r="V99" s="20">
        <f>VLOOKUP($A99,Database!$A:$Y,12,FALSE)</f>
        <v>125</v>
      </c>
      <c r="W99" s="20" t="str">
        <f>VLOOKUP(A99,Database!A:M,13,FALSE)</f>
        <v>Terminé</v>
      </c>
      <c r="X99" s="20">
        <f>VLOOKUP($A99,Database!$A:$Y,20,FALSE)</f>
        <v>1</v>
      </c>
      <c r="Y99" s="20">
        <f>VLOOKUP($A99,Database!$A:$Y,21,FALSE)</f>
        <v>1</v>
      </c>
      <c r="Z99" s="20">
        <f t="shared" si="6"/>
        <v>0</v>
      </c>
      <c r="AA99" s="20">
        <f t="shared" si="8"/>
        <v>0</v>
      </c>
      <c r="AB99" s="20">
        <f t="shared" ca="1" si="9"/>
        <v>0</v>
      </c>
      <c r="AC99" s="20">
        <f t="shared" ca="1" si="10"/>
        <v>0</v>
      </c>
      <c r="AD99" s="20" t="str">
        <f ca="1">IF(AC99=0,"",IF(OR(ISBLANK(P99),ISBLANK(Q99)),"",IF(ISBLANK(VLOOKUP(A99,Database!A:AA,22,FALSE)),"",VLOOKUP(A99,Database!A:AA,22,FALSE))))</f>
        <v/>
      </c>
      <c r="AE99" s="20">
        <f ca="1">IFERROR(
   IF(
     OR(ISBLANK(P99),ISBLANK(Q99)),
     "",
     IF(
       AND(AB99&lt;&gt;"",OR(W99="Terminé",W99="En cours")),
       VLOOKUP(AD99,Setup_ScoreExactBonus!A:D,4,FALSE),
       0
     )),
  0)</f>
        <v>0</v>
      </c>
      <c r="AF99" s="21">
        <f t="shared" ca="1" si="11"/>
        <v>0</v>
      </c>
      <c r="AG99" s="21">
        <f ca="1">SUMIFS(AF$2:AF99,D$2:D99,D99)</f>
        <v>116</v>
      </c>
    </row>
    <row r="100" spans="1:33" hidden="1" x14ac:dyDescent="0.35">
      <c r="A100" s="21">
        <f>IF(ISBLANK(B100),"",COUNTIF(B$2:B100,B100))-1</f>
        <v>3</v>
      </c>
      <c r="B100" s="27">
        <v>18</v>
      </c>
      <c r="C100" s="10">
        <f>VLOOKUP($A100+IF($A100=0,1,0),Database!$A:$Y,7,FALSE)</f>
        <v>46185.875</v>
      </c>
      <c r="D100" s="21" t="str">
        <f>VLOOKUP(Pronostics!$B100,Setup_MPP!$A:$G,3,FALSE)</f>
        <v>Cartone</v>
      </c>
      <c r="E100" s="21" t="str">
        <f>VLOOKUP(Pronostics!$B100,Setup_MPP!$A:$G,2,FALSE)</f>
        <v>Quentin CARTON</v>
      </c>
      <c r="F100" s="21" t="str">
        <f>VLOOKUP($B100,Setup_MPP!$A:$E,4,FALSE)</f>
        <v>#F0BC42</v>
      </c>
      <c r="G100" s="21" t="str">
        <f>VLOOKUP($B100,Setup_MPP!$A:$E,5,FALSE)</f>
        <v>#8E1F2F</v>
      </c>
      <c r="H100" s="21" t="str">
        <f>IFERROR(IF(AND(A100&gt;=1,A100&lt;=104),VLOOKUP($A100,Location!$A:$J,6,FALSE),IF(A100=0,"Avant l'ouverture",IF(OR(A100=105,A100=106),"Bonus"))),"")</f>
        <v>Tour 1</v>
      </c>
      <c r="I100" s="21" t="str">
        <f>IF(LEFT(H100,4)="Tour",VLOOKUP(A100,Database!$A:$C,3,FALSE),"")</f>
        <v>B</v>
      </c>
      <c r="J100" s="21" t="str">
        <f>VLOOKUP($A100,Location!$A:$J,7,FALSE)</f>
        <v>Canada</v>
      </c>
      <c r="K100" s="21" t="str">
        <f>IFERROR(VLOOKUP(J100,Setup_Team!$B:$C,2,FALSE), "TDB")</f>
        <v>CAN</v>
      </c>
      <c r="L100" s="21" t="str">
        <f>VLOOKUP($A100,Location!$A:$J,8,FALSE)</f>
        <v>Bosnie-Herzégovine</v>
      </c>
      <c r="M100" s="21" t="str">
        <f>IFERROR(VLOOKUP(L100,Setup_Team!$B:$C,2,FALSE), "TDB")</f>
        <v>BIH</v>
      </c>
      <c r="N100" s="21" t="str">
        <f>VLOOKUP($A100,Location!$A:$J,9,FALSE)</f>
        <v>Toronto</v>
      </c>
      <c r="O100" s="21" t="str">
        <f>VLOOKUP($A100,Location!$A:$J,10,FALSE)</f>
        <v>BMO Field</v>
      </c>
      <c r="P100" s="27">
        <v>1</v>
      </c>
      <c r="Q100" s="27">
        <v>2</v>
      </c>
      <c r="R100" s="27" t="str">
        <f t="shared" si="7"/>
        <v>1-2</v>
      </c>
      <c r="S100" s="21">
        <v>0</v>
      </c>
      <c r="T100" s="20">
        <f>VLOOKUP($A100,Database!$A:$Y,10,FALSE)</f>
        <v>65</v>
      </c>
      <c r="U100" s="20">
        <f>VLOOKUP($A100,Database!$A:$Y,11,FALSE)</f>
        <v>117</v>
      </c>
      <c r="V100" s="20">
        <f>VLOOKUP($A100,Database!$A:$Y,12,FALSE)</f>
        <v>125</v>
      </c>
      <c r="W100" s="20" t="str">
        <f>VLOOKUP(A100,Database!A:M,13,FALSE)</f>
        <v>Terminé</v>
      </c>
      <c r="X100" s="20">
        <f>VLOOKUP($A100,Database!$A:$Y,20,FALSE)</f>
        <v>1</v>
      </c>
      <c r="Y100" s="20">
        <f>VLOOKUP($A100,Database!$A:$Y,21,FALSE)</f>
        <v>1</v>
      </c>
      <c r="Z100" s="20">
        <f t="shared" si="6"/>
        <v>0</v>
      </c>
      <c r="AA100" s="20">
        <f t="shared" si="8"/>
        <v>0</v>
      </c>
      <c r="AB100" s="20">
        <f t="shared" ca="1" si="9"/>
        <v>0</v>
      </c>
      <c r="AC100" s="20">
        <f t="shared" ca="1" si="10"/>
        <v>0</v>
      </c>
      <c r="AD100" s="20" t="str">
        <f ca="1">IF(AC100=0,"",IF(OR(ISBLANK(P100),ISBLANK(Q100)),"",IF(ISBLANK(VLOOKUP(A100,Database!A:AA,22,FALSE)),"",VLOOKUP(A100,Database!A:AA,22,FALSE))))</f>
        <v/>
      </c>
      <c r="AE100" s="20">
        <f ca="1">IFERROR(
   IF(
     OR(ISBLANK(P100),ISBLANK(Q100)),
     "",
     IF(
       AND(AB100&lt;&gt;"",OR(W100="Terminé",W100="En cours")),
       VLOOKUP(AD100,Setup_ScoreExactBonus!A:D,4,FALSE),
       0
     )),
  0)</f>
        <v>0</v>
      </c>
      <c r="AF100" s="21">
        <f t="shared" ca="1" si="11"/>
        <v>0</v>
      </c>
      <c r="AG100" s="21">
        <f ca="1">SUMIFS(AF$2:AF100,D$2:D100,D100)</f>
        <v>0</v>
      </c>
    </row>
    <row r="101" spans="1:33" hidden="1" x14ac:dyDescent="0.35">
      <c r="A101" s="21">
        <f>IF(ISBLANK(B101),"",COUNTIF(B$2:B101,B101))-1</f>
        <v>3</v>
      </c>
      <c r="B101" s="27">
        <v>19</v>
      </c>
      <c r="C101" s="10">
        <f>VLOOKUP($A101+IF($A101=0,1,0),Database!$A:$Y,7,FALSE)</f>
        <v>46185.875</v>
      </c>
      <c r="D101" s="21" t="str">
        <f>VLOOKUP(Pronostics!$B101,Setup_MPP!$A:$G,3,FALSE)</f>
        <v>YramVi</v>
      </c>
      <c r="E101" s="21" t="str">
        <f>VLOOKUP(Pronostics!$B101,Setup_MPP!$A:$G,2,FALSE)</f>
        <v>Eyram TETSHIE</v>
      </c>
      <c r="F101" s="21" t="str">
        <f>VLOOKUP($B101,Setup_MPP!$A:$E,4,FALSE)</f>
        <v>#E8B28F</v>
      </c>
      <c r="G101" s="21" t="str">
        <f>VLOOKUP($B101,Setup_MPP!$A:$E,5,FALSE)</f>
        <v>#E65568</v>
      </c>
      <c r="H101" s="21" t="str">
        <f>IFERROR(IF(AND(A101&gt;=1,A101&lt;=104),VLOOKUP($A101,Location!$A:$J,6,FALSE),IF(A101=0,"Avant l'ouverture",IF(OR(A101=105,A101=106),"Bonus"))),"")</f>
        <v>Tour 1</v>
      </c>
      <c r="I101" s="21" t="str">
        <f>IF(LEFT(H101,4)="Tour",VLOOKUP(A101,Database!$A:$C,3,FALSE),"")</f>
        <v>B</v>
      </c>
      <c r="J101" s="21" t="str">
        <f>VLOOKUP($A101,Location!$A:$J,7,FALSE)</f>
        <v>Canada</v>
      </c>
      <c r="K101" s="21" t="str">
        <f>IFERROR(VLOOKUP(J101,Setup_Team!$B:$C,2,FALSE), "TDB")</f>
        <v>CAN</v>
      </c>
      <c r="L101" s="21" t="str">
        <f>VLOOKUP($A101,Location!$A:$J,8,FALSE)</f>
        <v>Bosnie-Herzégovine</v>
      </c>
      <c r="M101" s="21" t="str">
        <f>IFERROR(VLOOKUP(L101,Setup_Team!$B:$C,2,FALSE), "TDB")</f>
        <v>BIH</v>
      </c>
      <c r="N101" s="21" t="str">
        <f>VLOOKUP($A101,Location!$A:$J,9,FALSE)</f>
        <v>Toronto</v>
      </c>
      <c r="O101" s="21" t="str">
        <f>VLOOKUP($A101,Location!$A:$J,10,FALSE)</f>
        <v>BMO Field</v>
      </c>
      <c r="P101" s="27">
        <v>2</v>
      </c>
      <c r="Q101" s="27">
        <v>1</v>
      </c>
      <c r="R101" s="27" t="str">
        <f t="shared" si="7"/>
        <v>2-1</v>
      </c>
      <c r="S101" s="21">
        <v>0</v>
      </c>
      <c r="T101" s="20">
        <f>VLOOKUP($A101,Database!$A:$Y,10,FALSE)</f>
        <v>65</v>
      </c>
      <c r="U101" s="20">
        <f>VLOOKUP($A101,Database!$A:$Y,11,FALSE)</f>
        <v>117</v>
      </c>
      <c r="V101" s="20">
        <f>VLOOKUP($A101,Database!$A:$Y,12,FALSE)</f>
        <v>125</v>
      </c>
      <c r="W101" s="20" t="str">
        <f>VLOOKUP(A101,Database!A:M,13,FALSE)</f>
        <v>Terminé</v>
      </c>
      <c r="X101" s="20">
        <f>VLOOKUP($A101,Database!$A:$Y,20,FALSE)</f>
        <v>1</v>
      </c>
      <c r="Y101" s="20">
        <f>VLOOKUP($A101,Database!$A:$Y,21,FALSE)</f>
        <v>1</v>
      </c>
      <c r="Z101" s="20">
        <f t="shared" si="6"/>
        <v>0</v>
      </c>
      <c r="AA101" s="20">
        <f t="shared" si="8"/>
        <v>0</v>
      </c>
      <c r="AB101" s="20">
        <f t="shared" ca="1" si="9"/>
        <v>0</v>
      </c>
      <c r="AC101" s="20">
        <f t="shared" ca="1" si="10"/>
        <v>0</v>
      </c>
      <c r="AD101" s="20" t="str">
        <f ca="1">IF(AC101=0,"",IF(OR(ISBLANK(P101),ISBLANK(Q101)),"",IF(ISBLANK(VLOOKUP(A101,Database!A:AA,22,FALSE)),"",VLOOKUP(A101,Database!A:AA,22,FALSE))))</f>
        <v/>
      </c>
      <c r="AE101" s="20">
        <f ca="1">IFERROR(
   IF(
     OR(ISBLANK(P101),ISBLANK(Q101)),
     "",
     IF(
       AND(AB101&lt;&gt;"",OR(W101="Terminé",W101="En cours")),
       VLOOKUP(AD101,Setup_ScoreExactBonus!A:D,4,FALSE),
       0
     )),
  0)</f>
        <v>0</v>
      </c>
      <c r="AF101" s="21">
        <f t="shared" ca="1" si="11"/>
        <v>0</v>
      </c>
      <c r="AG101" s="21">
        <f ca="1">SUMIFS(AF$2:AF101,D$2:D101,D101)</f>
        <v>69</v>
      </c>
    </row>
    <row r="102" spans="1:33" hidden="1" x14ac:dyDescent="0.35">
      <c r="A102" s="21">
        <f>IF(ISBLANK(B102),"",COUNTIF(B$2:B102,B102))-1</f>
        <v>3</v>
      </c>
      <c r="B102" s="27">
        <v>20</v>
      </c>
      <c r="C102" s="10">
        <f>VLOOKUP($A102+IF($A102=0,1,0),Database!$A:$Y,7,FALSE)</f>
        <v>46185.875</v>
      </c>
      <c r="D102" s="21" t="str">
        <f>VLOOKUP(Pronostics!$B102,Setup_MPP!$A:$G,3,FALSE)</f>
        <v>Anis_MaFihache</v>
      </c>
      <c r="E102" s="21" t="str">
        <f>VLOOKUP(Pronostics!$B102,Setup_MPP!$A:$G,2,FALSE)</f>
        <v>Anis LEBIK</v>
      </c>
      <c r="F102" s="21" t="str">
        <f>VLOOKUP($B102,Setup_MPP!$A:$E,4,FALSE)</f>
        <v>#60DC8C</v>
      </c>
      <c r="G102" s="21" t="str">
        <f>VLOOKUP($B102,Setup_MPP!$A:$E,5,FALSE)</f>
        <v>#22A34F</v>
      </c>
      <c r="H102" s="21" t="str">
        <f>IFERROR(IF(AND(A102&gt;=1,A102&lt;=104),VLOOKUP($A102,Location!$A:$J,6,FALSE),IF(A102=0,"Avant l'ouverture",IF(OR(A102=105,A102=106),"Bonus"))),"")</f>
        <v>Tour 1</v>
      </c>
      <c r="I102" s="21" t="str">
        <f>IF(LEFT(H102,4)="Tour",VLOOKUP(A102,Database!$A:$C,3,FALSE),"")</f>
        <v>B</v>
      </c>
      <c r="J102" s="21" t="str">
        <f>VLOOKUP($A102,Location!$A:$J,7,FALSE)</f>
        <v>Canada</v>
      </c>
      <c r="K102" s="21" t="str">
        <f>IFERROR(VLOOKUP(J102,Setup_Team!$B:$C,2,FALSE), "TDB")</f>
        <v>CAN</v>
      </c>
      <c r="L102" s="21" t="str">
        <f>VLOOKUP($A102,Location!$A:$J,8,FALSE)</f>
        <v>Bosnie-Herzégovine</v>
      </c>
      <c r="M102" s="21" t="str">
        <f>IFERROR(VLOOKUP(L102,Setup_Team!$B:$C,2,FALSE), "TDB")</f>
        <v>BIH</v>
      </c>
      <c r="N102" s="21" t="str">
        <f>VLOOKUP($A102,Location!$A:$J,9,FALSE)</f>
        <v>Toronto</v>
      </c>
      <c r="O102" s="21" t="str">
        <f>VLOOKUP($A102,Location!$A:$J,10,FALSE)</f>
        <v>BMO Field</v>
      </c>
      <c r="P102" s="27">
        <v>2</v>
      </c>
      <c r="Q102" s="27">
        <v>1</v>
      </c>
      <c r="R102" s="27" t="str">
        <f t="shared" si="7"/>
        <v>2-1</v>
      </c>
      <c r="S102" s="21">
        <v>0</v>
      </c>
      <c r="T102" s="20">
        <f>VLOOKUP($A102,Database!$A:$Y,10,FALSE)</f>
        <v>65</v>
      </c>
      <c r="U102" s="20">
        <f>VLOOKUP($A102,Database!$A:$Y,11,FALSE)</f>
        <v>117</v>
      </c>
      <c r="V102" s="20">
        <f>VLOOKUP($A102,Database!$A:$Y,12,FALSE)</f>
        <v>125</v>
      </c>
      <c r="W102" s="20" t="str">
        <f>VLOOKUP(A102,Database!A:M,13,FALSE)</f>
        <v>Terminé</v>
      </c>
      <c r="X102" s="20">
        <f>VLOOKUP($A102,Database!$A:$Y,20,FALSE)</f>
        <v>1</v>
      </c>
      <c r="Y102" s="20">
        <f>VLOOKUP($A102,Database!$A:$Y,21,FALSE)</f>
        <v>1</v>
      </c>
      <c r="Z102" s="20">
        <f t="shared" si="6"/>
        <v>0</v>
      </c>
      <c r="AA102" s="20">
        <f t="shared" si="8"/>
        <v>0</v>
      </c>
      <c r="AB102" s="20">
        <f t="shared" ca="1" si="9"/>
        <v>0</v>
      </c>
      <c r="AC102" s="20">
        <f t="shared" ca="1" si="10"/>
        <v>0</v>
      </c>
      <c r="AD102" s="20" t="str">
        <f ca="1">IF(AC102=0,"",IF(OR(ISBLANK(P102),ISBLANK(Q102)),"",IF(ISBLANK(VLOOKUP(A102,Database!A:AA,22,FALSE)),"",VLOOKUP(A102,Database!A:AA,22,FALSE))))</f>
        <v/>
      </c>
      <c r="AE102" s="20">
        <f ca="1">IFERROR(
   IF(
     OR(ISBLANK(P102),ISBLANK(Q102)),
     "",
     IF(
       AND(AB102&lt;&gt;"",OR(W102="Terminé",W102="En cours")),
       VLOOKUP(AD102,Setup_ScoreExactBonus!A:D,4,FALSE),
       0
     )),
  0)</f>
        <v>0</v>
      </c>
      <c r="AF102" s="21">
        <f t="shared" ca="1" si="11"/>
        <v>0</v>
      </c>
      <c r="AG102" s="21">
        <f ca="1">SUMIFS(AF$2:AF102,D$2:D102,D102)</f>
        <v>49</v>
      </c>
    </row>
    <row r="103" spans="1:33" hidden="1" x14ac:dyDescent="0.35">
      <c r="A103" s="21">
        <f>IF(ISBLANK(B103),"",COUNTIF(B$2:B103,B103))-1</f>
        <v>3</v>
      </c>
      <c r="B103" s="27">
        <v>21</v>
      </c>
      <c r="C103" s="10">
        <f>VLOOKUP($A103+IF($A103=0,1,0),Database!$A:$Y,7,FALSE)</f>
        <v>46185.875</v>
      </c>
      <c r="D103" s="21" t="str">
        <f>VLOOKUP(Pronostics!$B103,Setup_MPP!$A:$G,3,FALSE)</f>
        <v>JUJULABOSS13</v>
      </c>
      <c r="E103" s="21" t="str">
        <f>VLOOKUP(Pronostics!$B103,Setup_MPP!$A:$G,2,FALSE)</f>
        <v>Julia BOUANAN</v>
      </c>
      <c r="F103" s="21" t="str">
        <f>VLOOKUP($B103,Setup_MPP!$A:$E,4,FALSE)</f>
        <v>#2FAEE0</v>
      </c>
      <c r="G103" s="21" t="str">
        <f>VLOOKUP($B103,Setup_MPP!$A:$E,5,FALSE)</f>
        <v>#BEA064</v>
      </c>
      <c r="H103" s="21" t="str">
        <f>IFERROR(IF(AND(A103&gt;=1,A103&lt;=104),VLOOKUP($A103,Location!$A:$J,6,FALSE),IF(A103=0,"Avant l'ouverture",IF(OR(A103=105,A103=106),"Bonus"))),"")</f>
        <v>Tour 1</v>
      </c>
      <c r="I103" s="21" t="str">
        <f>IF(LEFT(H103,4)="Tour",VLOOKUP(A103,Database!$A:$C,3,FALSE),"")</f>
        <v>B</v>
      </c>
      <c r="J103" s="21" t="str">
        <f>VLOOKUP($A103,Location!$A:$J,7,FALSE)</f>
        <v>Canada</v>
      </c>
      <c r="K103" s="21" t="str">
        <f>IFERROR(VLOOKUP(J103,Setup_Team!$B:$C,2,FALSE), "TDB")</f>
        <v>CAN</v>
      </c>
      <c r="L103" s="21" t="str">
        <f>VLOOKUP($A103,Location!$A:$J,8,FALSE)</f>
        <v>Bosnie-Herzégovine</v>
      </c>
      <c r="M103" s="21" t="str">
        <f>IFERROR(VLOOKUP(L103,Setup_Team!$B:$C,2,FALSE), "TDB")</f>
        <v>BIH</v>
      </c>
      <c r="N103" s="21" t="str">
        <f>VLOOKUP($A103,Location!$A:$J,9,FALSE)</f>
        <v>Toronto</v>
      </c>
      <c r="O103" s="21" t="str">
        <f>VLOOKUP($A103,Location!$A:$J,10,FALSE)</f>
        <v>BMO Field</v>
      </c>
      <c r="P103" s="27">
        <v>0</v>
      </c>
      <c r="Q103" s="27">
        <v>0</v>
      </c>
      <c r="R103" s="27" t="str">
        <f t="shared" si="7"/>
        <v>0-0</v>
      </c>
      <c r="S103" s="21">
        <v>0</v>
      </c>
      <c r="T103" s="20">
        <f>VLOOKUP($A103,Database!$A:$Y,10,FALSE)</f>
        <v>65</v>
      </c>
      <c r="U103" s="20">
        <f>VLOOKUP($A103,Database!$A:$Y,11,FALSE)</f>
        <v>117</v>
      </c>
      <c r="V103" s="20">
        <f>VLOOKUP($A103,Database!$A:$Y,12,FALSE)</f>
        <v>125</v>
      </c>
      <c r="W103" s="20" t="str">
        <f>VLOOKUP(A103,Database!A:M,13,FALSE)</f>
        <v>Terminé</v>
      </c>
      <c r="X103" s="20">
        <f>VLOOKUP($A103,Database!$A:$Y,20,FALSE)</f>
        <v>1</v>
      </c>
      <c r="Y103" s="20">
        <f>VLOOKUP($A103,Database!$A:$Y,21,FALSE)</f>
        <v>1</v>
      </c>
      <c r="Z103" s="20">
        <f t="shared" si="6"/>
        <v>0</v>
      </c>
      <c r="AA103" s="20">
        <f t="shared" si="8"/>
        <v>1</v>
      </c>
      <c r="AB103" s="20">
        <f t="shared" ca="1" si="9"/>
        <v>117</v>
      </c>
      <c r="AC103" s="20">
        <f t="shared" ca="1" si="10"/>
        <v>0</v>
      </c>
      <c r="AD103" s="20" t="str">
        <f ca="1">IF(AC103=0,"",IF(OR(ISBLANK(P103),ISBLANK(Q103)),"",IF(ISBLANK(VLOOKUP(A103,Database!A:AA,22,FALSE)),"",VLOOKUP(A103,Database!A:AA,22,FALSE))))</f>
        <v/>
      </c>
      <c r="AE103" s="20">
        <f ca="1">IFERROR(
   IF(
     OR(ISBLANK(P103),ISBLANK(Q103)),
     "",
     IF(
       AND(AB103&lt;&gt;"",OR(W103="Terminé",W103="En cours")),
       VLOOKUP(AD103,Setup_ScoreExactBonus!A:D,4,FALSE),
       0
     )),
  0)</f>
        <v>0</v>
      </c>
      <c r="AF103" s="21">
        <f t="shared" ca="1" si="11"/>
        <v>117</v>
      </c>
      <c r="AG103" s="21">
        <f ca="1">SUMIFS(AF$2:AF103,D$2:D103,D103)</f>
        <v>282</v>
      </c>
    </row>
    <row r="104" spans="1:33" hidden="1" x14ac:dyDescent="0.35">
      <c r="A104" s="21">
        <f>IF(ISBLANK(B104),"",COUNTIF(B$2:B104,B104))-1</f>
        <v>3</v>
      </c>
      <c r="B104" s="27">
        <v>22</v>
      </c>
      <c r="C104" s="10">
        <f>VLOOKUP($A104+IF($A104=0,1,0),Database!$A:$Y,7,FALSE)</f>
        <v>46185.875</v>
      </c>
      <c r="D104" s="21" t="str">
        <f>VLOOKUP(Pronostics!$B104,Setup_MPP!$A:$G,3,FALSE)</f>
        <v>Jujumsrd</v>
      </c>
      <c r="E104" s="21" t="str">
        <f>VLOOKUP(Pronostics!$B104,Setup_MPP!$A:$G,2,FALSE)</f>
        <v>Julie Mansard</v>
      </c>
      <c r="F104" s="21" t="str">
        <f>VLOOKUP($B104,Setup_MPP!$A:$E,4,FALSE)</f>
        <v>#41DEF0</v>
      </c>
      <c r="G104" s="21" t="str">
        <f>VLOOKUP($B104,Setup_MPP!$A:$E,5,FALSE)</f>
        <v>#0BA6B7</v>
      </c>
      <c r="H104" s="21" t="str">
        <f>IFERROR(IF(AND(A104&gt;=1,A104&lt;=104),VLOOKUP($A104,Location!$A:$J,6,FALSE),IF(A104=0,"Avant l'ouverture",IF(OR(A104=105,A104=106),"Bonus"))),"")</f>
        <v>Tour 1</v>
      </c>
      <c r="I104" s="21" t="str">
        <f>IF(LEFT(H104,4)="Tour",VLOOKUP(A104,Database!$A:$C,3,FALSE),"")</f>
        <v>B</v>
      </c>
      <c r="J104" s="21" t="str">
        <f>VLOOKUP($A104,Location!$A:$J,7,FALSE)</f>
        <v>Canada</v>
      </c>
      <c r="K104" s="21" t="str">
        <f>IFERROR(VLOOKUP(J104,Setup_Team!$B:$C,2,FALSE), "TDB")</f>
        <v>CAN</v>
      </c>
      <c r="L104" s="21" t="str">
        <f>VLOOKUP($A104,Location!$A:$J,8,FALSE)</f>
        <v>Bosnie-Herzégovine</v>
      </c>
      <c r="M104" s="21" t="str">
        <f>IFERROR(VLOOKUP(L104,Setup_Team!$B:$C,2,FALSE), "TDB")</f>
        <v>BIH</v>
      </c>
      <c r="N104" s="21" t="str">
        <f>VLOOKUP($A104,Location!$A:$J,9,FALSE)</f>
        <v>Toronto</v>
      </c>
      <c r="O104" s="21" t="str">
        <f>VLOOKUP($A104,Location!$A:$J,10,FALSE)</f>
        <v>BMO Field</v>
      </c>
      <c r="P104" s="27">
        <v>2</v>
      </c>
      <c r="Q104" s="27">
        <v>1</v>
      </c>
      <c r="R104" s="27" t="str">
        <f t="shared" si="7"/>
        <v>2-1</v>
      </c>
      <c r="S104" s="21">
        <v>0</v>
      </c>
      <c r="T104" s="20">
        <f>VLOOKUP($A104,Database!$A:$Y,10,FALSE)</f>
        <v>65</v>
      </c>
      <c r="U104" s="20">
        <f>VLOOKUP($A104,Database!$A:$Y,11,FALSE)</f>
        <v>117</v>
      </c>
      <c r="V104" s="20">
        <f>VLOOKUP($A104,Database!$A:$Y,12,FALSE)</f>
        <v>125</v>
      </c>
      <c r="W104" s="20" t="str">
        <f>VLOOKUP(A104,Database!A:M,13,FALSE)</f>
        <v>Terminé</v>
      </c>
      <c r="X104" s="20">
        <f>VLOOKUP($A104,Database!$A:$Y,20,FALSE)</f>
        <v>1</v>
      </c>
      <c r="Y104" s="20">
        <f>VLOOKUP($A104,Database!$A:$Y,21,FALSE)</f>
        <v>1</v>
      </c>
      <c r="Z104" s="20">
        <f t="shared" si="6"/>
        <v>0</v>
      </c>
      <c r="AA104" s="20">
        <f t="shared" si="8"/>
        <v>0</v>
      </c>
      <c r="AB104" s="20">
        <f t="shared" ca="1" si="9"/>
        <v>0</v>
      </c>
      <c r="AC104" s="20">
        <f t="shared" ca="1" si="10"/>
        <v>0</v>
      </c>
      <c r="AD104" s="20" t="str">
        <f ca="1">IF(AC104=0,"",IF(OR(ISBLANK(P104),ISBLANK(Q104)),"",IF(ISBLANK(VLOOKUP(A104,Database!A:AA,22,FALSE)),"",VLOOKUP(A104,Database!A:AA,22,FALSE))))</f>
        <v/>
      </c>
      <c r="AE104" s="20">
        <f ca="1">IFERROR(
   IF(
     OR(ISBLANK(P104),ISBLANK(Q104)),
     "",
     IF(
       AND(AB104&lt;&gt;"",OR(W104="Terminé",W104="En cours")),
       VLOOKUP(AD104,Setup_ScoreExactBonus!A:D,4,FALSE),
       0
     )),
  0)</f>
        <v>0</v>
      </c>
      <c r="AF104" s="21">
        <f t="shared" ca="1" si="11"/>
        <v>0</v>
      </c>
      <c r="AG104" s="21">
        <f ca="1">SUMIFS(AF$2:AF104,D$2:D104,D104)</f>
        <v>69</v>
      </c>
    </row>
    <row r="105" spans="1:33" hidden="1" x14ac:dyDescent="0.35">
      <c r="A105" s="21">
        <f>IF(ISBLANK(B105),"",COUNTIF(B$2:B105,B105))-1</f>
        <v>3</v>
      </c>
      <c r="B105" s="27">
        <v>23</v>
      </c>
      <c r="C105" s="10">
        <f>VLOOKUP($A105+IF($A105=0,1,0),Database!$A:$Y,7,FALSE)</f>
        <v>46185.875</v>
      </c>
      <c r="D105" s="21" t="str">
        <f>VLOOKUP(Pronostics!$B105,Setup_MPP!$A:$G,3,FALSE)</f>
        <v>DJUDJUPRONO</v>
      </c>
      <c r="E105" s="21" t="str">
        <f>VLOOKUP(Pronostics!$B105,Setup_MPP!$A:$G,2,FALSE)</f>
        <v>Juliette</v>
      </c>
      <c r="F105" s="21" t="str">
        <f>VLOOKUP($B105,Setup_MPP!$A:$E,4,FALSE)</f>
        <v>#F2A2A2</v>
      </c>
      <c r="G105" s="21" t="str">
        <f>VLOOKUP($B105,Setup_MPP!$A:$E,5,FALSE)</f>
        <v>#C25D5D</v>
      </c>
      <c r="H105" s="21" t="str">
        <f>IFERROR(IF(AND(A105&gt;=1,A105&lt;=104),VLOOKUP($A105,Location!$A:$J,6,FALSE),IF(A105=0,"Avant l'ouverture",IF(OR(A105=105,A105=106),"Bonus"))),"")</f>
        <v>Tour 1</v>
      </c>
      <c r="I105" s="21" t="str">
        <f>IF(LEFT(H105,4)="Tour",VLOOKUP(A105,Database!$A:$C,3,FALSE),"")</f>
        <v>B</v>
      </c>
      <c r="J105" s="21" t="str">
        <f>VLOOKUP($A105,Location!$A:$J,7,FALSE)</f>
        <v>Canada</v>
      </c>
      <c r="K105" s="21" t="str">
        <f>IFERROR(VLOOKUP(J105,Setup_Team!$B:$C,2,FALSE), "TDB")</f>
        <v>CAN</v>
      </c>
      <c r="L105" s="21" t="str">
        <f>VLOOKUP($A105,Location!$A:$J,8,FALSE)</f>
        <v>Bosnie-Herzégovine</v>
      </c>
      <c r="M105" s="21" t="str">
        <f>IFERROR(VLOOKUP(L105,Setup_Team!$B:$C,2,FALSE), "TDB")</f>
        <v>BIH</v>
      </c>
      <c r="N105" s="21" t="str">
        <f>VLOOKUP($A105,Location!$A:$J,9,FALSE)</f>
        <v>Toronto</v>
      </c>
      <c r="O105" s="21" t="str">
        <f>VLOOKUP($A105,Location!$A:$J,10,FALSE)</f>
        <v>BMO Field</v>
      </c>
      <c r="P105" s="27"/>
      <c r="Q105" s="27"/>
      <c r="R105" s="27" t="str">
        <f t="shared" si="7"/>
        <v>0-0</v>
      </c>
      <c r="S105" s="21">
        <v>0</v>
      </c>
      <c r="T105" s="20">
        <f>VLOOKUP($A105,Database!$A:$Y,10,FALSE)</f>
        <v>65</v>
      </c>
      <c r="U105" s="20">
        <f>VLOOKUP($A105,Database!$A:$Y,11,FALSE)</f>
        <v>117</v>
      </c>
      <c r="V105" s="20">
        <f>VLOOKUP($A105,Database!$A:$Y,12,FALSE)</f>
        <v>125</v>
      </c>
      <c r="W105" s="20" t="str">
        <f>VLOOKUP(A105,Database!A:M,13,FALSE)</f>
        <v>Terminé</v>
      </c>
      <c r="X105" s="20">
        <f>VLOOKUP($A105,Database!$A:$Y,20,FALSE)</f>
        <v>1</v>
      </c>
      <c r="Y105" s="20">
        <f>VLOOKUP($A105,Database!$A:$Y,21,FALSE)</f>
        <v>1</v>
      </c>
      <c r="Z105" s="20">
        <f t="shared" si="6"/>
        <v>1</v>
      </c>
      <c r="AA105" s="20" t="str">
        <f t="shared" si="8"/>
        <v/>
      </c>
      <c r="AB105" s="20">
        <f t="shared" ca="1" si="9"/>
        <v>117</v>
      </c>
      <c r="AC105" s="20">
        <f t="shared" ca="1" si="10"/>
        <v>0</v>
      </c>
      <c r="AD105" s="20" t="str">
        <f ca="1">IF(AC105=0,"",IF(OR(ISBLANK(P105),ISBLANK(Q105)),"",IF(ISBLANK(VLOOKUP(A105,Database!A:AA,22,FALSE)),"",VLOOKUP(A105,Database!A:AA,22,FALSE))))</f>
        <v/>
      </c>
      <c r="AE105" s="20" t="str">
        <f>IFERROR(
   IF(
     OR(ISBLANK(P105),ISBLANK(Q105)),
     "",
     IF(
       AND(AB105&lt;&gt;"",OR(W105="Terminé",W105="En cours")),
       VLOOKUP(AD105,Setup_ScoreExactBonus!A:D,4,FALSE),
       0
     )),
  0)</f>
        <v/>
      </c>
      <c r="AF105" s="21">
        <f t="shared" si="11"/>
        <v>0</v>
      </c>
      <c r="AG105" s="21">
        <f ca="1">SUMIFS(AF$2:AF105,D$2:D105,D105)</f>
        <v>165</v>
      </c>
    </row>
    <row r="106" spans="1:33" hidden="1" x14ac:dyDescent="0.35">
      <c r="A106" s="21">
        <f>IF(ISBLANK(B106),"",COUNTIF(B$2:B106,B106))-1</f>
        <v>3</v>
      </c>
      <c r="B106" s="27">
        <v>24</v>
      </c>
      <c r="C106" s="10">
        <f>VLOOKUP($A106+IF($A106=0,1,0),Database!$A:$Y,7,FALSE)</f>
        <v>46185.875</v>
      </c>
      <c r="D106" s="21" t="str">
        <f>VLOOKUP(Pronostics!$B106,Setup_MPP!$A:$G,3,FALSE)</f>
        <v>Samyaaaaaaaaaa</v>
      </c>
      <c r="E106" s="21" t="str">
        <f>VLOOKUP(Pronostics!$B106,Setup_MPP!$A:$G,2,FALSE)</f>
        <v>Samya ALAOUI</v>
      </c>
      <c r="F106" s="21" t="str">
        <f>VLOOKUP($B106,Setup_MPP!$A:$E,4,FALSE)</f>
        <v>#A2F2C7</v>
      </c>
      <c r="G106" s="21" t="str">
        <f>VLOOKUP($B106,Setup_MPP!$A:$E,5,FALSE)</f>
        <v>#5DC18C</v>
      </c>
      <c r="H106" s="21" t="str">
        <f>IFERROR(IF(AND(A106&gt;=1,A106&lt;=104),VLOOKUP($A106,Location!$A:$J,6,FALSE),IF(A106=0,"Avant l'ouverture",IF(OR(A106=105,A106=106),"Bonus"))),"")</f>
        <v>Tour 1</v>
      </c>
      <c r="I106" s="21" t="str">
        <f>IF(LEFT(H106,4)="Tour",VLOOKUP(A106,Database!$A:$C,3,FALSE),"")</f>
        <v>B</v>
      </c>
      <c r="J106" s="21" t="str">
        <f>VLOOKUP($A106,Location!$A:$J,7,FALSE)</f>
        <v>Canada</v>
      </c>
      <c r="K106" s="21" t="str">
        <f>IFERROR(VLOOKUP(J106,Setup_Team!$B:$C,2,FALSE), "TDB")</f>
        <v>CAN</v>
      </c>
      <c r="L106" s="21" t="str">
        <f>VLOOKUP($A106,Location!$A:$J,8,FALSE)</f>
        <v>Bosnie-Herzégovine</v>
      </c>
      <c r="M106" s="21" t="str">
        <f>IFERROR(VLOOKUP(L106,Setup_Team!$B:$C,2,FALSE), "TDB")</f>
        <v>BIH</v>
      </c>
      <c r="N106" s="21" t="str">
        <f>VLOOKUP($A106,Location!$A:$J,9,FALSE)</f>
        <v>Toronto</v>
      </c>
      <c r="O106" s="21" t="str">
        <f>VLOOKUP($A106,Location!$A:$J,10,FALSE)</f>
        <v>BMO Field</v>
      </c>
      <c r="P106" s="27">
        <v>1</v>
      </c>
      <c r="Q106" s="27">
        <v>1</v>
      </c>
      <c r="R106" s="27" t="str">
        <f t="shared" si="7"/>
        <v>1-1</v>
      </c>
      <c r="S106" s="21">
        <v>0</v>
      </c>
      <c r="T106" s="20">
        <f>VLOOKUP($A106,Database!$A:$Y,10,FALSE)</f>
        <v>65</v>
      </c>
      <c r="U106" s="20">
        <f>VLOOKUP($A106,Database!$A:$Y,11,FALSE)</f>
        <v>117</v>
      </c>
      <c r="V106" s="20">
        <f>VLOOKUP($A106,Database!$A:$Y,12,FALSE)</f>
        <v>125</v>
      </c>
      <c r="W106" s="20" t="str">
        <f>VLOOKUP(A106,Database!A:M,13,FALSE)</f>
        <v>Terminé</v>
      </c>
      <c r="X106" s="20">
        <f>VLOOKUP($A106,Database!$A:$Y,20,FALSE)</f>
        <v>1</v>
      </c>
      <c r="Y106" s="20">
        <f>VLOOKUP($A106,Database!$A:$Y,21,FALSE)</f>
        <v>1</v>
      </c>
      <c r="Z106" s="20">
        <f t="shared" si="6"/>
        <v>0</v>
      </c>
      <c r="AA106" s="20">
        <f t="shared" si="8"/>
        <v>1</v>
      </c>
      <c r="AB106" s="20">
        <f t="shared" ca="1" si="9"/>
        <v>117</v>
      </c>
      <c r="AC106" s="20">
        <f t="shared" ca="1" si="10"/>
        <v>1</v>
      </c>
      <c r="AD106" s="20" t="str">
        <f ca="1">IF(AC106=0,"",IF(OR(ISBLANK(P106),ISBLANK(Q106)),"",IF(ISBLANK(VLOOKUP(A106,Database!A:AA,22,FALSE)),"",VLOOKUP(A106,Database!A:AA,22,FALSE))))</f>
        <v>Exact</v>
      </c>
      <c r="AE106" s="20">
        <f ca="1">IFERROR(
   IF(
     OR(ISBLANK(P106),ISBLANK(Q106)),
     "",
     IF(
       AND(AB106&lt;&gt;"",OR(W106="Terminé",W106="En cours")),
       VLOOKUP(AD106,Setup_ScoreExactBonus!A:D,4,FALSE),
       0
     )),
  0)</f>
        <v>20</v>
      </c>
      <c r="AF106" s="21">
        <f t="shared" ca="1" si="11"/>
        <v>137</v>
      </c>
      <c r="AG106" s="21">
        <f ca="1">SUMIFS(AF$2:AF106,D$2:D106,D106)</f>
        <v>233</v>
      </c>
    </row>
    <row r="107" spans="1:33" hidden="1" x14ac:dyDescent="0.35">
      <c r="A107" s="21">
        <f>IF(ISBLANK(B107),"",COUNTIF(B$2:B107,B107))-1</f>
        <v>3</v>
      </c>
      <c r="B107" s="27">
        <v>25</v>
      </c>
      <c r="C107" s="10">
        <f>VLOOKUP($A107+IF($A107=0,1,0),Database!$A:$Y,7,FALSE)</f>
        <v>46185.875</v>
      </c>
      <c r="D107" s="21" t="str">
        <f>VLOOKUP(Pronostics!$B107,Setup_MPP!$A:$G,3,FALSE)</f>
        <v>leaw0808</v>
      </c>
      <c r="E107" s="21" t="str">
        <f>VLOOKUP(Pronostics!$B107,Setup_MPP!$A:$G,2,FALSE)</f>
        <v>Léa WALOCQ</v>
      </c>
      <c r="F107" s="21" t="str">
        <f>VLOOKUP($B107,Setup_MPP!$A:$E,4,FALSE)</f>
        <v>#D1B9EB</v>
      </c>
      <c r="G107" s="21" t="str">
        <f>VLOOKUP($B107,Setup_MPP!$A:$E,5,FALSE)</f>
        <v>#B58BC7</v>
      </c>
      <c r="H107" s="21" t="str">
        <f>IFERROR(IF(AND(A107&gt;=1,A107&lt;=104),VLOOKUP($A107,Location!$A:$J,6,FALSE),IF(A107=0,"Avant l'ouverture",IF(OR(A107=105,A107=106),"Bonus"))),"")</f>
        <v>Tour 1</v>
      </c>
      <c r="I107" s="21" t="str">
        <f>IF(LEFT(H107,4)="Tour",VLOOKUP(A107,Database!$A:$C,3,FALSE),"")</f>
        <v>B</v>
      </c>
      <c r="J107" s="21" t="str">
        <f>VLOOKUP($A107,Location!$A:$J,7,FALSE)</f>
        <v>Canada</v>
      </c>
      <c r="K107" s="21" t="str">
        <f>IFERROR(VLOOKUP(J107,Setup_Team!$B:$C,2,FALSE), "TDB")</f>
        <v>CAN</v>
      </c>
      <c r="L107" s="21" t="str">
        <f>VLOOKUP($A107,Location!$A:$J,8,FALSE)</f>
        <v>Bosnie-Herzégovine</v>
      </c>
      <c r="M107" s="21" t="str">
        <f>IFERROR(VLOOKUP(L107,Setup_Team!$B:$C,2,FALSE), "TDB")</f>
        <v>BIH</v>
      </c>
      <c r="N107" s="21" t="str">
        <f>VLOOKUP($A107,Location!$A:$J,9,FALSE)</f>
        <v>Toronto</v>
      </c>
      <c r="O107" s="21" t="str">
        <f>VLOOKUP($A107,Location!$A:$J,10,FALSE)</f>
        <v>BMO Field</v>
      </c>
      <c r="P107" s="27">
        <v>1</v>
      </c>
      <c r="Q107" s="27">
        <v>2</v>
      </c>
      <c r="R107" s="27" t="str">
        <f t="shared" si="7"/>
        <v>1-2</v>
      </c>
      <c r="S107" s="21">
        <v>0</v>
      </c>
      <c r="T107" s="20">
        <f>VLOOKUP($A107,Database!$A:$Y,10,FALSE)</f>
        <v>65</v>
      </c>
      <c r="U107" s="20">
        <f>VLOOKUP($A107,Database!$A:$Y,11,FALSE)</f>
        <v>117</v>
      </c>
      <c r="V107" s="20">
        <f>VLOOKUP($A107,Database!$A:$Y,12,FALSE)</f>
        <v>125</v>
      </c>
      <c r="W107" s="20" t="str">
        <f>VLOOKUP(A107,Database!A:M,13,FALSE)</f>
        <v>Terminé</v>
      </c>
      <c r="X107" s="20">
        <f>VLOOKUP($A107,Database!$A:$Y,20,FALSE)</f>
        <v>1</v>
      </c>
      <c r="Y107" s="20">
        <f>VLOOKUP($A107,Database!$A:$Y,21,FALSE)</f>
        <v>1</v>
      </c>
      <c r="Z107" s="20">
        <f t="shared" si="6"/>
        <v>0</v>
      </c>
      <c r="AA107" s="20">
        <f t="shared" si="8"/>
        <v>0</v>
      </c>
      <c r="AB107" s="20">
        <f t="shared" ca="1" si="9"/>
        <v>0</v>
      </c>
      <c r="AC107" s="20">
        <f t="shared" ca="1" si="10"/>
        <v>0</v>
      </c>
      <c r="AD107" s="20" t="str">
        <f ca="1">IF(AC107=0,"",IF(OR(ISBLANK(P107),ISBLANK(Q107)),"",IF(ISBLANK(VLOOKUP(A107,Database!A:AA,22,FALSE)),"",VLOOKUP(A107,Database!A:AA,22,FALSE))))</f>
        <v/>
      </c>
      <c r="AE107" s="20">
        <f ca="1">IFERROR(
   IF(
     OR(ISBLANK(P107),ISBLANK(Q107)),
     "",
     IF(
       AND(AB107&lt;&gt;"",OR(W107="Terminé",W107="En cours")),
       VLOOKUP(AD107,Setup_ScoreExactBonus!A:D,4,FALSE),
       0
     )),
  0)</f>
        <v>0</v>
      </c>
      <c r="AF107" s="21">
        <f t="shared" ca="1" si="11"/>
        <v>0</v>
      </c>
      <c r="AG107" s="21">
        <f ca="1">SUMIFS(AF$2:AF107,D$2:D107,D107)</f>
        <v>96</v>
      </c>
    </row>
    <row r="108" spans="1:33" hidden="1" x14ac:dyDescent="0.35">
      <c r="A108" s="21">
        <f>IF(ISBLANK(B108),"",COUNTIF(B$2:B108,B108))-1</f>
        <v>3</v>
      </c>
      <c r="B108" s="27">
        <v>26</v>
      </c>
      <c r="C108" s="10">
        <v>46184.875</v>
      </c>
      <c r="D108" s="21" t="str">
        <f>VLOOKUP(Pronostics!$B108,Setup_MPP!$A:$G,3,FALSE)</f>
        <v>Mohamad#5GGG1</v>
      </c>
      <c r="E108" s="21" t="str">
        <f>VLOOKUP(Pronostics!$B108,Setup_MPP!$A:$G,2,FALSE)</f>
        <v>Mohamad EL KAWAS</v>
      </c>
      <c r="F108" s="21" t="str">
        <f>VLOOKUP($B108,Setup_MPP!$A:$E,4,FALSE)</f>
        <v>#EB8787</v>
      </c>
      <c r="G108" s="21" t="str">
        <f>VLOOKUP($B108,Setup_MPP!$A:$E,5,FALSE)</f>
        <v>#368E2C</v>
      </c>
      <c r="H108" s="21" t="str">
        <f>IFERROR(IF(AND(A108&gt;=1,A108&lt;=104),VLOOKUP($A108,Location!$A:$J,6,FALSE),IF(A108=0,"Avant l'ouverture",IF(OR(A108=105,A108=106),"Bonus"))),"")</f>
        <v>Tour 1</v>
      </c>
      <c r="I108" s="21" t="str">
        <f>IF(LEFT(H108,4)="Tour",VLOOKUP(A108,Database!$A:$C,3,FALSE),"")</f>
        <v>B</v>
      </c>
      <c r="J108" s="21" t="str">
        <f>VLOOKUP($A108,Location!$A:$J,7,FALSE)</f>
        <v>Canada</v>
      </c>
      <c r="K108" s="21" t="str">
        <f>IFERROR(VLOOKUP(J108,Setup_Team!$B:$C,2,FALSE), "TDB")</f>
        <v>CAN</v>
      </c>
      <c r="L108" s="21" t="str">
        <f>VLOOKUP($A108,Location!$A:$J,8,FALSE)</f>
        <v>Bosnie-Herzégovine</v>
      </c>
      <c r="M108" s="21" t="str">
        <f>IFERROR(VLOOKUP(L108,Setup_Team!$B:$C,2,FALSE), "TDB")</f>
        <v>BIH</v>
      </c>
      <c r="P108" s="21">
        <v>1</v>
      </c>
      <c r="Q108" s="21">
        <v>0</v>
      </c>
      <c r="R108" s="27" t="str">
        <f t="shared" si="7"/>
        <v>1-0</v>
      </c>
      <c r="S108" s="21">
        <v>0</v>
      </c>
      <c r="T108" s="20">
        <f>VLOOKUP($A108,Database!$A:$Y,10,FALSE)</f>
        <v>65</v>
      </c>
      <c r="U108" s="20">
        <f>VLOOKUP($A108,Database!$A:$Y,11,FALSE)</f>
        <v>117</v>
      </c>
      <c r="V108" s="20">
        <f>VLOOKUP($A108,Database!$A:$Y,12,FALSE)</f>
        <v>125</v>
      </c>
      <c r="W108" s="20" t="str">
        <f>VLOOKUP(A108,Database!A:M,13,FALSE)</f>
        <v>Terminé</v>
      </c>
      <c r="X108" s="20">
        <f>VLOOKUP($A108,Database!$A:$Y,20,FALSE)</f>
        <v>1</v>
      </c>
      <c r="Y108" s="20">
        <f>VLOOKUP($A108,Database!$A:$Y,21,FALSE)</f>
        <v>1</v>
      </c>
      <c r="Z108" s="20">
        <f t="shared" si="6"/>
        <v>0</v>
      </c>
      <c r="AA108" s="20">
        <f t="shared" si="8"/>
        <v>0</v>
      </c>
      <c r="AB108" s="20">
        <f t="shared" ca="1" si="9"/>
        <v>0</v>
      </c>
      <c r="AC108" s="20">
        <f t="shared" ca="1" si="10"/>
        <v>0</v>
      </c>
      <c r="AD108" s="20" t="str">
        <f ca="1">IF(AC108=0,"",IF(OR(ISBLANK(P108),ISBLANK(Q108)),"",IF(ISBLANK(VLOOKUP(A108,Database!A:AA,22,FALSE)),"",VLOOKUP(A108,Database!A:AA,22,FALSE))))</f>
        <v/>
      </c>
      <c r="AE108" s="20">
        <f ca="1">IFERROR(
   IF(
     OR(ISBLANK(P108),ISBLANK(Q108)),
     "",
     IF(
       AND(AB108&lt;&gt;"",OR(W108="Terminé",W108="En cours")),
       VLOOKUP(AD108,Setup_ScoreExactBonus!A:D,4,FALSE),
       0
     )),
  0)</f>
        <v>0</v>
      </c>
      <c r="AF108" s="21">
        <f t="shared" ca="1" si="11"/>
        <v>0</v>
      </c>
      <c r="AG108" s="21">
        <f ca="1">SUMIFS(AF$2:AF108,D$2:D108,D108)</f>
        <v>49</v>
      </c>
    </row>
    <row r="109" spans="1:33" hidden="1" x14ac:dyDescent="0.35">
      <c r="A109" s="21">
        <f>IF(ISBLANK(B109),"",COUNTIF(B$2:B109,B109))-1</f>
        <v>3</v>
      </c>
      <c r="B109" s="27">
        <v>27</v>
      </c>
      <c r="C109" s="10">
        <f>VLOOKUP($A109+IF($A109=0,1,0),Database!$A:$Y,7,FALSE)</f>
        <v>46185.875</v>
      </c>
      <c r="D109" s="21" t="str">
        <f>VLOOKUP(Pronostics!$B109,Setup_MPP!$A:$G,3,FALSE)</f>
        <v>maryemkappa</v>
      </c>
      <c r="E109" s="21" t="str">
        <f>VLOOKUP(Pronostics!$B109,Setup_MPP!$A:$G,2,FALSE)</f>
        <v>Maryem GUIZANI</v>
      </c>
      <c r="F109" s="21" t="str">
        <f>VLOOKUP($B109,Setup_MPP!$A:$E,4,FALSE)</f>
        <v>#BCA2F4</v>
      </c>
      <c r="G109" s="21" t="str">
        <f>VLOOKUP($B109,Setup_MPP!$A:$E,5,FALSE)</f>
        <v>#6D3DD5</v>
      </c>
      <c r="H109" s="21" t="str">
        <f>IFERROR(IF(AND(A109&gt;=1,A109&lt;=104),VLOOKUP($A109,Location!$A:$J,6,FALSE),IF(A109=0,"Avant l'ouverture",IF(OR(A109=105,A109=106),"Bonus"))),"")</f>
        <v>Tour 1</v>
      </c>
      <c r="I109" s="21" t="str">
        <f>IF(LEFT(H109,4)="Tour",VLOOKUP(A109,Database!$A:$C,3,FALSE),"")</f>
        <v>B</v>
      </c>
      <c r="J109" s="21" t="str">
        <f>VLOOKUP($A109,Location!$A:$J,7,FALSE)</f>
        <v>Canada</v>
      </c>
      <c r="K109" s="21" t="str">
        <f>IFERROR(VLOOKUP(J109,Setup_Team!$B:$C,2,FALSE), "TDB")</f>
        <v>CAN</v>
      </c>
      <c r="L109" s="21" t="str">
        <f>VLOOKUP($A109,Location!$A:$J,8,FALSE)</f>
        <v>Bosnie-Herzégovine</v>
      </c>
      <c r="M109" s="21" t="str">
        <f>IFERROR(VLOOKUP(L109,Setup_Team!$B:$C,2,FALSE), "TDB")</f>
        <v>BIH</v>
      </c>
      <c r="R109" s="27" t="str">
        <f t="shared" si="7"/>
        <v>0-0</v>
      </c>
      <c r="S109" s="21">
        <v>0</v>
      </c>
      <c r="T109" s="20">
        <f>VLOOKUP($A109,Database!$A:$Y,10,FALSE)</f>
        <v>65</v>
      </c>
      <c r="U109" s="20">
        <f>VLOOKUP($A109,Database!$A:$Y,11,FALSE)</f>
        <v>117</v>
      </c>
      <c r="V109" s="20">
        <f>VLOOKUP($A109,Database!$A:$Y,12,FALSE)</f>
        <v>125</v>
      </c>
      <c r="W109" s="20" t="str">
        <f>VLOOKUP(A109,Database!A:M,13,FALSE)</f>
        <v>Terminé</v>
      </c>
      <c r="X109" s="20">
        <f>VLOOKUP($A109,Database!$A:$Y,20,FALSE)</f>
        <v>1</v>
      </c>
      <c r="Y109" s="20">
        <f>VLOOKUP($A109,Database!$A:$Y,21,FALSE)</f>
        <v>1</v>
      </c>
      <c r="Z109" s="20">
        <f t="shared" si="6"/>
        <v>1</v>
      </c>
      <c r="AA109" s="20" t="str">
        <f t="shared" si="8"/>
        <v/>
      </c>
      <c r="AB109" s="20">
        <f t="shared" ca="1" si="9"/>
        <v>117</v>
      </c>
      <c r="AC109" s="20">
        <f t="shared" ca="1" si="10"/>
        <v>0</v>
      </c>
      <c r="AD109" s="20" t="str">
        <f ca="1">IF(AC109=0,"",IF(OR(ISBLANK(P109),ISBLANK(Q109)),"",IF(ISBLANK(VLOOKUP(A109,Database!A:AA,22,FALSE)),"",VLOOKUP(A109,Database!A:AA,22,FALSE))))</f>
        <v/>
      </c>
      <c r="AE109" s="20" t="str">
        <f>IFERROR(
   IF(
     OR(ISBLANK(P109),ISBLANK(Q109)),
     "",
     IF(
       AND(AB109&lt;&gt;"",OR(W109="Terminé",W109="En cours")),
       VLOOKUP(AD109,Setup_ScoreExactBonus!A:D,4,FALSE),
       0
     )),
  0)</f>
        <v/>
      </c>
      <c r="AF109" s="21">
        <f t="shared" si="11"/>
        <v>0</v>
      </c>
      <c r="AG109" s="21">
        <f>SUMIFS(AF$2:AF109,D$2:D109,D109)</f>
        <v>0</v>
      </c>
    </row>
    <row r="110" spans="1:33" hidden="1" x14ac:dyDescent="0.35">
      <c r="A110" s="21">
        <f>IF(ISBLANK(B110),"",COUNTIF(B$2:B110,B110))-1</f>
        <v>4</v>
      </c>
      <c r="B110" s="27">
        <v>1</v>
      </c>
      <c r="C110" s="10">
        <f>VLOOKUP($A110+IF($A110=0,1,0),Database!$A:$Y,7,FALSE)</f>
        <v>46186.125</v>
      </c>
      <c r="D110" s="21" t="str">
        <f>VLOOKUP(Pronostics!$B110,Setup_MPP!$A:$G,3,FALSE)</f>
        <v>_Nicolas_LM_</v>
      </c>
      <c r="E110" s="21" t="str">
        <f>VLOOKUP(Pronostics!$B110,Setup_MPP!$A:$G,2,FALSE)</f>
        <v>Nicolas LE MOUEL</v>
      </c>
      <c r="F110" s="21" t="str">
        <f>VLOOKUP($B110,Setup_MPP!$A:$E,4,FALSE)</f>
        <v>#F7C79D</v>
      </c>
      <c r="G110" s="21" t="str">
        <f>VLOOKUP($B110,Setup_MPP!$A:$E,5,FALSE)</f>
        <v>#FFBE85</v>
      </c>
      <c r="H110" s="21" t="str">
        <f>IFERROR(IF(AND(A110&gt;=1,A110&lt;=104),VLOOKUP($A110,Location!$A:$J,6,FALSE),IF(A110=0,"Avant l'ouverture",IF(OR(A110=105,A110=106),"Bonus"))),"")</f>
        <v>Tour 1</v>
      </c>
      <c r="I110" s="21" t="str">
        <f>IF(LEFT(H110,4)="Tour",VLOOKUP(A110,Database!$A:$C,3,FALSE),"")</f>
        <v>D</v>
      </c>
      <c r="J110" s="21" t="str">
        <f>VLOOKUP($A110,Location!$A:$J,7,FALSE)</f>
        <v>Etats-Unis</v>
      </c>
      <c r="K110" s="21" t="str">
        <f>IFERROR(VLOOKUP(J110,Setup_Team!$B:$C,2,FALSE), "TDB")</f>
        <v>USA</v>
      </c>
      <c r="L110" s="21" t="str">
        <f>VLOOKUP($A110,Location!$A:$J,8,FALSE)</f>
        <v>Paraguay</v>
      </c>
      <c r="M110" s="21" t="str">
        <f>IFERROR(VLOOKUP(L110,Setup_Team!$B:$C,2,FALSE), "TDB")</f>
        <v>PRY</v>
      </c>
      <c r="N110" s="21" t="str">
        <f>VLOOKUP($A110,Location!$A:$J,9,FALSE)</f>
        <v>Inglewood, Los Angeles, California</v>
      </c>
      <c r="O110" s="21" t="str">
        <f>VLOOKUP($A110,Location!$A:$J,10,FALSE)</f>
        <v>SoFi Stadium</v>
      </c>
      <c r="P110" s="27">
        <v>1</v>
      </c>
      <c r="Q110" s="27">
        <v>1</v>
      </c>
      <c r="R110" s="27" t="str">
        <f t="shared" si="7"/>
        <v>1-1</v>
      </c>
      <c r="S110" s="21">
        <v>0</v>
      </c>
      <c r="T110" s="20">
        <f>VLOOKUP($A110,Database!$A:$Y,10,FALSE)</f>
        <v>74</v>
      </c>
      <c r="U110" s="20">
        <f>VLOOKUP($A110,Database!$A:$Y,11,FALSE)</f>
        <v>113</v>
      </c>
      <c r="V110" s="20">
        <f>VLOOKUP($A110,Database!$A:$Y,12,FALSE)</f>
        <v>115</v>
      </c>
      <c r="W110" s="20" t="str">
        <f>VLOOKUP(A110,Database!A:M,13,FALSE)</f>
        <v>Terminé</v>
      </c>
      <c r="X110" s="20">
        <f>VLOOKUP($A110,Database!$A:$Y,20,FALSE)</f>
        <v>4</v>
      </c>
      <c r="Y110" s="20">
        <f>VLOOKUP($A110,Database!$A:$Y,21,FALSE)</f>
        <v>1</v>
      </c>
      <c r="Z110" s="20">
        <f t="shared" si="6"/>
        <v>0</v>
      </c>
      <c r="AA110" s="20">
        <f t="shared" si="8"/>
        <v>0</v>
      </c>
      <c r="AB110" s="20">
        <f t="shared" ca="1" si="9"/>
        <v>0</v>
      </c>
      <c r="AC110" s="20">
        <f t="shared" ca="1" si="10"/>
        <v>0</v>
      </c>
      <c r="AD110" s="20" t="str">
        <f ca="1">IF(AC110=0,"",IF(OR(ISBLANK(P110),ISBLANK(Q110)),"",IF(ISBLANK(VLOOKUP(A110,Database!A:AA,22,FALSE)),"",VLOOKUP(A110,Database!A:AA,22,FALSE))))</f>
        <v/>
      </c>
      <c r="AE110" s="20">
        <f ca="1">IFERROR(
   IF(
     OR(ISBLANK(P110),ISBLANK(Q110)),
     "",
     IF(
       AND(AB110&lt;&gt;"",OR(W110="Terminé",W110="En cours")),
       VLOOKUP(AD110,Setup_ScoreExactBonus!A:D,4,FALSE),
       0
     )),
  0)</f>
        <v>0</v>
      </c>
      <c r="AF110" s="21">
        <f t="shared" ca="1" si="11"/>
        <v>0</v>
      </c>
      <c r="AG110" s="21">
        <f ca="1">SUMIFS(AF$2:AF110,D$2:D110,D110)</f>
        <v>49</v>
      </c>
    </row>
    <row r="111" spans="1:33" hidden="1" x14ac:dyDescent="0.35">
      <c r="A111" s="21">
        <f>IF(ISBLANK(B111),"",COUNTIF(B$2:B111,B111))-1</f>
        <v>4</v>
      </c>
      <c r="B111" s="27">
        <v>2</v>
      </c>
      <c r="C111" s="10">
        <f>VLOOKUP($A111+IF($A111=0,1,0),Database!$A:$Y,7,FALSE)</f>
        <v>46186.125</v>
      </c>
      <c r="D111" s="21" t="str">
        <f>VLOOKUP(Pronostics!$B111,Setup_MPP!$A:$G,3,FALSE)</f>
        <v>leaelaz</v>
      </c>
      <c r="E111" s="21" t="str">
        <f>VLOOKUP(Pronostics!$B111,Setup_MPP!$A:$G,2,FALSE)</f>
        <v>Léa EL ASERY</v>
      </c>
      <c r="F111" s="21" t="str">
        <f>VLOOKUP($B111,Setup_MPP!$A:$E,4,FALSE)</f>
        <v>#FFBEBE</v>
      </c>
      <c r="G111" s="21" t="str">
        <f>VLOOKUP($B111,Setup_MPP!$A:$E,5,FALSE)</f>
        <v>#DF6868</v>
      </c>
      <c r="H111" s="21" t="str">
        <f>IFERROR(IF(AND(A111&gt;=1,A111&lt;=104),VLOOKUP($A111,Location!$A:$J,6,FALSE),IF(A111=0,"Avant l'ouverture",IF(OR(A111=105,A111=106),"Bonus"))),"")</f>
        <v>Tour 1</v>
      </c>
      <c r="I111" s="21" t="str">
        <f>IF(LEFT(H111,4)="Tour",VLOOKUP(A111,Database!$A:$C,3,FALSE),"")</f>
        <v>D</v>
      </c>
      <c r="J111" s="21" t="str">
        <f>VLOOKUP($A111,Location!$A:$J,7,FALSE)</f>
        <v>Etats-Unis</v>
      </c>
      <c r="K111" s="21" t="str">
        <f>IFERROR(VLOOKUP(J111,Setup_Team!$B:$C,2,FALSE), "TDB")</f>
        <v>USA</v>
      </c>
      <c r="L111" s="21" t="str">
        <f>VLOOKUP($A111,Location!$A:$J,8,FALSE)</f>
        <v>Paraguay</v>
      </c>
      <c r="M111" s="21" t="str">
        <f>IFERROR(VLOOKUP(L111,Setup_Team!$B:$C,2,FALSE), "TDB")</f>
        <v>PRY</v>
      </c>
      <c r="N111" s="21" t="str">
        <f>VLOOKUP($A111,Location!$A:$J,9,FALSE)</f>
        <v>Inglewood, Los Angeles, California</v>
      </c>
      <c r="O111" s="21" t="str">
        <f>VLOOKUP($A111,Location!$A:$J,10,FALSE)</f>
        <v>SoFi Stadium</v>
      </c>
      <c r="P111" s="27">
        <v>2</v>
      </c>
      <c r="Q111" s="27">
        <v>0</v>
      </c>
      <c r="R111" s="27" t="str">
        <f t="shared" si="7"/>
        <v>2-0</v>
      </c>
      <c r="S111" s="21">
        <v>0</v>
      </c>
      <c r="T111" s="20">
        <f>VLOOKUP($A111,Database!$A:$Y,10,FALSE)</f>
        <v>74</v>
      </c>
      <c r="U111" s="20">
        <f>VLOOKUP($A111,Database!$A:$Y,11,FALSE)</f>
        <v>113</v>
      </c>
      <c r="V111" s="20">
        <f>VLOOKUP($A111,Database!$A:$Y,12,FALSE)</f>
        <v>115</v>
      </c>
      <c r="W111" s="20" t="str">
        <f>VLOOKUP(A111,Database!A:M,13,FALSE)</f>
        <v>Terminé</v>
      </c>
      <c r="X111" s="20">
        <f>VLOOKUP($A111,Database!$A:$Y,20,FALSE)</f>
        <v>4</v>
      </c>
      <c r="Y111" s="20">
        <f>VLOOKUP($A111,Database!$A:$Y,21,FALSE)</f>
        <v>1</v>
      </c>
      <c r="Z111" s="20">
        <f t="shared" si="6"/>
        <v>0</v>
      </c>
      <c r="AA111" s="20">
        <f t="shared" si="8"/>
        <v>1</v>
      </c>
      <c r="AB111" s="20">
        <f t="shared" ca="1" si="9"/>
        <v>74</v>
      </c>
      <c r="AC111" s="20">
        <f t="shared" ca="1" si="10"/>
        <v>0</v>
      </c>
      <c r="AD111" s="20" t="str">
        <f ca="1">IF(AC111=0,"",IF(OR(ISBLANK(P111),ISBLANK(Q111)),"",IF(ISBLANK(VLOOKUP(A111,Database!A:AA,22,FALSE)),"",VLOOKUP(A111,Database!A:AA,22,FALSE))))</f>
        <v/>
      </c>
      <c r="AE111" s="20">
        <f ca="1">IFERROR(
   IF(
     OR(ISBLANK(P111),ISBLANK(Q111)),
     "",
     IF(
       AND(AB111&lt;&gt;"",OR(W111="Terminé",W111="En cours")),
       VLOOKUP(AD111,Setup_ScoreExactBonus!A:D,4,FALSE),
       0
     )),
  0)</f>
        <v>0</v>
      </c>
      <c r="AF111" s="21">
        <f t="shared" ca="1" si="11"/>
        <v>74</v>
      </c>
      <c r="AG111" s="21">
        <f ca="1">SUMIFS(AF$2:AF111,D$2:D111,D111)</f>
        <v>123</v>
      </c>
    </row>
    <row r="112" spans="1:33" hidden="1" x14ac:dyDescent="0.35">
      <c r="A112" s="21">
        <f>IF(ISBLANK(B112),"",COUNTIF(B$2:B112,B112))-1</f>
        <v>4</v>
      </c>
      <c r="B112" s="27">
        <v>3</v>
      </c>
      <c r="C112" s="10">
        <f>VLOOKUP($A112+IF($A112=0,1,0),Database!$A:$Y,7,FALSE)</f>
        <v>46186.125</v>
      </c>
      <c r="D112" s="21" t="str">
        <f>VLOOKUP(Pronostics!$B112,Setup_MPP!$A:$G,3,FALSE)</f>
        <v>PasMetalleux</v>
      </c>
      <c r="E112" s="21" t="str">
        <f>VLOOKUP(Pronostics!$B112,Setup_MPP!$A:$G,2,FALSE)</f>
        <v>Elwenn JOUBREL</v>
      </c>
      <c r="F112" s="21" t="str">
        <f>VLOOKUP($B112,Setup_MPP!$A:$E,4,FALSE)</f>
        <v>#F5C7FC</v>
      </c>
      <c r="G112" s="21" t="str">
        <f>VLOOKUP($B112,Setup_MPP!$A:$E,5,FALSE)</f>
        <v>#C489CF</v>
      </c>
      <c r="H112" s="21" t="str">
        <f>IFERROR(IF(AND(A112&gt;=1,A112&lt;=104),VLOOKUP($A112,Location!$A:$J,6,FALSE),IF(A112=0,"Avant l'ouverture",IF(OR(A112=105,A112=106),"Bonus"))),"")</f>
        <v>Tour 1</v>
      </c>
      <c r="I112" s="21" t="str">
        <f>IF(LEFT(H112,4)="Tour",VLOOKUP(A112,Database!$A:$C,3,FALSE),"")</f>
        <v>D</v>
      </c>
      <c r="J112" s="21" t="str">
        <f>VLOOKUP($A112,Location!$A:$J,7,FALSE)</f>
        <v>Etats-Unis</v>
      </c>
      <c r="K112" s="21" t="str">
        <f>IFERROR(VLOOKUP(J112,Setup_Team!$B:$C,2,FALSE), "TDB")</f>
        <v>USA</v>
      </c>
      <c r="L112" s="21" t="str">
        <f>VLOOKUP($A112,Location!$A:$J,8,FALSE)</f>
        <v>Paraguay</v>
      </c>
      <c r="M112" s="21" t="str">
        <f>IFERROR(VLOOKUP(L112,Setup_Team!$B:$C,2,FALSE), "TDB")</f>
        <v>PRY</v>
      </c>
      <c r="N112" s="21" t="str">
        <f>VLOOKUP($A112,Location!$A:$J,9,FALSE)</f>
        <v>Inglewood, Los Angeles, California</v>
      </c>
      <c r="O112" s="21" t="str">
        <f>VLOOKUP($A112,Location!$A:$J,10,FALSE)</f>
        <v>SoFi Stadium</v>
      </c>
      <c r="P112" s="27">
        <v>2</v>
      </c>
      <c r="Q112" s="27">
        <v>1</v>
      </c>
      <c r="R112" s="27" t="str">
        <f t="shared" si="7"/>
        <v>2-1</v>
      </c>
      <c r="S112" s="21">
        <v>0</v>
      </c>
      <c r="T112" s="20">
        <f>VLOOKUP($A112,Database!$A:$Y,10,FALSE)</f>
        <v>74</v>
      </c>
      <c r="U112" s="20">
        <f>VLOOKUP($A112,Database!$A:$Y,11,FALSE)</f>
        <v>113</v>
      </c>
      <c r="V112" s="20">
        <f>VLOOKUP($A112,Database!$A:$Y,12,FALSE)</f>
        <v>115</v>
      </c>
      <c r="W112" s="20" t="str">
        <f>VLOOKUP(A112,Database!A:M,13,FALSE)</f>
        <v>Terminé</v>
      </c>
      <c r="X112" s="20">
        <f>VLOOKUP($A112,Database!$A:$Y,20,FALSE)</f>
        <v>4</v>
      </c>
      <c r="Y112" s="20">
        <f>VLOOKUP($A112,Database!$A:$Y,21,FALSE)</f>
        <v>1</v>
      </c>
      <c r="Z112" s="20">
        <f t="shared" si="6"/>
        <v>0</v>
      </c>
      <c r="AA112" s="20">
        <f t="shared" si="8"/>
        <v>1</v>
      </c>
      <c r="AB112" s="20">
        <f t="shared" ca="1" si="9"/>
        <v>74</v>
      </c>
      <c r="AC112" s="20">
        <f t="shared" ca="1" si="10"/>
        <v>0</v>
      </c>
      <c r="AD112" s="20" t="str">
        <f ca="1">IF(AC112=0,"",IF(OR(ISBLANK(P112),ISBLANK(Q112)),"",IF(ISBLANK(VLOOKUP(A112,Database!A:AA,22,FALSE)),"",VLOOKUP(A112,Database!A:AA,22,FALSE))))</f>
        <v/>
      </c>
      <c r="AE112" s="20">
        <f ca="1">IFERROR(
   IF(
     OR(ISBLANK(P112),ISBLANK(Q112)),
     "",
     IF(
       AND(AB112&lt;&gt;"",OR(W112="Terminé",W112="En cours")),
       VLOOKUP(AD112,Setup_ScoreExactBonus!A:D,4,FALSE),
       0
     )),
  0)</f>
        <v>0</v>
      </c>
      <c r="AF112" s="21">
        <f t="shared" ca="1" si="11"/>
        <v>74</v>
      </c>
      <c r="AG112" s="21">
        <f ca="1">SUMIFS(AF$2:AF112,D$2:D112,D112)</f>
        <v>280</v>
      </c>
    </row>
    <row r="113" spans="1:33" hidden="1" x14ac:dyDescent="0.35">
      <c r="A113" s="21">
        <f>IF(ISBLANK(B113),"",COUNTIF(B$2:B113,B113))-1</f>
        <v>4</v>
      </c>
      <c r="B113" s="27">
        <v>4</v>
      </c>
      <c r="C113" s="10">
        <f>VLOOKUP($A113+IF($A113=0,1,0),Database!$A:$Y,7,FALSE)</f>
        <v>46186.125</v>
      </c>
      <c r="D113" s="21" t="str">
        <f>VLOOKUP(Pronostics!$B113,Setup_MPP!$A:$G,3,FALSE)</f>
        <v>Popo444</v>
      </c>
      <c r="E113" s="21" t="str">
        <f>VLOOKUP(Pronostics!$B113,Setup_MPP!$A:$G,2,FALSE)</f>
        <v>Pauline OLIVIER</v>
      </c>
      <c r="F113" s="21" t="str">
        <f>VLOOKUP($B113,Setup_MPP!$A:$E,4,FALSE)</f>
        <v>#A5EA7F</v>
      </c>
      <c r="G113" s="21" t="str">
        <f>VLOOKUP($B113,Setup_MPP!$A:$E,5,FALSE)</f>
        <v>#80C65A</v>
      </c>
      <c r="H113" s="21" t="str">
        <f>IFERROR(IF(AND(A113&gt;=1,A113&lt;=104),VLOOKUP($A113,Location!$A:$J,6,FALSE),IF(A113=0,"Avant l'ouverture",IF(OR(A113=105,A113=106),"Bonus"))),"")</f>
        <v>Tour 1</v>
      </c>
      <c r="I113" s="21" t="str">
        <f>IF(LEFT(H113,4)="Tour",VLOOKUP(A113,Database!$A:$C,3,FALSE),"")</f>
        <v>D</v>
      </c>
      <c r="J113" s="21" t="str">
        <f>VLOOKUP($A113,Location!$A:$J,7,FALSE)</f>
        <v>Etats-Unis</v>
      </c>
      <c r="K113" s="21" t="str">
        <f>IFERROR(VLOOKUP(J113,Setup_Team!$B:$C,2,FALSE), "TDB")</f>
        <v>USA</v>
      </c>
      <c r="L113" s="21" t="str">
        <f>VLOOKUP($A113,Location!$A:$J,8,FALSE)</f>
        <v>Paraguay</v>
      </c>
      <c r="M113" s="21" t="str">
        <f>IFERROR(VLOOKUP(L113,Setup_Team!$B:$C,2,FALSE), "TDB")</f>
        <v>PRY</v>
      </c>
      <c r="N113" s="21" t="str">
        <f>VLOOKUP($A113,Location!$A:$J,9,FALSE)</f>
        <v>Inglewood, Los Angeles, California</v>
      </c>
      <c r="O113" s="21" t="str">
        <f>VLOOKUP($A113,Location!$A:$J,10,FALSE)</f>
        <v>SoFi Stadium</v>
      </c>
      <c r="P113" s="27">
        <v>2</v>
      </c>
      <c r="Q113" s="27">
        <v>1</v>
      </c>
      <c r="R113" s="27" t="str">
        <f t="shared" si="7"/>
        <v>2-1</v>
      </c>
      <c r="S113" s="21">
        <v>0</v>
      </c>
      <c r="T113" s="20">
        <f>VLOOKUP($A113,Database!$A:$Y,10,FALSE)</f>
        <v>74</v>
      </c>
      <c r="U113" s="20">
        <f>VLOOKUP($A113,Database!$A:$Y,11,FALSE)</f>
        <v>113</v>
      </c>
      <c r="V113" s="20">
        <f>VLOOKUP($A113,Database!$A:$Y,12,FALSE)</f>
        <v>115</v>
      </c>
      <c r="W113" s="20" t="str">
        <f>VLOOKUP(A113,Database!A:M,13,FALSE)</f>
        <v>Terminé</v>
      </c>
      <c r="X113" s="20">
        <f>VLOOKUP($A113,Database!$A:$Y,20,FALSE)</f>
        <v>4</v>
      </c>
      <c r="Y113" s="20">
        <f>VLOOKUP($A113,Database!$A:$Y,21,FALSE)</f>
        <v>1</v>
      </c>
      <c r="Z113" s="20">
        <f t="shared" si="6"/>
        <v>0</v>
      </c>
      <c r="AA113" s="20">
        <f t="shared" si="8"/>
        <v>1</v>
      </c>
      <c r="AB113" s="20">
        <f t="shared" ca="1" si="9"/>
        <v>74</v>
      </c>
      <c r="AC113" s="20">
        <f t="shared" ca="1" si="10"/>
        <v>0</v>
      </c>
      <c r="AD113" s="20" t="str">
        <f ca="1">IF(AC113=0,"",IF(OR(ISBLANK(P113),ISBLANK(Q113)),"",IF(ISBLANK(VLOOKUP(A113,Database!A:AA,22,FALSE)),"",VLOOKUP(A113,Database!A:AA,22,FALSE))))</f>
        <v/>
      </c>
      <c r="AE113" s="20">
        <f ca="1">IFERROR(
   IF(
     OR(ISBLANK(P113),ISBLANK(Q113)),
     "",
     IF(
       AND(AB113&lt;&gt;"",OR(W113="Terminé",W113="En cours")),
       VLOOKUP(AD113,Setup_ScoreExactBonus!A:D,4,FALSE),
       0
     )),
  0)</f>
        <v>0</v>
      </c>
      <c r="AF113" s="21">
        <f t="shared" ca="1" si="11"/>
        <v>74</v>
      </c>
      <c r="AG113" s="21">
        <f ca="1">SUMIFS(AF$2:AF113,D$2:D113,D113)</f>
        <v>143</v>
      </c>
    </row>
    <row r="114" spans="1:33" hidden="1" x14ac:dyDescent="0.35">
      <c r="A114" s="21">
        <f>IF(ISBLANK(B114),"",COUNTIF(B$2:B114,B114))-1</f>
        <v>4</v>
      </c>
      <c r="B114" s="27">
        <v>5</v>
      </c>
      <c r="C114" s="10">
        <f>VLOOKUP($A114+IF($A114=0,1,0),Database!$A:$Y,7,FALSE)</f>
        <v>46186.125</v>
      </c>
      <c r="D114" s="21" t="str">
        <f>VLOOKUP(Pronostics!$B114,Setup_MPP!$A:$G,3,FALSE)</f>
        <v>_Jujul</v>
      </c>
      <c r="E114" s="21" t="str">
        <f>VLOOKUP(Pronostics!$B114,Setup_MPP!$A:$G,2,FALSE)</f>
        <v>Julie BOISSIERE</v>
      </c>
      <c r="F114" s="21" t="str">
        <f>VLOOKUP($B114,Setup_MPP!$A:$E,4,FALSE)</f>
        <v>#D890FF</v>
      </c>
      <c r="G114" s="21" t="str">
        <f>VLOOKUP($B114,Setup_MPP!$A:$E,5,FALSE)</f>
        <v>#B750EF</v>
      </c>
      <c r="H114" s="21" t="str">
        <f>IFERROR(IF(AND(A114&gt;=1,A114&lt;=104),VLOOKUP($A114,Location!$A:$J,6,FALSE),IF(A114=0,"Avant l'ouverture",IF(OR(A114=105,A114=106),"Bonus"))),"")</f>
        <v>Tour 1</v>
      </c>
      <c r="I114" s="21" t="str">
        <f>IF(LEFT(H114,4)="Tour",VLOOKUP(A114,Database!$A:$C,3,FALSE),"")</f>
        <v>D</v>
      </c>
      <c r="J114" s="21" t="str">
        <f>VLOOKUP($A114,Location!$A:$J,7,FALSE)</f>
        <v>Etats-Unis</v>
      </c>
      <c r="K114" s="21" t="str">
        <f>IFERROR(VLOOKUP(J114,Setup_Team!$B:$C,2,FALSE), "TDB")</f>
        <v>USA</v>
      </c>
      <c r="L114" s="21" t="str">
        <f>VLOOKUP($A114,Location!$A:$J,8,FALSE)</f>
        <v>Paraguay</v>
      </c>
      <c r="M114" s="21" t="str">
        <f>IFERROR(VLOOKUP(L114,Setup_Team!$B:$C,2,FALSE), "TDB")</f>
        <v>PRY</v>
      </c>
      <c r="N114" s="21" t="str">
        <f>VLOOKUP($A114,Location!$A:$J,9,FALSE)</f>
        <v>Inglewood, Los Angeles, California</v>
      </c>
      <c r="O114" s="21" t="str">
        <f>VLOOKUP($A114,Location!$A:$J,10,FALSE)</f>
        <v>SoFi Stadium</v>
      </c>
      <c r="P114" s="27">
        <v>0</v>
      </c>
      <c r="Q114" s="27">
        <v>0</v>
      </c>
      <c r="R114" s="27" t="str">
        <f t="shared" si="7"/>
        <v>0-0</v>
      </c>
      <c r="S114" s="21">
        <v>0</v>
      </c>
      <c r="T114" s="20">
        <f>VLOOKUP($A114,Database!$A:$Y,10,FALSE)</f>
        <v>74</v>
      </c>
      <c r="U114" s="20">
        <f>VLOOKUP($A114,Database!$A:$Y,11,FALSE)</f>
        <v>113</v>
      </c>
      <c r="V114" s="20">
        <f>VLOOKUP($A114,Database!$A:$Y,12,FALSE)</f>
        <v>115</v>
      </c>
      <c r="W114" s="20" t="str">
        <f>VLOOKUP(A114,Database!A:M,13,FALSE)</f>
        <v>Terminé</v>
      </c>
      <c r="X114" s="20">
        <f>VLOOKUP($A114,Database!$A:$Y,20,FALSE)</f>
        <v>4</v>
      </c>
      <c r="Y114" s="20">
        <f>VLOOKUP($A114,Database!$A:$Y,21,FALSE)</f>
        <v>1</v>
      </c>
      <c r="Z114" s="20">
        <f t="shared" si="6"/>
        <v>0</v>
      </c>
      <c r="AA114" s="20">
        <f t="shared" si="8"/>
        <v>0</v>
      </c>
      <c r="AB114" s="20">
        <f t="shared" ca="1" si="9"/>
        <v>0</v>
      </c>
      <c r="AC114" s="20">
        <f t="shared" ca="1" si="10"/>
        <v>0</v>
      </c>
      <c r="AD114" s="20" t="str">
        <f ca="1">IF(AC114=0,"",IF(OR(ISBLANK(P114),ISBLANK(Q114)),"",IF(ISBLANK(VLOOKUP(A114,Database!A:AA,22,FALSE)),"",VLOOKUP(A114,Database!A:AA,22,FALSE))))</f>
        <v/>
      </c>
      <c r="AE114" s="20">
        <f ca="1">IFERROR(
   IF(
     OR(ISBLANK(P114),ISBLANK(Q114)),
     "",
     IF(
       AND(AB114&lt;&gt;"",OR(W114="Terminé",W114="En cours")),
       VLOOKUP(AD114,Setup_ScoreExactBonus!A:D,4,FALSE),
       0
     )),
  0)</f>
        <v>0</v>
      </c>
      <c r="AF114" s="21">
        <f t="shared" ca="1" si="11"/>
        <v>0</v>
      </c>
      <c r="AG114" s="21">
        <f ca="1">SUMIFS(AF$2:AF114,D$2:D114,D114)</f>
        <v>96</v>
      </c>
    </row>
    <row r="115" spans="1:33" hidden="1" x14ac:dyDescent="0.35">
      <c r="A115" s="21">
        <f>IF(ISBLANK(B115),"",COUNTIF(B$2:B115,B115))-1</f>
        <v>4</v>
      </c>
      <c r="B115" s="27">
        <v>6</v>
      </c>
      <c r="C115" s="10">
        <f>VLOOKUP($A115+IF($A115=0,1,0),Database!$A:$Y,7,FALSE)</f>
        <v>46186.125</v>
      </c>
      <c r="D115" s="21" t="str">
        <f>VLOOKUP(Pronostics!$B115,Setup_MPP!$A:$G,3,FALSE)</f>
        <v>Julay</v>
      </c>
      <c r="E115" s="21" t="str">
        <f>VLOOKUP(Pronostics!$B115,Setup_MPP!$A:$G,2,FALSE)</f>
        <v>Julie BOUCHARD</v>
      </c>
      <c r="F115" s="21" t="str">
        <f>VLOOKUP($B115,Setup_MPP!$A:$E,4,FALSE)</f>
        <v>#A6F7B1</v>
      </c>
      <c r="G115" s="21" t="str">
        <f>VLOOKUP($B115,Setup_MPP!$A:$E,5,FALSE)</f>
        <v>#6EC179</v>
      </c>
      <c r="H115" s="21" t="str">
        <f>IFERROR(IF(AND(A115&gt;=1,A115&lt;=104),VLOOKUP($A115,Location!$A:$J,6,FALSE),IF(A115=0,"Avant l'ouverture",IF(OR(A115=105,A115=106),"Bonus"))),"")</f>
        <v>Tour 1</v>
      </c>
      <c r="I115" s="21" t="str">
        <f>IF(LEFT(H115,4)="Tour",VLOOKUP(A115,Database!$A:$C,3,FALSE),"")</f>
        <v>D</v>
      </c>
      <c r="J115" s="21" t="str">
        <f>VLOOKUP($A115,Location!$A:$J,7,FALSE)</f>
        <v>Etats-Unis</v>
      </c>
      <c r="K115" s="21" t="str">
        <f>IFERROR(VLOOKUP(J115,Setup_Team!$B:$C,2,FALSE), "TDB")</f>
        <v>USA</v>
      </c>
      <c r="L115" s="21" t="str">
        <f>VLOOKUP($A115,Location!$A:$J,8,FALSE)</f>
        <v>Paraguay</v>
      </c>
      <c r="M115" s="21" t="str">
        <f>IFERROR(VLOOKUP(L115,Setup_Team!$B:$C,2,FALSE), "TDB")</f>
        <v>PRY</v>
      </c>
      <c r="N115" s="21" t="str">
        <f>VLOOKUP($A115,Location!$A:$J,9,FALSE)</f>
        <v>Inglewood, Los Angeles, California</v>
      </c>
      <c r="O115" s="21" t="str">
        <f>VLOOKUP($A115,Location!$A:$J,10,FALSE)</f>
        <v>SoFi Stadium</v>
      </c>
      <c r="P115" s="27">
        <v>2</v>
      </c>
      <c r="Q115" s="27">
        <v>1</v>
      </c>
      <c r="R115" s="27" t="str">
        <f t="shared" si="7"/>
        <v>2-1</v>
      </c>
      <c r="S115" s="21">
        <v>0</v>
      </c>
      <c r="T115" s="20">
        <f>VLOOKUP($A115,Database!$A:$Y,10,FALSE)</f>
        <v>74</v>
      </c>
      <c r="U115" s="20">
        <f>VLOOKUP($A115,Database!$A:$Y,11,FALSE)</f>
        <v>113</v>
      </c>
      <c r="V115" s="20">
        <f>VLOOKUP($A115,Database!$A:$Y,12,FALSE)</f>
        <v>115</v>
      </c>
      <c r="W115" s="20" t="str">
        <f>VLOOKUP(A115,Database!A:M,13,FALSE)</f>
        <v>Terminé</v>
      </c>
      <c r="X115" s="20">
        <f>VLOOKUP($A115,Database!$A:$Y,20,FALSE)</f>
        <v>4</v>
      </c>
      <c r="Y115" s="20">
        <f>VLOOKUP($A115,Database!$A:$Y,21,FALSE)</f>
        <v>1</v>
      </c>
      <c r="Z115" s="20">
        <f t="shared" si="6"/>
        <v>0</v>
      </c>
      <c r="AA115" s="20">
        <f t="shared" si="8"/>
        <v>1</v>
      </c>
      <c r="AB115" s="20">
        <f t="shared" ca="1" si="9"/>
        <v>74</v>
      </c>
      <c r="AC115" s="20">
        <f t="shared" ca="1" si="10"/>
        <v>0</v>
      </c>
      <c r="AD115" s="20" t="str">
        <f ca="1">IF(AC115=0,"",IF(OR(ISBLANK(P115),ISBLANK(Q115)),"",IF(ISBLANK(VLOOKUP(A115,Database!A:AA,22,FALSE)),"",VLOOKUP(A115,Database!A:AA,22,FALSE))))</f>
        <v/>
      </c>
      <c r="AE115" s="20">
        <f ca="1">IFERROR(
   IF(
     OR(ISBLANK(P115),ISBLANK(Q115)),
     "",
     IF(
       AND(AB115&lt;&gt;"",OR(W115="Terminé",W115="En cours")),
       VLOOKUP(AD115,Setup_ScoreExactBonus!A:D,4,FALSE),
       0
     )),
  0)</f>
        <v>0</v>
      </c>
      <c r="AF115" s="21">
        <f t="shared" ca="1" si="11"/>
        <v>74</v>
      </c>
      <c r="AG115" s="21">
        <f ca="1">SUMIFS(AF$2:AF115,D$2:D115,D115)</f>
        <v>123</v>
      </c>
    </row>
    <row r="116" spans="1:33" hidden="1" x14ac:dyDescent="0.35">
      <c r="A116" s="21">
        <f>IF(ISBLANK(B116),"",COUNTIF(B$2:B116,B116))-1</f>
        <v>4</v>
      </c>
      <c r="B116" s="27">
        <v>7</v>
      </c>
      <c r="C116" s="10">
        <f>VLOOKUP($A116+IF($A116=0,1,0),Database!$A:$Y,7,FALSE)</f>
        <v>46186.125</v>
      </c>
      <c r="D116" s="21" t="str">
        <f>VLOOKUP(Pronostics!$B116,Setup_MPP!$A:$G,3,FALSE)</f>
        <v>__Vince__</v>
      </c>
      <c r="E116" s="21" t="str">
        <f>VLOOKUP(Pronostics!$B116,Setup_MPP!$A:$G,2,FALSE)</f>
        <v>Vincent FRAYSSE</v>
      </c>
      <c r="F116" s="21" t="str">
        <f>VLOOKUP($B116,Setup_MPP!$A:$E,4,FALSE)</f>
        <v>#B2EAE8</v>
      </c>
      <c r="G116" s="21" t="str">
        <f>VLOOKUP($B116,Setup_MPP!$A:$E,5,FALSE)</f>
        <v>#6CB4B1</v>
      </c>
      <c r="H116" s="21" t="str">
        <f>IFERROR(IF(AND(A116&gt;=1,A116&lt;=104),VLOOKUP($A116,Location!$A:$J,6,FALSE),IF(A116=0,"Avant l'ouverture",IF(OR(A116=105,A116=106),"Bonus"))),"")</f>
        <v>Tour 1</v>
      </c>
      <c r="I116" s="21" t="str">
        <f>IF(LEFT(H116,4)="Tour",VLOOKUP(A116,Database!$A:$C,3,FALSE),"")</f>
        <v>D</v>
      </c>
      <c r="J116" s="21" t="str">
        <f>VLOOKUP($A116,Location!$A:$J,7,FALSE)</f>
        <v>Etats-Unis</v>
      </c>
      <c r="K116" s="21" t="str">
        <f>IFERROR(VLOOKUP(J116,Setup_Team!$B:$C,2,FALSE), "TDB")</f>
        <v>USA</v>
      </c>
      <c r="L116" s="21" t="str">
        <f>VLOOKUP($A116,Location!$A:$J,8,FALSE)</f>
        <v>Paraguay</v>
      </c>
      <c r="M116" s="21" t="str">
        <f>IFERROR(VLOOKUP(L116,Setup_Team!$B:$C,2,FALSE), "TDB")</f>
        <v>PRY</v>
      </c>
      <c r="N116" s="21" t="str">
        <f>VLOOKUP($A116,Location!$A:$J,9,FALSE)</f>
        <v>Inglewood, Los Angeles, California</v>
      </c>
      <c r="O116" s="21" t="str">
        <f>VLOOKUP($A116,Location!$A:$J,10,FALSE)</f>
        <v>SoFi Stadium</v>
      </c>
      <c r="P116" s="27">
        <v>2</v>
      </c>
      <c r="Q116" s="27">
        <v>1</v>
      </c>
      <c r="R116" s="27" t="str">
        <f t="shared" si="7"/>
        <v>2-1</v>
      </c>
      <c r="S116" s="21">
        <v>0</v>
      </c>
      <c r="T116" s="20">
        <f>VLOOKUP($A116,Database!$A:$Y,10,FALSE)</f>
        <v>74</v>
      </c>
      <c r="U116" s="20">
        <f>VLOOKUP($A116,Database!$A:$Y,11,FALSE)</f>
        <v>113</v>
      </c>
      <c r="V116" s="20">
        <f>VLOOKUP($A116,Database!$A:$Y,12,FALSE)</f>
        <v>115</v>
      </c>
      <c r="W116" s="20" t="str">
        <f>VLOOKUP(A116,Database!A:M,13,FALSE)</f>
        <v>Terminé</v>
      </c>
      <c r="X116" s="20">
        <f>VLOOKUP($A116,Database!$A:$Y,20,FALSE)</f>
        <v>4</v>
      </c>
      <c r="Y116" s="20">
        <f>VLOOKUP($A116,Database!$A:$Y,21,FALSE)</f>
        <v>1</v>
      </c>
      <c r="Z116" s="20">
        <f t="shared" si="6"/>
        <v>0</v>
      </c>
      <c r="AA116" s="20">
        <f t="shared" si="8"/>
        <v>1</v>
      </c>
      <c r="AB116" s="20">
        <f t="shared" ca="1" si="9"/>
        <v>74</v>
      </c>
      <c r="AC116" s="20">
        <f t="shared" ca="1" si="10"/>
        <v>0</v>
      </c>
      <c r="AD116" s="20" t="str">
        <f ca="1">IF(AC116=0,"",IF(OR(ISBLANK(P116),ISBLANK(Q116)),"",IF(ISBLANK(VLOOKUP(A116,Database!A:AA,22,FALSE)),"",VLOOKUP(A116,Database!A:AA,22,FALSE))))</f>
        <v/>
      </c>
      <c r="AE116" s="20">
        <f ca="1">IFERROR(
   IF(
     OR(ISBLANK(P116),ISBLANK(Q116)),
     "",
     IF(
       AND(AB116&lt;&gt;"",OR(W116="Terminé",W116="En cours")),
       VLOOKUP(AD116,Setup_ScoreExactBonus!A:D,4,FALSE),
       0
     )),
  0)</f>
        <v>0</v>
      </c>
      <c r="AF116" s="21">
        <f t="shared" ca="1" si="11"/>
        <v>74</v>
      </c>
      <c r="AG116" s="21">
        <f ca="1">SUMIFS(AF$2:AF116,D$2:D116,D116)</f>
        <v>123</v>
      </c>
    </row>
    <row r="117" spans="1:33" hidden="1" x14ac:dyDescent="0.35">
      <c r="A117" s="21">
        <f>IF(ISBLANK(B117),"",COUNTIF(B$2:B117,B117))-1</f>
        <v>4</v>
      </c>
      <c r="B117" s="27">
        <v>8</v>
      </c>
      <c r="C117" s="10">
        <f>VLOOKUP($A117+IF($A117=0,1,0),Database!$A:$Y,7,FALSE)</f>
        <v>46186.125</v>
      </c>
      <c r="D117" s="21" t="str">
        <f>VLOOKUP(Pronostics!$B117,Setup_MPP!$A:$G,3,FALSE)</f>
        <v>Louuiiis</v>
      </c>
      <c r="E117" s="21" t="str">
        <f>VLOOKUP(Pronostics!$B117,Setup_MPP!$A:$G,2,FALSE)</f>
        <v>Louis HARLE</v>
      </c>
      <c r="F117" s="21" t="str">
        <f>VLOOKUP($B117,Setup_MPP!$A:$E,4,FALSE)</f>
        <v>#EEF7B1</v>
      </c>
      <c r="G117" s="21" t="str">
        <f>VLOOKUP($B117,Setup_MPP!$A:$E,5,FALSE)</f>
        <v>#C1CB7D</v>
      </c>
      <c r="H117" s="21" t="str">
        <f>IFERROR(IF(AND(A117&gt;=1,A117&lt;=104),VLOOKUP($A117,Location!$A:$J,6,FALSE),IF(A117=0,"Avant l'ouverture",IF(OR(A117=105,A117=106),"Bonus"))),"")</f>
        <v>Tour 1</v>
      </c>
      <c r="I117" s="21" t="str">
        <f>IF(LEFT(H117,4)="Tour",VLOOKUP(A117,Database!$A:$C,3,FALSE),"")</f>
        <v>D</v>
      </c>
      <c r="J117" s="21" t="str">
        <f>VLOOKUP($A117,Location!$A:$J,7,FALSE)</f>
        <v>Etats-Unis</v>
      </c>
      <c r="K117" s="21" t="str">
        <f>IFERROR(VLOOKUP(J117,Setup_Team!$B:$C,2,FALSE), "TDB")</f>
        <v>USA</v>
      </c>
      <c r="L117" s="21" t="str">
        <f>VLOOKUP($A117,Location!$A:$J,8,FALSE)</f>
        <v>Paraguay</v>
      </c>
      <c r="M117" s="21" t="str">
        <f>IFERROR(VLOOKUP(L117,Setup_Team!$B:$C,2,FALSE), "TDB")</f>
        <v>PRY</v>
      </c>
      <c r="N117" s="21" t="str">
        <f>VLOOKUP($A117,Location!$A:$J,9,FALSE)</f>
        <v>Inglewood, Los Angeles, California</v>
      </c>
      <c r="O117" s="21" t="str">
        <f>VLOOKUP($A117,Location!$A:$J,10,FALSE)</f>
        <v>SoFi Stadium</v>
      </c>
      <c r="P117" s="27">
        <v>2</v>
      </c>
      <c r="Q117" s="27">
        <v>1</v>
      </c>
      <c r="R117" s="27" t="str">
        <f t="shared" si="7"/>
        <v>2-1</v>
      </c>
      <c r="S117" s="21">
        <v>0</v>
      </c>
      <c r="T117" s="20">
        <f>VLOOKUP($A117,Database!$A:$Y,10,FALSE)</f>
        <v>74</v>
      </c>
      <c r="U117" s="20">
        <f>VLOOKUP($A117,Database!$A:$Y,11,FALSE)</f>
        <v>113</v>
      </c>
      <c r="V117" s="20">
        <f>VLOOKUP($A117,Database!$A:$Y,12,FALSE)</f>
        <v>115</v>
      </c>
      <c r="W117" s="20" t="str">
        <f>VLOOKUP(A117,Database!A:M,13,FALSE)</f>
        <v>Terminé</v>
      </c>
      <c r="X117" s="20">
        <f>VLOOKUP($A117,Database!$A:$Y,20,FALSE)</f>
        <v>4</v>
      </c>
      <c r="Y117" s="20">
        <f>VLOOKUP($A117,Database!$A:$Y,21,FALSE)</f>
        <v>1</v>
      </c>
      <c r="Z117" s="20">
        <f t="shared" si="6"/>
        <v>0</v>
      </c>
      <c r="AA117" s="20">
        <f t="shared" si="8"/>
        <v>1</v>
      </c>
      <c r="AB117" s="20">
        <f t="shared" ca="1" si="9"/>
        <v>74</v>
      </c>
      <c r="AC117" s="20">
        <f t="shared" ca="1" si="10"/>
        <v>0</v>
      </c>
      <c r="AD117" s="20" t="str">
        <f ca="1">IF(AC117=0,"",IF(OR(ISBLANK(P117),ISBLANK(Q117)),"",IF(ISBLANK(VLOOKUP(A117,Database!A:AA,22,FALSE)),"",VLOOKUP(A117,Database!A:AA,22,FALSE))))</f>
        <v/>
      </c>
      <c r="AE117" s="20">
        <f ca="1">IFERROR(
   IF(
     OR(ISBLANK(P117),ISBLANK(Q117)),
     "",
     IF(
       AND(AB117&lt;&gt;"",OR(W117="Terminé",W117="En cours")),
       VLOOKUP(AD117,Setup_ScoreExactBonus!A:D,4,FALSE),
       0
     )),
  0)</f>
        <v>0</v>
      </c>
      <c r="AF117" s="21">
        <f t="shared" ca="1" si="11"/>
        <v>74</v>
      </c>
      <c r="AG117" s="21">
        <f ca="1">SUMIFS(AF$2:AF117,D$2:D117,D117)</f>
        <v>280</v>
      </c>
    </row>
    <row r="118" spans="1:33" x14ac:dyDescent="0.35">
      <c r="A118" s="21">
        <f>IF(ISBLANK(B118),"",COUNTIF(B$2:B118,B118))-1</f>
        <v>4</v>
      </c>
      <c r="B118" s="27">
        <v>9</v>
      </c>
      <c r="C118" s="10">
        <f>VLOOKUP($A118+IF($A118=0,1,0),Database!$A:$Y,7,FALSE)</f>
        <v>46186.125</v>
      </c>
      <c r="D118" s="21" t="str">
        <f>VLOOKUP(Pronostics!$B118,Setup_MPP!$A:$G,3,FALSE)</f>
        <v>Aurelien_dpq</v>
      </c>
      <c r="E118" s="21" t="str">
        <f>VLOOKUP(Pronostics!$B118,Setup_MPP!$A:$G,2,FALSE)</f>
        <v>Aurélien DE POULPIQUET</v>
      </c>
      <c r="F118" s="21" t="str">
        <f>VLOOKUP($B118,Setup_MPP!$A:$E,4,FALSE)</f>
        <v>#F4EA9D</v>
      </c>
      <c r="G118" s="21" t="str">
        <f>VLOOKUP($B118,Setup_MPP!$A:$E,5,FALSE)</f>
        <v>#D2C458</v>
      </c>
      <c r="H118" s="21" t="str">
        <f>IFERROR(IF(AND(A118&gt;=1,A118&lt;=104),VLOOKUP($A118,Location!$A:$J,6,FALSE),IF(A118=0,"Avant l'ouverture",IF(OR(A118=105,A118=106),"Bonus"))),"")</f>
        <v>Tour 1</v>
      </c>
      <c r="I118" s="21" t="str">
        <f>IF(LEFT(H118,4)="Tour",VLOOKUP(A118,Database!$A:$C,3,FALSE),"")</f>
        <v>D</v>
      </c>
      <c r="J118" s="21" t="str">
        <f>VLOOKUP($A118,Location!$A:$J,7,FALSE)</f>
        <v>Etats-Unis</v>
      </c>
      <c r="K118" s="21" t="str">
        <f>IFERROR(VLOOKUP(J118,Setup_Team!$B:$C,2,FALSE), "TDB")</f>
        <v>USA</v>
      </c>
      <c r="L118" s="21" t="str">
        <f>VLOOKUP($A118,Location!$A:$J,8,FALSE)</f>
        <v>Paraguay</v>
      </c>
      <c r="M118" s="21" t="str">
        <f>IFERROR(VLOOKUP(L118,Setup_Team!$B:$C,2,FALSE), "TDB")</f>
        <v>PRY</v>
      </c>
      <c r="N118" s="21" t="str">
        <f>VLOOKUP($A118,Location!$A:$J,9,FALSE)</f>
        <v>Inglewood, Los Angeles, California</v>
      </c>
      <c r="O118" s="21" t="str">
        <f>VLOOKUP($A118,Location!$A:$J,10,FALSE)</f>
        <v>SoFi Stadium</v>
      </c>
      <c r="P118" s="27">
        <v>1</v>
      </c>
      <c r="Q118" s="27">
        <v>0</v>
      </c>
      <c r="R118" s="27" t="str">
        <f t="shared" si="7"/>
        <v>1-0</v>
      </c>
      <c r="S118" s="21">
        <v>0</v>
      </c>
      <c r="T118" s="20">
        <f>VLOOKUP($A118,Database!$A:$Y,10,FALSE)</f>
        <v>74</v>
      </c>
      <c r="U118" s="20">
        <f>VLOOKUP($A118,Database!$A:$Y,11,FALSE)</f>
        <v>113</v>
      </c>
      <c r="V118" s="20">
        <f>VLOOKUP($A118,Database!$A:$Y,12,FALSE)</f>
        <v>115</v>
      </c>
      <c r="W118" s="20" t="str">
        <f>VLOOKUP(A118,Database!A:M,13,FALSE)</f>
        <v>Terminé</v>
      </c>
      <c r="X118" s="20">
        <f>VLOOKUP($A118,Database!$A:$Y,20,FALSE)</f>
        <v>4</v>
      </c>
      <c r="Y118" s="20">
        <f>VLOOKUP($A118,Database!$A:$Y,21,FALSE)</f>
        <v>1</v>
      </c>
      <c r="Z118" s="20">
        <f t="shared" si="6"/>
        <v>0</v>
      </c>
      <c r="AA118" s="20">
        <f t="shared" si="8"/>
        <v>1</v>
      </c>
      <c r="AB118" s="20">
        <f t="shared" ca="1" si="9"/>
        <v>74</v>
      </c>
      <c r="AC118" s="20">
        <f t="shared" ca="1" si="10"/>
        <v>0</v>
      </c>
      <c r="AD118" s="20" t="str">
        <f ca="1">IF(AC118=0,"",IF(OR(ISBLANK(P118),ISBLANK(Q118)),"",IF(ISBLANK(VLOOKUP(A118,Database!A:AA,22,FALSE)),"",VLOOKUP(A118,Database!A:AA,22,FALSE))))</f>
        <v/>
      </c>
      <c r="AE118" s="20">
        <f ca="1">IFERROR(
   IF(
     OR(ISBLANK(P118),ISBLANK(Q118)),
     "",
     IF(
       AND(AB118&lt;&gt;"",OR(W118="Terminé",W118="En cours")),
       VLOOKUP(AD118,Setup_ScoreExactBonus!A:D,4,FALSE),
       0
     )),
  0)</f>
        <v>0</v>
      </c>
      <c r="AF118" s="21">
        <f t="shared" ca="1" si="11"/>
        <v>74</v>
      </c>
      <c r="AG118" s="21">
        <f ca="1">SUMIFS(AF$2:AF118,D$2:D118,D118)</f>
        <v>219</v>
      </c>
    </row>
    <row r="119" spans="1:33" hidden="1" x14ac:dyDescent="0.35">
      <c r="A119" s="21">
        <f>IF(ISBLANK(B119),"",COUNTIF(B$2:B119,B119))-1</f>
        <v>4</v>
      </c>
      <c r="B119" s="27">
        <v>10</v>
      </c>
      <c r="C119" s="10">
        <f>VLOOKUP($A119+IF($A119=0,1,0),Database!$A:$Y,7,FALSE)</f>
        <v>46186.125</v>
      </c>
      <c r="D119" s="21" t="str">
        <f>VLOOKUP(Pronostics!$B119,Setup_MPP!$A:$G,3,FALSE)</f>
        <v>RandomPaul</v>
      </c>
      <c r="E119" s="21" t="str">
        <f>VLOOKUP(Pronostics!$B119,Setup_MPP!$A:$G,2,FALSE)</f>
        <v>Paul MONTESINOS</v>
      </c>
      <c r="F119" s="21" t="str">
        <f>VLOOKUP($B119,Setup_MPP!$A:$E,4,FALSE)</f>
        <v>#C4B0FF</v>
      </c>
      <c r="G119" s="21" t="str">
        <f>VLOOKUP($B119,Setup_MPP!$A:$E,5,FALSE)</f>
        <v>#7F66C8</v>
      </c>
      <c r="H119" s="21" t="str">
        <f>IFERROR(IF(AND(A119&gt;=1,A119&lt;=104),VLOOKUP($A119,Location!$A:$J,6,FALSE),IF(A119=0,"Avant l'ouverture",IF(OR(A119=105,A119=106),"Bonus"))),"")</f>
        <v>Tour 1</v>
      </c>
      <c r="I119" s="21" t="str">
        <f>IF(LEFT(H119,4)="Tour",VLOOKUP(A119,Database!$A:$C,3,FALSE),"")</f>
        <v>D</v>
      </c>
      <c r="J119" s="21" t="str">
        <f>VLOOKUP($A119,Location!$A:$J,7,FALSE)</f>
        <v>Etats-Unis</v>
      </c>
      <c r="K119" s="21" t="str">
        <f>IFERROR(VLOOKUP(J119,Setup_Team!$B:$C,2,FALSE), "TDB")</f>
        <v>USA</v>
      </c>
      <c r="L119" s="21" t="str">
        <f>VLOOKUP($A119,Location!$A:$J,8,FALSE)</f>
        <v>Paraguay</v>
      </c>
      <c r="M119" s="21" t="str">
        <f>IFERROR(VLOOKUP(L119,Setup_Team!$B:$C,2,FALSE), "TDB")</f>
        <v>PRY</v>
      </c>
      <c r="N119" s="21" t="str">
        <f>VLOOKUP($A119,Location!$A:$J,9,FALSE)</f>
        <v>Inglewood, Los Angeles, California</v>
      </c>
      <c r="O119" s="21" t="str">
        <f>VLOOKUP($A119,Location!$A:$J,10,FALSE)</f>
        <v>SoFi Stadium</v>
      </c>
      <c r="P119" s="27">
        <v>4</v>
      </c>
      <c r="Q119" s="27">
        <v>0</v>
      </c>
      <c r="R119" s="27" t="str">
        <f t="shared" si="7"/>
        <v>4-0</v>
      </c>
      <c r="S119" s="21">
        <v>0</v>
      </c>
      <c r="T119" s="20">
        <f>VLOOKUP($A119,Database!$A:$Y,10,FALSE)</f>
        <v>74</v>
      </c>
      <c r="U119" s="20">
        <f>VLOOKUP($A119,Database!$A:$Y,11,FALSE)</f>
        <v>113</v>
      </c>
      <c r="V119" s="20">
        <f>VLOOKUP($A119,Database!$A:$Y,12,FALSE)</f>
        <v>115</v>
      </c>
      <c r="W119" s="20" t="str">
        <f>VLOOKUP(A119,Database!A:M,13,FALSE)</f>
        <v>Terminé</v>
      </c>
      <c r="X119" s="20">
        <f>VLOOKUP($A119,Database!$A:$Y,20,FALSE)</f>
        <v>4</v>
      </c>
      <c r="Y119" s="20">
        <f>VLOOKUP($A119,Database!$A:$Y,21,FALSE)</f>
        <v>1</v>
      </c>
      <c r="Z119" s="20">
        <f t="shared" si="6"/>
        <v>0</v>
      </c>
      <c r="AA119" s="20">
        <f t="shared" si="8"/>
        <v>1</v>
      </c>
      <c r="AB119" s="20">
        <f t="shared" ca="1" si="9"/>
        <v>74</v>
      </c>
      <c r="AC119" s="20">
        <f t="shared" ca="1" si="10"/>
        <v>0</v>
      </c>
      <c r="AD119" s="20" t="str">
        <f ca="1">IF(AC119=0,"",IF(OR(ISBLANK(P119),ISBLANK(Q119)),"",IF(ISBLANK(VLOOKUP(A119,Database!A:AA,22,FALSE)),"",VLOOKUP(A119,Database!A:AA,22,FALSE))))</f>
        <v/>
      </c>
      <c r="AE119" s="20">
        <f ca="1">IFERROR(
   IF(
     OR(ISBLANK(P119),ISBLANK(Q119)),
     "",
     IF(
       AND(AB119&lt;&gt;"",OR(W119="Terminé",W119="En cours")),
       VLOOKUP(AD119,Setup_ScoreExactBonus!A:D,4,FALSE),
       0
     )),
  0)</f>
        <v>0</v>
      </c>
      <c r="AF119" s="21">
        <f t="shared" ca="1" si="11"/>
        <v>74</v>
      </c>
      <c r="AG119" s="21">
        <f ca="1">SUMIFS(AF$2:AF119,D$2:D119,D119)</f>
        <v>143</v>
      </c>
    </row>
    <row r="120" spans="1:33" hidden="1" x14ac:dyDescent="0.35">
      <c r="A120" s="21">
        <f>IF(ISBLANK(B120),"",COUNTIF(B$2:B120,B120))-1</f>
        <v>4</v>
      </c>
      <c r="B120" s="27">
        <v>11</v>
      </c>
      <c r="C120" s="10">
        <f>VLOOKUP($A120+IF($A120=0,1,0),Database!$A:$Y,7,FALSE)</f>
        <v>46186.125</v>
      </c>
      <c r="D120" s="21" t="str">
        <f>VLOOKUP(Pronostics!$B120,Setup_MPP!$A:$G,3,FALSE)</f>
        <v>Kinsley91</v>
      </c>
      <c r="E120" s="21" t="str">
        <f>VLOOKUP(Pronostics!$B120,Setup_MPP!$A:$G,2,FALSE)</f>
        <v>Kinsley ROQUE</v>
      </c>
      <c r="F120" s="21" t="str">
        <f>VLOOKUP($B120,Setup_MPP!$A:$E,4,FALSE)</f>
        <v>#CBEBBA</v>
      </c>
      <c r="G120" s="21" t="str">
        <f>VLOOKUP($B120,Setup_MPP!$A:$E,5,FALSE)</f>
        <v>#70BC6E</v>
      </c>
      <c r="H120" s="21" t="str">
        <f>IFERROR(IF(AND(A120&gt;=1,A120&lt;=104),VLOOKUP($A120,Location!$A:$J,6,FALSE),IF(A120=0,"Avant l'ouverture",IF(OR(A120=105,A120=106),"Bonus"))),"")</f>
        <v>Tour 1</v>
      </c>
      <c r="I120" s="21" t="str">
        <f>IF(LEFT(H120,4)="Tour",VLOOKUP(A120,Database!$A:$C,3,FALSE),"")</f>
        <v>D</v>
      </c>
      <c r="J120" s="21" t="str">
        <f>VLOOKUP($A120,Location!$A:$J,7,FALSE)</f>
        <v>Etats-Unis</v>
      </c>
      <c r="K120" s="21" t="str">
        <f>IFERROR(VLOOKUP(J120,Setup_Team!$B:$C,2,FALSE), "TDB")</f>
        <v>USA</v>
      </c>
      <c r="L120" s="21" t="str">
        <f>VLOOKUP($A120,Location!$A:$J,8,FALSE)</f>
        <v>Paraguay</v>
      </c>
      <c r="M120" s="21" t="str">
        <f>IFERROR(VLOOKUP(L120,Setup_Team!$B:$C,2,FALSE), "TDB")</f>
        <v>PRY</v>
      </c>
      <c r="N120" s="21" t="str">
        <f>VLOOKUP($A120,Location!$A:$J,9,FALSE)</f>
        <v>Inglewood, Los Angeles, California</v>
      </c>
      <c r="O120" s="21" t="str">
        <f>VLOOKUP($A120,Location!$A:$J,10,FALSE)</f>
        <v>SoFi Stadium</v>
      </c>
      <c r="P120" s="27">
        <v>2</v>
      </c>
      <c r="Q120" s="27">
        <v>0</v>
      </c>
      <c r="R120" s="27" t="str">
        <f t="shared" si="7"/>
        <v>2-0</v>
      </c>
      <c r="S120" s="21">
        <v>0</v>
      </c>
      <c r="T120" s="20">
        <f>VLOOKUP($A120,Database!$A:$Y,10,FALSE)</f>
        <v>74</v>
      </c>
      <c r="U120" s="20">
        <f>VLOOKUP($A120,Database!$A:$Y,11,FALSE)</f>
        <v>113</v>
      </c>
      <c r="V120" s="20">
        <f>VLOOKUP($A120,Database!$A:$Y,12,FALSE)</f>
        <v>115</v>
      </c>
      <c r="W120" s="20" t="str">
        <f>VLOOKUP(A120,Database!A:M,13,FALSE)</f>
        <v>Terminé</v>
      </c>
      <c r="X120" s="20">
        <f>VLOOKUP($A120,Database!$A:$Y,20,FALSE)</f>
        <v>4</v>
      </c>
      <c r="Y120" s="20">
        <f>VLOOKUP($A120,Database!$A:$Y,21,FALSE)</f>
        <v>1</v>
      </c>
      <c r="Z120" s="20">
        <f t="shared" si="6"/>
        <v>0</v>
      </c>
      <c r="AA120" s="20">
        <f t="shared" si="8"/>
        <v>1</v>
      </c>
      <c r="AB120" s="20">
        <f t="shared" ca="1" si="9"/>
        <v>74</v>
      </c>
      <c r="AC120" s="20">
        <f t="shared" ca="1" si="10"/>
        <v>0</v>
      </c>
      <c r="AD120" s="20" t="str">
        <f ca="1">IF(AC120=0,"",IF(OR(ISBLANK(P120),ISBLANK(Q120)),"",IF(ISBLANK(VLOOKUP(A120,Database!A:AA,22,FALSE)),"",VLOOKUP(A120,Database!A:AA,22,FALSE))))</f>
        <v/>
      </c>
      <c r="AE120" s="20">
        <f ca="1">IFERROR(
   IF(
     OR(ISBLANK(P120),ISBLANK(Q120)),
     "",
     IF(
       AND(AB120&lt;&gt;"",OR(W120="Terminé",W120="En cours")),
       VLOOKUP(AD120,Setup_ScoreExactBonus!A:D,4,FALSE),
       0
     )),
  0)</f>
        <v>0</v>
      </c>
      <c r="AF120" s="21">
        <f t="shared" ca="1" si="11"/>
        <v>74</v>
      </c>
      <c r="AG120" s="21">
        <f ca="1">SUMIFS(AF$2:AF120,D$2:D120,D120)</f>
        <v>170</v>
      </c>
    </row>
    <row r="121" spans="1:33" hidden="1" x14ac:dyDescent="0.35">
      <c r="A121" s="21">
        <f>IF(ISBLANK(B121),"",COUNTIF(B$2:B121,B121))-1</f>
        <v>4</v>
      </c>
      <c r="B121" s="27">
        <v>12</v>
      </c>
      <c r="C121" s="10">
        <f>VLOOKUP($A121+IF($A121=0,1,0),Database!$A:$Y,7,FALSE)</f>
        <v>46186.125</v>
      </c>
      <c r="D121" s="21" t="str">
        <f>VLOOKUP(Pronostics!$B121,Setup_MPP!$A:$G,3,FALSE)</f>
        <v>Jaouad1</v>
      </c>
      <c r="E121" s="21" t="str">
        <f>VLOOKUP(Pronostics!$B121,Setup_MPP!$A:$G,2,FALSE)</f>
        <v>Jaouad SETTI</v>
      </c>
      <c r="F121" s="21" t="str">
        <f>VLOOKUP($B121,Setup_MPP!$A:$E,4,FALSE)</f>
        <v>#C2D4FF</v>
      </c>
      <c r="G121" s="21" t="str">
        <f>VLOOKUP($B121,Setup_MPP!$A:$E,5,FALSE)</f>
        <v>#6586D5</v>
      </c>
      <c r="H121" s="21" t="str">
        <f>IFERROR(IF(AND(A121&gt;=1,A121&lt;=104),VLOOKUP($A121,Location!$A:$J,6,FALSE),IF(A121=0,"Avant l'ouverture",IF(OR(A121=105,A121=106),"Bonus"))),"")</f>
        <v>Tour 1</v>
      </c>
      <c r="I121" s="21" t="str">
        <f>IF(LEFT(H121,4)="Tour",VLOOKUP(A121,Database!$A:$C,3,FALSE),"")</f>
        <v>D</v>
      </c>
      <c r="J121" s="21" t="str">
        <f>VLOOKUP($A121,Location!$A:$J,7,FALSE)</f>
        <v>Etats-Unis</v>
      </c>
      <c r="K121" s="21" t="str">
        <f>IFERROR(VLOOKUP(J121,Setup_Team!$B:$C,2,FALSE), "TDB")</f>
        <v>USA</v>
      </c>
      <c r="L121" s="21" t="str">
        <f>VLOOKUP($A121,Location!$A:$J,8,FALSE)</f>
        <v>Paraguay</v>
      </c>
      <c r="M121" s="21" t="str">
        <f>IFERROR(VLOOKUP(L121,Setup_Team!$B:$C,2,FALSE), "TDB")</f>
        <v>PRY</v>
      </c>
      <c r="N121" s="21" t="str">
        <f>VLOOKUP($A121,Location!$A:$J,9,FALSE)</f>
        <v>Inglewood, Los Angeles, California</v>
      </c>
      <c r="O121" s="21" t="str">
        <f>VLOOKUP($A121,Location!$A:$J,10,FALSE)</f>
        <v>SoFi Stadium</v>
      </c>
      <c r="P121" s="27">
        <v>2</v>
      </c>
      <c r="Q121" s="27">
        <v>1</v>
      </c>
      <c r="R121" s="27" t="str">
        <f t="shared" si="7"/>
        <v>2-1</v>
      </c>
      <c r="S121" s="21">
        <v>0</v>
      </c>
      <c r="T121" s="20">
        <f>VLOOKUP($A121,Database!$A:$Y,10,FALSE)</f>
        <v>74</v>
      </c>
      <c r="U121" s="20">
        <f>VLOOKUP($A121,Database!$A:$Y,11,FALSE)</f>
        <v>113</v>
      </c>
      <c r="V121" s="20">
        <f>VLOOKUP($A121,Database!$A:$Y,12,FALSE)</f>
        <v>115</v>
      </c>
      <c r="W121" s="20" t="str">
        <f>VLOOKUP(A121,Database!A:M,13,FALSE)</f>
        <v>Terminé</v>
      </c>
      <c r="X121" s="20">
        <f>VLOOKUP($A121,Database!$A:$Y,20,FALSE)</f>
        <v>4</v>
      </c>
      <c r="Y121" s="20">
        <f>VLOOKUP($A121,Database!$A:$Y,21,FALSE)</f>
        <v>1</v>
      </c>
      <c r="Z121" s="20">
        <f t="shared" si="6"/>
        <v>0</v>
      </c>
      <c r="AA121" s="20">
        <f t="shared" si="8"/>
        <v>1</v>
      </c>
      <c r="AB121" s="20">
        <f t="shared" ca="1" si="9"/>
        <v>74</v>
      </c>
      <c r="AC121" s="20">
        <f t="shared" ca="1" si="10"/>
        <v>0</v>
      </c>
      <c r="AD121" s="20" t="str">
        <f ca="1">IF(AC121=0,"",IF(OR(ISBLANK(P121),ISBLANK(Q121)),"",IF(ISBLANK(VLOOKUP(A121,Database!A:AA,22,FALSE)),"",VLOOKUP(A121,Database!A:AA,22,FALSE))))</f>
        <v/>
      </c>
      <c r="AE121" s="20">
        <f ca="1">IFERROR(
   IF(
     OR(ISBLANK(P121),ISBLANK(Q121)),
     "",
     IF(
       AND(AB121&lt;&gt;"",OR(W121="Terminé",W121="En cours")),
       VLOOKUP(AD121,Setup_ScoreExactBonus!A:D,4,FALSE),
       0
     )),
  0)</f>
        <v>0</v>
      </c>
      <c r="AF121" s="21">
        <f t="shared" ca="1" si="11"/>
        <v>74</v>
      </c>
      <c r="AG121" s="21">
        <f ca="1">SUMIFS(AF$2:AF121,D$2:D121,D121)</f>
        <v>123</v>
      </c>
    </row>
    <row r="122" spans="1:33" hidden="1" x14ac:dyDescent="0.35">
      <c r="A122" s="21">
        <f>IF(ISBLANK(B122),"",COUNTIF(B$2:B122,B122))-1</f>
        <v>4</v>
      </c>
      <c r="B122" s="27">
        <v>13</v>
      </c>
      <c r="C122" s="10">
        <f>VLOOKUP($A122+IF($A122=0,1,0),Database!$A:$Y,7,FALSE)</f>
        <v>46186.125</v>
      </c>
      <c r="D122" s="21" t="str">
        <f>VLOOKUP(Pronostics!$B122,Setup_MPP!$A:$G,3,FALSE)</f>
        <v>Julien_I</v>
      </c>
      <c r="E122" s="21" t="str">
        <f>VLOOKUP(Pronostics!$B122,Setup_MPP!$A:$G,2,FALSE)</f>
        <v>Julien INGE</v>
      </c>
      <c r="F122" s="21" t="str">
        <f>VLOOKUP($B122,Setup_MPP!$A:$E,4,FALSE)</f>
        <v>#C1E0EF</v>
      </c>
      <c r="G122" s="21" t="str">
        <f>VLOOKUP($B122,Setup_MPP!$A:$E,5,FALSE)</f>
        <v>#4F91B2</v>
      </c>
      <c r="H122" s="21" t="str">
        <f>IFERROR(IF(AND(A122&gt;=1,A122&lt;=104),VLOOKUP($A122,Location!$A:$J,6,FALSE),IF(A122=0,"Avant l'ouverture",IF(OR(A122=105,A122=106),"Bonus"))),"")</f>
        <v>Tour 1</v>
      </c>
      <c r="I122" s="21" t="str">
        <f>IF(LEFT(H122,4)="Tour",VLOOKUP(A122,Database!$A:$C,3,FALSE),"")</f>
        <v>D</v>
      </c>
      <c r="J122" s="21" t="str">
        <f>VLOOKUP($A122,Location!$A:$J,7,FALSE)</f>
        <v>Etats-Unis</v>
      </c>
      <c r="K122" s="21" t="str">
        <f>IFERROR(VLOOKUP(J122,Setup_Team!$B:$C,2,FALSE), "TDB")</f>
        <v>USA</v>
      </c>
      <c r="L122" s="21" t="str">
        <f>VLOOKUP($A122,Location!$A:$J,8,FALSE)</f>
        <v>Paraguay</v>
      </c>
      <c r="M122" s="21" t="str">
        <f>IFERROR(VLOOKUP(L122,Setup_Team!$B:$C,2,FALSE), "TDB")</f>
        <v>PRY</v>
      </c>
      <c r="N122" s="21" t="str">
        <f>VLOOKUP($A122,Location!$A:$J,9,FALSE)</f>
        <v>Inglewood, Los Angeles, California</v>
      </c>
      <c r="O122" s="21" t="str">
        <f>VLOOKUP($A122,Location!$A:$J,10,FALSE)</f>
        <v>SoFi Stadium</v>
      </c>
      <c r="P122" s="27">
        <v>2</v>
      </c>
      <c r="Q122" s="27">
        <v>1</v>
      </c>
      <c r="R122" s="27" t="str">
        <f t="shared" si="7"/>
        <v>2-1</v>
      </c>
      <c r="S122" s="21">
        <v>0</v>
      </c>
      <c r="T122" s="20">
        <f>VLOOKUP($A122,Database!$A:$Y,10,FALSE)</f>
        <v>74</v>
      </c>
      <c r="U122" s="20">
        <f>VLOOKUP($A122,Database!$A:$Y,11,FALSE)</f>
        <v>113</v>
      </c>
      <c r="V122" s="20">
        <f>VLOOKUP($A122,Database!$A:$Y,12,FALSE)</f>
        <v>115</v>
      </c>
      <c r="W122" s="20" t="str">
        <f>VLOOKUP(A122,Database!A:M,13,FALSE)</f>
        <v>Terminé</v>
      </c>
      <c r="X122" s="20">
        <f>VLOOKUP($A122,Database!$A:$Y,20,FALSE)</f>
        <v>4</v>
      </c>
      <c r="Y122" s="20">
        <f>VLOOKUP($A122,Database!$A:$Y,21,FALSE)</f>
        <v>1</v>
      </c>
      <c r="Z122" s="20">
        <f t="shared" si="6"/>
        <v>0</v>
      </c>
      <c r="AA122" s="20">
        <f t="shared" si="8"/>
        <v>1</v>
      </c>
      <c r="AB122" s="20">
        <f t="shared" ca="1" si="9"/>
        <v>74</v>
      </c>
      <c r="AC122" s="20">
        <f t="shared" ca="1" si="10"/>
        <v>0</v>
      </c>
      <c r="AD122" s="20" t="str">
        <f ca="1">IF(AC122=0,"",IF(OR(ISBLANK(P122),ISBLANK(Q122)),"",IF(ISBLANK(VLOOKUP(A122,Database!A:AA,22,FALSE)),"",VLOOKUP(A122,Database!A:AA,22,FALSE))))</f>
        <v/>
      </c>
      <c r="AE122" s="20">
        <f ca="1">IFERROR(
   IF(
     OR(ISBLANK(P122),ISBLANK(Q122)),
     "",
     IF(
       AND(AB122&lt;&gt;"",OR(W122="Terminé",W122="En cours")),
       VLOOKUP(AD122,Setup_ScoreExactBonus!A:D,4,FALSE),
       0
     )),
  0)</f>
        <v>0</v>
      </c>
      <c r="AF122" s="21">
        <f t="shared" ca="1" si="11"/>
        <v>74</v>
      </c>
      <c r="AG122" s="21">
        <f ca="1">SUMIFS(AF$2:AF122,D$2:D122,D122)</f>
        <v>239</v>
      </c>
    </row>
    <row r="123" spans="1:33" hidden="1" x14ac:dyDescent="0.35">
      <c r="A123" s="21">
        <f>IF(ISBLANK(B123),"",COUNTIF(B$2:B123,B123))-1</f>
        <v>4</v>
      </c>
      <c r="B123" s="27">
        <v>14</v>
      </c>
      <c r="C123" s="10">
        <f>VLOOKUP($A123+IF($A123=0,1,0),Database!$A:$Y,7,FALSE)</f>
        <v>46186.125</v>
      </c>
      <c r="D123" s="21" t="str">
        <f>VLOOKUP(Pronostics!$B123,Setup_MPP!$A:$G,3,FALSE)</f>
        <v>MarieEYT</v>
      </c>
      <c r="E123" s="21" t="str">
        <f>VLOOKUP(Pronostics!$B123,Setup_MPP!$A:$G,2,FALSE)</f>
        <v>Marie EXBRAYAT</v>
      </c>
      <c r="F123" s="21" t="str">
        <f>VLOOKUP($B123,Setup_MPP!$A:$E,4,FALSE)</f>
        <v>#FFAFD2</v>
      </c>
      <c r="G123" s="21" t="str">
        <f>VLOOKUP($B123,Setup_MPP!$A:$E,5,FALSE)</f>
        <v>#F2589B</v>
      </c>
      <c r="H123" s="21" t="str">
        <f>IFERROR(IF(AND(A123&gt;=1,A123&lt;=104),VLOOKUP($A123,Location!$A:$J,6,FALSE),IF(A123=0,"Avant l'ouverture",IF(OR(A123=105,A123=106),"Bonus"))),"")</f>
        <v>Tour 1</v>
      </c>
      <c r="I123" s="21" t="str">
        <f>IF(LEFT(H123,4)="Tour",VLOOKUP(A123,Database!$A:$C,3,FALSE),"")</f>
        <v>D</v>
      </c>
      <c r="J123" s="21" t="str">
        <f>VLOOKUP($A123,Location!$A:$J,7,FALSE)</f>
        <v>Etats-Unis</v>
      </c>
      <c r="K123" s="21" t="str">
        <f>IFERROR(VLOOKUP(J123,Setup_Team!$B:$C,2,FALSE), "TDB")</f>
        <v>USA</v>
      </c>
      <c r="L123" s="21" t="str">
        <f>VLOOKUP($A123,Location!$A:$J,8,FALSE)</f>
        <v>Paraguay</v>
      </c>
      <c r="M123" s="21" t="str">
        <f>IFERROR(VLOOKUP(L123,Setup_Team!$B:$C,2,FALSE), "TDB")</f>
        <v>PRY</v>
      </c>
      <c r="N123" s="21" t="str">
        <f>VLOOKUP($A123,Location!$A:$J,9,FALSE)</f>
        <v>Inglewood, Los Angeles, California</v>
      </c>
      <c r="O123" s="21" t="str">
        <f>VLOOKUP($A123,Location!$A:$J,10,FALSE)</f>
        <v>SoFi Stadium</v>
      </c>
      <c r="P123" s="27">
        <v>1</v>
      </c>
      <c r="Q123" s="27">
        <v>2</v>
      </c>
      <c r="R123" s="27" t="str">
        <f t="shared" si="7"/>
        <v>1-2</v>
      </c>
      <c r="S123" s="21">
        <v>0</v>
      </c>
      <c r="T123" s="20">
        <f>VLOOKUP($A123,Database!$A:$Y,10,FALSE)</f>
        <v>74</v>
      </c>
      <c r="U123" s="20">
        <f>VLOOKUP($A123,Database!$A:$Y,11,FALSE)</f>
        <v>113</v>
      </c>
      <c r="V123" s="20">
        <f>VLOOKUP($A123,Database!$A:$Y,12,FALSE)</f>
        <v>115</v>
      </c>
      <c r="W123" s="20" t="str">
        <f>VLOOKUP(A123,Database!A:M,13,FALSE)</f>
        <v>Terminé</v>
      </c>
      <c r="X123" s="20">
        <f>VLOOKUP($A123,Database!$A:$Y,20,FALSE)</f>
        <v>4</v>
      </c>
      <c r="Y123" s="20">
        <f>VLOOKUP($A123,Database!$A:$Y,21,FALSE)</f>
        <v>1</v>
      </c>
      <c r="Z123" s="20">
        <f t="shared" si="6"/>
        <v>0</v>
      </c>
      <c r="AA123" s="20">
        <f t="shared" si="8"/>
        <v>0</v>
      </c>
      <c r="AB123" s="20">
        <f t="shared" ca="1" si="9"/>
        <v>0</v>
      </c>
      <c r="AC123" s="20">
        <f t="shared" ca="1" si="10"/>
        <v>0</v>
      </c>
      <c r="AD123" s="20" t="str">
        <f ca="1">IF(AC123=0,"",IF(OR(ISBLANK(P123),ISBLANK(Q123)),"",IF(ISBLANK(VLOOKUP(A123,Database!A:AA,22,FALSE)),"",VLOOKUP(A123,Database!A:AA,22,FALSE))))</f>
        <v/>
      </c>
      <c r="AE123" s="20">
        <f ca="1">IFERROR(
   IF(
     OR(ISBLANK(P123),ISBLANK(Q123)),
     "",
     IF(
       AND(AB123&lt;&gt;"",OR(W123="Terminé",W123="En cours")),
       VLOOKUP(AD123,Setup_ScoreExactBonus!A:D,4,FALSE),
       0
     )),
  0)</f>
        <v>0</v>
      </c>
      <c r="AF123" s="21">
        <f t="shared" ca="1" si="11"/>
        <v>0</v>
      </c>
      <c r="AG123" s="21">
        <f ca="1">SUMIFS(AF$2:AF123,D$2:D123,D123)</f>
        <v>185</v>
      </c>
    </row>
    <row r="124" spans="1:33" hidden="1" x14ac:dyDescent="0.35">
      <c r="A124" s="21">
        <f>IF(ISBLANK(B124),"",COUNTIF(B$2:B124,B124))-1</f>
        <v>4</v>
      </c>
      <c r="B124" s="27">
        <v>15</v>
      </c>
      <c r="C124" s="10">
        <f>VLOOKUP($A124+IF($A124=0,1,0),Database!$A:$Y,7,FALSE)</f>
        <v>46186.125</v>
      </c>
      <c r="D124" s="21" t="str">
        <f>VLOOKUP(Pronostics!$B124,Setup_MPP!$A:$G,3,FALSE)</f>
        <v>Amino28</v>
      </c>
      <c r="E124" s="21" t="str">
        <f>VLOOKUP(Pronostics!$B124,Setup_MPP!$A:$G,2,FALSE)</f>
        <v>Amine ZARROUKI</v>
      </c>
      <c r="F124" s="21" t="str">
        <f>VLOOKUP($B124,Setup_MPP!$A:$E,4,FALSE)</f>
        <v>#FF9898</v>
      </c>
      <c r="G124" s="21" t="str">
        <f>VLOOKUP($B124,Setup_MPP!$A:$E,5,FALSE)</f>
        <v>#FF5D5D</v>
      </c>
      <c r="H124" s="21" t="str">
        <f>IFERROR(IF(AND(A124&gt;=1,A124&lt;=104),VLOOKUP($A124,Location!$A:$J,6,FALSE),IF(A124=0,"Avant l'ouverture",IF(OR(A124=105,A124=106),"Bonus"))),"")</f>
        <v>Tour 1</v>
      </c>
      <c r="I124" s="21" t="str">
        <f>IF(LEFT(H124,4)="Tour",VLOOKUP(A124,Database!$A:$C,3,FALSE),"")</f>
        <v>D</v>
      </c>
      <c r="J124" s="21" t="str">
        <f>VLOOKUP($A124,Location!$A:$J,7,FALSE)</f>
        <v>Etats-Unis</v>
      </c>
      <c r="K124" s="21" t="str">
        <f>IFERROR(VLOOKUP(J124,Setup_Team!$B:$C,2,FALSE), "TDB")</f>
        <v>USA</v>
      </c>
      <c r="L124" s="21" t="str">
        <f>VLOOKUP($A124,Location!$A:$J,8,FALSE)</f>
        <v>Paraguay</v>
      </c>
      <c r="M124" s="21" t="str">
        <f>IFERROR(VLOOKUP(L124,Setup_Team!$B:$C,2,FALSE), "TDB")</f>
        <v>PRY</v>
      </c>
      <c r="N124" s="21" t="str">
        <f>VLOOKUP($A124,Location!$A:$J,9,FALSE)</f>
        <v>Inglewood, Los Angeles, California</v>
      </c>
      <c r="O124" s="21" t="str">
        <f>VLOOKUP($A124,Location!$A:$J,10,FALSE)</f>
        <v>SoFi Stadium</v>
      </c>
      <c r="P124" s="27">
        <v>2</v>
      </c>
      <c r="Q124" s="27">
        <v>1</v>
      </c>
      <c r="R124" s="27" t="str">
        <f t="shared" si="7"/>
        <v>2-1</v>
      </c>
      <c r="S124" s="21">
        <v>0</v>
      </c>
      <c r="T124" s="20">
        <f>VLOOKUP($A124,Database!$A:$Y,10,FALSE)</f>
        <v>74</v>
      </c>
      <c r="U124" s="20">
        <f>VLOOKUP($A124,Database!$A:$Y,11,FALSE)</f>
        <v>113</v>
      </c>
      <c r="V124" s="20">
        <f>VLOOKUP($A124,Database!$A:$Y,12,FALSE)</f>
        <v>115</v>
      </c>
      <c r="W124" s="20" t="str">
        <f>VLOOKUP(A124,Database!A:M,13,FALSE)</f>
        <v>Terminé</v>
      </c>
      <c r="X124" s="20">
        <f>VLOOKUP($A124,Database!$A:$Y,20,FALSE)</f>
        <v>4</v>
      </c>
      <c r="Y124" s="20">
        <f>VLOOKUP($A124,Database!$A:$Y,21,FALSE)</f>
        <v>1</v>
      </c>
      <c r="Z124" s="20">
        <f t="shared" si="6"/>
        <v>0</v>
      </c>
      <c r="AA124" s="20">
        <f t="shared" si="8"/>
        <v>1</v>
      </c>
      <c r="AB124" s="20">
        <f t="shared" ca="1" si="9"/>
        <v>74</v>
      </c>
      <c r="AC124" s="20">
        <f t="shared" ca="1" si="10"/>
        <v>0</v>
      </c>
      <c r="AD124" s="20" t="str">
        <f ca="1">IF(AC124=0,"",IF(OR(ISBLANK(P124),ISBLANK(Q124)),"",IF(ISBLANK(VLOOKUP(A124,Database!A:AA,22,FALSE)),"",VLOOKUP(A124,Database!A:AA,22,FALSE))))</f>
        <v/>
      </c>
      <c r="AE124" s="20">
        <f ca="1">IFERROR(
   IF(
     OR(ISBLANK(P124),ISBLANK(Q124)),
     "",
     IF(
       AND(AB124&lt;&gt;"",OR(W124="Terminé",W124="En cours")),
       VLOOKUP(AD124,Setup_ScoreExactBonus!A:D,4,FALSE),
       0
     )),
  0)</f>
        <v>0</v>
      </c>
      <c r="AF124" s="21">
        <f t="shared" ca="1" si="11"/>
        <v>74</v>
      </c>
      <c r="AG124" s="21">
        <f ca="1">SUMIFS(AF$2:AF124,D$2:D124,D124)</f>
        <v>143</v>
      </c>
    </row>
    <row r="125" spans="1:33" hidden="1" x14ac:dyDescent="0.35">
      <c r="A125" s="21">
        <f>IF(ISBLANK(B125),"",COUNTIF(B$2:B125,B125))-1</f>
        <v>4</v>
      </c>
      <c r="B125" s="27">
        <v>16</v>
      </c>
      <c r="C125" s="10">
        <f>VLOOKUP($A125+IF($A125=0,1,0),Database!$A:$Y,7,FALSE)</f>
        <v>46186.125</v>
      </c>
      <c r="D125" s="21" t="str">
        <f>VLOOKUP(Pronostics!$B125,Setup_MPP!$A:$G,3,FALSE)</f>
        <v>RomaLaura</v>
      </c>
      <c r="E125" s="21" t="str">
        <f>VLOOKUP(Pronostics!$B125,Setup_MPP!$A:$G,2,FALSE)</f>
        <v>Laura GIULIANO</v>
      </c>
      <c r="F125" s="21" t="str">
        <f>VLOOKUP($B125,Setup_MPP!$A:$E,4,FALSE)</f>
        <v>#86A4FE</v>
      </c>
      <c r="G125" s="21" t="str">
        <f>VLOOKUP($B125,Setup_MPP!$A:$E,5,FALSE)</f>
        <v>#3769FF</v>
      </c>
      <c r="H125" s="21" t="str">
        <f>IFERROR(IF(AND(A125&gt;=1,A125&lt;=104),VLOOKUP($A125,Location!$A:$J,6,FALSE),IF(A125=0,"Avant l'ouverture",IF(OR(A125=105,A125=106),"Bonus"))),"")</f>
        <v>Tour 1</v>
      </c>
      <c r="I125" s="21" t="str">
        <f>IF(LEFT(H125,4)="Tour",VLOOKUP(A125,Database!$A:$C,3,FALSE),"")</f>
        <v>D</v>
      </c>
      <c r="J125" s="21" t="str">
        <f>VLOOKUP($A125,Location!$A:$J,7,FALSE)</f>
        <v>Etats-Unis</v>
      </c>
      <c r="K125" s="21" t="str">
        <f>IFERROR(VLOOKUP(J125,Setup_Team!$B:$C,2,FALSE), "TDB")</f>
        <v>USA</v>
      </c>
      <c r="L125" s="21" t="str">
        <f>VLOOKUP($A125,Location!$A:$J,8,FALSE)</f>
        <v>Paraguay</v>
      </c>
      <c r="M125" s="21" t="str">
        <f>IFERROR(VLOOKUP(L125,Setup_Team!$B:$C,2,FALSE), "TDB")</f>
        <v>PRY</v>
      </c>
      <c r="N125" s="21" t="str">
        <f>VLOOKUP($A125,Location!$A:$J,9,FALSE)</f>
        <v>Inglewood, Los Angeles, California</v>
      </c>
      <c r="O125" s="21" t="str">
        <f>VLOOKUP($A125,Location!$A:$J,10,FALSE)</f>
        <v>SoFi Stadium</v>
      </c>
      <c r="P125" s="27">
        <v>1</v>
      </c>
      <c r="Q125" s="27">
        <v>1</v>
      </c>
      <c r="R125" s="27" t="str">
        <f t="shared" si="7"/>
        <v>1-1</v>
      </c>
      <c r="S125" s="21">
        <v>0</v>
      </c>
      <c r="T125" s="20">
        <f>VLOOKUP($A125,Database!$A:$Y,10,FALSE)</f>
        <v>74</v>
      </c>
      <c r="U125" s="20">
        <f>VLOOKUP($A125,Database!$A:$Y,11,FALSE)</f>
        <v>113</v>
      </c>
      <c r="V125" s="20">
        <f>VLOOKUP($A125,Database!$A:$Y,12,FALSE)</f>
        <v>115</v>
      </c>
      <c r="W125" s="20" t="str">
        <f>VLOOKUP(A125,Database!A:M,13,FALSE)</f>
        <v>Terminé</v>
      </c>
      <c r="X125" s="20">
        <f>VLOOKUP($A125,Database!$A:$Y,20,FALSE)</f>
        <v>4</v>
      </c>
      <c r="Y125" s="20">
        <f>VLOOKUP($A125,Database!$A:$Y,21,FALSE)</f>
        <v>1</v>
      </c>
      <c r="Z125" s="20">
        <f t="shared" si="6"/>
        <v>0</v>
      </c>
      <c r="AA125" s="20">
        <f t="shared" si="8"/>
        <v>0</v>
      </c>
      <c r="AB125" s="20">
        <f t="shared" ca="1" si="9"/>
        <v>0</v>
      </c>
      <c r="AC125" s="20">
        <f t="shared" ca="1" si="10"/>
        <v>0</v>
      </c>
      <c r="AD125" s="20" t="str">
        <f ca="1">IF(AC125=0,"",IF(OR(ISBLANK(P125),ISBLANK(Q125)),"",IF(ISBLANK(VLOOKUP(A125,Database!A:AA,22,FALSE)),"",VLOOKUP(A125,Database!A:AA,22,FALSE))))</f>
        <v/>
      </c>
      <c r="AE125" s="20">
        <f ca="1">IFERROR(
   IF(
     OR(ISBLANK(P125),ISBLANK(Q125)),
     "",
     IF(
       AND(AB125&lt;&gt;"",OR(W125="Terminé",W125="En cours")),
       VLOOKUP(AD125,Setup_ScoreExactBonus!A:D,4,FALSE),
       0
     )),
  0)</f>
        <v>0</v>
      </c>
      <c r="AF125" s="21">
        <f t="shared" ca="1" si="11"/>
        <v>0</v>
      </c>
      <c r="AG125" s="21">
        <f ca="1">SUMIFS(AF$2:AF125,D$2:D125,D125)</f>
        <v>0</v>
      </c>
    </row>
    <row r="126" spans="1:33" hidden="1" x14ac:dyDescent="0.35">
      <c r="A126" s="21">
        <f>IF(ISBLANK(B126),"",COUNTIF(B$2:B126,B126))-1</f>
        <v>4</v>
      </c>
      <c r="B126" s="27">
        <v>17</v>
      </c>
      <c r="C126" s="10">
        <f>VLOOKUP($A126+IF($A126=0,1,0),Database!$A:$Y,7,FALSE)</f>
        <v>46186.125</v>
      </c>
      <c r="D126" s="21" t="str">
        <f>VLOOKUP(Pronostics!$B126,Setup_MPP!$A:$G,3,FALSE)</f>
        <v>Julien_cri</v>
      </c>
      <c r="E126" s="21" t="str">
        <f>VLOOKUP(Pronostics!$B126,Setup_MPP!$A:$G,2,FALSE)</f>
        <v>Julien CRIMOTEL</v>
      </c>
      <c r="F126" s="21" t="str">
        <f>VLOOKUP($B126,Setup_MPP!$A:$E,4,FALSE)</f>
        <v>#FFB0B0</v>
      </c>
      <c r="G126" s="21" t="str">
        <f>VLOOKUP($B126,Setup_MPP!$A:$E,5,FALSE)</f>
        <v>#F25757</v>
      </c>
      <c r="H126" s="21" t="str">
        <f>IFERROR(IF(AND(A126&gt;=1,A126&lt;=104),VLOOKUP($A126,Location!$A:$J,6,FALSE),IF(A126=0,"Avant l'ouverture",IF(OR(A126=105,A126=106),"Bonus"))),"")</f>
        <v>Tour 1</v>
      </c>
      <c r="I126" s="21" t="str">
        <f>IF(LEFT(H126,4)="Tour",VLOOKUP(A126,Database!$A:$C,3,FALSE),"")</f>
        <v>D</v>
      </c>
      <c r="J126" s="21" t="str">
        <f>VLOOKUP($A126,Location!$A:$J,7,FALSE)</f>
        <v>Etats-Unis</v>
      </c>
      <c r="K126" s="21" t="str">
        <f>IFERROR(VLOOKUP(J126,Setup_Team!$B:$C,2,FALSE), "TDB")</f>
        <v>USA</v>
      </c>
      <c r="L126" s="21" t="str">
        <f>VLOOKUP($A126,Location!$A:$J,8,FALSE)</f>
        <v>Paraguay</v>
      </c>
      <c r="M126" s="21" t="str">
        <f>IFERROR(VLOOKUP(L126,Setup_Team!$B:$C,2,FALSE), "TDB")</f>
        <v>PRY</v>
      </c>
      <c r="N126" s="21" t="str">
        <f>VLOOKUP($A126,Location!$A:$J,9,FALSE)</f>
        <v>Inglewood, Los Angeles, California</v>
      </c>
      <c r="O126" s="21" t="str">
        <f>VLOOKUP($A126,Location!$A:$J,10,FALSE)</f>
        <v>SoFi Stadium</v>
      </c>
      <c r="P126" s="27">
        <v>1</v>
      </c>
      <c r="Q126" s="27">
        <v>2</v>
      </c>
      <c r="R126" s="27" t="str">
        <f t="shared" si="7"/>
        <v>1-2</v>
      </c>
      <c r="S126" s="21">
        <v>0</v>
      </c>
      <c r="T126" s="20">
        <f>VLOOKUP($A126,Database!$A:$Y,10,FALSE)</f>
        <v>74</v>
      </c>
      <c r="U126" s="20">
        <f>VLOOKUP($A126,Database!$A:$Y,11,FALSE)</f>
        <v>113</v>
      </c>
      <c r="V126" s="20">
        <f>VLOOKUP($A126,Database!$A:$Y,12,FALSE)</f>
        <v>115</v>
      </c>
      <c r="W126" s="20" t="str">
        <f>VLOOKUP(A126,Database!A:M,13,FALSE)</f>
        <v>Terminé</v>
      </c>
      <c r="X126" s="20">
        <f>VLOOKUP($A126,Database!$A:$Y,20,FALSE)</f>
        <v>4</v>
      </c>
      <c r="Y126" s="20">
        <f>VLOOKUP($A126,Database!$A:$Y,21,FALSE)</f>
        <v>1</v>
      </c>
      <c r="Z126" s="20">
        <f t="shared" si="6"/>
        <v>0</v>
      </c>
      <c r="AA126" s="20">
        <f t="shared" si="8"/>
        <v>0</v>
      </c>
      <c r="AB126" s="20">
        <f t="shared" ca="1" si="9"/>
        <v>0</v>
      </c>
      <c r="AC126" s="20">
        <f t="shared" ca="1" si="10"/>
        <v>0</v>
      </c>
      <c r="AD126" s="20" t="str">
        <f ca="1">IF(AC126=0,"",IF(OR(ISBLANK(P126),ISBLANK(Q126)),"",IF(ISBLANK(VLOOKUP(A126,Database!A:AA,22,FALSE)),"",VLOOKUP(A126,Database!A:AA,22,FALSE))))</f>
        <v/>
      </c>
      <c r="AE126" s="20">
        <f ca="1">IFERROR(
   IF(
     OR(ISBLANK(P126),ISBLANK(Q126)),
     "",
     IF(
       AND(AB126&lt;&gt;"",OR(W126="Terminé",W126="En cours")),
       VLOOKUP(AD126,Setup_ScoreExactBonus!A:D,4,FALSE),
       0
     )),
  0)</f>
        <v>0</v>
      </c>
      <c r="AF126" s="21">
        <f t="shared" ca="1" si="11"/>
        <v>0</v>
      </c>
      <c r="AG126" s="21">
        <f ca="1">SUMIFS(AF$2:AF126,D$2:D126,D126)</f>
        <v>116</v>
      </c>
    </row>
    <row r="127" spans="1:33" hidden="1" x14ac:dyDescent="0.35">
      <c r="A127" s="21">
        <f>IF(ISBLANK(B127),"",COUNTIF(B$2:B127,B127))-1</f>
        <v>4</v>
      </c>
      <c r="B127" s="27">
        <v>18</v>
      </c>
      <c r="C127" s="10">
        <f>VLOOKUP($A127+IF($A127=0,1,0),Database!$A:$Y,7,FALSE)</f>
        <v>46186.125</v>
      </c>
      <c r="D127" s="21" t="str">
        <f>VLOOKUP(Pronostics!$B127,Setup_MPP!$A:$G,3,FALSE)</f>
        <v>Cartone</v>
      </c>
      <c r="E127" s="21" t="str">
        <f>VLOOKUP(Pronostics!$B127,Setup_MPP!$A:$G,2,FALSE)</f>
        <v>Quentin CARTON</v>
      </c>
      <c r="F127" s="21" t="str">
        <f>VLOOKUP($B127,Setup_MPP!$A:$E,4,FALSE)</f>
        <v>#F0BC42</v>
      </c>
      <c r="G127" s="21" t="str">
        <f>VLOOKUP($B127,Setup_MPP!$A:$E,5,FALSE)</f>
        <v>#8E1F2F</v>
      </c>
      <c r="H127" s="21" t="str">
        <f>IFERROR(IF(AND(A127&gt;=1,A127&lt;=104),VLOOKUP($A127,Location!$A:$J,6,FALSE),IF(A127=0,"Avant l'ouverture",IF(OR(A127=105,A127=106),"Bonus"))),"")</f>
        <v>Tour 1</v>
      </c>
      <c r="I127" s="21" t="str">
        <f>IF(LEFT(H127,4)="Tour",VLOOKUP(A127,Database!$A:$C,3,FALSE),"")</f>
        <v>D</v>
      </c>
      <c r="J127" s="21" t="str">
        <f>VLOOKUP($A127,Location!$A:$J,7,FALSE)</f>
        <v>Etats-Unis</v>
      </c>
      <c r="K127" s="21" t="str">
        <f>IFERROR(VLOOKUP(J127,Setup_Team!$B:$C,2,FALSE), "TDB")</f>
        <v>USA</v>
      </c>
      <c r="L127" s="21" t="str">
        <f>VLOOKUP($A127,Location!$A:$J,8,FALSE)</f>
        <v>Paraguay</v>
      </c>
      <c r="M127" s="21" t="str">
        <f>IFERROR(VLOOKUP(L127,Setup_Team!$B:$C,2,FALSE), "TDB")</f>
        <v>PRY</v>
      </c>
      <c r="N127" s="21" t="str">
        <f>VLOOKUP($A127,Location!$A:$J,9,FALSE)</f>
        <v>Inglewood, Los Angeles, California</v>
      </c>
      <c r="O127" s="21" t="str">
        <f>VLOOKUP($A127,Location!$A:$J,10,FALSE)</f>
        <v>SoFi Stadium</v>
      </c>
      <c r="P127" s="27">
        <v>2</v>
      </c>
      <c r="Q127" s="27">
        <v>0</v>
      </c>
      <c r="R127" s="27" t="str">
        <f t="shared" si="7"/>
        <v>2-0</v>
      </c>
      <c r="S127" s="21">
        <v>0</v>
      </c>
      <c r="T127" s="20">
        <f>VLOOKUP($A127,Database!$A:$Y,10,FALSE)</f>
        <v>74</v>
      </c>
      <c r="U127" s="20">
        <f>VLOOKUP($A127,Database!$A:$Y,11,FALSE)</f>
        <v>113</v>
      </c>
      <c r="V127" s="20">
        <f>VLOOKUP($A127,Database!$A:$Y,12,FALSE)</f>
        <v>115</v>
      </c>
      <c r="W127" s="20" t="str">
        <f>VLOOKUP(A127,Database!A:M,13,FALSE)</f>
        <v>Terminé</v>
      </c>
      <c r="X127" s="20">
        <f>VLOOKUP($A127,Database!$A:$Y,20,FALSE)</f>
        <v>4</v>
      </c>
      <c r="Y127" s="20">
        <f>VLOOKUP($A127,Database!$A:$Y,21,FALSE)</f>
        <v>1</v>
      </c>
      <c r="Z127" s="20">
        <f t="shared" si="6"/>
        <v>0</v>
      </c>
      <c r="AA127" s="20">
        <f t="shared" si="8"/>
        <v>1</v>
      </c>
      <c r="AB127" s="20">
        <f t="shared" ca="1" si="9"/>
        <v>74</v>
      </c>
      <c r="AC127" s="20">
        <f t="shared" ca="1" si="10"/>
        <v>0</v>
      </c>
      <c r="AD127" s="20" t="str">
        <f ca="1">IF(AC127=0,"",IF(OR(ISBLANK(P127),ISBLANK(Q127)),"",IF(ISBLANK(VLOOKUP(A127,Database!A:AA,22,FALSE)),"",VLOOKUP(A127,Database!A:AA,22,FALSE))))</f>
        <v/>
      </c>
      <c r="AE127" s="20">
        <f ca="1">IFERROR(
   IF(
     OR(ISBLANK(P127),ISBLANK(Q127)),
     "",
     IF(
       AND(AB127&lt;&gt;"",OR(W127="Terminé",W127="En cours")),
       VLOOKUP(AD127,Setup_ScoreExactBonus!A:D,4,FALSE),
       0
     )),
  0)</f>
        <v>0</v>
      </c>
      <c r="AF127" s="21">
        <f t="shared" ca="1" si="11"/>
        <v>74</v>
      </c>
      <c r="AG127" s="21">
        <f ca="1">SUMIFS(AF$2:AF127,D$2:D127,D127)</f>
        <v>74</v>
      </c>
    </row>
    <row r="128" spans="1:33" hidden="1" x14ac:dyDescent="0.35">
      <c r="A128" s="21">
        <f>IF(ISBLANK(B128),"",COUNTIF(B$2:B128,B128))-1</f>
        <v>4</v>
      </c>
      <c r="B128" s="27">
        <v>19</v>
      </c>
      <c r="C128" s="10">
        <f>VLOOKUP($A128+IF($A128=0,1,0),Database!$A:$Y,7,FALSE)</f>
        <v>46186.125</v>
      </c>
      <c r="D128" s="21" t="str">
        <f>VLOOKUP(Pronostics!$B128,Setup_MPP!$A:$G,3,FALSE)</f>
        <v>YramVi</v>
      </c>
      <c r="E128" s="21" t="str">
        <f>VLOOKUP(Pronostics!$B128,Setup_MPP!$A:$G,2,FALSE)</f>
        <v>Eyram TETSHIE</v>
      </c>
      <c r="F128" s="21" t="str">
        <f>VLOOKUP($B128,Setup_MPP!$A:$E,4,FALSE)</f>
        <v>#E8B28F</v>
      </c>
      <c r="G128" s="21" t="str">
        <f>VLOOKUP($B128,Setup_MPP!$A:$E,5,FALSE)</f>
        <v>#E65568</v>
      </c>
      <c r="H128" s="21" t="str">
        <f>IFERROR(IF(AND(A128&gt;=1,A128&lt;=104),VLOOKUP($A128,Location!$A:$J,6,FALSE),IF(A128=0,"Avant l'ouverture",IF(OR(A128=105,A128=106),"Bonus"))),"")</f>
        <v>Tour 1</v>
      </c>
      <c r="I128" s="21" t="str">
        <f>IF(LEFT(H128,4)="Tour",VLOOKUP(A128,Database!$A:$C,3,FALSE),"")</f>
        <v>D</v>
      </c>
      <c r="J128" s="21" t="str">
        <f>VLOOKUP($A128,Location!$A:$J,7,FALSE)</f>
        <v>Etats-Unis</v>
      </c>
      <c r="K128" s="21" t="str">
        <f>IFERROR(VLOOKUP(J128,Setup_Team!$B:$C,2,FALSE), "TDB")</f>
        <v>USA</v>
      </c>
      <c r="L128" s="21" t="str">
        <f>VLOOKUP($A128,Location!$A:$J,8,FALSE)</f>
        <v>Paraguay</v>
      </c>
      <c r="M128" s="21" t="str">
        <f>IFERROR(VLOOKUP(L128,Setup_Team!$B:$C,2,FALSE), "TDB")</f>
        <v>PRY</v>
      </c>
      <c r="N128" s="21" t="str">
        <f>VLOOKUP($A128,Location!$A:$J,9,FALSE)</f>
        <v>Inglewood, Los Angeles, California</v>
      </c>
      <c r="O128" s="21" t="str">
        <f>VLOOKUP($A128,Location!$A:$J,10,FALSE)</f>
        <v>SoFi Stadium</v>
      </c>
      <c r="P128" s="27">
        <v>1</v>
      </c>
      <c r="Q128" s="27">
        <v>0</v>
      </c>
      <c r="R128" s="27" t="str">
        <f t="shared" si="7"/>
        <v>1-0</v>
      </c>
      <c r="S128" s="21">
        <v>0</v>
      </c>
      <c r="T128" s="20">
        <f>VLOOKUP($A128,Database!$A:$Y,10,FALSE)</f>
        <v>74</v>
      </c>
      <c r="U128" s="20">
        <f>VLOOKUP($A128,Database!$A:$Y,11,FALSE)</f>
        <v>113</v>
      </c>
      <c r="V128" s="20">
        <f>VLOOKUP($A128,Database!$A:$Y,12,FALSE)</f>
        <v>115</v>
      </c>
      <c r="W128" s="20" t="str">
        <f>VLOOKUP(A128,Database!A:M,13,FALSE)</f>
        <v>Terminé</v>
      </c>
      <c r="X128" s="20">
        <f>VLOOKUP($A128,Database!$A:$Y,20,FALSE)</f>
        <v>4</v>
      </c>
      <c r="Y128" s="20">
        <f>VLOOKUP($A128,Database!$A:$Y,21,FALSE)</f>
        <v>1</v>
      </c>
      <c r="Z128" s="20">
        <f t="shared" si="6"/>
        <v>0</v>
      </c>
      <c r="AA128" s="20">
        <f t="shared" si="8"/>
        <v>1</v>
      </c>
      <c r="AB128" s="20">
        <f t="shared" ca="1" si="9"/>
        <v>74</v>
      </c>
      <c r="AC128" s="20">
        <f t="shared" ca="1" si="10"/>
        <v>0</v>
      </c>
      <c r="AD128" s="20" t="str">
        <f ca="1">IF(AC128=0,"",IF(OR(ISBLANK(P128),ISBLANK(Q128)),"",IF(ISBLANK(VLOOKUP(A128,Database!A:AA,22,FALSE)),"",VLOOKUP(A128,Database!A:AA,22,FALSE))))</f>
        <v/>
      </c>
      <c r="AE128" s="20">
        <f ca="1">IFERROR(
   IF(
     OR(ISBLANK(P128),ISBLANK(Q128)),
     "",
     IF(
       AND(AB128&lt;&gt;"",OR(W128="Terminé",W128="En cours")),
       VLOOKUP(AD128,Setup_ScoreExactBonus!A:D,4,FALSE),
       0
     )),
  0)</f>
        <v>0</v>
      </c>
      <c r="AF128" s="21">
        <f t="shared" ca="1" si="11"/>
        <v>74</v>
      </c>
      <c r="AG128" s="21">
        <f ca="1">SUMIFS(AF$2:AF128,D$2:D128,D128)</f>
        <v>143</v>
      </c>
    </row>
    <row r="129" spans="1:33" hidden="1" x14ac:dyDescent="0.35">
      <c r="A129" s="21">
        <f>IF(ISBLANK(B129),"",COUNTIF(B$2:B129,B129))-1</f>
        <v>4</v>
      </c>
      <c r="B129" s="27">
        <v>20</v>
      </c>
      <c r="C129" s="10">
        <f>VLOOKUP($A129+IF($A129=0,1,0),Database!$A:$Y,7,FALSE)</f>
        <v>46186.125</v>
      </c>
      <c r="D129" s="21" t="str">
        <f>VLOOKUP(Pronostics!$B129,Setup_MPP!$A:$G,3,FALSE)</f>
        <v>Anis_MaFihache</v>
      </c>
      <c r="E129" s="21" t="str">
        <f>VLOOKUP(Pronostics!$B129,Setup_MPP!$A:$G,2,FALSE)</f>
        <v>Anis LEBIK</v>
      </c>
      <c r="F129" s="21" t="str">
        <f>VLOOKUP($B129,Setup_MPP!$A:$E,4,FALSE)</f>
        <v>#60DC8C</v>
      </c>
      <c r="G129" s="21" t="str">
        <f>VLOOKUP($B129,Setup_MPP!$A:$E,5,FALSE)</f>
        <v>#22A34F</v>
      </c>
      <c r="H129" s="21" t="str">
        <f>IFERROR(IF(AND(A129&gt;=1,A129&lt;=104),VLOOKUP($A129,Location!$A:$J,6,FALSE),IF(A129=0,"Avant l'ouverture",IF(OR(A129=105,A129=106),"Bonus"))),"")</f>
        <v>Tour 1</v>
      </c>
      <c r="I129" s="21" t="str">
        <f>IF(LEFT(H129,4)="Tour",VLOOKUP(A129,Database!$A:$C,3,FALSE),"")</f>
        <v>D</v>
      </c>
      <c r="J129" s="21" t="str">
        <f>VLOOKUP($A129,Location!$A:$J,7,FALSE)</f>
        <v>Etats-Unis</v>
      </c>
      <c r="K129" s="21" t="str">
        <f>IFERROR(VLOOKUP(J129,Setup_Team!$B:$C,2,FALSE), "TDB")</f>
        <v>USA</v>
      </c>
      <c r="L129" s="21" t="str">
        <f>VLOOKUP($A129,Location!$A:$J,8,FALSE)</f>
        <v>Paraguay</v>
      </c>
      <c r="M129" s="21" t="str">
        <f>IFERROR(VLOOKUP(L129,Setup_Team!$B:$C,2,FALSE), "TDB")</f>
        <v>PRY</v>
      </c>
      <c r="N129" s="21" t="str">
        <f>VLOOKUP($A129,Location!$A:$J,9,FALSE)</f>
        <v>Inglewood, Los Angeles, California</v>
      </c>
      <c r="O129" s="21" t="str">
        <f>VLOOKUP($A129,Location!$A:$J,10,FALSE)</f>
        <v>SoFi Stadium</v>
      </c>
      <c r="P129" s="27">
        <v>2</v>
      </c>
      <c r="Q129" s="27">
        <v>0</v>
      </c>
      <c r="R129" s="27" t="str">
        <f t="shared" si="7"/>
        <v>2-0</v>
      </c>
      <c r="S129" s="21">
        <v>0</v>
      </c>
      <c r="T129" s="20">
        <f>VLOOKUP($A129,Database!$A:$Y,10,FALSE)</f>
        <v>74</v>
      </c>
      <c r="U129" s="20">
        <f>VLOOKUP($A129,Database!$A:$Y,11,FALSE)</f>
        <v>113</v>
      </c>
      <c r="V129" s="20">
        <f>VLOOKUP($A129,Database!$A:$Y,12,FALSE)</f>
        <v>115</v>
      </c>
      <c r="W129" s="20" t="str">
        <f>VLOOKUP(A129,Database!A:M,13,FALSE)</f>
        <v>Terminé</v>
      </c>
      <c r="X129" s="20">
        <f>VLOOKUP($A129,Database!$A:$Y,20,FALSE)</f>
        <v>4</v>
      </c>
      <c r="Y129" s="20">
        <f>VLOOKUP($A129,Database!$A:$Y,21,FALSE)</f>
        <v>1</v>
      </c>
      <c r="Z129" s="20">
        <f t="shared" si="6"/>
        <v>0</v>
      </c>
      <c r="AA129" s="20">
        <f t="shared" si="8"/>
        <v>1</v>
      </c>
      <c r="AB129" s="20">
        <f t="shared" ca="1" si="9"/>
        <v>74</v>
      </c>
      <c r="AC129" s="20">
        <f t="shared" ca="1" si="10"/>
        <v>0</v>
      </c>
      <c r="AD129" s="20" t="str">
        <f ca="1">IF(AC129=0,"",IF(OR(ISBLANK(P129),ISBLANK(Q129)),"",IF(ISBLANK(VLOOKUP(A129,Database!A:AA,22,FALSE)),"",VLOOKUP(A129,Database!A:AA,22,FALSE))))</f>
        <v/>
      </c>
      <c r="AE129" s="20">
        <f ca="1">IFERROR(
   IF(
     OR(ISBLANK(P129),ISBLANK(Q129)),
     "",
     IF(
       AND(AB129&lt;&gt;"",OR(W129="Terminé",W129="En cours")),
       VLOOKUP(AD129,Setup_ScoreExactBonus!A:D,4,FALSE),
       0
     )),
  0)</f>
        <v>0</v>
      </c>
      <c r="AF129" s="21">
        <f t="shared" ca="1" si="11"/>
        <v>74</v>
      </c>
      <c r="AG129" s="21">
        <f ca="1">SUMIFS(AF$2:AF129,D$2:D129,D129)</f>
        <v>123</v>
      </c>
    </row>
    <row r="130" spans="1:33" hidden="1" x14ac:dyDescent="0.35">
      <c r="A130" s="21">
        <f>IF(ISBLANK(B130),"",COUNTIF(B$2:B130,B130))-1</f>
        <v>4</v>
      </c>
      <c r="B130" s="27">
        <v>21</v>
      </c>
      <c r="C130" s="10">
        <f>VLOOKUP($A130+IF($A130=0,1,0),Database!$A:$Y,7,FALSE)</f>
        <v>46186.125</v>
      </c>
      <c r="D130" s="21" t="str">
        <f>VLOOKUP(Pronostics!$B130,Setup_MPP!$A:$G,3,FALSE)</f>
        <v>JUJULABOSS13</v>
      </c>
      <c r="E130" s="21" t="str">
        <f>VLOOKUP(Pronostics!$B130,Setup_MPP!$A:$G,2,FALSE)</f>
        <v>Julia BOUANAN</v>
      </c>
      <c r="F130" s="21" t="str">
        <f>VLOOKUP($B130,Setup_MPP!$A:$E,4,FALSE)</f>
        <v>#2FAEE0</v>
      </c>
      <c r="G130" s="21" t="str">
        <f>VLOOKUP($B130,Setup_MPP!$A:$E,5,FALSE)</f>
        <v>#BEA064</v>
      </c>
      <c r="H130" s="21" t="str">
        <f>IFERROR(IF(AND(A130&gt;=1,A130&lt;=104),VLOOKUP($A130,Location!$A:$J,6,FALSE),IF(A130=0,"Avant l'ouverture",IF(OR(A130=105,A130=106),"Bonus"))),"")</f>
        <v>Tour 1</v>
      </c>
      <c r="I130" s="21" t="str">
        <f>IF(LEFT(H130,4)="Tour",VLOOKUP(A130,Database!$A:$C,3,FALSE),"")</f>
        <v>D</v>
      </c>
      <c r="J130" s="21" t="str">
        <f>VLOOKUP($A130,Location!$A:$J,7,FALSE)</f>
        <v>Etats-Unis</v>
      </c>
      <c r="K130" s="21" t="str">
        <f>IFERROR(VLOOKUP(J130,Setup_Team!$B:$C,2,FALSE), "TDB")</f>
        <v>USA</v>
      </c>
      <c r="L130" s="21" t="str">
        <f>VLOOKUP($A130,Location!$A:$J,8,FALSE)</f>
        <v>Paraguay</v>
      </c>
      <c r="M130" s="21" t="str">
        <f>IFERROR(VLOOKUP(L130,Setup_Team!$B:$C,2,FALSE), "TDB")</f>
        <v>PRY</v>
      </c>
      <c r="N130" s="21" t="str">
        <f>VLOOKUP($A130,Location!$A:$J,9,FALSE)</f>
        <v>Inglewood, Los Angeles, California</v>
      </c>
      <c r="O130" s="21" t="str">
        <f>VLOOKUP($A130,Location!$A:$J,10,FALSE)</f>
        <v>SoFi Stadium</v>
      </c>
      <c r="P130" s="27">
        <v>0</v>
      </c>
      <c r="Q130" s="27">
        <v>2</v>
      </c>
      <c r="R130" s="27" t="str">
        <f t="shared" si="7"/>
        <v>0-2</v>
      </c>
      <c r="S130" s="21">
        <v>0</v>
      </c>
      <c r="T130" s="20">
        <f>VLOOKUP($A130,Database!$A:$Y,10,FALSE)</f>
        <v>74</v>
      </c>
      <c r="U130" s="20">
        <f>VLOOKUP($A130,Database!$A:$Y,11,FALSE)</f>
        <v>113</v>
      </c>
      <c r="V130" s="20">
        <f>VLOOKUP($A130,Database!$A:$Y,12,FALSE)</f>
        <v>115</v>
      </c>
      <c r="W130" s="20" t="str">
        <f>VLOOKUP(A130,Database!A:M,13,FALSE)</f>
        <v>Terminé</v>
      </c>
      <c r="X130" s="20">
        <f>VLOOKUP($A130,Database!$A:$Y,20,FALSE)</f>
        <v>4</v>
      </c>
      <c r="Y130" s="20">
        <f>VLOOKUP($A130,Database!$A:$Y,21,FALSE)</f>
        <v>1</v>
      </c>
      <c r="Z130" s="20">
        <f t="shared" ref="Z130:Z193" si="12">IF(A130=0,0,IF(W130="À venir",0,IF(AND(ISBLANK(P130),ISBLANK(Q130)),1,0)))</f>
        <v>0</v>
      </c>
      <c r="AA130" s="20">
        <f t="shared" si="8"/>
        <v>0</v>
      </c>
      <c r="AB130" s="20">
        <f t="shared" ca="1" si="9"/>
        <v>0</v>
      </c>
      <c r="AC130" s="20">
        <f t="shared" ca="1" si="10"/>
        <v>0</v>
      </c>
      <c r="AD130" s="20" t="str">
        <f ca="1">IF(AC130=0,"",IF(OR(ISBLANK(P130),ISBLANK(Q130)),"",IF(ISBLANK(VLOOKUP(A130,Database!A:AA,22,FALSE)),"",VLOOKUP(A130,Database!A:AA,22,FALSE))))</f>
        <v/>
      </c>
      <c r="AE130" s="20">
        <f ca="1">IFERROR(
   IF(
     OR(ISBLANK(P130),ISBLANK(Q130)),
     "",
     IF(
       AND(AB130&lt;&gt;"",OR(W130="Terminé",W130="En cours")),
       VLOOKUP(AD130,Setup_ScoreExactBonus!A:D,4,FALSE),
       0
     )),
  0)</f>
        <v>0</v>
      </c>
      <c r="AF130" s="21">
        <f t="shared" ca="1" si="11"/>
        <v>0</v>
      </c>
      <c r="AG130" s="21">
        <f ca="1">SUMIFS(AF$2:AF130,D$2:D130,D130)</f>
        <v>282</v>
      </c>
    </row>
    <row r="131" spans="1:33" hidden="1" x14ac:dyDescent="0.35">
      <c r="A131" s="21">
        <f>IF(ISBLANK(B131),"",COUNTIF(B$2:B131,B131))-1</f>
        <v>4</v>
      </c>
      <c r="B131" s="27">
        <v>22</v>
      </c>
      <c r="C131" s="10">
        <f>VLOOKUP($A131+IF($A131=0,1,0),Database!$A:$Y,7,FALSE)</f>
        <v>46186.125</v>
      </c>
      <c r="D131" s="21" t="str">
        <f>VLOOKUP(Pronostics!$B131,Setup_MPP!$A:$G,3,FALSE)</f>
        <v>Jujumsrd</v>
      </c>
      <c r="E131" s="21" t="str">
        <f>VLOOKUP(Pronostics!$B131,Setup_MPP!$A:$G,2,FALSE)</f>
        <v>Julie Mansard</v>
      </c>
      <c r="F131" s="21" t="str">
        <f>VLOOKUP($B131,Setup_MPP!$A:$E,4,FALSE)</f>
        <v>#41DEF0</v>
      </c>
      <c r="G131" s="21" t="str">
        <f>VLOOKUP($B131,Setup_MPP!$A:$E,5,FALSE)</f>
        <v>#0BA6B7</v>
      </c>
      <c r="H131" s="21" t="str">
        <f>IFERROR(IF(AND(A131&gt;=1,A131&lt;=104),VLOOKUP($A131,Location!$A:$J,6,FALSE),IF(A131=0,"Avant l'ouverture",IF(OR(A131=105,A131=106),"Bonus"))),"")</f>
        <v>Tour 1</v>
      </c>
      <c r="I131" s="21" t="str">
        <f>IF(LEFT(H131,4)="Tour",VLOOKUP(A131,Database!$A:$C,3,FALSE),"")</f>
        <v>D</v>
      </c>
      <c r="J131" s="21" t="str">
        <f>VLOOKUP($A131,Location!$A:$J,7,FALSE)</f>
        <v>Etats-Unis</v>
      </c>
      <c r="K131" s="21" t="str">
        <f>IFERROR(VLOOKUP(J131,Setup_Team!$B:$C,2,FALSE), "TDB")</f>
        <v>USA</v>
      </c>
      <c r="L131" s="21" t="str">
        <f>VLOOKUP($A131,Location!$A:$J,8,FALSE)</f>
        <v>Paraguay</v>
      </c>
      <c r="M131" s="21" t="str">
        <f>IFERROR(VLOOKUP(L131,Setup_Team!$B:$C,2,FALSE), "TDB")</f>
        <v>PRY</v>
      </c>
      <c r="N131" s="21" t="str">
        <f>VLOOKUP($A131,Location!$A:$J,9,FALSE)</f>
        <v>Inglewood, Los Angeles, California</v>
      </c>
      <c r="O131" s="21" t="str">
        <f>VLOOKUP($A131,Location!$A:$J,10,FALSE)</f>
        <v>SoFi Stadium</v>
      </c>
      <c r="P131" s="27">
        <v>1</v>
      </c>
      <c r="Q131" s="27">
        <v>0</v>
      </c>
      <c r="R131" s="27" t="str">
        <f t="shared" ref="R131:R194" si="13">IF(AND(A131&gt;0,A131&lt;=104,W131="Terminé"),TEXT(P131,"0")&amp;"-"&amp;TEXT(Q131,"0"),"")</f>
        <v>1-0</v>
      </c>
      <c r="S131" s="21">
        <v>0</v>
      </c>
      <c r="T131" s="20">
        <f>VLOOKUP($A131,Database!$A:$Y,10,FALSE)</f>
        <v>74</v>
      </c>
      <c r="U131" s="20">
        <f>VLOOKUP($A131,Database!$A:$Y,11,FALSE)</f>
        <v>113</v>
      </c>
      <c r="V131" s="20">
        <f>VLOOKUP($A131,Database!$A:$Y,12,FALSE)</f>
        <v>115</v>
      </c>
      <c r="W131" s="20" t="str">
        <f>VLOOKUP(A131,Database!A:M,13,FALSE)</f>
        <v>Terminé</v>
      </c>
      <c r="X131" s="20">
        <f>VLOOKUP($A131,Database!$A:$Y,20,FALSE)</f>
        <v>4</v>
      </c>
      <c r="Y131" s="20">
        <f>VLOOKUP($A131,Database!$A:$Y,21,FALSE)</f>
        <v>1</v>
      </c>
      <c r="Z131" s="20">
        <f t="shared" si="12"/>
        <v>0</v>
      </c>
      <c r="AA131" s="20">
        <f t="shared" si="8"/>
        <v>1</v>
      </c>
      <c r="AB131" s="20">
        <f t="shared" ca="1" si="9"/>
        <v>74</v>
      </c>
      <c r="AC131" s="20">
        <f t="shared" ca="1" si="10"/>
        <v>0</v>
      </c>
      <c r="AD131" s="20" t="str">
        <f ca="1">IF(AC131=0,"",IF(OR(ISBLANK(P131),ISBLANK(Q131)),"",IF(ISBLANK(VLOOKUP(A131,Database!A:AA,22,FALSE)),"",VLOOKUP(A131,Database!A:AA,22,FALSE))))</f>
        <v/>
      </c>
      <c r="AE131" s="20">
        <f ca="1">IFERROR(
   IF(
     OR(ISBLANK(P131),ISBLANK(Q131)),
     "",
     IF(
       AND(AB131&lt;&gt;"",OR(W131="Terminé",W131="En cours")),
       VLOOKUP(AD131,Setup_ScoreExactBonus!A:D,4,FALSE),
       0
     )),
  0)</f>
        <v>0</v>
      </c>
      <c r="AF131" s="21">
        <f t="shared" ca="1" si="11"/>
        <v>74</v>
      </c>
      <c r="AG131" s="21">
        <f ca="1">SUMIFS(AF$2:AF131,D$2:D131,D131)</f>
        <v>143</v>
      </c>
    </row>
    <row r="132" spans="1:33" hidden="1" x14ac:dyDescent="0.35">
      <c r="A132" s="21">
        <f>IF(ISBLANK(B132),"",COUNTIF(B$2:B132,B132))-1</f>
        <v>4</v>
      </c>
      <c r="B132" s="27">
        <v>23</v>
      </c>
      <c r="C132" s="10">
        <f>VLOOKUP($A132+IF($A132=0,1,0),Database!$A:$Y,7,FALSE)</f>
        <v>46186.125</v>
      </c>
      <c r="D132" s="21" t="str">
        <f>VLOOKUP(Pronostics!$B132,Setup_MPP!$A:$G,3,FALSE)</f>
        <v>DJUDJUPRONO</v>
      </c>
      <c r="E132" s="21" t="str">
        <f>VLOOKUP(Pronostics!$B132,Setup_MPP!$A:$G,2,FALSE)</f>
        <v>Juliette</v>
      </c>
      <c r="F132" s="21" t="str">
        <f>VLOOKUP($B132,Setup_MPP!$A:$E,4,FALSE)</f>
        <v>#F2A2A2</v>
      </c>
      <c r="G132" s="21" t="str">
        <f>VLOOKUP($B132,Setup_MPP!$A:$E,5,FALSE)</f>
        <v>#C25D5D</v>
      </c>
      <c r="H132" s="21" t="str">
        <f>IFERROR(IF(AND(A132&gt;=1,A132&lt;=104),VLOOKUP($A132,Location!$A:$J,6,FALSE),IF(A132=0,"Avant l'ouverture",IF(OR(A132=105,A132=106),"Bonus"))),"")</f>
        <v>Tour 1</v>
      </c>
      <c r="I132" s="21" t="str">
        <f>IF(LEFT(H132,4)="Tour",VLOOKUP(A132,Database!$A:$C,3,FALSE),"")</f>
        <v>D</v>
      </c>
      <c r="J132" s="21" t="str">
        <f>VLOOKUP($A132,Location!$A:$J,7,FALSE)</f>
        <v>Etats-Unis</v>
      </c>
      <c r="K132" s="21" t="str">
        <f>IFERROR(VLOOKUP(J132,Setup_Team!$B:$C,2,FALSE), "TDB")</f>
        <v>USA</v>
      </c>
      <c r="L132" s="21" t="str">
        <f>VLOOKUP($A132,Location!$A:$J,8,FALSE)</f>
        <v>Paraguay</v>
      </c>
      <c r="M132" s="21" t="str">
        <f>IFERROR(VLOOKUP(L132,Setup_Team!$B:$C,2,FALSE), "TDB")</f>
        <v>PRY</v>
      </c>
      <c r="N132" s="21" t="str">
        <f>VLOOKUP($A132,Location!$A:$J,9,FALSE)</f>
        <v>Inglewood, Los Angeles, California</v>
      </c>
      <c r="O132" s="21" t="str">
        <f>VLOOKUP($A132,Location!$A:$J,10,FALSE)</f>
        <v>SoFi Stadium</v>
      </c>
      <c r="P132" s="27">
        <v>0</v>
      </c>
      <c r="Q132" s="27">
        <v>1</v>
      </c>
      <c r="R132" s="27" t="str">
        <f t="shared" si="13"/>
        <v>0-1</v>
      </c>
      <c r="S132" s="21">
        <v>0</v>
      </c>
      <c r="T132" s="20">
        <f>VLOOKUP($A132,Database!$A:$Y,10,FALSE)</f>
        <v>74</v>
      </c>
      <c r="U132" s="20">
        <f>VLOOKUP($A132,Database!$A:$Y,11,FALSE)</f>
        <v>113</v>
      </c>
      <c r="V132" s="20">
        <f>VLOOKUP($A132,Database!$A:$Y,12,FALSE)</f>
        <v>115</v>
      </c>
      <c r="W132" s="20" t="str">
        <f>VLOOKUP(A132,Database!A:M,13,FALSE)</f>
        <v>Terminé</v>
      </c>
      <c r="X132" s="20">
        <f>VLOOKUP($A132,Database!$A:$Y,20,FALSE)</f>
        <v>4</v>
      </c>
      <c r="Y132" s="20">
        <f>VLOOKUP($A132,Database!$A:$Y,21,FALSE)</f>
        <v>1</v>
      </c>
      <c r="Z132" s="20">
        <f t="shared" si="12"/>
        <v>0</v>
      </c>
      <c r="AA132" s="20">
        <f t="shared" si="8"/>
        <v>0</v>
      </c>
      <c r="AB132" s="20">
        <f t="shared" ca="1" si="9"/>
        <v>0</v>
      </c>
      <c r="AC132" s="20">
        <f t="shared" ca="1" si="10"/>
        <v>0</v>
      </c>
      <c r="AD132" s="20" t="str">
        <f ca="1">IF(AC132=0,"",IF(OR(ISBLANK(P132),ISBLANK(Q132)),"",IF(ISBLANK(VLOOKUP(A132,Database!A:AA,22,FALSE)),"",VLOOKUP(A132,Database!A:AA,22,FALSE))))</f>
        <v/>
      </c>
      <c r="AE132" s="20">
        <f ca="1">IFERROR(
   IF(
     OR(ISBLANK(P132),ISBLANK(Q132)),
     "",
     IF(
       AND(AB132&lt;&gt;"",OR(W132="Terminé",W132="En cours")),
       VLOOKUP(AD132,Setup_ScoreExactBonus!A:D,4,FALSE),
       0
     )),
  0)</f>
        <v>0</v>
      </c>
      <c r="AF132" s="21">
        <f t="shared" ca="1" si="11"/>
        <v>0</v>
      </c>
      <c r="AG132" s="21">
        <f ca="1">SUMIFS(AF$2:AF132,D$2:D132,D132)</f>
        <v>165</v>
      </c>
    </row>
    <row r="133" spans="1:33" hidden="1" x14ac:dyDescent="0.35">
      <c r="A133" s="21">
        <f>IF(ISBLANK(B133),"",COUNTIF(B$2:B133,B133))-1</f>
        <v>4</v>
      </c>
      <c r="B133" s="27">
        <v>24</v>
      </c>
      <c r="C133" s="10">
        <f>VLOOKUP($A133+IF($A133=0,1,0),Database!$A:$Y,7,FALSE)</f>
        <v>46186.125</v>
      </c>
      <c r="D133" s="21" t="str">
        <f>VLOOKUP(Pronostics!$B133,Setup_MPP!$A:$G,3,FALSE)</f>
        <v>Samyaaaaaaaaaa</v>
      </c>
      <c r="E133" s="21" t="str">
        <f>VLOOKUP(Pronostics!$B133,Setup_MPP!$A:$G,2,FALSE)</f>
        <v>Samya ALAOUI</v>
      </c>
      <c r="F133" s="21" t="str">
        <f>VLOOKUP($B133,Setup_MPP!$A:$E,4,FALSE)</f>
        <v>#A2F2C7</v>
      </c>
      <c r="G133" s="21" t="str">
        <f>VLOOKUP($B133,Setup_MPP!$A:$E,5,FALSE)</f>
        <v>#5DC18C</v>
      </c>
      <c r="H133" s="21" t="str">
        <f>IFERROR(IF(AND(A133&gt;=1,A133&lt;=104),VLOOKUP($A133,Location!$A:$J,6,FALSE),IF(A133=0,"Avant l'ouverture",IF(OR(A133=105,A133=106),"Bonus"))),"")</f>
        <v>Tour 1</v>
      </c>
      <c r="I133" s="21" t="str">
        <f>IF(LEFT(H133,4)="Tour",VLOOKUP(A133,Database!$A:$C,3,FALSE),"")</f>
        <v>D</v>
      </c>
      <c r="J133" s="21" t="str">
        <f>VLOOKUP($A133,Location!$A:$J,7,FALSE)</f>
        <v>Etats-Unis</v>
      </c>
      <c r="K133" s="21" t="str">
        <f>IFERROR(VLOOKUP(J133,Setup_Team!$B:$C,2,FALSE), "TDB")</f>
        <v>USA</v>
      </c>
      <c r="L133" s="21" t="str">
        <f>VLOOKUP($A133,Location!$A:$J,8,FALSE)</f>
        <v>Paraguay</v>
      </c>
      <c r="M133" s="21" t="str">
        <f>IFERROR(VLOOKUP(L133,Setup_Team!$B:$C,2,FALSE), "TDB")</f>
        <v>PRY</v>
      </c>
      <c r="N133" s="21" t="str">
        <f>VLOOKUP($A133,Location!$A:$J,9,FALSE)</f>
        <v>Inglewood, Los Angeles, California</v>
      </c>
      <c r="O133" s="21" t="str">
        <f>VLOOKUP($A133,Location!$A:$J,10,FALSE)</f>
        <v>SoFi Stadium</v>
      </c>
      <c r="P133" s="27">
        <v>1</v>
      </c>
      <c r="Q133" s="27">
        <v>2</v>
      </c>
      <c r="R133" s="27" t="str">
        <f t="shared" si="13"/>
        <v>1-2</v>
      </c>
      <c r="S133" s="21">
        <v>0</v>
      </c>
      <c r="T133" s="20">
        <f>VLOOKUP($A133,Database!$A:$Y,10,FALSE)</f>
        <v>74</v>
      </c>
      <c r="U133" s="20">
        <f>VLOOKUP($A133,Database!$A:$Y,11,FALSE)</f>
        <v>113</v>
      </c>
      <c r="V133" s="20">
        <f>VLOOKUP($A133,Database!$A:$Y,12,FALSE)</f>
        <v>115</v>
      </c>
      <c r="W133" s="20" t="str">
        <f>VLOOKUP(A133,Database!A:M,13,FALSE)</f>
        <v>Terminé</v>
      </c>
      <c r="X133" s="20">
        <f>VLOOKUP($A133,Database!$A:$Y,20,FALSE)</f>
        <v>4</v>
      </c>
      <c r="Y133" s="20">
        <f>VLOOKUP($A133,Database!$A:$Y,21,FALSE)</f>
        <v>1</v>
      </c>
      <c r="Z133" s="20">
        <f t="shared" si="12"/>
        <v>0</v>
      </c>
      <c r="AA133" s="20">
        <f t="shared" si="8"/>
        <v>0</v>
      </c>
      <c r="AB133" s="20">
        <f t="shared" ca="1" si="9"/>
        <v>0</v>
      </c>
      <c r="AC133" s="20">
        <f t="shared" ca="1" si="10"/>
        <v>0</v>
      </c>
      <c r="AD133" s="20" t="str">
        <f ca="1">IF(AC133=0,"",IF(OR(ISBLANK(P133),ISBLANK(Q133)),"",IF(ISBLANK(VLOOKUP(A133,Database!A:AA,22,FALSE)),"",VLOOKUP(A133,Database!A:AA,22,FALSE))))</f>
        <v/>
      </c>
      <c r="AE133" s="20">
        <f ca="1">IFERROR(
   IF(
     OR(ISBLANK(P133),ISBLANK(Q133)),
     "",
     IF(
       AND(AB133&lt;&gt;"",OR(W133="Terminé",W133="En cours")),
       VLOOKUP(AD133,Setup_ScoreExactBonus!A:D,4,FALSE),
       0
     )),
  0)</f>
        <v>0</v>
      </c>
      <c r="AF133" s="21">
        <f t="shared" ca="1" si="11"/>
        <v>0</v>
      </c>
      <c r="AG133" s="21">
        <f ca="1">SUMIFS(AF$2:AF133,D$2:D133,D133)</f>
        <v>233</v>
      </c>
    </row>
    <row r="134" spans="1:33" hidden="1" x14ac:dyDescent="0.35">
      <c r="A134" s="21">
        <f>IF(ISBLANK(B134),"",COUNTIF(B$2:B134,B134))-1</f>
        <v>4</v>
      </c>
      <c r="B134" s="27">
        <v>25</v>
      </c>
      <c r="C134" s="10">
        <f>VLOOKUP($A134+IF($A134=0,1,0),Database!$A:$Y,7,FALSE)</f>
        <v>46186.125</v>
      </c>
      <c r="D134" s="21" t="str">
        <f>VLOOKUP(Pronostics!$B134,Setup_MPP!$A:$G,3,FALSE)</f>
        <v>leaw0808</v>
      </c>
      <c r="E134" s="21" t="str">
        <f>VLOOKUP(Pronostics!$B134,Setup_MPP!$A:$G,2,FALSE)</f>
        <v>Léa WALOCQ</v>
      </c>
      <c r="F134" s="21" t="str">
        <f>VLOOKUP($B134,Setup_MPP!$A:$E,4,FALSE)</f>
        <v>#D1B9EB</v>
      </c>
      <c r="G134" s="21" t="str">
        <f>VLOOKUP($B134,Setup_MPP!$A:$E,5,FALSE)</f>
        <v>#B58BC7</v>
      </c>
      <c r="H134" s="21" t="str">
        <f>IFERROR(IF(AND(A134&gt;=1,A134&lt;=104),VLOOKUP($A134,Location!$A:$J,6,FALSE),IF(A134=0,"Avant l'ouverture",IF(OR(A134=105,A134=106),"Bonus"))),"")</f>
        <v>Tour 1</v>
      </c>
      <c r="I134" s="21" t="str">
        <f>IF(LEFT(H134,4)="Tour",VLOOKUP(A134,Database!$A:$C,3,FALSE),"")</f>
        <v>D</v>
      </c>
      <c r="J134" s="21" t="str">
        <f>VLOOKUP($A134,Location!$A:$J,7,FALSE)</f>
        <v>Etats-Unis</v>
      </c>
      <c r="K134" s="21" t="str">
        <f>IFERROR(VLOOKUP(J134,Setup_Team!$B:$C,2,FALSE), "TDB")</f>
        <v>USA</v>
      </c>
      <c r="L134" s="21" t="str">
        <f>VLOOKUP($A134,Location!$A:$J,8,FALSE)</f>
        <v>Paraguay</v>
      </c>
      <c r="M134" s="21" t="str">
        <f>IFERROR(VLOOKUP(L134,Setup_Team!$B:$C,2,FALSE), "TDB")</f>
        <v>PRY</v>
      </c>
      <c r="N134" s="21" t="str">
        <f>VLOOKUP($A134,Location!$A:$J,9,FALSE)</f>
        <v>Inglewood, Los Angeles, California</v>
      </c>
      <c r="O134" s="21" t="str">
        <f>VLOOKUP($A134,Location!$A:$J,10,FALSE)</f>
        <v>SoFi Stadium</v>
      </c>
      <c r="P134" s="27">
        <v>1</v>
      </c>
      <c r="Q134" s="27">
        <v>2</v>
      </c>
      <c r="R134" s="27" t="str">
        <f t="shared" si="13"/>
        <v>1-2</v>
      </c>
      <c r="S134" s="21">
        <v>0</v>
      </c>
      <c r="T134" s="20">
        <f>VLOOKUP($A134,Database!$A:$Y,10,FALSE)</f>
        <v>74</v>
      </c>
      <c r="U134" s="20">
        <f>VLOOKUP($A134,Database!$A:$Y,11,FALSE)</f>
        <v>113</v>
      </c>
      <c r="V134" s="20">
        <f>VLOOKUP($A134,Database!$A:$Y,12,FALSE)</f>
        <v>115</v>
      </c>
      <c r="W134" s="20" t="str">
        <f>VLOOKUP(A134,Database!A:M,13,FALSE)</f>
        <v>Terminé</v>
      </c>
      <c r="X134" s="20">
        <f>VLOOKUP($A134,Database!$A:$Y,20,FALSE)</f>
        <v>4</v>
      </c>
      <c r="Y134" s="20">
        <f>VLOOKUP($A134,Database!$A:$Y,21,FALSE)</f>
        <v>1</v>
      </c>
      <c r="Z134" s="20">
        <f t="shared" si="12"/>
        <v>0</v>
      </c>
      <c r="AA134" s="20">
        <f t="shared" si="8"/>
        <v>0</v>
      </c>
      <c r="AB134" s="20">
        <f t="shared" ca="1" si="9"/>
        <v>0</v>
      </c>
      <c r="AC134" s="20">
        <f t="shared" ca="1" si="10"/>
        <v>0</v>
      </c>
      <c r="AD134" s="20" t="str">
        <f ca="1">IF(AC134=0,"",IF(OR(ISBLANK(P134),ISBLANK(Q134)),"",IF(ISBLANK(VLOOKUP(A134,Database!A:AA,22,FALSE)),"",VLOOKUP(A134,Database!A:AA,22,FALSE))))</f>
        <v/>
      </c>
      <c r="AE134" s="20">
        <f ca="1">IFERROR(
   IF(
     OR(ISBLANK(P134),ISBLANK(Q134)),
     "",
     IF(
       AND(AB134&lt;&gt;"",OR(W134="Terminé",W134="En cours")),
       VLOOKUP(AD134,Setup_ScoreExactBonus!A:D,4,FALSE),
       0
     )),
  0)</f>
        <v>0</v>
      </c>
      <c r="AF134" s="21">
        <f t="shared" ca="1" si="11"/>
        <v>0</v>
      </c>
      <c r="AG134" s="21">
        <f ca="1">SUMIFS(AF$2:AF134,D$2:D134,D134)</f>
        <v>96</v>
      </c>
    </row>
    <row r="135" spans="1:33" hidden="1" x14ac:dyDescent="0.35">
      <c r="A135" s="21">
        <f>IF(ISBLANK(B135),"",COUNTIF(B$2:B135,B135))-1</f>
        <v>4</v>
      </c>
      <c r="B135" s="27">
        <v>26</v>
      </c>
      <c r="C135" s="10">
        <v>46184.875</v>
      </c>
      <c r="D135" s="21" t="str">
        <f>VLOOKUP(Pronostics!$B135,Setup_MPP!$A:$G,3,FALSE)</f>
        <v>Mohamad#5GGG1</v>
      </c>
      <c r="E135" s="21" t="str">
        <f>VLOOKUP(Pronostics!$B135,Setup_MPP!$A:$G,2,FALSE)</f>
        <v>Mohamad EL KAWAS</v>
      </c>
      <c r="F135" s="21" t="str">
        <f>VLOOKUP($B135,Setup_MPP!$A:$E,4,FALSE)</f>
        <v>#EB8787</v>
      </c>
      <c r="G135" s="21" t="str">
        <f>VLOOKUP($B135,Setup_MPP!$A:$E,5,FALSE)</f>
        <v>#368E2C</v>
      </c>
      <c r="H135" s="21" t="str">
        <f>IFERROR(IF(AND(A135&gt;=1,A135&lt;=104),VLOOKUP($A135,Location!$A:$J,6,FALSE),IF(A135=0,"Avant l'ouverture",IF(OR(A135=105,A135=106),"Bonus"))),"")</f>
        <v>Tour 1</v>
      </c>
      <c r="I135" s="21" t="str">
        <f>IF(LEFT(H135,4)="Tour",VLOOKUP(A135,Database!$A:$C,3,FALSE),"")</f>
        <v>D</v>
      </c>
      <c r="J135" s="21" t="str">
        <f>VLOOKUP($A135,Location!$A:$J,7,FALSE)</f>
        <v>Etats-Unis</v>
      </c>
      <c r="K135" s="21" t="str">
        <f>IFERROR(VLOOKUP(J135,Setup_Team!$B:$C,2,FALSE), "TDB")</f>
        <v>USA</v>
      </c>
      <c r="L135" s="21" t="str">
        <f>VLOOKUP($A135,Location!$A:$J,8,FALSE)</f>
        <v>Paraguay</v>
      </c>
      <c r="M135" s="21" t="str">
        <f>IFERROR(VLOOKUP(L135,Setup_Team!$B:$C,2,FALSE), "TDB")</f>
        <v>PRY</v>
      </c>
      <c r="P135" s="21">
        <v>3</v>
      </c>
      <c r="Q135" s="21">
        <v>0</v>
      </c>
      <c r="R135" s="27" t="str">
        <f t="shared" si="13"/>
        <v>3-0</v>
      </c>
      <c r="S135" s="21">
        <v>0</v>
      </c>
      <c r="T135" s="20">
        <f>VLOOKUP($A135,Database!$A:$Y,10,FALSE)</f>
        <v>74</v>
      </c>
      <c r="U135" s="20">
        <f>VLOOKUP($A135,Database!$A:$Y,11,FALSE)</f>
        <v>113</v>
      </c>
      <c r="V135" s="20">
        <f>VLOOKUP($A135,Database!$A:$Y,12,FALSE)</f>
        <v>115</v>
      </c>
      <c r="W135" s="20" t="str">
        <f>VLOOKUP(A135,Database!A:M,13,FALSE)</f>
        <v>Terminé</v>
      </c>
      <c r="X135" s="20">
        <f>VLOOKUP($A135,Database!$A:$Y,20,FALSE)</f>
        <v>4</v>
      </c>
      <c r="Y135" s="20">
        <f>VLOOKUP($A135,Database!$A:$Y,21,FALSE)</f>
        <v>1</v>
      </c>
      <c r="Z135" s="20">
        <f t="shared" si="12"/>
        <v>0</v>
      </c>
      <c r="AA135" s="20">
        <f t="shared" si="8"/>
        <v>1</v>
      </c>
      <c r="AB135" s="20">
        <f t="shared" ca="1" si="9"/>
        <v>74</v>
      </c>
      <c r="AC135" s="20">
        <f t="shared" ca="1" si="10"/>
        <v>0</v>
      </c>
      <c r="AD135" s="20" t="str">
        <f ca="1">IF(AC135=0,"",IF(OR(ISBLANK(P135),ISBLANK(Q135)),"",IF(ISBLANK(VLOOKUP(A135,Database!A:AA,22,FALSE)),"",VLOOKUP(A135,Database!A:AA,22,FALSE))))</f>
        <v/>
      </c>
      <c r="AE135" s="20">
        <f ca="1">IFERROR(
   IF(
     OR(ISBLANK(P135),ISBLANK(Q135)),
     "",
     IF(
       AND(AB135&lt;&gt;"",OR(W135="Terminé",W135="En cours")),
       VLOOKUP(AD135,Setup_ScoreExactBonus!A:D,4,FALSE),
       0
     )),
  0)</f>
        <v>0</v>
      </c>
      <c r="AF135" s="21">
        <f t="shared" ca="1" si="11"/>
        <v>74</v>
      </c>
      <c r="AG135" s="21">
        <f ca="1">SUMIFS(AF$2:AF135,D$2:D135,D135)</f>
        <v>123</v>
      </c>
    </row>
    <row r="136" spans="1:33" hidden="1" x14ac:dyDescent="0.35">
      <c r="A136" s="21">
        <f>IF(ISBLANK(B136),"",COUNTIF(B$2:B136,B136))-1</f>
        <v>4</v>
      </c>
      <c r="B136" s="27">
        <v>27</v>
      </c>
      <c r="C136" s="10">
        <f>VLOOKUP($A136+IF($A136=0,1,0),Database!$A:$Y,7,FALSE)</f>
        <v>46186.125</v>
      </c>
      <c r="D136" s="21" t="str">
        <f>VLOOKUP(Pronostics!$B136,Setup_MPP!$A:$G,3,FALSE)</f>
        <v>maryemkappa</v>
      </c>
      <c r="E136" s="21" t="str">
        <f>VLOOKUP(Pronostics!$B136,Setup_MPP!$A:$G,2,FALSE)</f>
        <v>Maryem GUIZANI</v>
      </c>
      <c r="F136" s="21" t="str">
        <f>VLOOKUP($B136,Setup_MPP!$A:$E,4,FALSE)</f>
        <v>#BCA2F4</v>
      </c>
      <c r="G136" s="21" t="str">
        <f>VLOOKUP($B136,Setup_MPP!$A:$E,5,FALSE)</f>
        <v>#6D3DD5</v>
      </c>
      <c r="H136" s="21" t="str">
        <f>IFERROR(IF(AND(A136&gt;=1,A136&lt;=104),VLOOKUP($A136,Location!$A:$J,6,FALSE),IF(A136=0,"Avant l'ouverture",IF(OR(A136=105,A136=106),"Bonus"))),"")</f>
        <v>Tour 1</v>
      </c>
      <c r="I136" s="21" t="str">
        <f>IF(LEFT(H136,4)="Tour",VLOOKUP(A136,Database!$A:$C,3,FALSE),"")</f>
        <v>D</v>
      </c>
      <c r="J136" s="21" t="str">
        <f>VLOOKUP($A136,Location!$A:$J,7,FALSE)</f>
        <v>Etats-Unis</v>
      </c>
      <c r="K136" s="21" t="str">
        <f>IFERROR(VLOOKUP(J136,Setup_Team!$B:$C,2,FALSE), "TDB")</f>
        <v>USA</v>
      </c>
      <c r="L136" s="21" t="str">
        <f>VLOOKUP($A136,Location!$A:$J,8,FALSE)</f>
        <v>Paraguay</v>
      </c>
      <c r="M136" s="21" t="str">
        <f>IFERROR(VLOOKUP(L136,Setup_Team!$B:$C,2,FALSE), "TDB")</f>
        <v>PRY</v>
      </c>
      <c r="R136" s="27" t="str">
        <f t="shared" si="13"/>
        <v>0-0</v>
      </c>
      <c r="S136" s="21">
        <v>0</v>
      </c>
      <c r="T136" s="20">
        <f>VLOOKUP($A136,Database!$A:$Y,10,FALSE)</f>
        <v>74</v>
      </c>
      <c r="U136" s="20">
        <f>VLOOKUP($A136,Database!$A:$Y,11,FALSE)</f>
        <v>113</v>
      </c>
      <c r="V136" s="20">
        <f>VLOOKUP($A136,Database!$A:$Y,12,FALSE)</f>
        <v>115</v>
      </c>
      <c r="W136" s="20" t="str">
        <f>VLOOKUP(A136,Database!A:M,13,FALSE)</f>
        <v>Terminé</v>
      </c>
      <c r="X136" s="20">
        <f>VLOOKUP($A136,Database!$A:$Y,20,FALSE)</f>
        <v>4</v>
      </c>
      <c r="Y136" s="20">
        <f>VLOOKUP($A136,Database!$A:$Y,21,FALSE)</f>
        <v>1</v>
      </c>
      <c r="Z136" s="20">
        <f t="shared" si="12"/>
        <v>1</v>
      </c>
      <c r="AA136" s="20" t="str">
        <f t="shared" si="8"/>
        <v/>
      </c>
      <c r="AB136" s="20">
        <f t="shared" ca="1" si="9"/>
        <v>0</v>
      </c>
      <c r="AC136" s="20">
        <f t="shared" ca="1" si="10"/>
        <v>0</v>
      </c>
      <c r="AD136" s="20" t="str">
        <f ca="1">IF(AC136=0,"",IF(OR(ISBLANK(P136),ISBLANK(Q136)),"",IF(ISBLANK(VLOOKUP(A136,Database!A:AA,22,FALSE)),"",VLOOKUP(A136,Database!A:AA,22,FALSE))))</f>
        <v/>
      </c>
      <c r="AE136" s="20" t="str">
        <f>IFERROR(
   IF(
     OR(ISBLANK(P136),ISBLANK(Q136)),
     "",
     IF(
       AND(AB136&lt;&gt;"",OR(W136="Terminé",W136="En cours")),
       VLOOKUP(AD136,Setup_ScoreExactBonus!A:D,4,FALSE),
       0
     )),
  0)</f>
        <v/>
      </c>
      <c r="AF136" s="21">
        <f t="shared" si="11"/>
        <v>0</v>
      </c>
      <c r="AG136" s="21">
        <f>SUMIFS(AF$2:AF136,D$2:D136,D136)</f>
        <v>0</v>
      </c>
    </row>
    <row r="137" spans="1:33" hidden="1" x14ac:dyDescent="0.35">
      <c r="A137" s="21">
        <f>IF(ISBLANK(B137),"",COUNTIF(B$2:B137,B137))-1</f>
        <v>5</v>
      </c>
      <c r="B137" s="27">
        <v>1</v>
      </c>
      <c r="C137" s="10">
        <f>VLOOKUP($A137+IF($A137=0,1,0),Database!$A:$Y,7,FALSE)</f>
        <v>46186.875</v>
      </c>
      <c r="D137" s="21" t="str">
        <f>VLOOKUP(Pronostics!$B137,Setup_MPP!$A:$G,3,FALSE)</f>
        <v>_Nicolas_LM_</v>
      </c>
      <c r="E137" s="21" t="str">
        <f>VLOOKUP(Pronostics!$B137,Setup_MPP!$A:$G,2,FALSE)</f>
        <v>Nicolas LE MOUEL</v>
      </c>
      <c r="F137" s="21" t="str">
        <f>VLOOKUP($B137,Setup_MPP!$A:$E,4,FALSE)</f>
        <v>#F7C79D</v>
      </c>
      <c r="G137" s="21" t="str">
        <f>VLOOKUP($B137,Setup_MPP!$A:$E,5,FALSE)</f>
        <v>#FFBE85</v>
      </c>
      <c r="H137" s="21" t="str">
        <f>IFERROR(IF(AND(A137&gt;=1,A137&lt;=104),VLOOKUP($A137,Location!$A:$J,6,FALSE),IF(A137=0,"Avant l'ouverture",IF(OR(A137=105,A137=106),"Bonus"))),"")</f>
        <v>Tour 1</v>
      </c>
      <c r="I137" s="21" t="str">
        <f>IF(LEFT(H137,4)="Tour",VLOOKUP(A137,Database!$A:$C,3,FALSE),"")</f>
        <v>B</v>
      </c>
      <c r="J137" s="21" t="str">
        <f>VLOOKUP($A137,Location!$A:$J,7,FALSE)</f>
        <v>Qatar</v>
      </c>
      <c r="K137" s="21" t="str">
        <f>IFERROR(VLOOKUP(J137,Setup_Team!$B:$C,2,FALSE), "TDB")</f>
        <v>QAT</v>
      </c>
      <c r="L137" s="21" t="str">
        <f>VLOOKUP($A137,Location!$A:$J,8,FALSE)</f>
        <v>Suisse</v>
      </c>
      <c r="M137" s="21" t="str">
        <f>IFERROR(VLOOKUP(L137,Setup_Team!$B:$C,2,FALSE), "TDB")</f>
        <v>CHE</v>
      </c>
      <c r="N137" s="21" t="str">
        <f>VLOOKUP($A137,Location!$A:$J,9,FALSE)</f>
        <v>Santa Clara, Californie</v>
      </c>
      <c r="O137" s="21" t="str">
        <f>VLOOKUP($A137,Location!$A:$J,10,FALSE)</f>
        <v>Levi's Stadium</v>
      </c>
      <c r="P137" s="27">
        <v>0</v>
      </c>
      <c r="Q137" s="27">
        <v>2</v>
      </c>
      <c r="R137" s="27" t="str">
        <f t="shared" si="13"/>
        <v>0-2</v>
      </c>
      <c r="S137" s="21">
        <v>0</v>
      </c>
      <c r="T137" s="20">
        <f>VLOOKUP($A137,Database!$A:$Y,10,FALSE)</f>
        <v>172</v>
      </c>
      <c r="U137" s="20">
        <f>VLOOKUP($A137,Database!$A:$Y,11,FALSE)</f>
        <v>141</v>
      </c>
      <c r="V137" s="20">
        <f>VLOOKUP($A137,Database!$A:$Y,12,FALSE)</f>
        <v>33</v>
      </c>
      <c r="W137" s="20" t="str">
        <f>VLOOKUP(A137,Database!A:M,13,FALSE)</f>
        <v>Terminé</v>
      </c>
      <c r="X137" s="20">
        <f>VLOOKUP($A137,Database!$A:$Y,20,FALSE)</f>
        <v>1</v>
      </c>
      <c r="Y137" s="20">
        <f>VLOOKUP($A137,Database!$A:$Y,21,FALSE)</f>
        <v>1</v>
      </c>
      <c r="Z137" s="20">
        <f t="shared" si="12"/>
        <v>0</v>
      </c>
      <c r="AA137" s="20">
        <f t="shared" si="8"/>
        <v>0</v>
      </c>
      <c r="AB137" s="20">
        <f t="shared" ca="1" si="9"/>
        <v>0</v>
      </c>
      <c r="AC137" s="20">
        <f t="shared" ca="1" si="10"/>
        <v>0</v>
      </c>
      <c r="AD137" s="20" t="str">
        <f ca="1">IF(AC137=0,"",IF(OR(ISBLANK(P137),ISBLANK(Q137)),"",IF(ISBLANK(VLOOKUP(A137,Database!A:AA,22,FALSE)),"",VLOOKUP(A137,Database!A:AA,22,FALSE))))</f>
        <v/>
      </c>
      <c r="AE137" s="20">
        <f ca="1">IFERROR(
   IF(
     OR(ISBLANK(P137),ISBLANK(Q137)),
     "",
     IF(
       AND(AB137&lt;&gt;"",OR(W137="Terminé",W137="En cours")),
       VLOOKUP(AD137,Setup_ScoreExactBonus!A:D,4,FALSE),
       0
     )),
  0)</f>
        <v>0</v>
      </c>
      <c r="AF137" s="21">
        <f t="shared" ca="1" si="11"/>
        <v>0</v>
      </c>
      <c r="AG137" s="21">
        <f ca="1">SUMIFS(AF$2:AF137,D$2:D137,D137)</f>
        <v>49</v>
      </c>
    </row>
    <row r="138" spans="1:33" hidden="1" x14ac:dyDescent="0.35">
      <c r="A138" s="21">
        <f>IF(ISBLANK(B138),"",COUNTIF(B$2:B138,B138))-1</f>
        <v>5</v>
      </c>
      <c r="B138" s="27">
        <v>2</v>
      </c>
      <c r="C138" s="10">
        <f>VLOOKUP($A138+IF($A138=0,1,0),Database!$A:$Y,7,FALSE)</f>
        <v>46186.875</v>
      </c>
      <c r="D138" s="21" t="str">
        <f>VLOOKUP(Pronostics!$B138,Setup_MPP!$A:$G,3,FALSE)</f>
        <v>leaelaz</v>
      </c>
      <c r="E138" s="21" t="str">
        <f>VLOOKUP(Pronostics!$B138,Setup_MPP!$A:$G,2,FALSE)</f>
        <v>Léa EL ASERY</v>
      </c>
      <c r="F138" s="21" t="str">
        <f>VLOOKUP($B138,Setup_MPP!$A:$E,4,FALSE)</f>
        <v>#FFBEBE</v>
      </c>
      <c r="G138" s="21" t="str">
        <f>VLOOKUP($B138,Setup_MPP!$A:$E,5,FALSE)</f>
        <v>#DF6868</v>
      </c>
      <c r="H138" s="21" t="str">
        <f>IFERROR(IF(AND(A138&gt;=1,A138&lt;=104),VLOOKUP($A138,Location!$A:$J,6,FALSE),IF(A138=0,"Avant l'ouverture",IF(OR(A138=105,A138=106),"Bonus"))),"")</f>
        <v>Tour 1</v>
      </c>
      <c r="I138" s="21" t="str">
        <f>IF(LEFT(H138,4)="Tour",VLOOKUP(A138,Database!$A:$C,3,FALSE),"")</f>
        <v>B</v>
      </c>
      <c r="J138" s="21" t="str">
        <f>VLOOKUP($A138,Location!$A:$J,7,FALSE)</f>
        <v>Qatar</v>
      </c>
      <c r="K138" s="21" t="str">
        <f>IFERROR(VLOOKUP(J138,Setup_Team!$B:$C,2,FALSE), "TDB")</f>
        <v>QAT</v>
      </c>
      <c r="L138" s="21" t="str">
        <f>VLOOKUP($A138,Location!$A:$J,8,FALSE)</f>
        <v>Suisse</v>
      </c>
      <c r="M138" s="21" t="str">
        <f>IFERROR(VLOOKUP(L138,Setup_Team!$B:$C,2,FALSE), "TDB")</f>
        <v>CHE</v>
      </c>
      <c r="N138" s="21" t="str">
        <f>VLOOKUP($A138,Location!$A:$J,9,FALSE)</f>
        <v>Santa Clara, Californie</v>
      </c>
      <c r="O138" s="21" t="str">
        <f>VLOOKUP($A138,Location!$A:$J,10,FALSE)</f>
        <v>Levi's Stadium</v>
      </c>
      <c r="P138" s="27">
        <v>0</v>
      </c>
      <c r="Q138" s="27">
        <v>2</v>
      </c>
      <c r="R138" s="27" t="str">
        <f t="shared" si="13"/>
        <v>0-2</v>
      </c>
      <c r="S138" s="21">
        <v>0</v>
      </c>
      <c r="T138" s="20">
        <f>VLOOKUP($A138,Database!$A:$Y,10,FALSE)</f>
        <v>172</v>
      </c>
      <c r="U138" s="20">
        <f>VLOOKUP($A138,Database!$A:$Y,11,FALSE)</f>
        <v>141</v>
      </c>
      <c r="V138" s="20">
        <f>VLOOKUP($A138,Database!$A:$Y,12,FALSE)</f>
        <v>33</v>
      </c>
      <c r="W138" s="20" t="str">
        <f>VLOOKUP(A138,Database!A:M,13,FALSE)</f>
        <v>Terminé</v>
      </c>
      <c r="X138" s="20">
        <f>VLOOKUP($A138,Database!$A:$Y,20,FALSE)</f>
        <v>1</v>
      </c>
      <c r="Y138" s="20">
        <f>VLOOKUP($A138,Database!$A:$Y,21,FALSE)</f>
        <v>1</v>
      </c>
      <c r="Z138" s="20">
        <f t="shared" si="12"/>
        <v>0</v>
      </c>
      <c r="AA138" s="20">
        <f t="shared" si="8"/>
        <v>0</v>
      </c>
      <c r="AB138" s="20">
        <f t="shared" ca="1" si="9"/>
        <v>0</v>
      </c>
      <c r="AC138" s="20">
        <f t="shared" ca="1" si="10"/>
        <v>0</v>
      </c>
      <c r="AD138" s="20" t="str">
        <f ca="1">IF(AC138=0,"",IF(OR(ISBLANK(P138),ISBLANK(Q138)),"",IF(ISBLANK(VLOOKUP(A138,Database!A:AA,22,FALSE)),"",VLOOKUP(A138,Database!A:AA,22,FALSE))))</f>
        <v/>
      </c>
      <c r="AE138" s="20">
        <f ca="1">IFERROR(
   IF(
     OR(ISBLANK(P138),ISBLANK(Q138)),
     "",
     IF(
       AND(AB138&lt;&gt;"",OR(W138="Terminé",W138="En cours")),
       VLOOKUP(AD138,Setup_ScoreExactBonus!A:D,4,FALSE),
       0
     )),
  0)</f>
        <v>0</v>
      </c>
      <c r="AF138" s="21">
        <f t="shared" ca="1" si="11"/>
        <v>0</v>
      </c>
      <c r="AG138" s="21">
        <f ca="1">SUMIFS(AF$2:AF138,D$2:D138,D138)</f>
        <v>123</v>
      </c>
    </row>
    <row r="139" spans="1:33" hidden="1" x14ac:dyDescent="0.35">
      <c r="A139" s="21">
        <f>IF(ISBLANK(B139),"",COUNTIF(B$2:B139,B139))-1</f>
        <v>5</v>
      </c>
      <c r="B139" s="27">
        <v>3</v>
      </c>
      <c r="C139" s="10">
        <f>VLOOKUP($A139+IF($A139=0,1,0),Database!$A:$Y,7,FALSE)</f>
        <v>46186.875</v>
      </c>
      <c r="D139" s="21" t="str">
        <f>VLOOKUP(Pronostics!$B139,Setup_MPP!$A:$G,3,FALSE)</f>
        <v>PasMetalleux</v>
      </c>
      <c r="E139" s="21" t="str">
        <f>VLOOKUP(Pronostics!$B139,Setup_MPP!$A:$G,2,FALSE)</f>
        <v>Elwenn JOUBREL</v>
      </c>
      <c r="F139" s="21" t="str">
        <f>VLOOKUP($B139,Setup_MPP!$A:$E,4,FALSE)</f>
        <v>#F5C7FC</v>
      </c>
      <c r="G139" s="21" t="str">
        <f>VLOOKUP($B139,Setup_MPP!$A:$E,5,FALSE)</f>
        <v>#C489CF</v>
      </c>
      <c r="H139" s="21" t="str">
        <f>IFERROR(IF(AND(A139&gt;=1,A139&lt;=104),VLOOKUP($A139,Location!$A:$J,6,FALSE),IF(A139=0,"Avant l'ouverture",IF(OR(A139=105,A139=106),"Bonus"))),"")</f>
        <v>Tour 1</v>
      </c>
      <c r="I139" s="21" t="str">
        <f>IF(LEFT(H139,4)="Tour",VLOOKUP(A139,Database!$A:$C,3,FALSE),"")</f>
        <v>B</v>
      </c>
      <c r="J139" s="21" t="str">
        <f>VLOOKUP($A139,Location!$A:$J,7,FALSE)</f>
        <v>Qatar</v>
      </c>
      <c r="K139" s="21" t="str">
        <f>IFERROR(VLOOKUP(J139,Setup_Team!$B:$C,2,FALSE), "TDB")</f>
        <v>QAT</v>
      </c>
      <c r="L139" s="21" t="str">
        <f>VLOOKUP($A139,Location!$A:$J,8,FALSE)</f>
        <v>Suisse</v>
      </c>
      <c r="M139" s="21" t="str">
        <f>IFERROR(VLOOKUP(L139,Setup_Team!$B:$C,2,FALSE), "TDB")</f>
        <v>CHE</v>
      </c>
      <c r="N139" s="21" t="str">
        <f>VLOOKUP($A139,Location!$A:$J,9,FALSE)</f>
        <v>Santa Clara, Californie</v>
      </c>
      <c r="O139" s="21" t="str">
        <f>VLOOKUP($A139,Location!$A:$J,10,FALSE)</f>
        <v>Levi's Stadium</v>
      </c>
      <c r="P139" s="27">
        <v>0</v>
      </c>
      <c r="Q139" s="27">
        <v>3</v>
      </c>
      <c r="R139" s="27" t="str">
        <f t="shared" si="13"/>
        <v>0-3</v>
      </c>
      <c r="S139" s="21">
        <v>0</v>
      </c>
      <c r="T139" s="20">
        <f>VLOOKUP($A139,Database!$A:$Y,10,FALSE)</f>
        <v>172</v>
      </c>
      <c r="U139" s="20">
        <f>VLOOKUP($A139,Database!$A:$Y,11,FALSE)</f>
        <v>141</v>
      </c>
      <c r="V139" s="20">
        <f>VLOOKUP($A139,Database!$A:$Y,12,FALSE)</f>
        <v>33</v>
      </c>
      <c r="W139" s="20" t="str">
        <f>VLOOKUP(A139,Database!A:M,13,FALSE)</f>
        <v>Terminé</v>
      </c>
      <c r="X139" s="20">
        <f>VLOOKUP($A139,Database!$A:$Y,20,FALSE)</f>
        <v>1</v>
      </c>
      <c r="Y139" s="20">
        <f>VLOOKUP($A139,Database!$A:$Y,21,FALSE)</f>
        <v>1</v>
      </c>
      <c r="Z139" s="20">
        <f t="shared" si="12"/>
        <v>0</v>
      </c>
      <c r="AA139" s="20">
        <f t="shared" si="8"/>
        <v>0</v>
      </c>
      <c r="AB139" s="20">
        <f t="shared" ca="1" si="9"/>
        <v>0</v>
      </c>
      <c r="AC139" s="20">
        <f t="shared" ca="1" si="10"/>
        <v>0</v>
      </c>
      <c r="AD139" s="20" t="str">
        <f ca="1">IF(AC139=0,"",IF(OR(ISBLANK(P139),ISBLANK(Q139)),"",IF(ISBLANK(VLOOKUP(A139,Database!A:AA,22,FALSE)),"",VLOOKUP(A139,Database!A:AA,22,FALSE))))</f>
        <v/>
      </c>
      <c r="AE139" s="20">
        <f ca="1">IFERROR(
   IF(
     OR(ISBLANK(P139),ISBLANK(Q139)),
     "",
     IF(
       AND(AB139&lt;&gt;"",OR(W139="Terminé",W139="En cours")),
       VLOOKUP(AD139,Setup_ScoreExactBonus!A:D,4,FALSE),
       0
     )),
  0)</f>
        <v>0</v>
      </c>
      <c r="AF139" s="21">
        <f t="shared" ca="1" si="11"/>
        <v>0</v>
      </c>
      <c r="AG139" s="21">
        <f ca="1">SUMIFS(AF$2:AF139,D$2:D139,D139)</f>
        <v>280</v>
      </c>
    </row>
    <row r="140" spans="1:33" hidden="1" x14ac:dyDescent="0.35">
      <c r="A140" s="21">
        <f>IF(ISBLANK(B140),"",COUNTIF(B$2:B140,B140))-1</f>
        <v>5</v>
      </c>
      <c r="B140" s="27">
        <v>4</v>
      </c>
      <c r="C140" s="10">
        <f>VLOOKUP($A140+IF($A140=0,1,0),Database!$A:$Y,7,FALSE)</f>
        <v>46186.875</v>
      </c>
      <c r="D140" s="21" t="str">
        <f>VLOOKUP(Pronostics!$B140,Setup_MPP!$A:$G,3,FALSE)</f>
        <v>Popo444</v>
      </c>
      <c r="E140" s="21" t="str">
        <f>VLOOKUP(Pronostics!$B140,Setup_MPP!$A:$G,2,FALSE)</f>
        <v>Pauline OLIVIER</v>
      </c>
      <c r="F140" s="21" t="str">
        <f>VLOOKUP($B140,Setup_MPP!$A:$E,4,FALSE)</f>
        <v>#A5EA7F</v>
      </c>
      <c r="G140" s="21" t="str">
        <f>VLOOKUP($B140,Setup_MPP!$A:$E,5,FALSE)</f>
        <v>#80C65A</v>
      </c>
      <c r="H140" s="21" t="str">
        <f>IFERROR(IF(AND(A140&gt;=1,A140&lt;=104),VLOOKUP($A140,Location!$A:$J,6,FALSE),IF(A140=0,"Avant l'ouverture",IF(OR(A140=105,A140=106),"Bonus"))),"")</f>
        <v>Tour 1</v>
      </c>
      <c r="I140" s="21" t="str">
        <f>IF(LEFT(H140,4)="Tour",VLOOKUP(A140,Database!$A:$C,3,FALSE),"")</f>
        <v>B</v>
      </c>
      <c r="J140" s="21" t="str">
        <f>VLOOKUP($A140,Location!$A:$J,7,FALSE)</f>
        <v>Qatar</v>
      </c>
      <c r="K140" s="21" t="str">
        <f>IFERROR(VLOOKUP(J140,Setup_Team!$B:$C,2,FALSE), "TDB")</f>
        <v>QAT</v>
      </c>
      <c r="L140" s="21" t="str">
        <f>VLOOKUP($A140,Location!$A:$J,8,FALSE)</f>
        <v>Suisse</v>
      </c>
      <c r="M140" s="21" t="str">
        <f>IFERROR(VLOOKUP(L140,Setup_Team!$B:$C,2,FALSE), "TDB")</f>
        <v>CHE</v>
      </c>
      <c r="N140" s="21" t="str">
        <f>VLOOKUP($A140,Location!$A:$J,9,FALSE)</f>
        <v>Santa Clara, Californie</v>
      </c>
      <c r="O140" s="21" t="str">
        <f>VLOOKUP($A140,Location!$A:$J,10,FALSE)</f>
        <v>Levi's Stadium</v>
      </c>
      <c r="P140" s="27">
        <v>0</v>
      </c>
      <c r="Q140" s="27">
        <v>2</v>
      </c>
      <c r="R140" s="27" t="str">
        <f t="shared" si="13"/>
        <v>0-2</v>
      </c>
      <c r="S140" s="21">
        <v>0</v>
      </c>
      <c r="T140" s="20">
        <f>VLOOKUP($A140,Database!$A:$Y,10,FALSE)</f>
        <v>172</v>
      </c>
      <c r="U140" s="20">
        <f>VLOOKUP($A140,Database!$A:$Y,11,FALSE)</f>
        <v>141</v>
      </c>
      <c r="V140" s="20">
        <f>VLOOKUP($A140,Database!$A:$Y,12,FALSE)</f>
        <v>33</v>
      </c>
      <c r="W140" s="20" t="str">
        <f>VLOOKUP(A140,Database!A:M,13,FALSE)</f>
        <v>Terminé</v>
      </c>
      <c r="X140" s="20">
        <f>VLOOKUP($A140,Database!$A:$Y,20,FALSE)</f>
        <v>1</v>
      </c>
      <c r="Y140" s="20">
        <f>VLOOKUP($A140,Database!$A:$Y,21,FALSE)</f>
        <v>1</v>
      </c>
      <c r="Z140" s="20">
        <f t="shared" si="12"/>
        <v>0</v>
      </c>
      <c r="AA140" s="20">
        <f t="shared" si="8"/>
        <v>0</v>
      </c>
      <c r="AB140" s="20">
        <f t="shared" ca="1" si="9"/>
        <v>0</v>
      </c>
      <c r="AC140" s="20">
        <f t="shared" ca="1" si="10"/>
        <v>0</v>
      </c>
      <c r="AD140" s="20" t="str">
        <f ca="1">IF(AC140=0,"",IF(OR(ISBLANK(P140),ISBLANK(Q140)),"",IF(ISBLANK(VLOOKUP(A140,Database!A:AA,22,FALSE)),"",VLOOKUP(A140,Database!A:AA,22,FALSE))))</f>
        <v/>
      </c>
      <c r="AE140" s="20">
        <f ca="1">IFERROR(
   IF(
     OR(ISBLANK(P140),ISBLANK(Q140)),
     "",
     IF(
       AND(AB140&lt;&gt;"",OR(W140="Terminé",W140="En cours")),
       VLOOKUP(AD140,Setup_ScoreExactBonus!A:D,4,FALSE),
       0
     )),
  0)</f>
        <v>0</v>
      </c>
      <c r="AF140" s="21">
        <f t="shared" ca="1" si="11"/>
        <v>0</v>
      </c>
      <c r="AG140" s="21">
        <f ca="1">SUMIFS(AF$2:AF140,D$2:D140,D140)</f>
        <v>143</v>
      </c>
    </row>
    <row r="141" spans="1:33" hidden="1" x14ac:dyDescent="0.35">
      <c r="A141" s="21">
        <f>IF(ISBLANK(B141),"",COUNTIF(B$2:B141,B141))-1</f>
        <v>5</v>
      </c>
      <c r="B141" s="27">
        <v>5</v>
      </c>
      <c r="C141" s="10">
        <f>VLOOKUP($A141+IF($A141=0,1,0),Database!$A:$Y,7,FALSE)</f>
        <v>46186.875</v>
      </c>
      <c r="D141" s="21" t="str">
        <f>VLOOKUP(Pronostics!$B141,Setup_MPP!$A:$G,3,FALSE)</f>
        <v>_Jujul</v>
      </c>
      <c r="E141" s="21" t="str">
        <f>VLOOKUP(Pronostics!$B141,Setup_MPP!$A:$G,2,FALSE)</f>
        <v>Julie BOISSIERE</v>
      </c>
      <c r="F141" s="21" t="str">
        <f>VLOOKUP($B141,Setup_MPP!$A:$E,4,FALSE)</f>
        <v>#D890FF</v>
      </c>
      <c r="G141" s="21" t="str">
        <f>VLOOKUP($B141,Setup_MPP!$A:$E,5,FALSE)</f>
        <v>#B750EF</v>
      </c>
      <c r="H141" s="21" t="str">
        <f>IFERROR(IF(AND(A141&gt;=1,A141&lt;=104),VLOOKUP($A141,Location!$A:$J,6,FALSE),IF(A141=0,"Avant l'ouverture",IF(OR(A141=105,A141=106),"Bonus"))),"")</f>
        <v>Tour 1</v>
      </c>
      <c r="I141" s="21" t="str">
        <f>IF(LEFT(H141,4)="Tour",VLOOKUP(A141,Database!$A:$C,3,FALSE),"")</f>
        <v>B</v>
      </c>
      <c r="J141" s="21" t="str">
        <f>VLOOKUP($A141,Location!$A:$J,7,FALSE)</f>
        <v>Qatar</v>
      </c>
      <c r="K141" s="21" t="str">
        <f>IFERROR(VLOOKUP(J141,Setup_Team!$B:$C,2,FALSE), "TDB")</f>
        <v>QAT</v>
      </c>
      <c r="L141" s="21" t="str">
        <f>VLOOKUP($A141,Location!$A:$J,8,FALSE)</f>
        <v>Suisse</v>
      </c>
      <c r="M141" s="21" t="str">
        <f>IFERROR(VLOOKUP(L141,Setup_Team!$B:$C,2,FALSE), "TDB")</f>
        <v>CHE</v>
      </c>
      <c r="N141" s="21" t="str">
        <f>VLOOKUP($A141,Location!$A:$J,9,FALSE)</f>
        <v>Santa Clara, Californie</v>
      </c>
      <c r="O141" s="21" t="str">
        <f>VLOOKUP($A141,Location!$A:$J,10,FALSE)</f>
        <v>Levi's Stadium</v>
      </c>
      <c r="P141" s="27">
        <v>0</v>
      </c>
      <c r="Q141" s="27">
        <v>3</v>
      </c>
      <c r="R141" s="27" t="str">
        <f t="shared" si="13"/>
        <v>0-3</v>
      </c>
      <c r="S141" s="21">
        <v>0</v>
      </c>
      <c r="T141" s="20">
        <f>VLOOKUP($A141,Database!$A:$Y,10,FALSE)</f>
        <v>172</v>
      </c>
      <c r="U141" s="20">
        <f>VLOOKUP($A141,Database!$A:$Y,11,FALSE)</f>
        <v>141</v>
      </c>
      <c r="V141" s="20">
        <f>VLOOKUP($A141,Database!$A:$Y,12,FALSE)</f>
        <v>33</v>
      </c>
      <c r="W141" s="20" t="str">
        <f>VLOOKUP(A141,Database!A:M,13,FALSE)</f>
        <v>Terminé</v>
      </c>
      <c r="X141" s="20">
        <f>VLOOKUP($A141,Database!$A:$Y,20,FALSE)</f>
        <v>1</v>
      </c>
      <c r="Y141" s="20">
        <f>VLOOKUP($A141,Database!$A:$Y,21,FALSE)</f>
        <v>1</v>
      </c>
      <c r="Z141" s="20">
        <f t="shared" si="12"/>
        <v>0</v>
      </c>
      <c r="AA141" s="20">
        <f t="shared" si="8"/>
        <v>0</v>
      </c>
      <c r="AB141" s="20">
        <f t="shared" ca="1" si="9"/>
        <v>0</v>
      </c>
      <c r="AC141" s="20">
        <f t="shared" ca="1" si="10"/>
        <v>0</v>
      </c>
      <c r="AD141" s="20" t="str">
        <f ca="1">IF(AC141=0,"",IF(OR(ISBLANK(P141),ISBLANK(Q141)),"",IF(ISBLANK(VLOOKUP(A141,Database!A:AA,22,FALSE)),"",VLOOKUP(A141,Database!A:AA,22,FALSE))))</f>
        <v/>
      </c>
      <c r="AE141" s="20">
        <f ca="1">IFERROR(
   IF(
     OR(ISBLANK(P141),ISBLANK(Q141)),
     "",
     IF(
       AND(AB141&lt;&gt;"",OR(W141="Terminé",W141="En cours")),
       VLOOKUP(AD141,Setup_ScoreExactBonus!A:D,4,FALSE),
       0
     )),
  0)</f>
        <v>0</v>
      </c>
      <c r="AF141" s="21">
        <f t="shared" ca="1" si="11"/>
        <v>0</v>
      </c>
      <c r="AG141" s="21">
        <f ca="1">SUMIFS(AF$2:AF141,D$2:D141,D141)</f>
        <v>96</v>
      </c>
    </row>
    <row r="142" spans="1:33" hidden="1" x14ac:dyDescent="0.35">
      <c r="A142" s="21">
        <f>IF(ISBLANK(B142),"",COUNTIF(B$2:B142,B142))-1</f>
        <v>5</v>
      </c>
      <c r="B142" s="27">
        <v>6</v>
      </c>
      <c r="C142" s="10">
        <f>VLOOKUP($A142+IF($A142=0,1,0),Database!$A:$Y,7,FALSE)</f>
        <v>46186.875</v>
      </c>
      <c r="D142" s="21" t="str">
        <f>VLOOKUP(Pronostics!$B142,Setup_MPP!$A:$G,3,FALSE)</f>
        <v>Julay</v>
      </c>
      <c r="E142" s="21" t="str">
        <f>VLOOKUP(Pronostics!$B142,Setup_MPP!$A:$G,2,FALSE)</f>
        <v>Julie BOUCHARD</v>
      </c>
      <c r="F142" s="21" t="str">
        <f>VLOOKUP($B142,Setup_MPP!$A:$E,4,FALSE)</f>
        <v>#A6F7B1</v>
      </c>
      <c r="G142" s="21" t="str">
        <f>VLOOKUP($B142,Setup_MPP!$A:$E,5,FALSE)</f>
        <v>#6EC179</v>
      </c>
      <c r="H142" s="21" t="str">
        <f>IFERROR(IF(AND(A142&gt;=1,A142&lt;=104),VLOOKUP($A142,Location!$A:$J,6,FALSE),IF(A142=0,"Avant l'ouverture",IF(OR(A142=105,A142=106),"Bonus"))),"")</f>
        <v>Tour 1</v>
      </c>
      <c r="I142" s="21" t="str">
        <f>IF(LEFT(H142,4)="Tour",VLOOKUP(A142,Database!$A:$C,3,FALSE),"")</f>
        <v>B</v>
      </c>
      <c r="J142" s="21" t="str">
        <f>VLOOKUP($A142,Location!$A:$J,7,FALSE)</f>
        <v>Qatar</v>
      </c>
      <c r="K142" s="21" t="str">
        <f>IFERROR(VLOOKUP(J142,Setup_Team!$B:$C,2,FALSE), "TDB")</f>
        <v>QAT</v>
      </c>
      <c r="L142" s="21" t="str">
        <f>VLOOKUP($A142,Location!$A:$J,8,FALSE)</f>
        <v>Suisse</v>
      </c>
      <c r="M142" s="21" t="str">
        <f>IFERROR(VLOOKUP(L142,Setup_Team!$B:$C,2,FALSE), "TDB")</f>
        <v>CHE</v>
      </c>
      <c r="N142" s="21" t="str">
        <f>VLOOKUP($A142,Location!$A:$J,9,FALSE)</f>
        <v>Santa Clara, Californie</v>
      </c>
      <c r="O142" s="21" t="str">
        <f>VLOOKUP($A142,Location!$A:$J,10,FALSE)</f>
        <v>Levi's Stadium</v>
      </c>
      <c r="P142" s="27">
        <v>0</v>
      </c>
      <c r="Q142" s="27">
        <v>3</v>
      </c>
      <c r="R142" s="27" t="str">
        <f t="shared" si="13"/>
        <v>0-3</v>
      </c>
      <c r="S142" s="21">
        <v>0</v>
      </c>
      <c r="T142" s="20">
        <f>VLOOKUP($A142,Database!$A:$Y,10,FALSE)</f>
        <v>172</v>
      </c>
      <c r="U142" s="20">
        <f>VLOOKUP($A142,Database!$A:$Y,11,FALSE)</f>
        <v>141</v>
      </c>
      <c r="V142" s="20">
        <f>VLOOKUP($A142,Database!$A:$Y,12,FALSE)</f>
        <v>33</v>
      </c>
      <c r="W142" s="20" t="str">
        <f>VLOOKUP(A142,Database!A:M,13,FALSE)</f>
        <v>Terminé</v>
      </c>
      <c r="X142" s="20">
        <f>VLOOKUP($A142,Database!$A:$Y,20,FALSE)</f>
        <v>1</v>
      </c>
      <c r="Y142" s="20">
        <f>VLOOKUP($A142,Database!$A:$Y,21,FALSE)</f>
        <v>1</v>
      </c>
      <c r="Z142" s="20">
        <f t="shared" si="12"/>
        <v>0</v>
      </c>
      <c r="AA142" s="20">
        <f t="shared" si="8"/>
        <v>0</v>
      </c>
      <c r="AB142" s="20">
        <f t="shared" ca="1" si="9"/>
        <v>0</v>
      </c>
      <c r="AC142" s="20">
        <f t="shared" ca="1" si="10"/>
        <v>0</v>
      </c>
      <c r="AD142" s="20" t="str">
        <f ca="1">IF(AC142=0,"",IF(OR(ISBLANK(P142),ISBLANK(Q142)),"",IF(ISBLANK(VLOOKUP(A142,Database!A:AA,22,FALSE)),"",VLOOKUP(A142,Database!A:AA,22,FALSE))))</f>
        <v/>
      </c>
      <c r="AE142" s="20">
        <f ca="1">IFERROR(
   IF(
     OR(ISBLANK(P142),ISBLANK(Q142)),
     "",
     IF(
       AND(AB142&lt;&gt;"",OR(W142="Terminé",W142="En cours")),
       VLOOKUP(AD142,Setup_ScoreExactBonus!A:D,4,FALSE),
       0
     )),
  0)</f>
        <v>0</v>
      </c>
      <c r="AF142" s="21">
        <f t="shared" ca="1" si="11"/>
        <v>0</v>
      </c>
      <c r="AG142" s="21">
        <f ca="1">SUMIFS(AF$2:AF142,D$2:D142,D142)</f>
        <v>123</v>
      </c>
    </row>
    <row r="143" spans="1:33" hidden="1" x14ac:dyDescent="0.35">
      <c r="A143" s="21">
        <f>IF(ISBLANK(B143),"",COUNTIF(B$2:B143,B143))-1</f>
        <v>5</v>
      </c>
      <c r="B143" s="27">
        <v>7</v>
      </c>
      <c r="C143" s="10">
        <f>VLOOKUP($A143+IF($A143=0,1,0),Database!$A:$Y,7,FALSE)</f>
        <v>46186.875</v>
      </c>
      <c r="D143" s="21" t="str">
        <f>VLOOKUP(Pronostics!$B143,Setup_MPP!$A:$G,3,FALSE)</f>
        <v>__Vince__</v>
      </c>
      <c r="E143" s="21" t="str">
        <f>VLOOKUP(Pronostics!$B143,Setup_MPP!$A:$G,2,FALSE)</f>
        <v>Vincent FRAYSSE</v>
      </c>
      <c r="F143" s="21" t="str">
        <f>VLOOKUP($B143,Setup_MPP!$A:$E,4,FALSE)</f>
        <v>#B2EAE8</v>
      </c>
      <c r="G143" s="21" t="str">
        <f>VLOOKUP($B143,Setup_MPP!$A:$E,5,FALSE)</f>
        <v>#6CB4B1</v>
      </c>
      <c r="H143" s="21" t="str">
        <f>IFERROR(IF(AND(A143&gt;=1,A143&lt;=104),VLOOKUP($A143,Location!$A:$J,6,FALSE),IF(A143=0,"Avant l'ouverture",IF(OR(A143=105,A143=106),"Bonus"))),"")</f>
        <v>Tour 1</v>
      </c>
      <c r="I143" s="21" t="str">
        <f>IF(LEFT(H143,4)="Tour",VLOOKUP(A143,Database!$A:$C,3,FALSE),"")</f>
        <v>B</v>
      </c>
      <c r="J143" s="21" t="str">
        <f>VLOOKUP($A143,Location!$A:$J,7,FALSE)</f>
        <v>Qatar</v>
      </c>
      <c r="K143" s="21" t="str">
        <f>IFERROR(VLOOKUP(J143,Setup_Team!$B:$C,2,FALSE), "TDB")</f>
        <v>QAT</v>
      </c>
      <c r="L143" s="21" t="str">
        <f>VLOOKUP($A143,Location!$A:$J,8,FALSE)</f>
        <v>Suisse</v>
      </c>
      <c r="M143" s="21" t="str">
        <f>IFERROR(VLOOKUP(L143,Setup_Team!$B:$C,2,FALSE), "TDB")</f>
        <v>CHE</v>
      </c>
      <c r="N143" s="21" t="str">
        <f>VLOOKUP($A143,Location!$A:$J,9,FALSE)</f>
        <v>Santa Clara, Californie</v>
      </c>
      <c r="O143" s="21" t="str">
        <f>VLOOKUP($A143,Location!$A:$J,10,FALSE)</f>
        <v>Levi's Stadium</v>
      </c>
      <c r="P143" s="27">
        <v>1</v>
      </c>
      <c r="Q143" s="27">
        <v>4</v>
      </c>
      <c r="R143" s="27" t="str">
        <f t="shared" si="13"/>
        <v>1-4</v>
      </c>
      <c r="S143" s="21">
        <v>0</v>
      </c>
      <c r="T143" s="20">
        <f>VLOOKUP($A143,Database!$A:$Y,10,FALSE)</f>
        <v>172</v>
      </c>
      <c r="U143" s="20">
        <f>VLOOKUP($A143,Database!$A:$Y,11,FALSE)</f>
        <v>141</v>
      </c>
      <c r="V143" s="20">
        <f>VLOOKUP($A143,Database!$A:$Y,12,FALSE)</f>
        <v>33</v>
      </c>
      <c r="W143" s="20" t="str">
        <f>VLOOKUP(A143,Database!A:M,13,FALSE)</f>
        <v>Terminé</v>
      </c>
      <c r="X143" s="20">
        <f>VLOOKUP($A143,Database!$A:$Y,20,FALSE)</f>
        <v>1</v>
      </c>
      <c r="Y143" s="20">
        <f>VLOOKUP($A143,Database!$A:$Y,21,FALSE)</f>
        <v>1</v>
      </c>
      <c r="Z143" s="20">
        <f t="shared" si="12"/>
        <v>0</v>
      </c>
      <c r="AA143" s="20">
        <f t="shared" si="8"/>
        <v>0</v>
      </c>
      <c r="AB143" s="20">
        <f t="shared" ca="1" si="9"/>
        <v>0</v>
      </c>
      <c r="AC143" s="20">
        <f t="shared" ca="1" si="10"/>
        <v>0</v>
      </c>
      <c r="AD143" s="20" t="str">
        <f ca="1">IF(AC143=0,"",IF(OR(ISBLANK(P143),ISBLANK(Q143)),"",IF(ISBLANK(VLOOKUP(A143,Database!A:AA,22,FALSE)),"",VLOOKUP(A143,Database!A:AA,22,FALSE))))</f>
        <v/>
      </c>
      <c r="AE143" s="20">
        <f ca="1">IFERROR(
   IF(
     OR(ISBLANK(P143),ISBLANK(Q143)),
     "",
     IF(
       AND(AB143&lt;&gt;"",OR(W143="Terminé",W143="En cours")),
       VLOOKUP(AD143,Setup_ScoreExactBonus!A:D,4,FALSE),
       0
     )),
  0)</f>
        <v>0</v>
      </c>
      <c r="AF143" s="21">
        <f t="shared" ca="1" si="11"/>
        <v>0</v>
      </c>
      <c r="AG143" s="21">
        <f ca="1">SUMIFS(AF$2:AF143,D$2:D143,D143)</f>
        <v>123</v>
      </c>
    </row>
    <row r="144" spans="1:33" hidden="1" x14ac:dyDescent="0.35">
      <c r="A144" s="21">
        <f>IF(ISBLANK(B144),"",COUNTIF(B$2:B144,B144))-1</f>
        <v>5</v>
      </c>
      <c r="B144" s="27">
        <v>8</v>
      </c>
      <c r="C144" s="10">
        <f>VLOOKUP($A144+IF($A144=0,1,0),Database!$A:$Y,7,FALSE)</f>
        <v>46186.875</v>
      </c>
      <c r="D144" s="21" t="str">
        <f>VLOOKUP(Pronostics!$B144,Setup_MPP!$A:$G,3,FALSE)</f>
        <v>Louuiiis</v>
      </c>
      <c r="E144" s="21" t="str">
        <f>VLOOKUP(Pronostics!$B144,Setup_MPP!$A:$G,2,FALSE)</f>
        <v>Louis HARLE</v>
      </c>
      <c r="F144" s="21" t="str">
        <f>VLOOKUP($B144,Setup_MPP!$A:$E,4,FALSE)</f>
        <v>#EEF7B1</v>
      </c>
      <c r="G144" s="21" t="str">
        <f>VLOOKUP($B144,Setup_MPP!$A:$E,5,FALSE)</f>
        <v>#C1CB7D</v>
      </c>
      <c r="H144" s="21" t="str">
        <f>IFERROR(IF(AND(A144&gt;=1,A144&lt;=104),VLOOKUP($A144,Location!$A:$J,6,FALSE),IF(A144=0,"Avant l'ouverture",IF(OR(A144=105,A144=106),"Bonus"))),"")</f>
        <v>Tour 1</v>
      </c>
      <c r="I144" s="21" t="str">
        <f>IF(LEFT(H144,4)="Tour",VLOOKUP(A144,Database!$A:$C,3,FALSE),"")</f>
        <v>B</v>
      </c>
      <c r="J144" s="21" t="str">
        <f>VLOOKUP($A144,Location!$A:$J,7,FALSE)</f>
        <v>Qatar</v>
      </c>
      <c r="K144" s="21" t="str">
        <f>IFERROR(VLOOKUP(J144,Setup_Team!$B:$C,2,FALSE), "TDB")</f>
        <v>QAT</v>
      </c>
      <c r="L144" s="21" t="str">
        <f>VLOOKUP($A144,Location!$A:$J,8,FALSE)</f>
        <v>Suisse</v>
      </c>
      <c r="M144" s="21" t="str">
        <f>IFERROR(VLOOKUP(L144,Setup_Team!$B:$C,2,FALSE), "TDB")</f>
        <v>CHE</v>
      </c>
      <c r="N144" s="21" t="str">
        <f>VLOOKUP($A144,Location!$A:$J,9,FALSE)</f>
        <v>Santa Clara, Californie</v>
      </c>
      <c r="O144" s="21" t="str">
        <f>VLOOKUP($A144,Location!$A:$J,10,FALSE)</f>
        <v>Levi's Stadium</v>
      </c>
      <c r="P144" s="27">
        <v>0</v>
      </c>
      <c r="Q144" s="27">
        <v>3</v>
      </c>
      <c r="R144" s="27" t="str">
        <f t="shared" si="13"/>
        <v>0-3</v>
      </c>
      <c r="S144" s="21">
        <v>0</v>
      </c>
      <c r="T144" s="20">
        <f>VLOOKUP($A144,Database!$A:$Y,10,FALSE)</f>
        <v>172</v>
      </c>
      <c r="U144" s="20">
        <f>VLOOKUP($A144,Database!$A:$Y,11,FALSE)</f>
        <v>141</v>
      </c>
      <c r="V144" s="20">
        <f>VLOOKUP($A144,Database!$A:$Y,12,FALSE)</f>
        <v>33</v>
      </c>
      <c r="W144" s="20" t="str">
        <f>VLOOKUP(A144,Database!A:M,13,FALSE)</f>
        <v>Terminé</v>
      </c>
      <c r="X144" s="20">
        <f>VLOOKUP($A144,Database!$A:$Y,20,FALSE)</f>
        <v>1</v>
      </c>
      <c r="Y144" s="20">
        <f>VLOOKUP($A144,Database!$A:$Y,21,FALSE)</f>
        <v>1</v>
      </c>
      <c r="Z144" s="20">
        <f t="shared" si="12"/>
        <v>0</v>
      </c>
      <c r="AA144" s="20">
        <f t="shared" si="8"/>
        <v>0</v>
      </c>
      <c r="AB144" s="20">
        <f t="shared" ca="1" si="9"/>
        <v>0</v>
      </c>
      <c r="AC144" s="20">
        <f t="shared" ca="1" si="10"/>
        <v>0</v>
      </c>
      <c r="AD144" s="20" t="str">
        <f ca="1">IF(AC144=0,"",IF(OR(ISBLANK(P144),ISBLANK(Q144)),"",IF(ISBLANK(VLOOKUP(A144,Database!A:AA,22,FALSE)),"",VLOOKUP(A144,Database!A:AA,22,FALSE))))</f>
        <v/>
      </c>
      <c r="AE144" s="20">
        <f ca="1">IFERROR(
   IF(
     OR(ISBLANK(P144),ISBLANK(Q144)),
     "",
     IF(
       AND(AB144&lt;&gt;"",OR(W144="Terminé",W144="En cours")),
       VLOOKUP(AD144,Setup_ScoreExactBonus!A:D,4,FALSE),
       0
     )),
  0)</f>
        <v>0</v>
      </c>
      <c r="AF144" s="21">
        <f t="shared" ca="1" si="11"/>
        <v>0</v>
      </c>
      <c r="AG144" s="21">
        <f ca="1">SUMIFS(AF$2:AF144,D$2:D144,D144)</f>
        <v>280</v>
      </c>
    </row>
    <row r="145" spans="1:33" x14ac:dyDescent="0.35">
      <c r="A145" s="21">
        <f>IF(ISBLANK(B145),"",COUNTIF(B$2:B145,B145))-1</f>
        <v>5</v>
      </c>
      <c r="B145" s="27">
        <v>9</v>
      </c>
      <c r="C145" s="10">
        <f>VLOOKUP($A145+IF($A145=0,1,0),Database!$A:$Y,7,FALSE)</f>
        <v>46186.875</v>
      </c>
      <c r="D145" s="21" t="str">
        <f>VLOOKUP(Pronostics!$B145,Setup_MPP!$A:$G,3,FALSE)</f>
        <v>Aurelien_dpq</v>
      </c>
      <c r="E145" s="21" t="str">
        <f>VLOOKUP(Pronostics!$B145,Setup_MPP!$A:$G,2,FALSE)</f>
        <v>Aurélien DE POULPIQUET</v>
      </c>
      <c r="F145" s="21" t="str">
        <f>VLOOKUP($B145,Setup_MPP!$A:$E,4,FALSE)</f>
        <v>#F4EA9D</v>
      </c>
      <c r="G145" s="21" t="str">
        <f>VLOOKUP($B145,Setup_MPP!$A:$E,5,FALSE)</f>
        <v>#D2C458</v>
      </c>
      <c r="H145" s="21" t="str">
        <f>IFERROR(IF(AND(A145&gt;=1,A145&lt;=104),VLOOKUP($A145,Location!$A:$J,6,FALSE),IF(A145=0,"Avant l'ouverture",IF(OR(A145=105,A145=106),"Bonus"))),"")</f>
        <v>Tour 1</v>
      </c>
      <c r="I145" s="21" t="str">
        <f>IF(LEFT(H145,4)="Tour",VLOOKUP(A145,Database!$A:$C,3,FALSE),"")</f>
        <v>B</v>
      </c>
      <c r="J145" s="21" t="str">
        <f>VLOOKUP($A145,Location!$A:$J,7,FALSE)</f>
        <v>Qatar</v>
      </c>
      <c r="K145" s="21" t="str">
        <f>IFERROR(VLOOKUP(J145,Setup_Team!$B:$C,2,FALSE), "TDB")</f>
        <v>QAT</v>
      </c>
      <c r="L145" s="21" t="str">
        <f>VLOOKUP($A145,Location!$A:$J,8,FALSE)</f>
        <v>Suisse</v>
      </c>
      <c r="M145" s="21" t="str">
        <f>IFERROR(VLOOKUP(L145,Setup_Team!$B:$C,2,FALSE), "TDB")</f>
        <v>CHE</v>
      </c>
      <c r="N145" s="21" t="str">
        <f>VLOOKUP($A145,Location!$A:$J,9,FALSE)</f>
        <v>Santa Clara, Californie</v>
      </c>
      <c r="O145" s="21" t="str">
        <f>VLOOKUP($A145,Location!$A:$J,10,FALSE)</f>
        <v>Levi's Stadium</v>
      </c>
      <c r="P145" s="27">
        <v>0</v>
      </c>
      <c r="Q145" s="27">
        <v>3</v>
      </c>
      <c r="R145" s="27" t="str">
        <f t="shared" si="13"/>
        <v>0-3</v>
      </c>
      <c r="S145" s="21">
        <v>0</v>
      </c>
      <c r="T145" s="20">
        <f>VLOOKUP($A145,Database!$A:$Y,10,FALSE)</f>
        <v>172</v>
      </c>
      <c r="U145" s="20">
        <f>VLOOKUP($A145,Database!$A:$Y,11,FALSE)</f>
        <v>141</v>
      </c>
      <c r="V145" s="20">
        <f>VLOOKUP($A145,Database!$A:$Y,12,FALSE)</f>
        <v>33</v>
      </c>
      <c r="W145" s="20" t="str">
        <f>VLOOKUP(A145,Database!A:M,13,FALSE)</f>
        <v>Terminé</v>
      </c>
      <c r="X145" s="20">
        <f>VLOOKUP($A145,Database!$A:$Y,20,FALSE)</f>
        <v>1</v>
      </c>
      <c r="Y145" s="20">
        <f>VLOOKUP($A145,Database!$A:$Y,21,FALSE)</f>
        <v>1</v>
      </c>
      <c r="Z145" s="20">
        <f t="shared" si="12"/>
        <v>0</v>
      </c>
      <c r="AA145" s="20">
        <f t="shared" si="8"/>
        <v>0</v>
      </c>
      <c r="AB145" s="20">
        <f t="shared" ca="1" si="9"/>
        <v>0</v>
      </c>
      <c r="AC145" s="20">
        <f t="shared" ca="1" si="10"/>
        <v>0</v>
      </c>
      <c r="AD145" s="20" t="str">
        <f ca="1">IF(AC145=0,"",IF(OR(ISBLANK(P145),ISBLANK(Q145)),"",IF(ISBLANK(VLOOKUP(A145,Database!A:AA,22,FALSE)),"",VLOOKUP(A145,Database!A:AA,22,FALSE))))</f>
        <v/>
      </c>
      <c r="AE145" s="20">
        <f ca="1">IFERROR(
   IF(
     OR(ISBLANK(P145),ISBLANK(Q145)),
     "",
     IF(
       AND(AB145&lt;&gt;"",OR(W145="Terminé",W145="En cours")),
       VLOOKUP(AD145,Setup_ScoreExactBonus!A:D,4,FALSE),
       0
     )),
  0)</f>
        <v>0</v>
      </c>
      <c r="AF145" s="21">
        <f t="shared" ca="1" si="11"/>
        <v>0</v>
      </c>
      <c r="AG145" s="21">
        <f ca="1">SUMIFS(AF$2:AF145,D$2:D145,D145)</f>
        <v>219</v>
      </c>
    </row>
    <row r="146" spans="1:33" hidden="1" x14ac:dyDescent="0.35">
      <c r="A146" s="21">
        <f>IF(ISBLANK(B146),"",COUNTIF(B$2:B146,B146))-1</f>
        <v>5</v>
      </c>
      <c r="B146" s="27">
        <v>10</v>
      </c>
      <c r="C146" s="10">
        <f>VLOOKUP($A146+IF($A146=0,1,0),Database!$A:$Y,7,FALSE)</f>
        <v>46186.875</v>
      </c>
      <c r="D146" s="21" t="str">
        <f>VLOOKUP(Pronostics!$B146,Setup_MPP!$A:$G,3,FALSE)</f>
        <v>RandomPaul</v>
      </c>
      <c r="E146" s="21" t="str">
        <f>VLOOKUP(Pronostics!$B146,Setup_MPP!$A:$G,2,FALSE)</f>
        <v>Paul MONTESINOS</v>
      </c>
      <c r="F146" s="21" t="str">
        <f>VLOOKUP($B146,Setup_MPP!$A:$E,4,FALSE)</f>
        <v>#C4B0FF</v>
      </c>
      <c r="G146" s="21" t="str">
        <f>VLOOKUP($B146,Setup_MPP!$A:$E,5,FALSE)</f>
        <v>#7F66C8</v>
      </c>
      <c r="H146" s="21" t="str">
        <f>IFERROR(IF(AND(A146&gt;=1,A146&lt;=104),VLOOKUP($A146,Location!$A:$J,6,FALSE),IF(A146=0,"Avant l'ouverture",IF(OR(A146=105,A146=106),"Bonus"))),"")</f>
        <v>Tour 1</v>
      </c>
      <c r="I146" s="21" t="str">
        <f>IF(LEFT(H146,4)="Tour",VLOOKUP(A146,Database!$A:$C,3,FALSE),"")</f>
        <v>B</v>
      </c>
      <c r="J146" s="21" t="str">
        <f>VLOOKUP($A146,Location!$A:$J,7,FALSE)</f>
        <v>Qatar</v>
      </c>
      <c r="K146" s="21" t="str">
        <f>IFERROR(VLOOKUP(J146,Setup_Team!$B:$C,2,FALSE), "TDB")</f>
        <v>QAT</v>
      </c>
      <c r="L146" s="21" t="str">
        <f>VLOOKUP($A146,Location!$A:$J,8,FALSE)</f>
        <v>Suisse</v>
      </c>
      <c r="M146" s="21" t="str">
        <f>IFERROR(VLOOKUP(L146,Setup_Team!$B:$C,2,FALSE), "TDB")</f>
        <v>CHE</v>
      </c>
      <c r="N146" s="21" t="str">
        <f>VLOOKUP($A146,Location!$A:$J,9,FALSE)</f>
        <v>Santa Clara, Californie</v>
      </c>
      <c r="O146" s="21" t="str">
        <f>VLOOKUP($A146,Location!$A:$J,10,FALSE)</f>
        <v>Levi's Stadium</v>
      </c>
      <c r="P146" s="27">
        <v>0</v>
      </c>
      <c r="Q146" s="27">
        <v>3</v>
      </c>
      <c r="R146" s="27" t="str">
        <f t="shared" si="13"/>
        <v>0-3</v>
      </c>
      <c r="S146" s="21">
        <v>0</v>
      </c>
      <c r="T146" s="20">
        <f>VLOOKUP($A146,Database!$A:$Y,10,FALSE)</f>
        <v>172</v>
      </c>
      <c r="U146" s="20">
        <f>VLOOKUP($A146,Database!$A:$Y,11,FALSE)</f>
        <v>141</v>
      </c>
      <c r="V146" s="20">
        <f>VLOOKUP($A146,Database!$A:$Y,12,FALSE)</f>
        <v>33</v>
      </c>
      <c r="W146" s="20" t="str">
        <f>VLOOKUP(A146,Database!A:M,13,FALSE)</f>
        <v>Terminé</v>
      </c>
      <c r="X146" s="20">
        <f>VLOOKUP($A146,Database!$A:$Y,20,FALSE)</f>
        <v>1</v>
      </c>
      <c r="Y146" s="20">
        <f>VLOOKUP($A146,Database!$A:$Y,21,FALSE)</f>
        <v>1</v>
      </c>
      <c r="Z146" s="20">
        <f t="shared" si="12"/>
        <v>0</v>
      </c>
      <c r="AA146" s="20">
        <f t="shared" si="8"/>
        <v>0</v>
      </c>
      <c r="AB146" s="20">
        <f t="shared" ca="1" si="9"/>
        <v>0</v>
      </c>
      <c r="AC146" s="20">
        <f t="shared" ca="1" si="10"/>
        <v>0</v>
      </c>
      <c r="AD146" s="20" t="str">
        <f ca="1">IF(AC146=0,"",IF(OR(ISBLANK(P146),ISBLANK(Q146)),"",IF(ISBLANK(VLOOKUP(A146,Database!A:AA,22,FALSE)),"",VLOOKUP(A146,Database!A:AA,22,FALSE))))</f>
        <v/>
      </c>
      <c r="AE146" s="20">
        <f ca="1">IFERROR(
   IF(
     OR(ISBLANK(P146),ISBLANK(Q146)),
     "",
     IF(
       AND(AB146&lt;&gt;"",OR(W146="Terminé",W146="En cours")),
       VLOOKUP(AD146,Setup_ScoreExactBonus!A:D,4,FALSE),
       0
     )),
  0)</f>
        <v>0</v>
      </c>
      <c r="AF146" s="21">
        <f t="shared" ca="1" si="11"/>
        <v>0</v>
      </c>
      <c r="AG146" s="21">
        <f ca="1">SUMIFS(AF$2:AF146,D$2:D146,D146)</f>
        <v>143</v>
      </c>
    </row>
    <row r="147" spans="1:33" hidden="1" x14ac:dyDescent="0.35">
      <c r="A147" s="21">
        <f>IF(ISBLANK(B147),"",COUNTIF(B$2:B147,B147))-1</f>
        <v>5</v>
      </c>
      <c r="B147" s="27">
        <v>11</v>
      </c>
      <c r="C147" s="10">
        <f>VLOOKUP($A147+IF($A147=0,1,0),Database!$A:$Y,7,FALSE)</f>
        <v>46186.875</v>
      </c>
      <c r="D147" s="21" t="str">
        <f>VLOOKUP(Pronostics!$B147,Setup_MPP!$A:$G,3,FALSE)</f>
        <v>Kinsley91</v>
      </c>
      <c r="E147" s="21" t="str">
        <f>VLOOKUP(Pronostics!$B147,Setup_MPP!$A:$G,2,FALSE)</f>
        <v>Kinsley ROQUE</v>
      </c>
      <c r="F147" s="21" t="str">
        <f>VLOOKUP($B147,Setup_MPP!$A:$E,4,FALSE)</f>
        <v>#CBEBBA</v>
      </c>
      <c r="G147" s="21" t="str">
        <f>VLOOKUP($B147,Setup_MPP!$A:$E,5,FALSE)</f>
        <v>#70BC6E</v>
      </c>
      <c r="H147" s="21" t="str">
        <f>IFERROR(IF(AND(A147&gt;=1,A147&lt;=104),VLOOKUP($A147,Location!$A:$J,6,FALSE),IF(A147=0,"Avant l'ouverture",IF(OR(A147=105,A147=106),"Bonus"))),"")</f>
        <v>Tour 1</v>
      </c>
      <c r="I147" s="21" t="str">
        <f>IF(LEFT(H147,4)="Tour",VLOOKUP(A147,Database!$A:$C,3,FALSE),"")</f>
        <v>B</v>
      </c>
      <c r="J147" s="21" t="str">
        <f>VLOOKUP($A147,Location!$A:$J,7,FALSE)</f>
        <v>Qatar</v>
      </c>
      <c r="K147" s="21" t="str">
        <f>IFERROR(VLOOKUP(J147,Setup_Team!$B:$C,2,FALSE), "TDB")</f>
        <v>QAT</v>
      </c>
      <c r="L147" s="21" t="str">
        <f>VLOOKUP($A147,Location!$A:$J,8,FALSE)</f>
        <v>Suisse</v>
      </c>
      <c r="M147" s="21" t="str">
        <f>IFERROR(VLOOKUP(L147,Setup_Team!$B:$C,2,FALSE), "TDB")</f>
        <v>CHE</v>
      </c>
      <c r="N147" s="21" t="str">
        <f>VLOOKUP($A147,Location!$A:$J,9,FALSE)</f>
        <v>Santa Clara, Californie</v>
      </c>
      <c r="O147" s="21" t="str">
        <f>VLOOKUP($A147,Location!$A:$J,10,FALSE)</f>
        <v>Levi's Stadium</v>
      </c>
      <c r="P147" s="27">
        <v>0</v>
      </c>
      <c r="Q147" s="27">
        <v>1</v>
      </c>
      <c r="R147" s="27" t="str">
        <f t="shared" si="13"/>
        <v>0-1</v>
      </c>
      <c r="S147" s="21">
        <v>0</v>
      </c>
      <c r="T147" s="20">
        <f>VLOOKUP($A147,Database!$A:$Y,10,FALSE)</f>
        <v>172</v>
      </c>
      <c r="U147" s="20">
        <f>VLOOKUP($A147,Database!$A:$Y,11,FALSE)</f>
        <v>141</v>
      </c>
      <c r="V147" s="20">
        <f>VLOOKUP($A147,Database!$A:$Y,12,FALSE)</f>
        <v>33</v>
      </c>
      <c r="W147" s="20" t="str">
        <f>VLOOKUP(A147,Database!A:M,13,FALSE)</f>
        <v>Terminé</v>
      </c>
      <c r="X147" s="20">
        <f>VLOOKUP($A147,Database!$A:$Y,20,FALSE)</f>
        <v>1</v>
      </c>
      <c r="Y147" s="20">
        <f>VLOOKUP($A147,Database!$A:$Y,21,FALSE)</f>
        <v>1</v>
      </c>
      <c r="Z147" s="20">
        <f t="shared" si="12"/>
        <v>0</v>
      </c>
      <c r="AA147" s="20">
        <f t="shared" si="8"/>
        <v>0</v>
      </c>
      <c r="AB147" s="20">
        <f t="shared" ca="1" si="9"/>
        <v>0</v>
      </c>
      <c r="AC147" s="20">
        <f t="shared" ca="1" si="10"/>
        <v>0</v>
      </c>
      <c r="AD147" s="20" t="str">
        <f ca="1">IF(AC147=0,"",IF(OR(ISBLANK(P147),ISBLANK(Q147)),"",IF(ISBLANK(VLOOKUP(A147,Database!A:AA,22,FALSE)),"",VLOOKUP(A147,Database!A:AA,22,FALSE))))</f>
        <v/>
      </c>
      <c r="AE147" s="20">
        <f ca="1">IFERROR(
   IF(
     OR(ISBLANK(P147),ISBLANK(Q147)),
     "",
     IF(
       AND(AB147&lt;&gt;"",OR(W147="Terminé",W147="En cours")),
       VLOOKUP(AD147,Setup_ScoreExactBonus!A:D,4,FALSE),
       0
     )),
  0)</f>
        <v>0</v>
      </c>
      <c r="AF147" s="21">
        <f t="shared" ca="1" si="11"/>
        <v>0</v>
      </c>
      <c r="AG147" s="21">
        <f ca="1">SUMIFS(AF$2:AF147,D$2:D147,D147)</f>
        <v>170</v>
      </c>
    </row>
    <row r="148" spans="1:33" hidden="1" x14ac:dyDescent="0.35">
      <c r="A148" s="21">
        <f>IF(ISBLANK(B148),"",COUNTIF(B$2:B148,B148))-1</f>
        <v>5</v>
      </c>
      <c r="B148" s="27">
        <v>12</v>
      </c>
      <c r="C148" s="10">
        <f>VLOOKUP($A148+IF($A148=0,1,0),Database!$A:$Y,7,FALSE)</f>
        <v>46186.875</v>
      </c>
      <c r="D148" s="21" t="str">
        <f>VLOOKUP(Pronostics!$B148,Setup_MPP!$A:$G,3,FALSE)</f>
        <v>Jaouad1</v>
      </c>
      <c r="E148" s="21" t="str">
        <f>VLOOKUP(Pronostics!$B148,Setup_MPP!$A:$G,2,FALSE)</f>
        <v>Jaouad SETTI</v>
      </c>
      <c r="F148" s="21" t="str">
        <f>VLOOKUP($B148,Setup_MPP!$A:$E,4,FALSE)</f>
        <v>#C2D4FF</v>
      </c>
      <c r="G148" s="21" t="str">
        <f>VLOOKUP($B148,Setup_MPP!$A:$E,5,FALSE)</f>
        <v>#6586D5</v>
      </c>
      <c r="H148" s="21" t="str">
        <f>IFERROR(IF(AND(A148&gt;=1,A148&lt;=104),VLOOKUP($A148,Location!$A:$J,6,FALSE),IF(A148=0,"Avant l'ouverture",IF(OR(A148=105,A148=106),"Bonus"))),"")</f>
        <v>Tour 1</v>
      </c>
      <c r="I148" s="21" t="str">
        <f>IF(LEFT(H148,4)="Tour",VLOOKUP(A148,Database!$A:$C,3,FALSE),"")</f>
        <v>B</v>
      </c>
      <c r="J148" s="21" t="str">
        <f>VLOOKUP($A148,Location!$A:$J,7,FALSE)</f>
        <v>Qatar</v>
      </c>
      <c r="K148" s="21" t="str">
        <f>IFERROR(VLOOKUP(J148,Setup_Team!$B:$C,2,FALSE), "TDB")</f>
        <v>QAT</v>
      </c>
      <c r="L148" s="21" t="str">
        <f>VLOOKUP($A148,Location!$A:$J,8,FALSE)</f>
        <v>Suisse</v>
      </c>
      <c r="M148" s="21" t="str">
        <f>IFERROR(VLOOKUP(L148,Setup_Team!$B:$C,2,FALSE), "TDB")</f>
        <v>CHE</v>
      </c>
      <c r="N148" s="21" t="str">
        <f>VLOOKUP($A148,Location!$A:$J,9,FALSE)</f>
        <v>Santa Clara, Californie</v>
      </c>
      <c r="O148" s="21" t="str">
        <f>VLOOKUP($A148,Location!$A:$J,10,FALSE)</f>
        <v>Levi's Stadium</v>
      </c>
      <c r="P148" s="27">
        <v>0</v>
      </c>
      <c r="Q148" s="27">
        <v>2</v>
      </c>
      <c r="R148" s="27" t="str">
        <f t="shared" si="13"/>
        <v>0-2</v>
      </c>
      <c r="S148" s="21">
        <v>0</v>
      </c>
      <c r="T148" s="20">
        <f>VLOOKUP($A148,Database!$A:$Y,10,FALSE)</f>
        <v>172</v>
      </c>
      <c r="U148" s="20">
        <f>VLOOKUP($A148,Database!$A:$Y,11,FALSE)</f>
        <v>141</v>
      </c>
      <c r="V148" s="20">
        <f>VLOOKUP($A148,Database!$A:$Y,12,FALSE)</f>
        <v>33</v>
      </c>
      <c r="W148" s="20" t="str">
        <f>VLOOKUP(A148,Database!A:M,13,FALSE)</f>
        <v>Terminé</v>
      </c>
      <c r="X148" s="20">
        <f>VLOOKUP($A148,Database!$A:$Y,20,FALSE)</f>
        <v>1</v>
      </c>
      <c r="Y148" s="20">
        <f>VLOOKUP($A148,Database!$A:$Y,21,FALSE)</f>
        <v>1</v>
      </c>
      <c r="Z148" s="20">
        <f t="shared" si="12"/>
        <v>0</v>
      </c>
      <c r="AA148" s="20">
        <f t="shared" si="8"/>
        <v>0</v>
      </c>
      <c r="AB148" s="20">
        <f t="shared" ca="1" si="9"/>
        <v>0</v>
      </c>
      <c r="AC148" s="20">
        <f t="shared" ca="1" si="10"/>
        <v>0</v>
      </c>
      <c r="AD148" s="20" t="str">
        <f ca="1">IF(AC148=0,"",IF(OR(ISBLANK(P148),ISBLANK(Q148)),"",IF(ISBLANK(VLOOKUP(A148,Database!A:AA,22,FALSE)),"",VLOOKUP(A148,Database!A:AA,22,FALSE))))</f>
        <v/>
      </c>
      <c r="AE148" s="20">
        <f ca="1">IFERROR(
   IF(
     OR(ISBLANK(P148),ISBLANK(Q148)),
     "",
     IF(
       AND(AB148&lt;&gt;"",OR(W148="Terminé",W148="En cours")),
       VLOOKUP(AD148,Setup_ScoreExactBonus!A:D,4,FALSE),
       0
     )),
  0)</f>
        <v>0</v>
      </c>
      <c r="AF148" s="21">
        <f t="shared" ca="1" si="11"/>
        <v>0</v>
      </c>
      <c r="AG148" s="21">
        <f ca="1">SUMIFS(AF$2:AF148,D$2:D148,D148)</f>
        <v>123</v>
      </c>
    </row>
    <row r="149" spans="1:33" hidden="1" x14ac:dyDescent="0.35">
      <c r="A149" s="21">
        <f>IF(ISBLANK(B149),"",COUNTIF(B$2:B149,B149))-1</f>
        <v>5</v>
      </c>
      <c r="B149" s="27">
        <v>13</v>
      </c>
      <c r="C149" s="10">
        <f>VLOOKUP($A149+IF($A149=0,1,0),Database!$A:$Y,7,FALSE)</f>
        <v>46186.875</v>
      </c>
      <c r="D149" s="21" t="str">
        <f>VLOOKUP(Pronostics!$B149,Setup_MPP!$A:$G,3,FALSE)</f>
        <v>Julien_I</v>
      </c>
      <c r="E149" s="21" t="str">
        <f>VLOOKUP(Pronostics!$B149,Setup_MPP!$A:$G,2,FALSE)</f>
        <v>Julien INGE</v>
      </c>
      <c r="F149" s="21" t="str">
        <f>VLOOKUP($B149,Setup_MPP!$A:$E,4,FALSE)</f>
        <v>#C1E0EF</v>
      </c>
      <c r="G149" s="21" t="str">
        <f>VLOOKUP($B149,Setup_MPP!$A:$E,5,FALSE)</f>
        <v>#4F91B2</v>
      </c>
      <c r="H149" s="21" t="str">
        <f>IFERROR(IF(AND(A149&gt;=1,A149&lt;=104),VLOOKUP($A149,Location!$A:$J,6,FALSE),IF(A149=0,"Avant l'ouverture",IF(OR(A149=105,A149=106),"Bonus"))),"")</f>
        <v>Tour 1</v>
      </c>
      <c r="I149" s="21" t="str">
        <f>IF(LEFT(H149,4)="Tour",VLOOKUP(A149,Database!$A:$C,3,FALSE),"")</f>
        <v>B</v>
      </c>
      <c r="J149" s="21" t="str">
        <f>VLOOKUP($A149,Location!$A:$J,7,FALSE)</f>
        <v>Qatar</v>
      </c>
      <c r="K149" s="21" t="str">
        <f>IFERROR(VLOOKUP(J149,Setup_Team!$B:$C,2,FALSE), "TDB")</f>
        <v>QAT</v>
      </c>
      <c r="L149" s="21" t="str">
        <f>VLOOKUP($A149,Location!$A:$J,8,FALSE)</f>
        <v>Suisse</v>
      </c>
      <c r="M149" s="21" t="str">
        <f>IFERROR(VLOOKUP(L149,Setup_Team!$B:$C,2,FALSE), "TDB")</f>
        <v>CHE</v>
      </c>
      <c r="N149" s="21" t="str">
        <f>VLOOKUP($A149,Location!$A:$J,9,FALSE)</f>
        <v>Santa Clara, Californie</v>
      </c>
      <c r="O149" s="21" t="str">
        <f>VLOOKUP($A149,Location!$A:$J,10,FALSE)</f>
        <v>Levi's Stadium</v>
      </c>
      <c r="P149" s="27">
        <v>0</v>
      </c>
      <c r="Q149" s="27">
        <v>0</v>
      </c>
      <c r="R149" s="27" t="str">
        <f t="shared" si="13"/>
        <v>0-0</v>
      </c>
      <c r="S149" s="21">
        <v>0</v>
      </c>
      <c r="T149" s="20">
        <f>VLOOKUP($A149,Database!$A:$Y,10,FALSE)</f>
        <v>172</v>
      </c>
      <c r="U149" s="20">
        <f>VLOOKUP($A149,Database!$A:$Y,11,FALSE)</f>
        <v>141</v>
      </c>
      <c r="V149" s="20">
        <f>VLOOKUP($A149,Database!$A:$Y,12,FALSE)</f>
        <v>33</v>
      </c>
      <c r="W149" s="20" t="str">
        <f>VLOOKUP(A149,Database!A:M,13,FALSE)</f>
        <v>Terminé</v>
      </c>
      <c r="X149" s="20">
        <f>VLOOKUP($A149,Database!$A:$Y,20,FALSE)</f>
        <v>1</v>
      </c>
      <c r="Y149" s="20">
        <f>VLOOKUP($A149,Database!$A:$Y,21,FALSE)</f>
        <v>1</v>
      </c>
      <c r="Z149" s="20">
        <f t="shared" si="12"/>
        <v>0</v>
      </c>
      <c r="AA149" s="20">
        <f t="shared" si="8"/>
        <v>1</v>
      </c>
      <c r="AB149" s="20">
        <f t="shared" ca="1" si="9"/>
        <v>141</v>
      </c>
      <c r="AC149" s="20">
        <f t="shared" ca="1" si="10"/>
        <v>0</v>
      </c>
      <c r="AD149" s="20" t="str">
        <f ca="1">IF(AC149=0,"",IF(OR(ISBLANK(P149),ISBLANK(Q149)),"",IF(ISBLANK(VLOOKUP(A149,Database!A:AA,22,FALSE)),"",VLOOKUP(A149,Database!A:AA,22,FALSE))))</f>
        <v/>
      </c>
      <c r="AE149" s="20">
        <f ca="1">IFERROR(
   IF(
     OR(ISBLANK(P149),ISBLANK(Q149)),
     "",
     IF(
       AND(AB149&lt;&gt;"",OR(W149="Terminé",W149="En cours")),
       VLOOKUP(AD149,Setup_ScoreExactBonus!A:D,4,FALSE),
       0
     )),
  0)</f>
        <v>0</v>
      </c>
      <c r="AF149" s="21">
        <f t="shared" ca="1" si="11"/>
        <v>141</v>
      </c>
      <c r="AG149" s="21">
        <f ca="1">SUMIFS(AF$2:AF149,D$2:D149,D149)</f>
        <v>380</v>
      </c>
    </row>
    <row r="150" spans="1:33" hidden="1" x14ac:dyDescent="0.35">
      <c r="A150" s="21">
        <f>IF(ISBLANK(B150),"",COUNTIF(B$2:B150,B150))-1</f>
        <v>5</v>
      </c>
      <c r="B150" s="27">
        <v>14</v>
      </c>
      <c r="C150" s="10">
        <f>VLOOKUP($A150+IF($A150=0,1,0),Database!$A:$Y,7,FALSE)</f>
        <v>46186.875</v>
      </c>
      <c r="D150" s="21" t="str">
        <f>VLOOKUP(Pronostics!$B150,Setup_MPP!$A:$G,3,FALSE)</f>
        <v>MarieEYT</v>
      </c>
      <c r="E150" s="21" t="str">
        <f>VLOOKUP(Pronostics!$B150,Setup_MPP!$A:$G,2,FALSE)</f>
        <v>Marie EXBRAYAT</v>
      </c>
      <c r="F150" s="21" t="str">
        <f>VLOOKUP($B150,Setup_MPP!$A:$E,4,FALSE)</f>
        <v>#FFAFD2</v>
      </c>
      <c r="G150" s="21" t="str">
        <f>VLOOKUP($B150,Setup_MPP!$A:$E,5,FALSE)</f>
        <v>#F2589B</v>
      </c>
      <c r="H150" s="21" t="str">
        <f>IFERROR(IF(AND(A150&gt;=1,A150&lt;=104),VLOOKUP($A150,Location!$A:$J,6,FALSE),IF(A150=0,"Avant l'ouverture",IF(OR(A150=105,A150=106),"Bonus"))),"")</f>
        <v>Tour 1</v>
      </c>
      <c r="I150" s="21" t="str">
        <f>IF(LEFT(H150,4)="Tour",VLOOKUP(A150,Database!$A:$C,3,FALSE),"")</f>
        <v>B</v>
      </c>
      <c r="J150" s="21" t="str">
        <f>VLOOKUP($A150,Location!$A:$J,7,FALSE)</f>
        <v>Qatar</v>
      </c>
      <c r="K150" s="21" t="str">
        <f>IFERROR(VLOOKUP(J150,Setup_Team!$B:$C,2,FALSE), "TDB")</f>
        <v>QAT</v>
      </c>
      <c r="L150" s="21" t="str">
        <f>VLOOKUP($A150,Location!$A:$J,8,FALSE)</f>
        <v>Suisse</v>
      </c>
      <c r="M150" s="21" t="str">
        <f>IFERROR(VLOOKUP(L150,Setup_Team!$B:$C,2,FALSE), "TDB")</f>
        <v>CHE</v>
      </c>
      <c r="N150" s="21" t="str">
        <f>VLOOKUP($A150,Location!$A:$J,9,FALSE)</f>
        <v>Santa Clara, Californie</v>
      </c>
      <c r="O150" s="21" t="str">
        <f>VLOOKUP($A150,Location!$A:$J,10,FALSE)</f>
        <v>Levi's Stadium</v>
      </c>
      <c r="P150" s="27">
        <v>0</v>
      </c>
      <c r="Q150" s="27">
        <v>3</v>
      </c>
      <c r="R150" s="27" t="str">
        <f t="shared" si="13"/>
        <v>0-3</v>
      </c>
      <c r="S150" s="21">
        <v>0</v>
      </c>
      <c r="T150" s="20">
        <f>VLOOKUP($A150,Database!$A:$Y,10,FALSE)</f>
        <v>172</v>
      </c>
      <c r="U150" s="20">
        <f>VLOOKUP($A150,Database!$A:$Y,11,FALSE)</f>
        <v>141</v>
      </c>
      <c r="V150" s="20">
        <f>VLOOKUP($A150,Database!$A:$Y,12,FALSE)</f>
        <v>33</v>
      </c>
      <c r="W150" s="20" t="str">
        <f>VLOOKUP(A150,Database!A:M,13,FALSE)</f>
        <v>Terminé</v>
      </c>
      <c r="X150" s="20">
        <f>VLOOKUP($A150,Database!$A:$Y,20,FALSE)</f>
        <v>1</v>
      </c>
      <c r="Y150" s="20">
        <f>VLOOKUP($A150,Database!$A:$Y,21,FALSE)</f>
        <v>1</v>
      </c>
      <c r="Z150" s="20">
        <f t="shared" si="12"/>
        <v>0</v>
      </c>
      <c r="AA150" s="20">
        <f t="shared" si="8"/>
        <v>0</v>
      </c>
      <c r="AB150" s="20">
        <f t="shared" ca="1" si="9"/>
        <v>0</v>
      </c>
      <c r="AC150" s="20">
        <f t="shared" ca="1" si="10"/>
        <v>0</v>
      </c>
      <c r="AD150" s="20" t="str">
        <f ca="1">IF(AC150=0,"",IF(OR(ISBLANK(P150),ISBLANK(Q150)),"",IF(ISBLANK(VLOOKUP(A150,Database!A:AA,22,FALSE)),"",VLOOKUP(A150,Database!A:AA,22,FALSE))))</f>
        <v/>
      </c>
      <c r="AE150" s="20">
        <f ca="1">IFERROR(
   IF(
     OR(ISBLANK(P150),ISBLANK(Q150)),
     "",
     IF(
       AND(AB150&lt;&gt;"",OR(W150="Terminé",W150="En cours")),
       VLOOKUP(AD150,Setup_ScoreExactBonus!A:D,4,FALSE),
       0
     )),
  0)</f>
        <v>0</v>
      </c>
      <c r="AF150" s="21">
        <f t="shared" ca="1" si="11"/>
        <v>0</v>
      </c>
      <c r="AG150" s="21">
        <f ca="1">SUMIFS(AF$2:AF150,D$2:D150,D150)</f>
        <v>185</v>
      </c>
    </row>
    <row r="151" spans="1:33" hidden="1" x14ac:dyDescent="0.35">
      <c r="A151" s="21">
        <f>IF(ISBLANK(B151),"",COUNTIF(B$2:B151,B151))-1</f>
        <v>5</v>
      </c>
      <c r="B151" s="27">
        <v>15</v>
      </c>
      <c r="C151" s="10">
        <f>VLOOKUP($A151+IF($A151=0,1,0),Database!$A:$Y,7,FALSE)</f>
        <v>46186.875</v>
      </c>
      <c r="D151" s="21" t="str">
        <f>VLOOKUP(Pronostics!$B151,Setup_MPP!$A:$G,3,FALSE)</f>
        <v>Amino28</v>
      </c>
      <c r="E151" s="21" t="str">
        <f>VLOOKUP(Pronostics!$B151,Setup_MPP!$A:$G,2,FALSE)</f>
        <v>Amine ZARROUKI</v>
      </c>
      <c r="F151" s="21" t="str">
        <f>VLOOKUP($B151,Setup_MPP!$A:$E,4,FALSE)</f>
        <v>#FF9898</v>
      </c>
      <c r="G151" s="21" t="str">
        <f>VLOOKUP($B151,Setup_MPP!$A:$E,5,FALSE)</f>
        <v>#FF5D5D</v>
      </c>
      <c r="H151" s="21" t="str">
        <f>IFERROR(IF(AND(A151&gt;=1,A151&lt;=104),VLOOKUP($A151,Location!$A:$J,6,FALSE),IF(A151=0,"Avant l'ouverture",IF(OR(A151=105,A151=106),"Bonus"))),"")</f>
        <v>Tour 1</v>
      </c>
      <c r="I151" s="21" t="str">
        <f>IF(LEFT(H151,4)="Tour",VLOOKUP(A151,Database!$A:$C,3,FALSE),"")</f>
        <v>B</v>
      </c>
      <c r="J151" s="21" t="str">
        <f>VLOOKUP($A151,Location!$A:$J,7,FALSE)</f>
        <v>Qatar</v>
      </c>
      <c r="K151" s="21" t="str">
        <f>IFERROR(VLOOKUP(J151,Setup_Team!$B:$C,2,FALSE), "TDB")</f>
        <v>QAT</v>
      </c>
      <c r="L151" s="21" t="str">
        <f>VLOOKUP($A151,Location!$A:$J,8,FALSE)</f>
        <v>Suisse</v>
      </c>
      <c r="M151" s="21" t="str">
        <f>IFERROR(VLOOKUP(L151,Setup_Team!$B:$C,2,FALSE), "TDB")</f>
        <v>CHE</v>
      </c>
      <c r="N151" s="21" t="str">
        <f>VLOOKUP($A151,Location!$A:$J,9,FALSE)</f>
        <v>Santa Clara, Californie</v>
      </c>
      <c r="O151" s="21" t="str">
        <f>VLOOKUP($A151,Location!$A:$J,10,FALSE)</f>
        <v>Levi's Stadium</v>
      </c>
      <c r="P151" s="27">
        <v>0</v>
      </c>
      <c r="Q151" s="27">
        <v>3</v>
      </c>
      <c r="R151" s="27" t="str">
        <f t="shared" si="13"/>
        <v>0-3</v>
      </c>
      <c r="S151" s="21">
        <v>0</v>
      </c>
      <c r="T151" s="20">
        <f>VLOOKUP($A151,Database!$A:$Y,10,FALSE)</f>
        <v>172</v>
      </c>
      <c r="U151" s="20">
        <f>VLOOKUP($A151,Database!$A:$Y,11,FALSE)</f>
        <v>141</v>
      </c>
      <c r="V151" s="20">
        <f>VLOOKUP($A151,Database!$A:$Y,12,FALSE)</f>
        <v>33</v>
      </c>
      <c r="W151" s="20" t="str">
        <f>VLOOKUP(A151,Database!A:M,13,FALSE)</f>
        <v>Terminé</v>
      </c>
      <c r="X151" s="20">
        <f>VLOOKUP($A151,Database!$A:$Y,20,FALSE)</f>
        <v>1</v>
      </c>
      <c r="Y151" s="20">
        <f>VLOOKUP($A151,Database!$A:$Y,21,FALSE)</f>
        <v>1</v>
      </c>
      <c r="Z151" s="20">
        <f t="shared" si="12"/>
        <v>0</v>
      </c>
      <c r="AA151" s="20">
        <f t="shared" si="8"/>
        <v>0</v>
      </c>
      <c r="AB151" s="20">
        <f t="shared" ca="1" si="9"/>
        <v>0</v>
      </c>
      <c r="AC151" s="20">
        <f t="shared" ca="1" si="10"/>
        <v>0</v>
      </c>
      <c r="AD151" s="20" t="str">
        <f ca="1">IF(AC151=0,"",IF(OR(ISBLANK(P151),ISBLANK(Q151)),"",IF(ISBLANK(VLOOKUP(A151,Database!A:AA,22,FALSE)),"",VLOOKUP(A151,Database!A:AA,22,FALSE))))</f>
        <v/>
      </c>
      <c r="AE151" s="20">
        <f ca="1">IFERROR(
   IF(
     OR(ISBLANK(P151),ISBLANK(Q151)),
     "",
     IF(
       AND(AB151&lt;&gt;"",OR(W151="Terminé",W151="En cours")),
       VLOOKUP(AD151,Setup_ScoreExactBonus!A:D,4,FALSE),
       0
     )),
  0)</f>
        <v>0</v>
      </c>
      <c r="AF151" s="21">
        <f t="shared" ca="1" si="11"/>
        <v>0</v>
      </c>
      <c r="AG151" s="21">
        <f ca="1">SUMIFS(AF$2:AF151,D$2:D151,D151)</f>
        <v>143</v>
      </c>
    </row>
    <row r="152" spans="1:33" hidden="1" x14ac:dyDescent="0.35">
      <c r="A152" s="21">
        <f>IF(ISBLANK(B152),"",COUNTIF(B$2:B152,B152))-1</f>
        <v>5</v>
      </c>
      <c r="B152" s="27">
        <v>16</v>
      </c>
      <c r="C152" s="10">
        <f>VLOOKUP($A152+IF($A152=0,1,0),Database!$A:$Y,7,FALSE)</f>
        <v>46186.875</v>
      </c>
      <c r="D152" s="21" t="str">
        <f>VLOOKUP(Pronostics!$B152,Setup_MPP!$A:$G,3,FALSE)</f>
        <v>RomaLaura</v>
      </c>
      <c r="E152" s="21" t="str">
        <f>VLOOKUP(Pronostics!$B152,Setup_MPP!$A:$G,2,FALSE)</f>
        <v>Laura GIULIANO</v>
      </c>
      <c r="F152" s="21" t="str">
        <f>VLOOKUP($B152,Setup_MPP!$A:$E,4,FALSE)</f>
        <v>#86A4FE</v>
      </c>
      <c r="G152" s="21" t="str">
        <f>VLOOKUP($B152,Setup_MPP!$A:$E,5,FALSE)</f>
        <v>#3769FF</v>
      </c>
      <c r="H152" s="21" t="str">
        <f>IFERROR(IF(AND(A152&gt;=1,A152&lt;=104),VLOOKUP($A152,Location!$A:$J,6,FALSE),IF(A152=0,"Avant l'ouverture",IF(OR(A152=105,A152=106),"Bonus"))),"")</f>
        <v>Tour 1</v>
      </c>
      <c r="I152" s="21" t="str">
        <f>IF(LEFT(H152,4)="Tour",VLOOKUP(A152,Database!$A:$C,3,FALSE),"")</f>
        <v>B</v>
      </c>
      <c r="J152" s="21" t="str">
        <f>VLOOKUP($A152,Location!$A:$J,7,FALSE)</f>
        <v>Qatar</v>
      </c>
      <c r="K152" s="21" t="str">
        <f>IFERROR(VLOOKUP(J152,Setup_Team!$B:$C,2,FALSE), "TDB")</f>
        <v>QAT</v>
      </c>
      <c r="L152" s="21" t="str">
        <f>VLOOKUP($A152,Location!$A:$J,8,FALSE)</f>
        <v>Suisse</v>
      </c>
      <c r="M152" s="21" t="str">
        <f>IFERROR(VLOOKUP(L152,Setup_Team!$B:$C,2,FALSE), "TDB")</f>
        <v>CHE</v>
      </c>
      <c r="N152" s="21" t="str">
        <f>VLOOKUP($A152,Location!$A:$J,9,FALSE)</f>
        <v>Santa Clara, Californie</v>
      </c>
      <c r="O152" s="21" t="str">
        <f>VLOOKUP($A152,Location!$A:$J,10,FALSE)</f>
        <v>Levi's Stadium</v>
      </c>
      <c r="P152" s="27">
        <v>1</v>
      </c>
      <c r="Q152" s="27">
        <v>0</v>
      </c>
      <c r="R152" s="27" t="str">
        <f t="shared" si="13"/>
        <v>1-0</v>
      </c>
      <c r="S152" s="21">
        <v>0</v>
      </c>
      <c r="T152" s="20">
        <f>VLOOKUP($A152,Database!$A:$Y,10,FALSE)</f>
        <v>172</v>
      </c>
      <c r="U152" s="20">
        <f>VLOOKUP($A152,Database!$A:$Y,11,FALSE)</f>
        <v>141</v>
      </c>
      <c r="V152" s="20">
        <f>VLOOKUP($A152,Database!$A:$Y,12,FALSE)</f>
        <v>33</v>
      </c>
      <c r="W152" s="20" t="str">
        <f>VLOOKUP(A152,Database!A:M,13,FALSE)</f>
        <v>Terminé</v>
      </c>
      <c r="X152" s="20">
        <f>VLOOKUP($A152,Database!$A:$Y,20,FALSE)</f>
        <v>1</v>
      </c>
      <c r="Y152" s="20">
        <f>VLOOKUP($A152,Database!$A:$Y,21,FALSE)</f>
        <v>1</v>
      </c>
      <c r="Z152" s="20">
        <f t="shared" si="12"/>
        <v>0</v>
      </c>
      <c r="AA152" s="20">
        <f t="shared" si="8"/>
        <v>0</v>
      </c>
      <c r="AB152" s="20">
        <f t="shared" ca="1" si="9"/>
        <v>0</v>
      </c>
      <c r="AC152" s="20">
        <f t="shared" ca="1" si="10"/>
        <v>0</v>
      </c>
      <c r="AD152" s="20" t="str">
        <f ca="1">IF(AC152=0,"",IF(OR(ISBLANK(P152),ISBLANK(Q152)),"",IF(ISBLANK(VLOOKUP(A152,Database!A:AA,22,FALSE)),"",VLOOKUP(A152,Database!A:AA,22,FALSE))))</f>
        <v/>
      </c>
      <c r="AE152" s="20">
        <f ca="1">IFERROR(
   IF(
     OR(ISBLANK(P152),ISBLANK(Q152)),
     "",
     IF(
       AND(AB152&lt;&gt;"",OR(W152="Terminé",W152="En cours")),
       VLOOKUP(AD152,Setup_ScoreExactBonus!A:D,4,FALSE),
       0
     )),
  0)</f>
        <v>0</v>
      </c>
      <c r="AF152" s="21">
        <f t="shared" ca="1" si="11"/>
        <v>0</v>
      </c>
      <c r="AG152" s="21">
        <f ca="1">SUMIFS(AF$2:AF152,D$2:D152,D152)</f>
        <v>0</v>
      </c>
    </row>
    <row r="153" spans="1:33" hidden="1" x14ac:dyDescent="0.35">
      <c r="A153" s="21">
        <f>IF(ISBLANK(B153),"",COUNTIF(B$2:B153,B153))-1</f>
        <v>5</v>
      </c>
      <c r="B153" s="27">
        <v>17</v>
      </c>
      <c r="C153" s="10">
        <f>VLOOKUP($A153+IF($A153=0,1,0),Database!$A:$Y,7,FALSE)</f>
        <v>46186.875</v>
      </c>
      <c r="D153" s="21" t="str">
        <f>VLOOKUP(Pronostics!$B153,Setup_MPP!$A:$G,3,FALSE)</f>
        <v>Julien_cri</v>
      </c>
      <c r="E153" s="21" t="str">
        <f>VLOOKUP(Pronostics!$B153,Setup_MPP!$A:$G,2,FALSE)</f>
        <v>Julien CRIMOTEL</v>
      </c>
      <c r="F153" s="21" t="str">
        <f>VLOOKUP($B153,Setup_MPP!$A:$E,4,FALSE)</f>
        <v>#FFB0B0</v>
      </c>
      <c r="G153" s="21" t="str">
        <f>VLOOKUP($B153,Setup_MPP!$A:$E,5,FALSE)</f>
        <v>#F25757</v>
      </c>
      <c r="H153" s="21" t="str">
        <f>IFERROR(IF(AND(A153&gt;=1,A153&lt;=104),VLOOKUP($A153,Location!$A:$J,6,FALSE),IF(A153=0,"Avant l'ouverture",IF(OR(A153=105,A153=106),"Bonus"))),"")</f>
        <v>Tour 1</v>
      </c>
      <c r="I153" s="21" t="str">
        <f>IF(LEFT(H153,4)="Tour",VLOOKUP(A153,Database!$A:$C,3,FALSE),"")</f>
        <v>B</v>
      </c>
      <c r="J153" s="21" t="str">
        <f>VLOOKUP($A153,Location!$A:$J,7,FALSE)</f>
        <v>Qatar</v>
      </c>
      <c r="K153" s="21" t="str">
        <f>IFERROR(VLOOKUP(J153,Setup_Team!$B:$C,2,FALSE), "TDB")</f>
        <v>QAT</v>
      </c>
      <c r="L153" s="21" t="str">
        <f>VLOOKUP($A153,Location!$A:$J,8,FALSE)</f>
        <v>Suisse</v>
      </c>
      <c r="M153" s="21" t="str">
        <f>IFERROR(VLOOKUP(L153,Setup_Team!$B:$C,2,FALSE), "TDB")</f>
        <v>CHE</v>
      </c>
      <c r="N153" s="21" t="str">
        <f>VLOOKUP($A153,Location!$A:$J,9,FALSE)</f>
        <v>Santa Clara, Californie</v>
      </c>
      <c r="O153" s="21" t="str">
        <f>VLOOKUP($A153,Location!$A:$J,10,FALSE)</f>
        <v>Levi's Stadium</v>
      </c>
      <c r="P153" s="27">
        <v>1</v>
      </c>
      <c r="Q153" s="27">
        <v>1</v>
      </c>
      <c r="R153" s="27" t="str">
        <f t="shared" si="13"/>
        <v>1-1</v>
      </c>
      <c r="S153" s="21">
        <v>0</v>
      </c>
      <c r="T153" s="20">
        <f>VLOOKUP($A153,Database!$A:$Y,10,FALSE)</f>
        <v>172</v>
      </c>
      <c r="U153" s="20">
        <f>VLOOKUP($A153,Database!$A:$Y,11,FALSE)</f>
        <v>141</v>
      </c>
      <c r="V153" s="20">
        <f>VLOOKUP($A153,Database!$A:$Y,12,FALSE)</f>
        <v>33</v>
      </c>
      <c r="W153" s="20" t="str">
        <f>VLOOKUP(A153,Database!A:M,13,FALSE)</f>
        <v>Terminé</v>
      </c>
      <c r="X153" s="20">
        <f>VLOOKUP($A153,Database!$A:$Y,20,FALSE)</f>
        <v>1</v>
      </c>
      <c r="Y153" s="20">
        <f>VLOOKUP($A153,Database!$A:$Y,21,FALSE)</f>
        <v>1</v>
      </c>
      <c r="Z153" s="20">
        <f t="shared" si="12"/>
        <v>0</v>
      </c>
      <c r="AA153" s="20">
        <f t="shared" si="8"/>
        <v>1</v>
      </c>
      <c r="AB153" s="20">
        <f t="shared" ca="1" si="9"/>
        <v>141</v>
      </c>
      <c r="AC153" s="20">
        <f t="shared" ca="1" si="10"/>
        <v>1</v>
      </c>
      <c r="AD153" s="20" t="str">
        <f ca="1">IF(AC153=0,"",IF(OR(ISBLANK(P153),ISBLANK(Q153)),"",IF(ISBLANK(VLOOKUP(A153,Database!A:AA,22,FALSE)),"",VLOOKUP(A153,Database!A:AA,22,FALSE))))</f>
        <v>Exact</v>
      </c>
      <c r="AE153" s="20">
        <f ca="1">IFERROR(
   IF(
     OR(ISBLANK(P153),ISBLANK(Q153)),
     "",
     IF(
       AND(AB153&lt;&gt;"",OR(W153="Terminé",W153="En cours")),
       VLOOKUP(AD153,Setup_ScoreExactBonus!A:D,4,FALSE),
       0
     )),
  0)</f>
        <v>20</v>
      </c>
      <c r="AF153" s="21">
        <f t="shared" ca="1" si="11"/>
        <v>161</v>
      </c>
      <c r="AG153" s="21">
        <f ca="1">SUMIFS(AF$2:AF153,D$2:D153,D153)</f>
        <v>277</v>
      </c>
    </row>
    <row r="154" spans="1:33" hidden="1" x14ac:dyDescent="0.35">
      <c r="A154" s="21">
        <f>IF(ISBLANK(B154),"",COUNTIF(B$2:B154,B154))-1</f>
        <v>5</v>
      </c>
      <c r="B154" s="27">
        <v>18</v>
      </c>
      <c r="C154" s="10">
        <f>VLOOKUP($A154+IF($A154=0,1,0),Database!$A:$Y,7,FALSE)</f>
        <v>46186.875</v>
      </c>
      <c r="D154" s="21" t="str">
        <f>VLOOKUP(Pronostics!$B154,Setup_MPP!$A:$G,3,FALSE)</f>
        <v>Cartone</v>
      </c>
      <c r="E154" s="21" t="str">
        <f>VLOOKUP(Pronostics!$B154,Setup_MPP!$A:$G,2,FALSE)</f>
        <v>Quentin CARTON</v>
      </c>
      <c r="F154" s="21" t="str">
        <f>VLOOKUP($B154,Setup_MPP!$A:$E,4,FALSE)</f>
        <v>#F0BC42</v>
      </c>
      <c r="G154" s="21" t="str">
        <f>VLOOKUP($B154,Setup_MPP!$A:$E,5,FALSE)</f>
        <v>#8E1F2F</v>
      </c>
      <c r="H154" s="21" t="str">
        <f>IFERROR(IF(AND(A154&gt;=1,A154&lt;=104),VLOOKUP($A154,Location!$A:$J,6,FALSE),IF(A154=0,"Avant l'ouverture",IF(OR(A154=105,A154=106),"Bonus"))),"")</f>
        <v>Tour 1</v>
      </c>
      <c r="I154" s="21" t="str">
        <f>IF(LEFT(H154,4)="Tour",VLOOKUP(A154,Database!$A:$C,3,FALSE),"")</f>
        <v>B</v>
      </c>
      <c r="J154" s="21" t="str">
        <f>VLOOKUP($A154,Location!$A:$J,7,FALSE)</f>
        <v>Qatar</v>
      </c>
      <c r="K154" s="21" t="str">
        <f>IFERROR(VLOOKUP(J154,Setup_Team!$B:$C,2,FALSE), "TDB")</f>
        <v>QAT</v>
      </c>
      <c r="L154" s="21" t="str">
        <f>VLOOKUP($A154,Location!$A:$J,8,FALSE)</f>
        <v>Suisse</v>
      </c>
      <c r="M154" s="21" t="str">
        <f>IFERROR(VLOOKUP(L154,Setup_Team!$B:$C,2,FALSE), "TDB")</f>
        <v>CHE</v>
      </c>
      <c r="N154" s="21" t="str">
        <f>VLOOKUP($A154,Location!$A:$J,9,FALSE)</f>
        <v>Santa Clara, Californie</v>
      </c>
      <c r="O154" s="21" t="str">
        <f>VLOOKUP($A154,Location!$A:$J,10,FALSE)</f>
        <v>Levi's Stadium</v>
      </c>
      <c r="P154" s="27">
        <v>0</v>
      </c>
      <c r="Q154" s="27">
        <v>3</v>
      </c>
      <c r="R154" s="27" t="str">
        <f t="shared" si="13"/>
        <v>0-3</v>
      </c>
      <c r="S154" s="21">
        <v>0</v>
      </c>
      <c r="T154" s="20">
        <f>VLOOKUP($A154,Database!$A:$Y,10,FALSE)</f>
        <v>172</v>
      </c>
      <c r="U154" s="20">
        <f>VLOOKUP($A154,Database!$A:$Y,11,FALSE)</f>
        <v>141</v>
      </c>
      <c r="V154" s="20">
        <f>VLOOKUP($A154,Database!$A:$Y,12,FALSE)</f>
        <v>33</v>
      </c>
      <c r="W154" s="20" t="str">
        <f>VLOOKUP(A154,Database!A:M,13,FALSE)</f>
        <v>Terminé</v>
      </c>
      <c r="X154" s="20">
        <f>VLOOKUP($A154,Database!$A:$Y,20,FALSE)</f>
        <v>1</v>
      </c>
      <c r="Y154" s="20">
        <f>VLOOKUP($A154,Database!$A:$Y,21,FALSE)</f>
        <v>1</v>
      </c>
      <c r="Z154" s="20">
        <f t="shared" si="12"/>
        <v>0</v>
      </c>
      <c r="AA154" s="20">
        <f t="shared" si="8"/>
        <v>0</v>
      </c>
      <c r="AB154" s="20">
        <f t="shared" ca="1" si="9"/>
        <v>0</v>
      </c>
      <c r="AC154" s="20">
        <f t="shared" ca="1" si="10"/>
        <v>0</v>
      </c>
      <c r="AD154" s="20" t="str">
        <f ca="1">IF(AC154=0,"",IF(OR(ISBLANK(P154),ISBLANK(Q154)),"",IF(ISBLANK(VLOOKUP(A154,Database!A:AA,22,FALSE)),"",VLOOKUP(A154,Database!A:AA,22,FALSE))))</f>
        <v/>
      </c>
      <c r="AE154" s="20">
        <f ca="1">IFERROR(
   IF(
     OR(ISBLANK(P154),ISBLANK(Q154)),
     "",
     IF(
       AND(AB154&lt;&gt;"",OR(W154="Terminé",W154="En cours")),
       VLOOKUP(AD154,Setup_ScoreExactBonus!A:D,4,FALSE),
       0
     )),
  0)</f>
        <v>0</v>
      </c>
      <c r="AF154" s="21">
        <f t="shared" ca="1" si="11"/>
        <v>0</v>
      </c>
      <c r="AG154" s="21">
        <f ca="1">SUMIFS(AF$2:AF154,D$2:D154,D154)</f>
        <v>74</v>
      </c>
    </row>
    <row r="155" spans="1:33" hidden="1" x14ac:dyDescent="0.35">
      <c r="A155" s="21">
        <f>IF(ISBLANK(B155),"",COUNTIF(B$2:B155,B155))-1</f>
        <v>5</v>
      </c>
      <c r="B155" s="27">
        <v>19</v>
      </c>
      <c r="C155" s="10">
        <f>VLOOKUP($A155+IF($A155=0,1,0),Database!$A:$Y,7,FALSE)</f>
        <v>46186.875</v>
      </c>
      <c r="D155" s="21" t="str">
        <f>VLOOKUP(Pronostics!$B155,Setup_MPP!$A:$G,3,FALSE)</f>
        <v>YramVi</v>
      </c>
      <c r="E155" s="21" t="str">
        <f>VLOOKUP(Pronostics!$B155,Setup_MPP!$A:$G,2,FALSE)</f>
        <v>Eyram TETSHIE</v>
      </c>
      <c r="F155" s="21" t="str">
        <f>VLOOKUP($B155,Setup_MPP!$A:$E,4,FALSE)</f>
        <v>#E8B28F</v>
      </c>
      <c r="G155" s="21" t="str">
        <f>VLOOKUP($B155,Setup_MPP!$A:$E,5,FALSE)</f>
        <v>#E65568</v>
      </c>
      <c r="H155" s="21" t="str">
        <f>IFERROR(IF(AND(A155&gt;=1,A155&lt;=104),VLOOKUP($A155,Location!$A:$J,6,FALSE),IF(A155=0,"Avant l'ouverture",IF(OR(A155=105,A155=106),"Bonus"))),"")</f>
        <v>Tour 1</v>
      </c>
      <c r="I155" s="21" t="str">
        <f>IF(LEFT(H155,4)="Tour",VLOOKUP(A155,Database!$A:$C,3,FALSE),"")</f>
        <v>B</v>
      </c>
      <c r="J155" s="21" t="str">
        <f>VLOOKUP($A155,Location!$A:$J,7,FALSE)</f>
        <v>Qatar</v>
      </c>
      <c r="K155" s="21" t="str">
        <f>IFERROR(VLOOKUP(J155,Setup_Team!$B:$C,2,FALSE), "TDB")</f>
        <v>QAT</v>
      </c>
      <c r="L155" s="21" t="str">
        <f>VLOOKUP($A155,Location!$A:$J,8,FALSE)</f>
        <v>Suisse</v>
      </c>
      <c r="M155" s="21" t="str">
        <f>IFERROR(VLOOKUP(L155,Setup_Team!$B:$C,2,FALSE), "TDB")</f>
        <v>CHE</v>
      </c>
      <c r="N155" s="21" t="str">
        <f>VLOOKUP($A155,Location!$A:$J,9,FALSE)</f>
        <v>Santa Clara, Californie</v>
      </c>
      <c r="O155" s="21" t="str">
        <f>VLOOKUP($A155,Location!$A:$J,10,FALSE)</f>
        <v>Levi's Stadium</v>
      </c>
      <c r="P155" s="27">
        <v>1</v>
      </c>
      <c r="Q155" s="27">
        <v>2</v>
      </c>
      <c r="R155" s="27" t="str">
        <f t="shared" si="13"/>
        <v>1-2</v>
      </c>
      <c r="S155" s="21">
        <v>0</v>
      </c>
      <c r="T155" s="20">
        <f>VLOOKUP($A155,Database!$A:$Y,10,FALSE)</f>
        <v>172</v>
      </c>
      <c r="U155" s="20">
        <f>VLOOKUP($A155,Database!$A:$Y,11,FALSE)</f>
        <v>141</v>
      </c>
      <c r="V155" s="20">
        <f>VLOOKUP($A155,Database!$A:$Y,12,FALSE)</f>
        <v>33</v>
      </c>
      <c r="W155" s="20" t="str">
        <f>VLOOKUP(A155,Database!A:M,13,FALSE)</f>
        <v>Terminé</v>
      </c>
      <c r="X155" s="20">
        <f>VLOOKUP($A155,Database!$A:$Y,20,FALSE)</f>
        <v>1</v>
      </c>
      <c r="Y155" s="20">
        <f>VLOOKUP($A155,Database!$A:$Y,21,FALSE)</f>
        <v>1</v>
      </c>
      <c r="Z155" s="20">
        <f t="shared" si="12"/>
        <v>0</v>
      </c>
      <c r="AA155" s="20">
        <f t="shared" si="8"/>
        <v>0</v>
      </c>
      <c r="AB155" s="20">
        <f t="shared" ca="1" si="9"/>
        <v>0</v>
      </c>
      <c r="AC155" s="20">
        <f t="shared" ca="1" si="10"/>
        <v>0</v>
      </c>
      <c r="AD155" s="20" t="str">
        <f ca="1">IF(AC155=0,"",IF(OR(ISBLANK(P155),ISBLANK(Q155)),"",IF(ISBLANK(VLOOKUP(A155,Database!A:AA,22,FALSE)),"",VLOOKUP(A155,Database!A:AA,22,FALSE))))</f>
        <v/>
      </c>
      <c r="AE155" s="20">
        <f ca="1">IFERROR(
   IF(
     OR(ISBLANK(P155),ISBLANK(Q155)),
     "",
     IF(
       AND(AB155&lt;&gt;"",OR(W155="Terminé",W155="En cours")),
       VLOOKUP(AD155,Setup_ScoreExactBonus!A:D,4,FALSE),
       0
     )),
  0)</f>
        <v>0</v>
      </c>
      <c r="AF155" s="21">
        <f t="shared" ca="1" si="11"/>
        <v>0</v>
      </c>
      <c r="AG155" s="21">
        <f ca="1">SUMIFS(AF$2:AF155,D$2:D155,D155)</f>
        <v>143</v>
      </c>
    </row>
    <row r="156" spans="1:33" hidden="1" x14ac:dyDescent="0.35">
      <c r="A156" s="21">
        <f>IF(ISBLANK(B156),"",COUNTIF(B$2:B156,B156))-1</f>
        <v>5</v>
      </c>
      <c r="B156" s="27">
        <v>20</v>
      </c>
      <c r="C156" s="10">
        <f>VLOOKUP($A156+IF($A156=0,1,0),Database!$A:$Y,7,FALSE)</f>
        <v>46186.875</v>
      </c>
      <c r="D156" s="21" t="str">
        <f>VLOOKUP(Pronostics!$B156,Setup_MPP!$A:$G,3,FALSE)</f>
        <v>Anis_MaFihache</v>
      </c>
      <c r="E156" s="21" t="str">
        <f>VLOOKUP(Pronostics!$B156,Setup_MPP!$A:$G,2,FALSE)</f>
        <v>Anis LEBIK</v>
      </c>
      <c r="F156" s="21" t="str">
        <f>VLOOKUP($B156,Setup_MPP!$A:$E,4,FALSE)</f>
        <v>#60DC8C</v>
      </c>
      <c r="G156" s="21" t="str">
        <f>VLOOKUP($B156,Setup_MPP!$A:$E,5,FALSE)</f>
        <v>#22A34F</v>
      </c>
      <c r="H156" s="21" t="str">
        <f>IFERROR(IF(AND(A156&gt;=1,A156&lt;=104),VLOOKUP($A156,Location!$A:$J,6,FALSE),IF(A156=0,"Avant l'ouverture",IF(OR(A156=105,A156=106),"Bonus"))),"")</f>
        <v>Tour 1</v>
      </c>
      <c r="I156" s="21" t="str">
        <f>IF(LEFT(H156,4)="Tour",VLOOKUP(A156,Database!$A:$C,3,FALSE),"")</f>
        <v>B</v>
      </c>
      <c r="J156" s="21" t="str">
        <f>VLOOKUP($A156,Location!$A:$J,7,FALSE)</f>
        <v>Qatar</v>
      </c>
      <c r="K156" s="21" t="str">
        <f>IFERROR(VLOOKUP(J156,Setup_Team!$B:$C,2,FALSE), "TDB")</f>
        <v>QAT</v>
      </c>
      <c r="L156" s="21" t="str">
        <f>VLOOKUP($A156,Location!$A:$J,8,FALSE)</f>
        <v>Suisse</v>
      </c>
      <c r="M156" s="21" t="str">
        <f>IFERROR(VLOOKUP(L156,Setup_Team!$B:$C,2,FALSE), "TDB")</f>
        <v>CHE</v>
      </c>
      <c r="N156" s="21" t="str">
        <f>VLOOKUP($A156,Location!$A:$J,9,FALSE)</f>
        <v>Santa Clara, Californie</v>
      </c>
      <c r="O156" s="21" t="str">
        <f>VLOOKUP($A156,Location!$A:$J,10,FALSE)</f>
        <v>Levi's Stadium</v>
      </c>
      <c r="P156" s="27">
        <v>0</v>
      </c>
      <c r="Q156" s="27">
        <v>3</v>
      </c>
      <c r="R156" s="27" t="str">
        <f t="shared" si="13"/>
        <v>0-3</v>
      </c>
      <c r="S156" s="21">
        <v>0</v>
      </c>
      <c r="T156" s="20">
        <f>VLOOKUP($A156,Database!$A:$Y,10,FALSE)</f>
        <v>172</v>
      </c>
      <c r="U156" s="20">
        <f>VLOOKUP($A156,Database!$A:$Y,11,FALSE)</f>
        <v>141</v>
      </c>
      <c r="V156" s="20">
        <f>VLOOKUP($A156,Database!$A:$Y,12,FALSE)</f>
        <v>33</v>
      </c>
      <c r="W156" s="20" t="str">
        <f>VLOOKUP(A156,Database!A:M,13,FALSE)</f>
        <v>Terminé</v>
      </c>
      <c r="X156" s="20">
        <f>VLOOKUP($A156,Database!$A:$Y,20,FALSE)</f>
        <v>1</v>
      </c>
      <c r="Y156" s="20">
        <f>VLOOKUP($A156,Database!$A:$Y,21,FALSE)</f>
        <v>1</v>
      </c>
      <c r="Z156" s="20">
        <f t="shared" si="12"/>
        <v>0</v>
      </c>
      <c r="AA156" s="20">
        <f t="shared" si="8"/>
        <v>0</v>
      </c>
      <c r="AB156" s="20">
        <f t="shared" ca="1" si="9"/>
        <v>0</v>
      </c>
      <c r="AC156" s="20">
        <f t="shared" ca="1" si="10"/>
        <v>0</v>
      </c>
      <c r="AD156" s="20" t="str">
        <f ca="1">IF(AC156=0,"",IF(OR(ISBLANK(P156),ISBLANK(Q156)),"",IF(ISBLANK(VLOOKUP(A156,Database!A:AA,22,FALSE)),"",VLOOKUP(A156,Database!A:AA,22,FALSE))))</f>
        <v/>
      </c>
      <c r="AE156" s="20">
        <f ca="1">IFERROR(
   IF(
     OR(ISBLANK(P156),ISBLANK(Q156)),
     "",
     IF(
       AND(AB156&lt;&gt;"",OR(W156="Terminé",W156="En cours")),
       VLOOKUP(AD156,Setup_ScoreExactBonus!A:D,4,FALSE),
       0
     )),
  0)</f>
        <v>0</v>
      </c>
      <c r="AF156" s="21">
        <f t="shared" ca="1" si="11"/>
        <v>0</v>
      </c>
      <c r="AG156" s="21">
        <f ca="1">SUMIFS(AF$2:AF156,D$2:D156,D156)</f>
        <v>123</v>
      </c>
    </row>
    <row r="157" spans="1:33" hidden="1" x14ac:dyDescent="0.35">
      <c r="A157" s="21">
        <f>IF(ISBLANK(B157),"",COUNTIF(B$2:B157,B157))-1</f>
        <v>5</v>
      </c>
      <c r="B157" s="27">
        <v>21</v>
      </c>
      <c r="C157" s="10">
        <f>VLOOKUP($A157+IF($A157=0,1,0),Database!$A:$Y,7,FALSE)</f>
        <v>46186.875</v>
      </c>
      <c r="D157" s="21" t="str">
        <f>VLOOKUP(Pronostics!$B157,Setup_MPP!$A:$G,3,FALSE)</f>
        <v>JUJULABOSS13</v>
      </c>
      <c r="E157" s="21" t="str">
        <f>VLOOKUP(Pronostics!$B157,Setup_MPP!$A:$G,2,FALSE)</f>
        <v>Julia BOUANAN</v>
      </c>
      <c r="F157" s="21" t="str">
        <f>VLOOKUP($B157,Setup_MPP!$A:$E,4,FALSE)</f>
        <v>#2FAEE0</v>
      </c>
      <c r="G157" s="21" t="str">
        <f>VLOOKUP($B157,Setup_MPP!$A:$E,5,FALSE)</f>
        <v>#BEA064</v>
      </c>
      <c r="H157" s="21" t="str">
        <f>IFERROR(IF(AND(A157&gt;=1,A157&lt;=104),VLOOKUP($A157,Location!$A:$J,6,FALSE),IF(A157=0,"Avant l'ouverture",IF(OR(A157=105,A157=106),"Bonus"))),"")</f>
        <v>Tour 1</v>
      </c>
      <c r="I157" s="21" t="str">
        <f>IF(LEFT(H157,4)="Tour",VLOOKUP(A157,Database!$A:$C,3,FALSE),"")</f>
        <v>B</v>
      </c>
      <c r="J157" s="21" t="str">
        <f>VLOOKUP($A157,Location!$A:$J,7,FALSE)</f>
        <v>Qatar</v>
      </c>
      <c r="K157" s="21" t="str">
        <f>IFERROR(VLOOKUP(J157,Setup_Team!$B:$C,2,FALSE), "TDB")</f>
        <v>QAT</v>
      </c>
      <c r="L157" s="21" t="str">
        <f>VLOOKUP($A157,Location!$A:$J,8,FALSE)</f>
        <v>Suisse</v>
      </c>
      <c r="M157" s="21" t="str">
        <f>IFERROR(VLOOKUP(L157,Setup_Team!$B:$C,2,FALSE), "TDB")</f>
        <v>CHE</v>
      </c>
      <c r="N157" s="21" t="str">
        <f>VLOOKUP($A157,Location!$A:$J,9,FALSE)</f>
        <v>Santa Clara, Californie</v>
      </c>
      <c r="O157" s="21" t="str">
        <f>VLOOKUP($A157,Location!$A:$J,10,FALSE)</f>
        <v>Levi's Stadium</v>
      </c>
      <c r="P157" s="27">
        <v>0</v>
      </c>
      <c r="Q157" s="27">
        <v>0</v>
      </c>
      <c r="R157" s="27" t="str">
        <f t="shared" si="13"/>
        <v>0-0</v>
      </c>
      <c r="S157" s="21">
        <v>0</v>
      </c>
      <c r="T157" s="20">
        <f>VLOOKUP($A157,Database!$A:$Y,10,FALSE)</f>
        <v>172</v>
      </c>
      <c r="U157" s="20">
        <f>VLOOKUP($A157,Database!$A:$Y,11,FALSE)</f>
        <v>141</v>
      </c>
      <c r="V157" s="20">
        <f>VLOOKUP($A157,Database!$A:$Y,12,FALSE)</f>
        <v>33</v>
      </c>
      <c r="W157" s="20" t="str">
        <f>VLOOKUP(A157,Database!A:M,13,FALSE)</f>
        <v>Terminé</v>
      </c>
      <c r="X157" s="20">
        <f>VLOOKUP($A157,Database!$A:$Y,20,FALSE)</f>
        <v>1</v>
      </c>
      <c r="Y157" s="20">
        <f>VLOOKUP($A157,Database!$A:$Y,21,FALSE)</f>
        <v>1</v>
      </c>
      <c r="Z157" s="20">
        <f t="shared" si="12"/>
        <v>0</v>
      </c>
      <c r="AA157" s="20">
        <f t="shared" ref="AA157:AA220" si="14">IF(OR(ISBLANK(P157),ISBLANK(Q157)),"",IF(OR(AND(P157&gt;Q157,X157&gt;Y157),AND(P157=Q157,X157=Y157),AND(P157&lt;Q157,X157&lt;Y157)),1,0))</f>
        <v>1</v>
      </c>
      <c r="AB157" s="20">
        <f t="shared" ref="AB157:AB220" ca="1" si="15">IF(C157&lt;NOW(),IF(AND(P157&gt;Q157,X157&gt;Y157),T157,IF(AND(P157=Q157,X157=Y157),U157,IF(AND(P157&lt;Q157,X157&lt;Y157),V157,0))),"")</f>
        <v>141</v>
      </c>
      <c r="AC157" s="20">
        <f t="shared" ref="AC157:AC220" ca="1" si="16">IF(AND(P157=X157,Q157=Y157,NOT(ISBLANK(P157)),NOT(ISBLANK(Q157)),NOT(ISBLANK(X157)),NOT(ISBLANK(AB157))),1,0)</f>
        <v>0</v>
      </c>
      <c r="AD157" s="20" t="str">
        <f ca="1">IF(AC157=0,"",IF(OR(ISBLANK(P157),ISBLANK(Q157)),"",IF(ISBLANK(VLOOKUP(A157,Database!A:AA,22,FALSE)),"",VLOOKUP(A157,Database!A:AA,22,FALSE))))</f>
        <v/>
      </c>
      <c r="AE157" s="20">
        <f ca="1">IFERROR(
   IF(
     OR(ISBLANK(P157),ISBLANK(Q157)),
     "",
     IF(
       AND(AB157&lt;&gt;"",OR(W157="Terminé",W157="En cours")),
       VLOOKUP(AD157,Setup_ScoreExactBonus!A:D,4,FALSE),
       0
     )),
  0)</f>
        <v>0</v>
      </c>
      <c r="AF157" s="21">
        <f t="shared" ref="AF157:AF220" ca="1" si="17">IFERROR(IF(OR(ISBLANK(P157),ISBLANK(Q157)),0,IF(AB157&lt;&gt;"", AB157 + IF(AC157=1,AE157, 0), "") * (S157+1)),"")</f>
        <v>141</v>
      </c>
      <c r="AG157" s="21">
        <f ca="1">SUMIFS(AF$2:AF157,D$2:D157,D157)</f>
        <v>423</v>
      </c>
    </row>
    <row r="158" spans="1:33" hidden="1" x14ac:dyDescent="0.35">
      <c r="A158" s="21">
        <f>IF(ISBLANK(B158),"",COUNTIF(B$2:B158,B158))-1</f>
        <v>5</v>
      </c>
      <c r="B158" s="27">
        <v>22</v>
      </c>
      <c r="C158" s="10">
        <f>VLOOKUP($A158+IF($A158=0,1,0),Database!$A:$Y,7,FALSE)</f>
        <v>46186.875</v>
      </c>
      <c r="D158" s="21" t="str">
        <f>VLOOKUP(Pronostics!$B158,Setup_MPP!$A:$G,3,FALSE)</f>
        <v>Jujumsrd</v>
      </c>
      <c r="E158" s="21" t="str">
        <f>VLOOKUP(Pronostics!$B158,Setup_MPP!$A:$G,2,FALSE)</f>
        <v>Julie Mansard</v>
      </c>
      <c r="F158" s="21" t="str">
        <f>VLOOKUP($B158,Setup_MPP!$A:$E,4,FALSE)</f>
        <v>#41DEF0</v>
      </c>
      <c r="G158" s="21" t="str">
        <f>VLOOKUP($B158,Setup_MPP!$A:$E,5,FALSE)</f>
        <v>#0BA6B7</v>
      </c>
      <c r="H158" s="21" t="str">
        <f>IFERROR(IF(AND(A158&gt;=1,A158&lt;=104),VLOOKUP($A158,Location!$A:$J,6,FALSE),IF(A158=0,"Avant l'ouverture",IF(OR(A158=105,A158=106),"Bonus"))),"")</f>
        <v>Tour 1</v>
      </c>
      <c r="I158" s="21" t="str">
        <f>IF(LEFT(H158,4)="Tour",VLOOKUP(A158,Database!$A:$C,3,FALSE),"")</f>
        <v>B</v>
      </c>
      <c r="J158" s="21" t="str">
        <f>VLOOKUP($A158,Location!$A:$J,7,FALSE)</f>
        <v>Qatar</v>
      </c>
      <c r="K158" s="21" t="str">
        <f>IFERROR(VLOOKUP(J158,Setup_Team!$B:$C,2,FALSE), "TDB")</f>
        <v>QAT</v>
      </c>
      <c r="L158" s="21" t="str">
        <f>VLOOKUP($A158,Location!$A:$J,8,FALSE)</f>
        <v>Suisse</v>
      </c>
      <c r="M158" s="21" t="str">
        <f>IFERROR(VLOOKUP(L158,Setup_Team!$B:$C,2,FALSE), "TDB")</f>
        <v>CHE</v>
      </c>
      <c r="N158" s="21" t="str">
        <f>VLOOKUP($A158,Location!$A:$J,9,FALSE)</f>
        <v>Santa Clara, Californie</v>
      </c>
      <c r="O158" s="21" t="str">
        <f>VLOOKUP($A158,Location!$A:$J,10,FALSE)</f>
        <v>Levi's Stadium</v>
      </c>
      <c r="P158" s="27">
        <v>0</v>
      </c>
      <c r="Q158" s="27">
        <v>3</v>
      </c>
      <c r="R158" s="27" t="str">
        <f t="shared" si="13"/>
        <v>0-3</v>
      </c>
      <c r="S158" s="21">
        <v>0</v>
      </c>
      <c r="T158" s="20">
        <f>VLOOKUP($A158,Database!$A:$Y,10,FALSE)</f>
        <v>172</v>
      </c>
      <c r="U158" s="20">
        <f>VLOOKUP($A158,Database!$A:$Y,11,FALSE)</f>
        <v>141</v>
      </c>
      <c r="V158" s="20">
        <f>VLOOKUP($A158,Database!$A:$Y,12,FALSE)</f>
        <v>33</v>
      </c>
      <c r="W158" s="20" t="str">
        <f>VLOOKUP(A158,Database!A:M,13,FALSE)</f>
        <v>Terminé</v>
      </c>
      <c r="X158" s="20">
        <f>VLOOKUP($A158,Database!$A:$Y,20,FALSE)</f>
        <v>1</v>
      </c>
      <c r="Y158" s="20">
        <f>VLOOKUP($A158,Database!$A:$Y,21,FALSE)</f>
        <v>1</v>
      </c>
      <c r="Z158" s="20">
        <f t="shared" si="12"/>
        <v>0</v>
      </c>
      <c r="AA158" s="20">
        <f t="shared" si="14"/>
        <v>0</v>
      </c>
      <c r="AB158" s="20">
        <f t="shared" ca="1" si="15"/>
        <v>0</v>
      </c>
      <c r="AC158" s="20">
        <f t="shared" ca="1" si="16"/>
        <v>0</v>
      </c>
      <c r="AD158" s="20" t="str">
        <f ca="1">IF(AC158=0,"",IF(OR(ISBLANK(P158),ISBLANK(Q158)),"",IF(ISBLANK(VLOOKUP(A158,Database!A:AA,22,FALSE)),"",VLOOKUP(A158,Database!A:AA,22,FALSE))))</f>
        <v/>
      </c>
      <c r="AE158" s="20">
        <f ca="1">IFERROR(
   IF(
     OR(ISBLANK(P158),ISBLANK(Q158)),
     "",
     IF(
       AND(AB158&lt;&gt;"",OR(W158="Terminé",W158="En cours")),
       VLOOKUP(AD158,Setup_ScoreExactBonus!A:D,4,FALSE),
       0
     )),
  0)</f>
        <v>0</v>
      </c>
      <c r="AF158" s="21">
        <f t="shared" ca="1" si="17"/>
        <v>0</v>
      </c>
      <c r="AG158" s="21">
        <f ca="1">SUMIFS(AF$2:AF158,D$2:D158,D158)</f>
        <v>143</v>
      </c>
    </row>
    <row r="159" spans="1:33" hidden="1" x14ac:dyDescent="0.35">
      <c r="A159" s="21">
        <f>IF(ISBLANK(B159),"",COUNTIF(B$2:B159,B159))-1</f>
        <v>5</v>
      </c>
      <c r="B159" s="27">
        <v>23</v>
      </c>
      <c r="C159" s="10">
        <f>VLOOKUP($A159+IF($A159=0,1,0),Database!$A:$Y,7,FALSE)</f>
        <v>46186.875</v>
      </c>
      <c r="D159" s="21" t="str">
        <f>VLOOKUP(Pronostics!$B159,Setup_MPP!$A:$G,3,FALSE)</f>
        <v>DJUDJUPRONO</v>
      </c>
      <c r="E159" s="21" t="str">
        <f>VLOOKUP(Pronostics!$B159,Setup_MPP!$A:$G,2,FALSE)</f>
        <v>Juliette</v>
      </c>
      <c r="F159" s="21" t="str">
        <f>VLOOKUP($B159,Setup_MPP!$A:$E,4,FALSE)</f>
        <v>#F2A2A2</v>
      </c>
      <c r="G159" s="21" t="str">
        <f>VLOOKUP($B159,Setup_MPP!$A:$E,5,FALSE)</f>
        <v>#C25D5D</v>
      </c>
      <c r="H159" s="21" t="str">
        <f>IFERROR(IF(AND(A159&gt;=1,A159&lt;=104),VLOOKUP($A159,Location!$A:$J,6,FALSE),IF(A159=0,"Avant l'ouverture",IF(OR(A159=105,A159=106),"Bonus"))),"")</f>
        <v>Tour 1</v>
      </c>
      <c r="I159" s="21" t="str">
        <f>IF(LEFT(H159,4)="Tour",VLOOKUP(A159,Database!$A:$C,3,FALSE),"")</f>
        <v>B</v>
      </c>
      <c r="J159" s="21" t="str">
        <f>VLOOKUP($A159,Location!$A:$J,7,FALSE)</f>
        <v>Qatar</v>
      </c>
      <c r="K159" s="21" t="str">
        <f>IFERROR(VLOOKUP(J159,Setup_Team!$B:$C,2,FALSE), "TDB")</f>
        <v>QAT</v>
      </c>
      <c r="L159" s="21" t="str">
        <f>VLOOKUP($A159,Location!$A:$J,8,FALSE)</f>
        <v>Suisse</v>
      </c>
      <c r="M159" s="21" t="str">
        <f>IFERROR(VLOOKUP(L159,Setup_Team!$B:$C,2,FALSE), "TDB")</f>
        <v>CHE</v>
      </c>
      <c r="N159" s="21" t="str">
        <f>VLOOKUP($A159,Location!$A:$J,9,FALSE)</f>
        <v>Santa Clara, Californie</v>
      </c>
      <c r="O159" s="21" t="str">
        <f>VLOOKUP($A159,Location!$A:$J,10,FALSE)</f>
        <v>Levi's Stadium</v>
      </c>
      <c r="P159" s="27">
        <v>0</v>
      </c>
      <c r="Q159" s="27">
        <v>2</v>
      </c>
      <c r="R159" s="27" t="str">
        <f t="shared" si="13"/>
        <v>0-2</v>
      </c>
      <c r="S159" s="21">
        <v>0</v>
      </c>
      <c r="T159" s="20">
        <f>VLOOKUP($A159,Database!$A:$Y,10,FALSE)</f>
        <v>172</v>
      </c>
      <c r="U159" s="20">
        <f>VLOOKUP($A159,Database!$A:$Y,11,FALSE)</f>
        <v>141</v>
      </c>
      <c r="V159" s="20">
        <f>VLOOKUP($A159,Database!$A:$Y,12,FALSE)</f>
        <v>33</v>
      </c>
      <c r="W159" s="20" t="str">
        <f>VLOOKUP(A159,Database!A:M,13,FALSE)</f>
        <v>Terminé</v>
      </c>
      <c r="X159" s="20">
        <f>VLOOKUP($A159,Database!$A:$Y,20,FALSE)</f>
        <v>1</v>
      </c>
      <c r="Y159" s="20">
        <f>VLOOKUP($A159,Database!$A:$Y,21,FALSE)</f>
        <v>1</v>
      </c>
      <c r="Z159" s="20">
        <f t="shared" si="12"/>
        <v>0</v>
      </c>
      <c r="AA159" s="20">
        <f t="shared" si="14"/>
        <v>0</v>
      </c>
      <c r="AB159" s="20">
        <f t="shared" ca="1" si="15"/>
        <v>0</v>
      </c>
      <c r="AC159" s="20">
        <f t="shared" ca="1" si="16"/>
        <v>0</v>
      </c>
      <c r="AD159" s="20" t="str">
        <f ca="1">IF(AC159=0,"",IF(OR(ISBLANK(P159),ISBLANK(Q159)),"",IF(ISBLANK(VLOOKUP(A159,Database!A:AA,22,FALSE)),"",VLOOKUP(A159,Database!A:AA,22,FALSE))))</f>
        <v/>
      </c>
      <c r="AE159" s="20">
        <f ca="1">IFERROR(
   IF(
     OR(ISBLANK(P159),ISBLANK(Q159)),
     "",
     IF(
       AND(AB159&lt;&gt;"",OR(W159="Terminé",W159="En cours")),
       VLOOKUP(AD159,Setup_ScoreExactBonus!A:D,4,FALSE),
       0
     )),
  0)</f>
        <v>0</v>
      </c>
      <c r="AF159" s="21">
        <f t="shared" ca="1" si="17"/>
        <v>0</v>
      </c>
      <c r="AG159" s="21">
        <f ca="1">SUMIFS(AF$2:AF159,D$2:D159,D159)</f>
        <v>165</v>
      </c>
    </row>
    <row r="160" spans="1:33" hidden="1" x14ac:dyDescent="0.35">
      <c r="A160" s="21">
        <f>IF(ISBLANK(B160),"",COUNTIF(B$2:B160,B160))-1</f>
        <v>5</v>
      </c>
      <c r="B160" s="27">
        <v>24</v>
      </c>
      <c r="C160" s="10">
        <f>VLOOKUP($A160+IF($A160=0,1,0),Database!$A:$Y,7,FALSE)</f>
        <v>46186.875</v>
      </c>
      <c r="D160" s="21" t="str">
        <f>VLOOKUP(Pronostics!$B160,Setup_MPP!$A:$G,3,FALSE)</f>
        <v>Samyaaaaaaaaaa</v>
      </c>
      <c r="E160" s="21" t="str">
        <f>VLOOKUP(Pronostics!$B160,Setup_MPP!$A:$G,2,FALSE)</f>
        <v>Samya ALAOUI</v>
      </c>
      <c r="F160" s="21" t="str">
        <f>VLOOKUP($B160,Setup_MPP!$A:$E,4,FALSE)</f>
        <v>#A2F2C7</v>
      </c>
      <c r="G160" s="21" t="str">
        <f>VLOOKUP($B160,Setup_MPP!$A:$E,5,FALSE)</f>
        <v>#5DC18C</v>
      </c>
      <c r="H160" s="21" t="str">
        <f>IFERROR(IF(AND(A160&gt;=1,A160&lt;=104),VLOOKUP($A160,Location!$A:$J,6,FALSE),IF(A160=0,"Avant l'ouverture",IF(OR(A160=105,A160=106),"Bonus"))),"")</f>
        <v>Tour 1</v>
      </c>
      <c r="I160" s="21" t="str">
        <f>IF(LEFT(H160,4)="Tour",VLOOKUP(A160,Database!$A:$C,3,FALSE),"")</f>
        <v>B</v>
      </c>
      <c r="J160" s="21" t="str">
        <f>VLOOKUP($A160,Location!$A:$J,7,FALSE)</f>
        <v>Qatar</v>
      </c>
      <c r="K160" s="21" t="str">
        <f>IFERROR(VLOOKUP(J160,Setup_Team!$B:$C,2,FALSE), "TDB")</f>
        <v>QAT</v>
      </c>
      <c r="L160" s="21" t="str">
        <f>VLOOKUP($A160,Location!$A:$J,8,FALSE)</f>
        <v>Suisse</v>
      </c>
      <c r="M160" s="21" t="str">
        <f>IFERROR(VLOOKUP(L160,Setup_Team!$B:$C,2,FALSE), "TDB")</f>
        <v>CHE</v>
      </c>
      <c r="N160" s="21" t="str">
        <f>VLOOKUP($A160,Location!$A:$J,9,FALSE)</f>
        <v>Santa Clara, Californie</v>
      </c>
      <c r="O160" s="21" t="str">
        <f>VLOOKUP($A160,Location!$A:$J,10,FALSE)</f>
        <v>Levi's Stadium</v>
      </c>
      <c r="P160" s="27">
        <v>1</v>
      </c>
      <c r="Q160" s="27">
        <v>1</v>
      </c>
      <c r="R160" s="27" t="str">
        <f t="shared" si="13"/>
        <v>1-1</v>
      </c>
      <c r="S160" s="21">
        <v>0</v>
      </c>
      <c r="T160" s="20">
        <f>VLOOKUP($A160,Database!$A:$Y,10,FALSE)</f>
        <v>172</v>
      </c>
      <c r="U160" s="20">
        <f>VLOOKUP($A160,Database!$A:$Y,11,FALSE)</f>
        <v>141</v>
      </c>
      <c r="V160" s="20">
        <f>VLOOKUP($A160,Database!$A:$Y,12,FALSE)</f>
        <v>33</v>
      </c>
      <c r="W160" s="20" t="str">
        <f>VLOOKUP(A160,Database!A:M,13,FALSE)</f>
        <v>Terminé</v>
      </c>
      <c r="X160" s="20">
        <f>VLOOKUP($A160,Database!$A:$Y,20,FALSE)</f>
        <v>1</v>
      </c>
      <c r="Y160" s="20">
        <f>VLOOKUP($A160,Database!$A:$Y,21,FALSE)</f>
        <v>1</v>
      </c>
      <c r="Z160" s="20">
        <f t="shared" si="12"/>
        <v>0</v>
      </c>
      <c r="AA160" s="20">
        <f t="shared" si="14"/>
        <v>1</v>
      </c>
      <c r="AB160" s="20">
        <f t="shared" ca="1" si="15"/>
        <v>141</v>
      </c>
      <c r="AC160" s="20">
        <f t="shared" ca="1" si="16"/>
        <v>1</v>
      </c>
      <c r="AD160" s="20" t="str">
        <f ca="1">IF(AC160=0,"",IF(OR(ISBLANK(P160),ISBLANK(Q160)),"",IF(ISBLANK(VLOOKUP(A160,Database!A:AA,22,FALSE)),"",VLOOKUP(A160,Database!A:AA,22,FALSE))))</f>
        <v>Exact</v>
      </c>
      <c r="AE160" s="20">
        <f ca="1">IFERROR(
   IF(
     OR(ISBLANK(P160),ISBLANK(Q160)),
     "",
     IF(
       AND(AB160&lt;&gt;"",OR(W160="Terminé",W160="En cours")),
       VLOOKUP(AD160,Setup_ScoreExactBonus!A:D,4,FALSE),
       0
     )),
  0)</f>
        <v>20</v>
      </c>
      <c r="AF160" s="21">
        <f t="shared" ca="1" si="17"/>
        <v>161</v>
      </c>
      <c r="AG160" s="21">
        <f ca="1">SUMIFS(AF$2:AF160,D$2:D160,D160)</f>
        <v>394</v>
      </c>
    </row>
    <row r="161" spans="1:33" hidden="1" x14ac:dyDescent="0.35">
      <c r="A161" s="21">
        <f>IF(ISBLANK(B161),"",COUNTIF(B$2:B161,B161))-1</f>
        <v>5</v>
      </c>
      <c r="B161" s="27">
        <v>25</v>
      </c>
      <c r="C161" s="10">
        <f>VLOOKUP($A161+IF($A161=0,1,0),Database!$A:$Y,7,FALSE)</f>
        <v>46186.875</v>
      </c>
      <c r="D161" s="21" t="str">
        <f>VLOOKUP(Pronostics!$B161,Setup_MPP!$A:$G,3,FALSE)</f>
        <v>leaw0808</v>
      </c>
      <c r="E161" s="21" t="str">
        <f>VLOOKUP(Pronostics!$B161,Setup_MPP!$A:$G,2,FALSE)</f>
        <v>Léa WALOCQ</v>
      </c>
      <c r="F161" s="21" t="str">
        <f>VLOOKUP($B161,Setup_MPP!$A:$E,4,FALSE)</f>
        <v>#D1B9EB</v>
      </c>
      <c r="G161" s="21" t="str">
        <f>VLOOKUP($B161,Setup_MPP!$A:$E,5,FALSE)</f>
        <v>#B58BC7</v>
      </c>
      <c r="H161" s="21" t="str">
        <f>IFERROR(IF(AND(A161&gt;=1,A161&lt;=104),VLOOKUP($A161,Location!$A:$J,6,FALSE),IF(A161=0,"Avant l'ouverture",IF(OR(A161=105,A161=106),"Bonus"))),"")</f>
        <v>Tour 1</v>
      </c>
      <c r="I161" s="21" t="str">
        <f>IF(LEFT(H161,4)="Tour",VLOOKUP(A161,Database!$A:$C,3,FALSE),"")</f>
        <v>B</v>
      </c>
      <c r="J161" s="21" t="str">
        <f>VLOOKUP($A161,Location!$A:$J,7,FALSE)</f>
        <v>Qatar</v>
      </c>
      <c r="K161" s="21" t="str">
        <f>IFERROR(VLOOKUP(J161,Setup_Team!$B:$C,2,FALSE), "TDB")</f>
        <v>QAT</v>
      </c>
      <c r="L161" s="21" t="str">
        <f>VLOOKUP($A161,Location!$A:$J,8,FALSE)</f>
        <v>Suisse</v>
      </c>
      <c r="M161" s="21" t="str">
        <f>IFERROR(VLOOKUP(L161,Setup_Team!$B:$C,2,FALSE), "TDB")</f>
        <v>CHE</v>
      </c>
      <c r="N161" s="21" t="str">
        <f>VLOOKUP($A161,Location!$A:$J,9,FALSE)</f>
        <v>Santa Clara, Californie</v>
      </c>
      <c r="O161" s="21" t="str">
        <f>VLOOKUP($A161,Location!$A:$J,10,FALSE)</f>
        <v>Levi's Stadium</v>
      </c>
      <c r="P161" s="27">
        <v>0</v>
      </c>
      <c r="Q161" s="27">
        <v>1</v>
      </c>
      <c r="R161" s="27" t="str">
        <f t="shared" si="13"/>
        <v>0-1</v>
      </c>
      <c r="S161" s="21">
        <v>0</v>
      </c>
      <c r="T161" s="20">
        <f>VLOOKUP($A161,Database!$A:$Y,10,FALSE)</f>
        <v>172</v>
      </c>
      <c r="U161" s="20">
        <f>VLOOKUP($A161,Database!$A:$Y,11,FALSE)</f>
        <v>141</v>
      </c>
      <c r="V161" s="20">
        <f>VLOOKUP($A161,Database!$A:$Y,12,FALSE)</f>
        <v>33</v>
      </c>
      <c r="W161" s="20" t="str">
        <f>VLOOKUP(A161,Database!A:M,13,FALSE)</f>
        <v>Terminé</v>
      </c>
      <c r="X161" s="20">
        <f>VLOOKUP($A161,Database!$A:$Y,20,FALSE)</f>
        <v>1</v>
      </c>
      <c r="Y161" s="20">
        <f>VLOOKUP($A161,Database!$A:$Y,21,FALSE)</f>
        <v>1</v>
      </c>
      <c r="Z161" s="20">
        <f t="shared" si="12"/>
        <v>0</v>
      </c>
      <c r="AA161" s="20">
        <f t="shared" si="14"/>
        <v>0</v>
      </c>
      <c r="AB161" s="20">
        <f t="shared" ca="1" si="15"/>
        <v>0</v>
      </c>
      <c r="AC161" s="20">
        <f t="shared" ca="1" si="16"/>
        <v>0</v>
      </c>
      <c r="AD161" s="20" t="str">
        <f ca="1">IF(AC161=0,"",IF(OR(ISBLANK(P161),ISBLANK(Q161)),"",IF(ISBLANK(VLOOKUP(A161,Database!A:AA,22,FALSE)),"",VLOOKUP(A161,Database!A:AA,22,FALSE))))</f>
        <v/>
      </c>
      <c r="AE161" s="20">
        <f ca="1">IFERROR(
   IF(
     OR(ISBLANK(P161),ISBLANK(Q161)),
     "",
     IF(
       AND(AB161&lt;&gt;"",OR(W161="Terminé",W161="En cours")),
       VLOOKUP(AD161,Setup_ScoreExactBonus!A:D,4,FALSE),
       0
     )),
  0)</f>
        <v>0</v>
      </c>
      <c r="AF161" s="21">
        <f t="shared" ca="1" si="17"/>
        <v>0</v>
      </c>
      <c r="AG161" s="21">
        <f ca="1">SUMIFS(AF$2:AF161,D$2:D161,D161)</f>
        <v>96</v>
      </c>
    </row>
    <row r="162" spans="1:33" hidden="1" x14ac:dyDescent="0.35">
      <c r="A162" s="21">
        <f>IF(ISBLANK(B162),"",COUNTIF(B$2:B162,B162))-1</f>
        <v>5</v>
      </c>
      <c r="B162" s="27">
        <v>26</v>
      </c>
      <c r="C162" s="10">
        <v>46184.875</v>
      </c>
      <c r="D162" s="21" t="str">
        <f>VLOOKUP(Pronostics!$B162,Setup_MPP!$A:$G,3,FALSE)</f>
        <v>Mohamad#5GGG1</v>
      </c>
      <c r="E162" s="21" t="str">
        <f>VLOOKUP(Pronostics!$B162,Setup_MPP!$A:$G,2,FALSE)</f>
        <v>Mohamad EL KAWAS</v>
      </c>
      <c r="F162" s="21" t="str">
        <f>VLOOKUP($B162,Setup_MPP!$A:$E,4,FALSE)</f>
        <v>#EB8787</v>
      </c>
      <c r="G162" s="21" t="str">
        <f>VLOOKUP($B162,Setup_MPP!$A:$E,5,FALSE)</f>
        <v>#368E2C</v>
      </c>
      <c r="H162" s="21" t="str">
        <f>IFERROR(IF(AND(A162&gt;=1,A162&lt;=104),VLOOKUP($A162,Location!$A:$J,6,FALSE),IF(A162=0,"Avant l'ouverture",IF(OR(A162=105,A162=106),"Bonus"))),"")</f>
        <v>Tour 1</v>
      </c>
      <c r="I162" s="21" t="str">
        <f>IF(LEFT(H162,4)="Tour",VLOOKUP(A162,Database!$A:$C,3,FALSE),"")</f>
        <v>B</v>
      </c>
      <c r="J162" s="21" t="str">
        <f>VLOOKUP($A162,Location!$A:$J,7,FALSE)</f>
        <v>Qatar</v>
      </c>
      <c r="K162" s="21" t="str">
        <f>IFERROR(VLOOKUP(J162,Setup_Team!$B:$C,2,FALSE), "TDB")</f>
        <v>QAT</v>
      </c>
      <c r="L162" s="21" t="str">
        <f>VLOOKUP($A162,Location!$A:$J,8,FALSE)</f>
        <v>Suisse</v>
      </c>
      <c r="M162" s="21" t="str">
        <f>IFERROR(VLOOKUP(L162,Setup_Team!$B:$C,2,FALSE), "TDB")</f>
        <v>CHE</v>
      </c>
      <c r="P162" s="21">
        <v>0</v>
      </c>
      <c r="Q162" s="21">
        <v>2</v>
      </c>
      <c r="R162" s="27" t="str">
        <f t="shared" si="13"/>
        <v>0-2</v>
      </c>
      <c r="S162" s="21">
        <v>0</v>
      </c>
      <c r="T162" s="20">
        <f>VLOOKUP($A162,Database!$A:$Y,10,FALSE)</f>
        <v>172</v>
      </c>
      <c r="U162" s="20">
        <f>VLOOKUP($A162,Database!$A:$Y,11,FALSE)</f>
        <v>141</v>
      </c>
      <c r="V162" s="20">
        <f>VLOOKUP($A162,Database!$A:$Y,12,FALSE)</f>
        <v>33</v>
      </c>
      <c r="W162" s="20" t="str">
        <f>VLOOKUP(A162,Database!A:M,13,FALSE)</f>
        <v>Terminé</v>
      </c>
      <c r="X162" s="20">
        <f>VLOOKUP($A162,Database!$A:$Y,20,FALSE)</f>
        <v>1</v>
      </c>
      <c r="Y162" s="20">
        <f>VLOOKUP($A162,Database!$A:$Y,21,FALSE)</f>
        <v>1</v>
      </c>
      <c r="Z162" s="20">
        <f t="shared" si="12"/>
        <v>0</v>
      </c>
      <c r="AA162" s="20">
        <f t="shared" si="14"/>
        <v>0</v>
      </c>
      <c r="AB162" s="20">
        <f t="shared" ca="1" si="15"/>
        <v>0</v>
      </c>
      <c r="AC162" s="20">
        <f t="shared" ca="1" si="16"/>
        <v>0</v>
      </c>
      <c r="AD162" s="20" t="str">
        <f ca="1">IF(AC162=0,"",IF(OR(ISBLANK(P162),ISBLANK(Q162)),"",IF(ISBLANK(VLOOKUP(A162,Database!A:AA,22,FALSE)),"",VLOOKUP(A162,Database!A:AA,22,FALSE))))</f>
        <v/>
      </c>
      <c r="AE162" s="20">
        <f ca="1">IFERROR(
   IF(
     OR(ISBLANK(P162),ISBLANK(Q162)),
     "",
     IF(
       AND(AB162&lt;&gt;"",OR(W162="Terminé",W162="En cours")),
       VLOOKUP(AD162,Setup_ScoreExactBonus!A:D,4,FALSE),
       0
     )),
  0)</f>
        <v>0</v>
      </c>
      <c r="AF162" s="21">
        <f t="shared" ca="1" si="17"/>
        <v>0</v>
      </c>
      <c r="AG162" s="21">
        <f ca="1">SUMIFS(AF$2:AF162,D$2:D162,D162)</f>
        <v>123</v>
      </c>
    </row>
    <row r="163" spans="1:33" hidden="1" x14ac:dyDescent="0.35">
      <c r="A163" s="21">
        <f>IF(ISBLANK(B163),"",COUNTIF(B$2:B163,B163))-1</f>
        <v>5</v>
      </c>
      <c r="B163" s="27">
        <v>27</v>
      </c>
      <c r="C163" s="10">
        <f>VLOOKUP($A163+IF($A163=0,1,0),Database!$A:$Y,7,FALSE)</f>
        <v>46186.875</v>
      </c>
      <c r="D163" s="21" t="str">
        <f>VLOOKUP(Pronostics!$B163,Setup_MPP!$A:$G,3,FALSE)</f>
        <v>maryemkappa</v>
      </c>
      <c r="E163" s="21" t="str">
        <f>VLOOKUP(Pronostics!$B163,Setup_MPP!$A:$G,2,FALSE)</f>
        <v>Maryem GUIZANI</v>
      </c>
      <c r="F163" s="21" t="str">
        <f>VLOOKUP($B163,Setup_MPP!$A:$E,4,FALSE)</f>
        <v>#BCA2F4</v>
      </c>
      <c r="G163" s="21" t="str">
        <f>VLOOKUP($B163,Setup_MPP!$A:$E,5,FALSE)</f>
        <v>#6D3DD5</v>
      </c>
      <c r="H163" s="21" t="str">
        <f>IFERROR(IF(AND(A163&gt;=1,A163&lt;=104),VLOOKUP($A163,Location!$A:$J,6,FALSE),IF(A163=0,"Avant l'ouverture",IF(OR(A163=105,A163=106),"Bonus"))),"")</f>
        <v>Tour 1</v>
      </c>
      <c r="I163" s="21" t="str">
        <f>IF(LEFT(H163,4)="Tour",VLOOKUP(A163,Database!$A:$C,3,FALSE),"")</f>
        <v>B</v>
      </c>
      <c r="J163" s="21" t="str">
        <f>VLOOKUP($A163,Location!$A:$J,7,FALSE)</f>
        <v>Qatar</v>
      </c>
      <c r="K163" s="21" t="str">
        <f>IFERROR(VLOOKUP(J163,Setup_Team!$B:$C,2,FALSE), "TDB")</f>
        <v>QAT</v>
      </c>
      <c r="L163" s="21" t="str">
        <f>VLOOKUP($A163,Location!$A:$J,8,FALSE)</f>
        <v>Suisse</v>
      </c>
      <c r="M163" s="21" t="str">
        <f>IFERROR(VLOOKUP(L163,Setup_Team!$B:$C,2,FALSE), "TDB")</f>
        <v>CHE</v>
      </c>
      <c r="R163" s="27" t="str">
        <f t="shared" si="13"/>
        <v>0-0</v>
      </c>
      <c r="S163" s="21">
        <v>0</v>
      </c>
      <c r="T163" s="20">
        <f>VLOOKUP($A163,Database!$A:$Y,10,FALSE)</f>
        <v>172</v>
      </c>
      <c r="U163" s="20">
        <f>VLOOKUP($A163,Database!$A:$Y,11,FALSE)</f>
        <v>141</v>
      </c>
      <c r="V163" s="20">
        <f>VLOOKUP($A163,Database!$A:$Y,12,FALSE)</f>
        <v>33</v>
      </c>
      <c r="W163" s="20" t="str">
        <f>VLOOKUP(A163,Database!A:M,13,FALSE)</f>
        <v>Terminé</v>
      </c>
      <c r="X163" s="20">
        <f>VLOOKUP($A163,Database!$A:$Y,20,FALSE)</f>
        <v>1</v>
      </c>
      <c r="Y163" s="20">
        <f>VLOOKUP($A163,Database!$A:$Y,21,FALSE)</f>
        <v>1</v>
      </c>
      <c r="Z163" s="20">
        <f t="shared" si="12"/>
        <v>1</v>
      </c>
      <c r="AA163" s="20" t="str">
        <f t="shared" si="14"/>
        <v/>
      </c>
      <c r="AB163" s="20">
        <f t="shared" ca="1" si="15"/>
        <v>141</v>
      </c>
      <c r="AC163" s="20">
        <f t="shared" ca="1" si="16"/>
        <v>0</v>
      </c>
      <c r="AD163" s="20" t="str">
        <f ca="1">IF(AC163=0,"",IF(OR(ISBLANK(P163),ISBLANK(Q163)),"",IF(ISBLANK(VLOOKUP(A163,Database!A:AA,22,FALSE)),"",VLOOKUP(A163,Database!A:AA,22,FALSE))))</f>
        <v/>
      </c>
      <c r="AE163" s="20" t="str">
        <f>IFERROR(
   IF(
     OR(ISBLANK(P163),ISBLANK(Q163)),
     "",
     IF(
       AND(AB163&lt;&gt;"",OR(W163="Terminé",W163="En cours")),
       VLOOKUP(AD163,Setup_ScoreExactBonus!A:D,4,FALSE),
       0
     )),
  0)</f>
        <v/>
      </c>
      <c r="AF163" s="21">
        <f t="shared" si="17"/>
        <v>0</v>
      </c>
      <c r="AG163" s="21">
        <f>SUMIFS(AF$2:AF163,D$2:D163,D163)</f>
        <v>0</v>
      </c>
    </row>
    <row r="164" spans="1:33" hidden="1" x14ac:dyDescent="0.35">
      <c r="A164" s="21">
        <f>IF(ISBLANK(B164),"",COUNTIF(B$2:B164,B164))-1</f>
        <v>6</v>
      </c>
      <c r="B164" s="27">
        <v>1</v>
      </c>
      <c r="C164" s="10">
        <f>VLOOKUP($A164+IF($A164=0,1,0),Database!$A:$Y,7,FALSE)</f>
        <v>46187</v>
      </c>
      <c r="D164" s="21" t="str">
        <f>VLOOKUP(Pronostics!$B164,Setup_MPP!$A:$G,3,FALSE)</f>
        <v>_Nicolas_LM_</v>
      </c>
      <c r="E164" s="21" t="str">
        <f>VLOOKUP(Pronostics!$B164,Setup_MPP!$A:$G,2,FALSE)</f>
        <v>Nicolas LE MOUEL</v>
      </c>
      <c r="F164" s="21" t="str">
        <f>VLOOKUP($B164,Setup_MPP!$A:$E,4,FALSE)</f>
        <v>#F7C79D</v>
      </c>
      <c r="G164" s="21" t="str">
        <f>VLOOKUP($B164,Setup_MPP!$A:$E,5,FALSE)</f>
        <v>#FFBE85</v>
      </c>
      <c r="H164" s="21" t="str">
        <f>IFERROR(IF(AND(A164&gt;=1,A164&lt;=104),VLOOKUP($A164,Location!$A:$J,6,FALSE),IF(A164=0,"Avant l'ouverture",IF(OR(A164=105,A164=106),"Bonus"))),"")</f>
        <v>Tour 1</v>
      </c>
      <c r="I164" s="21" t="str">
        <f>IF(LEFT(H164,4)="Tour",VLOOKUP(A164,Database!$A:$C,3,FALSE),"")</f>
        <v>C</v>
      </c>
      <c r="J164" s="21" t="str">
        <f>VLOOKUP($A164,Location!$A:$J,7,FALSE)</f>
        <v>Brésil</v>
      </c>
      <c r="K164" s="21" t="str">
        <f>IFERROR(VLOOKUP(J164,Setup_Team!$B:$C,2,FALSE), "TDB")</f>
        <v>BRA</v>
      </c>
      <c r="L164" s="21" t="str">
        <f>VLOOKUP($A164,Location!$A:$J,8,FALSE)</f>
        <v>Maroc</v>
      </c>
      <c r="M164" s="21" t="str">
        <f>IFERROR(VLOOKUP(L164,Setup_Team!$B:$C,2,FALSE), "TDB")</f>
        <v>MAR</v>
      </c>
      <c r="N164" s="21" t="str">
        <f>VLOOKUP($A164,Location!$A:$J,9,FALSE)</f>
        <v>East Rutherford, New Jersey/New York</v>
      </c>
      <c r="O164" s="21" t="str">
        <f>VLOOKUP($A164,Location!$A:$J,10,FALSE)</f>
        <v>MetLife Stadium</v>
      </c>
      <c r="P164" s="27">
        <v>1</v>
      </c>
      <c r="Q164" s="27">
        <v>1</v>
      </c>
      <c r="R164" s="27" t="str">
        <f t="shared" si="13"/>
        <v>1-1</v>
      </c>
      <c r="S164" s="21">
        <v>0</v>
      </c>
      <c r="T164" s="20">
        <f>VLOOKUP($A164,Database!$A:$Y,10,FALSE)</f>
        <v>55</v>
      </c>
      <c r="U164" s="20">
        <f>VLOOKUP($A164,Database!$A:$Y,11,FALSE)</f>
        <v>122</v>
      </c>
      <c r="V164" s="20">
        <f>VLOOKUP($A164,Database!$A:$Y,12,FALSE)</f>
        <v>140</v>
      </c>
      <c r="W164" s="20" t="str">
        <f>VLOOKUP(A164,Database!A:M,13,FALSE)</f>
        <v>Terminé</v>
      </c>
      <c r="X164" s="20">
        <f>VLOOKUP($A164,Database!$A:$Y,20,FALSE)</f>
        <v>1</v>
      </c>
      <c r="Y164" s="20">
        <f>VLOOKUP($A164,Database!$A:$Y,21,FALSE)</f>
        <v>1</v>
      </c>
      <c r="Z164" s="20">
        <f t="shared" si="12"/>
        <v>0</v>
      </c>
      <c r="AA164" s="20">
        <f t="shared" si="14"/>
        <v>1</v>
      </c>
      <c r="AB164" s="20">
        <f t="shared" ca="1" si="15"/>
        <v>122</v>
      </c>
      <c r="AC164" s="20">
        <f t="shared" ca="1" si="16"/>
        <v>1</v>
      </c>
      <c r="AD164" s="20" t="str">
        <f ca="1">IF(AC164=0,"",IF(OR(ISBLANK(P164),ISBLANK(Q164)),"",IF(ISBLANK(VLOOKUP(A164,Database!A:AA,22,FALSE)),"",VLOOKUP(A164,Database!A:AA,22,FALSE))))</f>
        <v>Exact</v>
      </c>
      <c r="AE164" s="20">
        <f ca="1">IFERROR(
   IF(
     OR(ISBLANK(P164),ISBLANK(Q164)),
     "",
     IF(
       AND(AB164&lt;&gt;"",OR(W164="Terminé",W164="En cours")),
       VLOOKUP(AD164,Setup_ScoreExactBonus!A:D,4,FALSE),
       0
     )),
  0)</f>
        <v>20</v>
      </c>
      <c r="AF164" s="21">
        <f t="shared" ca="1" si="17"/>
        <v>142</v>
      </c>
      <c r="AG164" s="21">
        <f ca="1">SUMIFS(AF$2:AF164,D$2:D164,D164)</f>
        <v>191</v>
      </c>
    </row>
    <row r="165" spans="1:33" hidden="1" x14ac:dyDescent="0.35">
      <c r="A165" s="21">
        <f>IF(ISBLANK(B165),"",COUNTIF(B$2:B165,B165))-1</f>
        <v>6</v>
      </c>
      <c r="B165" s="27">
        <v>2</v>
      </c>
      <c r="C165" s="10">
        <f>VLOOKUP($A165+IF($A165=0,1,0),Database!$A:$Y,7,FALSE)</f>
        <v>46187</v>
      </c>
      <c r="D165" s="21" t="str">
        <f>VLOOKUP(Pronostics!$B165,Setup_MPP!$A:$G,3,FALSE)</f>
        <v>leaelaz</v>
      </c>
      <c r="E165" s="21" t="str">
        <f>VLOOKUP(Pronostics!$B165,Setup_MPP!$A:$G,2,FALSE)</f>
        <v>Léa EL ASERY</v>
      </c>
      <c r="F165" s="21" t="str">
        <f>VLOOKUP($B165,Setup_MPP!$A:$E,4,FALSE)</f>
        <v>#FFBEBE</v>
      </c>
      <c r="G165" s="21" t="str">
        <f>VLOOKUP($B165,Setup_MPP!$A:$E,5,FALSE)</f>
        <v>#DF6868</v>
      </c>
      <c r="H165" s="21" t="str">
        <f>IFERROR(IF(AND(A165&gt;=1,A165&lt;=104),VLOOKUP($A165,Location!$A:$J,6,FALSE),IF(A165=0,"Avant l'ouverture",IF(OR(A165=105,A165=106),"Bonus"))),"")</f>
        <v>Tour 1</v>
      </c>
      <c r="I165" s="21" t="str">
        <f>IF(LEFT(H165,4)="Tour",VLOOKUP(A165,Database!$A:$C,3,FALSE),"")</f>
        <v>C</v>
      </c>
      <c r="J165" s="21" t="str">
        <f>VLOOKUP($A165,Location!$A:$J,7,FALSE)</f>
        <v>Brésil</v>
      </c>
      <c r="K165" s="21" t="str">
        <f>IFERROR(VLOOKUP(J165,Setup_Team!$B:$C,2,FALSE), "TDB")</f>
        <v>BRA</v>
      </c>
      <c r="L165" s="21" t="str">
        <f>VLOOKUP($A165,Location!$A:$J,8,FALSE)</f>
        <v>Maroc</v>
      </c>
      <c r="M165" s="21" t="str">
        <f>IFERROR(VLOOKUP(L165,Setup_Team!$B:$C,2,FALSE), "TDB")</f>
        <v>MAR</v>
      </c>
      <c r="N165" s="21" t="str">
        <f>VLOOKUP($A165,Location!$A:$J,9,FALSE)</f>
        <v>East Rutherford, New Jersey/New York</v>
      </c>
      <c r="O165" s="21" t="str">
        <f>VLOOKUP($A165,Location!$A:$J,10,FALSE)</f>
        <v>MetLife Stadium</v>
      </c>
      <c r="P165" s="27">
        <v>0</v>
      </c>
      <c r="Q165" s="27">
        <v>1</v>
      </c>
      <c r="R165" s="27" t="str">
        <f t="shared" si="13"/>
        <v>0-1</v>
      </c>
      <c r="S165" s="21">
        <v>0</v>
      </c>
      <c r="T165" s="20">
        <f>VLOOKUP($A165,Database!$A:$Y,10,FALSE)</f>
        <v>55</v>
      </c>
      <c r="U165" s="20">
        <f>VLOOKUP($A165,Database!$A:$Y,11,FALSE)</f>
        <v>122</v>
      </c>
      <c r="V165" s="20">
        <f>VLOOKUP($A165,Database!$A:$Y,12,FALSE)</f>
        <v>140</v>
      </c>
      <c r="W165" s="20" t="str">
        <f>VLOOKUP(A165,Database!A:M,13,FALSE)</f>
        <v>Terminé</v>
      </c>
      <c r="X165" s="20">
        <f>VLOOKUP($A165,Database!$A:$Y,20,FALSE)</f>
        <v>1</v>
      </c>
      <c r="Y165" s="20">
        <f>VLOOKUP($A165,Database!$A:$Y,21,FALSE)</f>
        <v>1</v>
      </c>
      <c r="Z165" s="20">
        <f t="shared" si="12"/>
        <v>0</v>
      </c>
      <c r="AA165" s="20">
        <f t="shared" si="14"/>
        <v>0</v>
      </c>
      <c r="AB165" s="20">
        <f t="shared" ca="1" si="15"/>
        <v>0</v>
      </c>
      <c r="AC165" s="20">
        <f t="shared" ca="1" si="16"/>
        <v>0</v>
      </c>
      <c r="AD165" s="20" t="str">
        <f ca="1">IF(AC165=0,"",IF(OR(ISBLANK(P165),ISBLANK(Q165)),"",IF(ISBLANK(VLOOKUP(A165,Database!A:AA,22,FALSE)),"",VLOOKUP(A165,Database!A:AA,22,FALSE))))</f>
        <v/>
      </c>
      <c r="AE165" s="20">
        <f ca="1">IFERROR(
   IF(
     OR(ISBLANK(P165),ISBLANK(Q165)),
     "",
     IF(
       AND(AB165&lt;&gt;"",OR(W165="Terminé",W165="En cours")),
       VLOOKUP(AD165,Setup_ScoreExactBonus!A:D,4,FALSE),
       0
     )),
  0)</f>
        <v>0</v>
      </c>
      <c r="AF165" s="21">
        <f t="shared" ca="1" si="17"/>
        <v>0</v>
      </c>
      <c r="AG165" s="21">
        <f ca="1">SUMIFS(AF$2:AF165,D$2:D165,D165)</f>
        <v>123</v>
      </c>
    </row>
    <row r="166" spans="1:33" hidden="1" x14ac:dyDescent="0.35">
      <c r="A166" s="21">
        <f>IF(ISBLANK(B166),"",COUNTIF(B$2:B166,B166))-1</f>
        <v>6</v>
      </c>
      <c r="B166" s="27">
        <v>3</v>
      </c>
      <c r="C166" s="10">
        <f>VLOOKUP($A166+IF($A166=0,1,0),Database!$A:$Y,7,FALSE)</f>
        <v>46187</v>
      </c>
      <c r="D166" s="21" t="str">
        <f>VLOOKUP(Pronostics!$B166,Setup_MPP!$A:$G,3,FALSE)</f>
        <v>PasMetalleux</v>
      </c>
      <c r="E166" s="21" t="str">
        <f>VLOOKUP(Pronostics!$B166,Setup_MPP!$A:$G,2,FALSE)</f>
        <v>Elwenn JOUBREL</v>
      </c>
      <c r="F166" s="21" t="str">
        <f>VLOOKUP($B166,Setup_MPP!$A:$E,4,FALSE)</f>
        <v>#F5C7FC</v>
      </c>
      <c r="G166" s="21" t="str">
        <f>VLOOKUP($B166,Setup_MPP!$A:$E,5,FALSE)</f>
        <v>#C489CF</v>
      </c>
      <c r="H166" s="21" t="str">
        <f>IFERROR(IF(AND(A166&gt;=1,A166&lt;=104),VLOOKUP($A166,Location!$A:$J,6,FALSE),IF(A166=0,"Avant l'ouverture",IF(OR(A166=105,A166=106),"Bonus"))),"")</f>
        <v>Tour 1</v>
      </c>
      <c r="I166" s="21" t="str">
        <f>IF(LEFT(H166,4)="Tour",VLOOKUP(A166,Database!$A:$C,3,FALSE),"")</f>
        <v>C</v>
      </c>
      <c r="J166" s="21" t="str">
        <f>VLOOKUP($A166,Location!$A:$J,7,FALSE)</f>
        <v>Brésil</v>
      </c>
      <c r="K166" s="21" t="str">
        <f>IFERROR(VLOOKUP(J166,Setup_Team!$B:$C,2,FALSE), "TDB")</f>
        <v>BRA</v>
      </c>
      <c r="L166" s="21" t="str">
        <f>VLOOKUP($A166,Location!$A:$J,8,FALSE)</f>
        <v>Maroc</v>
      </c>
      <c r="M166" s="21" t="str">
        <f>IFERROR(VLOOKUP(L166,Setup_Team!$B:$C,2,FALSE), "TDB")</f>
        <v>MAR</v>
      </c>
      <c r="N166" s="21" t="str">
        <f>VLOOKUP($A166,Location!$A:$J,9,FALSE)</f>
        <v>East Rutherford, New Jersey/New York</v>
      </c>
      <c r="O166" s="21" t="str">
        <f>VLOOKUP($A166,Location!$A:$J,10,FALSE)</f>
        <v>MetLife Stadium</v>
      </c>
      <c r="P166" s="27">
        <v>1</v>
      </c>
      <c r="Q166" s="27">
        <v>2</v>
      </c>
      <c r="R166" s="27" t="str">
        <f t="shared" si="13"/>
        <v>1-2</v>
      </c>
      <c r="S166" s="21">
        <v>0</v>
      </c>
      <c r="T166" s="20">
        <f>VLOOKUP($A166,Database!$A:$Y,10,FALSE)</f>
        <v>55</v>
      </c>
      <c r="U166" s="20">
        <f>VLOOKUP($A166,Database!$A:$Y,11,FALSE)</f>
        <v>122</v>
      </c>
      <c r="V166" s="20">
        <f>VLOOKUP($A166,Database!$A:$Y,12,FALSE)</f>
        <v>140</v>
      </c>
      <c r="W166" s="20" t="str">
        <f>VLOOKUP(A166,Database!A:M,13,FALSE)</f>
        <v>Terminé</v>
      </c>
      <c r="X166" s="20">
        <f>VLOOKUP($A166,Database!$A:$Y,20,FALSE)</f>
        <v>1</v>
      </c>
      <c r="Y166" s="20">
        <f>VLOOKUP($A166,Database!$A:$Y,21,FALSE)</f>
        <v>1</v>
      </c>
      <c r="Z166" s="20">
        <f t="shared" si="12"/>
        <v>0</v>
      </c>
      <c r="AA166" s="20">
        <f t="shared" si="14"/>
        <v>0</v>
      </c>
      <c r="AB166" s="20">
        <f t="shared" ca="1" si="15"/>
        <v>0</v>
      </c>
      <c r="AC166" s="20">
        <f t="shared" ca="1" si="16"/>
        <v>0</v>
      </c>
      <c r="AD166" s="20" t="str">
        <f ca="1">IF(AC166=0,"",IF(OR(ISBLANK(P166),ISBLANK(Q166)),"",IF(ISBLANK(VLOOKUP(A166,Database!A:AA,22,FALSE)),"",VLOOKUP(A166,Database!A:AA,22,FALSE))))</f>
        <v/>
      </c>
      <c r="AE166" s="20">
        <f ca="1">IFERROR(
   IF(
     OR(ISBLANK(P166),ISBLANK(Q166)),
     "",
     IF(
       AND(AB166&lt;&gt;"",OR(W166="Terminé",W166="En cours")),
       VLOOKUP(AD166,Setup_ScoreExactBonus!A:D,4,FALSE),
       0
     )),
  0)</f>
        <v>0</v>
      </c>
      <c r="AF166" s="21">
        <f t="shared" ca="1" si="17"/>
        <v>0</v>
      </c>
      <c r="AG166" s="21">
        <f ca="1">SUMIFS(AF$2:AF166,D$2:D166,D166)</f>
        <v>280</v>
      </c>
    </row>
    <row r="167" spans="1:33" hidden="1" x14ac:dyDescent="0.35">
      <c r="A167" s="21">
        <f>IF(ISBLANK(B167),"",COUNTIF(B$2:B167,B167))-1</f>
        <v>6</v>
      </c>
      <c r="B167" s="27">
        <v>4</v>
      </c>
      <c r="C167" s="10">
        <f>VLOOKUP($A167+IF($A167=0,1,0),Database!$A:$Y,7,FALSE)</f>
        <v>46187</v>
      </c>
      <c r="D167" s="21" t="str">
        <f>VLOOKUP(Pronostics!$B167,Setup_MPP!$A:$G,3,FALSE)</f>
        <v>Popo444</v>
      </c>
      <c r="E167" s="21" t="str">
        <f>VLOOKUP(Pronostics!$B167,Setup_MPP!$A:$G,2,FALSE)</f>
        <v>Pauline OLIVIER</v>
      </c>
      <c r="F167" s="21" t="str">
        <f>VLOOKUP($B167,Setup_MPP!$A:$E,4,FALSE)</f>
        <v>#A5EA7F</v>
      </c>
      <c r="G167" s="21" t="str">
        <f>VLOOKUP($B167,Setup_MPP!$A:$E,5,FALSE)</f>
        <v>#80C65A</v>
      </c>
      <c r="H167" s="21" t="str">
        <f>IFERROR(IF(AND(A167&gt;=1,A167&lt;=104),VLOOKUP($A167,Location!$A:$J,6,FALSE),IF(A167=0,"Avant l'ouverture",IF(OR(A167=105,A167=106),"Bonus"))),"")</f>
        <v>Tour 1</v>
      </c>
      <c r="I167" s="21" t="str">
        <f>IF(LEFT(H167,4)="Tour",VLOOKUP(A167,Database!$A:$C,3,FALSE),"")</f>
        <v>C</v>
      </c>
      <c r="J167" s="21" t="str">
        <f>VLOOKUP($A167,Location!$A:$J,7,FALSE)</f>
        <v>Brésil</v>
      </c>
      <c r="K167" s="21" t="str">
        <f>IFERROR(VLOOKUP(J167,Setup_Team!$B:$C,2,FALSE), "TDB")</f>
        <v>BRA</v>
      </c>
      <c r="L167" s="21" t="str">
        <f>VLOOKUP($A167,Location!$A:$J,8,FALSE)</f>
        <v>Maroc</v>
      </c>
      <c r="M167" s="21" t="str">
        <f>IFERROR(VLOOKUP(L167,Setup_Team!$B:$C,2,FALSE), "TDB")</f>
        <v>MAR</v>
      </c>
      <c r="N167" s="21" t="str">
        <f>VLOOKUP($A167,Location!$A:$J,9,FALSE)</f>
        <v>East Rutherford, New Jersey/New York</v>
      </c>
      <c r="O167" s="21" t="str">
        <f>VLOOKUP($A167,Location!$A:$J,10,FALSE)</f>
        <v>MetLife Stadium</v>
      </c>
      <c r="P167" s="27">
        <v>2</v>
      </c>
      <c r="Q167" s="27">
        <v>1</v>
      </c>
      <c r="R167" s="27" t="str">
        <f t="shared" si="13"/>
        <v>2-1</v>
      </c>
      <c r="S167" s="21">
        <v>0</v>
      </c>
      <c r="T167" s="20">
        <f>VLOOKUP($A167,Database!$A:$Y,10,FALSE)</f>
        <v>55</v>
      </c>
      <c r="U167" s="20">
        <f>VLOOKUP($A167,Database!$A:$Y,11,FALSE)</f>
        <v>122</v>
      </c>
      <c r="V167" s="20">
        <f>VLOOKUP($A167,Database!$A:$Y,12,FALSE)</f>
        <v>140</v>
      </c>
      <c r="W167" s="20" t="str">
        <f>VLOOKUP(A167,Database!A:M,13,FALSE)</f>
        <v>Terminé</v>
      </c>
      <c r="X167" s="20">
        <f>VLOOKUP($A167,Database!$A:$Y,20,FALSE)</f>
        <v>1</v>
      </c>
      <c r="Y167" s="20">
        <f>VLOOKUP($A167,Database!$A:$Y,21,FALSE)</f>
        <v>1</v>
      </c>
      <c r="Z167" s="20">
        <f t="shared" si="12"/>
        <v>0</v>
      </c>
      <c r="AA167" s="20">
        <f t="shared" si="14"/>
        <v>0</v>
      </c>
      <c r="AB167" s="20">
        <f t="shared" ca="1" si="15"/>
        <v>0</v>
      </c>
      <c r="AC167" s="20">
        <f t="shared" ca="1" si="16"/>
        <v>0</v>
      </c>
      <c r="AD167" s="20" t="str">
        <f ca="1">IF(AC167=0,"",IF(OR(ISBLANK(P167),ISBLANK(Q167)),"",IF(ISBLANK(VLOOKUP(A167,Database!A:AA,22,FALSE)),"",VLOOKUP(A167,Database!A:AA,22,FALSE))))</f>
        <v/>
      </c>
      <c r="AE167" s="20">
        <f ca="1">IFERROR(
   IF(
     OR(ISBLANK(P167),ISBLANK(Q167)),
     "",
     IF(
       AND(AB167&lt;&gt;"",OR(W167="Terminé",W167="En cours")),
       VLOOKUP(AD167,Setup_ScoreExactBonus!A:D,4,FALSE),
       0
     )),
  0)</f>
        <v>0</v>
      </c>
      <c r="AF167" s="21">
        <f t="shared" ca="1" si="17"/>
        <v>0</v>
      </c>
      <c r="AG167" s="21">
        <f ca="1">SUMIFS(AF$2:AF167,D$2:D167,D167)</f>
        <v>143</v>
      </c>
    </row>
    <row r="168" spans="1:33" hidden="1" x14ac:dyDescent="0.35">
      <c r="A168" s="21">
        <f>IF(ISBLANK(B168),"",COUNTIF(B$2:B168,B168))-1</f>
        <v>6</v>
      </c>
      <c r="B168" s="27">
        <v>5</v>
      </c>
      <c r="C168" s="10">
        <f>VLOOKUP($A168+IF($A168=0,1,0),Database!$A:$Y,7,FALSE)</f>
        <v>46187</v>
      </c>
      <c r="D168" s="21" t="str">
        <f>VLOOKUP(Pronostics!$B168,Setup_MPP!$A:$G,3,FALSE)</f>
        <v>_Jujul</v>
      </c>
      <c r="E168" s="21" t="str">
        <f>VLOOKUP(Pronostics!$B168,Setup_MPP!$A:$G,2,FALSE)</f>
        <v>Julie BOISSIERE</v>
      </c>
      <c r="F168" s="21" t="str">
        <f>VLOOKUP($B168,Setup_MPP!$A:$E,4,FALSE)</f>
        <v>#D890FF</v>
      </c>
      <c r="G168" s="21" t="str">
        <f>VLOOKUP($B168,Setup_MPP!$A:$E,5,FALSE)</f>
        <v>#B750EF</v>
      </c>
      <c r="H168" s="21" t="str">
        <f>IFERROR(IF(AND(A168&gt;=1,A168&lt;=104),VLOOKUP($A168,Location!$A:$J,6,FALSE),IF(A168=0,"Avant l'ouverture",IF(OR(A168=105,A168=106),"Bonus"))),"")</f>
        <v>Tour 1</v>
      </c>
      <c r="I168" s="21" t="str">
        <f>IF(LEFT(H168,4)="Tour",VLOOKUP(A168,Database!$A:$C,3,FALSE),"")</f>
        <v>C</v>
      </c>
      <c r="J168" s="21" t="str">
        <f>VLOOKUP($A168,Location!$A:$J,7,FALSE)</f>
        <v>Brésil</v>
      </c>
      <c r="K168" s="21" t="str">
        <f>IFERROR(VLOOKUP(J168,Setup_Team!$B:$C,2,FALSE), "TDB")</f>
        <v>BRA</v>
      </c>
      <c r="L168" s="21" t="str">
        <f>VLOOKUP($A168,Location!$A:$J,8,FALSE)</f>
        <v>Maroc</v>
      </c>
      <c r="M168" s="21" t="str">
        <f>IFERROR(VLOOKUP(L168,Setup_Team!$B:$C,2,FALSE), "TDB")</f>
        <v>MAR</v>
      </c>
      <c r="N168" s="21" t="str">
        <f>VLOOKUP($A168,Location!$A:$J,9,FALSE)</f>
        <v>East Rutherford, New Jersey/New York</v>
      </c>
      <c r="O168" s="21" t="str">
        <f>VLOOKUP($A168,Location!$A:$J,10,FALSE)</f>
        <v>MetLife Stadium</v>
      </c>
      <c r="P168" s="27">
        <v>3</v>
      </c>
      <c r="Q168" s="27">
        <v>2</v>
      </c>
      <c r="R168" s="27" t="str">
        <f t="shared" si="13"/>
        <v>3-2</v>
      </c>
      <c r="S168" s="21">
        <v>0</v>
      </c>
      <c r="T168" s="20">
        <f>VLOOKUP($A168,Database!$A:$Y,10,FALSE)</f>
        <v>55</v>
      </c>
      <c r="U168" s="20">
        <f>VLOOKUP($A168,Database!$A:$Y,11,FALSE)</f>
        <v>122</v>
      </c>
      <c r="V168" s="20">
        <f>VLOOKUP($A168,Database!$A:$Y,12,FALSE)</f>
        <v>140</v>
      </c>
      <c r="W168" s="20" t="str">
        <f>VLOOKUP(A168,Database!A:M,13,FALSE)</f>
        <v>Terminé</v>
      </c>
      <c r="X168" s="20">
        <f>VLOOKUP($A168,Database!$A:$Y,20,FALSE)</f>
        <v>1</v>
      </c>
      <c r="Y168" s="20">
        <f>VLOOKUP($A168,Database!$A:$Y,21,FALSE)</f>
        <v>1</v>
      </c>
      <c r="Z168" s="20">
        <f t="shared" si="12"/>
        <v>0</v>
      </c>
      <c r="AA168" s="20">
        <f t="shared" si="14"/>
        <v>0</v>
      </c>
      <c r="AB168" s="20">
        <f t="shared" ca="1" si="15"/>
        <v>0</v>
      </c>
      <c r="AC168" s="20">
        <f t="shared" ca="1" si="16"/>
        <v>0</v>
      </c>
      <c r="AD168" s="20" t="str">
        <f ca="1">IF(AC168=0,"",IF(OR(ISBLANK(P168),ISBLANK(Q168)),"",IF(ISBLANK(VLOOKUP(A168,Database!A:AA,22,FALSE)),"",VLOOKUP(A168,Database!A:AA,22,FALSE))))</f>
        <v/>
      </c>
      <c r="AE168" s="20">
        <f ca="1">IFERROR(
   IF(
     OR(ISBLANK(P168),ISBLANK(Q168)),
     "",
     IF(
       AND(AB168&lt;&gt;"",OR(W168="Terminé",W168="En cours")),
       VLOOKUP(AD168,Setup_ScoreExactBonus!A:D,4,FALSE),
       0
     )),
  0)</f>
        <v>0</v>
      </c>
      <c r="AF168" s="21">
        <f t="shared" ca="1" si="17"/>
        <v>0</v>
      </c>
      <c r="AG168" s="21">
        <f ca="1">SUMIFS(AF$2:AF168,D$2:D168,D168)</f>
        <v>96</v>
      </c>
    </row>
    <row r="169" spans="1:33" hidden="1" x14ac:dyDescent="0.35">
      <c r="A169" s="21">
        <f>IF(ISBLANK(B169),"",COUNTIF(B$2:B169,B169))-1</f>
        <v>6</v>
      </c>
      <c r="B169" s="27">
        <v>6</v>
      </c>
      <c r="C169" s="10">
        <f>VLOOKUP($A169+IF($A169=0,1,0),Database!$A:$Y,7,FALSE)</f>
        <v>46187</v>
      </c>
      <c r="D169" s="21" t="str">
        <f>VLOOKUP(Pronostics!$B169,Setup_MPP!$A:$G,3,FALSE)</f>
        <v>Julay</v>
      </c>
      <c r="E169" s="21" t="str">
        <f>VLOOKUP(Pronostics!$B169,Setup_MPP!$A:$G,2,FALSE)</f>
        <v>Julie BOUCHARD</v>
      </c>
      <c r="F169" s="21" t="str">
        <f>VLOOKUP($B169,Setup_MPP!$A:$E,4,FALSE)</f>
        <v>#A6F7B1</v>
      </c>
      <c r="G169" s="21" t="str">
        <f>VLOOKUP($B169,Setup_MPP!$A:$E,5,FALSE)</f>
        <v>#6EC179</v>
      </c>
      <c r="H169" s="21" t="str">
        <f>IFERROR(IF(AND(A169&gt;=1,A169&lt;=104),VLOOKUP($A169,Location!$A:$J,6,FALSE),IF(A169=0,"Avant l'ouverture",IF(OR(A169=105,A169=106),"Bonus"))),"")</f>
        <v>Tour 1</v>
      </c>
      <c r="I169" s="21" t="str">
        <f>IF(LEFT(H169,4)="Tour",VLOOKUP(A169,Database!$A:$C,3,FALSE),"")</f>
        <v>C</v>
      </c>
      <c r="J169" s="21" t="str">
        <f>VLOOKUP($A169,Location!$A:$J,7,FALSE)</f>
        <v>Brésil</v>
      </c>
      <c r="K169" s="21" t="str">
        <f>IFERROR(VLOOKUP(J169,Setup_Team!$B:$C,2,FALSE), "TDB")</f>
        <v>BRA</v>
      </c>
      <c r="L169" s="21" t="str">
        <f>VLOOKUP($A169,Location!$A:$J,8,FALSE)</f>
        <v>Maroc</v>
      </c>
      <c r="M169" s="21" t="str">
        <f>IFERROR(VLOOKUP(L169,Setup_Team!$B:$C,2,FALSE), "TDB")</f>
        <v>MAR</v>
      </c>
      <c r="N169" s="21" t="str">
        <f>VLOOKUP($A169,Location!$A:$J,9,FALSE)</f>
        <v>East Rutherford, New Jersey/New York</v>
      </c>
      <c r="O169" s="21" t="str">
        <f>VLOOKUP($A169,Location!$A:$J,10,FALSE)</f>
        <v>MetLife Stadium</v>
      </c>
      <c r="P169" s="27">
        <v>2</v>
      </c>
      <c r="Q169" s="27">
        <v>1</v>
      </c>
      <c r="R169" s="27" t="str">
        <f t="shared" si="13"/>
        <v>2-1</v>
      </c>
      <c r="S169" s="21">
        <v>0</v>
      </c>
      <c r="T169" s="20">
        <f>VLOOKUP($A169,Database!$A:$Y,10,FALSE)</f>
        <v>55</v>
      </c>
      <c r="U169" s="20">
        <f>VLOOKUP($A169,Database!$A:$Y,11,FALSE)</f>
        <v>122</v>
      </c>
      <c r="V169" s="20">
        <f>VLOOKUP($A169,Database!$A:$Y,12,FALSE)</f>
        <v>140</v>
      </c>
      <c r="W169" s="20" t="str">
        <f>VLOOKUP(A169,Database!A:M,13,FALSE)</f>
        <v>Terminé</v>
      </c>
      <c r="X169" s="20">
        <f>VLOOKUP($A169,Database!$A:$Y,20,FALSE)</f>
        <v>1</v>
      </c>
      <c r="Y169" s="20">
        <f>VLOOKUP($A169,Database!$A:$Y,21,FALSE)</f>
        <v>1</v>
      </c>
      <c r="Z169" s="20">
        <f t="shared" si="12"/>
        <v>0</v>
      </c>
      <c r="AA169" s="20">
        <f t="shared" si="14"/>
        <v>0</v>
      </c>
      <c r="AB169" s="20">
        <f t="shared" ca="1" si="15"/>
        <v>0</v>
      </c>
      <c r="AC169" s="20">
        <f t="shared" ca="1" si="16"/>
        <v>0</v>
      </c>
      <c r="AD169" s="20" t="str">
        <f ca="1">IF(AC169=0,"",IF(OR(ISBLANK(P169),ISBLANK(Q169)),"",IF(ISBLANK(VLOOKUP(A169,Database!A:AA,22,FALSE)),"",VLOOKUP(A169,Database!A:AA,22,FALSE))))</f>
        <v/>
      </c>
      <c r="AE169" s="20">
        <f ca="1">IFERROR(
   IF(
     OR(ISBLANK(P169),ISBLANK(Q169)),
     "",
     IF(
       AND(AB169&lt;&gt;"",OR(W169="Terminé",W169="En cours")),
       VLOOKUP(AD169,Setup_ScoreExactBonus!A:D,4,FALSE),
       0
     )),
  0)</f>
        <v>0</v>
      </c>
      <c r="AF169" s="21">
        <f t="shared" ca="1" si="17"/>
        <v>0</v>
      </c>
      <c r="AG169" s="21">
        <f ca="1">SUMIFS(AF$2:AF169,D$2:D169,D169)</f>
        <v>123</v>
      </c>
    </row>
    <row r="170" spans="1:33" hidden="1" x14ac:dyDescent="0.35">
      <c r="A170" s="21">
        <f>IF(ISBLANK(B170),"",COUNTIF(B$2:B170,B170))-1</f>
        <v>6</v>
      </c>
      <c r="B170" s="27">
        <v>7</v>
      </c>
      <c r="C170" s="10">
        <f>VLOOKUP($A170+IF($A170=0,1,0),Database!$A:$Y,7,FALSE)</f>
        <v>46187</v>
      </c>
      <c r="D170" s="21" t="str">
        <f>VLOOKUP(Pronostics!$B170,Setup_MPP!$A:$G,3,FALSE)</f>
        <v>__Vince__</v>
      </c>
      <c r="E170" s="21" t="str">
        <f>VLOOKUP(Pronostics!$B170,Setup_MPP!$A:$G,2,FALSE)</f>
        <v>Vincent FRAYSSE</v>
      </c>
      <c r="F170" s="21" t="str">
        <f>VLOOKUP($B170,Setup_MPP!$A:$E,4,FALSE)</f>
        <v>#B2EAE8</v>
      </c>
      <c r="G170" s="21" t="str">
        <f>VLOOKUP($B170,Setup_MPP!$A:$E,5,FALSE)</f>
        <v>#6CB4B1</v>
      </c>
      <c r="H170" s="21" t="str">
        <f>IFERROR(IF(AND(A170&gt;=1,A170&lt;=104),VLOOKUP($A170,Location!$A:$J,6,FALSE),IF(A170=0,"Avant l'ouverture",IF(OR(A170=105,A170=106),"Bonus"))),"")</f>
        <v>Tour 1</v>
      </c>
      <c r="I170" s="21" t="str">
        <f>IF(LEFT(H170,4)="Tour",VLOOKUP(A170,Database!$A:$C,3,FALSE),"")</f>
        <v>C</v>
      </c>
      <c r="J170" s="21" t="str">
        <f>VLOOKUP($A170,Location!$A:$J,7,FALSE)</f>
        <v>Brésil</v>
      </c>
      <c r="K170" s="21" t="str">
        <f>IFERROR(VLOOKUP(J170,Setup_Team!$B:$C,2,FALSE), "TDB")</f>
        <v>BRA</v>
      </c>
      <c r="L170" s="21" t="str">
        <f>VLOOKUP($A170,Location!$A:$J,8,FALSE)</f>
        <v>Maroc</v>
      </c>
      <c r="M170" s="21" t="str">
        <f>IFERROR(VLOOKUP(L170,Setup_Team!$B:$C,2,FALSE), "TDB")</f>
        <v>MAR</v>
      </c>
      <c r="N170" s="21" t="str">
        <f>VLOOKUP($A170,Location!$A:$J,9,FALSE)</f>
        <v>East Rutherford, New Jersey/New York</v>
      </c>
      <c r="O170" s="21" t="str">
        <f>VLOOKUP($A170,Location!$A:$J,10,FALSE)</f>
        <v>MetLife Stadium</v>
      </c>
      <c r="P170" s="27">
        <v>3</v>
      </c>
      <c r="Q170" s="27">
        <v>1</v>
      </c>
      <c r="R170" s="27" t="str">
        <f t="shared" si="13"/>
        <v>3-1</v>
      </c>
      <c r="S170" s="21">
        <v>0</v>
      </c>
      <c r="T170" s="20">
        <f>VLOOKUP($A170,Database!$A:$Y,10,FALSE)</f>
        <v>55</v>
      </c>
      <c r="U170" s="20">
        <f>VLOOKUP($A170,Database!$A:$Y,11,FALSE)</f>
        <v>122</v>
      </c>
      <c r="V170" s="20">
        <f>VLOOKUP($A170,Database!$A:$Y,12,FALSE)</f>
        <v>140</v>
      </c>
      <c r="W170" s="20" t="str">
        <f>VLOOKUP(A170,Database!A:M,13,FALSE)</f>
        <v>Terminé</v>
      </c>
      <c r="X170" s="20">
        <f>VLOOKUP($A170,Database!$A:$Y,20,FALSE)</f>
        <v>1</v>
      </c>
      <c r="Y170" s="20">
        <f>VLOOKUP($A170,Database!$A:$Y,21,FALSE)</f>
        <v>1</v>
      </c>
      <c r="Z170" s="20">
        <f t="shared" si="12"/>
        <v>0</v>
      </c>
      <c r="AA170" s="20">
        <f t="shared" si="14"/>
        <v>0</v>
      </c>
      <c r="AB170" s="20">
        <f t="shared" ca="1" si="15"/>
        <v>0</v>
      </c>
      <c r="AC170" s="20">
        <f t="shared" ca="1" si="16"/>
        <v>0</v>
      </c>
      <c r="AD170" s="20" t="str">
        <f ca="1">IF(AC170=0,"",IF(OR(ISBLANK(P170),ISBLANK(Q170)),"",IF(ISBLANK(VLOOKUP(A170,Database!A:AA,22,FALSE)),"",VLOOKUP(A170,Database!A:AA,22,FALSE))))</f>
        <v/>
      </c>
      <c r="AE170" s="20">
        <f ca="1">IFERROR(
   IF(
     OR(ISBLANK(P170),ISBLANK(Q170)),
     "",
     IF(
       AND(AB170&lt;&gt;"",OR(W170="Terminé",W170="En cours")),
       VLOOKUP(AD170,Setup_ScoreExactBonus!A:D,4,FALSE),
       0
     )),
  0)</f>
        <v>0</v>
      </c>
      <c r="AF170" s="21">
        <f t="shared" ca="1" si="17"/>
        <v>0</v>
      </c>
      <c r="AG170" s="21">
        <f ca="1">SUMIFS(AF$2:AF170,D$2:D170,D170)</f>
        <v>123</v>
      </c>
    </row>
    <row r="171" spans="1:33" hidden="1" x14ac:dyDescent="0.35">
      <c r="A171" s="21">
        <f>IF(ISBLANK(B171),"",COUNTIF(B$2:B171,B171))-1</f>
        <v>6</v>
      </c>
      <c r="B171" s="27">
        <v>8</v>
      </c>
      <c r="C171" s="10">
        <f>VLOOKUP($A171+IF($A171=0,1,0),Database!$A:$Y,7,FALSE)</f>
        <v>46187</v>
      </c>
      <c r="D171" s="21" t="str">
        <f>VLOOKUP(Pronostics!$B171,Setup_MPP!$A:$G,3,FALSE)</f>
        <v>Louuiiis</v>
      </c>
      <c r="E171" s="21" t="str">
        <f>VLOOKUP(Pronostics!$B171,Setup_MPP!$A:$G,2,FALSE)</f>
        <v>Louis HARLE</v>
      </c>
      <c r="F171" s="21" t="str">
        <f>VLOOKUP($B171,Setup_MPP!$A:$E,4,FALSE)</f>
        <v>#EEF7B1</v>
      </c>
      <c r="G171" s="21" t="str">
        <f>VLOOKUP($B171,Setup_MPP!$A:$E,5,FALSE)</f>
        <v>#C1CB7D</v>
      </c>
      <c r="H171" s="21" t="str">
        <f>IFERROR(IF(AND(A171&gt;=1,A171&lt;=104),VLOOKUP($A171,Location!$A:$J,6,FALSE),IF(A171=0,"Avant l'ouverture",IF(OR(A171=105,A171=106),"Bonus"))),"")</f>
        <v>Tour 1</v>
      </c>
      <c r="I171" s="21" t="str">
        <f>IF(LEFT(H171,4)="Tour",VLOOKUP(A171,Database!$A:$C,3,FALSE),"")</f>
        <v>C</v>
      </c>
      <c r="J171" s="21" t="str">
        <f>VLOOKUP($A171,Location!$A:$J,7,FALSE)</f>
        <v>Brésil</v>
      </c>
      <c r="K171" s="21" t="str">
        <f>IFERROR(VLOOKUP(J171,Setup_Team!$B:$C,2,FALSE), "TDB")</f>
        <v>BRA</v>
      </c>
      <c r="L171" s="21" t="str">
        <f>VLOOKUP($A171,Location!$A:$J,8,FALSE)</f>
        <v>Maroc</v>
      </c>
      <c r="M171" s="21" t="str">
        <f>IFERROR(VLOOKUP(L171,Setup_Team!$B:$C,2,FALSE), "TDB")</f>
        <v>MAR</v>
      </c>
      <c r="N171" s="21" t="str">
        <f>VLOOKUP($A171,Location!$A:$J,9,FALSE)</f>
        <v>East Rutherford, New Jersey/New York</v>
      </c>
      <c r="O171" s="21" t="str">
        <f>VLOOKUP($A171,Location!$A:$J,10,FALSE)</f>
        <v>MetLife Stadium</v>
      </c>
      <c r="P171" s="27">
        <v>2</v>
      </c>
      <c r="Q171" s="27">
        <v>0</v>
      </c>
      <c r="R171" s="27" t="str">
        <f t="shared" si="13"/>
        <v>2-0</v>
      </c>
      <c r="S171" s="21">
        <v>0</v>
      </c>
      <c r="T171" s="20">
        <f>VLOOKUP($A171,Database!$A:$Y,10,FALSE)</f>
        <v>55</v>
      </c>
      <c r="U171" s="20">
        <f>VLOOKUP($A171,Database!$A:$Y,11,FALSE)</f>
        <v>122</v>
      </c>
      <c r="V171" s="20">
        <f>VLOOKUP($A171,Database!$A:$Y,12,FALSE)</f>
        <v>140</v>
      </c>
      <c r="W171" s="20" t="str">
        <f>VLOOKUP(A171,Database!A:M,13,FALSE)</f>
        <v>Terminé</v>
      </c>
      <c r="X171" s="20">
        <f>VLOOKUP($A171,Database!$A:$Y,20,FALSE)</f>
        <v>1</v>
      </c>
      <c r="Y171" s="20">
        <f>VLOOKUP($A171,Database!$A:$Y,21,FALSE)</f>
        <v>1</v>
      </c>
      <c r="Z171" s="20">
        <f t="shared" si="12"/>
        <v>0</v>
      </c>
      <c r="AA171" s="20">
        <f t="shared" si="14"/>
        <v>0</v>
      </c>
      <c r="AB171" s="20">
        <f t="shared" ca="1" si="15"/>
        <v>0</v>
      </c>
      <c r="AC171" s="20">
        <f t="shared" ca="1" si="16"/>
        <v>0</v>
      </c>
      <c r="AD171" s="20" t="str">
        <f ca="1">IF(AC171=0,"",IF(OR(ISBLANK(P171),ISBLANK(Q171)),"",IF(ISBLANK(VLOOKUP(A171,Database!A:AA,22,FALSE)),"",VLOOKUP(A171,Database!A:AA,22,FALSE))))</f>
        <v/>
      </c>
      <c r="AE171" s="20">
        <f ca="1">IFERROR(
   IF(
     OR(ISBLANK(P171),ISBLANK(Q171)),
     "",
     IF(
       AND(AB171&lt;&gt;"",OR(W171="Terminé",W171="En cours")),
       VLOOKUP(AD171,Setup_ScoreExactBonus!A:D,4,FALSE),
       0
     )),
  0)</f>
        <v>0</v>
      </c>
      <c r="AF171" s="21">
        <f t="shared" ca="1" si="17"/>
        <v>0</v>
      </c>
      <c r="AG171" s="21">
        <f ca="1">SUMIFS(AF$2:AF171,D$2:D171,D171)</f>
        <v>280</v>
      </c>
    </row>
    <row r="172" spans="1:33" x14ac:dyDescent="0.35">
      <c r="A172" s="21">
        <f>IF(ISBLANK(B172),"",COUNTIF(B$2:B172,B172))-1</f>
        <v>6</v>
      </c>
      <c r="B172" s="27">
        <v>9</v>
      </c>
      <c r="C172" s="10">
        <f>VLOOKUP($A172+IF($A172=0,1,0),Database!$A:$Y,7,FALSE)</f>
        <v>46187</v>
      </c>
      <c r="D172" s="21" t="str">
        <f>VLOOKUP(Pronostics!$B172,Setup_MPP!$A:$G,3,FALSE)</f>
        <v>Aurelien_dpq</v>
      </c>
      <c r="E172" s="21" t="str">
        <f>VLOOKUP(Pronostics!$B172,Setup_MPP!$A:$G,2,FALSE)</f>
        <v>Aurélien DE POULPIQUET</v>
      </c>
      <c r="F172" s="21" t="str">
        <f>VLOOKUP($B172,Setup_MPP!$A:$E,4,FALSE)</f>
        <v>#F4EA9D</v>
      </c>
      <c r="G172" s="21" t="str">
        <f>VLOOKUP($B172,Setup_MPP!$A:$E,5,FALSE)</f>
        <v>#D2C458</v>
      </c>
      <c r="H172" s="21" t="str">
        <f>IFERROR(IF(AND(A172&gt;=1,A172&lt;=104),VLOOKUP($A172,Location!$A:$J,6,FALSE),IF(A172=0,"Avant l'ouverture",IF(OR(A172=105,A172=106),"Bonus"))),"")</f>
        <v>Tour 1</v>
      </c>
      <c r="I172" s="21" t="str">
        <f>IF(LEFT(H172,4)="Tour",VLOOKUP(A172,Database!$A:$C,3,FALSE),"")</f>
        <v>C</v>
      </c>
      <c r="J172" s="21" t="str">
        <f>VLOOKUP($A172,Location!$A:$J,7,FALSE)</f>
        <v>Brésil</v>
      </c>
      <c r="K172" s="21" t="str">
        <f>IFERROR(VLOOKUP(J172,Setup_Team!$B:$C,2,FALSE), "TDB")</f>
        <v>BRA</v>
      </c>
      <c r="L172" s="21" t="str">
        <f>VLOOKUP($A172,Location!$A:$J,8,FALSE)</f>
        <v>Maroc</v>
      </c>
      <c r="M172" s="21" t="str">
        <f>IFERROR(VLOOKUP(L172,Setup_Team!$B:$C,2,FALSE), "TDB")</f>
        <v>MAR</v>
      </c>
      <c r="N172" s="21" t="str">
        <f>VLOOKUP($A172,Location!$A:$J,9,FALSE)</f>
        <v>East Rutherford, New Jersey/New York</v>
      </c>
      <c r="O172" s="21" t="str">
        <f>VLOOKUP($A172,Location!$A:$J,10,FALSE)</f>
        <v>MetLife Stadium</v>
      </c>
      <c r="P172" s="27">
        <v>1</v>
      </c>
      <c r="Q172" s="27">
        <v>1</v>
      </c>
      <c r="R172" s="27" t="str">
        <f t="shared" si="13"/>
        <v>1-1</v>
      </c>
      <c r="S172" s="21">
        <v>0</v>
      </c>
      <c r="T172" s="20">
        <f>VLOOKUP($A172,Database!$A:$Y,10,FALSE)</f>
        <v>55</v>
      </c>
      <c r="U172" s="20">
        <f>VLOOKUP($A172,Database!$A:$Y,11,FALSE)</f>
        <v>122</v>
      </c>
      <c r="V172" s="20">
        <f>VLOOKUP($A172,Database!$A:$Y,12,FALSE)</f>
        <v>140</v>
      </c>
      <c r="W172" s="20" t="str">
        <f>VLOOKUP(A172,Database!A:M,13,FALSE)</f>
        <v>Terminé</v>
      </c>
      <c r="X172" s="20">
        <f>VLOOKUP($A172,Database!$A:$Y,20,FALSE)</f>
        <v>1</v>
      </c>
      <c r="Y172" s="20">
        <f>VLOOKUP($A172,Database!$A:$Y,21,FALSE)</f>
        <v>1</v>
      </c>
      <c r="Z172" s="20">
        <f t="shared" si="12"/>
        <v>0</v>
      </c>
      <c r="AA172" s="20">
        <f t="shared" si="14"/>
        <v>1</v>
      </c>
      <c r="AB172" s="20">
        <f t="shared" ca="1" si="15"/>
        <v>122</v>
      </c>
      <c r="AC172" s="20">
        <f t="shared" ca="1" si="16"/>
        <v>1</v>
      </c>
      <c r="AD172" s="20" t="str">
        <f ca="1">IF(AC172=0,"",IF(OR(ISBLANK(P172),ISBLANK(Q172)),"",IF(ISBLANK(VLOOKUP(A172,Database!A:AA,22,FALSE)),"",VLOOKUP(A172,Database!A:AA,22,FALSE))))</f>
        <v>Exact</v>
      </c>
      <c r="AE172" s="20">
        <f ca="1">IFERROR(
   IF(
     OR(ISBLANK(P172),ISBLANK(Q172)),
     "",
     IF(
       AND(AB172&lt;&gt;"",OR(W172="Terminé",W172="En cours")),
       VLOOKUP(AD172,Setup_ScoreExactBonus!A:D,4,FALSE),
       0
     )),
  0)</f>
        <v>20</v>
      </c>
      <c r="AF172" s="21">
        <f t="shared" ca="1" si="17"/>
        <v>142</v>
      </c>
      <c r="AG172" s="21">
        <f ca="1">SUMIFS(AF$2:AF172,D$2:D172,D172)</f>
        <v>361</v>
      </c>
    </row>
    <row r="173" spans="1:33" hidden="1" x14ac:dyDescent="0.35">
      <c r="A173" s="21">
        <f>IF(ISBLANK(B173),"",COUNTIF(B$2:B173,B173))-1</f>
        <v>6</v>
      </c>
      <c r="B173" s="27">
        <v>10</v>
      </c>
      <c r="C173" s="10">
        <f>VLOOKUP($A173+IF($A173=0,1,0),Database!$A:$Y,7,FALSE)</f>
        <v>46187</v>
      </c>
      <c r="D173" s="21" t="str">
        <f>VLOOKUP(Pronostics!$B173,Setup_MPP!$A:$G,3,FALSE)</f>
        <v>RandomPaul</v>
      </c>
      <c r="E173" s="21" t="str">
        <f>VLOOKUP(Pronostics!$B173,Setup_MPP!$A:$G,2,FALSE)</f>
        <v>Paul MONTESINOS</v>
      </c>
      <c r="F173" s="21" t="str">
        <f>VLOOKUP($B173,Setup_MPP!$A:$E,4,FALSE)</f>
        <v>#C4B0FF</v>
      </c>
      <c r="G173" s="21" t="str">
        <f>VLOOKUP($B173,Setup_MPP!$A:$E,5,FALSE)</f>
        <v>#7F66C8</v>
      </c>
      <c r="H173" s="21" t="str">
        <f>IFERROR(IF(AND(A173&gt;=1,A173&lt;=104),VLOOKUP($A173,Location!$A:$J,6,FALSE),IF(A173=0,"Avant l'ouverture",IF(OR(A173=105,A173=106),"Bonus"))),"")</f>
        <v>Tour 1</v>
      </c>
      <c r="I173" s="21" t="str">
        <f>IF(LEFT(H173,4)="Tour",VLOOKUP(A173,Database!$A:$C,3,FALSE),"")</f>
        <v>C</v>
      </c>
      <c r="J173" s="21" t="str">
        <f>VLOOKUP($A173,Location!$A:$J,7,FALSE)</f>
        <v>Brésil</v>
      </c>
      <c r="K173" s="21" t="str">
        <f>IFERROR(VLOOKUP(J173,Setup_Team!$B:$C,2,FALSE), "TDB")</f>
        <v>BRA</v>
      </c>
      <c r="L173" s="21" t="str">
        <f>VLOOKUP($A173,Location!$A:$J,8,FALSE)</f>
        <v>Maroc</v>
      </c>
      <c r="M173" s="21" t="str">
        <f>IFERROR(VLOOKUP(L173,Setup_Team!$B:$C,2,FALSE), "TDB")</f>
        <v>MAR</v>
      </c>
      <c r="N173" s="21" t="str">
        <f>VLOOKUP($A173,Location!$A:$J,9,FALSE)</f>
        <v>East Rutherford, New Jersey/New York</v>
      </c>
      <c r="O173" s="21" t="str">
        <f>VLOOKUP($A173,Location!$A:$J,10,FALSE)</f>
        <v>MetLife Stadium</v>
      </c>
      <c r="P173" s="27">
        <v>1</v>
      </c>
      <c r="Q173" s="27">
        <v>1</v>
      </c>
      <c r="R173" s="27" t="str">
        <f t="shared" si="13"/>
        <v>1-1</v>
      </c>
      <c r="S173" s="21">
        <v>0</v>
      </c>
      <c r="T173" s="20">
        <f>VLOOKUP($A173,Database!$A:$Y,10,FALSE)</f>
        <v>55</v>
      </c>
      <c r="U173" s="20">
        <f>VLOOKUP($A173,Database!$A:$Y,11,FALSE)</f>
        <v>122</v>
      </c>
      <c r="V173" s="20">
        <f>VLOOKUP($A173,Database!$A:$Y,12,FALSE)</f>
        <v>140</v>
      </c>
      <c r="W173" s="20" t="str">
        <f>VLOOKUP(A173,Database!A:M,13,FALSE)</f>
        <v>Terminé</v>
      </c>
      <c r="X173" s="20">
        <f>VLOOKUP($A173,Database!$A:$Y,20,FALSE)</f>
        <v>1</v>
      </c>
      <c r="Y173" s="20">
        <f>VLOOKUP($A173,Database!$A:$Y,21,FALSE)</f>
        <v>1</v>
      </c>
      <c r="Z173" s="20">
        <f t="shared" si="12"/>
        <v>0</v>
      </c>
      <c r="AA173" s="20">
        <f t="shared" si="14"/>
        <v>1</v>
      </c>
      <c r="AB173" s="20">
        <f t="shared" ca="1" si="15"/>
        <v>122</v>
      </c>
      <c r="AC173" s="20">
        <f t="shared" ca="1" si="16"/>
        <v>1</v>
      </c>
      <c r="AD173" s="20" t="str">
        <f ca="1">IF(AC173=0,"",IF(OR(ISBLANK(P173),ISBLANK(Q173)),"",IF(ISBLANK(VLOOKUP(A173,Database!A:AA,22,FALSE)),"",VLOOKUP(A173,Database!A:AA,22,FALSE))))</f>
        <v>Exact</v>
      </c>
      <c r="AE173" s="20">
        <f ca="1">IFERROR(
   IF(
     OR(ISBLANK(P173),ISBLANK(Q173)),
     "",
     IF(
       AND(AB173&lt;&gt;"",OR(W173="Terminé",W173="En cours")),
       VLOOKUP(AD173,Setup_ScoreExactBonus!A:D,4,FALSE),
       0
     )),
  0)</f>
        <v>20</v>
      </c>
      <c r="AF173" s="21">
        <f t="shared" ca="1" si="17"/>
        <v>142</v>
      </c>
      <c r="AG173" s="21">
        <f ca="1">SUMIFS(AF$2:AF173,D$2:D173,D173)</f>
        <v>285</v>
      </c>
    </row>
    <row r="174" spans="1:33" hidden="1" x14ac:dyDescent="0.35">
      <c r="A174" s="21">
        <f>IF(ISBLANK(B174),"",COUNTIF(B$2:B174,B174))-1</f>
        <v>6</v>
      </c>
      <c r="B174" s="27">
        <v>11</v>
      </c>
      <c r="C174" s="10">
        <f>VLOOKUP($A174+IF($A174=0,1,0),Database!$A:$Y,7,FALSE)</f>
        <v>46187</v>
      </c>
      <c r="D174" s="21" t="str">
        <f>VLOOKUP(Pronostics!$B174,Setup_MPP!$A:$G,3,FALSE)</f>
        <v>Kinsley91</v>
      </c>
      <c r="E174" s="21" t="str">
        <f>VLOOKUP(Pronostics!$B174,Setup_MPP!$A:$G,2,FALSE)</f>
        <v>Kinsley ROQUE</v>
      </c>
      <c r="F174" s="21" t="str">
        <f>VLOOKUP($B174,Setup_MPP!$A:$E,4,FALSE)</f>
        <v>#CBEBBA</v>
      </c>
      <c r="G174" s="21" t="str">
        <f>VLOOKUP($B174,Setup_MPP!$A:$E,5,FALSE)</f>
        <v>#70BC6E</v>
      </c>
      <c r="H174" s="21" t="str">
        <f>IFERROR(IF(AND(A174&gt;=1,A174&lt;=104),VLOOKUP($A174,Location!$A:$J,6,FALSE),IF(A174=0,"Avant l'ouverture",IF(OR(A174=105,A174=106),"Bonus"))),"")</f>
        <v>Tour 1</v>
      </c>
      <c r="I174" s="21" t="str">
        <f>IF(LEFT(H174,4)="Tour",VLOOKUP(A174,Database!$A:$C,3,FALSE),"")</f>
        <v>C</v>
      </c>
      <c r="J174" s="21" t="str">
        <f>VLOOKUP($A174,Location!$A:$J,7,FALSE)</f>
        <v>Brésil</v>
      </c>
      <c r="K174" s="21" t="str">
        <f>IFERROR(VLOOKUP(J174,Setup_Team!$B:$C,2,FALSE), "TDB")</f>
        <v>BRA</v>
      </c>
      <c r="L174" s="21" t="str">
        <f>VLOOKUP($A174,Location!$A:$J,8,FALSE)</f>
        <v>Maroc</v>
      </c>
      <c r="M174" s="21" t="str">
        <f>IFERROR(VLOOKUP(L174,Setup_Team!$B:$C,2,FALSE), "TDB")</f>
        <v>MAR</v>
      </c>
      <c r="N174" s="21" t="str">
        <f>VLOOKUP($A174,Location!$A:$J,9,FALSE)</f>
        <v>East Rutherford, New Jersey/New York</v>
      </c>
      <c r="O174" s="21" t="str">
        <f>VLOOKUP($A174,Location!$A:$J,10,FALSE)</f>
        <v>MetLife Stadium</v>
      </c>
      <c r="P174" s="27">
        <v>4</v>
      </c>
      <c r="Q174" s="27">
        <v>2</v>
      </c>
      <c r="R174" s="27" t="str">
        <f t="shared" si="13"/>
        <v>4-2</v>
      </c>
      <c r="S174" s="21">
        <v>0</v>
      </c>
      <c r="T174" s="20">
        <f>VLOOKUP($A174,Database!$A:$Y,10,FALSE)</f>
        <v>55</v>
      </c>
      <c r="U174" s="20">
        <f>VLOOKUP($A174,Database!$A:$Y,11,FALSE)</f>
        <v>122</v>
      </c>
      <c r="V174" s="20">
        <f>VLOOKUP($A174,Database!$A:$Y,12,FALSE)</f>
        <v>140</v>
      </c>
      <c r="W174" s="20" t="str">
        <f>VLOOKUP(A174,Database!A:M,13,FALSE)</f>
        <v>Terminé</v>
      </c>
      <c r="X174" s="20">
        <f>VLOOKUP($A174,Database!$A:$Y,20,FALSE)</f>
        <v>1</v>
      </c>
      <c r="Y174" s="20">
        <f>VLOOKUP($A174,Database!$A:$Y,21,FALSE)</f>
        <v>1</v>
      </c>
      <c r="Z174" s="20">
        <f t="shared" si="12"/>
        <v>0</v>
      </c>
      <c r="AA174" s="20">
        <f t="shared" si="14"/>
        <v>0</v>
      </c>
      <c r="AB174" s="20">
        <f t="shared" ca="1" si="15"/>
        <v>0</v>
      </c>
      <c r="AC174" s="20">
        <f t="shared" ca="1" si="16"/>
        <v>0</v>
      </c>
      <c r="AD174" s="20" t="str">
        <f ca="1">IF(AC174=0,"",IF(OR(ISBLANK(P174),ISBLANK(Q174)),"",IF(ISBLANK(VLOOKUP(A174,Database!A:AA,22,FALSE)),"",VLOOKUP(A174,Database!A:AA,22,FALSE))))</f>
        <v/>
      </c>
      <c r="AE174" s="20">
        <f ca="1">IFERROR(
   IF(
     OR(ISBLANK(P174),ISBLANK(Q174)),
     "",
     IF(
       AND(AB174&lt;&gt;"",OR(W174="Terminé",W174="En cours")),
       VLOOKUP(AD174,Setup_ScoreExactBonus!A:D,4,FALSE),
       0
     )),
  0)</f>
        <v>0</v>
      </c>
      <c r="AF174" s="21">
        <f t="shared" ca="1" si="17"/>
        <v>0</v>
      </c>
      <c r="AG174" s="21">
        <f ca="1">SUMIFS(AF$2:AF174,D$2:D174,D174)</f>
        <v>170</v>
      </c>
    </row>
    <row r="175" spans="1:33" hidden="1" x14ac:dyDescent="0.35">
      <c r="A175" s="21">
        <f>IF(ISBLANK(B175),"",COUNTIF(B$2:B175,B175))-1</f>
        <v>6</v>
      </c>
      <c r="B175" s="27">
        <v>12</v>
      </c>
      <c r="C175" s="10">
        <f>VLOOKUP($A175+IF($A175=0,1,0),Database!$A:$Y,7,FALSE)</f>
        <v>46187</v>
      </c>
      <c r="D175" s="21" t="str">
        <f>VLOOKUP(Pronostics!$B175,Setup_MPP!$A:$G,3,FALSE)</f>
        <v>Jaouad1</v>
      </c>
      <c r="E175" s="21" t="str">
        <f>VLOOKUP(Pronostics!$B175,Setup_MPP!$A:$G,2,FALSE)</f>
        <v>Jaouad SETTI</v>
      </c>
      <c r="F175" s="21" t="str">
        <f>VLOOKUP($B175,Setup_MPP!$A:$E,4,FALSE)</f>
        <v>#C2D4FF</v>
      </c>
      <c r="G175" s="21" t="str">
        <f>VLOOKUP($B175,Setup_MPP!$A:$E,5,FALSE)</f>
        <v>#6586D5</v>
      </c>
      <c r="H175" s="21" t="str">
        <f>IFERROR(IF(AND(A175&gt;=1,A175&lt;=104),VLOOKUP($A175,Location!$A:$J,6,FALSE),IF(A175=0,"Avant l'ouverture",IF(OR(A175=105,A175=106),"Bonus"))),"")</f>
        <v>Tour 1</v>
      </c>
      <c r="I175" s="21" t="str">
        <f>IF(LEFT(H175,4)="Tour",VLOOKUP(A175,Database!$A:$C,3,FALSE),"")</f>
        <v>C</v>
      </c>
      <c r="J175" s="21" t="str">
        <f>VLOOKUP($A175,Location!$A:$J,7,FALSE)</f>
        <v>Brésil</v>
      </c>
      <c r="K175" s="21" t="str">
        <f>IFERROR(VLOOKUP(J175,Setup_Team!$B:$C,2,FALSE), "TDB")</f>
        <v>BRA</v>
      </c>
      <c r="L175" s="21" t="str">
        <f>VLOOKUP($A175,Location!$A:$J,8,FALSE)</f>
        <v>Maroc</v>
      </c>
      <c r="M175" s="21" t="str">
        <f>IFERROR(VLOOKUP(L175,Setup_Team!$B:$C,2,FALSE), "TDB")</f>
        <v>MAR</v>
      </c>
      <c r="N175" s="21" t="str">
        <f>VLOOKUP($A175,Location!$A:$J,9,FALSE)</f>
        <v>East Rutherford, New Jersey/New York</v>
      </c>
      <c r="O175" s="21" t="str">
        <f>VLOOKUP($A175,Location!$A:$J,10,FALSE)</f>
        <v>MetLife Stadium</v>
      </c>
      <c r="P175" s="27">
        <v>1</v>
      </c>
      <c r="Q175" s="27">
        <v>1</v>
      </c>
      <c r="R175" s="27" t="str">
        <f t="shared" si="13"/>
        <v>1-1</v>
      </c>
      <c r="S175" s="21">
        <v>0</v>
      </c>
      <c r="T175" s="20">
        <f>VLOOKUP($A175,Database!$A:$Y,10,FALSE)</f>
        <v>55</v>
      </c>
      <c r="U175" s="20">
        <f>VLOOKUP($A175,Database!$A:$Y,11,FALSE)</f>
        <v>122</v>
      </c>
      <c r="V175" s="20">
        <f>VLOOKUP($A175,Database!$A:$Y,12,FALSE)</f>
        <v>140</v>
      </c>
      <c r="W175" s="20" t="str">
        <f>VLOOKUP(A175,Database!A:M,13,FALSE)</f>
        <v>Terminé</v>
      </c>
      <c r="X175" s="20">
        <f>VLOOKUP($A175,Database!$A:$Y,20,FALSE)</f>
        <v>1</v>
      </c>
      <c r="Y175" s="20">
        <f>VLOOKUP($A175,Database!$A:$Y,21,FALSE)</f>
        <v>1</v>
      </c>
      <c r="Z175" s="20">
        <f t="shared" si="12"/>
        <v>0</v>
      </c>
      <c r="AA175" s="20">
        <f t="shared" si="14"/>
        <v>1</v>
      </c>
      <c r="AB175" s="20">
        <f t="shared" ca="1" si="15"/>
        <v>122</v>
      </c>
      <c r="AC175" s="20">
        <f t="shared" ca="1" si="16"/>
        <v>1</v>
      </c>
      <c r="AD175" s="20" t="str">
        <f ca="1">IF(AC175=0,"",IF(OR(ISBLANK(P175),ISBLANK(Q175)),"",IF(ISBLANK(VLOOKUP(A175,Database!A:AA,22,FALSE)),"",VLOOKUP(A175,Database!A:AA,22,FALSE))))</f>
        <v>Exact</v>
      </c>
      <c r="AE175" s="20">
        <f ca="1">IFERROR(
   IF(
     OR(ISBLANK(P175),ISBLANK(Q175)),
     "",
     IF(
       AND(AB175&lt;&gt;"",OR(W175="Terminé",W175="En cours")),
       VLOOKUP(AD175,Setup_ScoreExactBonus!A:D,4,FALSE),
       0
     )),
  0)</f>
        <v>20</v>
      </c>
      <c r="AF175" s="21">
        <f t="shared" ca="1" si="17"/>
        <v>142</v>
      </c>
      <c r="AG175" s="21">
        <f ca="1">SUMIFS(AF$2:AF175,D$2:D175,D175)</f>
        <v>265</v>
      </c>
    </row>
    <row r="176" spans="1:33" hidden="1" x14ac:dyDescent="0.35">
      <c r="A176" s="21">
        <f>IF(ISBLANK(B176),"",COUNTIF(B$2:B176,B176))-1</f>
        <v>6</v>
      </c>
      <c r="B176" s="27">
        <v>13</v>
      </c>
      <c r="C176" s="10">
        <f>VLOOKUP($A176+IF($A176=0,1,0),Database!$A:$Y,7,FALSE)</f>
        <v>46187</v>
      </c>
      <c r="D176" s="21" t="str">
        <f>VLOOKUP(Pronostics!$B176,Setup_MPP!$A:$G,3,FALSE)</f>
        <v>Julien_I</v>
      </c>
      <c r="E176" s="21" t="str">
        <f>VLOOKUP(Pronostics!$B176,Setup_MPP!$A:$G,2,FALSE)</f>
        <v>Julien INGE</v>
      </c>
      <c r="F176" s="21" t="str">
        <f>VLOOKUP($B176,Setup_MPP!$A:$E,4,FALSE)</f>
        <v>#C1E0EF</v>
      </c>
      <c r="G176" s="21" t="str">
        <f>VLOOKUP($B176,Setup_MPP!$A:$E,5,FALSE)</f>
        <v>#4F91B2</v>
      </c>
      <c r="H176" s="21" t="str">
        <f>IFERROR(IF(AND(A176&gt;=1,A176&lt;=104),VLOOKUP($A176,Location!$A:$J,6,FALSE),IF(A176=0,"Avant l'ouverture",IF(OR(A176=105,A176=106),"Bonus"))),"")</f>
        <v>Tour 1</v>
      </c>
      <c r="I176" s="21" t="str">
        <f>IF(LEFT(H176,4)="Tour",VLOOKUP(A176,Database!$A:$C,3,FALSE),"")</f>
        <v>C</v>
      </c>
      <c r="J176" s="21" t="str">
        <f>VLOOKUP($A176,Location!$A:$J,7,FALSE)</f>
        <v>Brésil</v>
      </c>
      <c r="K176" s="21" t="str">
        <f>IFERROR(VLOOKUP(J176,Setup_Team!$B:$C,2,FALSE), "TDB")</f>
        <v>BRA</v>
      </c>
      <c r="L176" s="21" t="str">
        <f>VLOOKUP($A176,Location!$A:$J,8,FALSE)</f>
        <v>Maroc</v>
      </c>
      <c r="M176" s="21" t="str">
        <f>IFERROR(VLOOKUP(L176,Setup_Team!$B:$C,2,FALSE), "TDB")</f>
        <v>MAR</v>
      </c>
      <c r="N176" s="21" t="str">
        <f>VLOOKUP($A176,Location!$A:$J,9,FALSE)</f>
        <v>East Rutherford, New Jersey/New York</v>
      </c>
      <c r="O176" s="21" t="str">
        <f>VLOOKUP($A176,Location!$A:$J,10,FALSE)</f>
        <v>MetLife Stadium</v>
      </c>
      <c r="P176" s="27">
        <v>1</v>
      </c>
      <c r="Q176" s="27">
        <v>2</v>
      </c>
      <c r="R176" s="27" t="str">
        <f t="shared" si="13"/>
        <v>1-2</v>
      </c>
      <c r="S176" s="21">
        <v>0</v>
      </c>
      <c r="T176" s="20">
        <f>VLOOKUP($A176,Database!$A:$Y,10,FALSE)</f>
        <v>55</v>
      </c>
      <c r="U176" s="20">
        <f>VLOOKUP($A176,Database!$A:$Y,11,FALSE)</f>
        <v>122</v>
      </c>
      <c r="V176" s="20">
        <f>VLOOKUP($A176,Database!$A:$Y,12,FALSE)</f>
        <v>140</v>
      </c>
      <c r="W176" s="20" t="str">
        <f>VLOOKUP(A176,Database!A:M,13,FALSE)</f>
        <v>Terminé</v>
      </c>
      <c r="X176" s="20">
        <f>VLOOKUP($A176,Database!$A:$Y,20,FALSE)</f>
        <v>1</v>
      </c>
      <c r="Y176" s="20">
        <f>VLOOKUP($A176,Database!$A:$Y,21,FALSE)</f>
        <v>1</v>
      </c>
      <c r="Z176" s="20">
        <f t="shared" si="12"/>
        <v>0</v>
      </c>
      <c r="AA176" s="20">
        <f t="shared" si="14"/>
        <v>0</v>
      </c>
      <c r="AB176" s="20">
        <f t="shared" ca="1" si="15"/>
        <v>0</v>
      </c>
      <c r="AC176" s="20">
        <f t="shared" ca="1" si="16"/>
        <v>0</v>
      </c>
      <c r="AD176" s="20" t="str">
        <f ca="1">IF(AC176=0,"",IF(OR(ISBLANK(P176),ISBLANK(Q176)),"",IF(ISBLANK(VLOOKUP(A176,Database!A:AA,22,FALSE)),"",VLOOKUP(A176,Database!A:AA,22,FALSE))))</f>
        <v/>
      </c>
      <c r="AE176" s="20">
        <f ca="1">IFERROR(
   IF(
     OR(ISBLANK(P176),ISBLANK(Q176)),
     "",
     IF(
       AND(AB176&lt;&gt;"",OR(W176="Terminé",W176="En cours")),
       VLOOKUP(AD176,Setup_ScoreExactBonus!A:D,4,FALSE),
       0
     )),
  0)</f>
        <v>0</v>
      </c>
      <c r="AF176" s="21">
        <f t="shared" ca="1" si="17"/>
        <v>0</v>
      </c>
      <c r="AG176" s="21">
        <f ca="1">SUMIFS(AF$2:AF176,D$2:D176,D176)</f>
        <v>380</v>
      </c>
    </row>
    <row r="177" spans="1:33" hidden="1" x14ac:dyDescent="0.35">
      <c r="A177" s="21">
        <f>IF(ISBLANK(B177),"",COUNTIF(B$2:B177,B177))-1</f>
        <v>6</v>
      </c>
      <c r="B177" s="27">
        <v>14</v>
      </c>
      <c r="C177" s="10">
        <f>VLOOKUP($A177+IF($A177=0,1,0),Database!$A:$Y,7,FALSE)</f>
        <v>46187</v>
      </c>
      <c r="D177" s="21" t="str">
        <f>VLOOKUP(Pronostics!$B177,Setup_MPP!$A:$G,3,FALSE)</f>
        <v>MarieEYT</v>
      </c>
      <c r="E177" s="21" t="str">
        <f>VLOOKUP(Pronostics!$B177,Setup_MPP!$A:$G,2,FALSE)</f>
        <v>Marie EXBRAYAT</v>
      </c>
      <c r="F177" s="21" t="str">
        <f>VLOOKUP($B177,Setup_MPP!$A:$E,4,FALSE)</f>
        <v>#FFAFD2</v>
      </c>
      <c r="G177" s="21" t="str">
        <f>VLOOKUP($B177,Setup_MPP!$A:$E,5,FALSE)</f>
        <v>#F2589B</v>
      </c>
      <c r="H177" s="21" t="str">
        <f>IFERROR(IF(AND(A177&gt;=1,A177&lt;=104),VLOOKUP($A177,Location!$A:$J,6,FALSE),IF(A177=0,"Avant l'ouverture",IF(OR(A177=105,A177=106),"Bonus"))),"")</f>
        <v>Tour 1</v>
      </c>
      <c r="I177" s="21" t="str">
        <f>IF(LEFT(H177,4)="Tour",VLOOKUP(A177,Database!$A:$C,3,FALSE),"")</f>
        <v>C</v>
      </c>
      <c r="J177" s="21" t="str">
        <f>VLOOKUP($A177,Location!$A:$J,7,FALSE)</f>
        <v>Brésil</v>
      </c>
      <c r="K177" s="21" t="str">
        <f>IFERROR(VLOOKUP(J177,Setup_Team!$B:$C,2,FALSE), "TDB")</f>
        <v>BRA</v>
      </c>
      <c r="L177" s="21" t="str">
        <f>VLOOKUP($A177,Location!$A:$J,8,FALSE)</f>
        <v>Maroc</v>
      </c>
      <c r="M177" s="21" t="str">
        <f>IFERROR(VLOOKUP(L177,Setup_Team!$B:$C,2,FALSE), "TDB")</f>
        <v>MAR</v>
      </c>
      <c r="N177" s="21" t="str">
        <f>VLOOKUP($A177,Location!$A:$J,9,FALSE)</f>
        <v>East Rutherford, New Jersey/New York</v>
      </c>
      <c r="O177" s="21" t="str">
        <f>VLOOKUP($A177,Location!$A:$J,10,FALSE)</f>
        <v>MetLife Stadium</v>
      </c>
      <c r="P177" s="27">
        <v>3</v>
      </c>
      <c r="Q177" s="27">
        <v>2</v>
      </c>
      <c r="R177" s="27" t="str">
        <f t="shared" si="13"/>
        <v>3-2</v>
      </c>
      <c r="S177" s="21">
        <v>0</v>
      </c>
      <c r="T177" s="20">
        <f>VLOOKUP($A177,Database!$A:$Y,10,FALSE)</f>
        <v>55</v>
      </c>
      <c r="U177" s="20">
        <f>VLOOKUP($A177,Database!$A:$Y,11,FALSE)</f>
        <v>122</v>
      </c>
      <c r="V177" s="20">
        <f>VLOOKUP($A177,Database!$A:$Y,12,FALSE)</f>
        <v>140</v>
      </c>
      <c r="W177" s="20" t="str">
        <f>VLOOKUP(A177,Database!A:M,13,FALSE)</f>
        <v>Terminé</v>
      </c>
      <c r="X177" s="20">
        <f>VLOOKUP($A177,Database!$A:$Y,20,FALSE)</f>
        <v>1</v>
      </c>
      <c r="Y177" s="20">
        <f>VLOOKUP($A177,Database!$A:$Y,21,FALSE)</f>
        <v>1</v>
      </c>
      <c r="Z177" s="20">
        <f t="shared" si="12"/>
        <v>0</v>
      </c>
      <c r="AA177" s="20">
        <f t="shared" si="14"/>
        <v>0</v>
      </c>
      <c r="AB177" s="20">
        <f t="shared" ca="1" si="15"/>
        <v>0</v>
      </c>
      <c r="AC177" s="20">
        <f t="shared" ca="1" si="16"/>
        <v>0</v>
      </c>
      <c r="AD177" s="20" t="str">
        <f ca="1">IF(AC177=0,"",IF(OR(ISBLANK(P177),ISBLANK(Q177)),"",IF(ISBLANK(VLOOKUP(A177,Database!A:AA,22,FALSE)),"",VLOOKUP(A177,Database!A:AA,22,FALSE))))</f>
        <v/>
      </c>
      <c r="AE177" s="20">
        <f ca="1">IFERROR(
   IF(
     OR(ISBLANK(P177),ISBLANK(Q177)),
     "",
     IF(
       AND(AB177&lt;&gt;"",OR(W177="Terminé",W177="En cours")),
       VLOOKUP(AD177,Setup_ScoreExactBonus!A:D,4,FALSE),
       0
     )),
  0)</f>
        <v>0</v>
      </c>
      <c r="AF177" s="21">
        <f t="shared" ca="1" si="17"/>
        <v>0</v>
      </c>
      <c r="AG177" s="21">
        <f ca="1">SUMIFS(AF$2:AF177,D$2:D177,D177)</f>
        <v>185</v>
      </c>
    </row>
    <row r="178" spans="1:33" hidden="1" x14ac:dyDescent="0.35">
      <c r="A178" s="21">
        <f>IF(ISBLANK(B178),"",COUNTIF(B$2:B178,B178))-1</f>
        <v>6</v>
      </c>
      <c r="B178" s="27">
        <v>15</v>
      </c>
      <c r="C178" s="10">
        <f>VLOOKUP($A178+IF($A178=0,1,0),Database!$A:$Y,7,FALSE)</f>
        <v>46187</v>
      </c>
      <c r="D178" s="21" t="str">
        <f>VLOOKUP(Pronostics!$B178,Setup_MPP!$A:$G,3,FALSE)</f>
        <v>Amino28</v>
      </c>
      <c r="E178" s="21" t="str">
        <f>VLOOKUP(Pronostics!$B178,Setup_MPP!$A:$G,2,FALSE)</f>
        <v>Amine ZARROUKI</v>
      </c>
      <c r="F178" s="21" t="str">
        <f>VLOOKUP($B178,Setup_MPP!$A:$E,4,FALSE)</f>
        <v>#FF9898</v>
      </c>
      <c r="G178" s="21" t="str">
        <f>VLOOKUP($B178,Setup_MPP!$A:$E,5,FALSE)</f>
        <v>#FF5D5D</v>
      </c>
      <c r="H178" s="21" t="str">
        <f>IFERROR(IF(AND(A178&gt;=1,A178&lt;=104),VLOOKUP($A178,Location!$A:$J,6,FALSE),IF(A178=0,"Avant l'ouverture",IF(OR(A178=105,A178=106),"Bonus"))),"")</f>
        <v>Tour 1</v>
      </c>
      <c r="I178" s="21" t="str">
        <f>IF(LEFT(H178,4)="Tour",VLOOKUP(A178,Database!$A:$C,3,FALSE),"")</f>
        <v>C</v>
      </c>
      <c r="J178" s="21" t="str">
        <f>VLOOKUP($A178,Location!$A:$J,7,FALSE)</f>
        <v>Brésil</v>
      </c>
      <c r="K178" s="21" t="str">
        <f>IFERROR(VLOOKUP(J178,Setup_Team!$B:$C,2,FALSE), "TDB")</f>
        <v>BRA</v>
      </c>
      <c r="L178" s="21" t="str">
        <f>VLOOKUP($A178,Location!$A:$J,8,FALSE)</f>
        <v>Maroc</v>
      </c>
      <c r="M178" s="21" t="str">
        <f>IFERROR(VLOOKUP(L178,Setup_Team!$B:$C,2,FALSE), "TDB")</f>
        <v>MAR</v>
      </c>
      <c r="N178" s="21" t="str">
        <f>VLOOKUP($A178,Location!$A:$J,9,FALSE)</f>
        <v>East Rutherford, New Jersey/New York</v>
      </c>
      <c r="O178" s="21" t="str">
        <f>VLOOKUP($A178,Location!$A:$J,10,FALSE)</f>
        <v>MetLife Stadium</v>
      </c>
      <c r="P178" s="27">
        <v>1</v>
      </c>
      <c r="Q178" s="27">
        <v>1</v>
      </c>
      <c r="R178" s="27" t="str">
        <f t="shared" si="13"/>
        <v>1-1</v>
      </c>
      <c r="S178" s="21">
        <v>0</v>
      </c>
      <c r="T178" s="20">
        <f>VLOOKUP($A178,Database!$A:$Y,10,FALSE)</f>
        <v>55</v>
      </c>
      <c r="U178" s="20">
        <f>VLOOKUP($A178,Database!$A:$Y,11,FALSE)</f>
        <v>122</v>
      </c>
      <c r="V178" s="20">
        <f>VLOOKUP($A178,Database!$A:$Y,12,FALSE)</f>
        <v>140</v>
      </c>
      <c r="W178" s="20" t="str">
        <f>VLOOKUP(A178,Database!A:M,13,FALSE)</f>
        <v>Terminé</v>
      </c>
      <c r="X178" s="20">
        <f>VLOOKUP($A178,Database!$A:$Y,20,FALSE)</f>
        <v>1</v>
      </c>
      <c r="Y178" s="20">
        <f>VLOOKUP($A178,Database!$A:$Y,21,FALSE)</f>
        <v>1</v>
      </c>
      <c r="Z178" s="20">
        <f t="shared" si="12"/>
        <v>0</v>
      </c>
      <c r="AA178" s="20">
        <f t="shared" si="14"/>
        <v>1</v>
      </c>
      <c r="AB178" s="20">
        <f t="shared" ca="1" si="15"/>
        <v>122</v>
      </c>
      <c r="AC178" s="20">
        <f t="shared" ca="1" si="16"/>
        <v>1</v>
      </c>
      <c r="AD178" s="20" t="str">
        <f ca="1">IF(AC178=0,"",IF(OR(ISBLANK(P178),ISBLANK(Q178)),"",IF(ISBLANK(VLOOKUP(A178,Database!A:AA,22,FALSE)),"",VLOOKUP(A178,Database!A:AA,22,FALSE))))</f>
        <v>Exact</v>
      </c>
      <c r="AE178" s="20">
        <f ca="1">IFERROR(
   IF(
     OR(ISBLANK(P178),ISBLANK(Q178)),
     "",
     IF(
       AND(AB178&lt;&gt;"",OR(W178="Terminé",W178="En cours")),
       VLOOKUP(AD178,Setup_ScoreExactBonus!A:D,4,FALSE),
       0
     )),
  0)</f>
        <v>20</v>
      </c>
      <c r="AF178" s="21">
        <f t="shared" ca="1" si="17"/>
        <v>142</v>
      </c>
      <c r="AG178" s="21">
        <f ca="1">SUMIFS(AF$2:AF178,D$2:D178,D178)</f>
        <v>285</v>
      </c>
    </row>
    <row r="179" spans="1:33" hidden="1" x14ac:dyDescent="0.35">
      <c r="A179" s="21">
        <f>IF(ISBLANK(B179),"",COUNTIF(B$2:B179,B179))-1</f>
        <v>6</v>
      </c>
      <c r="B179" s="27">
        <v>16</v>
      </c>
      <c r="C179" s="10">
        <f>VLOOKUP($A179+IF($A179=0,1,0),Database!$A:$Y,7,FALSE)</f>
        <v>46187</v>
      </c>
      <c r="D179" s="21" t="str">
        <f>VLOOKUP(Pronostics!$B179,Setup_MPP!$A:$G,3,FALSE)</f>
        <v>RomaLaura</v>
      </c>
      <c r="E179" s="21" t="str">
        <f>VLOOKUP(Pronostics!$B179,Setup_MPP!$A:$G,2,FALSE)</f>
        <v>Laura GIULIANO</v>
      </c>
      <c r="F179" s="21" t="str">
        <f>VLOOKUP($B179,Setup_MPP!$A:$E,4,FALSE)</f>
        <v>#86A4FE</v>
      </c>
      <c r="G179" s="21" t="str">
        <f>VLOOKUP($B179,Setup_MPP!$A:$E,5,FALSE)</f>
        <v>#3769FF</v>
      </c>
      <c r="H179" s="21" t="str">
        <f>IFERROR(IF(AND(A179&gt;=1,A179&lt;=104),VLOOKUP($A179,Location!$A:$J,6,FALSE),IF(A179=0,"Avant l'ouverture",IF(OR(A179=105,A179=106),"Bonus"))),"")</f>
        <v>Tour 1</v>
      </c>
      <c r="I179" s="21" t="str">
        <f>IF(LEFT(H179,4)="Tour",VLOOKUP(A179,Database!$A:$C,3,FALSE),"")</f>
        <v>C</v>
      </c>
      <c r="J179" s="21" t="str">
        <f>VLOOKUP($A179,Location!$A:$J,7,FALSE)</f>
        <v>Brésil</v>
      </c>
      <c r="K179" s="21" t="str">
        <f>IFERROR(VLOOKUP(J179,Setup_Team!$B:$C,2,FALSE), "TDB")</f>
        <v>BRA</v>
      </c>
      <c r="L179" s="21" t="str">
        <f>VLOOKUP($A179,Location!$A:$J,8,FALSE)</f>
        <v>Maroc</v>
      </c>
      <c r="M179" s="21" t="str">
        <f>IFERROR(VLOOKUP(L179,Setup_Team!$B:$C,2,FALSE), "TDB")</f>
        <v>MAR</v>
      </c>
      <c r="N179" s="21" t="str">
        <f>VLOOKUP($A179,Location!$A:$J,9,FALSE)</f>
        <v>East Rutherford, New Jersey/New York</v>
      </c>
      <c r="O179" s="21" t="str">
        <f>VLOOKUP($A179,Location!$A:$J,10,FALSE)</f>
        <v>MetLife Stadium</v>
      </c>
      <c r="P179" s="27">
        <v>2</v>
      </c>
      <c r="Q179" s="27">
        <v>1</v>
      </c>
      <c r="R179" s="27" t="str">
        <f t="shared" si="13"/>
        <v>2-1</v>
      </c>
      <c r="S179" s="21">
        <v>0</v>
      </c>
      <c r="T179" s="20">
        <f>VLOOKUP($A179,Database!$A:$Y,10,FALSE)</f>
        <v>55</v>
      </c>
      <c r="U179" s="20">
        <f>VLOOKUP($A179,Database!$A:$Y,11,FALSE)</f>
        <v>122</v>
      </c>
      <c r="V179" s="20">
        <f>VLOOKUP($A179,Database!$A:$Y,12,FALSE)</f>
        <v>140</v>
      </c>
      <c r="W179" s="20" t="str">
        <f>VLOOKUP(A179,Database!A:M,13,FALSE)</f>
        <v>Terminé</v>
      </c>
      <c r="X179" s="20">
        <f>VLOOKUP($A179,Database!$A:$Y,20,FALSE)</f>
        <v>1</v>
      </c>
      <c r="Y179" s="20">
        <f>VLOOKUP($A179,Database!$A:$Y,21,FALSE)</f>
        <v>1</v>
      </c>
      <c r="Z179" s="20">
        <f t="shared" si="12"/>
        <v>0</v>
      </c>
      <c r="AA179" s="20">
        <f t="shared" si="14"/>
        <v>0</v>
      </c>
      <c r="AB179" s="20">
        <f t="shared" ca="1" si="15"/>
        <v>0</v>
      </c>
      <c r="AC179" s="20">
        <f t="shared" ca="1" si="16"/>
        <v>0</v>
      </c>
      <c r="AD179" s="20" t="str">
        <f ca="1">IF(AC179=0,"",IF(OR(ISBLANK(P179),ISBLANK(Q179)),"",IF(ISBLANK(VLOOKUP(A179,Database!A:AA,22,FALSE)),"",VLOOKUP(A179,Database!A:AA,22,FALSE))))</f>
        <v/>
      </c>
      <c r="AE179" s="20">
        <f ca="1">IFERROR(
   IF(
     OR(ISBLANK(P179),ISBLANK(Q179)),
     "",
     IF(
       AND(AB179&lt;&gt;"",OR(W179="Terminé",W179="En cours")),
       VLOOKUP(AD179,Setup_ScoreExactBonus!A:D,4,FALSE),
       0
     )),
  0)</f>
        <v>0</v>
      </c>
      <c r="AF179" s="21">
        <f t="shared" ca="1" si="17"/>
        <v>0</v>
      </c>
      <c r="AG179" s="21">
        <f ca="1">SUMIFS(AF$2:AF179,D$2:D179,D179)</f>
        <v>0</v>
      </c>
    </row>
    <row r="180" spans="1:33" hidden="1" x14ac:dyDescent="0.35">
      <c r="A180" s="21">
        <f>IF(ISBLANK(B180),"",COUNTIF(B$2:B180,B180))-1</f>
        <v>6</v>
      </c>
      <c r="B180" s="27">
        <v>17</v>
      </c>
      <c r="C180" s="10">
        <f>VLOOKUP($A180+IF($A180=0,1,0),Database!$A:$Y,7,FALSE)</f>
        <v>46187</v>
      </c>
      <c r="D180" s="21" t="str">
        <f>VLOOKUP(Pronostics!$B180,Setup_MPP!$A:$G,3,FALSE)</f>
        <v>Julien_cri</v>
      </c>
      <c r="E180" s="21" t="str">
        <f>VLOOKUP(Pronostics!$B180,Setup_MPP!$A:$G,2,FALSE)</f>
        <v>Julien CRIMOTEL</v>
      </c>
      <c r="F180" s="21" t="str">
        <f>VLOOKUP($B180,Setup_MPP!$A:$E,4,FALSE)</f>
        <v>#FFB0B0</v>
      </c>
      <c r="G180" s="21" t="str">
        <f>VLOOKUP($B180,Setup_MPP!$A:$E,5,FALSE)</f>
        <v>#F25757</v>
      </c>
      <c r="H180" s="21" t="str">
        <f>IFERROR(IF(AND(A180&gt;=1,A180&lt;=104),VLOOKUP($A180,Location!$A:$J,6,FALSE),IF(A180=0,"Avant l'ouverture",IF(OR(A180=105,A180=106),"Bonus"))),"")</f>
        <v>Tour 1</v>
      </c>
      <c r="I180" s="21" t="str">
        <f>IF(LEFT(H180,4)="Tour",VLOOKUP(A180,Database!$A:$C,3,FALSE),"")</f>
        <v>C</v>
      </c>
      <c r="J180" s="21" t="str">
        <f>VLOOKUP($A180,Location!$A:$J,7,FALSE)</f>
        <v>Brésil</v>
      </c>
      <c r="K180" s="21" t="str">
        <f>IFERROR(VLOOKUP(J180,Setup_Team!$B:$C,2,FALSE), "TDB")</f>
        <v>BRA</v>
      </c>
      <c r="L180" s="21" t="str">
        <f>VLOOKUP($A180,Location!$A:$J,8,FALSE)</f>
        <v>Maroc</v>
      </c>
      <c r="M180" s="21" t="str">
        <f>IFERROR(VLOOKUP(L180,Setup_Team!$B:$C,2,FALSE), "TDB")</f>
        <v>MAR</v>
      </c>
      <c r="N180" s="21" t="str">
        <f>VLOOKUP($A180,Location!$A:$J,9,FALSE)</f>
        <v>East Rutherford, New Jersey/New York</v>
      </c>
      <c r="O180" s="21" t="str">
        <f>VLOOKUP($A180,Location!$A:$J,10,FALSE)</f>
        <v>MetLife Stadium</v>
      </c>
      <c r="P180" s="27">
        <v>3</v>
      </c>
      <c r="Q180" s="27">
        <v>0</v>
      </c>
      <c r="R180" s="27" t="str">
        <f t="shared" si="13"/>
        <v>3-0</v>
      </c>
      <c r="S180" s="21">
        <v>0</v>
      </c>
      <c r="T180" s="20">
        <f>VLOOKUP($A180,Database!$A:$Y,10,FALSE)</f>
        <v>55</v>
      </c>
      <c r="U180" s="20">
        <f>VLOOKUP($A180,Database!$A:$Y,11,FALSE)</f>
        <v>122</v>
      </c>
      <c r="V180" s="20">
        <f>VLOOKUP($A180,Database!$A:$Y,12,FALSE)</f>
        <v>140</v>
      </c>
      <c r="W180" s="20" t="str">
        <f>VLOOKUP(A180,Database!A:M,13,FALSE)</f>
        <v>Terminé</v>
      </c>
      <c r="X180" s="20">
        <f>VLOOKUP($A180,Database!$A:$Y,20,FALSE)</f>
        <v>1</v>
      </c>
      <c r="Y180" s="20">
        <f>VLOOKUP($A180,Database!$A:$Y,21,FALSE)</f>
        <v>1</v>
      </c>
      <c r="Z180" s="20">
        <f t="shared" si="12"/>
        <v>0</v>
      </c>
      <c r="AA180" s="20">
        <f t="shared" si="14"/>
        <v>0</v>
      </c>
      <c r="AB180" s="20">
        <f t="shared" ca="1" si="15"/>
        <v>0</v>
      </c>
      <c r="AC180" s="20">
        <f t="shared" ca="1" si="16"/>
        <v>0</v>
      </c>
      <c r="AD180" s="20" t="str">
        <f ca="1">IF(AC180=0,"",IF(OR(ISBLANK(P180),ISBLANK(Q180)),"",IF(ISBLANK(VLOOKUP(A180,Database!A:AA,22,FALSE)),"",VLOOKUP(A180,Database!A:AA,22,FALSE))))</f>
        <v/>
      </c>
      <c r="AE180" s="20">
        <f ca="1">IFERROR(
   IF(
     OR(ISBLANK(P180),ISBLANK(Q180)),
     "",
     IF(
       AND(AB180&lt;&gt;"",OR(W180="Terminé",W180="En cours")),
       VLOOKUP(AD180,Setup_ScoreExactBonus!A:D,4,FALSE),
       0
     )),
  0)</f>
        <v>0</v>
      </c>
      <c r="AF180" s="21">
        <f t="shared" ca="1" si="17"/>
        <v>0</v>
      </c>
      <c r="AG180" s="21">
        <f ca="1">SUMIFS(AF$2:AF180,D$2:D180,D180)</f>
        <v>277</v>
      </c>
    </row>
    <row r="181" spans="1:33" hidden="1" x14ac:dyDescent="0.35">
      <c r="A181" s="21">
        <f>IF(ISBLANK(B181),"",COUNTIF(B$2:B181,B181))-1</f>
        <v>6</v>
      </c>
      <c r="B181" s="27">
        <v>18</v>
      </c>
      <c r="C181" s="10">
        <f>VLOOKUP($A181+IF($A181=0,1,0),Database!$A:$Y,7,FALSE)</f>
        <v>46187</v>
      </c>
      <c r="D181" s="21" t="str">
        <f>VLOOKUP(Pronostics!$B181,Setup_MPP!$A:$G,3,FALSE)</f>
        <v>Cartone</v>
      </c>
      <c r="E181" s="21" t="str">
        <f>VLOOKUP(Pronostics!$B181,Setup_MPP!$A:$G,2,FALSE)</f>
        <v>Quentin CARTON</v>
      </c>
      <c r="F181" s="21" t="str">
        <f>VLOOKUP($B181,Setup_MPP!$A:$E,4,FALSE)</f>
        <v>#F0BC42</v>
      </c>
      <c r="G181" s="21" t="str">
        <f>VLOOKUP($B181,Setup_MPP!$A:$E,5,FALSE)</f>
        <v>#8E1F2F</v>
      </c>
      <c r="H181" s="21" t="str">
        <f>IFERROR(IF(AND(A181&gt;=1,A181&lt;=104),VLOOKUP($A181,Location!$A:$J,6,FALSE),IF(A181=0,"Avant l'ouverture",IF(OR(A181=105,A181=106),"Bonus"))),"")</f>
        <v>Tour 1</v>
      </c>
      <c r="I181" s="21" t="str">
        <f>IF(LEFT(H181,4)="Tour",VLOOKUP(A181,Database!$A:$C,3,FALSE),"")</f>
        <v>C</v>
      </c>
      <c r="J181" s="21" t="str">
        <f>VLOOKUP($A181,Location!$A:$J,7,FALSE)</f>
        <v>Brésil</v>
      </c>
      <c r="K181" s="21" t="str">
        <f>IFERROR(VLOOKUP(J181,Setup_Team!$B:$C,2,FALSE), "TDB")</f>
        <v>BRA</v>
      </c>
      <c r="L181" s="21" t="str">
        <f>VLOOKUP($A181,Location!$A:$J,8,FALSE)</f>
        <v>Maroc</v>
      </c>
      <c r="M181" s="21" t="str">
        <f>IFERROR(VLOOKUP(L181,Setup_Team!$B:$C,2,FALSE), "TDB")</f>
        <v>MAR</v>
      </c>
      <c r="N181" s="21" t="str">
        <f>VLOOKUP($A181,Location!$A:$J,9,FALSE)</f>
        <v>East Rutherford, New Jersey/New York</v>
      </c>
      <c r="O181" s="21" t="str">
        <f>VLOOKUP($A181,Location!$A:$J,10,FALSE)</f>
        <v>MetLife Stadium</v>
      </c>
      <c r="P181" s="27">
        <v>3</v>
      </c>
      <c r="Q181" s="27">
        <v>1</v>
      </c>
      <c r="R181" s="27" t="str">
        <f t="shared" si="13"/>
        <v>3-1</v>
      </c>
      <c r="S181" s="21">
        <v>0</v>
      </c>
      <c r="T181" s="20">
        <f>VLOOKUP($A181,Database!$A:$Y,10,FALSE)</f>
        <v>55</v>
      </c>
      <c r="U181" s="20">
        <f>VLOOKUP($A181,Database!$A:$Y,11,FALSE)</f>
        <v>122</v>
      </c>
      <c r="V181" s="20">
        <f>VLOOKUP($A181,Database!$A:$Y,12,FALSE)</f>
        <v>140</v>
      </c>
      <c r="W181" s="20" t="str">
        <f>VLOOKUP(A181,Database!A:M,13,FALSE)</f>
        <v>Terminé</v>
      </c>
      <c r="X181" s="20">
        <f>VLOOKUP($A181,Database!$A:$Y,20,FALSE)</f>
        <v>1</v>
      </c>
      <c r="Y181" s="20">
        <f>VLOOKUP($A181,Database!$A:$Y,21,FALSE)</f>
        <v>1</v>
      </c>
      <c r="Z181" s="20">
        <f t="shared" si="12"/>
        <v>0</v>
      </c>
      <c r="AA181" s="20">
        <f t="shared" si="14"/>
        <v>0</v>
      </c>
      <c r="AB181" s="20">
        <f t="shared" ca="1" si="15"/>
        <v>0</v>
      </c>
      <c r="AC181" s="20">
        <f t="shared" ca="1" si="16"/>
        <v>0</v>
      </c>
      <c r="AD181" s="20" t="str">
        <f ca="1">IF(AC181=0,"",IF(OR(ISBLANK(P181),ISBLANK(Q181)),"",IF(ISBLANK(VLOOKUP(A181,Database!A:AA,22,FALSE)),"",VLOOKUP(A181,Database!A:AA,22,FALSE))))</f>
        <v/>
      </c>
      <c r="AE181" s="20">
        <f ca="1">IFERROR(
   IF(
     OR(ISBLANK(P181),ISBLANK(Q181)),
     "",
     IF(
       AND(AB181&lt;&gt;"",OR(W181="Terminé",W181="En cours")),
       VLOOKUP(AD181,Setup_ScoreExactBonus!A:D,4,FALSE),
       0
     )),
  0)</f>
        <v>0</v>
      </c>
      <c r="AF181" s="21">
        <f t="shared" ca="1" si="17"/>
        <v>0</v>
      </c>
      <c r="AG181" s="21">
        <f ca="1">SUMIFS(AF$2:AF181,D$2:D181,D181)</f>
        <v>74</v>
      </c>
    </row>
    <row r="182" spans="1:33" hidden="1" x14ac:dyDescent="0.35">
      <c r="A182" s="21">
        <f>IF(ISBLANK(B182),"",COUNTIF(B$2:B182,B182))-1</f>
        <v>6</v>
      </c>
      <c r="B182" s="27">
        <v>19</v>
      </c>
      <c r="C182" s="10">
        <f>VLOOKUP($A182+IF($A182=0,1,0),Database!$A:$Y,7,FALSE)</f>
        <v>46187</v>
      </c>
      <c r="D182" s="21" t="str">
        <f>VLOOKUP(Pronostics!$B182,Setup_MPP!$A:$G,3,FALSE)</f>
        <v>YramVi</v>
      </c>
      <c r="E182" s="21" t="str">
        <f>VLOOKUP(Pronostics!$B182,Setup_MPP!$A:$G,2,FALSE)</f>
        <v>Eyram TETSHIE</v>
      </c>
      <c r="F182" s="21" t="str">
        <f>VLOOKUP($B182,Setup_MPP!$A:$E,4,FALSE)</f>
        <v>#E8B28F</v>
      </c>
      <c r="G182" s="21" t="str">
        <f>VLOOKUP($B182,Setup_MPP!$A:$E,5,FALSE)</f>
        <v>#E65568</v>
      </c>
      <c r="H182" s="21" t="str">
        <f>IFERROR(IF(AND(A182&gt;=1,A182&lt;=104),VLOOKUP($A182,Location!$A:$J,6,FALSE),IF(A182=0,"Avant l'ouverture",IF(OR(A182=105,A182=106),"Bonus"))),"")</f>
        <v>Tour 1</v>
      </c>
      <c r="I182" s="21" t="str">
        <f>IF(LEFT(H182,4)="Tour",VLOOKUP(A182,Database!$A:$C,3,FALSE),"")</f>
        <v>C</v>
      </c>
      <c r="J182" s="21" t="str">
        <f>VLOOKUP($A182,Location!$A:$J,7,FALSE)</f>
        <v>Brésil</v>
      </c>
      <c r="K182" s="21" t="str">
        <f>IFERROR(VLOOKUP(J182,Setup_Team!$B:$C,2,FALSE), "TDB")</f>
        <v>BRA</v>
      </c>
      <c r="L182" s="21" t="str">
        <f>VLOOKUP($A182,Location!$A:$J,8,FALSE)</f>
        <v>Maroc</v>
      </c>
      <c r="M182" s="21" t="str">
        <f>IFERROR(VLOOKUP(L182,Setup_Team!$B:$C,2,FALSE), "TDB")</f>
        <v>MAR</v>
      </c>
      <c r="N182" s="21" t="str">
        <f>VLOOKUP($A182,Location!$A:$J,9,FALSE)</f>
        <v>East Rutherford, New Jersey/New York</v>
      </c>
      <c r="O182" s="21" t="str">
        <f>VLOOKUP($A182,Location!$A:$J,10,FALSE)</f>
        <v>MetLife Stadium</v>
      </c>
      <c r="P182" s="27">
        <v>2</v>
      </c>
      <c r="Q182" s="27">
        <v>3</v>
      </c>
      <c r="R182" s="27" t="str">
        <f t="shared" si="13"/>
        <v>2-3</v>
      </c>
      <c r="S182" s="21">
        <v>0</v>
      </c>
      <c r="T182" s="20">
        <f>VLOOKUP($A182,Database!$A:$Y,10,FALSE)</f>
        <v>55</v>
      </c>
      <c r="U182" s="20">
        <f>VLOOKUP($A182,Database!$A:$Y,11,FALSE)</f>
        <v>122</v>
      </c>
      <c r="V182" s="20">
        <f>VLOOKUP($A182,Database!$A:$Y,12,FALSE)</f>
        <v>140</v>
      </c>
      <c r="W182" s="20" t="str">
        <f>VLOOKUP(A182,Database!A:M,13,FALSE)</f>
        <v>Terminé</v>
      </c>
      <c r="X182" s="20">
        <f>VLOOKUP($A182,Database!$A:$Y,20,FALSE)</f>
        <v>1</v>
      </c>
      <c r="Y182" s="20">
        <f>VLOOKUP($A182,Database!$A:$Y,21,FALSE)</f>
        <v>1</v>
      </c>
      <c r="Z182" s="20">
        <f t="shared" si="12"/>
        <v>0</v>
      </c>
      <c r="AA182" s="20">
        <f t="shared" si="14"/>
        <v>0</v>
      </c>
      <c r="AB182" s="20">
        <f t="shared" ca="1" si="15"/>
        <v>0</v>
      </c>
      <c r="AC182" s="20">
        <f t="shared" ca="1" si="16"/>
        <v>0</v>
      </c>
      <c r="AD182" s="20" t="str">
        <f ca="1">IF(AC182=0,"",IF(OR(ISBLANK(P182),ISBLANK(Q182)),"",IF(ISBLANK(VLOOKUP(A182,Database!A:AA,22,FALSE)),"",VLOOKUP(A182,Database!A:AA,22,FALSE))))</f>
        <v/>
      </c>
      <c r="AE182" s="20">
        <f ca="1">IFERROR(
   IF(
     OR(ISBLANK(P182),ISBLANK(Q182)),
     "",
     IF(
       AND(AB182&lt;&gt;"",OR(W182="Terminé",W182="En cours")),
       VLOOKUP(AD182,Setup_ScoreExactBonus!A:D,4,FALSE),
       0
     )),
  0)</f>
        <v>0</v>
      </c>
      <c r="AF182" s="21">
        <f t="shared" ca="1" si="17"/>
        <v>0</v>
      </c>
      <c r="AG182" s="21">
        <f ca="1">SUMIFS(AF$2:AF182,D$2:D182,D182)</f>
        <v>143</v>
      </c>
    </row>
    <row r="183" spans="1:33" hidden="1" x14ac:dyDescent="0.35">
      <c r="A183" s="21">
        <f>IF(ISBLANK(B183),"",COUNTIF(B$2:B183,B183))-1</f>
        <v>6</v>
      </c>
      <c r="B183" s="27">
        <v>20</v>
      </c>
      <c r="C183" s="10">
        <f>VLOOKUP($A183+IF($A183=0,1,0),Database!$A:$Y,7,FALSE)</f>
        <v>46187</v>
      </c>
      <c r="D183" s="21" t="str">
        <f>VLOOKUP(Pronostics!$B183,Setup_MPP!$A:$G,3,FALSE)</f>
        <v>Anis_MaFihache</v>
      </c>
      <c r="E183" s="21" t="str">
        <f>VLOOKUP(Pronostics!$B183,Setup_MPP!$A:$G,2,FALSE)</f>
        <v>Anis LEBIK</v>
      </c>
      <c r="F183" s="21" t="str">
        <f>VLOOKUP($B183,Setup_MPP!$A:$E,4,FALSE)</f>
        <v>#60DC8C</v>
      </c>
      <c r="G183" s="21" t="str">
        <f>VLOOKUP($B183,Setup_MPP!$A:$E,5,FALSE)</f>
        <v>#22A34F</v>
      </c>
      <c r="H183" s="21" t="str">
        <f>IFERROR(IF(AND(A183&gt;=1,A183&lt;=104),VLOOKUP($A183,Location!$A:$J,6,FALSE),IF(A183=0,"Avant l'ouverture",IF(OR(A183=105,A183=106),"Bonus"))),"")</f>
        <v>Tour 1</v>
      </c>
      <c r="I183" s="21" t="str">
        <f>IF(LEFT(H183,4)="Tour",VLOOKUP(A183,Database!$A:$C,3,FALSE),"")</f>
        <v>C</v>
      </c>
      <c r="J183" s="21" t="str">
        <f>VLOOKUP($A183,Location!$A:$J,7,FALSE)</f>
        <v>Brésil</v>
      </c>
      <c r="K183" s="21" t="str">
        <f>IFERROR(VLOOKUP(J183,Setup_Team!$B:$C,2,FALSE), "TDB")</f>
        <v>BRA</v>
      </c>
      <c r="L183" s="21" t="str">
        <f>VLOOKUP($A183,Location!$A:$J,8,FALSE)</f>
        <v>Maroc</v>
      </c>
      <c r="M183" s="21" t="str">
        <f>IFERROR(VLOOKUP(L183,Setup_Team!$B:$C,2,FALSE), "TDB")</f>
        <v>MAR</v>
      </c>
      <c r="N183" s="21" t="str">
        <f>VLOOKUP($A183,Location!$A:$J,9,FALSE)</f>
        <v>East Rutherford, New Jersey/New York</v>
      </c>
      <c r="O183" s="21" t="str">
        <f>VLOOKUP($A183,Location!$A:$J,10,FALSE)</f>
        <v>MetLife Stadium</v>
      </c>
      <c r="P183" s="27">
        <v>2</v>
      </c>
      <c r="Q183" s="27">
        <v>1</v>
      </c>
      <c r="R183" s="27" t="str">
        <f t="shared" si="13"/>
        <v>2-1</v>
      </c>
      <c r="S183" s="21">
        <v>0</v>
      </c>
      <c r="T183" s="20">
        <f>VLOOKUP($A183,Database!$A:$Y,10,FALSE)</f>
        <v>55</v>
      </c>
      <c r="U183" s="20">
        <f>VLOOKUP($A183,Database!$A:$Y,11,FALSE)</f>
        <v>122</v>
      </c>
      <c r="V183" s="20">
        <f>VLOOKUP($A183,Database!$A:$Y,12,FALSE)</f>
        <v>140</v>
      </c>
      <c r="W183" s="20" t="str">
        <f>VLOOKUP(A183,Database!A:M,13,FALSE)</f>
        <v>Terminé</v>
      </c>
      <c r="X183" s="20">
        <f>VLOOKUP($A183,Database!$A:$Y,20,FALSE)</f>
        <v>1</v>
      </c>
      <c r="Y183" s="20">
        <f>VLOOKUP($A183,Database!$A:$Y,21,FALSE)</f>
        <v>1</v>
      </c>
      <c r="Z183" s="20">
        <f t="shared" si="12"/>
        <v>0</v>
      </c>
      <c r="AA183" s="20">
        <f t="shared" si="14"/>
        <v>0</v>
      </c>
      <c r="AB183" s="20">
        <f t="shared" ca="1" si="15"/>
        <v>0</v>
      </c>
      <c r="AC183" s="20">
        <f t="shared" ca="1" si="16"/>
        <v>0</v>
      </c>
      <c r="AD183" s="20" t="str">
        <f ca="1">IF(AC183=0,"",IF(OR(ISBLANK(P183),ISBLANK(Q183)),"",IF(ISBLANK(VLOOKUP(A183,Database!A:AA,22,FALSE)),"",VLOOKUP(A183,Database!A:AA,22,FALSE))))</f>
        <v/>
      </c>
      <c r="AE183" s="20">
        <f ca="1">IFERROR(
   IF(
     OR(ISBLANK(P183),ISBLANK(Q183)),
     "",
     IF(
       AND(AB183&lt;&gt;"",OR(W183="Terminé",W183="En cours")),
       VLOOKUP(AD183,Setup_ScoreExactBonus!A:D,4,FALSE),
       0
     )),
  0)</f>
        <v>0</v>
      </c>
      <c r="AF183" s="21">
        <f t="shared" ca="1" si="17"/>
        <v>0</v>
      </c>
      <c r="AG183" s="21">
        <f ca="1">SUMIFS(AF$2:AF183,D$2:D183,D183)</f>
        <v>123</v>
      </c>
    </row>
    <row r="184" spans="1:33" hidden="1" x14ac:dyDescent="0.35">
      <c r="A184" s="21">
        <f>IF(ISBLANK(B184),"",COUNTIF(B$2:B184,B184))-1</f>
        <v>6</v>
      </c>
      <c r="B184" s="27">
        <v>21</v>
      </c>
      <c r="C184" s="10">
        <f>VLOOKUP($A184+IF($A184=0,1,0),Database!$A:$Y,7,FALSE)</f>
        <v>46187</v>
      </c>
      <c r="D184" s="21" t="str">
        <f>VLOOKUP(Pronostics!$B184,Setup_MPP!$A:$G,3,FALSE)</f>
        <v>JUJULABOSS13</v>
      </c>
      <c r="E184" s="21" t="str">
        <f>VLOOKUP(Pronostics!$B184,Setup_MPP!$A:$G,2,FALSE)</f>
        <v>Julia BOUANAN</v>
      </c>
      <c r="F184" s="21" t="str">
        <f>VLOOKUP($B184,Setup_MPP!$A:$E,4,FALSE)</f>
        <v>#2FAEE0</v>
      </c>
      <c r="G184" s="21" t="str">
        <f>VLOOKUP($B184,Setup_MPP!$A:$E,5,FALSE)</f>
        <v>#BEA064</v>
      </c>
      <c r="H184" s="21" t="str">
        <f>IFERROR(IF(AND(A184&gt;=1,A184&lt;=104),VLOOKUP($A184,Location!$A:$J,6,FALSE),IF(A184=0,"Avant l'ouverture",IF(OR(A184=105,A184=106),"Bonus"))),"")</f>
        <v>Tour 1</v>
      </c>
      <c r="I184" s="21" t="str">
        <f>IF(LEFT(H184,4)="Tour",VLOOKUP(A184,Database!$A:$C,3,FALSE),"")</f>
        <v>C</v>
      </c>
      <c r="J184" s="21" t="str">
        <f>VLOOKUP($A184,Location!$A:$J,7,FALSE)</f>
        <v>Brésil</v>
      </c>
      <c r="K184" s="21" t="str">
        <f>IFERROR(VLOOKUP(J184,Setup_Team!$B:$C,2,FALSE), "TDB")</f>
        <v>BRA</v>
      </c>
      <c r="L184" s="21" t="str">
        <f>VLOOKUP($A184,Location!$A:$J,8,FALSE)</f>
        <v>Maroc</v>
      </c>
      <c r="M184" s="21" t="str">
        <f>IFERROR(VLOOKUP(L184,Setup_Team!$B:$C,2,FALSE), "TDB")</f>
        <v>MAR</v>
      </c>
      <c r="N184" s="21" t="str">
        <f>VLOOKUP($A184,Location!$A:$J,9,FALSE)</f>
        <v>East Rutherford, New Jersey/New York</v>
      </c>
      <c r="O184" s="21" t="str">
        <f>VLOOKUP($A184,Location!$A:$J,10,FALSE)</f>
        <v>MetLife Stadium</v>
      </c>
      <c r="P184" s="27">
        <v>3</v>
      </c>
      <c r="Q184" s="27">
        <v>2</v>
      </c>
      <c r="R184" s="27" t="str">
        <f t="shared" si="13"/>
        <v>3-2</v>
      </c>
      <c r="S184" s="21">
        <v>0</v>
      </c>
      <c r="T184" s="20">
        <f>VLOOKUP($A184,Database!$A:$Y,10,FALSE)</f>
        <v>55</v>
      </c>
      <c r="U184" s="20">
        <f>VLOOKUP($A184,Database!$A:$Y,11,FALSE)</f>
        <v>122</v>
      </c>
      <c r="V184" s="20">
        <f>VLOOKUP($A184,Database!$A:$Y,12,FALSE)</f>
        <v>140</v>
      </c>
      <c r="W184" s="20" t="str">
        <f>VLOOKUP(A184,Database!A:M,13,FALSE)</f>
        <v>Terminé</v>
      </c>
      <c r="X184" s="20">
        <f>VLOOKUP($A184,Database!$A:$Y,20,FALSE)</f>
        <v>1</v>
      </c>
      <c r="Y184" s="20">
        <f>VLOOKUP($A184,Database!$A:$Y,21,FALSE)</f>
        <v>1</v>
      </c>
      <c r="Z184" s="20">
        <f t="shared" si="12"/>
        <v>0</v>
      </c>
      <c r="AA184" s="20">
        <f t="shared" si="14"/>
        <v>0</v>
      </c>
      <c r="AB184" s="20">
        <f t="shared" ca="1" si="15"/>
        <v>0</v>
      </c>
      <c r="AC184" s="20">
        <f t="shared" ca="1" si="16"/>
        <v>0</v>
      </c>
      <c r="AD184" s="20" t="str">
        <f ca="1">IF(AC184=0,"",IF(OR(ISBLANK(P184),ISBLANK(Q184)),"",IF(ISBLANK(VLOOKUP(A184,Database!A:AA,22,FALSE)),"",VLOOKUP(A184,Database!A:AA,22,FALSE))))</f>
        <v/>
      </c>
      <c r="AE184" s="20">
        <f ca="1">IFERROR(
   IF(
     OR(ISBLANK(P184),ISBLANK(Q184)),
     "",
     IF(
       AND(AB184&lt;&gt;"",OR(W184="Terminé",W184="En cours")),
       VLOOKUP(AD184,Setup_ScoreExactBonus!A:D,4,FALSE),
       0
     )),
  0)</f>
        <v>0</v>
      </c>
      <c r="AF184" s="21">
        <f t="shared" ca="1" si="17"/>
        <v>0</v>
      </c>
      <c r="AG184" s="21">
        <f ca="1">SUMIFS(AF$2:AF184,D$2:D184,D184)</f>
        <v>423</v>
      </c>
    </row>
    <row r="185" spans="1:33" hidden="1" x14ac:dyDescent="0.35">
      <c r="A185" s="21">
        <f>IF(ISBLANK(B185),"",COUNTIF(B$2:B185,B185))-1</f>
        <v>6</v>
      </c>
      <c r="B185" s="27">
        <v>22</v>
      </c>
      <c r="C185" s="10">
        <f>VLOOKUP($A185+IF($A185=0,1,0),Database!$A:$Y,7,FALSE)</f>
        <v>46187</v>
      </c>
      <c r="D185" s="21" t="str">
        <f>VLOOKUP(Pronostics!$B185,Setup_MPP!$A:$G,3,FALSE)</f>
        <v>Jujumsrd</v>
      </c>
      <c r="E185" s="21" t="str">
        <f>VLOOKUP(Pronostics!$B185,Setup_MPP!$A:$G,2,FALSE)</f>
        <v>Julie Mansard</v>
      </c>
      <c r="F185" s="21" t="str">
        <f>VLOOKUP($B185,Setup_MPP!$A:$E,4,FALSE)</f>
        <v>#41DEF0</v>
      </c>
      <c r="G185" s="21" t="str">
        <f>VLOOKUP($B185,Setup_MPP!$A:$E,5,FALSE)</f>
        <v>#0BA6B7</v>
      </c>
      <c r="H185" s="21" t="str">
        <f>IFERROR(IF(AND(A185&gt;=1,A185&lt;=104),VLOOKUP($A185,Location!$A:$J,6,FALSE),IF(A185=0,"Avant l'ouverture",IF(OR(A185=105,A185=106),"Bonus"))),"")</f>
        <v>Tour 1</v>
      </c>
      <c r="I185" s="21" t="str">
        <f>IF(LEFT(H185,4)="Tour",VLOOKUP(A185,Database!$A:$C,3,FALSE),"")</f>
        <v>C</v>
      </c>
      <c r="J185" s="21" t="str">
        <f>VLOOKUP($A185,Location!$A:$J,7,FALSE)</f>
        <v>Brésil</v>
      </c>
      <c r="K185" s="21" t="str">
        <f>IFERROR(VLOOKUP(J185,Setup_Team!$B:$C,2,FALSE), "TDB")</f>
        <v>BRA</v>
      </c>
      <c r="L185" s="21" t="str">
        <f>VLOOKUP($A185,Location!$A:$J,8,FALSE)</f>
        <v>Maroc</v>
      </c>
      <c r="M185" s="21" t="str">
        <f>IFERROR(VLOOKUP(L185,Setup_Team!$B:$C,2,FALSE), "TDB")</f>
        <v>MAR</v>
      </c>
      <c r="N185" s="21" t="str">
        <f>VLOOKUP($A185,Location!$A:$J,9,FALSE)</f>
        <v>East Rutherford, New Jersey/New York</v>
      </c>
      <c r="O185" s="21" t="str">
        <f>VLOOKUP($A185,Location!$A:$J,10,FALSE)</f>
        <v>MetLife Stadium</v>
      </c>
      <c r="P185" s="27">
        <v>2</v>
      </c>
      <c r="Q185" s="27">
        <v>1</v>
      </c>
      <c r="R185" s="27" t="str">
        <f t="shared" si="13"/>
        <v>2-1</v>
      </c>
      <c r="S185" s="21">
        <v>0</v>
      </c>
      <c r="T185" s="20">
        <f>VLOOKUP($A185,Database!$A:$Y,10,FALSE)</f>
        <v>55</v>
      </c>
      <c r="U185" s="20">
        <f>VLOOKUP($A185,Database!$A:$Y,11,FALSE)</f>
        <v>122</v>
      </c>
      <c r="V185" s="20">
        <f>VLOOKUP($A185,Database!$A:$Y,12,FALSE)</f>
        <v>140</v>
      </c>
      <c r="W185" s="20" t="str">
        <f>VLOOKUP(A185,Database!A:M,13,FALSE)</f>
        <v>Terminé</v>
      </c>
      <c r="X185" s="20">
        <f>VLOOKUP($A185,Database!$A:$Y,20,FALSE)</f>
        <v>1</v>
      </c>
      <c r="Y185" s="20">
        <f>VLOOKUP($A185,Database!$A:$Y,21,FALSE)</f>
        <v>1</v>
      </c>
      <c r="Z185" s="20">
        <f t="shared" si="12"/>
        <v>0</v>
      </c>
      <c r="AA185" s="20">
        <f t="shared" si="14"/>
        <v>0</v>
      </c>
      <c r="AB185" s="20">
        <f t="shared" ca="1" si="15"/>
        <v>0</v>
      </c>
      <c r="AC185" s="20">
        <f t="shared" ca="1" si="16"/>
        <v>0</v>
      </c>
      <c r="AD185" s="20" t="str">
        <f ca="1">IF(AC185=0,"",IF(OR(ISBLANK(P185),ISBLANK(Q185)),"",IF(ISBLANK(VLOOKUP(A185,Database!A:AA,22,FALSE)),"",VLOOKUP(A185,Database!A:AA,22,FALSE))))</f>
        <v/>
      </c>
      <c r="AE185" s="20">
        <f ca="1">IFERROR(
   IF(
     OR(ISBLANK(P185),ISBLANK(Q185)),
     "",
     IF(
       AND(AB185&lt;&gt;"",OR(W185="Terminé",W185="En cours")),
       VLOOKUP(AD185,Setup_ScoreExactBonus!A:D,4,FALSE),
       0
     )),
  0)</f>
        <v>0</v>
      </c>
      <c r="AF185" s="21">
        <f t="shared" ca="1" si="17"/>
        <v>0</v>
      </c>
      <c r="AG185" s="21">
        <f ca="1">SUMIFS(AF$2:AF185,D$2:D185,D185)</f>
        <v>143</v>
      </c>
    </row>
    <row r="186" spans="1:33" hidden="1" x14ac:dyDescent="0.35">
      <c r="A186" s="21">
        <f>IF(ISBLANK(B186),"",COUNTIF(B$2:B186,B186))-1</f>
        <v>6</v>
      </c>
      <c r="B186" s="27">
        <v>23</v>
      </c>
      <c r="C186" s="10">
        <f>VLOOKUP($A186+IF($A186=0,1,0),Database!$A:$Y,7,FALSE)</f>
        <v>46187</v>
      </c>
      <c r="D186" s="21" t="str">
        <f>VLOOKUP(Pronostics!$B186,Setup_MPP!$A:$G,3,FALSE)</f>
        <v>DJUDJUPRONO</v>
      </c>
      <c r="E186" s="21" t="str">
        <f>VLOOKUP(Pronostics!$B186,Setup_MPP!$A:$G,2,FALSE)</f>
        <v>Juliette</v>
      </c>
      <c r="F186" s="21" t="str">
        <f>VLOOKUP($B186,Setup_MPP!$A:$E,4,FALSE)</f>
        <v>#F2A2A2</v>
      </c>
      <c r="G186" s="21" t="str">
        <f>VLOOKUP($B186,Setup_MPP!$A:$E,5,FALSE)</f>
        <v>#C25D5D</v>
      </c>
      <c r="H186" s="21" t="str">
        <f>IFERROR(IF(AND(A186&gt;=1,A186&lt;=104),VLOOKUP($A186,Location!$A:$J,6,FALSE),IF(A186=0,"Avant l'ouverture",IF(OR(A186=105,A186=106),"Bonus"))),"")</f>
        <v>Tour 1</v>
      </c>
      <c r="I186" s="21" t="str">
        <f>IF(LEFT(H186,4)="Tour",VLOOKUP(A186,Database!$A:$C,3,FALSE),"")</f>
        <v>C</v>
      </c>
      <c r="J186" s="21" t="str">
        <f>VLOOKUP($A186,Location!$A:$J,7,FALSE)</f>
        <v>Brésil</v>
      </c>
      <c r="K186" s="21" t="str">
        <f>IFERROR(VLOOKUP(J186,Setup_Team!$B:$C,2,FALSE), "TDB")</f>
        <v>BRA</v>
      </c>
      <c r="L186" s="21" t="str">
        <f>VLOOKUP($A186,Location!$A:$J,8,FALSE)</f>
        <v>Maroc</v>
      </c>
      <c r="M186" s="21" t="str">
        <f>IFERROR(VLOOKUP(L186,Setup_Team!$B:$C,2,FALSE), "TDB")</f>
        <v>MAR</v>
      </c>
      <c r="N186" s="21" t="str">
        <f>VLOOKUP($A186,Location!$A:$J,9,FALSE)</f>
        <v>East Rutherford, New Jersey/New York</v>
      </c>
      <c r="O186" s="21" t="str">
        <f>VLOOKUP($A186,Location!$A:$J,10,FALSE)</f>
        <v>MetLife Stadium</v>
      </c>
      <c r="P186" s="27">
        <v>2</v>
      </c>
      <c r="Q186" s="27">
        <v>1</v>
      </c>
      <c r="R186" s="27" t="str">
        <f t="shared" si="13"/>
        <v>2-1</v>
      </c>
      <c r="S186" s="21">
        <v>0</v>
      </c>
      <c r="T186" s="20">
        <f>VLOOKUP($A186,Database!$A:$Y,10,FALSE)</f>
        <v>55</v>
      </c>
      <c r="U186" s="20">
        <f>VLOOKUP($A186,Database!$A:$Y,11,FALSE)</f>
        <v>122</v>
      </c>
      <c r="V186" s="20">
        <f>VLOOKUP($A186,Database!$A:$Y,12,FALSE)</f>
        <v>140</v>
      </c>
      <c r="W186" s="20" t="str">
        <f>VLOOKUP(A186,Database!A:M,13,FALSE)</f>
        <v>Terminé</v>
      </c>
      <c r="X186" s="20">
        <f>VLOOKUP($A186,Database!$A:$Y,20,FALSE)</f>
        <v>1</v>
      </c>
      <c r="Y186" s="20">
        <f>VLOOKUP($A186,Database!$A:$Y,21,FALSE)</f>
        <v>1</v>
      </c>
      <c r="Z186" s="20">
        <f t="shared" si="12"/>
        <v>0</v>
      </c>
      <c r="AA186" s="20">
        <f t="shared" si="14"/>
        <v>0</v>
      </c>
      <c r="AB186" s="20">
        <f t="shared" ca="1" si="15"/>
        <v>0</v>
      </c>
      <c r="AC186" s="20">
        <f t="shared" ca="1" si="16"/>
        <v>0</v>
      </c>
      <c r="AD186" s="20" t="str">
        <f ca="1">IF(AC186=0,"",IF(OR(ISBLANK(P186),ISBLANK(Q186)),"",IF(ISBLANK(VLOOKUP(A186,Database!A:AA,22,FALSE)),"",VLOOKUP(A186,Database!A:AA,22,FALSE))))</f>
        <v/>
      </c>
      <c r="AE186" s="20">
        <f ca="1">IFERROR(
   IF(
     OR(ISBLANK(P186),ISBLANK(Q186)),
     "",
     IF(
       AND(AB186&lt;&gt;"",OR(W186="Terminé",W186="En cours")),
       VLOOKUP(AD186,Setup_ScoreExactBonus!A:D,4,FALSE),
       0
     )),
  0)</f>
        <v>0</v>
      </c>
      <c r="AF186" s="21">
        <f t="shared" ca="1" si="17"/>
        <v>0</v>
      </c>
      <c r="AG186" s="21">
        <f ca="1">SUMIFS(AF$2:AF186,D$2:D186,D186)</f>
        <v>165</v>
      </c>
    </row>
    <row r="187" spans="1:33" hidden="1" x14ac:dyDescent="0.35">
      <c r="A187" s="21">
        <f>IF(ISBLANK(B187),"",COUNTIF(B$2:B187,B187))-1</f>
        <v>6</v>
      </c>
      <c r="B187" s="27">
        <v>24</v>
      </c>
      <c r="C187" s="10">
        <f>VLOOKUP($A187+IF($A187=0,1,0),Database!$A:$Y,7,FALSE)</f>
        <v>46187</v>
      </c>
      <c r="D187" s="21" t="str">
        <f>VLOOKUP(Pronostics!$B187,Setup_MPP!$A:$G,3,FALSE)</f>
        <v>Samyaaaaaaaaaa</v>
      </c>
      <c r="E187" s="21" t="str">
        <f>VLOOKUP(Pronostics!$B187,Setup_MPP!$A:$G,2,FALSE)</f>
        <v>Samya ALAOUI</v>
      </c>
      <c r="F187" s="21" t="str">
        <f>VLOOKUP($B187,Setup_MPP!$A:$E,4,FALSE)</f>
        <v>#A2F2C7</v>
      </c>
      <c r="G187" s="21" t="str">
        <f>VLOOKUP($B187,Setup_MPP!$A:$E,5,FALSE)</f>
        <v>#5DC18C</v>
      </c>
      <c r="H187" s="21" t="str">
        <f>IFERROR(IF(AND(A187&gt;=1,A187&lt;=104),VLOOKUP($A187,Location!$A:$J,6,FALSE),IF(A187=0,"Avant l'ouverture",IF(OR(A187=105,A187=106),"Bonus"))),"")</f>
        <v>Tour 1</v>
      </c>
      <c r="I187" s="21" t="str">
        <f>IF(LEFT(H187,4)="Tour",VLOOKUP(A187,Database!$A:$C,3,FALSE),"")</f>
        <v>C</v>
      </c>
      <c r="J187" s="21" t="str">
        <f>VLOOKUP($A187,Location!$A:$J,7,FALSE)</f>
        <v>Brésil</v>
      </c>
      <c r="K187" s="21" t="str">
        <f>IFERROR(VLOOKUP(J187,Setup_Team!$B:$C,2,FALSE), "TDB")</f>
        <v>BRA</v>
      </c>
      <c r="L187" s="21" t="str">
        <f>VLOOKUP($A187,Location!$A:$J,8,FALSE)</f>
        <v>Maroc</v>
      </c>
      <c r="M187" s="21" t="str">
        <f>IFERROR(VLOOKUP(L187,Setup_Team!$B:$C,2,FALSE), "TDB")</f>
        <v>MAR</v>
      </c>
      <c r="N187" s="21" t="str">
        <f>VLOOKUP($A187,Location!$A:$J,9,FALSE)</f>
        <v>East Rutherford, New Jersey/New York</v>
      </c>
      <c r="O187" s="21" t="str">
        <f>VLOOKUP($A187,Location!$A:$J,10,FALSE)</f>
        <v>MetLife Stadium</v>
      </c>
      <c r="P187" s="27">
        <v>1</v>
      </c>
      <c r="Q187" s="27">
        <v>2</v>
      </c>
      <c r="R187" s="27" t="str">
        <f t="shared" si="13"/>
        <v>1-2</v>
      </c>
      <c r="S187" s="21">
        <v>1</v>
      </c>
      <c r="T187" s="20">
        <f>VLOOKUP($A187,Database!$A:$Y,10,FALSE)</f>
        <v>55</v>
      </c>
      <c r="U187" s="20">
        <f>VLOOKUP($A187,Database!$A:$Y,11,FALSE)</f>
        <v>122</v>
      </c>
      <c r="V187" s="20">
        <f>VLOOKUP($A187,Database!$A:$Y,12,FALSE)</f>
        <v>140</v>
      </c>
      <c r="W187" s="20" t="str">
        <f>VLOOKUP(A187,Database!A:M,13,FALSE)</f>
        <v>Terminé</v>
      </c>
      <c r="X187" s="20">
        <f>VLOOKUP($A187,Database!$A:$Y,20,FALSE)</f>
        <v>1</v>
      </c>
      <c r="Y187" s="20">
        <f>VLOOKUP($A187,Database!$A:$Y,21,FALSE)</f>
        <v>1</v>
      </c>
      <c r="Z187" s="20">
        <f t="shared" si="12"/>
        <v>0</v>
      </c>
      <c r="AA187" s="20">
        <f t="shared" si="14"/>
        <v>0</v>
      </c>
      <c r="AB187" s="20">
        <f t="shared" ca="1" si="15"/>
        <v>0</v>
      </c>
      <c r="AC187" s="20">
        <f t="shared" ca="1" si="16"/>
        <v>0</v>
      </c>
      <c r="AD187" s="20" t="str">
        <f ca="1">IF(AC187=0,"",IF(OR(ISBLANK(P187),ISBLANK(Q187)),"",IF(ISBLANK(VLOOKUP(A187,Database!A:AA,22,FALSE)),"",VLOOKUP(A187,Database!A:AA,22,FALSE))))</f>
        <v/>
      </c>
      <c r="AE187" s="20">
        <f ca="1">IFERROR(
   IF(
     OR(ISBLANK(P187),ISBLANK(Q187)),
     "",
     IF(
       AND(AB187&lt;&gt;"",OR(W187="Terminé",W187="En cours")),
       VLOOKUP(AD187,Setup_ScoreExactBonus!A:D,4,FALSE),
       0
     )),
  0)</f>
        <v>0</v>
      </c>
      <c r="AF187" s="21">
        <f t="shared" ca="1" si="17"/>
        <v>0</v>
      </c>
      <c r="AG187" s="21">
        <f ca="1">SUMIFS(AF$2:AF187,D$2:D187,D187)</f>
        <v>394</v>
      </c>
    </row>
    <row r="188" spans="1:33" hidden="1" x14ac:dyDescent="0.35">
      <c r="A188" s="21">
        <f>IF(ISBLANK(B188),"",COUNTIF(B$2:B188,B188))-1</f>
        <v>6</v>
      </c>
      <c r="B188" s="27">
        <v>25</v>
      </c>
      <c r="C188" s="10">
        <f>VLOOKUP($A188+IF($A188=0,1,0),Database!$A:$Y,7,FALSE)</f>
        <v>46187</v>
      </c>
      <c r="D188" s="21" t="str">
        <f>VLOOKUP(Pronostics!$B188,Setup_MPP!$A:$G,3,FALSE)</f>
        <v>leaw0808</v>
      </c>
      <c r="E188" s="21" t="str">
        <f>VLOOKUP(Pronostics!$B188,Setup_MPP!$A:$G,2,FALSE)</f>
        <v>Léa WALOCQ</v>
      </c>
      <c r="F188" s="21" t="str">
        <f>VLOOKUP($B188,Setup_MPP!$A:$E,4,FALSE)</f>
        <v>#D1B9EB</v>
      </c>
      <c r="G188" s="21" t="str">
        <f>VLOOKUP($B188,Setup_MPP!$A:$E,5,FALSE)</f>
        <v>#B58BC7</v>
      </c>
      <c r="H188" s="21" t="str">
        <f>IFERROR(IF(AND(A188&gt;=1,A188&lt;=104),VLOOKUP($A188,Location!$A:$J,6,FALSE),IF(A188=0,"Avant l'ouverture",IF(OR(A188=105,A188=106),"Bonus"))),"")</f>
        <v>Tour 1</v>
      </c>
      <c r="I188" s="21" t="str">
        <f>IF(LEFT(H188,4)="Tour",VLOOKUP(A188,Database!$A:$C,3,FALSE),"")</f>
        <v>C</v>
      </c>
      <c r="J188" s="21" t="str">
        <f>VLOOKUP($A188,Location!$A:$J,7,FALSE)</f>
        <v>Brésil</v>
      </c>
      <c r="K188" s="21" t="str">
        <f>IFERROR(VLOOKUP(J188,Setup_Team!$B:$C,2,FALSE), "TDB")</f>
        <v>BRA</v>
      </c>
      <c r="L188" s="21" t="str">
        <f>VLOOKUP($A188,Location!$A:$J,8,FALSE)</f>
        <v>Maroc</v>
      </c>
      <c r="M188" s="21" t="str">
        <f>IFERROR(VLOOKUP(L188,Setup_Team!$B:$C,2,FALSE), "TDB")</f>
        <v>MAR</v>
      </c>
      <c r="N188" s="21" t="str">
        <f>VLOOKUP($A188,Location!$A:$J,9,FALSE)</f>
        <v>East Rutherford, New Jersey/New York</v>
      </c>
      <c r="O188" s="21" t="str">
        <f>VLOOKUP($A188,Location!$A:$J,10,FALSE)</f>
        <v>MetLife Stadium</v>
      </c>
      <c r="P188" s="27">
        <v>3</v>
      </c>
      <c r="Q188" s="27">
        <v>2</v>
      </c>
      <c r="R188" s="27" t="str">
        <f t="shared" si="13"/>
        <v>3-2</v>
      </c>
      <c r="S188" s="21">
        <v>0</v>
      </c>
      <c r="T188" s="20">
        <f>VLOOKUP($A188,Database!$A:$Y,10,FALSE)</f>
        <v>55</v>
      </c>
      <c r="U188" s="20">
        <f>VLOOKUP($A188,Database!$A:$Y,11,FALSE)</f>
        <v>122</v>
      </c>
      <c r="V188" s="20">
        <f>VLOOKUP($A188,Database!$A:$Y,12,FALSE)</f>
        <v>140</v>
      </c>
      <c r="W188" s="20" t="str">
        <f>VLOOKUP(A188,Database!A:M,13,FALSE)</f>
        <v>Terminé</v>
      </c>
      <c r="X188" s="20">
        <f>VLOOKUP($A188,Database!$A:$Y,20,FALSE)</f>
        <v>1</v>
      </c>
      <c r="Y188" s="20">
        <f>VLOOKUP($A188,Database!$A:$Y,21,FALSE)</f>
        <v>1</v>
      </c>
      <c r="Z188" s="20">
        <f t="shared" si="12"/>
        <v>0</v>
      </c>
      <c r="AA188" s="20">
        <f t="shared" si="14"/>
        <v>0</v>
      </c>
      <c r="AB188" s="20">
        <f t="shared" ca="1" si="15"/>
        <v>0</v>
      </c>
      <c r="AC188" s="20">
        <f t="shared" ca="1" si="16"/>
        <v>0</v>
      </c>
      <c r="AD188" s="20" t="str">
        <f ca="1">IF(AC188=0,"",IF(OR(ISBLANK(P188),ISBLANK(Q188)),"",IF(ISBLANK(VLOOKUP(A188,Database!A:AA,22,FALSE)),"",VLOOKUP(A188,Database!A:AA,22,FALSE))))</f>
        <v/>
      </c>
      <c r="AE188" s="20">
        <f ca="1">IFERROR(
   IF(
     OR(ISBLANK(P188),ISBLANK(Q188)),
     "",
     IF(
       AND(AB188&lt;&gt;"",OR(W188="Terminé",W188="En cours")),
       VLOOKUP(AD188,Setup_ScoreExactBonus!A:D,4,FALSE),
       0
     )),
  0)</f>
        <v>0</v>
      </c>
      <c r="AF188" s="21">
        <f t="shared" ca="1" si="17"/>
        <v>0</v>
      </c>
      <c r="AG188" s="21">
        <f ca="1">SUMIFS(AF$2:AF188,D$2:D188,D188)</f>
        <v>96</v>
      </c>
    </row>
    <row r="189" spans="1:33" hidden="1" x14ac:dyDescent="0.35">
      <c r="A189" s="21">
        <f>IF(ISBLANK(B189),"",COUNTIF(B$2:B189,B189))-1</f>
        <v>6</v>
      </c>
      <c r="B189" s="27">
        <v>26</v>
      </c>
      <c r="C189" s="10">
        <v>46184.875</v>
      </c>
      <c r="D189" s="21" t="str">
        <f>VLOOKUP(Pronostics!$B189,Setup_MPP!$A:$G,3,FALSE)</f>
        <v>Mohamad#5GGG1</v>
      </c>
      <c r="E189" s="21" t="str">
        <f>VLOOKUP(Pronostics!$B189,Setup_MPP!$A:$G,2,FALSE)</f>
        <v>Mohamad EL KAWAS</v>
      </c>
      <c r="F189" s="21" t="str">
        <f>VLOOKUP($B189,Setup_MPP!$A:$E,4,FALSE)</f>
        <v>#EB8787</v>
      </c>
      <c r="G189" s="21" t="str">
        <f>VLOOKUP($B189,Setup_MPP!$A:$E,5,FALSE)</f>
        <v>#368E2C</v>
      </c>
      <c r="H189" s="21" t="str">
        <f>IFERROR(IF(AND(A189&gt;=1,A189&lt;=104),VLOOKUP($A189,Location!$A:$J,6,FALSE),IF(A189=0,"Avant l'ouverture",IF(OR(A189=105,A189=106),"Bonus"))),"")</f>
        <v>Tour 1</v>
      </c>
      <c r="I189" s="21" t="str">
        <f>IF(LEFT(H189,4)="Tour",VLOOKUP(A189,Database!$A:$C,3,FALSE),"")</f>
        <v>C</v>
      </c>
      <c r="J189" s="21" t="str">
        <f>VLOOKUP($A189,Location!$A:$J,7,FALSE)</f>
        <v>Brésil</v>
      </c>
      <c r="K189" s="21" t="str">
        <f>IFERROR(VLOOKUP(J189,Setup_Team!$B:$C,2,FALSE), "TDB")</f>
        <v>BRA</v>
      </c>
      <c r="L189" s="21" t="str">
        <f>VLOOKUP($A189,Location!$A:$J,8,FALSE)</f>
        <v>Maroc</v>
      </c>
      <c r="M189" s="21" t="str">
        <f>IFERROR(VLOOKUP(L189,Setup_Team!$B:$C,2,FALSE), "TDB")</f>
        <v>MAR</v>
      </c>
      <c r="P189" s="21">
        <v>1</v>
      </c>
      <c r="Q189" s="21">
        <v>2</v>
      </c>
      <c r="R189" s="27" t="str">
        <f t="shared" si="13"/>
        <v>1-2</v>
      </c>
      <c r="S189" s="21">
        <v>0</v>
      </c>
      <c r="T189" s="20">
        <f>VLOOKUP($A189,Database!$A:$Y,10,FALSE)</f>
        <v>55</v>
      </c>
      <c r="U189" s="20">
        <f>VLOOKUP($A189,Database!$A:$Y,11,FALSE)</f>
        <v>122</v>
      </c>
      <c r="V189" s="20">
        <f>VLOOKUP($A189,Database!$A:$Y,12,FALSE)</f>
        <v>140</v>
      </c>
      <c r="W189" s="20" t="str">
        <f>VLOOKUP(A189,Database!A:M,13,FALSE)</f>
        <v>Terminé</v>
      </c>
      <c r="X189" s="20">
        <f>VLOOKUP($A189,Database!$A:$Y,20,FALSE)</f>
        <v>1</v>
      </c>
      <c r="Y189" s="20">
        <f>VLOOKUP($A189,Database!$A:$Y,21,FALSE)</f>
        <v>1</v>
      </c>
      <c r="Z189" s="20">
        <f t="shared" si="12"/>
        <v>0</v>
      </c>
      <c r="AA189" s="20">
        <f t="shared" si="14"/>
        <v>0</v>
      </c>
      <c r="AB189" s="20">
        <f t="shared" ca="1" si="15"/>
        <v>0</v>
      </c>
      <c r="AC189" s="20">
        <f t="shared" ca="1" si="16"/>
        <v>0</v>
      </c>
      <c r="AD189" s="20" t="str">
        <f ca="1">IF(AC189=0,"",IF(OR(ISBLANK(P189),ISBLANK(Q189)),"",IF(ISBLANK(VLOOKUP(A189,Database!A:AA,22,FALSE)),"",VLOOKUP(A189,Database!A:AA,22,FALSE))))</f>
        <v/>
      </c>
      <c r="AE189" s="20">
        <f ca="1">IFERROR(
   IF(
     OR(ISBLANK(P189),ISBLANK(Q189)),
     "",
     IF(
       AND(AB189&lt;&gt;"",OR(W189="Terminé",W189="En cours")),
       VLOOKUP(AD189,Setup_ScoreExactBonus!A:D,4,FALSE),
       0
     )),
  0)</f>
        <v>0</v>
      </c>
      <c r="AF189" s="21">
        <f t="shared" ca="1" si="17"/>
        <v>0</v>
      </c>
      <c r="AG189" s="21">
        <f ca="1">SUMIFS(AF$2:AF189,D$2:D189,D189)</f>
        <v>123</v>
      </c>
    </row>
    <row r="190" spans="1:33" hidden="1" x14ac:dyDescent="0.35">
      <c r="A190" s="21">
        <f>IF(ISBLANK(B190),"",COUNTIF(B$2:B190,B190))-1</f>
        <v>6</v>
      </c>
      <c r="B190" s="27">
        <v>27</v>
      </c>
      <c r="C190" s="10">
        <f>VLOOKUP($A190+IF($A190=0,1,0),Database!$A:$Y,7,FALSE)</f>
        <v>46187</v>
      </c>
      <c r="D190" s="21" t="str">
        <f>VLOOKUP(Pronostics!$B190,Setup_MPP!$A:$G,3,FALSE)</f>
        <v>maryemkappa</v>
      </c>
      <c r="E190" s="21" t="str">
        <f>VLOOKUP(Pronostics!$B190,Setup_MPP!$A:$G,2,FALSE)</f>
        <v>Maryem GUIZANI</v>
      </c>
      <c r="F190" s="21" t="str">
        <f>VLOOKUP($B190,Setup_MPP!$A:$E,4,FALSE)</f>
        <v>#BCA2F4</v>
      </c>
      <c r="G190" s="21" t="str">
        <f>VLOOKUP($B190,Setup_MPP!$A:$E,5,FALSE)</f>
        <v>#6D3DD5</v>
      </c>
      <c r="H190" s="21" t="str">
        <f>IFERROR(IF(AND(A190&gt;=1,A190&lt;=104),VLOOKUP($A190,Location!$A:$J,6,FALSE),IF(A190=0,"Avant l'ouverture",IF(OR(A190=105,A190=106),"Bonus"))),"")</f>
        <v>Tour 1</v>
      </c>
      <c r="I190" s="21" t="str">
        <f>IF(LEFT(H190,4)="Tour",VLOOKUP(A190,Database!$A:$C,3,FALSE),"")</f>
        <v>C</v>
      </c>
      <c r="J190" s="21" t="str">
        <f>VLOOKUP($A190,Location!$A:$J,7,FALSE)</f>
        <v>Brésil</v>
      </c>
      <c r="K190" s="21" t="str">
        <f>IFERROR(VLOOKUP(J190,Setup_Team!$B:$C,2,FALSE), "TDB")</f>
        <v>BRA</v>
      </c>
      <c r="L190" s="21" t="str">
        <f>VLOOKUP($A190,Location!$A:$J,8,FALSE)</f>
        <v>Maroc</v>
      </c>
      <c r="M190" s="21" t="str">
        <f>IFERROR(VLOOKUP(L190,Setup_Team!$B:$C,2,FALSE), "TDB")</f>
        <v>MAR</v>
      </c>
      <c r="R190" s="27" t="str">
        <f t="shared" si="13"/>
        <v>0-0</v>
      </c>
      <c r="S190" s="21">
        <v>0</v>
      </c>
      <c r="T190" s="20">
        <f>VLOOKUP($A190,Database!$A:$Y,10,FALSE)</f>
        <v>55</v>
      </c>
      <c r="U190" s="20">
        <f>VLOOKUP($A190,Database!$A:$Y,11,FALSE)</f>
        <v>122</v>
      </c>
      <c r="V190" s="20">
        <f>VLOOKUP($A190,Database!$A:$Y,12,FALSE)</f>
        <v>140</v>
      </c>
      <c r="W190" s="20" t="str">
        <f>VLOOKUP(A190,Database!A:M,13,FALSE)</f>
        <v>Terminé</v>
      </c>
      <c r="X190" s="20">
        <f>VLOOKUP($A190,Database!$A:$Y,20,FALSE)</f>
        <v>1</v>
      </c>
      <c r="Y190" s="20">
        <f>VLOOKUP($A190,Database!$A:$Y,21,FALSE)</f>
        <v>1</v>
      </c>
      <c r="Z190" s="20">
        <f t="shared" si="12"/>
        <v>1</v>
      </c>
      <c r="AA190" s="20" t="str">
        <f t="shared" si="14"/>
        <v/>
      </c>
      <c r="AB190" s="20">
        <f t="shared" ca="1" si="15"/>
        <v>122</v>
      </c>
      <c r="AC190" s="20">
        <f t="shared" ca="1" si="16"/>
        <v>0</v>
      </c>
      <c r="AD190" s="20" t="str">
        <f ca="1">IF(AC190=0,"",IF(OR(ISBLANK(P190),ISBLANK(Q190)),"",IF(ISBLANK(VLOOKUP(A190,Database!A:AA,22,FALSE)),"",VLOOKUP(A190,Database!A:AA,22,FALSE))))</f>
        <v/>
      </c>
      <c r="AE190" s="20" t="str">
        <f>IFERROR(
   IF(
     OR(ISBLANK(P190),ISBLANK(Q190)),
     "",
     IF(
       AND(AB190&lt;&gt;"",OR(W190="Terminé",W190="En cours")),
       VLOOKUP(AD190,Setup_ScoreExactBonus!A:D,4,FALSE),
       0
     )),
  0)</f>
        <v/>
      </c>
      <c r="AF190" s="21">
        <f t="shared" si="17"/>
        <v>0</v>
      </c>
      <c r="AG190" s="21">
        <f>SUMIFS(AF$2:AF190,D$2:D190,D190)</f>
        <v>0</v>
      </c>
    </row>
    <row r="191" spans="1:33" hidden="1" x14ac:dyDescent="0.35">
      <c r="A191" s="21">
        <f>IF(ISBLANK(B191),"",COUNTIF(B$2:B191,B191))-1</f>
        <v>7</v>
      </c>
      <c r="B191" s="27">
        <v>1</v>
      </c>
      <c r="C191" s="10">
        <f>VLOOKUP($A191+IF($A191=0,1,0),Database!$A:$Y,7,FALSE)</f>
        <v>46187.125</v>
      </c>
      <c r="D191" s="21" t="str">
        <f>VLOOKUP(Pronostics!$B191,Setup_MPP!$A:$G,3,FALSE)</f>
        <v>_Nicolas_LM_</v>
      </c>
      <c r="E191" s="21" t="str">
        <f>VLOOKUP(Pronostics!$B191,Setup_MPP!$A:$G,2,FALSE)</f>
        <v>Nicolas LE MOUEL</v>
      </c>
      <c r="F191" s="21" t="str">
        <f>VLOOKUP($B191,Setup_MPP!$A:$E,4,FALSE)</f>
        <v>#F7C79D</v>
      </c>
      <c r="G191" s="21" t="str">
        <f>VLOOKUP($B191,Setup_MPP!$A:$E,5,FALSE)</f>
        <v>#FFBE85</v>
      </c>
      <c r="H191" s="21" t="str">
        <f>IFERROR(IF(AND(A191&gt;=1,A191&lt;=104),VLOOKUP($A191,Location!$A:$J,6,FALSE),IF(A191=0,"Avant l'ouverture",IF(OR(A191=105,A191=106),"Bonus"))),"")</f>
        <v>Tour 1</v>
      </c>
      <c r="I191" s="21" t="str">
        <f>IF(LEFT(H191,4)="Tour",VLOOKUP(A191,Database!$A:$C,3,FALSE),"")</f>
        <v>C</v>
      </c>
      <c r="J191" s="21" t="str">
        <f>VLOOKUP($A191,Location!$A:$J,7,FALSE)</f>
        <v>Haïti</v>
      </c>
      <c r="K191" s="21" t="str">
        <f>IFERROR(VLOOKUP(J191,Setup_Team!$B:$C,2,FALSE), "TDB")</f>
        <v>HTI</v>
      </c>
      <c r="L191" s="21" t="str">
        <f>VLOOKUP($A191,Location!$A:$J,8,FALSE)</f>
        <v>Ecosse</v>
      </c>
      <c r="M191" s="21" t="str">
        <f>IFERROR(VLOOKUP(L191,Setup_Team!$B:$C,2,FALSE), "TDB")</f>
        <v>SCO</v>
      </c>
      <c r="N191" s="21" t="str">
        <f>VLOOKUP($A191,Location!$A:$J,9,FALSE)</f>
        <v>Foxborough</v>
      </c>
      <c r="O191" s="21" t="str">
        <f>VLOOKUP($A191,Location!$A:$J,10,FALSE)</f>
        <v>Gillette Stadium</v>
      </c>
      <c r="P191" s="27">
        <v>0</v>
      </c>
      <c r="Q191" s="27">
        <v>1</v>
      </c>
      <c r="R191" s="27" t="str">
        <f t="shared" si="13"/>
        <v>0-1</v>
      </c>
      <c r="S191" s="21">
        <v>0</v>
      </c>
      <c r="T191" s="20">
        <f>VLOOKUP($A191,Database!$A:$Y,10,FALSE)</f>
        <v>154</v>
      </c>
      <c r="U191" s="20">
        <f>VLOOKUP($A191,Database!$A:$Y,11,FALSE)</f>
        <v>131</v>
      </c>
      <c r="V191" s="20">
        <f>VLOOKUP($A191,Database!$A:$Y,12,FALSE)</f>
        <v>44</v>
      </c>
      <c r="W191" s="20" t="str">
        <f>VLOOKUP(A191,Database!A:M,13,FALSE)</f>
        <v>Terminé</v>
      </c>
      <c r="X191" s="20">
        <f>VLOOKUP($A191,Database!$A:$Y,20,FALSE)</f>
        <v>0</v>
      </c>
      <c r="Y191" s="20">
        <f>VLOOKUP($A191,Database!$A:$Y,21,FALSE)</f>
        <v>1</v>
      </c>
      <c r="Z191" s="20">
        <f t="shared" si="12"/>
        <v>0</v>
      </c>
      <c r="AA191" s="20">
        <f t="shared" si="14"/>
        <v>1</v>
      </c>
      <c r="AB191" s="20">
        <f t="shared" ca="1" si="15"/>
        <v>44</v>
      </c>
      <c r="AC191" s="20">
        <f t="shared" ca="1" si="16"/>
        <v>1</v>
      </c>
      <c r="AD191" s="20" t="str">
        <f ca="1">IF(AC191=0,"",IF(OR(ISBLANK(P191),ISBLANK(Q191)),"",IF(ISBLANK(VLOOKUP(A191,Database!A:AA,22,FALSE)),"",VLOOKUP(A191,Database!A:AA,22,FALSE))))</f>
        <v>Très rare</v>
      </c>
      <c r="AE191" s="20">
        <f ca="1">IFERROR(
   IF(
     OR(ISBLANK(P191),ISBLANK(Q191)),
     "",
     IF(
       AND(AB191&lt;&gt;"",OR(W191="Terminé",W191="En cours")),
       VLOOKUP(AD191,Setup_ScoreExactBonus!A:D,4,FALSE),
       0
     )),
  0)</f>
        <v>50</v>
      </c>
      <c r="AF191" s="21">
        <f t="shared" ca="1" si="17"/>
        <v>94</v>
      </c>
      <c r="AG191" s="21">
        <f ca="1">SUMIFS(AF$2:AF191,D$2:D191,D191)</f>
        <v>285</v>
      </c>
    </row>
    <row r="192" spans="1:33" hidden="1" x14ac:dyDescent="0.35">
      <c r="A192" s="21">
        <f>IF(ISBLANK(B192),"",COUNTIF(B$2:B192,B192))-1</f>
        <v>7</v>
      </c>
      <c r="B192" s="27">
        <v>2</v>
      </c>
      <c r="C192" s="10">
        <f>VLOOKUP($A192+IF($A192=0,1,0),Database!$A:$Y,7,FALSE)</f>
        <v>46187.125</v>
      </c>
      <c r="D192" s="21" t="str">
        <f>VLOOKUP(Pronostics!$B192,Setup_MPP!$A:$G,3,FALSE)</f>
        <v>leaelaz</v>
      </c>
      <c r="E192" s="21" t="str">
        <f>VLOOKUP(Pronostics!$B192,Setup_MPP!$A:$G,2,FALSE)</f>
        <v>Léa EL ASERY</v>
      </c>
      <c r="F192" s="21" t="str">
        <f>VLOOKUP($B192,Setup_MPP!$A:$E,4,FALSE)</f>
        <v>#FFBEBE</v>
      </c>
      <c r="G192" s="21" t="str">
        <f>VLOOKUP($B192,Setup_MPP!$A:$E,5,FALSE)</f>
        <v>#DF6868</v>
      </c>
      <c r="H192" s="21" t="str">
        <f>IFERROR(IF(AND(A192&gt;=1,A192&lt;=104),VLOOKUP($A192,Location!$A:$J,6,FALSE),IF(A192=0,"Avant l'ouverture",IF(OR(A192=105,A192=106),"Bonus"))),"")</f>
        <v>Tour 1</v>
      </c>
      <c r="I192" s="21" t="str">
        <f>IF(LEFT(H192,4)="Tour",VLOOKUP(A192,Database!$A:$C,3,FALSE),"")</f>
        <v>C</v>
      </c>
      <c r="J192" s="21" t="str">
        <f>VLOOKUP($A192,Location!$A:$J,7,FALSE)</f>
        <v>Haïti</v>
      </c>
      <c r="K192" s="21" t="str">
        <f>IFERROR(VLOOKUP(J192,Setup_Team!$B:$C,2,FALSE), "TDB")</f>
        <v>HTI</v>
      </c>
      <c r="L192" s="21" t="str">
        <f>VLOOKUP($A192,Location!$A:$J,8,FALSE)</f>
        <v>Ecosse</v>
      </c>
      <c r="M192" s="21" t="str">
        <f>IFERROR(VLOOKUP(L192,Setup_Team!$B:$C,2,FALSE), "TDB")</f>
        <v>SCO</v>
      </c>
      <c r="N192" s="21" t="str">
        <f>VLOOKUP($A192,Location!$A:$J,9,FALSE)</f>
        <v>Foxborough</v>
      </c>
      <c r="O192" s="21" t="str">
        <f>VLOOKUP($A192,Location!$A:$J,10,FALSE)</f>
        <v>Gillette Stadium</v>
      </c>
      <c r="P192" s="27">
        <v>0</v>
      </c>
      <c r="Q192" s="27">
        <v>1</v>
      </c>
      <c r="R192" s="27" t="str">
        <f t="shared" si="13"/>
        <v>0-1</v>
      </c>
      <c r="S192" s="21">
        <v>0</v>
      </c>
      <c r="T192" s="20">
        <f>VLOOKUP($A192,Database!$A:$Y,10,FALSE)</f>
        <v>154</v>
      </c>
      <c r="U192" s="20">
        <f>VLOOKUP($A192,Database!$A:$Y,11,FALSE)</f>
        <v>131</v>
      </c>
      <c r="V192" s="20">
        <f>VLOOKUP($A192,Database!$A:$Y,12,FALSE)</f>
        <v>44</v>
      </c>
      <c r="W192" s="20" t="str">
        <f>VLOOKUP(A192,Database!A:M,13,FALSE)</f>
        <v>Terminé</v>
      </c>
      <c r="X192" s="20">
        <f>VLOOKUP($A192,Database!$A:$Y,20,FALSE)</f>
        <v>0</v>
      </c>
      <c r="Y192" s="20">
        <f>VLOOKUP($A192,Database!$A:$Y,21,FALSE)</f>
        <v>1</v>
      </c>
      <c r="Z192" s="20">
        <f t="shared" si="12"/>
        <v>0</v>
      </c>
      <c r="AA192" s="20">
        <f t="shared" si="14"/>
        <v>1</v>
      </c>
      <c r="AB192" s="20">
        <f t="shared" ca="1" si="15"/>
        <v>44</v>
      </c>
      <c r="AC192" s="20">
        <f t="shared" ca="1" si="16"/>
        <v>1</v>
      </c>
      <c r="AD192" s="20" t="str">
        <f ca="1">IF(AC192=0,"",IF(OR(ISBLANK(P192),ISBLANK(Q192)),"",IF(ISBLANK(VLOOKUP(A192,Database!A:AA,22,FALSE)),"",VLOOKUP(A192,Database!A:AA,22,FALSE))))</f>
        <v>Très rare</v>
      </c>
      <c r="AE192" s="20">
        <f ca="1">IFERROR(
   IF(
     OR(ISBLANK(P192),ISBLANK(Q192)),
     "",
     IF(
       AND(AB192&lt;&gt;"",OR(W192="Terminé",W192="En cours")),
       VLOOKUP(AD192,Setup_ScoreExactBonus!A:D,4,FALSE),
       0
     )),
  0)</f>
        <v>50</v>
      </c>
      <c r="AF192" s="21">
        <f t="shared" ca="1" si="17"/>
        <v>94</v>
      </c>
      <c r="AG192" s="21">
        <f ca="1">SUMIFS(AF$2:AF192,D$2:D192,D192)</f>
        <v>217</v>
      </c>
    </row>
    <row r="193" spans="1:33" hidden="1" x14ac:dyDescent="0.35">
      <c r="A193" s="21">
        <f>IF(ISBLANK(B193),"",COUNTIF(B$2:B193,B193))-1</f>
        <v>7</v>
      </c>
      <c r="B193" s="27">
        <v>3</v>
      </c>
      <c r="C193" s="10">
        <f>VLOOKUP($A193+IF($A193=0,1,0),Database!$A:$Y,7,FALSE)</f>
        <v>46187.125</v>
      </c>
      <c r="D193" s="21" t="str">
        <f>VLOOKUP(Pronostics!$B193,Setup_MPP!$A:$G,3,FALSE)</f>
        <v>PasMetalleux</v>
      </c>
      <c r="E193" s="21" t="str">
        <f>VLOOKUP(Pronostics!$B193,Setup_MPP!$A:$G,2,FALSE)</f>
        <v>Elwenn JOUBREL</v>
      </c>
      <c r="F193" s="21" t="str">
        <f>VLOOKUP($B193,Setup_MPP!$A:$E,4,FALSE)</f>
        <v>#F5C7FC</v>
      </c>
      <c r="G193" s="21" t="str">
        <f>VLOOKUP($B193,Setup_MPP!$A:$E,5,FALSE)</f>
        <v>#C489CF</v>
      </c>
      <c r="H193" s="21" t="str">
        <f>IFERROR(IF(AND(A193&gt;=1,A193&lt;=104),VLOOKUP($A193,Location!$A:$J,6,FALSE),IF(A193=0,"Avant l'ouverture",IF(OR(A193=105,A193=106),"Bonus"))),"")</f>
        <v>Tour 1</v>
      </c>
      <c r="I193" s="21" t="str">
        <f>IF(LEFT(H193,4)="Tour",VLOOKUP(A193,Database!$A:$C,3,FALSE),"")</f>
        <v>C</v>
      </c>
      <c r="J193" s="21" t="str">
        <f>VLOOKUP($A193,Location!$A:$J,7,FALSE)</f>
        <v>Haïti</v>
      </c>
      <c r="K193" s="21" t="str">
        <f>IFERROR(VLOOKUP(J193,Setup_Team!$B:$C,2,FALSE), "TDB")</f>
        <v>HTI</v>
      </c>
      <c r="L193" s="21" t="str">
        <f>VLOOKUP($A193,Location!$A:$J,8,FALSE)</f>
        <v>Ecosse</v>
      </c>
      <c r="M193" s="21" t="str">
        <f>IFERROR(VLOOKUP(L193,Setup_Team!$B:$C,2,FALSE), "TDB")</f>
        <v>SCO</v>
      </c>
      <c r="N193" s="21" t="str">
        <f>VLOOKUP($A193,Location!$A:$J,9,FALSE)</f>
        <v>Foxborough</v>
      </c>
      <c r="O193" s="21" t="str">
        <f>VLOOKUP($A193,Location!$A:$J,10,FALSE)</f>
        <v>Gillette Stadium</v>
      </c>
      <c r="P193" s="27">
        <v>0</v>
      </c>
      <c r="Q193" s="27">
        <v>3</v>
      </c>
      <c r="R193" s="27" t="str">
        <f t="shared" si="13"/>
        <v>0-3</v>
      </c>
      <c r="S193" s="21">
        <v>0</v>
      </c>
      <c r="T193" s="20">
        <f>VLOOKUP($A193,Database!$A:$Y,10,FALSE)</f>
        <v>154</v>
      </c>
      <c r="U193" s="20">
        <f>VLOOKUP($A193,Database!$A:$Y,11,FALSE)</f>
        <v>131</v>
      </c>
      <c r="V193" s="20">
        <f>VLOOKUP($A193,Database!$A:$Y,12,FALSE)</f>
        <v>44</v>
      </c>
      <c r="W193" s="20" t="str">
        <f>VLOOKUP(A193,Database!A:M,13,FALSE)</f>
        <v>Terminé</v>
      </c>
      <c r="X193" s="20">
        <f>VLOOKUP($A193,Database!$A:$Y,20,FALSE)</f>
        <v>0</v>
      </c>
      <c r="Y193" s="20">
        <f>VLOOKUP($A193,Database!$A:$Y,21,FALSE)</f>
        <v>1</v>
      </c>
      <c r="Z193" s="20">
        <f t="shared" si="12"/>
        <v>0</v>
      </c>
      <c r="AA193" s="20">
        <f t="shared" si="14"/>
        <v>1</v>
      </c>
      <c r="AB193" s="20">
        <f t="shared" ca="1" si="15"/>
        <v>44</v>
      </c>
      <c r="AC193" s="20">
        <f t="shared" ca="1" si="16"/>
        <v>0</v>
      </c>
      <c r="AD193" s="20" t="str">
        <f ca="1">IF(AC193=0,"",IF(OR(ISBLANK(P193),ISBLANK(Q193)),"",IF(ISBLANK(VLOOKUP(A193,Database!A:AA,22,FALSE)),"",VLOOKUP(A193,Database!A:AA,22,FALSE))))</f>
        <v/>
      </c>
      <c r="AE193" s="20">
        <f ca="1">IFERROR(
   IF(
     OR(ISBLANK(P193),ISBLANK(Q193)),
     "",
     IF(
       AND(AB193&lt;&gt;"",OR(W193="Terminé",W193="En cours")),
       VLOOKUP(AD193,Setup_ScoreExactBonus!A:D,4,FALSE),
       0
     )),
  0)</f>
        <v>0</v>
      </c>
      <c r="AF193" s="21">
        <f t="shared" ca="1" si="17"/>
        <v>44</v>
      </c>
      <c r="AG193" s="21">
        <f ca="1">SUMIFS(AF$2:AF193,D$2:D193,D193)</f>
        <v>324</v>
      </c>
    </row>
    <row r="194" spans="1:33" hidden="1" x14ac:dyDescent="0.35">
      <c r="A194" s="21">
        <f>IF(ISBLANK(B194),"",COUNTIF(B$2:B194,B194))-1</f>
        <v>7</v>
      </c>
      <c r="B194" s="27">
        <v>4</v>
      </c>
      <c r="C194" s="10">
        <f>VLOOKUP($A194+IF($A194=0,1,0),Database!$A:$Y,7,FALSE)</f>
        <v>46187.125</v>
      </c>
      <c r="D194" s="21" t="str">
        <f>VLOOKUP(Pronostics!$B194,Setup_MPP!$A:$G,3,FALSE)</f>
        <v>Popo444</v>
      </c>
      <c r="E194" s="21" t="str">
        <f>VLOOKUP(Pronostics!$B194,Setup_MPP!$A:$G,2,FALSE)</f>
        <v>Pauline OLIVIER</v>
      </c>
      <c r="F194" s="21" t="str">
        <f>VLOOKUP($B194,Setup_MPP!$A:$E,4,FALSE)</f>
        <v>#A5EA7F</v>
      </c>
      <c r="G194" s="21" t="str">
        <f>VLOOKUP($B194,Setup_MPP!$A:$E,5,FALSE)</f>
        <v>#80C65A</v>
      </c>
      <c r="H194" s="21" t="str">
        <f>IFERROR(IF(AND(A194&gt;=1,A194&lt;=104),VLOOKUP($A194,Location!$A:$J,6,FALSE),IF(A194=0,"Avant l'ouverture",IF(OR(A194=105,A194=106),"Bonus"))),"")</f>
        <v>Tour 1</v>
      </c>
      <c r="I194" s="21" t="str">
        <f>IF(LEFT(H194,4)="Tour",VLOOKUP(A194,Database!$A:$C,3,FALSE),"")</f>
        <v>C</v>
      </c>
      <c r="J194" s="21" t="str">
        <f>VLOOKUP($A194,Location!$A:$J,7,FALSE)</f>
        <v>Haïti</v>
      </c>
      <c r="K194" s="21" t="str">
        <f>IFERROR(VLOOKUP(J194,Setup_Team!$B:$C,2,FALSE), "TDB")</f>
        <v>HTI</v>
      </c>
      <c r="L194" s="21" t="str">
        <f>VLOOKUP($A194,Location!$A:$J,8,FALSE)</f>
        <v>Ecosse</v>
      </c>
      <c r="M194" s="21" t="str">
        <f>IFERROR(VLOOKUP(L194,Setup_Team!$B:$C,2,FALSE), "TDB")</f>
        <v>SCO</v>
      </c>
      <c r="N194" s="21" t="str">
        <f>VLOOKUP($A194,Location!$A:$J,9,FALSE)</f>
        <v>Foxborough</v>
      </c>
      <c r="O194" s="21" t="str">
        <f>VLOOKUP($A194,Location!$A:$J,10,FALSE)</f>
        <v>Gillette Stadium</v>
      </c>
      <c r="P194" s="27">
        <v>0</v>
      </c>
      <c r="Q194" s="27">
        <v>3</v>
      </c>
      <c r="R194" s="27" t="str">
        <f t="shared" si="13"/>
        <v>0-3</v>
      </c>
      <c r="S194" s="21">
        <v>0</v>
      </c>
      <c r="T194" s="20">
        <f>VLOOKUP($A194,Database!$A:$Y,10,FALSE)</f>
        <v>154</v>
      </c>
      <c r="U194" s="20">
        <f>VLOOKUP($A194,Database!$A:$Y,11,FALSE)</f>
        <v>131</v>
      </c>
      <c r="V194" s="20">
        <f>VLOOKUP($A194,Database!$A:$Y,12,FALSE)</f>
        <v>44</v>
      </c>
      <c r="W194" s="20" t="str">
        <f>VLOOKUP(A194,Database!A:M,13,FALSE)</f>
        <v>Terminé</v>
      </c>
      <c r="X194" s="20">
        <f>VLOOKUP($A194,Database!$A:$Y,20,FALSE)</f>
        <v>0</v>
      </c>
      <c r="Y194" s="20">
        <f>VLOOKUP($A194,Database!$A:$Y,21,FALSE)</f>
        <v>1</v>
      </c>
      <c r="Z194" s="20">
        <f t="shared" ref="Z194:Z257" si="18">IF(A194=0,0,IF(W194="À venir",0,IF(AND(ISBLANK(P194),ISBLANK(Q194)),1,0)))</f>
        <v>0</v>
      </c>
      <c r="AA194" s="20">
        <f t="shared" si="14"/>
        <v>1</v>
      </c>
      <c r="AB194" s="20">
        <f t="shared" ca="1" si="15"/>
        <v>44</v>
      </c>
      <c r="AC194" s="20">
        <f t="shared" ca="1" si="16"/>
        <v>0</v>
      </c>
      <c r="AD194" s="20" t="str">
        <f ca="1">IF(AC194=0,"",IF(OR(ISBLANK(P194),ISBLANK(Q194)),"",IF(ISBLANK(VLOOKUP(A194,Database!A:AA,22,FALSE)),"",VLOOKUP(A194,Database!A:AA,22,FALSE))))</f>
        <v/>
      </c>
      <c r="AE194" s="20">
        <f ca="1">IFERROR(
   IF(
     OR(ISBLANK(P194),ISBLANK(Q194)),
     "",
     IF(
       AND(AB194&lt;&gt;"",OR(W194="Terminé",W194="En cours")),
       VLOOKUP(AD194,Setup_ScoreExactBonus!A:D,4,FALSE),
       0
     )),
  0)</f>
        <v>0</v>
      </c>
      <c r="AF194" s="21">
        <f t="shared" ca="1" si="17"/>
        <v>44</v>
      </c>
      <c r="AG194" s="21">
        <f ca="1">SUMIFS(AF$2:AF194,D$2:D194,D194)</f>
        <v>187</v>
      </c>
    </row>
    <row r="195" spans="1:33" hidden="1" x14ac:dyDescent="0.35">
      <c r="A195" s="21">
        <f>IF(ISBLANK(B195),"",COUNTIF(B$2:B195,B195))-1</f>
        <v>7</v>
      </c>
      <c r="B195" s="27">
        <v>5</v>
      </c>
      <c r="C195" s="10">
        <f>VLOOKUP($A195+IF($A195=0,1,0),Database!$A:$Y,7,FALSE)</f>
        <v>46187.125</v>
      </c>
      <c r="D195" s="21" t="str">
        <f>VLOOKUP(Pronostics!$B195,Setup_MPP!$A:$G,3,FALSE)</f>
        <v>_Jujul</v>
      </c>
      <c r="E195" s="21" t="str">
        <f>VLOOKUP(Pronostics!$B195,Setup_MPP!$A:$G,2,FALSE)</f>
        <v>Julie BOISSIERE</v>
      </c>
      <c r="F195" s="21" t="str">
        <f>VLOOKUP($B195,Setup_MPP!$A:$E,4,FALSE)</f>
        <v>#D890FF</v>
      </c>
      <c r="G195" s="21" t="str">
        <f>VLOOKUP($B195,Setup_MPP!$A:$E,5,FALSE)</f>
        <v>#B750EF</v>
      </c>
      <c r="H195" s="21" t="str">
        <f>IFERROR(IF(AND(A195&gt;=1,A195&lt;=104),VLOOKUP($A195,Location!$A:$J,6,FALSE),IF(A195=0,"Avant l'ouverture",IF(OR(A195=105,A195=106),"Bonus"))),"")</f>
        <v>Tour 1</v>
      </c>
      <c r="I195" s="21" t="str">
        <f>IF(LEFT(H195,4)="Tour",VLOOKUP(A195,Database!$A:$C,3,FALSE),"")</f>
        <v>C</v>
      </c>
      <c r="J195" s="21" t="str">
        <f>VLOOKUP($A195,Location!$A:$J,7,FALSE)</f>
        <v>Haïti</v>
      </c>
      <c r="K195" s="21" t="str">
        <f>IFERROR(VLOOKUP(J195,Setup_Team!$B:$C,2,FALSE), "TDB")</f>
        <v>HTI</v>
      </c>
      <c r="L195" s="21" t="str">
        <f>VLOOKUP($A195,Location!$A:$J,8,FALSE)</f>
        <v>Ecosse</v>
      </c>
      <c r="M195" s="21" t="str">
        <f>IFERROR(VLOOKUP(L195,Setup_Team!$B:$C,2,FALSE), "TDB")</f>
        <v>SCO</v>
      </c>
      <c r="N195" s="21" t="str">
        <f>VLOOKUP($A195,Location!$A:$J,9,FALSE)</f>
        <v>Foxborough</v>
      </c>
      <c r="O195" s="21" t="str">
        <f>VLOOKUP($A195,Location!$A:$J,10,FALSE)</f>
        <v>Gillette Stadium</v>
      </c>
      <c r="P195" s="27"/>
      <c r="Q195" s="27"/>
      <c r="R195" s="27" t="str">
        <f t="shared" ref="R195:R258" si="19">IF(AND(A195&gt;0,A195&lt;=104,W195="Terminé"),TEXT(P195,"0")&amp;"-"&amp;TEXT(Q195,"0"),"")</f>
        <v>0-0</v>
      </c>
      <c r="S195" s="21">
        <v>0</v>
      </c>
      <c r="T195" s="20">
        <f>VLOOKUP($A195,Database!$A:$Y,10,FALSE)</f>
        <v>154</v>
      </c>
      <c r="U195" s="20">
        <f>VLOOKUP($A195,Database!$A:$Y,11,FALSE)</f>
        <v>131</v>
      </c>
      <c r="V195" s="20">
        <f>VLOOKUP($A195,Database!$A:$Y,12,FALSE)</f>
        <v>44</v>
      </c>
      <c r="W195" s="20" t="str">
        <f>VLOOKUP(A195,Database!A:M,13,FALSE)</f>
        <v>Terminé</v>
      </c>
      <c r="X195" s="20">
        <f>VLOOKUP($A195,Database!$A:$Y,20,FALSE)</f>
        <v>0</v>
      </c>
      <c r="Y195" s="20">
        <f>VLOOKUP($A195,Database!$A:$Y,21,FALSE)</f>
        <v>1</v>
      </c>
      <c r="Z195" s="20">
        <f t="shared" si="18"/>
        <v>1</v>
      </c>
      <c r="AA195" s="20" t="str">
        <f t="shared" si="14"/>
        <v/>
      </c>
      <c r="AB195" s="20">
        <f t="shared" ca="1" si="15"/>
        <v>0</v>
      </c>
      <c r="AC195" s="20">
        <f t="shared" ca="1" si="16"/>
        <v>0</v>
      </c>
      <c r="AD195" s="20" t="str">
        <f ca="1">IF(AC195=0,"",IF(OR(ISBLANK(P195),ISBLANK(Q195)),"",IF(ISBLANK(VLOOKUP(A195,Database!A:AA,22,FALSE)),"",VLOOKUP(A195,Database!A:AA,22,FALSE))))</f>
        <v/>
      </c>
      <c r="AE195" s="20" t="str">
        <f>IFERROR(
   IF(
     OR(ISBLANK(P195),ISBLANK(Q195)),
     "",
     IF(
       AND(AB195&lt;&gt;"",OR(W195="Terminé",W195="En cours")),
       VLOOKUP(AD195,Setup_ScoreExactBonus!A:D,4,FALSE),
       0
     )),
  0)</f>
        <v/>
      </c>
      <c r="AF195" s="21">
        <f t="shared" si="17"/>
        <v>0</v>
      </c>
      <c r="AG195" s="21">
        <f ca="1">SUMIFS(AF$2:AF195,D$2:D195,D195)</f>
        <v>96</v>
      </c>
    </row>
    <row r="196" spans="1:33" hidden="1" x14ac:dyDescent="0.35">
      <c r="A196" s="21">
        <f>IF(ISBLANK(B196),"",COUNTIF(B$2:B196,B196))-1</f>
        <v>7</v>
      </c>
      <c r="B196" s="27">
        <v>6</v>
      </c>
      <c r="C196" s="10">
        <f>VLOOKUP($A196+IF($A196=0,1,0),Database!$A:$Y,7,FALSE)</f>
        <v>46187.125</v>
      </c>
      <c r="D196" s="21" t="str">
        <f>VLOOKUP(Pronostics!$B196,Setup_MPP!$A:$G,3,FALSE)</f>
        <v>Julay</v>
      </c>
      <c r="E196" s="21" t="str">
        <f>VLOOKUP(Pronostics!$B196,Setup_MPP!$A:$G,2,FALSE)</f>
        <v>Julie BOUCHARD</v>
      </c>
      <c r="F196" s="21" t="str">
        <f>VLOOKUP($B196,Setup_MPP!$A:$E,4,FALSE)</f>
        <v>#A6F7B1</v>
      </c>
      <c r="G196" s="21" t="str">
        <f>VLOOKUP($B196,Setup_MPP!$A:$E,5,FALSE)</f>
        <v>#6EC179</v>
      </c>
      <c r="H196" s="21" t="str">
        <f>IFERROR(IF(AND(A196&gt;=1,A196&lt;=104),VLOOKUP($A196,Location!$A:$J,6,FALSE),IF(A196=0,"Avant l'ouverture",IF(OR(A196=105,A196=106),"Bonus"))),"")</f>
        <v>Tour 1</v>
      </c>
      <c r="I196" s="21" t="str">
        <f>IF(LEFT(H196,4)="Tour",VLOOKUP(A196,Database!$A:$C,3,FALSE),"")</f>
        <v>C</v>
      </c>
      <c r="J196" s="21" t="str">
        <f>VLOOKUP($A196,Location!$A:$J,7,FALSE)</f>
        <v>Haïti</v>
      </c>
      <c r="K196" s="21" t="str">
        <f>IFERROR(VLOOKUP(J196,Setup_Team!$B:$C,2,FALSE), "TDB")</f>
        <v>HTI</v>
      </c>
      <c r="L196" s="21" t="str">
        <f>VLOOKUP($A196,Location!$A:$J,8,FALSE)</f>
        <v>Ecosse</v>
      </c>
      <c r="M196" s="21" t="str">
        <f>IFERROR(VLOOKUP(L196,Setup_Team!$B:$C,2,FALSE), "TDB")</f>
        <v>SCO</v>
      </c>
      <c r="N196" s="21" t="str">
        <f>VLOOKUP($A196,Location!$A:$J,9,FALSE)</f>
        <v>Foxborough</v>
      </c>
      <c r="O196" s="21" t="str">
        <f>VLOOKUP($A196,Location!$A:$J,10,FALSE)</f>
        <v>Gillette Stadium</v>
      </c>
      <c r="P196" s="27">
        <v>1</v>
      </c>
      <c r="Q196" s="27">
        <v>3</v>
      </c>
      <c r="R196" s="27" t="str">
        <f t="shared" si="19"/>
        <v>1-3</v>
      </c>
      <c r="S196" s="21">
        <v>0</v>
      </c>
      <c r="T196" s="20">
        <f>VLOOKUP($A196,Database!$A:$Y,10,FALSE)</f>
        <v>154</v>
      </c>
      <c r="U196" s="20">
        <f>VLOOKUP($A196,Database!$A:$Y,11,FALSE)</f>
        <v>131</v>
      </c>
      <c r="V196" s="20">
        <f>VLOOKUP($A196,Database!$A:$Y,12,FALSE)</f>
        <v>44</v>
      </c>
      <c r="W196" s="20" t="str">
        <f>VLOOKUP(A196,Database!A:M,13,FALSE)</f>
        <v>Terminé</v>
      </c>
      <c r="X196" s="20">
        <f>VLOOKUP($A196,Database!$A:$Y,20,FALSE)</f>
        <v>0</v>
      </c>
      <c r="Y196" s="20">
        <f>VLOOKUP($A196,Database!$A:$Y,21,FALSE)</f>
        <v>1</v>
      </c>
      <c r="Z196" s="20">
        <f t="shared" si="18"/>
        <v>0</v>
      </c>
      <c r="AA196" s="20">
        <f t="shared" si="14"/>
        <v>1</v>
      </c>
      <c r="AB196" s="20">
        <f t="shared" ca="1" si="15"/>
        <v>44</v>
      </c>
      <c r="AC196" s="20">
        <f t="shared" ca="1" si="16"/>
        <v>0</v>
      </c>
      <c r="AD196" s="20" t="str">
        <f ca="1">IF(AC196=0,"",IF(OR(ISBLANK(P196),ISBLANK(Q196)),"",IF(ISBLANK(VLOOKUP(A196,Database!A:AA,22,FALSE)),"",VLOOKUP(A196,Database!A:AA,22,FALSE))))</f>
        <v/>
      </c>
      <c r="AE196" s="20">
        <f ca="1">IFERROR(
   IF(
     OR(ISBLANK(P196),ISBLANK(Q196)),
     "",
     IF(
       AND(AB196&lt;&gt;"",OR(W196="Terminé",W196="En cours")),
       VLOOKUP(AD196,Setup_ScoreExactBonus!A:D,4,FALSE),
       0
     )),
  0)</f>
        <v>0</v>
      </c>
      <c r="AF196" s="21">
        <f t="shared" ca="1" si="17"/>
        <v>44</v>
      </c>
      <c r="AG196" s="21">
        <f ca="1">SUMIFS(AF$2:AF196,D$2:D196,D196)</f>
        <v>167</v>
      </c>
    </row>
    <row r="197" spans="1:33" hidden="1" x14ac:dyDescent="0.35">
      <c r="A197" s="21">
        <f>IF(ISBLANK(B197),"",COUNTIF(B$2:B197,B197))-1</f>
        <v>7</v>
      </c>
      <c r="B197" s="27">
        <v>7</v>
      </c>
      <c r="C197" s="10">
        <f>VLOOKUP($A197+IF($A197=0,1,0),Database!$A:$Y,7,FALSE)</f>
        <v>46187.125</v>
      </c>
      <c r="D197" s="21" t="str">
        <f>VLOOKUP(Pronostics!$B197,Setup_MPP!$A:$G,3,FALSE)</f>
        <v>__Vince__</v>
      </c>
      <c r="E197" s="21" t="str">
        <f>VLOOKUP(Pronostics!$B197,Setup_MPP!$A:$G,2,FALSE)</f>
        <v>Vincent FRAYSSE</v>
      </c>
      <c r="F197" s="21" t="str">
        <f>VLOOKUP($B197,Setup_MPP!$A:$E,4,FALSE)</f>
        <v>#B2EAE8</v>
      </c>
      <c r="G197" s="21" t="str">
        <f>VLOOKUP($B197,Setup_MPP!$A:$E,5,FALSE)</f>
        <v>#6CB4B1</v>
      </c>
      <c r="H197" s="21" t="str">
        <f>IFERROR(IF(AND(A197&gt;=1,A197&lt;=104),VLOOKUP($A197,Location!$A:$J,6,FALSE),IF(A197=0,"Avant l'ouverture",IF(OR(A197=105,A197=106),"Bonus"))),"")</f>
        <v>Tour 1</v>
      </c>
      <c r="I197" s="21" t="str">
        <f>IF(LEFT(H197,4)="Tour",VLOOKUP(A197,Database!$A:$C,3,FALSE),"")</f>
        <v>C</v>
      </c>
      <c r="J197" s="21" t="str">
        <f>VLOOKUP($A197,Location!$A:$J,7,FALSE)</f>
        <v>Haïti</v>
      </c>
      <c r="K197" s="21" t="str">
        <f>IFERROR(VLOOKUP(J197,Setup_Team!$B:$C,2,FALSE), "TDB")</f>
        <v>HTI</v>
      </c>
      <c r="L197" s="21" t="str">
        <f>VLOOKUP($A197,Location!$A:$J,8,FALSE)</f>
        <v>Ecosse</v>
      </c>
      <c r="M197" s="21" t="str">
        <f>IFERROR(VLOOKUP(L197,Setup_Team!$B:$C,2,FALSE), "TDB")</f>
        <v>SCO</v>
      </c>
      <c r="N197" s="21" t="str">
        <f>VLOOKUP($A197,Location!$A:$J,9,FALSE)</f>
        <v>Foxborough</v>
      </c>
      <c r="O197" s="21" t="str">
        <f>VLOOKUP($A197,Location!$A:$J,10,FALSE)</f>
        <v>Gillette Stadium</v>
      </c>
      <c r="P197" s="27">
        <v>1</v>
      </c>
      <c r="Q197" s="27">
        <v>0</v>
      </c>
      <c r="R197" s="27" t="str">
        <f t="shared" si="19"/>
        <v>1-0</v>
      </c>
      <c r="S197" s="21">
        <v>0</v>
      </c>
      <c r="T197" s="20">
        <f>VLOOKUP($A197,Database!$A:$Y,10,FALSE)</f>
        <v>154</v>
      </c>
      <c r="U197" s="20">
        <f>VLOOKUP($A197,Database!$A:$Y,11,FALSE)</f>
        <v>131</v>
      </c>
      <c r="V197" s="20">
        <f>VLOOKUP($A197,Database!$A:$Y,12,FALSE)</f>
        <v>44</v>
      </c>
      <c r="W197" s="20" t="str">
        <f>VLOOKUP(A197,Database!A:M,13,FALSE)</f>
        <v>Terminé</v>
      </c>
      <c r="X197" s="20">
        <f>VLOOKUP($A197,Database!$A:$Y,20,FALSE)</f>
        <v>0</v>
      </c>
      <c r="Y197" s="20">
        <f>VLOOKUP($A197,Database!$A:$Y,21,FALSE)</f>
        <v>1</v>
      </c>
      <c r="Z197" s="20">
        <f t="shared" si="18"/>
        <v>0</v>
      </c>
      <c r="AA197" s="20">
        <f t="shared" si="14"/>
        <v>0</v>
      </c>
      <c r="AB197" s="20">
        <f t="shared" ca="1" si="15"/>
        <v>0</v>
      </c>
      <c r="AC197" s="20">
        <f t="shared" ca="1" si="16"/>
        <v>0</v>
      </c>
      <c r="AD197" s="20" t="str">
        <f ca="1">IF(AC197=0,"",IF(OR(ISBLANK(P197),ISBLANK(Q197)),"",IF(ISBLANK(VLOOKUP(A197,Database!A:AA,22,FALSE)),"",VLOOKUP(A197,Database!A:AA,22,FALSE))))</f>
        <v/>
      </c>
      <c r="AE197" s="20">
        <f ca="1">IFERROR(
   IF(
     OR(ISBLANK(P197),ISBLANK(Q197)),
     "",
     IF(
       AND(AB197&lt;&gt;"",OR(W197="Terminé",W197="En cours")),
       VLOOKUP(AD197,Setup_ScoreExactBonus!A:D,4,FALSE),
       0
     )),
  0)</f>
        <v>0</v>
      </c>
      <c r="AF197" s="21">
        <f t="shared" ca="1" si="17"/>
        <v>0</v>
      </c>
      <c r="AG197" s="21">
        <f ca="1">SUMIFS(AF$2:AF197,D$2:D197,D197)</f>
        <v>123</v>
      </c>
    </row>
    <row r="198" spans="1:33" hidden="1" x14ac:dyDescent="0.35">
      <c r="A198" s="21">
        <f>IF(ISBLANK(B198),"",COUNTIF(B$2:B198,B198))-1</f>
        <v>7</v>
      </c>
      <c r="B198" s="27">
        <v>8</v>
      </c>
      <c r="C198" s="10">
        <f>VLOOKUP($A198+IF($A198=0,1,0),Database!$A:$Y,7,FALSE)</f>
        <v>46187.125</v>
      </c>
      <c r="D198" s="21" t="str">
        <f>VLOOKUP(Pronostics!$B198,Setup_MPP!$A:$G,3,FALSE)</f>
        <v>Louuiiis</v>
      </c>
      <c r="E198" s="21" t="str">
        <f>VLOOKUP(Pronostics!$B198,Setup_MPP!$A:$G,2,FALSE)</f>
        <v>Louis HARLE</v>
      </c>
      <c r="F198" s="21" t="str">
        <f>VLOOKUP($B198,Setup_MPP!$A:$E,4,FALSE)</f>
        <v>#EEF7B1</v>
      </c>
      <c r="G198" s="21" t="str">
        <f>VLOOKUP($B198,Setup_MPP!$A:$E,5,FALSE)</f>
        <v>#C1CB7D</v>
      </c>
      <c r="H198" s="21" t="str">
        <f>IFERROR(IF(AND(A198&gt;=1,A198&lt;=104),VLOOKUP($A198,Location!$A:$J,6,FALSE),IF(A198=0,"Avant l'ouverture",IF(OR(A198=105,A198=106),"Bonus"))),"")</f>
        <v>Tour 1</v>
      </c>
      <c r="I198" s="21" t="str">
        <f>IF(LEFT(H198,4)="Tour",VLOOKUP(A198,Database!$A:$C,3,FALSE),"")</f>
        <v>C</v>
      </c>
      <c r="J198" s="21" t="str">
        <f>VLOOKUP($A198,Location!$A:$J,7,FALSE)</f>
        <v>Haïti</v>
      </c>
      <c r="K198" s="21" t="str">
        <f>IFERROR(VLOOKUP(J198,Setup_Team!$B:$C,2,FALSE), "TDB")</f>
        <v>HTI</v>
      </c>
      <c r="L198" s="21" t="str">
        <f>VLOOKUP($A198,Location!$A:$J,8,FALSE)</f>
        <v>Ecosse</v>
      </c>
      <c r="M198" s="21" t="str">
        <f>IFERROR(VLOOKUP(L198,Setup_Team!$B:$C,2,FALSE), "TDB")</f>
        <v>SCO</v>
      </c>
      <c r="N198" s="21" t="str">
        <f>VLOOKUP($A198,Location!$A:$J,9,FALSE)</f>
        <v>Foxborough</v>
      </c>
      <c r="O198" s="21" t="str">
        <f>VLOOKUP($A198,Location!$A:$J,10,FALSE)</f>
        <v>Gillette Stadium</v>
      </c>
      <c r="P198" s="27">
        <v>0</v>
      </c>
      <c r="Q198" s="27">
        <v>4</v>
      </c>
      <c r="R198" s="27" t="str">
        <f t="shared" si="19"/>
        <v>0-4</v>
      </c>
      <c r="S198" s="21">
        <v>0</v>
      </c>
      <c r="T198" s="20">
        <f>VLOOKUP($A198,Database!$A:$Y,10,FALSE)</f>
        <v>154</v>
      </c>
      <c r="U198" s="20">
        <f>VLOOKUP($A198,Database!$A:$Y,11,FALSE)</f>
        <v>131</v>
      </c>
      <c r="V198" s="20">
        <f>VLOOKUP($A198,Database!$A:$Y,12,FALSE)</f>
        <v>44</v>
      </c>
      <c r="W198" s="20" t="str">
        <f>VLOOKUP(A198,Database!A:M,13,FALSE)</f>
        <v>Terminé</v>
      </c>
      <c r="X198" s="20">
        <f>VLOOKUP($A198,Database!$A:$Y,20,FALSE)</f>
        <v>0</v>
      </c>
      <c r="Y198" s="20">
        <f>VLOOKUP($A198,Database!$A:$Y,21,FALSE)</f>
        <v>1</v>
      </c>
      <c r="Z198" s="20">
        <f t="shared" si="18"/>
        <v>0</v>
      </c>
      <c r="AA198" s="20">
        <f t="shared" si="14"/>
        <v>1</v>
      </c>
      <c r="AB198" s="20">
        <f t="shared" ca="1" si="15"/>
        <v>44</v>
      </c>
      <c r="AC198" s="20">
        <f t="shared" ca="1" si="16"/>
        <v>0</v>
      </c>
      <c r="AD198" s="20" t="str">
        <f ca="1">IF(AC198=0,"",IF(OR(ISBLANK(P198),ISBLANK(Q198)),"",IF(ISBLANK(VLOOKUP(A198,Database!A:AA,22,FALSE)),"",VLOOKUP(A198,Database!A:AA,22,FALSE))))</f>
        <v/>
      </c>
      <c r="AE198" s="20">
        <f ca="1">IFERROR(
   IF(
     OR(ISBLANK(P198),ISBLANK(Q198)),
     "",
     IF(
       AND(AB198&lt;&gt;"",OR(W198="Terminé",W198="En cours")),
       VLOOKUP(AD198,Setup_ScoreExactBonus!A:D,4,FALSE),
       0
     )),
  0)</f>
        <v>0</v>
      </c>
      <c r="AF198" s="21">
        <f t="shared" ca="1" si="17"/>
        <v>44</v>
      </c>
      <c r="AG198" s="21">
        <f ca="1">SUMIFS(AF$2:AF198,D$2:D198,D198)</f>
        <v>324</v>
      </c>
    </row>
    <row r="199" spans="1:33" x14ac:dyDescent="0.35">
      <c r="A199" s="21">
        <f>IF(ISBLANK(B199),"",COUNTIF(B$2:B199,B199))-1</f>
        <v>7</v>
      </c>
      <c r="B199" s="27">
        <v>9</v>
      </c>
      <c r="C199" s="10">
        <f>VLOOKUP($A199+IF($A199=0,1,0),Database!$A:$Y,7,FALSE)</f>
        <v>46187.125</v>
      </c>
      <c r="D199" s="21" t="str">
        <f>VLOOKUP(Pronostics!$B199,Setup_MPP!$A:$G,3,FALSE)</f>
        <v>Aurelien_dpq</v>
      </c>
      <c r="E199" s="21" t="str">
        <f>VLOOKUP(Pronostics!$B199,Setup_MPP!$A:$G,2,FALSE)</f>
        <v>Aurélien DE POULPIQUET</v>
      </c>
      <c r="F199" s="21" t="str">
        <f>VLOOKUP($B199,Setup_MPP!$A:$E,4,FALSE)</f>
        <v>#F4EA9D</v>
      </c>
      <c r="G199" s="21" t="str">
        <f>VLOOKUP($B199,Setup_MPP!$A:$E,5,FALSE)</f>
        <v>#D2C458</v>
      </c>
      <c r="H199" s="21" t="str">
        <f>IFERROR(IF(AND(A199&gt;=1,A199&lt;=104),VLOOKUP($A199,Location!$A:$J,6,FALSE),IF(A199=0,"Avant l'ouverture",IF(OR(A199=105,A199=106),"Bonus"))),"")</f>
        <v>Tour 1</v>
      </c>
      <c r="I199" s="21" t="str">
        <f>IF(LEFT(H199,4)="Tour",VLOOKUP(A199,Database!$A:$C,3,FALSE),"")</f>
        <v>C</v>
      </c>
      <c r="J199" s="21" t="str">
        <f>VLOOKUP($A199,Location!$A:$J,7,FALSE)</f>
        <v>Haïti</v>
      </c>
      <c r="K199" s="21" t="str">
        <f>IFERROR(VLOOKUP(J199,Setup_Team!$B:$C,2,FALSE), "TDB")</f>
        <v>HTI</v>
      </c>
      <c r="L199" s="21" t="str">
        <f>VLOOKUP($A199,Location!$A:$J,8,FALSE)</f>
        <v>Ecosse</v>
      </c>
      <c r="M199" s="21" t="str">
        <f>IFERROR(VLOOKUP(L199,Setup_Team!$B:$C,2,FALSE), "TDB")</f>
        <v>SCO</v>
      </c>
      <c r="N199" s="21" t="str">
        <f>VLOOKUP($A199,Location!$A:$J,9,FALSE)</f>
        <v>Foxborough</v>
      </c>
      <c r="O199" s="21" t="str">
        <f>VLOOKUP($A199,Location!$A:$J,10,FALSE)</f>
        <v>Gillette Stadium</v>
      </c>
      <c r="P199" s="27">
        <v>1</v>
      </c>
      <c r="Q199" s="27">
        <v>3</v>
      </c>
      <c r="R199" s="27" t="str">
        <f t="shared" si="19"/>
        <v>1-3</v>
      </c>
      <c r="S199" s="21">
        <v>0</v>
      </c>
      <c r="T199" s="20">
        <f>VLOOKUP($A199,Database!$A:$Y,10,FALSE)</f>
        <v>154</v>
      </c>
      <c r="U199" s="20">
        <f>VLOOKUP($A199,Database!$A:$Y,11,FALSE)</f>
        <v>131</v>
      </c>
      <c r="V199" s="20">
        <f>VLOOKUP($A199,Database!$A:$Y,12,FALSE)</f>
        <v>44</v>
      </c>
      <c r="W199" s="20" t="str">
        <f>VLOOKUP(A199,Database!A:M,13,FALSE)</f>
        <v>Terminé</v>
      </c>
      <c r="X199" s="20">
        <f>VLOOKUP($A199,Database!$A:$Y,20,FALSE)</f>
        <v>0</v>
      </c>
      <c r="Y199" s="20">
        <f>VLOOKUP($A199,Database!$A:$Y,21,FALSE)</f>
        <v>1</v>
      </c>
      <c r="Z199" s="20">
        <f t="shared" si="18"/>
        <v>0</v>
      </c>
      <c r="AA199" s="20">
        <f t="shared" si="14"/>
        <v>1</v>
      </c>
      <c r="AB199" s="20">
        <f t="shared" ca="1" si="15"/>
        <v>44</v>
      </c>
      <c r="AC199" s="20">
        <f t="shared" ca="1" si="16"/>
        <v>0</v>
      </c>
      <c r="AD199" s="20" t="str">
        <f ca="1">IF(AC199=0,"",IF(OR(ISBLANK(P199),ISBLANK(Q199)),"",IF(ISBLANK(VLOOKUP(A199,Database!A:AA,22,FALSE)),"",VLOOKUP(A199,Database!A:AA,22,FALSE))))</f>
        <v/>
      </c>
      <c r="AE199" s="20">
        <f ca="1">IFERROR(
   IF(
     OR(ISBLANK(P199),ISBLANK(Q199)),
     "",
     IF(
       AND(AB199&lt;&gt;"",OR(W199="Terminé",W199="En cours")),
       VLOOKUP(AD199,Setup_ScoreExactBonus!A:D,4,FALSE),
       0
     )),
  0)</f>
        <v>0</v>
      </c>
      <c r="AF199" s="21">
        <f t="shared" ca="1" si="17"/>
        <v>44</v>
      </c>
      <c r="AG199" s="21">
        <f ca="1">SUMIFS(AF$2:AF199,D$2:D199,D199)</f>
        <v>405</v>
      </c>
    </row>
    <row r="200" spans="1:33" hidden="1" x14ac:dyDescent="0.35">
      <c r="A200" s="21">
        <f>IF(ISBLANK(B200),"",COUNTIF(B$2:B200,B200))-1</f>
        <v>7</v>
      </c>
      <c r="B200" s="27">
        <v>10</v>
      </c>
      <c r="C200" s="10">
        <f>VLOOKUP($A200+IF($A200=0,1,0),Database!$A:$Y,7,FALSE)</f>
        <v>46187.125</v>
      </c>
      <c r="D200" s="21" t="str">
        <f>VLOOKUP(Pronostics!$B200,Setup_MPP!$A:$G,3,FALSE)</f>
        <v>RandomPaul</v>
      </c>
      <c r="E200" s="21" t="str">
        <f>VLOOKUP(Pronostics!$B200,Setup_MPP!$A:$G,2,FALSE)</f>
        <v>Paul MONTESINOS</v>
      </c>
      <c r="F200" s="21" t="str">
        <f>VLOOKUP($B200,Setup_MPP!$A:$E,4,FALSE)</f>
        <v>#C4B0FF</v>
      </c>
      <c r="G200" s="21" t="str">
        <f>VLOOKUP($B200,Setup_MPP!$A:$E,5,FALSE)</f>
        <v>#7F66C8</v>
      </c>
      <c r="H200" s="21" t="str">
        <f>IFERROR(IF(AND(A200&gt;=1,A200&lt;=104),VLOOKUP($A200,Location!$A:$J,6,FALSE),IF(A200=0,"Avant l'ouverture",IF(OR(A200=105,A200=106),"Bonus"))),"")</f>
        <v>Tour 1</v>
      </c>
      <c r="I200" s="21" t="str">
        <f>IF(LEFT(H200,4)="Tour",VLOOKUP(A200,Database!$A:$C,3,FALSE),"")</f>
        <v>C</v>
      </c>
      <c r="J200" s="21" t="str">
        <f>VLOOKUP($A200,Location!$A:$J,7,FALSE)</f>
        <v>Haïti</v>
      </c>
      <c r="K200" s="21" t="str">
        <f>IFERROR(VLOOKUP(J200,Setup_Team!$B:$C,2,FALSE), "TDB")</f>
        <v>HTI</v>
      </c>
      <c r="L200" s="21" t="str">
        <f>VLOOKUP($A200,Location!$A:$J,8,FALSE)</f>
        <v>Ecosse</v>
      </c>
      <c r="M200" s="21" t="str">
        <f>IFERROR(VLOOKUP(L200,Setup_Team!$B:$C,2,FALSE), "TDB")</f>
        <v>SCO</v>
      </c>
      <c r="N200" s="21" t="str">
        <f>VLOOKUP($A200,Location!$A:$J,9,FALSE)</f>
        <v>Foxborough</v>
      </c>
      <c r="O200" s="21" t="str">
        <f>VLOOKUP($A200,Location!$A:$J,10,FALSE)</f>
        <v>Gillette Stadium</v>
      </c>
      <c r="P200" s="27">
        <v>0</v>
      </c>
      <c r="Q200" s="27">
        <v>5</v>
      </c>
      <c r="R200" s="27" t="str">
        <f t="shared" si="19"/>
        <v>0-5</v>
      </c>
      <c r="S200" s="21">
        <v>0</v>
      </c>
      <c r="T200" s="20">
        <f>VLOOKUP($A200,Database!$A:$Y,10,FALSE)</f>
        <v>154</v>
      </c>
      <c r="U200" s="20">
        <f>VLOOKUP($A200,Database!$A:$Y,11,FALSE)</f>
        <v>131</v>
      </c>
      <c r="V200" s="20">
        <f>VLOOKUP($A200,Database!$A:$Y,12,FALSE)</f>
        <v>44</v>
      </c>
      <c r="W200" s="20" t="str">
        <f>VLOOKUP(A200,Database!A:M,13,FALSE)</f>
        <v>Terminé</v>
      </c>
      <c r="X200" s="20">
        <f>VLOOKUP($A200,Database!$A:$Y,20,FALSE)</f>
        <v>0</v>
      </c>
      <c r="Y200" s="20">
        <f>VLOOKUP($A200,Database!$A:$Y,21,FALSE)</f>
        <v>1</v>
      </c>
      <c r="Z200" s="20">
        <f t="shared" si="18"/>
        <v>0</v>
      </c>
      <c r="AA200" s="20">
        <f t="shared" si="14"/>
        <v>1</v>
      </c>
      <c r="AB200" s="20">
        <f t="shared" ca="1" si="15"/>
        <v>44</v>
      </c>
      <c r="AC200" s="20">
        <f t="shared" ca="1" si="16"/>
        <v>0</v>
      </c>
      <c r="AD200" s="20" t="str">
        <f ca="1">IF(AC200=0,"",IF(OR(ISBLANK(P200),ISBLANK(Q200)),"",IF(ISBLANK(VLOOKUP(A200,Database!A:AA,22,FALSE)),"",VLOOKUP(A200,Database!A:AA,22,FALSE))))</f>
        <v/>
      </c>
      <c r="AE200" s="20">
        <f ca="1">IFERROR(
   IF(
     OR(ISBLANK(P200),ISBLANK(Q200)),
     "",
     IF(
       AND(AB200&lt;&gt;"",OR(W200="Terminé",W200="En cours")),
       VLOOKUP(AD200,Setup_ScoreExactBonus!A:D,4,FALSE),
       0
     )),
  0)</f>
        <v>0</v>
      </c>
      <c r="AF200" s="21">
        <f t="shared" ca="1" si="17"/>
        <v>44</v>
      </c>
      <c r="AG200" s="21">
        <f ca="1">SUMIFS(AF$2:AF200,D$2:D200,D200)</f>
        <v>329</v>
      </c>
    </row>
    <row r="201" spans="1:33" hidden="1" x14ac:dyDescent="0.35">
      <c r="A201" s="21">
        <f>IF(ISBLANK(B201),"",COUNTIF(B$2:B201,B201))-1</f>
        <v>7</v>
      </c>
      <c r="B201" s="27">
        <v>11</v>
      </c>
      <c r="C201" s="10">
        <f>VLOOKUP($A201+IF($A201=0,1,0),Database!$A:$Y,7,FALSE)</f>
        <v>46187.125</v>
      </c>
      <c r="D201" s="21" t="str">
        <f>VLOOKUP(Pronostics!$B201,Setup_MPP!$A:$G,3,FALSE)</f>
        <v>Kinsley91</v>
      </c>
      <c r="E201" s="21" t="str">
        <f>VLOOKUP(Pronostics!$B201,Setup_MPP!$A:$G,2,FALSE)</f>
        <v>Kinsley ROQUE</v>
      </c>
      <c r="F201" s="21" t="str">
        <f>VLOOKUP($B201,Setup_MPP!$A:$E,4,FALSE)</f>
        <v>#CBEBBA</v>
      </c>
      <c r="G201" s="21" t="str">
        <f>VLOOKUP($B201,Setup_MPP!$A:$E,5,FALSE)</f>
        <v>#70BC6E</v>
      </c>
      <c r="H201" s="21" t="str">
        <f>IFERROR(IF(AND(A201&gt;=1,A201&lt;=104),VLOOKUP($A201,Location!$A:$J,6,FALSE),IF(A201=0,"Avant l'ouverture",IF(OR(A201=105,A201=106),"Bonus"))),"")</f>
        <v>Tour 1</v>
      </c>
      <c r="I201" s="21" t="str">
        <f>IF(LEFT(H201,4)="Tour",VLOOKUP(A201,Database!$A:$C,3,FALSE),"")</f>
        <v>C</v>
      </c>
      <c r="J201" s="21" t="str">
        <f>VLOOKUP($A201,Location!$A:$J,7,FALSE)</f>
        <v>Haïti</v>
      </c>
      <c r="K201" s="21" t="str">
        <f>IFERROR(VLOOKUP(J201,Setup_Team!$B:$C,2,FALSE), "TDB")</f>
        <v>HTI</v>
      </c>
      <c r="L201" s="21" t="str">
        <f>VLOOKUP($A201,Location!$A:$J,8,FALSE)</f>
        <v>Ecosse</v>
      </c>
      <c r="M201" s="21" t="str">
        <f>IFERROR(VLOOKUP(L201,Setup_Team!$B:$C,2,FALSE), "TDB")</f>
        <v>SCO</v>
      </c>
      <c r="N201" s="21" t="str">
        <f>VLOOKUP($A201,Location!$A:$J,9,FALSE)</f>
        <v>Foxborough</v>
      </c>
      <c r="O201" s="21" t="str">
        <f>VLOOKUP($A201,Location!$A:$J,10,FALSE)</f>
        <v>Gillette Stadium</v>
      </c>
      <c r="P201" s="27">
        <v>0</v>
      </c>
      <c r="Q201" s="27">
        <v>1</v>
      </c>
      <c r="R201" s="27" t="str">
        <f t="shared" si="19"/>
        <v>0-1</v>
      </c>
      <c r="S201" s="21">
        <v>0</v>
      </c>
      <c r="T201" s="20">
        <f>VLOOKUP($A201,Database!$A:$Y,10,FALSE)</f>
        <v>154</v>
      </c>
      <c r="U201" s="20">
        <f>VLOOKUP($A201,Database!$A:$Y,11,FALSE)</f>
        <v>131</v>
      </c>
      <c r="V201" s="20">
        <f>VLOOKUP($A201,Database!$A:$Y,12,FALSE)</f>
        <v>44</v>
      </c>
      <c r="W201" s="20" t="str">
        <f>VLOOKUP(A201,Database!A:M,13,FALSE)</f>
        <v>Terminé</v>
      </c>
      <c r="X201" s="20">
        <f>VLOOKUP($A201,Database!$A:$Y,20,FALSE)</f>
        <v>0</v>
      </c>
      <c r="Y201" s="20">
        <f>VLOOKUP($A201,Database!$A:$Y,21,FALSE)</f>
        <v>1</v>
      </c>
      <c r="Z201" s="20">
        <f t="shared" si="18"/>
        <v>0</v>
      </c>
      <c r="AA201" s="20">
        <f t="shared" si="14"/>
        <v>1</v>
      </c>
      <c r="AB201" s="20">
        <f t="shared" ca="1" si="15"/>
        <v>44</v>
      </c>
      <c r="AC201" s="20">
        <f t="shared" ca="1" si="16"/>
        <v>1</v>
      </c>
      <c r="AD201" s="20" t="str">
        <f ca="1">IF(AC201=0,"",IF(OR(ISBLANK(P201),ISBLANK(Q201)),"",IF(ISBLANK(VLOOKUP(A201,Database!A:AA,22,FALSE)),"",VLOOKUP(A201,Database!A:AA,22,FALSE))))</f>
        <v>Très rare</v>
      </c>
      <c r="AE201" s="20">
        <f ca="1">IFERROR(
   IF(
     OR(ISBLANK(P201),ISBLANK(Q201)),
     "",
     IF(
       AND(AB201&lt;&gt;"",OR(W201="Terminé",W201="En cours")),
       VLOOKUP(AD201,Setup_ScoreExactBonus!A:D,4,FALSE),
       0
     )),
  0)</f>
        <v>50</v>
      </c>
      <c r="AF201" s="21">
        <f t="shared" ca="1" si="17"/>
        <v>94</v>
      </c>
      <c r="AG201" s="21">
        <f ca="1">SUMIFS(AF$2:AF201,D$2:D201,D201)</f>
        <v>264</v>
      </c>
    </row>
    <row r="202" spans="1:33" hidden="1" x14ac:dyDescent="0.35">
      <c r="A202" s="21">
        <f>IF(ISBLANK(B202),"",COUNTIF(B$2:B202,B202))-1</f>
        <v>7</v>
      </c>
      <c r="B202" s="27">
        <v>12</v>
      </c>
      <c r="C202" s="10">
        <f>VLOOKUP($A202+IF($A202=0,1,0),Database!$A:$Y,7,FALSE)</f>
        <v>46187.125</v>
      </c>
      <c r="D202" s="21" t="str">
        <f>VLOOKUP(Pronostics!$B202,Setup_MPP!$A:$G,3,FALSE)</f>
        <v>Jaouad1</v>
      </c>
      <c r="E202" s="21" t="str">
        <f>VLOOKUP(Pronostics!$B202,Setup_MPP!$A:$G,2,FALSE)</f>
        <v>Jaouad SETTI</v>
      </c>
      <c r="F202" s="21" t="str">
        <f>VLOOKUP($B202,Setup_MPP!$A:$E,4,FALSE)</f>
        <v>#C2D4FF</v>
      </c>
      <c r="G202" s="21" t="str">
        <f>VLOOKUP($B202,Setup_MPP!$A:$E,5,FALSE)</f>
        <v>#6586D5</v>
      </c>
      <c r="H202" s="21" t="str">
        <f>IFERROR(IF(AND(A202&gt;=1,A202&lt;=104),VLOOKUP($A202,Location!$A:$J,6,FALSE),IF(A202=0,"Avant l'ouverture",IF(OR(A202=105,A202=106),"Bonus"))),"")</f>
        <v>Tour 1</v>
      </c>
      <c r="I202" s="21" t="str">
        <f>IF(LEFT(H202,4)="Tour",VLOOKUP(A202,Database!$A:$C,3,FALSE),"")</f>
        <v>C</v>
      </c>
      <c r="J202" s="21" t="str">
        <f>VLOOKUP($A202,Location!$A:$J,7,FALSE)</f>
        <v>Haïti</v>
      </c>
      <c r="K202" s="21" t="str">
        <f>IFERROR(VLOOKUP(J202,Setup_Team!$B:$C,2,FALSE), "TDB")</f>
        <v>HTI</v>
      </c>
      <c r="L202" s="21" t="str">
        <f>VLOOKUP($A202,Location!$A:$J,8,FALSE)</f>
        <v>Ecosse</v>
      </c>
      <c r="M202" s="21" t="str">
        <f>IFERROR(VLOOKUP(L202,Setup_Team!$B:$C,2,FALSE), "TDB")</f>
        <v>SCO</v>
      </c>
      <c r="N202" s="21" t="str">
        <f>VLOOKUP($A202,Location!$A:$J,9,FALSE)</f>
        <v>Foxborough</v>
      </c>
      <c r="O202" s="21" t="str">
        <f>VLOOKUP($A202,Location!$A:$J,10,FALSE)</f>
        <v>Gillette Stadium</v>
      </c>
      <c r="P202" s="27">
        <v>0</v>
      </c>
      <c r="Q202" s="27">
        <v>2</v>
      </c>
      <c r="R202" s="27" t="str">
        <f t="shared" si="19"/>
        <v>0-2</v>
      </c>
      <c r="S202" s="21">
        <v>0</v>
      </c>
      <c r="T202" s="20">
        <f>VLOOKUP($A202,Database!$A:$Y,10,FALSE)</f>
        <v>154</v>
      </c>
      <c r="U202" s="20">
        <f>VLOOKUP($A202,Database!$A:$Y,11,FALSE)</f>
        <v>131</v>
      </c>
      <c r="V202" s="20">
        <f>VLOOKUP($A202,Database!$A:$Y,12,FALSE)</f>
        <v>44</v>
      </c>
      <c r="W202" s="20" t="str">
        <f>VLOOKUP(A202,Database!A:M,13,FALSE)</f>
        <v>Terminé</v>
      </c>
      <c r="X202" s="20">
        <f>VLOOKUP($A202,Database!$A:$Y,20,FALSE)</f>
        <v>0</v>
      </c>
      <c r="Y202" s="20">
        <f>VLOOKUP($A202,Database!$A:$Y,21,FALSE)</f>
        <v>1</v>
      </c>
      <c r="Z202" s="20">
        <f t="shared" si="18"/>
        <v>0</v>
      </c>
      <c r="AA202" s="20">
        <f t="shared" si="14"/>
        <v>1</v>
      </c>
      <c r="AB202" s="20">
        <f t="shared" ca="1" si="15"/>
        <v>44</v>
      </c>
      <c r="AC202" s="20">
        <f t="shared" ca="1" si="16"/>
        <v>0</v>
      </c>
      <c r="AD202" s="20" t="str">
        <f ca="1">IF(AC202=0,"",IF(OR(ISBLANK(P202),ISBLANK(Q202)),"",IF(ISBLANK(VLOOKUP(A202,Database!A:AA,22,FALSE)),"",VLOOKUP(A202,Database!A:AA,22,FALSE))))</f>
        <v/>
      </c>
      <c r="AE202" s="20">
        <f ca="1">IFERROR(
   IF(
     OR(ISBLANK(P202),ISBLANK(Q202)),
     "",
     IF(
       AND(AB202&lt;&gt;"",OR(W202="Terminé",W202="En cours")),
       VLOOKUP(AD202,Setup_ScoreExactBonus!A:D,4,FALSE),
       0
     )),
  0)</f>
        <v>0</v>
      </c>
      <c r="AF202" s="21">
        <f t="shared" ca="1" si="17"/>
        <v>44</v>
      </c>
      <c r="AG202" s="21">
        <f ca="1">SUMIFS(AF$2:AF202,D$2:D202,D202)</f>
        <v>309</v>
      </c>
    </row>
    <row r="203" spans="1:33" hidden="1" x14ac:dyDescent="0.35">
      <c r="A203" s="21">
        <f>IF(ISBLANK(B203),"",COUNTIF(B$2:B203,B203))-1</f>
        <v>7</v>
      </c>
      <c r="B203" s="27">
        <v>13</v>
      </c>
      <c r="C203" s="10">
        <f>VLOOKUP($A203+IF($A203=0,1,0),Database!$A:$Y,7,FALSE)</f>
        <v>46187.125</v>
      </c>
      <c r="D203" s="21" t="str">
        <f>VLOOKUP(Pronostics!$B203,Setup_MPP!$A:$G,3,FALSE)</f>
        <v>Julien_I</v>
      </c>
      <c r="E203" s="21" t="str">
        <f>VLOOKUP(Pronostics!$B203,Setup_MPP!$A:$G,2,FALSE)</f>
        <v>Julien INGE</v>
      </c>
      <c r="F203" s="21" t="str">
        <f>VLOOKUP($B203,Setup_MPP!$A:$E,4,FALSE)</f>
        <v>#C1E0EF</v>
      </c>
      <c r="G203" s="21" t="str">
        <f>VLOOKUP($B203,Setup_MPP!$A:$E,5,FALSE)</f>
        <v>#4F91B2</v>
      </c>
      <c r="H203" s="21" t="str">
        <f>IFERROR(IF(AND(A203&gt;=1,A203&lt;=104),VLOOKUP($A203,Location!$A:$J,6,FALSE),IF(A203=0,"Avant l'ouverture",IF(OR(A203=105,A203=106),"Bonus"))),"")</f>
        <v>Tour 1</v>
      </c>
      <c r="I203" s="21" t="str">
        <f>IF(LEFT(H203,4)="Tour",VLOOKUP(A203,Database!$A:$C,3,FALSE),"")</f>
        <v>C</v>
      </c>
      <c r="J203" s="21" t="str">
        <f>VLOOKUP($A203,Location!$A:$J,7,FALSE)</f>
        <v>Haïti</v>
      </c>
      <c r="K203" s="21" t="str">
        <f>IFERROR(VLOOKUP(J203,Setup_Team!$B:$C,2,FALSE), "TDB")</f>
        <v>HTI</v>
      </c>
      <c r="L203" s="21" t="str">
        <f>VLOOKUP($A203,Location!$A:$J,8,FALSE)</f>
        <v>Ecosse</v>
      </c>
      <c r="M203" s="21" t="str">
        <f>IFERROR(VLOOKUP(L203,Setup_Team!$B:$C,2,FALSE), "TDB")</f>
        <v>SCO</v>
      </c>
      <c r="N203" s="21" t="str">
        <f>VLOOKUP($A203,Location!$A:$J,9,FALSE)</f>
        <v>Foxborough</v>
      </c>
      <c r="O203" s="21" t="str">
        <f>VLOOKUP($A203,Location!$A:$J,10,FALSE)</f>
        <v>Gillette Stadium</v>
      </c>
      <c r="P203" s="27">
        <v>0</v>
      </c>
      <c r="Q203" s="27">
        <v>0</v>
      </c>
      <c r="R203" s="27" t="str">
        <f t="shared" si="19"/>
        <v>0-0</v>
      </c>
      <c r="S203" s="21">
        <v>0</v>
      </c>
      <c r="T203" s="20">
        <f>VLOOKUP($A203,Database!$A:$Y,10,FALSE)</f>
        <v>154</v>
      </c>
      <c r="U203" s="20">
        <f>VLOOKUP($A203,Database!$A:$Y,11,FALSE)</f>
        <v>131</v>
      </c>
      <c r="V203" s="20">
        <f>VLOOKUP($A203,Database!$A:$Y,12,FALSE)</f>
        <v>44</v>
      </c>
      <c r="W203" s="20" t="str">
        <f>VLOOKUP(A203,Database!A:M,13,FALSE)</f>
        <v>Terminé</v>
      </c>
      <c r="X203" s="20">
        <f>VLOOKUP($A203,Database!$A:$Y,20,FALSE)</f>
        <v>0</v>
      </c>
      <c r="Y203" s="20">
        <f>VLOOKUP($A203,Database!$A:$Y,21,FALSE)</f>
        <v>1</v>
      </c>
      <c r="Z203" s="20">
        <f t="shared" si="18"/>
        <v>0</v>
      </c>
      <c r="AA203" s="20">
        <f t="shared" si="14"/>
        <v>0</v>
      </c>
      <c r="AB203" s="20">
        <f t="shared" ca="1" si="15"/>
        <v>0</v>
      </c>
      <c r="AC203" s="20">
        <f t="shared" ca="1" si="16"/>
        <v>0</v>
      </c>
      <c r="AD203" s="20" t="str">
        <f ca="1">IF(AC203=0,"",IF(OR(ISBLANK(P203),ISBLANK(Q203)),"",IF(ISBLANK(VLOOKUP(A203,Database!A:AA,22,FALSE)),"",VLOOKUP(A203,Database!A:AA,22,FALSE))))</f>
        <v/>
      </c>
      <c r="AE203" s="20">
        <f ca="1">IFERROR(
   IF(
     OR(ISBLANK(P203),ISBLANK(Q203)),
     "",
     IF(
       AND(AB203&lt;&gt;"",OR(W203="Terminé",W203="En cours")),
       VLOOKUP(AD203,Setup_ScoreExactBonus!A:D,4,FALSE),
       0
     )),
  0)</f>
        <v>0</v>
      </c>
      <c r="AF203" s="21">
        <f t="shared" ca="1" si="17"/>
        <v>0</v>
      </c>
      <c r="AG203" s="21">
        <f ca="1">SUMIFS(AF$2:AF203,D$2:D203,D203)</f>
        <v>380</v>
      </c>
    </row>
    <row r="204" spans="1:33" hidden="1" x14ac:dyDescent="0.35">
      <c r="A204" s="21">
        <f>IF(ISBLANK(B204),"",COUNTIF(B$2:B204,B204))-1</f>
        <v>7</v>
      </c>
      <c r="B204" s="27">
        <v>14</v>
      </c>
      <c r="C204" s="10">
        <f>VLOOKUP($A204+IF($A204=0,1,0),Database!$A:$Y,7,FALSE)</f>
        <v>46187.125</v>
      </c>
      <c r="D204" s="21" t="str">
        <f>VLOOKUP(Pronostics!$B204,Setup_MPP!$A:$G,3,FALSE)</f>
        <v>MarieEYT</v>
      </c>
      <c r="E204" s="21" t="str">
        <f>VLOOKUP(Pronostics!$B204,Setup_MPP!$A:$G,2,FALSE)</f>
        <v>Marie EXBRAYAT</v>
      </c>
      <c r="F204" s="21" t="str">
        <f>VLOOKUP($B204,Setup_MPP!$A:$E,4,FALSE)</f>
        <v>#FFAFD2</v>
      </c>
      <c r="G204" s="21" t="str">
        <f>VLOOKUP($B204,Setup_MPP!$A:$E,5,FALSE)</f>
        <v>#F2589B</v>
      </c>
      <c r="H204" s="21" t="str">
        <f>IFERROR(IF(AND(A204&gt;=1,A204&lt;=104),VLOOKUP($A204,Location!$A:$J,6,FALSE),IF(A204=0,"Avant l'ouverture",IF(OR(A204=105,A204=106),"Bonus"))),"")</f>
        <v>Tour 1</v>
      </c>
      <c r="I204" s="21" t="str">
        <f>IF(LEFT(H204,4)="Tour",VLOOKUP(A204,Database!$A:$C,3,FALSE),"")</f>
        <v>C</v>
      </c>
      <c r="J204" s="21" t="str">
        <f>VLOOKUP($A204,Location!$A:$J,7,FALSE)</f>
        <v>Haïti</v>
      </c>
      <c r="K204" s="21" t="str">
        <f>IFERROR(VLOOKUP(J204,Setup_Team!$B:$C,2,FALSE), "TDB")</f>
        <v>HTI</v>
      </c>
      <c r="L204" s="21" t="str">
        <f>VLOOKUP($A204,Location!$A:$J,8,FALSE)</f>
        <v>Ecosse</v>
      </c>
      <c r="M204" s="21" t="str">
        <f>IFERROR(VLOOKUP(L204,Setup_Team!$B:$C,2,FALSE), "TDB")</f>
        <v>SCO</v>
      </c>
      <c r="N204" s="21" t="str">
        <f>VLOOKUP($A204,Location!$A:$J,9,FALSE)</f>
        <v>Foxborough</v>
      </c>
      <c r="O204" s="21" t="str">
        <f>VLOOKUP($A204,Location!$A:$J,10,FALSE)</f>
        <v>Gillette Stadium</v>
      </c>
      <c r="P204" s="27">
        <v>0</v>
      </c>
      <c r="Q204" s="27">
        <v>3</v>
      </c>
      <c r="R204" s="27" t="str">
        <f t="shared" si="19"/>
        <v>0-3</v>
      </c>
      <c r="S204" s="21">
        <v>0</v>
      </c>
      <c r="T204" s="20">
        <f>VLOOKUP($A204,Database!$A:$Y,10,FALSE)</f>
        <v>154</v>
      </c>
      <c r="U204" s="20">
        <f>VLOOKUP($A204,Database!$A:$Y,11,FALSE)</f>
        <v>131</v>
      </c>
      <c r="V204" s="20">
        <f>VLOOKUP($A204,Database!$A:$Y,12,FALSE)</f>
        <v>44</v>
      </c>
      <c r="W204" s="20" t="str">
        <f>VLOOKUP(A204,Database!A:M,13,FALSE)</f>
        <v>Terminé</v>
      </c>
      <c r="X204" s="20">
        <f>VLOOKUP($A204,Database!$A:$Y,20,FALSE)</f>
        <v>0</v>
      </c>
      <c r="Y204" s="20">
        <f>VLOOKUP($A204,Database!$A:$Y,21,FALSE)</f>
        <v>1</v>
      </c>
      <c r="Z204" s="20">
        <f t="shared" si="18"/>
        <v>0</v>
      </c>
      <c r="AA204" s="20">
        <f t="shared" si="14"/>
        <v>1</v>
      </c>
      <c r="AB204" s="20">
        <f t="shared" ca="1" si="15"/>
        <v>44</v>
      </c>
      <c r="AC204" s="20">
        <f t="shared" ca="1" si="16"/>
        <v>0</v>
      </c>
      <c r="AD204" s="20" t="str">
        <f ca="1">IF(AC204=0,"",IF(OR(ISBLANK(P204),ISBLANK(Q204)),"",IF(ISBLANK(VLOOKUP(A204,Database!A:AA,22,FALSE)),"",VLOOKUP(A204,Database!A:AA,22,FALSE))))</f>
        <v/>
      </c>
      <c r="AE204" s="20">
        <f ca="1">IFERROR(
   IF(
     OR(ISBLANK(P204),ISBLANK(Q204)),
     "",
     IF(
       AND(AB204&lt;&gt;"",OR(W204="Terminé",W204="En cours")),
       VLOOKUP(AD204,Setup_ScoreExactBonus!A:D,4,FALSE),
       0
     )),
  0)</f>
        <v>0</v>
      </c>
      <c r="AF204" s="21">
        <f t="shared" ca="1" si="17"/>
        <v>44</v>
      </c>
      <c r="AG204" s="21">
        <f ca="1">SUMIFS(AF$2:AF204,D$2:D204,D204)</f>
        <v>229</v>
      </c>
    </row>
    <row r="205" spans="1:33" hidden="1" x14ac:dyDescent="0.35">
      <c r="A205" s="21">
        <f>IF(ISBLANK(B205),"",COUNTIF(B$2:B205,B205))-1</f>
        <v>7</v>
      </c>
      <c r="B205" s="27">
        <v>15</v>
      </c>
      <c r="C205" s="10">
        <f>VLOOKUP($A205+IF($A205=0,1,0),Database!$A:$Y,7,FALSE)</f>
        <v>46187.125</v>
      </c>
      <c r="D205" s="21" t="str">
        <f>VLOOKUP(Pronostics!$B205,Setup_MPP!$A:$G,3,FALSE)</f>
        <v>Amino28</v>
      </c>
      <c r="E205" s="21" t="str">
        <f>VLOOKUP(Pronostics!$B205,Setup_MPP!$A:$G,2,FALSE)</f>
        <v>Amine ZARROUKI</v>
      </c>
      <c r="F205" s="21" t="str">
        <f>VLOOKUP($B205,Setup_MPP!$A:$E,4,FALSE)</f>
        <v>#FF9898</v>
      </c>
      <c r="G205" s="21" t="str">
        <f>VLOOKUP($B205,Setup_MPP!$A:$E,5,FALSE)</f>
        <v>#FF5D5D</v>
      </c>
      <c r="H205" s="21" t="str">
        <f>IFERROR(IF(AND(A205&gt;=1,A205&lt;=104),VLOOKUP($A205,Location!$A:$J,6,FALSE),IF(A205=0,"Avant l'ouverture",IF(OR(A205=105,A205=106),"Bonus"))),"")</f>
        <v>Tour 1</v>
      </c>
      <c r="I205" s="21" t="str">
        <f>IF(LEFT(H205,4)="Tour",VLOOKUP(A205,Database!$A:$C,3,FALSE),"")</f>
        <v>C</v>
      </c>
      <c r="J205" s="21" t="str">
        <f>VLOOKUP($A205,Location!$A:$J,7,FALSE)</f>
        <v>Haïti</v>
      </c>
      <c r="K205" s="21" t="str">
        <f>IFERROR(VLOOKUP(J205,Setup_Team!$B:$C,2,FALSE), "TDB")</f>
        <v>HTI</v>
      </c>
      <c r="L205" s="21" t="str">
        <f>VLOOKUP($A205,Location!$A:$J,8,FALSE)</f>
        <v>Ecosse</v>
      </c>
      <c r="M205" s="21" t="str">
        <f>IFERROR(VLOOKUP(L205,Setup_Team!$B:$C,2,FALSE), "TDB")</f>
        <v>SCO</v>
      </c>
      <c r="N205" s="21" t="str">
        <f>VLOOKUP($A205,Location!$A:$J,9,FALSE)</f>
        <v>Foxborough</v>
      </c>
      <c r="O205" s="21" t="str">
        <f>VLOOKUP($A205,Location!$A:$J,10,FALSE)</f>
        <v>Gillette Stadium</v>
      </c>
      <c r="P205" s="27">
        <v>0</v>
      </c>
      <c r="Q205" s="27">
        <v>2</v>
      </c>
      <c r="R205" s="27" t="str">
        <f t="shared" si="19"/>
        <v>0-2</v>
      </c>
      <c r="S205" s="21">
        <v>0</v>
      </c>
      <c r="T205" s="20">
        <f>VLOOKUP($A205,Database!$A:$Y,10,FALSE)</f>
        <v>154</v>
      </c>
      <c r="U205" s="20">
        <f>VLOOKUP($A205,Database!$A:$Y,11,FALSE)</f>
        <v>131</v>
      </c>
      <c r="V205" s="20">
        <f>VLOOKUP($A205,Database!$A:$Y,12,FALSE)</f>
        <v>44</v>
      </c>
      <c r="W205" s="20" t="str">
        <f>VLOOKUP(A205,Database!A:M,13,FALSE)</f>
        <v>Terminé</v>
      </c>
      <c r="X205" s="20">
        <f>VLOOKUP($A205,Database!$A:$Y,20,FALSE)</f>
        <v>0</v>
      </c>
      <c r="Y205" s="20">
        <f>VLOOKUP($A205,Database!$A:$Y,21,FALSE)</f>
        <v>1</v>
      </c>
      <c r="Z205" s="20">
        <f t="shared" si="18"/>
        <v>0</v>
      </c>
      <c r="AA205" s="20">
        <f t="shared" si="14"/>
        <v>1</v>
      </c>
      <c r="AB205" s="20">
        <f t="shared" ca="1" si="15"/>
        <v>44</v>
      </c>
      <c r="AC205" s="20">
        <f t="shared" ca="1" si="16"/>
        <v>0</v>
      </c>
      <c r="AD205" s="20" t="str">
        <f ca="1">IF(AC205=0,"",IF(OR(ISBLANK(P205),ISBLANK(Q205)),"",IF(ISBLANK(VLOOKUP(A205,Database!A:AA,22,FALSE)),"",VLOOKUP(A205,Database!A:AA,22,FALSE))))</f>
        <v/>
      </c>
      <c r="AE205" s="20">
        <f ca="1">IFERROR(
   IF(
     OR(ISBLANK(P205),ISBLANK(Q205)),
     "",
     IF(
       AND(AB205&lt;&gt;"",OR(W205="Terminé",W205="En cours")),
       VLOOKUP(AD205,Setup_ScoreExactBonus!A:D,4,FALSE),
       0
     )),
  0)</f>
        <v>0</v>
      </c>
      <c r="AF205" s="21">
        <f t="shared" ca="1" si="17"/>
        <v>44</v>
      </c>
      <c r="AG205" s="21">
        <f ca="1">SUMIFS(AF$2:AF205,D$2:D205,D205)</f>
        <v>329</v>
      </c>
    </row>
    <row r="206" spans="1:33" hidden="1" x14ac:dyDescent="0.35">
      <c r="A206" s="21">
        <f>IF(ISBLANK(B206),"",COUNTIF(B$2:B206,B206))-1</f>
        <v>7</v>
      </c>
      <c r="B206" s="27">
        <v>16</v>
      </c>
      <c r="C206" s="10">
        <f>VLOOKUP($A206+IF($A206=0,1,0),Database!$A:$Y,7,FALSE)</f>
        <v>46187.125</v>
      </c>
      <c r="D206" s="21" t="str">
        <f>VLOOKUP(Pronostics!$B206,Setup_MPP!$A:$G,3,FALSE)</f>
        <v>RomaLaura</v>
      </c>
      <c r="E206" s="21" t="str">
        <f>VLOOKUP(Pronostics!$B206,Setup_MPP!$A:$G,2,FALSE)</f>
        <v>Laura GIULIANO</v>
      </c>
      <c r="F206" s="21" t="str">
        <f>VLOOKUP($B206,Setup_MPP!$A:$E,4,FALSE)</f>
        <v>#86A4FE</v>
      </c>
      <c r="G206" s="21" t="str">
        <f>VLOOKUP($B206,Setup_MPP!$A:$E,5,FALSE)</f>
        <v>#3769FF</v>
      </c>
      <c r="H206" s="21" t="str">
        <f>IFERROR(IF(AND(A206&gt;=1,A206&lt;=104),VLOOKUP($A206,Location!$A:$J,6,FALSE),IF(A206=0,"Avant l'ouverture",IF(OR(A206=105,A206=106),"Bonus"))),"")</f>
        <v>Tour 1</v>
      </c>
      <c r="I206" s="21" t="str">
        <f>IF(LEFT(H206,4)="Tour",VLOOKUP(A206,Database!$A:$C,3,FALSE),"")</f>
        <v>C</v>
      </c>
      <c r="J206" s="21" t="str">
        <f>VLOOKUP($A206,Location!$A:$J,7,FALSE)</f>
        <v>Haïti</v>
      </c>
      <c r="K206" s="21" t="str">
        <f>IFERROR(VLOOKUP(J206,Setup_Team!$B:$C,2,FALSE), "TDB")</f>
        <v>HTI</v>
      </c>
      <c r="L206" s="21" t="str">
        <f>VLOOKUP($A206,Location!$A:$J,8,FALSE)</f>
        <v>Ecosse</v>
      </c>
      <c r="M206" s="21" t="str">
        <f>IFERROR(VLOOKUP(L206,Setup_Team!$B:$C,2,FALSE), "TDB")</f>
        <v>SCO</v>
      </c>
      <c r="N206" s="21" t="str">
        <f>VLOOKUP($A206,Location!$A:$J,9,FALSE)</f>
        <v>Foxborough</v>
      </c>
      <c r="O206" s="21" t="str">
        <f>VLOOKUP($A206,Location!$A:$J,10,FALSE)</f>
        <v>Gillette Stadium</v>
      </c>
      <c r="P206" s="27">
        <v>0</v>
      </c>
      <c r="Q206" s="27">
        <v>0</v>
      </c>
      <c r="R206" s="27" t="str">
        <f t="shared" si="19"/>
        <v>0-0</v>
      </c>
      <c r="S206" s="21">
        <v>0</v>
      </c>
      <c r="T206" s="20">
        <f>VLOOKUP($A206,Database!$A:$Y,10,FALSE)</f>
        <v>154</v>
      </c>
      <c r="U206" s="20">
        <f>VLOOKUP($A206,Database!$A:$Y,11,FALSE)</f>
        <v>131</v>
      </c>
      <c r="V206" s="20">
        <f>VLOOKUP($A206,Database!$A:$Y,12,FALSE)</f>
        <v>44</v>
      </c>
      <c r="W206" s="20" t="str">
        <f>VLOOKUP(A206,Database!A:M,13,FALSE)</f>
        <v>Terminé</v>
      </c>
      <c r="X206" s="20">
        <f>VLOOKUP($A206,Database!$A:$Y,20,FALSE)</f>
        <v>0</v>
      </c>
      <c r="Y206" s="20">
        <f>VLOOKUP($A206,Database!$A:$Y,21,FALSE)</f>
        <v>1</v>
      </c>
      <c r="Z206" s="20">
        <f t="shared" si="18"/>
        <v>0</v>
      </c>
      <c r="AA206" s="20">
        <f t="shared" si="14"/>
        <v>0</v>
      </c>
      <c r="AB206" s="20">
        <f t="shared" ca="1" si="15"/>
        <v>0</v>
      </c>
      <c r="AC206" s="20">
        <f t="shared" ca="1" si="16"/>
        <v>0</v>
      </c>
      <c r="AD206" s="20" t="str">
        <f ca="1">IF(AC206=0,"",IF(OR(ISBLANK(P206),ISBLANK(Q206)),"",IF(ISBLANK(VLOOKUP(A206,Database!A:AA,22,FALSE)),"",VLOOKUP(A206,Database!A:AA,22,FALSE))))</f>
        <v/>
      </c>
      <c r="AE206" s="20">
        <f ca="1">IFERROR(
   IF(
     OR(ISBLANK(P206),ISBLANK(Q206)),
     "",
     IF(
       AND(AB206&lt;&gt;"",OR(W206="Terminé",W206="En cours")),
       VLOOKUP(AD206,Setup_ScoreExactBonus!A:D,4,FALSE),
       0
     )),
  0)</f>
        <v>0</v>
      </c>
      <c r="AF206" s="21">
        <f t="shared" ca="1" si="17"/>
        <v>0</v>
      </c>
      <c r="AG206" s="21">
        <f ca="1">SUMIFS(AF$2:AF206,D$2:D206,D206)</f>
        <v>0</v>
      </c>
    </row>
    <row r="207" spans="1:33" hidden="1" x14ac:dyDescent="0.35">
      <c r="A207" s="21">
        <f>IF(ISBLANK(B207),"",COUNTIF(B$2:B207,B207))-1</f>
        <v>7</v>
      </c>
      <c r="B207" s="27">
        <v>17</v>
      </c>
      <c r="C207" s="10">
        <f>VLOOKUP($A207+IF($A207=0,1,0),Database!$A:$Y,7,FALSE)</f>
        <v>46187.125</v>
      </c>
      <c r="D207" s="21" t="str">
        <f>VLOOKUP(Pronostics!$B207,Setup_MPP!$A:$G,3,FALSE)</f>
        <v>Julien_cri</v>
      </c>
      <c r="E207" s="21" t="str">
        <f>VLOOKUP(Pronostics!$B207,Setup_MPP!$A:$G,2,FALSE)</f>
        <v>Julien CRIMOTEL</v>
      </c>
      <c r="F207" s="21" t="str">
        <f>VLOOKUP($B207,Setup_MPP!$A:$E,4,FALSE)</f>
        <v>#FFB0B0</v>
      </c>
      <c r="G207" s="21" t="str">
        <f>VLOOKUP($B207,Setup_MPP!$A:$E,5,FALSE)</f>
        <v>#F25757</v>
      </c>
      <c r="H207" s="21" t="str">
        <f>IFERROR(IF(AND(A207&gt;=1,A207&lt;=104),VLOOKUP($A207,Location!$A:$J,6,FALSE),IF(A207=0,"Avant l'ouverture",IF(OR(A207=105,A207=106),"Bonus"))),"")</f>
        <v>Tour 1</v>
      </c>
      <c r="I207" s="21" t="str">
        <f>IF(LEFT(H207,4)="Tour",VLOOKUP(A207,Database!$A:$C,3,FALSE),"")</f>
        <v>C</v>
      </c>
      <c r="J207" s="21" t="str">
        <f>VLOOKUP($A207,Location!$A:$J,7,FALSE)</f>
        <v>Haïti</v>
      </c>
      <c r="K207" s="21" t="str">
        <f>IFERROR(VLOOKUP(J207,Setup_Team!$B:$C,2,FALSE), "TDB")</f>
        <v>HTI</v>
      </c>
      <c r="L207" s="21" t="str">
        <f>VLOOKUP($A207,Location!$A:$J,8,FALSE)</f>
        <v>Ecosse</v>
      </c>
      <c r="M207" s="21" t="str">
        <f>IFERROR(VLOOKUP(L207,Setup_Team!$B:$C,2,FALSE), "TDB")</f>
        <v>SCO</v>
      </c>
      <c r="N207" s="21" t="str">
        <f>VLOOKUP($A207,Location!$A:$J,9,FALSE)</f>
        <v>Foxborough</v>
      </c>
      <c r="O207" s="21" t="str">
        <f>VLOOKUP($A207,Location!$A:$J,10,FALSE)</f>
        <v>Gillette Stadium</v>
      </c>
      <c r="P207" s="27">
        <v>0</v>
      </c>
      <c r="Q207" s="27">
        <v>2</v>
      </c>
      <c r="R207" s="27" t="str">
        <f t="shared" si="19"/>
        <v>0-2</v>
      </c>
      <c r="S207" s="21">
        <v>0</v>
      </c>
      <c r="T207" s="20">
        <f>VLOOKUP($A207,Database!$A:$Y,10,FALSE)</f>
        <v>154</v>
      </c>
      <c r="U207" s="20">
        <f>VLOOKUP($A207,Database!$A:$Y,11,FALSE)</f>
        <v>131</v>
      </c>
      <c r="V207" s="20">
        <f>VLOOKUP($A207,Database!$A:$Y,12,FALSE)</f>
        <v>44</v>
      </c>
      <c r="W207" s="20" t="str">
        <f>VLOOKUP(A207,Database!A:M,13,FALSE)</f>
        <v>Terminé</v>
      </c>
      <c r="X207" s="20">
        <f>VLOOKUP($A207,Database!$A:$Y,20,FALSE)</f>
        <v>0</v>
      </c>
      <c r="Y207" s="20">
        <f>VLOOKUP($A207,Database!$A:$Y,21,FALSE)</f>
        <v>1</v>
      </c>
      <c r="Z207" s="20">
        <f t="shared" si="18"/>
        <v>0</v>
      </c>
      <c r="AA207" s="20">
        <f t="shared" si="14"/>
        <v>1</v>
      </c>
      <c r="AB207" s="20">
        <f t="shared" ca="1" si="15"/>
        <v>44</v>
      </c>
      <c r="AC207" s="20">
        <f t="shared" ca="1" si="16"/>
        <v>0</v>
      </c>
      <c r="AD207" s="20" t="str">
        <f ca="1">IF(AC207=0,"",IF(OR(ISBLANK(P207),ISBLANK(Q207)),"",IF(ISBLANK(VLOOKUP(A207,Database!A:AA,22,FALSE)),"",VLOOKUP(A207,Database!A:AA,22,FALSE))))</f>
        <v/>
      </c>
      <c r="AE207" s="20">
        <f ca="1">IFERROR(
   IF(
     OR(ISBLANK(P207),ISBLANK(Q207)),
     "",
     IF(
       AND(AB207&lt;&gt;"",OR(W207="Terminé",W207="En cours")),
       VLOOKUP(AD207,Setup_ScoreExactBonus!A:D,4,FALSE),
       0
     )),
  0)</f>
        <v>0</v>
      </c>
      <c r="AF207" s="21">
        <f t="shared" ca="1" si="17"/>
        <v>44</v>
      </c>
      <c r="AG207" s="21">
        <f ca="1">SUMIFS(AF$2:AF207,D$2:D207,D207)</f>
        <v>321</v>
      </c>
    </row>
    <row r="208" spans="1:33" hidden="1" x14ac:dyDescent="0.35">
      <c r="A208" s="21">
        <f>IF(ISBLANK(B208),"",COUNTIF(B$2:B208,B208))-1</f>
        <v>7</v>
      </c>
      <c r="B208" s="27">
        <v>18</v>
      </c>
      <c r="C208" s="10">
        <f>VLOOKUP($A208+IF($A208=0,1,0),Database!$A:$Y,7,FALSE)</f>
        <v>46187.125</v>
      </c>
      <c r="D208" s="21" t="str">
        <f>VLOOKUP(Pronostics!$B208,Setup_MPP!$A:$G,3,FALSE)</f>
        <v>Cartone</v>
      </c>
      <c r="E208" s="21" t="str">
        <f>VLOOKUP(Pronostics!$B208,Setup_MPP!$A:$G,2,FALSE)</f>
        <v>Quentin CARTON</v>
      </c>
      <c r="F208" s="21" t="str">
        <f>VLOOKUP($B208,Setup_MPP!$A:$E,4,FALSE)</f>
        <v>#F0BC42</v>
      </c>
      <c r="G208" s="21" t="str">
        <f>VLOOKUP($B208,Setup_MPP!$A:$E,5,FALSE)</f>
        <v>#8E1F2F</v>
      </c>
      <c r="H208" s="21" t="str">
        <f>IFERROR(IF(AND(A208&gt;=1,A208&lt;=104),VLOOKUP($A208,Location!$A:$J,6,FALSE),IF(A208=0,"Avant l'ouverture",IF(OR(A208=105,A208=106),"Bonus"))),"")</f>
        <v>Tour 1</v>
      </c>
      <c r="I208" s="21" t="str">
        <f>IF(LEFT(H208,4)="Tour",VLOOKUP(A208,Database!$A:$C,3,FALSE),"")</f>
        <v>C</v>
      </c>
      <c r="J208" s="21" t="str">
        <f>VLOOKUP($A208,Location!$A:$J,7,FALSE)</f>
        <v>Haïti</v>
      </c>
      <c r="K208" s="21" t="str">
        <f>IFERROR(VLOOKUP(J208,Setup_Team!$B:$C,2,FALSE), "TDB")</f>
        <v>HTI</v>
      </c>
      <c r="L208" s="21" t="str">
        <f>VLOOKUP($A208,Location!$A:$J,8,FALSE)</f>
        <v>Ecosse</v>
      </c>
      <c r="M208" s="21" t="str">
        <f>IFERROR(VLOOKUP(L208,Setup_Team!$B:$C,2,FALSE), "TDB")</f>
        <v>SCO</v>
      </c>
      <c r="N208" s="21" t="str">
        <f>VLOOKUP($A208,Location!$A:$J,9,FALSE)</f>
        <v>Foxborough</v>
      </c>
      <c r="O208" s="21" t="str">
        <f>VLOOKUP($A208,Location!$A:$J,10,FALSE)</f>
        <v>Gillette Stadium</v>
      </c>
      <c r="P208" s="27">
        <v>0</v>
      </c>
      <c r="Q208" s="27">
        <v>1</v>
      </c>
      <c r="R208" s="27" t="str">
        <f t="shared" si="19"/>
        <v>0-1</v>
      </c>
      <c r="S208" s="21">
        <v>0</v>
      </c>
      <c r="T208" s="20">
        <f>VLOOKUP($A208,Database!$A:$Y,10,FALSE)</f>
        <v>154</v>
      </c>
      <c r="U208" s="20">
        <f>VLOOKUP($A208,Database!$A:$Y,11,FALSE)</f>
        <v>131</v>
      </c>
      <c r="V208" s="20">
        <f>VLOOKUP($A208,Database!$A:$Y,12,FALSE)</f>
        <v>44</v>
      </c>
      <c r="W208" s="20" t="str">
        <f>VLOOKUP(A208,Database!A:M,13,FALSE)</f>
        <v>Terminé</v>
      </c>
      <c r="X208" s="20">
        <f>VLOOKUP($A208,Database!$A:$Y,20,FALSE)</f>
        <v>0</v>
      </c>
      <c r="Y208" s="20">
        <f>VLOOKUP($A208,Database!$A:$Y,21,FALSE)</f>
        <v>1</v>
      </c>
      <c r="Z208" s="20">
        <f t="shared" si="18"/>
        <v>0</v>
      </c>
      <c r="AA208" s="20">
        <f t="shared" si="14"/>
        <v>1</v>
      </c>
      <c r="AB208" s="20">
        <f t="shared" ca="1" si="15"/>
        <v>44</v>
      </c>
      <c r="AC208" s="20">
        <f t="shared" ca="1" si="16"/>
        <v>1</v>
      </c>
      <c r="AD208" s="20" t="str">
        <f ca="1">IF(AC208=0,"",IF(OR(ISBLANK(P208),ISBLANK(Q208)),"",IF(ISBLANK(VLOOKUP(A208,Database!A:AA,22,FALSE)),"",VLOOKUP(A208,Database!A:AA,22,FALSE))))</f>
        <v>Très rare</v>
      </c>
      <c r="AE208" s="20">
        <f ca="1">IFERROR(
   IF(
     OR(ISBLANK(P208),ISBLANK(Q208)),
     "",
     IF(
       AND(AB208&lt;&gt;"",OR(W208="Terminé",W208="En cours")),
       VLOOKUP(AD208,Setup_ScoreExactBonus!A:D,4,FALSE),
       0
     )),
  0)</f>
        <v>50</v>
      </c>
      <c r="AF208" s="21">
        <f t="shared" ca="1" si="17"/>
        <v>94</v>
      </c>
      <c r="AG208" s="21">
        <f ca="1">SUMIFS(AF$2:AF208,D$2:D208,D208)</f>
        <v>168</v>
      </c>
    </row>
    <row r="209" spans="1:33" hidden="1" x14ac:dyDescent="0.35">
      <c r="A209" s="21">
        <f>IF(ISBLANK(B209),"",COUNTIF(B$2:B209,B209))-1</f>
        <v>7</v>
      </c>
      <c r="B209" s="27">
        <v>19</v>
      </c>
      <c r="C209" s="10">
        <f>VLOOKUP($A209+IF($A209=0,1,0),Database!$A:$Y,7,FALSE)</f>
        <v>46187.125</v>
      </c>
      <c r="D209" s="21" t="str">
        <f>VLOOKUP(Pronostics!$B209,Setup_MPP!$A:$G,3,FALSE)</f>
        <v>YramVi</v>
      </c>
      <c r="E209" s="21" t="str">
        <f>VLOOKUP(Pronostics!$B209,Setup_MPP!$A:$G,2,FALSE)</f>
        <v>Eyram TETSHIE</v>
      </c>
      <c r="F209" s="21" t="str">
        <f>VLOOKUP($B209,Setup_MPP!$A:$E,4,FALSE)</f>
        <v>#E8B28F</v>
      </c>
      <c r="G209" s="21" t="str">
        <f>VLOOKUP($B209,Setup_MPP!$A:$E,5,FALSE)</f>
        <v>#E65568</v>
      </c>
      <c r="H209" s="21" t="str">
        <f>IFERROR(IF(AND(A209&gt;=1,A209&lt;=104),VLOOKUP($A209,Location!$A:$J,6,FALSE),IF(A209=0,"Avant l'ouverture",IF(OR(A209=105,A209=106),"Bonus"))),"")</f>
        <v>Tour 1</v>
      </c>
      <c r="I209" s="21" t="str">
        <f>IF(LEFT(H209,4)="Tour",VLOOKUP(A209,Database!$A:$C,3,FALSE),"")</f>
        <v>C</v>
      </c>
      <c r="J209" s="21" t="str">
        <f>VLOOKUP($A209,Location!$A:$J,7,FALSE)</f>
        <v>Haïti</v>
      </c>
      <c r="K209" s="21" t="str">
        <f>IFERROR(VLOOKUP(J209,Setup_Team!$B:$C,2,FALSE), "TDB")</f>
        <v>HTI</v>
      </c>
      <c r="L209" s="21" t="str">
        <f>VLOOKUP($A209,Location!$A:$J,8,FALSE)</f>
        <v>Ecosse</v>
      </c>
      <c r="M209" s="21" t="str">
        <f>IFERROR(VLOOKUP(L209,Setup_Team!$B:$C,2,FALSE), "TDB")</f>
        <v>SCO</v>
      </c>
      <c r="N209" s="21" t="str">
        <f>VLOOKUP($A209,Location!$A:$J,9,FALSE)</f>
        <v>Foxborough</v>
      </c>
      <c r="O209" s="21" t="str">
        <f>VLOOKUP($A209,Location!$A:$J,10,FALSE)</f>
        <v>Gillette Stadium</v>
      </c>
      <c r="P209" s="27">
        <v>0</v>
      </c>
      <c r="Q209" s="27">
        <v>3</v>
      </c>
      <c r="R209" s="27" t="str">
        <f t="shared" si="19"/>
        <v>0-3</v>
      </c>
      <c r="S209" s="21">
        <v>0</v>
      </c>
      <c r="T209" s="20">
        <f>VLOOKUP($A209,Database!$A:$Y,10,FALSE)</f>
        <v>154</v>
      </c>
      <c r="U209" s="20">
        <f>VLOOKUP($A209,Database!$A:$Y,11,FALSE)</f>
        <v>131</v>
      </c>
      <c r="V209" s="20">
        <f>VLOOKUP($A209,Database!$A:$Y,12,FALSE)</f>
        <v>44</v>
      </c>
      <c r="W209" s="20" t="str">
        <f>VLOOKUP(A209,Database!A:M,13,FALSE)</f>
        <v>Terminé</v>
      </c>
      <c r="X209" s="20">
        <f>VLOOKUP($A209,Database!$A:$Y,20,FALSE)</f>
        <v>0</v>
      </c>
      <c r="Y209" s="20">
        <f>VLOOKUP($A209,Database!$A:$Y,21,FALSE)</f>
        <v>1</v>
      </c>
      <c r="Z209" s="20">
        <f t="shared" si="18"/>
        <v>0</v>
      </c>
      <c r="AA209" s="20">
        <f t="shared" si="14"/>
        <v>1</v>
      </c>
      <c r="AB209" s="20">
        <f t="shared" ca="1" si="15"/>
        <v>44</v>
      </c>
      <c r="AC209" s="20">
        <f t="shared" ca="1" si="16"/>
        <v>0</v>
      </c>
      <c r="AD209" s="20" t="str">
        <f ca="1">IF(AC209=0,"",IF(OR(ISBLANK(P209),ISBLANK(Q209)),"",IF(ISBLANK(VLOOKUP(A209,Database!A:AA,22,FALSE)),"",VLOOKUP(A209,Database!A:AA,22,FALSE))))</f>
        <v/>
      </c>
      <c r="AE209" s="20">
        <f ca="1">IFERROR(
   IF(
     OR(ISBLANK(P209),ISBLANK(Q209)),
     "",
     IF(
       AND(AB209&lt;&gt;"",OR(W209="Terminé",W209="En cours")),
       VLOOKUP(AD209,Setup_ScoreExactBonus!A:D,4,FALSE),
       0
     )),
  0)</f>
        <v>0</v>
      </c>
      <c r="AF209" s="21">
        <f t="shared" ca="1" si="17"/>
        <v>44</v>
      </c>
      <c r="AG209" s="21">
        <f ca="1">SUMIFS(AF$2:AF209,D$2:D209,D209)</f>
        <v>187</v>
      </c>
    </row>
    <row r="210" spans="1:33" hidden="1" x14ac:dyDescent="0.35">
      <c r="A210" s="21">
        <f>IF(ISBLANK(B210),"",COUNTIF(B$2:B210,B210))-1</f>
        <v>7</v>
      </c>
      <c r="B210" s="27">
        <v>20</v>
      </c>
      <c r="C210" s="10">
        <f>VLOOKUP($A210+IF($A210=0,1,0),Database!$A:$Y,7,FALSE)</f>
        <v>46187.125</v>
      </c>
      <c r="D210" s="21" t="str">
        <f>VLOOKUP(Pronostics!$B210,Setup_MPP!$A:$G,3,FALSE)</f>
        <v>Anis_MaFihache</v>
      </c>
      <c r="E210" s="21" t="str">
        <f>VLOOKUP(Pronostics!$B210,Setup_MPP!$A:$G,2,FALSE)</f>
        <v>Anis LEBIK</v>
      </c>
      <c r="F210" s="21" t="str">
        <f>VLOOKUP($B210,Setup_MPP!$A:$E,4,FALSE)</f>
        <v>#60DC8C</v>
      </c>
      <c r="G210" s="21" t="str">
        <f>VLOOKUP($B210,Setup_MPP!$A:$E,5,FALSE)</f>
        <v>#22A34F</v>
      </c>
      <c r="H210" s="21" t="str">
        <f>IFERROR(IF(AND(A210&gt;=1,A210&lt;=104),VLOOKUP($A210,Location!$A:$J,6,FALSE),IF(A210=0,"Avant l'ouverture",IF(OR(A210=105,A210=106),"Bonus"))),"")</f>
        <v>Tour 1</v>
      </c>
      <c r="I210" s="21" t="str">
        <f>IF(LEFT(H210,4)="Tour",VLOOKUP(A210,Database!$A:$C,3,FALSE),"")</f>
        <v>C</v>
      </c>
      <c r="J210" s="21" t="str">
        <f>VLOOKUP($A210,Location!$A:$J,7,FALSE)</f>
        <v>Haïti</v>
      </c>
      <c r="K210" s="21" t="str">
        <f>IFERROR(VLOOKUP(J210,Setup_Team!$B:$C,2,FALSE), "TDB")</f>
        <v>HTI</v>
      </c>
      <c r="L210" s="21" t="str">
        <f>VLOOKUP($A210,Location!$A:$J,8,FALSE)</f>
        <v>Ecosse</v>
      </c>
      <c r="M210" s="21" t="str">
        <f>IFERROR(VLOOKUP(L210,Setup_Team!$B:$C,2,FALSE), "TDB")</f>
        <v>SCO</v>
      </c>
      <c r="N210" s="21" t="str">
        <f>VLOOKUP($A210,Location!$A:$J,9,FALSE)</f>
        <v>Foxborough</v>
      </c>
      <c r="O210" s="21" t="str">
        <f>VLOOKUP($A210,Location!$A:$J,10,FALSE)</f>
        <v>Gillette Stadium</v>
      </c>
      <c r="P210" s="27">
        <v>0</v>
      </c>
      <c r="Q210" s="27">
        <v>4</v>
      </c>
      <c r="R210" s="27" t="str">
        <f t="shared" si="19"/>
        <v>0-4</v>
      </c>
      <c r="S210" s="21">
        <v>0</v>
      </c>
      <c r="T210" s="20">
        <f>VLOOKUP($A210,Database!$A:$Y,10,FALSE)</f>
        <v>154</v>
      </c>
      <c r="U210" s="20">
        <f>VLOOKUP($A210,Database!$A:$Y,11,FALSE)</f>
        <v>131</v>
      </c>
      <c r="V210" s="20">
        <f>VLOOKUP($A210,Database!$A:$Y,12,FALSE)</f>
        <v>44</v>
      </c>
      <c r="W210" s="20" t="str">
        <f>VLOOKUP(A210,Database!A:M,13,FALSE)</f>
        <v>Terminé</v>
      </c>
      <c r="X210" s="20">
        <f>VLOOKUP($A210,Database!$A:$Y,20,FALSE)</f>
        <v>0</v>
      </c>
      <c r="Y210" s="20">
        <f>VLOOKUP($A210,Database!$A:$Y,21,FALSE)</f>
        <v>1</v>
      </c>
      <c r="Z210" s="20">
        <f t="shared" si="18"/>
        <v>0</v>
      </c>
      <c r="AA210" s="20">
        <f t="shared" si="14"/>
        <v>1</v>
      </c>
      <c r="AB210" s="20">
        <f t="shared" ca="1" si="15"/>
        <v>44</v>
      </c>
      <c r="AC210" s="20">
        <f t="shared" ca="1" si="16"/>
        <v>0</v>
      </c>
      <c r="AD210" s="20" t="str">
        <f ca="1">IF(AC210=0,"",IF(OR(ISBLANK(P210),ISBLANK(Q210)),"",IF(ISBLANK(VLOOKUP(A210,Database!A:AA,22,FALSE)),"",VLOOKUP(A210,Database!A:AA,22,FALSE))))</f>
        <v/>
      </c>
      <c r="AE210" s="20">
        <f ca="1">IFERROR(
   IF(
     OR(ISBLANK(P210),ISBLANK(Q210)),
     "",
     IF(
       AND(AB210&lt;&gt;"",OR(W210="Terminé",W210="En cours")),
       VLOOKUP(AD210,Setup_ScoreExactBonus!A:D,4,FALSE),
       0
     )),
  0)</f>
        <v>0</v>
      </c>
      <c r="AF210" s="21">
        <f t="shared" ca="1" si="17"/>
        <v>44</v>
      </c>
      <c r="AG210" s="21">
        <f ca="1">SUMIFS(AF$2:AF210,D$2:D210,D210)</f>
        <v>167</v>
      </c>
    </row>
    <row r="211" spans="1:33" hidden="1" x14ac:dyDescent="0.35">
      <c r="A211" s="21">
        <f>IF(ISBLANK(B211),"",COUNTIF(B$2:B211,B211))-1</f>
        <v>7</v>
      </c>
      <c r="B211" s="27">
        <v>21</v>
      </c>
      <c r="C211" s="10">
        <f>VLOOKUP($A211+IF($A211=0,1,0),Database!$A:$Y,7,FALSE)</f>
        <v>46187.125</v>
      </c>
      <c r="D211" s="21" t="str">
        <f>VLOOKUP(Pronostics!$B211,Setup_MPP!$A:$G,3,FALSE)</f>
        <v>JUJULABOSS13</v>
      </c>
      <c r="E211" s="21" t="str">
        <f>VLOOKUP(Pronostics!$B211,Setup_MPP!$A:$G,2,FALSE)</f>
        <v>Julia BOUANAN</v>
      </c>
      <c r="F211" s="21" t="str">
        <f>VLOOKUP($B211,Setup_MPP!$A:$E,4,FALSE)</f>
        <v>#2FAEE0</v>
      </c>
      <c r="G211" s="21" t="str">
        <f>VLOOKUP($B211,Setup_MPP!$A:$E,5,FALSE)</f>
        <v>#BEA064</v>
      </c>
      <c r="H211" s="21" t="str">
        <f>IFERROR(IF(AND(A211&gt;=1,A211&lt;=104),VLOOKUP($A211,Location!$A:$J,6,FALSE),IF(A211=0,"Avant l'ouverture",IF(OR(A211=105,A211=106),"Bonus"))),"")</f>
        <v>Tour 1</v>
      </c>
      <c r="I211" s="21" t="str">
        <f>IF(LEFT(H211,4)="Tour",VLOOKUP(A211,Database!$A:$C,3,FALSE),"")</f>
        <v>C</v>
      </c>
      <c r="J211" s="21" t="str">
        <f>VLOOKUP($A211,Location!$A:$J,7,FALSE)</f>
        <v>Haïti</v>
      </c>
      <c r="K211" s="21" t="str">
        <f>IFERROR(VLOOKUP(J211,Setup_Team!$B:$C,2,FALSE), "TDB")</f>
        <v>HTI</v>
      </c>
      <c r="L211" s="21" t="str">
        <f>VLOOKUP($A211,Location!$A:$J,8,FALSE)</f>
        <v>Ecosse</v>
      </c>
      <c r="M211" s="21" t="str">
        <f>IFERROR(VLOOKUP(L211,Setup_Team!$B:$C,2,FALSE), "TDB")</f>
        <v>SCO</v>
      </c>
      <c r="N211" s="21" t="str">
        <f>VLOOKUP($A211,Location!$A:$J,9,FALSE)</f>
        <v>Foxborough</v>
      </c>
      <c r="O211" s="21" t="str">
        <f>VLOOKUP($A211,Location!$A:$J,10,FALSE)</f>
        <v>Gillette Stadium</v>
      </c>
      <c r="P211" s="27">
        <v>0</v>
      </c>
      <c r="Q211" s="27">
        <v>2</v>
      </c>
      <c r="R211" s="27" t="str">
        <f t="shared" si="19"/>
        <v>0-2</v>
      </c>
      <c r="S211" s="21">
        <v>0</v>
      </c>
      <c r="T211" s="20">
        <f>VLOOKUP($A211,Database!$A:$Y,10,FALSE)</f>
        <v>154</v>
      </c>
      <c r="U211" s="20">
        <f>VLOOKUP($A211,Database!$A:$Y,11,FALSE)</f>
        <v>131</v>
      </c>
      <c r="V211" s="20">
        <f>VLOOKUP($A211,Database!$A:$Y,12,FALSE)</f>
        <v>44</v>
      </c>
      <c r="W211" s="20" t="str">
        <f>VLOOKUP(A211,Database!A:M,13,FALSE)</f>
        <v>Terminé</v>
      </c>
      <c r="X211" s="20">
        <f>VLOOKUP($A211,Database!$A:$Y,20,FALSE)</f>
        <v>0</v>
      </c>
      <c r="Y211" s="20">
        <f>VLOOKUP($A211,Database!$A:$Y,21,FALSE)</f>
        <v>1</v>
      </c>
      <c r="Z211" s="20">
        <f t="shared" si="18"/>
        <v>0</v>
      </c>
      <c r="AA211" s="20">
        <f t="shared" si="14"/>
        <v>1</v>
      </c>
      <c r="AB211" s="20">
        <f t="shared" ca="1" si="15"/>
        <v>44</v>
      </c>
      <c r="AC211" s="20">
        <f t="shared" ca="1" si="16"/>
        <v>0</v>
      </c>
      <c r="AD211" s="20" t="str">
        <f ca="1">IF(AC211=0,"",IF(OR(ISBLANK(P211),ISBLANK(Q211)),"",IF(ISBLANK(VLOOKUP(A211,Database!A:AA,22,FALSE)),"",VLOOKUP(A211,Database!A:AA,22,FALSE))))</f>
        <v/>
      </c>
      <c r="AE211" s="20">
        <f ca="1">IFERROR(
   IF(
     OR(ISBLANK(P211),ISBLANK(Q211)),
     "",
     IF(
       AND(AB211&lt;&gt;"",OR(W211="Terminé",W211="En cours")),
       VLOOKUP(AD211,Setup_ScoreExactBonus!A:D,4,FALSE),
       0
     )),
  0)</f>
        <v>0</v>
      </c>
      <c r="AF211" s="21">
        <f t="shared" ca="1" si="17"/>
        <v>44</v>
      </c>
      <c r="AG211" s="21">
        <f ca="1">SUMIFS(AF$2:AF211,D$2:D211,D211)</f>
        <v>467</v>
      </c>
    </row>
    <row r="212" spans="1:33" hidden="1" x14ac:dyDescent="0.35">
      <c r="A212" s="21">
        <f>IF(ISBLANK(B212),"",COUNTIF(B$2:B212,B212))-1</f>
        <v>7</v>
      </c>
      <c r="B212" s="27">
        <v>22</v>
      </c>
      <c r="C212" s="10">
        <f>VLOOKUP($A212+IF($A212=0,1,0),Database!$A:$Y,7,FALSE)</f>
        <v>46187.125</v>
      </c>
      <c r="D212" s="21" t="str">
        <f>VLOOKUP(Pronostics!$B212,Setup_MPP!$A:$G,3,FALSE)</f>
        <v>Jujumsrd</v>
      </c>
      <c r="E212" s="21" t="str">
        <f>VLOOKUP(Pronostics!$B212,Setup_MPP!$A:$G,2,FALSE)</f>
        <v>Julie Mansard</v>
      </c>
      <c r="F212" s="21" t="str">
        <f>VLOOKUP($B212,Setup_MPP!$A:$E,4,FALSE)</f>
        <v>#41DEF0</v>
      </c>
      <c r="G212" s="21" t="str">
        <f>VLOOKUP($B212,Setup_MPP!$A:$E,5,FALSE)</f>
        <v>#0BA6B7</v>
      </c>
      <c r="H212" s="21" t="str">
        <f>IFERROR(IF(AND(A212&gt;=1,A212&lt;=104),VLOOKUP($A212,Location!$A:$J,6,FALSE),IF(A212=0,"Avant l'ouverture",IF(OR(A212=105,A212=106),"Bonus"))),"")</f>
        <v>Tour 1</v>
      </c>
      <c r="I212" s="21" t="str">
        <f>IF(LEFT(H212,4)="Tour",VLOOKUP(A212,Database!$A:$C,3,FALSE),"")</f>
        <v>C</v>
      </c>
      <c r="J212" s="21" t="str">
        <f>VLOOKUP($A212,Location!$A:$J,7,FALSE)</f>
        <v>Haïti</v>
      </c>
      <c r="K212" s="21" t="str">
        <f>IFERROR(VLOOKUP(J212,Setup_Team!$B:$C,2,FALSE), "TDB")</f>
        <v>HTI</v>
      </c>
      <c r="L212" s="21" t="str">
        <f>VLOOKUP($A212,Location!$A:$J,8,FALSE)</f>
        <v>Ecosse</v>
      </c>
      <c r="M212" s="21" t="str">
        <f>IFERROR(VLOOKUP(L212,Setup_Team!$B:$C,2,FALSE), "TDB")</f>
        <v>SCO</v>
      </c>
      <c r="N212" s="21" t="str">
        <f>VLOOKUP($A212,Location!$A:$J,9,FALSE)</f>
        <v>Foxborough</v>
      </c>
      <c r="O212" s="21" t="str">
        <f>VLOOKUP($A212,Location!$A:$J,10,FALSE)</f>
        <v>Gillette Stadium</v>
      </c>
      <c r="P212" s="27">
        <v>0</v>
      </c>
      <c r="Q212" s="27">
        <v>3</v>
      </c>
      <c r="R212" s="27" t="str">
        <f t="shared" si="19"/>
        <v>0-3</v>
      </c>
      <c r="S212" s="21">
        <v>0</v>
      </c>
      <c r="T212" s="20">
        <f>VLOOKUP($A212,Database!$A:$Y,10,FALSE)</f>
        <v>154</v>
      </c>
      <c r="U212" s="20">
        <f>VLOOKUP($A212,Database!$A:$Y,11,FALSE)</f>
        <v>131</v>
      </c>
      <c r="V212" s="20">
        <f>VLOOKUP($A212,Database!$A:$Y,12,FALSE)</f>
        <v>44</v>
      </c>
      <c r="W212" s="20" t="str">
        <f>VLOOKUP(A212,Database!A:M,13,FALSE)</f>
        <v>Terminé</v>
      </c>
      <c r="X212" s="20">
        <f>VLOOKUP($A212,Database!$A:$Y,20,FALSE)</f>
        <v>0</v>
      </c>
      <c r="Y212" s="20">
        <f>VLOOKUP($A212,Database!$A:$Y,21,FALSE)</f>
        <v>1</v>
      </c>
      <c r="Z212" s="20">
        <f t="shared" si="18"/>
        <v>0</v>
      </c>
      <c r="AA212" s="20">
        <f t="shared" si="14"/>
        <v>1</v>
      </c>
      <c r="AB212" s="20">
        <f t="shared" ca="1" si="15"/>
        <v>44</v>
      </c>
      <c r="AC212" s="20">
        <f t="shared" ca="1" si="16"/>
        <v>0</v>
      </c>
      <c r="AD212" s="20" t="str">
        <f ca="1">IF(AC212=0,"",IF(OR(ISBLANK(P212),ISBLANK(Q212)),"",IF(ISBLANK(VLOOKUP(A212,Database!A:AA,22,FALSE)),"",VLOOKUP(A212,Database!A:AA,22,FALSE))))</f>
        <v/>
      </c>
      <c r="AE212" s="20">
        <f ca="1">IFERROR(
   IF(
     OR(ISBLANK(P212),ISBLANK(Q212)),
     "",
     IF(
       AND(AB212&lt;&gt;"",OR(W212="Terminé",W212="En cours")),
       VLOOKUP(AD212,Setup_ScoreExactBonus!A:D,4,FALSE),
       0
     )),
  0)</f>
        <v>0</v>
      </c>
      <c r="AF212" s="21">
        <f t="shared" ca="1" si="17"/>
        <v>44</v>
      </c>
      <c r="AG212" s="21">
        <f ca="1">SUMIFS(AF$2:AF212,D$2:D212,D212)</f>
        <v>187</v>
      </c>
    </row>
    <row r="213" spans="1:33" hidden="1" x14ac:dyDescent="0.35">
      <c r="A213" s="21">
        <f>IF(ISBLANK(B213),"",COUNTIF(B$2:B213,B213))-1</f>
        <v>7</v>
      </c>
      <c r="B213" s="27">
        <v>23</v>
      </c>
      <c r="C213" s="10">
        <f>VLOOKUP($A213+IF($A213=0,1,0),Database!$A:$Y,7,FALSE)</f>
        <v>46187.125</v>
      </c>
      <c r="D213" s="21" t="str">
        <f>VLOOKUP(Pronostics!$B213,Setup_MPP!$A:$G,3,FALSE)</f>
        <v>DJUDJUPRONO</v>
      </c>
      <c r="E213" s="21" t="str">
        <f>VLOOKUP(Pronostics!$B213,Setup_MPP!$A:$G,2,FALSE)</f>
        <v>Juliette</v>
      </c>
      <c r="F213" s="21" t="str">
        <f>VLOOKUP($B213,Setup_MPP!$A:$E,4,FALSE)</f>
        <v>#F2A2A2</v>
      </c>
      <c r="G213" s="21" t="str">
        <f>VLOOKUP($B213,Setup_MPP!$A:$E,5,FALSE)</f>
        <v>#C25D5D</v>
      </c>
      <c r="H213" s="21" t="str">
        <f>IFERROR(IF(AND(A213&gt;=1,A213&lt;=104),VLOOKUP($A213,Location!$A:$J,6,FALSE),IF(A213=0,"Avant l'ouverture",IF(OR(A213=105,A213=106),"Bonus"))),"")</f>
        <v>Tour 1</v>
      </c>
      <c r="I213" s="21" t="str">
        <f>IF(LEFT(H213,4)="Tour",VLOOKUP(A213,Database!$A:$C,3,FALSE),"")</f>
        <v>C</v>
      </c>
      <c r="J213" s="21" t="str">
        <f>VLOOKUP($A213,Location!$A:$J,7,FALSE)</f>
        <v>Haïti</v>
      </c>
      <c r="K213" s="21" t="str">
        <f>IFERROR(VLOOKUP(J213,Setup_Team!$B:$C,2,FALSE), "TDB")</f>
        <v>HTI</v>
      </c>
      <c r="L213" s="21" t="str">
        <f>VLOOKUP($A213,Location!$A:$J,8,FALSE)</f>
        <v>Ecosse</v>
      </c>
      <c r="M213" s="21" t="str">
        <f>IFERROR(VLOOKUP(L213,Setup_Team!$B:$C,2,FALSE), "TDB")</f>
        <v>SCO</v>
      </c>
      <c r="N213" s="21" t="str">
        <f>VLOOKUP($A213,Location!$A:$J,9,FALSE)</f>
        <v>Foxborough</v>
      </c>
      <c r="O213" s="21" t="str">
        <f>VLOOKUP($A213,Location!$A:$J,10,FALSE)</f>
        <v>Gillette Stadium</v>
      </c>
      <c r="P213" s="27">
        <v>0</v>
      </c>
      <c r="Q213" s="27">
        <v>2</v>
      </c>
      <c r="R213" s="27" t="str">
        <f t="shared" si="19"/>
        <v>0-2</v>
      </c>
      <c r="S213" s="21">
        <v>0</v>
      </c>
      <c r="T213" s="20">
        <f>VLOOKUP($A213,Database!$A:$Y,10,FALSE)</f>
        <v>154</v>
      </c>
      <c r="U213" s="20">
        <f>VLOOKUP($A213,Database!$A:$Y,11,FALSE)</f>
        <v>131</v>
      </c>
      <c r="V213" s="20">
        <f>VLOOKUP($A213,Database!$A:$Y,12,FALSE)</f>
        <v>44</v>
      </c>
      <c r="W213" s="20" t="str">
        <f>VLOOKUP(A213,Database!A:M,13,FALSE)</f>
        <v>Terminé</v>
      </c>
      <c r="X213" s="20">
        <f>VLOOKUP($A213,Database!$A:$Y,20,FALSE)</f>
        <v>0</v>
      </c>
      <c r="Y213" s="20">
        <f>VLOOKUP($A213,Database!$A:$Y,21,FALSE)</f>
        <v>1</v>
      </c>
      <c r="Z213" s="20">
        <f t="shared" si="18"/>
        <v>0</v>
      </c>
      <c r="AA213" s="20">
        <f t="shared" si="14"/>
        <v>1</v>
      </c>
      <c r="AB213" s="20">
        <f t="shared" ca="1" si="15"/>
        <v>44</v>
      </c>
      <c r="AC213" s="20">
        <f t="shared" ca="1" si="16"/>
        <v>0</v>
      </c>
      <c r="AD213" s="20" t="str">
        <f ca="1">IF(AC213=0,"",IF(OR(ISBLANK(P213),ISBLANK(Q213)),"",IF(ISBLANK(VLOOKUP(A213,Database!A:AA,22,FALSE)),"",VLOOKUP(A213,Database!A:AA,22,FALSE))))</f>
        <v/>
      </c>
      <c r="AE213" s="20">
        <f ca="1">IFERROR(
   IF(
     OR(ISBLANK(P213),ISBLANK(Q213)),
     "",
     IF(
       AND(AB213&lt;&gt;"",OR(W213="Terminé",W213="En cours")),
       VLOOKUP(AD213,Setup_ScoreExactBonus!A:D,4,FALSE),
       0
     )),
  0)</f>
        <v>0</v>
      </c>
      <c r="AF213" s="21">
        <f t="shared" ca="1" si="17"/>
        <v>44</v>
      </c>
      <c r="AG213" s="21">
        <f ca="1">SUMIFS(AF$2:AF213,D$2:D213,D213)</f>
        <v>209</v>
      </c>
    </row>
    <row r="214" spans="1:33" hidden="1" x14ac:dyDescent="0.35">
      <c r="A214" s="21">
        <f>IF(ISBLANK(B214),"",COUNTIF(B$2:B214,B214))-1</f>
        <v>7</v>
      </c>
      <c r="B214" s="27">
        <v>24</v>
      </c>
      <c r="C214" s="10">
        <f>VLOOKUP($A214+IF($A214=0,1,0),Database!$A:$Y,7,FALSE)</f>
        <v>46187.125</v>
      </c>
      <c r="D214" s="21" t="str">
        <f>VLOOKUP(Pronostics!$B214,Setup_MPP!$A:$G,3,FALSE)</f>
        <v>Samyaaaaaaaaaa</v>
      </c>
      <c r="E214" s="21" t="str">
        <f>VLOOKUP(Pronostics!$B214,Setup_MPP!$A:$G,2,FALSE)</f>
        <v>Samya ALAOUI</v>
      </c>
      <c r="F214" s="21" t="str">
        <f>VLOOKUP($B214,Setup_MPP!$A:$E,4,FALSE)</f>
        <v>#A2F2C7</v>
      </c>
      <c r="G214" s="21" t="str">
        <f>VLOOKUP($B214,Setup_MPP!$A:$E,5,FALSE)</f>
        <v>#5DC18C</v>
      </c>
      <c r="H214" s="21" t="str">
        <f>IFERROR(IF(AND(A214&gt;=1,A214&lt;=104),VLOOKUP($A214,Location!$A:$J,6,FALSE),IF(A214=0,"Avant l'ouverture",IF(OR(A214=105,A214=106),"Bonus"))),"")</f>
        <v>Tour 1</v>
      </c>
      <c r="I214" s="21" t="str">
        <f>IF(LEFT(H214,4)="Tour",VLOOKUP(A214,Database!$A:$C,3,FALSE),"")</f>
        <v>C</v>
      </c>
      <c r="J214" s="21" t="str">
        <f>VLOOKUP($A214,Location!$A:$J,7,FALSE)</f>
        <v>Haïti</v>
      </c>
      <c r="K214" s="21" t="str">
        <f>IFERROR(VLOOKUP(J214,Setup_Team!$B:$C,2,FALSE), "TDB")</f>
        <v>HTI</v>
      </c>
      <c r="L214" s="21" t="str">
        <f>VLOOKUP($A214,Location!$A:$J,8,FALSE)</f>
        <v>Ecosse</v>
      </c>
      <c r="M214" s="21" t="str">
        <f>IFERROR(VLOOKUP(L214,Setup_Team!$B:$C,2,FALSE), "TDB")</f>
        <v>SCO</v>
      </c>
      <c r="N214" s="21" t="str">
        <f>VLOOKUP($A214,Location!$A:$J,9,FALSE)</f>
        <v>Foxborough</v>
      </c>
      <c r="O214" s="21" t="str">
        <f>VLOOKUP($A214,Location!$A:$J,10,FALSE)</f>
        <v>Gillette Stadium</v>
      </c>
      <c r="P214" s="27">
        <v>0</v>
      </c>
      <c r="Q214" s="27">
        <v>1</v>
      </c>
      <c r="R214" s="27" t="str">
        <f t="shared" si="19"/>
        <v>0-1</v>
      </c>
      <c r="S214" s="21">
        <v>0</v>
      </c>
      <c r="T214" s="20">
        <f>VLOOKUP($A214,Database!$A:$Y,10,FALSE)</f>
        <v>154</v>
      </c>
      <c r="U214" s="20">
        <f>VLOOKUP($A214,Database!$A:$Y,11,FALSE)</f>
        <v>131</v>
      </c>
      <c r="V214" s="20">
        <f>VLOOKUP($A214,Database!$A:$Y,12,FALSE)</f>
        <v>44</v>
      </c>
      <c r="W214" s="20" t="str">
        <f>VLOOKUP(A214,Database!A:M,13,FALSE)</f>
        <v>Terminé</v>
      </c>
      <c r="X214" s="20">
        <f>VLOOKUP($A214,Database!$A:$Y,20,FALSE)</f>
        <v>0</v>
      </c>
      <c r="Y214" s="20">
        <f>VLOOKUP($A214,Database!$A:$Y,21,FALSE)</f>
        <v>1</v>
      </c>
      <c r="Z214" s="20">
        <f t="shared" si="18"/>
        <v>0</v>
      </c>
      <c r="AA214" s="20">
        <f t="shared" si="14"/>
        <v>1</v>
      </c>
      <c r="AB214" s="20">
        <f t="shared" ca="1" si="15"/>
        <v>44</v>
      </c>
      <c r="AC214" s="20">
        <f t="shared" ca="1" si="16"/>
        <v>1</v>
      </c>
      <c r="AD214" s="20" t="str">
        <f ca="1">IF(AC214=0,"",IF(OR(ISBLANK(P214),ISBLANK(Q214)),"",IF(ISBLANK(VLOOKUP(A214,Database!A:AA,22,FALSE)),"",VLOOKUP(A214,Database!A:AA,22,FALSE))))</f>
        <v>Très rare</v>
      </c>
      <c r="AE214" s="20">
        <f ca="1">IFERROR(
   IF(
     OR(ISBLANK(P214),ISBLANK(Q214)),
     "",
     IF(
       AND(AB214&lt;&gt;"",OR(W214="Terminé",W214="En cours")),
       VLOOKUP(AD214,Setup_ScoreExactBonus!A:D,4,FALSE),
       0
     )),
  0)</f>
        <v>50</v>
      </c>
      <c r="AF214" s="21">
        <f t="shared" ca="1" si="17"/>
        <v>94</v>
      </c>
      <c r="AG214" s="21">
        <f ca="1">SUMIFS(AF$2:AF214,D$2:D214,D214)</f>
        <v>488</v>
      </c>
    </row>
    <row r="215" spans="1:33" hidden="1" x14ac:dyDescent="0.35">
      <c r="A215" s="21">
        <f>IF(ISBLANK(B215),"",COUNTIF(B$2:B215,B215))-1</f>
        <v>7</v>
      </c>
      <c r="B215" s="27">
        <v>25</v>
      </c>
      <c r="C215" s="10">
        <f>VLOOKUP($A215+IF($A215=0,1,0),Database!$A:$Y,7,FALSE)</f>
        <v>46187.125</v>
      </c>
      <c r="D215" s="21" t="str">
        <f>VLOOKUP(Pronostics!$B215,Setup_MPP!$A:$G,3,FALSE)</f>
        <v>leaw0808</v>
      </c>
      <c r="E215" s="21" t="str">
        <f>VLOOKUP(Pronostics!$B215,Setup_MPP!$A:$G,2,FALSE)</f>
        <v>Léa WALOCQ</v>
      </c>
      <c r="F215" s="21" t="str">
        <f>VLOOKUP($B215,Setup_MPP!$A:$E,4,FALSE)</f>
        <v>#D1B9EB</v>
      </c>
      <c r="G215" s="21" t="str">
        <f>VLOOKUP($B215,Setup_MPP!$A:$E,5,FALSE)</f>
        <v>#B58BC7</v>
      </c>
      <c r="H215" s="21" t="str">
        <f>IFERROR(IF(AND(A215&gt;=1,A215&lt;=104),VLOOKUP($A215,Location!$A:$J,6,FALSE),IF(A215=0,"Avant l'ouverture",IF(OR(A215=105,A215=106),"Bonus"))),"")</f>
        <v>Tour 1</v>
      </c>
      <c r="I215" s="21" t="str">
        <f>IF(LEFT(H215,4)="Tour",VLOOKUP(A215,Database!$A:$C,3,FALSE),"")</f>
        <v>C</v>
      </c>
      <c r="J215" s="21" t="str">
        <f>VLOOKUP($A215,Location!$A:$J,7,FALSE)</f>
        <v>Haïti</v>
      </c>
      <c r="K215" s="21" t="str">
        <f>IFERROR(VLOOKUP(J215,Setup_Team!$B:$C,2,FALSE), "TDB")</f>
        <v>HTI</v>
      </c>
      <c r="L215" s="21" t="str">
        <f>VLOOKUP($A215,Location!$A:$J,8,FALSE)</f>
        <v>Ecosse</v>
      </c>
      <c r="M215" s="21" t="str">
        <f>IFERROR(VLOOKUP(L215,Setup_Team!$B:$C,2,FALSE), "TDB")</f>
        <v>SCO</v>
      </c>
      <c r="N215" s="21" t="str">
        <f>VLOOKUP($A215,Location!$A:$J,9,FALSE)</f>
        <v>Foxborough</v>
      </c>
      <c r="O215" s="21" t="str">
        <f>VLOOKUP($A215,Location!$A:$J,10,FALSE)</f>
        <v>Gillette Stadium</v>
      </c>
      <c r="P215" s="27">
        <v>1</v>
      </c>
      <c r="Q215" s="27">
        <v>1</v>
      </c>
      <c r="R215" s="27" t="str">
        <f t="shared" si="19"/>
        <v>1-1</v>
      </c>
      <c r="S215" s="21">
        <v>0</v>
      </c>
      <c r="T215" s="20">
        <f>VLOOKUP($A215,Database!$A:$Y,10,FALSE)</f>
        <v>154</v>
      </c>
      <c r="U215" s="20">
        <f>VLOOKUP($A215,Database!$A:$Y,11,FALSE)</f>
        <v>131</v>
      </c>
      <c r="V215" s="20">
        <f>VLOOKUP($A215,Database!$A:$Y,12,FALSE)</f>
        <v>44</v>
      </c>
      <c r="W215" s="20" t="str">
        <f>VLOOKUP(A215,Database!A:M,13,FALSE)</f>
        <v>Terminé</v>
      </c>
      <c r="X215" s="20">
        <f>VLOOKUP($A215,Database!$A:$Y,20,FALSE)</f>
        <v>0</v>
      </c>
      <c r="Y215" s="20">
        <f>VLOOKUP($A215,Database!$A:$Y,21,FALSE)</f>
        <v>1</v>
      </c>
      <c r="Z215" s="20">
        <f t="shared" si="18"/>
        <v>0</v>
      </c>
      <c r="AA215" s="20">
        <f t="shared" si="14"/>
        <v>0</v>
      </c>
      <c r="AB215" s="20">
        <f t="shared" ca="1" si="15"/>
        <v>0</v>
      </c>
      <c r="AC215" s="20">
        <f t="shared" ca="1" si="16"/>
        <v>0</v>
      </c>
      <c r="AD215" s="20" t="str">
        <f ca="1">IF(AC215=0,"",IF(OR(ISBLANK(P215),ISBLANK(Q215)),"",IF(ISBLANK(VLOOKUP(A215,Database!A:AA,22,FALSE)),"",VLOOKUP(A215,Database!A:AA,22,FALSE))))</f>
        <v/>
      </c>
      <c r="AE215" s="20">
        <f ca="1">IFERROR(
   IF(
     OR(ISBLANK(P215),ISBLANK(Q215)),
     "",
     IF(
       AND(AB215&lt;&gt;"",OR(W215="Terminé",W215="En cours")),
       VLOOKUP(AD215,Setup_ScoreExactBonus!A:D,4,FALSE),
       0
     )),
  0)</f>
        <v>0</v>
      </c>
      <c r="AF215" s="21">
        <f t="shared" ca="1" si="17"/>
        <v>0</v>
      </c>
      <c r="AG215" s="21">
        <f ca="1">SUMIFS(AF$2:AF215,D$2:D215,D215)</f>
        <v>96</v>
      </c>
    </row>
    <row r="216" spans="1:33" hidden="1" x14ac:dyDescent="0.35">
      <c r="A216" s="21">
        <f>IF(ISBLANK(B216),"",COUNTIF(B$2:B216,B216))-1</f>
        <v>7</v>
      </c>
      <c r="B216" s="27">
        <v>26</v>
      </c>
      <c r="C216" s="10">
        <v>46184.875</v>
      </c>
      <c r="D216" s="21" t="str">
        <f>VLOOKUP(Pronostics!$B216,Setup_MPP!$A:$G,3,FALSE)</f>
        <v>Mohamad#5GGG1</v>
      </c>
      <c r="E216" s="21" t="str">
        <f>VLOOKUP(Pronostics!$B216,Setup_MPP!$A:$G,2,FALSE)</f>
        <v>Mohamad EL KAWAS</v>
      </c>
      <c r="F216" s="21" t="str">
        <f>VLOOKUP($B216,Setup_MPP!$A:$E,4,FALSE)</f>
        <v>#EB8787</v>
      </c>
      <c r="G216" s="21" t="str">
        <f>VLOOKUP($B216,Setup_MPP!$A:$E,5,FALSE)</f>
        <v>#368E2C</v>
      </c>
      <c r="H216" s="21" t="str">
        <f>IFERROR(IF(AND(A216&gt;=1,A216&lt;=104),VLOOKUP($A216,Location!$A:$J,6,FALSE),IF(A216=0,"Avant l'ouverture",IF(OR(A216=105,A216=106),"Bonus"))),"")</f>
        <v>Tour 1</v>
      </c>
      <c r="I216" s="21" t="str">
        <f>IF(LEFT(H216,4)="Tour",VLOOKUP(A216,Database!$A:$C,3,FALSE),"")</f>
        <v>C</v>
      </c>
      <c r="J216" s="21" t="str">
        <f>VLOOKUP($A216,Location!$A:$J,7,FALSE)</f>
        <v>Haïti</v>
      </c>
      <c r="K216" s="21" t="str">
        <f>IFERROR(VLOOKUP(J216,Setup_Team!$B:$C,2,FALSE), "TDB")</f>
        <v>HTI</v>
      </c>
      <c r="L216" s="21" t="str">
        <f>VLOOKUP($A216,Location!$A:$J,8,FALSE)</f>
        <v>Ecosse</v>
      </c>
      <c r="M216" s="21" t="str">
        <f>IFERROR(VLOOKUP(L216,Setup_Team!$B:$C,2,FALSE), "TDB")</f>
        <v>SCO</v>
      </c>
      <c r="P216" s="21">
        <v>0</v>
      </c>
      <c r="Q216" s="21">
        <v>3</v>
      </c>
      <c r="R216" s="27" t="str">
        <f t="shared" si="19"/>
        <v>0-3</v>
      </c>
      <c r="S216" s="21">
        <v>0</v>
      </c>
      <c r="T216" s="20">
        <f>VLOOKUP($A216,Database!$A:$Y,10,FALSE)</f>
        <v>154</v>
      </c>
      <c r="U216" s="20">
        <f>VLOOKUP($A216,Database!$A:$Y,11,FALSE)</f>
        <v>131</v>
      </c>
      <c r="V216" s="20">
        <f>VLOOKUP($A216,Database!$A:$Y,12,FALSE)</f>
        <v>44</v>
      </c>
      <c r="W216" s="20" t="str">
        <f>VLOOKUP(A216,Database!A:M,13,FALSE)</f>
        <v>Terminé</v>
      </c>
      <c r="X216" s="20">
        <f>VLOOKUP($A216,Database!$A:$Y,20,FALSE)</f>
        <v>0</v>
      </c>
      <c r="Y216" s="20">
        <f>VLOOKUP($A216,Database!$A:$Y,21,FALSE)</f>
        <v>1</v>
      </c>
      <c r="Z216" s="20">
        <f t="shared" si="18"/>
        <v>0</v>
      </c>
      <c r="AA216" s="20">
        <f t="shared" si="14"/>
        <v>1</v>
      </c>
      <c r="AB216" s="20">
        <f t="shared" ca="1" si="15"/>
        <v>44</v>
      </c>
      <c r="AC216" s="20">
        <f t="shared" ca="1" si="16"/>
        <v>0</v>
      </c>
      <c r="AD216" s="20" t="str">
        <f ca="1">IF(AC216=0,"",IF(OR(ISBLANK(P216),ISBLANK(Q216)),"",IF(ISBLANK(VLOOKUP(A216,Database!A:AA,22,FALSE)),"",VLOOKUP(A216,Database!A:AA,22,FALSE))))</f>
        <v/>
      </c>
      <c r="AE216" s="20">
        <f ca="1">IFERROR(
   IF(
     OR(ISBLANK(P216),ISBLANK(Q216)),
     "",
     IF(
       AND(AB216&lt;&gt;"",OR(W216="Terminé",W216="En cours")),
       VLOOKUP(AD216,Setup_ScoreExactBonus!A:D,4,FALSE),
       0
     )),
  0)</f>
        <v>0</v>
      </c>
      <c r="AF216" s="21">
        <f t="shared" ca="1" si="17"/>
        <v>44</v>
      </c>
      <c r="AG216" s="21">
        <f ca="1">SUMIFS(AF$2:AF216,D$2:D216,D216)</f>
        <v>167</v>
      </c>
    </row>
    <row r="217" spans="1:33" hidden="1" x14ac:dyDescent="0.35">
      <c r="A217" s="21">
        <f>IF(ISBLANK(B217),"",COUNTIF(B$2:B217,B217))-1</f>
        <v>7</v>
      </c>
      <c r="B217" s="27">
        <v>27</v>
      </c>
      <c r="C217" s="10">
        <f>VLOOKUP($A217+IF($A217=0,1,0),Database!$A:$Y,7,FALSE)</f>
        <v>46187.125</v>
      </c>
      <c r="D217" s="21" t="str">
        <f>VLOOKUP(Pronostics!$B217,Setup_MPP!$A:$G,3,FALSE)</f>
        <v>maryemkappa</v>
      </c>
      <c r="E217" s="21" t="str">
        <f>VLOOKUP(Pronostics!$B217,Setup_MPP!$A:$G,2,FALSE)</f>
        <v>Maryem GUIZANI</v>
      </c>
      <c r="F217" s="21" t="str">
        <f>VLOOKUP($B217,Setup_MPP!$A:$E,4,FALSE)</f>
        <v>#BCA2F4</v>
      </c>
      <c r="G217" s="21" t="str">
        <f>VLOOKUP($B217,Setup_MPP!$A:$E,5,FALSE)</f>
        <v>#6D3DD5</v>
      </c>
      <c r="H217" s="21" t="str">
        <f>IFERROR(IF(AND(A217&gt;=1,A217&lt;=104),VLOOKUP($A217,Location!$A:$J,6,FALSE),IF(A217=0,"Avant l'ouverture",IF(OR(A217=105,A217=106),"Bonus"))),"")</f>
        <v>Tour 1</v>
      </c>
      <c r="I217" s="21" t="str">
        <f>IF(LEFT(H217,4)="Tour",VLOOKUP(A217,Database!$A:$C,3,FALSE),"")</f>
        <v>C</v>
      </c>
      <c r="J217" s="21" t="str">
        <f>VLOOKUP($A217,Location!$A:$J,7,FALSE)</f>
        <v>Haïti</v>
      </c>
      <c r="K217" s="21" t="str">
        <f>IFERROR(VLOOKUP(J217,Setup_Team!$B:$C,2,FALSE), "TDB")</f>
        <v>HTI</v>
      </c>
      <c r="L217" s="21" t="str">
        <f>VLOOKUP($A217,Location!$A:$J,8,FALSE)</f>
        <v>Ecosse</v>
      </c>
      <c r="M217" s="21" t="str">
        <f>IFERROR(VLOOKUP(L217,Setup_Team!$B:$C,2,FALSE), "TDB")</f>
        <v>SCO</v>
      </c>
      <c r="R217" s="27" t="str">
        <f t="shared" si="19"/>
        <v>0-0</v>
      </c>
      <c r="S217" s="21">
        <v>0</v>
      </c>
      <c r="T217" s="20">
        <f>VLOOKUP($A217,Database!$A:$Y,10,FALSE)</f>
        <v>154</v>
      </c>
      <c r="U217" s="20">
        <f>VLOOKUP($A217,Database!$A:$Y,11,FALSE)</f>
        <v>131</v>
      </c>
      <c r="V217" s="20">
        <f>VLOOKUP($A217,Database!$A:$Y,12,FALSE)</f>
        <v>44</v>
      </c>
      <c r="W217" s="20" t="str">
        <f>VLOOKUP(A217,Database!A:M,13,FALSE)</f>
        <v>Terminé</v>
      </c>
      <c r="X217" s="20">
        <f>VLOOKUP($A217,Database!$A:$Y,20,FALSE)</f>
        <v>0</v>
      </c>
      <c r="Y217" s="20">
        <f>VLOOKUP($A217,Database!$A:$Y,21,FALSE)</f>
        <v>1</v>
      </c>
      <c r="Z217" s="20">
        <f t="shared" si="18"/>
        <v>1</v>
      </c>
      <c r="AA217" s="20" t="str">
        <f t="shared" si="14"/>
        <v/>
      </c>
      <c r="AB217" s="20">
        <f t="shared" ca="1" si="15"/>
        <v>0</v>
      </c>
      <c r="AC217" s="20">
        <f t="shared" ca="1" si="16"/>
        <v>0</v>
      </c>
      <c r="AD217" s="20" t="str">
        <f ca="1">IF(AC217=0,"",IF(OR(ISBLANK(P217),ISBLANK(Q217)),"",IF(ISBLANK(VLOOKUP(A217,Database!A:AA,22,FALSE)),"",VLOOKUP(A217,Database!A:AA,22,FALSE))))</f>
        <v/>
      </c>
      <c r="AE217" s="20" t="str">
        <f>IFERROR(
   IF(
     OR(ISBLANK(P217),ISBLANK(Q217)),
     "",
     IF(
       AND(AB217&lt;&gt;"",OR(W217="Terminé",W217="En cours")),
       VLOOKUP(AD217,Setup_ScoreExactBonus!A:D,4,FALSE),
       0
     )),
  0)</f>
        <v/>
      </c>
      <c r="AF217" s="21">
        <f t="shared" si="17"/>
        <v>0</v>
      </c>
      <c r="AG217" s="21">
        <f>SUMIFS(AF$2:AF217,D$2:D217,D217)</f>
        <v>0</v>
      </c>
    </row>
    <row r="218" spans="1:33" hidden="1" x14ac:dyDescent="0.35">
      <c r="A218" s="21">
        <f>IF(ISBLANK(B218),"",COUNTIF(B$2:B218,B218))-1</f>
        <v>8</v>
      </c>
      <c r="B218" s="27">
        <v>1</v>
      </c>
      <c r="C218" s="10">
        <f>VLOOKUP($A218+IF($A218=0,1,0),Database!$A:$Y,7,FALSE)</f>
        <v>46187.25</v>
      </c>
      <c r="D218" s="21" t="str">
        <f>VLOOKUP(Pronostics!$B218,Setup_MPP!$A:$G,3,FALSE)</f>
        <v>_Nicolas_LM_</v>
      </c>
      <c r="E218" s="21" t="str">
        <f>VLOOKUP(Pronostics!$B218,Setup_MPP!$A:$G,2,FALSE)</f>
        <v>Nicolas LE MOUEL</v>
      </c>
      <c r="F218" s="21" t="str">
        <f>VLOOKUP($B218,Setup_MPP!$A:$E,4,FALSE)</f>
        <v>#F7C79D</v>
      </c>
      <c r="G218" s="21" t="str">
        <f>VLOOKUP($B218,Setup_MPP!$A:$E,5,FALSE)</f>
        <v>#FFBE85</v>
      </c>
      <c r="H218" s="21" t="str">
        <f>IFERROR(IF(AND(A218&gt;=1,A218&lt;=104),VLOOKUP($A218,Location!$A:$J,6,FALSE),IF(A218=0,"Avant l'ouverture",IF(OR(A218=105,A218=106),"Bonus"))),"")</f>
        <v>Tour 1</v>
      </c>
      <c r="I218" s="21" t="str">
        <f>IF(LEFT(H218,4)="Tour",VLOOKUP(A218,Database!$A:$C,3,FALSE),"")</f>
        <v>D</v>
      </c>
      <c r="J218" s="21" t="str">
        <f>VLOOKUP($A218,Location!$A:$J,7,FALSE)</f>
        <v>Australie</v>
      </c>
      <c r="K218" s="21" t="str">
        <f>IFERROR(VLOOKUP(J218,Setup_Team!$B:$C,2,FALSE), "TDB")</f>
        <v>AUS</v>
      </c>
      <c r="L218" s="21" t="str">
        <f>VLOOKUP($A218,Location!$A:$J,8,FALSE)</f>
        <v>Turquie</v>
      </c>
      <c r="M218" s="21" t="str">
        <f>IFERROR(VLOOKUP(L218,Setup_Team!$B:$C,2,FALSE), "TDB")</f>
        <v>TUR</v>
      </c>
      <c r="N218" s="21" t="str">
        <f>VLOOKUP($A218,Location!$A:$J,9,FALSE)</f>
        <v>Vancouver</v>
      </c>
      <c r="O218" s="21" t="str">
        <f>VLOOKUP($A218,Location!$A:$J,10,FALSE)</f>
        <v>BC Place</v>
      </c>
      <c r="P218" s="27">
        <v>0</v>
      </c>
      <c r="Q218" s="27">
        <v>1</v>
      </c>
      <c r="R218" s="27" t="str">
        <f t="shared" si="19"/>
        <v>0-1</v>
      </c>
      <c r="S218" s="21">
        <v>0</v>
      </c>
      <c r="T218" s="20">
        <f>VLOOKUP($A218,Database!$A:$Y,10,FALSE)</f>
        <v>126</v>
      </c>
      <c r="U218" s="20">
        <f>VLOOKUP($A218,Database!$A:$Y,11,FALSE)</f>
        <v>115</v>
      </c>
      <c r="V218" s="20">
        <f>VLOOKUP($A218,Database!$A:$Y,12,FALSE)</f>
        <v>66</v>
      </c>
      <c r="W218" s="20" t="str">
        <f>VLOOKUP(A218,Database!A:M,13,FALSE)</f>
        <v>Terminé</v>
      </c>
      <c r="X218" s="20">
        <f>VLOOKUP($A218,Database!$A:$Y,20,FALSE)</f>
        <v>2</v>
      </c>
      <c r="Y218" s="20">
        <f>VLOOKUP($A218,Database!$A:$Y,21,FALSE)</f>
        <v>0</v>
      </c>
      <c r="Z218" s="20">
        <f t="shared" si="18"/>
        <v>0</v>
      </c>
      <c r="AA218" s="20">
        <f t="shared" si="14"/>
        <v>0</v>
      </c>
      <c r="AB218" s="20">
        <f t="shared" ca="1" si="15"/>
        <v>0</v>
      </c>
      <c r="AC218" s="20">
        <f t="shared" ca="1" si="16"/>
        <v>0</v>
      </c>
      <c r="AD218" s="20" t="str">
        <f ca="1">IF(AC218=0,"",IF(OR(ISBLANK(P218),ISBLANK(Q218)),"",IF(ISBLANK(VLOOKUP(A218,Database!A:AA,22,FALSE)),"",VLOOKUP(A218,Database!A:AA,22,FALSE))))</f>
        <v/>
      </c>
      <c r="AE218" s="20">
        <f ca="1">IFERROR(
   IF(
     OR(ISBLANK(P218),ISBLANK(Q218)),
     "",
     IF(
       AND(AB218&lt;&gt;"",OR(W218="Terminé",W218="En cours")),
       VLOOKUP(AD218,Setup_ScoreExactBonus!A:D,4,FALSE),
       0
     )),
  0)</f>
        <v>0</v>
      </c>
      <c r="AF218" s="21">
        <f t="shared" ca="1" si="17"/>
        <v>0</v>
      </c>
      <c r="AG218" s="21">
        <f ca="1">SUMIFS(AF$2:AF218,D$2:D218,D218)</f>
        <v>285</v>
      </c>
    </row>
    <row r="219" spans="1:33" hidden="1" x14ac:dyDescent="0.35">
      <c r="A219" s="21">
        <f>IF(ISBLANK(B219),"",COUNTIF(B$2:B219,B219))-1</f>
        <v>8</v>
      </c>
      <c r="B219" s="27">
        <v>2</v>
      </c>
      <c r="C219" s="10">
        <f>VLOOKUP($A219+IF($A219=0,1,0),Database!$A:$Y,7,FALSE)</f>
        <v>46187.25</v>
      </c>
      <c r="D219" s="21" t="str">
        <f>VLOOKUP(Pronostics!$B219,Setup_MPP!$A:$G,3,FALSE)</f>
        <v>leaelaz</v>
      </c>
      <c r="E219" s="21" t="str">
        <f>VLOOKUP(Pronostics!$B219,Setup_MPP!$A:$G,2,FALSE)</f>
        <v>Léa EL ASERY</v>
      </c>
      <c r="F219" s="21" t="str">
        <f>VLOOKUP($B219,Setup_MPP!$A:$E,4,FALSE)</f>
        <v>#FFBEBE</v>
      </c>
      <c r="G219" s="21" t="str">
        <f>VLOOKUP($B219,Setup_MPP!$A:$E,5,FALSE)</f>
        <v>#DF6868</v>
      </c>
      <c r="H219" s="21" t="str">
        <f>IFERROR(IF(AND(A219&gt;=1,A219&lt;=104),VLOOKUP($A219,Location!$A:$J,6,FALSE),IF(A219=0,"Avant l'ouverture",IF(OR(A219=105,A219=106),"Bonus"))),"")</f>
        <v>Tour 1</v>
      </c>
      <c r="I219" s="21" t="str">
        <f>IF(LEFT(H219,4)="Tour",VLOOKUP(A219,Database!$A:$C,3,FALSE),"")</f>
        <v>D</v>
      </c>
      <c r="J219" s="21" t="str">
        <f>VLOOKUP($A219,Location!$A:$J,7,FALSE)</f>
        <v>Australie</v>
      </c>
      <c r="K219" s="21" t="str">
        <f>IFERROR(VLOOKUP(J219,Setup_Team!$B:$C,2,FALSE), "TDB")</f>
        <v>AUS</v>
      </c>
      <c r="L219" s="21" t="str">
        <f>VLOOKUP($A219,Location!$A:$J,8,FALSE)</f>
        <v>Turquie</v>
      </c>
      <c r="M219" s="21" t="str">
        <f>IFERROR(VLOOKUP(L219,Setup_Team!$B:$C,2,FALSE), "TDB")</f>
        <v>TUR</v>
      </c>
      <c r="N219" s="21" t="str">
        <f>VLOOKUP($A219,Location!$A:$J,9,FALSE)</f>
        <v>Vancouver</v>
      </c>
      <c r="O219" s="21" t="str">
        <f>VLOOKUP($A219,Location!$A:$J,10,FALSE)</f>
        <v>BC Place</v>
      </c>
      <c r="P219" s="27">
        <v>1</v>
      </c>
      <c r="Q219" s="27">
        <v>0</v>
      </c>
      <c r="R219" s="27" t="str">
        <f t="shared" si="19"/>
        <v>1-0</v>
      </c>
      <c r="S219" s="21">
        <v>0</v>
      </c>
      <c r="T219" s="20">
        <f>VLOOKUP($A219,Database!$A:$Y,10,FALSE)</f>
        <v>126</v>
      </c>
      <c r="U219" s="20">
        <f>VLOOKUP($A219,Database!$A:$Y,11,FALSE)</f>
        <v>115</v>
      </c>
      <c r="V219" s="20">
        <f>VLOOKUP($A219,Database!$A:$Y,12,FALSE)</f>
        <v>66</v>
      </c>
      <c r="W219" s="20" t="str">
        <f>VLOOKUP(A219,Database!A:M,13,FALSE)</f>
        <v>Terminé</v>
      </c>
      <c r="X219" s="20">
        <f>VLOOKUP($A219,Database!$A:$Y,20,FALSE)</f>
        <v>2</v>
      </c>
      <c r="Y219" s="20">
        <f>VLOOKUP($A219,Database!$A:$Y,21,FALSE)</f>
        <v>0</v>
      </c>
      <c r="Z219" s="20">
        <f t="shared" si="18"/>
        <v>0</v>
      </c>
      <c r="AA219" s="20">
        <f t="shared" si="14"/>
        <v>1</v>
      </c>
      <c r="AB219" s="20">
        <f t="shared" ca="1" si="15"/>
        <v>126</v>
      </c>
      <c r="AC219" s="20">
        <f t="shared" ca="1" si="16"/>
        <v>0</v>
      </c>
      <c r="AD219" s="20" t="str">
        <f ca="1">IF(AC219=0,"",IF(OR(ISBLANK(P219),ISBLANK(Q219)),"",IF(ISBLANK(VLOOKUP(A219,Database!A:AA,22,FALSE)),"",VLOOKUP(A219,Database!A:AA,22,FALSE))))</f>
        <v/>
      </c>
      <c r="AE219" s="20">
        <f ca="1">IFERROR(
   IF(
     OR(ISBLANK(P219),ISBLANK(Q219)),
     "",
     IF(
       AND(AB219&lt;&gt;"",OR(W219="Terminé",W219="En cours")),
       VLOOKUP(AD219,Setup_ScoreExactBonus!A:D,4,FALSE),
       0
     )),
  0)</f>
        <v>0</v>
      </c>
      <c r="AF219" s="21">
        <f t="shared" ca="1" si="17"/>
        <v>126</v>
      </c>
      <c r="AG219" s="21">
        <f ca="1">SUMIFS(AF$2:AF219,D$2:D219,D219)</f>
        <v>343</v>
      </c>
    </row>
    <row r="220" spans="1:33" hidden="1" x14ac:dyDescent="0.35">
      <c r="A220" s="21">
        <f>IF(ISBLANK(B220),"",COUNTIF(B$2:B220,B220))-1</f>
        <v>8</v>
      </c>
      <c r="B220" s="27">
        <v>3</v>
      </c>
      <c r="C220" s="10">
        <f>VLOOKUP($A220+IF($A220=0,1,0),Database!$A:$Y,7,FALSE)</f>
        <v>46187.25</v>
      </c>
      <c r="D220" s="21" t="str">
        <f>VLOOKUP(Pronostics!$B220,Setup_MPP!$A:$G,3,FALSE)</f>
        <v>PasMetalleux</v>
      </c>
      <c r="E220" s="21" t="str">
        <f>VLOOKUP(Pronostics!$B220,Setup_MPP!$A:$G,2,FALSE)</f>
        <v>Elwenn JOUBREL</v>
      </c>
      <c r="F220" s="21" t="str">
        <f>VLOOKUP($B220,Setup_MPP!$A:$E,4,FALSE)</f>
        <v>#F5C7FC</v>
      </c>
      <c r="G220" s="21" t="str">
        <f>VLOOKUP($B220,Setup_MPP!$A:$E,5,FALSE)</f>
        <v>#C489CF</v>
      </c>
      <c r="H220" s="21" t="str">
        <f>IFERROR(IF(AND(A220&gt;=1,A220&lt;=104),VLOOKUP($A220,Location!$A:$J,6,FALSE),IF(A220=0,"Avant l'ouverture",IF(OR(A220=105,A220=106),"Bonus"))),"")</f>
        <v>Tour 1</v>
      </c>
      <c r="I220" s="21" t="str">
        <f>IF(LEFT(H220,4)="Tour",VLOOKUP(A220,Database!$A:$C,3,FALSE),"")</f>
        <v>D</v>
      </c>
      <c r="J220" s="21" t="str">
        <f>VLOOKUP($A220,Location!$A:$J,7,FALSE)</f>
        <v>Australie</v>
      </c>
      <c r="K220" s="21" t="str">
        <f>IFERROR(VLOOKUP(J220,Setup_Team!$B:$C,2,FALSE), "TDB")</f>
        <v>AUS</v>
      </c>
      <c r="L220" s="21" t="str">
        <f>VLOOKUP($A220,Location!$A:$J,8,FALSE)</f>
        <v>Turquie</v>
      </c>
      <c r="M220" s="21" t="str">
        <f>IFERROR(VLOOKUP(L220,Setup_Team!$B:$C,2,FALSE), "TDB")</f>
        <v>TUR</v>
      </c>
      <c r="N220" s="21" t="str">
        <f>VLOOKUP($A220,Location!$A:$J,9,FALSE)</f>
        <v>Vancouver</v>
      </c>
      <c r="O220" s="21" t="str">
        <f>VLOOKUP($A220,Location!$A:$J,10,FALSE)</f>
        <v>BC Place</v>
      </c>
      <c r="P220" s="27">
        <v>1</v>
      </c>
      <c r="Q220" s="27">
        <v>2</v>
      </c>
      <c r="R220" s="27" t="str">
        <f t="shared" si="19"/>
        <v>1-2</v>
      </c>
      <c r="S220" s="21">
        <v>0</v>
      </c>
      <c r="T220" s="20">
        <f>VLOOKUP($A220,Database!$A:$Y,10,FALSE)</f>
        <v>126</v>
      </c>
      <c r="U220" s="20">
        <f>VLOOKUP($A220,Database!$A:$Y,11,FALSE)</f>
        <v>115</v>
      </c>
      <c r="V220" s="20">
        <f>VLOOKUP($A220,Database!$A:$Y,12,FALSE)</f>
        <v>66</v>
      </c>
      <c r="W220" s="20" t="str">
        <f>VLOOKUP(A220,Database!A:M,13,FALSE)</f>
        <v>Terminé</v>
      </c>
      <c r="X220" s="20">
        <f>VLOOKUP($A220,Database!$A:$Y,20,FALSE)</f>
        <v>2</v>
      </c>
      <c r="Y220" s="20">
        <f>VLOOKUP($A220,Database!$A:$Y,21,FALSE)</f>
        <v>0</v>
      </c>
      <c r="Z220" s="20">
        <f t="shared" si="18"/>
        <v>0</v>
      </c>
      <c r="AA220" s="20">
        <f t="shared" si="14"/>
        <v>0</v>
      </c>
      <c r="AB220" s="20">
        <f t="shared" ca="1" si="15"/>
        <v>0</v>
      </c>
      <c r="AC220" s="20">
        <f t="shared" ca="1" si="16"/>
        <v>0</v>
      </c>
      <c r="AD220" s="20" t="str">
        <f ca="1">IF(AC220=0,"",IF(OR(ISBLANK(P220),ISBLANK(Q220)),"",IF(ISBLANK(VLOOKUP(A220,Database!A:AA,22,FALSE)),"",VLOOKUP(A220,Database!A:AA,22,FALSE))))</f>
        <v/>
      </c>
      <c r="AE220" s="20">
        <f ca="1">IFERROR(
   IF(
     OR(ISBLANK(P220),ISBLANK(Q220)),
     "",
     IF(
       AND(AB220&lt;&gt;"",OR(W220="Terminé",W220="En cours")),
       VLOOKUP(AD220,Setup_ScoreExactBonus!A:D,4,FALSE),
       0
     )),
  0)</f>
        <v>0</v>
      </c>
      <c r="AF220" s="21">
        <f t="shared" ca="1" si="17"/>
        <v>0</v>
      </c>
      <c r="AG220" s="21">
        <f ca="1">SUMIFS(AF$2:AF220,D$2:D220,D220)</f>
        <v>324</v>
      </c>
    </row>
    <row r="221" spans="1:33" hidden="1" x14ac:dyDescent="0.35">
      <c r="A221" s="21">
        <f>IF(ISBLANK(B221),"",COUNTIF(B$2:B221,B221))-1</f>
        <v>8</v>
      </c>
      <c r="B221" s="27">
        <v>4</v>
      </c>
      <c r="C221" s="10">
        <f>VLOOKUP($A221+IF($A221=0,1,0),Database!$A:$Y,7,FALSE)</f>
        <v>46187.25</v>
      </c>
      <c r="D221" s="21" t="str">
        <f>VLOOKUP(Pronostics!$B221,Setup_MPP!$A:$G,3,FALSE)</f>
        <v>Popo444</v>
      </c>
      <c r="E221" s="21" t="str">
        <f>VLOOKUP(Pronostics!$B221,Setup_MPP!$A:$G,2,FALSE)</f>
        <v>Pauline OLIVIER</v>
      </c>
      <c r="F221" s="21" t="str">
        <f>VLOOKUP($B221,Setup_MPP!$A:$E,4,FALSE)</f>
        <v>#A5EA7F</v>
      </c>
      <c r="G221" s="21" t="str">
        <f>VLOOKUP($B221,Setup_MPP!$A:$E,5,FALSE)</f>
        <v>#80C65A</v>
      </c>
      <c r="H221" s="21" t="str">
        <f>IFERROR(IF(AND(A221&gt;=1,A221&lt;=104),VLOOKUP($A221,Location!$A:$J,6,FALSE),IF(A221=0,"Avant l'ouverture",IF(OR(A221=105,A221=106),"Bonus"))),"")</f>
        <v>Tour 1</v>
      </c>
      <c r="I221" s="21" t="str">
        <f>IF(LEFT(H221,4)="Tour",VLOOKUP(A221,Database!$A:$C,3,FALSE),"")</f>
        <v>D</v>
      </c>
      <c r="J221" s="21" t="str">
        <f>VLOOKUP($A221,Location!$A:$J,7,FALSE)</f>
        <v>Australie</v>
      </c>
      <c r="K221" s="21" t="str">
        <f>IFERROR(VLOOKUP(J221,Setup_Team!$B:$C,2,FALSE), "TDB")</f>
        <v>AUS</v>
      </c>
      <c r="L221" s="21" t="str">
        <f>VLOOKUP($A221,Location!$A:$J,8,FALSE)</f>
        <v>Turquie</v>
      </c>
      <c r="M221" s="21" t="str">
        <f>IFERROR(VLOOKUP(L221,Setup_Team!$B:$C,2,FALSE), "TDB")</f>
        <v>TUR</v>
      </c>
      <c r="N221" s="21" t="str">
        <f>VLOOKUP($A221,Location!$A:$J,9,FALSE)</f>
        <v>Vancouver</v>
      </c>
      <c r="O221" s="21" t="str">
        <f>VLOOKUP($A221,Location!$A:$J,10,FALSE)</f>
        <v>BC Place</v>
      </c>
      <c r="P221" s="27">
        <v>0</v>
      </c>
      <c r="Q221" s="27">
        <v>1</v>
      </c>
      <c r="R221" s="27" t="str">
        <f t="shared" si="19"/>
        <v>0-1</v>
      </c>
      <c r="S221" s="21">
        <v>0</v>
      </c>
      <c r="T221" s="20">
        <f>VLOOKUP($A221,Database!$A:$Y,10,FALSE)</f>
        <v>126</v>
      </c>
      <c r="U221" s="20">
        <f>VLOOKUP($A221,Database!$A:$Y,11,FALSE)</f>
        <v>115</v>
      </c>
      <c r="V221" s="20">
        <f>VLOOKUP($A221,Database!$A:$Y,12,FALSE)</f>
        <v>66</v>
      </c>
      <c r="W221" s="20" t="str">
        <f>VLOOKUP(A221,Database!A:M,13,FALSE)</f>
        <v>Terminé</v>
      </c>
      <c r="X221" s="20">
        <f>VLOOKUP($A221,Database!$A:$Y,20,FALSE)</f>
        <v>2</v>
      </c>
      <c r="Y221" s="20">
        <f>VLOOKUP($A221,Database!$A:$Y,21,FALSE)</f>
        <v>0</v>
      </c>
      <c r="Z221" s="20">
        <f t="shared" si="18"/>
        <v>0</v>
      </c>
      <c r="AA221" s="20">
        <f t="shared" ref="AA221:AA284" si="20">IF(OR(ISBLANK(P221),ISBLANK(Q221)),"",IF(OR(AND(P221&gt;Q221,X221&gt;Y221),AND(P221=Q221,X221=Y221),AND(P221&lt;Q221,X221&lt;Y221)),1,0))</f>
        <v>0</v>
      </c>
      <c r="AB221" s="20">
        <f t="shared" ref="AB221:AB284" ca="1" si="21">IF(C221&lt;NOW(),IF(AND(P221&gt;Q221,X221&gt;Y221),T221,IF(AND(P221=Q221,X221=Y221),U221,IF(AND(P221&lt;Q221,X221&lt;Y221),V221,0))),"")</f>
        <v>0</v>
      </c>
      <c r="AC221" s="20">
        <f t="shared" ref="AC221:AC284" ca="1" si="22">IF(AND(P221=X221,Q221=Y221,NOT(ISBLANK(P221)),NOT(ISBLANK(Q221)),NOT(ISBLANK(X221)),NOT(ISBLANK(AB221))),1,0)</f>
        <v>0</v>
      </c>
      <c r="AD221" s="20" t="str">
        <f ca="1">IF(AC221=0,"",IF(OR(ISBLANK(P221),ISBLANK(Q221)),"",IF(ISBLANK(VLOOKUP(A221,Database!A:AA,22,FALSE)),"",VLOOKUP(A221,Database!A:AA,22,FALSE))))</f>
        <v/>
      </c>
      <c r="AE221" s="20">
        <f ca="1">IFERROR(
   IF(
     OR(ISBLANK(P221),ISBLANK(Q221)),
     "",
     IF(
       AND(AB221&lt;&gt;"",OR(W221="Terminé",W221="En cours")),
       VLOOKUP(AD221,Setup_ScoreExactBonus!A:D,4,FALSE),
       0
     )),
  0)</f>
        <v>0</v>
      </c>
      <c r="AF221" s="21">
        <f t="shared" ref="AF221:AF284" ca="1" si="23">IFERROR(IF(OR(ISBLANK(P221),ISBLANK(Q221)),0,IF(AB221&lt;&gt;"", AB221 + IF(AC221=1,AE221, 0), "") * (S221+1)),"")</f>
        <v>0</v>
      </c>
      <c r="AG221" s="21">
        <f ca="1">SUMIFS(AF$2:AF221,D$2:D221,D221)</f>
        <v>187</v>
      </c>
    </row>
    <row r="222" spans="1:33" hidden="1" x14ac:dyDescent="0.35">
      <c r="A222" s="21">
        <f>IF(ISBLANK(B222),"",COUNTIF(B$2:B222,B222))-1</f>
        <v>8</v>
      </c>
      <c r="B222" s="27">
        <v>5</v>
      </c>
      <c r="C222" s="10">
        <f>VLOOKUP($A222+IF($A222=0,1,0),Database!$A:$Y,7,FALSE)</f>
        <v>46187.25</v>
      </c>
      <c r="D222" s="21" t="str">
        <f>VLOOKUP(Pronostics!$B222,Setup_MPP!$A:$G,3,FALSE)</f>
        <v>_Jujul</v>
      </c>
      <c r="E222" s="21" t="str">
        <f>VLOOKUP(Pronostics!$B222,Setup_MPP!$A:$G,2,FALSE)</f>
        <v>Julie BOISSIERE</v>
      </c>
      <c r="F222" s="21" t="str">
        <f>VLOOKUP($B222,Setup_MPP!$A:$E,4,FALSE)</f>
        <v>#D890FF</v>
      </c>
      <c r="G222" s="21" t="str">
        <f>VLOOKUP($B222,Setup_MPP!$A:$E,5,FALSE)</f>
        <v>#B750EF</v>
      </c>
      <c r="H222" s="21" t="str">
        <f>IFERROR(IF(AND(A222&gt;=1,A222&lt;=104),VLOOKUP($A222,Location!$A:$J,6,FALSE),IF(A222=0,"Avant l'ouverture",IF(OR(A222=105,A222=106),"Bonus"))),"")</f>
        <v>Tour 1</v>
      </c>
      <c r="I222" s="21" t="str">
        <f>IF(LEFT(H222,4)="Tour",VLOOKUP(A222,Database!$A:$C,3,FALSE),"")</f>
        <v>D</v>
      </c>
      <c r="J222" s="21" t="str">
        <f>VLOOKUP($A222,Location!$A:$J,7,FALSE)</f>
        <v>Australie</v>
      </c>
      <c r="K222" s="21" t="str">
        <f>IFERROR(VLOOKUP(J222,Setup_Team!$B:$C,2,FALSE), "TDB")</f>
        <v>AUS</v>
      </c>
      <c r="L222" s="21" t="str">
        <f>VLOOKUP($A222,Location!$A:$J,8,FALSE)</f>
        <v>Turquie</v>
      </c>
      <c r="M222" s="21" t="str">
        <f>IFERROR(VLOOKUP(L222,Setup_Team!$B:$C,2,FALSE), "TDB")</f>
        <v>TUR</v>
      </c>
      <c r="N222" s="21" t="str">
        <f>VLOOKUP($A222,Location!$A:$J,9,FALSE)</f>
        <v>Vancouver</v>
      </c>
      <c r="O222" s="21" t="str">
        <f>VLOOKUP($A222,Location!$A:$J,10,FALSE)</f>
        <v>BC Place</v>
      </c>
      <c r="P222" s="27">
        <v>1</v>
      </c>
      <c r="Q222" s="27">
        <v>1</v>
      </c>
      <c r="R222" s="27" t="str">
        <f t="shared" si="19"/>
        <v>1-1</v>
      </c>
      <c r="S222" s="21">
        <v>0</v>
      </c>
      <c r="T222" s="20">
        <f>VLOOKUP($A222,Database!$A:$Y,10,FALSE)</f>
        <v>126</v>
      </c>
      <c r="U222" s="20">
        <f>VLOOKUP($A222,Database!$A:$Y,11,FALSE)</f>
        <v>115</v>
      </c>
      <c r="V222" s="20">
        <f>VLOOKUP($A222,Database!$A:$Y,12,FALSE)</f>
        <v>66</v>
      </c>
      <c r="W222" s="20" t="str">
        <f>VLOOKUP(A222,Database!A:M,13,FALSE)</f>
        <v>Terminé</v>
      </c>
      <c r="X222" s="20">
        <f>VLOOKUP($A222,Database!$A:$Y,20,FALSE)</f>
        <v>2</v>
      </c>
      <c r="Y222" s="20">
        <f>VLOOKUP($A222,Database!$A:$Y,21,FALSE)</f>
        <v>0</v>
      </c>
      <c r="Z222" s="20">
        <f t="shared" si="18"/>
        <v>0</v>
      </c>
      <c r="AA222" s="20">
        <f t="shared" si="20"/>
        <v>0</v>
      </c>
      <c r="AB222" s="20">
        <f t="shared" ca="1" si="21"/>
        <v>0</v>
      </c>
      <c r="AC222" s="20">
        <f t="shared" ca="1" si="22"/>
        <v>0</v>
      </c>
      <c r="AD222" s="20" t="str">
        <f ca="1">IF(AC222=0,"",IF(OR(ISBLANK(P222),ISBLANK(Q222)),"",IF(ISBLANK(VLOOKUP(A222,Database!A:AA,22,FALSE)),"",VLOOKUP(A222,Database!A:AA,22,FALSE))))</f>
        <v/>
      </c>
      <c r="AE222" s="20">
        <f ca="1">IFERROR(
   IF(
     OR(ISBLANK(P222),ISBLANK(Q222)),
     "",
     IF(
       AND(AB222&lt;&gt;"",OR(W222="Terminé",W222="En cours")),
       VLOOKUP(AD222,Setup_ScoreExactBonus!A:D,4,FALSE),
       0
     )),
  0)</f>
        <v>0</v>
      </c>
      <c r="AF222" s="21">
        <f t="shared" ca="1" si="23"/>
        <v>0</v>
      </c>
      <c r="AG222" s="21">
        <f ca="1">SUMIFS(AF$2:AF222,D$2:D222,D222)</f>
        <v>96</v>
      </c>
    </row>
    <row r="223" spans="1:33" hidden="1" x14ac:dyDescent="0.35">
      <c r="A223" s="21">
        <f>IF(ISBLANK(B223),"",COUNTIF(B$2:B223,B223))-1</f>
        <v>8</v>
      </c>
      <c r="B223" s="27">
        <v>6</v>
      </c>
      <c r="C223" s="10">
        <f>VLOOKUP($A223+IF($A223=0,1,0),Database!$A:$Y,7,FALSE)</f>
        <v>46187.25</v>
      </c>
      <c r="D223" s="21" t="str">
        <f>VLOOKUP(Pronostics!$B223,Setup_MPP!$A:$G,3,FALSE)</f>
        <v>Julay</v>
      </c>
      <c r="E223" s="21" t="str">
        <f>VLOOKUP(Pronostics!$B223,Setup_MPP!$A:$G,2,FALSE)</f>
        <v>Julie BOUCHARD</v>
      </c>
      <c r="F223" s="21" t="str">
        <f>VLOOKUP($B223,Setup_MPP!$A:$E,4,FALSE)</f>
        <v>#A6F7B1</v>
      </c>
      <c r="G223" s="21" t="str">
        <f>VLOOKUP($B223,Setup_MPP!$A:$E,5,FALSE)</f>
        <v>#6EC179</v>
      </c>
      <c r="H223" s="21" t="str">
        <f>IFERROR(IF(AND(A223&gt;=1,A223&lt;=104),VLOOKUP($A223,Location!$A:$J,6,FALSE),IF(A223=0,"Avant l'ouverture",IF(OR(A223=105,A223=106),"Bonus"))),"")</f>
        <v>Tour 1</v>
      </c>
      <c r="I223" s="21" t="str">
        <f>IF(LEFT(H223,4)="Tour",VLOOKUP(A223,Database!$A:$C,3,FALSE),"")</f>
        <v>D</v>
      </c>
      <c r="J223" s="21" t="str">
        <f>VLOOKUP($A223,Location!$A:$J,7,FALSE)</f>
        <v>Australie</v>
      </c>
      <c r="K223" s="21" t="str">
        <f>IFERROR(VLOOKUP(J223,Setup_Team!$B:$C,2,FALSE), "TDB")</f>
        <v>AUS</v>
      </c>
      <c r="L223" s="21" t="str">
        <f>VLOOKUP($A223,Location!$A:$J,8,FALSE)</f>
        <v>Turquie</v>
      </c>
      <c r="M223" s="21" t="str">
        <f>IFERROR(VLOOKUP(L223,Setup_Team!$B:$C,2,FALSE), "TDB")</f>
        <v>TUR</v>
      </c>
      <c r="N223" s="21" t="str">
        <f>VLOOKUP($A223,Location!$A:$J,9,FALSE)</f>
        <v>Vancouver</v>
      </c>
      <c r="O223" s="21" t="str">
        <f>VLOOKUP($A223,Location!$A:$J,10,FALSE)</f>
        <v>BC Place</v>
      </c>
      <c r="P223" s="27">
        <v>1</v>
      </c>
      <c r="Q223" s="27">
        <v>1</v>
      </c>
      <c r="R223" s="27" t="str">
        <f t="shared" si="19"/>
        <v>1-1</v>
      </c>
      <c r="S223" s="21">
        <v>0</v>
      </c>
      <c r="T223" s="20">
        <f>VLOOKUP($A223,Database!$A:$Y,10,FALSE)</f>
        <v>126</v>
      </c>
      <c r="U223" s="20">
        <f>VLOOKUP($A223,Database!$A:$Y,11,FALSE)</f>
        <v>115</v>
      </c>
      <c r="V223" s="20">
        <f>VLOOKUP($A223,Database!$A:$Y,12,FALSE)</f>
        <v>66</v>
      </c>
      <c r="W223" s="20" t="str">
        <f>VLOOKUP(A223,Database!A:M,13,FALSE)</f>
        <v>Terminé</v>
      </c>
      <c r="X223" s="20">
        <f>VLOOKUP($A223,Database!$A:$Y,20,FALSE)</f>
        <v>2</v>
      </c>
      <c r="Y223" s="20">
        <f>VLOOKUP($A223,Database!$A:$Y,21,FALSE)</f>
        <v>0</v>
      </c>
      <c r="Z223" s="20">
        <f t="shared" si="18"/>
        <v>0</v>
      </c>
      <c r="AA223" s="20">
        <f t="shared" si="20"/>
        <v>0</v>
      </c>
      <c r="AB223" s="20">
        <f t="shared" ca="1" si="21"/>
        <v>0</v>
      </c>
      <c r="AC223" s="20">
        <f t="shared" ca="1" si="22"/>
        <v>0</v>
      </c>
      <c r="AD223" s="20" t="str">
        <f ca="1">IF(AC223=0,"",IF(OR(ISBLANK(P223),ISBLANK(Q223)),"",IF(ISBLANK(VLOOKUP(A223,Database!A:AA,22,FALSE)),"",VLOOKUP(A223,Database!A:AA,22,FALSE))))</f>
        <v/>
      </c>
      <c r="AE223" s="20">
        <f ca="1">IFERROR(
   IF(
     OR(ISBLANK(P223),ISBLANK(Q223)),
     "",
     IF(
       AND(AB223&lt;&gt;"",OR(W223="Terminé",W223="En cours")),
       VLOOKUP(AD223,Setup_ScoreExactBonus!A:D,4,FALSE),
       0
     )),
  0)</f>
        <v>0</v>
      </c>
      <c r="AF223" s="21">
        <f t="shared" ca="1" si="23"/>
        <v>0</v>
      </c>
      <c r="AG223" s="21">
        <f ca="1">SUMIFS(AF$2:AF223,D$2:D223,D223)</f>
        <v>167</v>
      </c>
    </row>
    <row r="224" spans="1:33" hidden="1" x14ac:dyDescent="0.35">
      <c r="A224" s="21">
        <f>IF(ISBLANK(B224),"",COUNTIF(B$2:B224,B224))-1</f>
        <v>8</v>
      </c>
      <c r="B224" s="27">
        <v>7</v>
      </c>
      <c r="C224" s="10">
        <f>VLOOKUP($A224+IF($A224=0,1,0),Database!$A:$Y,7,FALSE)</f>
        <v>46187.25</v>
      </c>
      <c r="D224" s="21" t="str">
        <f>VLOOKUP(Pronostics!$B224,Setup_MPP!$A:$G,3,FALSE)</f>
        <v>__Vince__</v>
      </c>
      <c r="E224" s="21" t="str">
        <f>VLOOKUP(Pronostics!$B224,Setup_MPP!$A:$G,2,FALSE)</f>
        <v>Vincent FRAYSSE</v>
      </c>
      <c r="F224" s="21" t="str">
        <f>VLOOKUP($B224,Setup_MPP!$A:$E,4,FALSE)</f>
        <v>#B2EAE8</v>
      </c>
      <c r="G224" s="21" t="str">
        <f>VLOOKUP($B224,Setup_MPP!$A:$E,5,FALSE)</f>
        <v>#6CB4B1</v>
      </c>
      <c r="H224" s="21" t="str">
        <f>IFERROR(IF(AND(A224&gt;=1,A224&lt;=104),VLOOKUP($A224,Location!$A:$J,6,FALSE),IF(A224=0,"Avant l'ouverture",IF(OR(A224=105,A224=106),"Bonus"))),"")</f>
        <v>Tour 1</v>
      </c>
      <c r="I224" s="21" t="str">
        <f>IF(LEFT(H224,4)="Tour",VLOOKUP(A224,Database!$A:$C,3,FALSE),"")</f>
        <v>D</v>
      </c>
      <c r="J224" s="21" t="str">
        <f>VLOOKUP($A224,Location!$A:$J,7,FALSE)</f>
        <v>Australie</v>
      </c>
      <c r="K224" s="21" t="str">
        <f>IFERROR(VLOOKUP(J224,Setup_Team!$B:$C,2,FALSE), "TDB")</f>
        <v>AUS</v>
      </c>
      <c r="L224" s="21" t="str">
        <f>VLOOKUP($A224,Location!$A:$J,8,FALSE)</f>
        <v>Turquie</v>
      </c>
      <c r="M224" s="21" t="str">
        <f>IFERROR(VLOOKUP(L224,Setup_Team!$B:$C,2,FALSE), "TDB")</f>
        <v>TUR</v>
      </c>
      <c r="N224" s="21" t="str">
        <f>VLOOKUP($A224,Location!$A:$J,9,FALSE)</f>
        <v>Vancouver</v>
      </c>
      <c r="O224" s="21" t="str">
        <f>VLOOKUP($A224,Location!$A:$J,10,FALSE)</f>
        <v>BC Place</v>
      </c>
      <c r="P224" s="27">
        <v>0</v>
      </c>
      <c r="Q224" s="27">
        <v>1</v>
      </c>
      <c r="R224" s="27" t="str">
        <f t="shared" si="19"/>
        <v>0-1</v>
      </c>
      <c r="S224" s="21">
        <v>0</v>
      </c>
      <c r="T224" s="20">
        <f>VLOOKUP($A224,Database!$A:$Y,10,FALSE)</f>
        <v>126</v>
      </c>
      <c r="U224" s="20">
        <f>VLOOKUP($A224,Database!$A:$Y,11,FALSE)</f>
        <v>115</v>
      </c>
      <c r="V224" s="20">
        <f>VLOOKUP($A224,Database!$A:$Y,12,FALSE)</f>
        <v>66</v>
      </c>
      <c r="W224" s="20" t="str">
        <f>VLOOKUP(A224,Database!A:M,13,FALSE)</f>
        <v>Terminé</v>
      </c>
      <c r="X224" s="20">
        <f>VLOOKUP($A224,Database!$A:$Y,20,FALSE)</f>
        <v>2</v>
      </c>
      <c r="Y224" s="20">
        <f>VLOOKUP($A224,Database!$A:$Y,21,FALSE)</f>
        <v>0</v>
      </c>
      <c r="Z224" s="20">
        <f t="shared" si="18"/>
        <v>0</v>
      </c>
      <c r="AA224" s="20">
        <f t="shared" si="20"/>
        <v>0</v>
      </c>
      <c r="AB224" s="20">
        <f t="shared" ca="1" si="21"/>
        <v>0</v>
      </c>
      <c r="AC224" s="20">
        <f t="shared" ca="1" si="22"/>
        <v>0</v>
      </c>
      <c r="AD224" s="20" t="str">
        <f ca="1">IF(AC224=0,"",IF(OR(ISBLANK(P224),ISBLANK(Q224)),"",IF(ISBLANK(VLOOKUP(A224,Database!A:AA,22,FALSE)),"",VLOOKUP(A224,Database!A:AA,22,FALSE))))</f>
        <v/>
      </c>
      <c r="AE224" s="20">
        <f ca="1">IFERROR(
   IF(
     OR(ISBLANK(P224),ISBLANK(Q224)),
     "",
     IF(
       AND(AB224&lt;&gt;"",OR(W224="Terminé",W224="En cours")),
       VLOOKUP(AD224,Setup_ScoreExactBonus!A:D,4,FALSE),
       0
     )),
  0)</f>
        <v>0</v>
      </c>
      <c r="AF224" s="21">
        <f t="shared" ca="1" si="23"/>
        <v>0</v>
      </c>
      <c r="AG224" s="21">
        <f ca="1">SUMIFS(AF$2:AF224,D$2:D224,D224)</f>
        <v>123</v>
      </c>
    </row>
    <row r="225" spans="1:33" hidden="1" x14ac:dyDescent="0.35">
      <c r="A225" s="21">
        <f>IF(ISBLANK(B225),"",COUNTIF(B$2:B225,B225))-1</f>
        <v>8</v>
      </c>
      <c r="B225" s="27">
        <v>8</v>
      </c>
      <c r="C225" s="10">
        <f>VLOOKUP($A225+IF($A225=0,1,0),Database!$A:$Y,7,FALSE)</f>
        <v>46187.25</v>
      </c>
      <c r="D225" s="21" t="str">
        <f>VLOOKUP(Pronostics!$B225,Setup_MPP!$A:$G,3,FALSE)</f>
        <v>Louuiiis</v>
      </c>
      <c r="E225" s="21" t="str">
        <f>VLOOKUP(Pronostics!$B225,Setup_MPP!$A:$G,2,FALSE)</f>
        <v>Louis HARLE</v>
      </c>
      <c r="F225" s="21" t="str">
        <f>VLOOKUP($B225,Setup_MPP!$A:$E,4,FALSE)</f>
        <v>#EEF7B1</v>
      </c>
      <c r="G225" s="21" t="str">
        <f>VLOOKUP($B225,Setup_MPP!$A:$E,5,FALSE)</f>
        <v>#C1CB7D</v>
      </c>
      <c r="H225" s="21" t="str">
        <f>IFERROR(IF(AND(A225&gt;=1,A225&lt;=104),VLOOKUP($A225,Location!$A:$J,6,FALSE),IF(A225=0,"Avant l'ouverture",IF(OR(A225=105,A225=106),"Bonus"))),"")</f>
        <v>Tour 1</v>
      </c>
      <c r="I225" s="21" t="str">
        <f>IF(LEFT(H225,4)="Tour",VLOOKUP(A225,Database!$A:$C,3,FALSE),"")</f>
        <v>D</v>
      </c>
      <c r="J225" s="21" t="str">
        <f>VLOOKUP($A225,Location!$A:$J,7,FALSE)</f>
        <v>Australie</v>
      </c>
      <c r="K225" s="21" t="str">
        <f>IFERROR(VLOOKUP(J225,Setup_Team!$B:$C,2,FALSE), "TDB")</f>
        <v>AUS</v>
      </c>
      <c r="L225" s="21" t="str">
        <f>VLOOKUP($A225,Location!$A:$J,8,FALSE)</f>
        <v>Turquie</v>
      </c>
      <c r="M225" s="21" t="str">
        <f>IFERROR(VLOOKUP(L225,Setup_Team!$B:$C,2,FALSE), "TDB")</f>
        <v>TUR</v>
      </c>
      <c r="N225" s="21" t="str">
        <f>VLOOKUP($A225,Location!$A:$J,9,FALSE)</f>
        <v>Vancouver</v>
      </c>
      <c r="O225" s="21" t="str">
        <f>VLOOKUP($A225,Location!$A:$J,10,FALSE)</f>
        <v>BC Place</v>
      </c>
      <c r="P225" s="27">
        <v>2</v>
      </c>
      <c r="Q225" s="27">
        <v>0</v>
      </c>
      <c r="R225" s="27" t="str">
        <f t="shared" si="19"/>
        <v>2-0</v>
      </c>
      <c r="S225" s="21">
        <v>0</v>
      </c>
      <c r="T225" s="20">
        <f>VLOOKUP($A225,Database!$A:$Y,10,FALSE)</f>
        <v>126</v>
      </c>
      <c r="U225" s="20">
        <f>VLOOKUP($A225,Database!$A:$Y,11,FALSE)</f>
        <v>115</v>
      </c>
      <c r="V225" s="20">
        <f>VLOOKUP($A225,Database!$A:$Y,12,FALSE)</f>
        <v>66</v>
      </c>
      <c r="W225" s="20" t="str">
        <f>VLOOKUP(A225,Database!A:M,13,FALSE)</f>
        <v>Terminé</v>
      </c>
      <c r="X225" s="20">
        <f>VLOOKUP($A225,Database!$A:$Y,20,FALSE)</f>
        <v>2</v>
      </c>
      <c r="Y225" s="20">
        <f>VLOOKUP($A225,Database!$A:$Y,21,FALSE)</f>
        <v>0</v>
      </c>
      <c r="Z225" s="20">
        <f t="shared" si="18"/>
        <v>0</v>
      </c>
      <c r="AA225" s="20">
        <f t="shared" si="20"/>
        <v>1</v>
      </c>
      <c r="AB225" s="20">
        <f t="shared" ca="1" si="21"/>
        <v>126</v>
      </c>
      <c r="AC225" s="20">
        <f t="shared" ca="1" si="22"/>
        <v>1</v>
      </c>
      <c r="AD225" s="20" t="str">
        <f ca="1">IF(AC225=0,"",IF(OR(ISBLANK(P225),ISBLANK(Q225)),"",IF(ISBLANK(VLOOKUP(A225,Database!A:AA,22,FALSE)),"",VLOOKUP(A225,Database!A:AA,22,FALSE))))</f>
        <v>Très rare</v>
      </c>
      <c r="AE225" s="20">
        <f ca="1">IFERROR(
   IF(
     OR(ISBLANK(P225),ISBLANK(Q225)),
     "",
     IF(
       AND(AB225&lt;&gt;"",OR(W225="Terminé",W225="En cours")),
       VLOOKUP(AD225,Setup_ScoreExactBonus!A:D,4,FALSE),
       0
     )),
  0)</f>
        <v>50</v>
      </c>
      <c r="AF225" s="21">
        <f t="shared" ca="1" si="23"/>
        <v>176</v>
      </c>
      <c r="AG225" s="21">
        <f ca="1">SUMIFS(AF$2:AF225,D$2:D225,D225)</f>
        <v>500</v>
      </c>
    </row>
    <row r="226" spans="1:33" x14ac:dyDescent="0.35">
      <c r="A226" s="21">
        <f>IF(ISBLANK(B226),"",COUNTIF(B$2:B226,B226))-1</f>
        <v>8</v>
      </c>
      <c r="B226" s="27">
        <v>9</v>
      </c>
      <c r="C226" s="10">
        <f>VLOOKUP($A226+IF($A226=0,1,0),Database!$A:$Y,7,FALSE)</f>
        <v>46187.25</v>
      </c>
      <c r="D226" s="21" t="str">
        <f>VLOOKUP(Pronostics!$B226,Setup_MPP!$A:$G,3,FALSE)</f>
        <v>Aurelien_dpq</v>
      </c>
      <c r="E226" s="21" t="str">
        <f>VLOOKUP(Pronostics!$B226,Setup_MPP!$A:$G,2,FALSE)</f>
        <v>Aurélien DE POULPIQUET</v>
      </c>
      <c r="F226" s="21" t="str">
        <f>VLOOKUP($B226,Setup_MPP!$A:$E,4,FALSE)</f>
        <v>#F4EA9D</v>
      </c>
      <c r="G226" s="21" t="str">
        <f>VLOOKUP($B226,Setup_MPP!$A:$E,5,FALSE)</f>
        <v>#D2C458</v>
      </c>
      <c r="H226" s="21" t="str">
        <f>IFERROR(IF(AND(A226&gt;=1,A226&lt;=104),VLOOKUP($A226,Location!$A:$J,6,FALSE),IF(A226=0,"Avant l'ouverture",IF(OR(A226=105,A226=106),"Bonus"))),"")</f>
        <v>Tour 1</v>
      </c>
      <c r="I226" s="21" t="str">
        <f>IF(LEFT(H226,4)="Tour",VLOOKUP(A226,Database!$A:$C,3,FALSE),"")</f>
        <v>D</v>
      </c>
      <c r="J226" s="21" t="str">
        <f>VLOOKUP($A226,Location!$A:$J,7,FALSE)</f>
        <v>Australie</v>
      </c>
      <c r="K226" s="21" t="str">
        <f>IFERROR(VLOOKUP(J226,Setup_Team!$B:$C,2,FALSE), "TDB")</f>
        <v>AUS</v>
      </c>
      <c r="L226" s="21" t="str">
        <f>VLOOKUP($A226,Location!$A:$J,8,FALSE)</f>
        <v>Turquie</v>
      </c>
      <c r="M226" s="21" t="str">
        <f>IFERROR(VLOOKUP(L226,Setup_Team!$B:$C,2,FALSE), "TDB")</f>
        <v>TUR</v>
      </c>
      <c r="N226" s="21" t="str">
        <f>VLOOKUP($A226,Location!$A:$J,9,FALSE)</f>
        <v>Vancouver</v>
      </c>
      <c r="O226" s="21" t="str">
        <f>VLOOKUP($A226,Location!$A:$J,10,FALSE)</f>
        <v>BC Place</v>
      </c>
      <c r="P226" s="27">
        <v>0</v>
      </c>
      <c r="Q226" s="27">
        <v>1</v>
      </c>
      <c r="R226" s="27" t="str">
        <f t="shared" si="19"/>
        <v>0-1</v>
      </c>
      <c r="S226" s="21">
        <v>0</v>
      </c>
      <c r="T226" s="20">
        <f>VLOOKUP($A226,Database!$A:$Y,10,FALSE)</f>
        <v>126</v>
      </c>
      <c r="U226" s="20">
        <f>VLOOKUP($A226,Database!$A:$Y,11,FALSE)</f>
        <v>115</v>
      </c>
      <c r="V226" s="20">
        <f>VLOOKUP($A226,Database!$A:$Y,12,FALSE)</f>
        <v>66</v>
      </c>
      <c r="W226" s="20" t="str">
        <f>VLOOKUP(A226,Database!A:M,13,FALSE)</f>
        <v>Terminé</v>
      </c>
      <c r="X226" s="20">
        <f>VLOOKUP($A226,Database!$A:$Y,20,FALSE)</f>
        <v>2</v>
      </c>
      <c r="Y226" s="20">
        <f>VLOOKUP($A226,Database!$A:$Y,21,FALSE)</f>
        <v>0</v>
      </c>
      <c r="Z226" s="20">
        <f t="shared" si="18"/>
        <v>0</v>
      </c>
      <c r="AA226" s="20">
        <f t="shared" si="20"/>
        <v>0</v>
      </c>
      <c r="AB226" s="20">
        <f t="shared" ca="1" si="21"/>
        <v>0</v>
      </c>
      <c r="AC226" s="20">
        <f t="shared" ca="1" si="22"/>
        <v>0</v>
      </c>
      <c r="AD226" s="20" t="str">
        <f ca="1">IF(AC226=0,"",IF(OR(ISBLANK(P226),ISBLANK(Q226)),"",IF(ISBLANK(VLOOKUP(A226,Database!A:AA,22,FALSE)),"",VLOOKUP(A226,Database!A:AA,22,FALSE))))</f>
        <v/>
      </c>
      <c r="AE226" s="20">
        <f ca="1">IFERROR(
   IF(
     OR(ISBLANK(P226),ISBLANK(Q226)),
     "",
     IF(
       AND(AB226&lt;&gt;"",OR(W226="Terminé",W226="En cours")),
       VLOOKUP(AD226,Setup_ScoreExactBonus!A:D,4,FALSE),
       0
     )),
  0)</f>
        <v>0</v>
      </c>
      <c r="AF226" s="21">
        <f t="shared" ca="1" si="23"/>
        <v>0</v>
      </c>
      <c r="AG226" s="21">
        <f ca="1">SUMIFS(AF$2:AF226,D$2:D226,D226)</f>
        <v>405</v>
      </c>
    </row>
    <row r="227" spans="1:33" hidden="1" x14ac:dyDescent="0.35">
      <c r="A227" s="21">
        <f>IF(ISBLANK(B227),"",COUNTIF(B$2:B227,B227))-1</f>
        <v>8</v>
      </c>
      <c r="B227" s="27">
        <v>10</v>
      </c>
      <c r="C227" s="10">
        <f>VLOOKUP($A227+IF($A227=0,1,0),Database!$A:$Y,7,FALSE)</f>
        <v>46187.25</v>
      </c>
      <c r="D227" s="21" t="str">
        <f>VLOOKUP(Pronostics!$B227,Setup_MPP!$A:$G,3,FALSE)</f>
        <v>RandomPaul</v>
      </c>
      <c r="E227" s="21" t="str">
        <f>VLOOKUP(Pronostics!$B227,Setup_MPP!$A:$G,2,FALSE)</f>
        <v>Paul MONTESINOS</v>
      </c>
      <c r="F227" s="21" t="str">
        <f>VLOOKUP($B227,Setup_MPP!$A:$E,4,FALSE)</f>
        <v>#C4B0FF</v>
      </c>
      <c r="G227" s="21" t="str">
        <f>VLOOKUP($B227,Setup_MPP!$A:$E,5,FALSE)</f>
        <v>#7F66C8</v>
      </c>
      <c r="H227" s="21" t="str">
        <f>IFERROR(IF(AND(A227&gt;=1,A227&lt;=104),VLOOKUP($A227,Location!$A:$J,6,FALSE),IF(A227=0,"Avant l'ouverture",IF(OR(A227=105,A227=106),"Bonus"))),"")</f>
        <v>Tour 1</v>
      </c>
      <c r="I227" s="21" t="str">
        <f>IF(LEFT(H227,4)="Tour",VLOOKUP(A227,Database!$A:$C,3,FALSE),"")</f>
        <v>D</v>
      </c>
      <c r="J227" s="21" t="str">
        <f>VLOOKUP($A227,Location!$A:$J,7,FALSE)</f>
        <v>Australie</v>
      </c>
      <c r="K227" s="21" t="str">
        <f>IFERROR(VLOOKUP(J227,Setup_Team!$B:$C,2,FALSE), "TDB")</f>
        <v>AUS</v>
      </c>
      <c r="L227" s="21" t="str">
        <f>VLOOKUP($A227,Location!$A:$J,8,FALSE)</f>
        <v>Turquie</v>
      </c>
      <c r="M227" s="21" t="str">
        <f>IFERROR(VLOOKUP(L227,Setup_Team!$B:$C,2,FALSE), "TDB")</f>
        <v>TUR</v>
      </c>
      <c r="N227" s="21" t="str">
        <f>VLOOKUP($A227,Location!$A:$J,9,FALSE)</f>
        <v>Vancouver</v>
      </c>
      <c r="O227" s="21" t="str">
        <f>VLOOKUP($A227,Location!$A:$J,10,FALSE)</f>
        <v>BC Place</v>
      </c>
      <c r="P227" s="27">
        <v>0</v>
      </c>
      <c r="Q227" s="27">
        <v>2</v>
      </c>
      <c r="R227" s="27" t="str">
        <f t="shared" si="19"/>
        <v>0-2</v>
      </c>
      <c r="S227" s="21">
        <v>0</v>
      </c>
      <c r="T227" s="20">
        <f>VLOOKUP($A227,Database!$A:$Y,10,FALSE)</f>
        <v>126</v>
      </c>
      <c r="U227" s="20">
        <f>VLOOKUP($A227,Database!$A:$Y,11,FALSE)</f>
        <v>115</v>
      </c>
      <c r="V227" s="20">
        <f>VLOOKUP($A227,Database!$A:$Y,12,FALSE)</f>
        <v>66</v>
      </c>
      <c r="W227" s="20" t="str">
        <f>VLOOKUP(A227,Database!A:M,13,FALSE)</f>
        <v>Terminé</v>
      </c>
      <c r="X227" s="20">
        <f>VLOOKUP($A227,Database!$A:$Y,20,FALSE)</f>
        <v>2</v>
      </c>
      <c r="Y227" s="20">
        <f>VLOOKUP($A227,Database!$A:$Y,21,FALSE)</f>
        <v>0</v>
      </c>
      <c r="Z227" s="20">
        <f t="shared" si="18"/>
        <v>0</v>
      </c>
      <c r="AA227" s="20">
        <f t="shared" si="20"/>
        <v>0</v>
      </c>
      <c r="AB227" s="20">
        <f t="shared" ca="1" si="21"/>
        <v>0</v>
      </c>
      <c r="AC227" s="20">
        <f t="shared" ca="1" si="22"/>
        <v>0</v>
      </c>
      <c r="AD227" s="20" t="str">
        <f ca="1">IF(AC227=0,"",IF(OR(ISBLANK(P227),ISBLANK(Q227)),"",IF(ISBLANK(VLOOKUP(A227,Database!A:AA,22,FALSE)),"",VLOOKUP(A227,Database!A:AA,22,FALSE))))</f>
        <v/>
      </c>
      <c r="AE227" s="20">
        <f ca="1">IFERROR(
   IF(
     OR(ISBLANK(P227),ISBLANK(Q227)),
     "",
     IF(
       AND(AB227&lt;&gt;"",OR(W227="Terminé",W227="En cours")),
       VLOOKUP(AD227,Setup_ScoreExactBonus!A:D,4,FALSE),
       0
     )),
  0)</f>
        <v>0</v>
      </c>
      <c r="AF227" s="21">
        <f t="shared" ca="1" si="23"/>
        <v>0</v>
      </c>
      <c r="AG227" s="21">
        <f ca="1">SUMIFS(AF$2:AF227,D$2:D227,D227)</f>
        <v>329</v>
      </c>
    </row>
    <row r="228" spans="1:33" hidden="1" x14ac:dyDescent="0.35">
      <c r="A228" s="21">
        <f>IF(ISBLANK(B228),"",COUNTIF(B$2:B228,B228))-1</f>
        <v>8</v>
      </c>
      <c r="B228" s="27">
        <v>11</v>
      </c>
      <c r="C228" s="10">
        <f>VLOOKUP($A228+IF($A228=0,1,0),Database!$A:$Y,7,FALSE)</f>
        <v>46187.25</v>
      </c>
      <c r="D228" s="21" t="str">
        <f>VLOOKUP(Pronostics!$B228,Setup_MPP!$A:$G,3,FALSE)</f>
        <v>Kinsley91</v>
      </c>
      <c r="E228" s="21" t="str">
        <f>VLOOKUP(Pronostics!$B228,Setup_MPP!$A:$G,2,FALSE)</f>
        <v>Kinsley ROQUE</v>
      </c>
      <c r="F228" s="21" t="str">
        <f>VLOOKUP($B228,Setup_MPP!$A:$E,4,FALSE)</f>
        <v>#CBEBBA</v>
      </c>
      <c r="G228" s="21" t="str">
        <f>VLOOKUP($B228,Setup_MPP!$A:$E,5,FALSE)</f>
        <v>#70BC6E</v>
      </c>
      <c r="H228" s="21" t="str">
        <f>IFERROR(IF(AND(A228&gt;=1,A228&lt;=104),VLOOKUP($A228,Location!$A:$J,6,FALSE),IF(A228=0,"Avant l'ouverture",IF(OR(A228=105,A228=106),"Bonus"))),"")</f>
        <v>Tour 1</v>
      </c>
      <c r="I228" s="21" t="str">
        <f>IF(LEFT(H228,4)="Tour",VLOOKUP(A228,Database!$A:$C,3,FALSE),"")</f>
        <v>D</v>
      </c>
      <c r="J228" s="21" t="str">
        <f>VLOOKUP($A228,Location!$A:$J,7,FALSE)</f>
        <v>Australie</v>
      </c>
      <c r="K228" s="21" t="str">
        <f>IFERROR(VLOOKUP(J228,Setup_Team!$B:$C,2,FALSE), "TDB")</f>
        <v>AUS</v>
      </c>
      <c r="L228" s="21" t="str">
        <f>VLOOKUP($A228,Location!$A:$J,8,FALSE)</f>
        <v>Turquie</v>
      </c>
      <c r="M228" s="21" t="str">
        <f>IFERROR(VLOOKUP(L228,Setup_Team!$B:$C,2,FALSE), "TDB")</f>
        <v>TUR</v>
      </c>
      <c r="N228" s="21" t="str">
        <f>VLOOKUP($A228,Location!$A:$J,9,FALSE)</f>
        <v>Vancouver</v>
      </c>
      <c r="O228" s="21" t="str">
        <f>VLOOKUP($A228,Location!$A:$J,10,FALSE)</f>
        <v>BC Place</v>
      </c>
      <c r="P228" s="27">
        <v>0</v>
      </c>
      <c r="Q228" s="27">
        <v>1</v>
      </c>
      <c r="R228" s="27" t="str">
        <f t="shared" si="19"/>
        <v>0-1</v>
      </c>
      <c r="S228" s="21">
        <v>0</v>
      </c>
      <c r="T228" s="20">
        <f>VLOOKUP($A228,Database!$A:$Y,10,FALSE)</f>
        <v>126</v>
      </c>
      <c r="U228" s="20">
        <f>VLOOKUP($A228,Database!$A:$Y,11,FALSE)</f>
        <v>115</v>
      </c>
      <c r="V228" s="20">
        <f>VLOOKUP($A228,Database!$A:$Y,12,FALSE)</f>
        <v>66</v>
      </c>
      <c r="W228" s="20" t="str">
        <f>VLOOKUP(A228,Database!A:M,13,FALSE)</f>
        <v>Terminé</v>
      </c>
      <c r="X228" s="20">
        <f>VLOOKUP($A228,Database!$A:$Y,20,FALSE)</f>
        <v>2</v>
      </c>
      <c r="Y228" s="20">
        <f>VLOOKUP($A228,Database!$A:$Y,21,FALSE)</f>
        <v>0</v>
      </c>
      <c r="Z228" s="20">
        <f t="shared" si="18"/>
        <v>0</v>
      </c>
      <c r="AA228" s="20">
        <f t="shared" si="20"/>
        <v>0</v>
      </c>
      <c r="AB228" s="20">
        <f t="shared" ca="1" si="21"/>
        <v>0</v>
      </c>
      <c r="AC228" s="20">
        <f t="shared" ca="1" si="22"/>
        <v>0</v>
      </c>
      <c r="AD228" s="20" t="str">
        <f ca="1">IF(AC228=0,"",IF(OR(ISBLANK(P228),ISBLANK(Q228)),"",IF(ISBLANK(VLOOKUP(A228,Database!A:AA,22,FALSE)),"",VLOOKUP(A228,Database!A:AA,22,FALSE))))</f>
        <v/>
      </c>
      <c r="AE228" s="20">
        <f ca="1">IFERROR(
   IF(
     OR(ISBLANK(P228),ISBLANK(Q228)),
     "",
     IF(
       AND(AB228&lt;&gt;"",OR(W228="Terminé",W228="En cours")),
       VLOOKUP(AD228,Setup_ScoreExactBonus!A:D,4,FALSE),
       0
     )),
  0)</f>
        <v>0</v>
      </c>
      <c r="AF228" s="21">
        <f t="shared" ca="1" si="23"/>
        <v>0</v>
      </c>
      <c r="AG228" s="21">
        <f ca="1">SUMIFS(AF$2:AF228,D$2:D228,D228)</f>
        <v>264</v>
      </c>
    </row>
    <row r="229" spans="1:33" hidden="1" x14ac:dyDescent="0.35">
      <c r="A229" s="21">
        <f>IF(ISBLANK(B229),"",COUNTIF(B$2:B229,B229))-1</f>
        <v>8</v>
      </c>
      <c r="B229" s="27">
        <v>12</v>
      </c>
      <c r="C229" s="10">
        <f>VLOOKUP($A229+IF($A229=0,1,0),Database!$A:$Y,7,FALSE)</f>
        <v>46187.25</v>
      </c>
      <c r="D229" s="21" t="str">
        <f>VLOOKUP(Pronostics!$B229,Setup_MPP!$A:$G,3,FALSE)</f>
        <v>Jaouad1</v>
      </c>
      <c r="E229" s="21" t="str">
        <f>VLOOKUP(Pronostics!$B229,Setup_MPP!$A:$G,2,FALSE)</f>
        <v>Jaouad SETTI</v>
      </c>
      <c r="F229" s="21" t="str">
        <f>VLOOKUP($B229,Setup_MPP!$A:$E,4,FALSE)</f>
        <v>#C2D4FF</v>
      </c>
      <c r="G229" s="21" t="str">
        <f>VLOOKUP($B229,Setup_MPP!$A:$E,5,FALSE)</f>
        <v>#6586D5</v>
      </c>
      <c r="H229" s="21" t="str">
        <f>IFERROR(IF(AND(A229&gt;=1,A229&lt;=104),VLOOKUP($A229,Location!$A:$J,6,FALSE),IF(A229=0,"Avant l'ouverture",IF(OR(A229=105,A229=106),"Bonus"))),"")</f>
        <v>Tour 1</v>
      </c>
      <c r="I229" s="21" t="str">
        <f>IF(LEFT(H229,4)="Tour",VLOOKUP(A229,Database!$A:$C,3,FALSE),"")</f>
        <v>D</v>
      </c>
      <c r="J229" s="21" t="str">
        <f>VLOOKUP($A229,Location!$A:$J,7,FALSE)</f>
        <v>Australie</v>
      </c>
      <c r="K229" s="21" t="str">
        <f>IFERROR(VLOOKUP(J229,Setup_Team!$B:$C,2,FALSE), "TDB")</f>
        <v>AUS</v>
      </c>
      <c r="L229" s="21" t="str">
        <f>VLOOKUP($A229,Location!$A:$J,8,FALSE)</f>
        <v>Turquie</v>
      </c>
      <c r="M229" s="21" t="str">
        <f>IFERROR(VLOOKUP(L229,Setup_Team!$B:$C,2,FALSE), "TDB")</f>
        <v>TUR</v>
      </c>
      <c r="N229" s="21" t="str">
        <f>VLOOKUP($A229,Location!$A:$J,9,FALSE)</f>
        <v>Vancouver</v>
      </c>
      <c r="O229" s="21" t="str">
        <f>VLOOKUP($A229,Location!$A:$J,10,FALSE)</f>
        <v>BC Place</v>
      </c>
      <c r="P229" s="27">
        <v>1</v>
      </c>
      <c r="Q229" s="27">
        <v>2</v>
      </c>
      <c r="R229" s="27" t="str">
        <f t="shared" si="19"/>
        <v>1-2</v>
      </c>
      <c r="S229" s="21">
        <v>0</v>
      </c>
      <c r="T229" s="20">
        <f>VLOOKUP($A229,Database!$A:$Y,10,FALSE)</f>
        <v>126</v>
      </c>
      <c r="U229" s="20">
        <f>VLOOKUP($A229,Database!$A:$Y,11,FALSE)</f>
        <v>115</v>
      </c>
      <c r="V229" s="20">
        <f>VLOOKUP($A229,Database!$A:$Y,12,FALSE)</f>
        <v>66</v>
      </c>
      <c r="W229" s="20" t="str">
        <f>VLOOKUP(A229,Database!A:M,13,FALSE)</f>
        <v>Terminé</v>
      </c>
      <c r="X229" s="20">
        <f>VLOOKUP($A229,Database!$A:$Y,20,FALSE)</f>
        <v>2</v>
      </c>
      <c r="Y229" s="20">
        <f>VLOOKUP($A229,Database!$A:$Y,21,FALSE)</f>
        <v>0</v>
      </c>
      <c r="Z229" s="20">
        <f t="shared" si="18"/>
        <v>0</v>
      </c>
      <c r="AA229" s="20">
        <f t="shared" si="20"/>
        <v>0</v>
      </c>
      <c r="AB229" s="20">
        <f t="shared" ca="1" si="21"/>
        <v>0</v>
      </c>
      <c r="AC229" s="20">
        <f t="shared" ca="1" si="22"/>
        <v>0</v>
      </c>
      <c r="AD229" s="20" t="str">
        <f ca="1">IF(AC229=0,"",IF(OR(ISBLANK(P229),ISBLANK(Q229)),"",IF(ISBLANK(VLOOKUP(A229,Database!A:AA,22,FALSE)),"",VLOOKUP(A229,Database!A:AA,22,FALSE))))</f>
        <v/>
      </c>
      <c r="AE229" s="20">
        <f ca="1">IFERROR(
   IF(
     OR(ISBLANK(P229),ISBLANK(Q229)),
     "",
     IF(
       AND(AB229&lt;&gt;"",OR(W229="Terminé",W229="En cours")),
       VLOOKUP(AD229,Setup_ScoreExactBonus!A:D,4,FALSE),
       0
     )),
  0)</f>
        <v>0</v>
      </c>
      <c r="AF229" s="21">
        <f t="shared" ca="1" si="23"/>
        <v>0</v>
      </c>
      <c r="AG229" s="21">
        <f ca="1">SUMIFS(AF$2:AF229,D$2:D229,D229)</f>
        <v>309</v>
      </c>
    </row>
    <row r="230" spans="1:33" hidden="1" x14ac:dyDescent="0.35">
      <c r="A230" s="21">
        <f>IF(ISBLANK(B230),"",COUNTIF(B$2:B230,B230))-1</f>
        <v>8</v>
      </c>
      <c r="B230" s="27">
        <v>13</v>
      </c>
      <c r="C230" s="10">
        <f>VLOOKUP($A230+IF($A230=0,1,0),Database!$A:$Y,7,FALSE)</f>
        <v>46187.25</v>
      </c>
      <c r="D230" s="21" t="str">
        <f>VLOOKUP(Pronostics!$B230,Setup_MPP!$A:$G,3,FALSE)</f>
        <v>Julien_I</v>
      </c>
      <c r="E230" s="21" t="str">
        <f>VLOOKUP(Pronostics!$B230,Setup_MPP!$A:$G,2,FALSE)</f>
        <v>Julien INGE</v>
      </c>
      <c r="F230" s="21" t="str">
        <f>VLOOKUP($B230,Setup_MPP!$A:$E,4,FALSE)</f>
        <v>#C1E0EF</v>
      </c>
      <c r="G230" s="21" t="str">
        <f>VLOOKUP($B230,Setup_MPP!$A:$E,5,FALSE)</f>
        <v>#4F91B2</v>
      </c>
      <c r="H230" s="21" t="str">
        <f>IFERROR(IF(AND(A230&gt;=1,A230&lt;=104),VLOOKUP($A230,Location!$A:$J,6,FALSE),IF(A230=0,"Avant l'ouverture",IF(OR(A230=105,A230=106),"Bonus"))),"")</f>
        <v>Tour 1</v>
      </c>
      <c r="I230" s="21" t="str">
        <f>IF(LEFT(H230,4)="Tour",VLOOKUP(A230,Database!$A:$C,3,FALSE),"")</f>
        <v>D</v>
      </c>
      <c r="J230" s="21" t="str">
        <f>VLOOKUP($A230,Location!$A:$J,7,FALSE)</f>
        <v>Australie</v>
      </c>
      <c r="K230" s="21" t="str">
        <f>IFERROR(VLOOKUP(J230,Setup_Team!$B:$C,2,FALSE), "TDB")</f>
        <v>AUS</v>
      </c>
      <c r="L230" s="21" t="str">
        <f>VLOOKUP($A230,Location!$A:$J,8,FALSE)</f>
        <v>Turquie</v>
      </c>
      <c r="M230" s="21" t="str">
        <f>IFERROR(VLOOKUP(L230,Setup_Team!$B:$C,2,FALSE), "TDB")</f>
        <v>TUR</v>
      </c>
      <c r="N230" s="21" t="str">
        <f>VLOOKUP($A230,Location!$A:$J,9,FALSE)</f>
        <v>Vancouver</v>
      </c>
      <c r="O230" s="21" t="str">
        <f>VLOOKUP($A230,Location!$A:$J,10,FALSE)</f>
        <v>BC Place</v>
      </c>
      <c r="P230" s="27">
        <v>0</v>
      </c>
      <c r="Q230" s="27">
        <v>1</v>
      </c>
      <c r="R230" s="27" t="str">
        <f t="shared" si="19"/>
        <v>0-1</v>
      </c>
      <c r="S230" s="21">
        <v>0</v>
      </c>
      <c r="T230" s="20">
        <f>VLOOKUP($A230,Database!$A:$Y,10,FALSE)</f>
        <v>126</v>
      </c>
      <c r="U230" s="20">
        <f>VLOOKUP($A230,Database!$A:$Y,11,FALSE)</f>
        <v>115</v>
      </c>
      <c r="V230" s="20">
        <f>VLOOKUP($A230,Database!$A:$Y,12,FALSE)</f>
        <v>66</v>
      </c>
      <c r="W230" s="20" t="str">
        <f>VLOOKUP(A230,Database!A:M,13,FALSE)</f>
        <v>Terminé</v>
      </c>
      <c r="X230" s="20">
        <f>VLOOKUP($A230,Database!$A:$Y,20,FALSE)</f>
        <v>2</v>
      </c>
      <c r="Y230" s="20">
        <f>VLOOKUP($A230,Database!$A:$Y,21,FALSE)</f>
        <v>0</v>
      </c>
      <c r="Z230" s="20">
        <f t="shared" si="18"/>
        <v>0</v>
      </c>
      <c r="AA230" s="20">
        <f t="shared" si="20"/>
        <v>0</v>
      </c>
      <c r="AB230" s="20">
        <f t="shared" ca="1" si="21"/>
        <v>0</v>
      </c>
      <c r="AC230" s="20">
        <f t="shared" ca="1" si="22"/>
        <v>0</v>
      </c>
      <c r="AD230" s="20" t="str">
        <f ca="1">IF(AC230=0,"",IF(OR(ISBLANK(P230),ISBLANK(Q230)),"",IF(ISBLANK(VLOOKUP(A230,Database!A:AA,22,FALSE)),"",VLOOKUP(A230,Database!A:AA,22,FALSE))))</f>
        <v/>
      </c>
      <c r="AE230" s="20">
        <f ca="1">IFERROR(
   IF(
     OR(ISBLANK(P230),ISBLANK(Q230)),
     "",
     IF(
       AND(AB230&lt;&gt;"",OR(W230="Terminé",W230="En cours")),
       VLOOKUP(AD230,Setup_ScoreExactBonus!A:D,4,FALSE),
       0
     )),
  0)</f>
        <v>0</v>
      </c>
      <c r="AF230" s="21">
        <f t="shared" ca="1" si="23"/>
        <v>0</v>
      </c>
      <c r="AG230" s="21">
        <f ca="1">SUMIFS(AF$2:AF230,D$2:D230,D230)</f>
        <v>380</v>
      </c>
    </row>
    <row r="231" spans="1:33" hidden="1" x14ac:dyDescent="0.35">
      <c r="A231" s="21">
        <f>IF(ISBLANK(B231),"",COUNTIF(B$2:B231,B231))-1</f>
        <v>8</v>
      </c>
      <c r="B231" s="27">
        <v>14</v>
      </c>
      <c r="C231" s="10">
        <f>VLOOKUP($A231+IF($A231=0,1,0),Database!$A:$Y,7,FALSE)</f>
        <v>46187.25</v>
      </c>
      <c r="D231" s="21" t="str">
        <f>VLOOKUP(Pronostics!$B231,Setup_MPP!$A:$G,3,FALSE)</f>
        <v>MarieEYT</v>
      </c>
      <c r="E231" s="21" t="str">
        <f>VLOOKUP(Pronostics!$B231,Setup_MPP!$A:$G,2,FALSE)</f>
        <v>Marie EXBRAYAT</v>
      </c>
      <c r="F231" s="21" t="str">
        <f>VLOOKUP($B231,Setup_MPP!$A:$E,4,FALSE)</f>
        <v>#FFAFD2</v>
      </c>
      <c r="G231" s="21" t="str">
        <f>VLOOKUP($B231,Setup_MPP!$A:$E,5,FALSE)</f>
        <v>#F2589B</v>
      </c>
      <c r="H231" s="21" t="str">
        <f>IFERROR(IF(AND(A231&gt;=1,A231&lt;=104),VLOOKUP($A231,Location!$A:$J,6,FALSE),IF(A231=0,"Avant l'ouverture",IF(OR(A231=105,A231=106),"Bonus"))),"")</f>
        <v>Tour 1</v>
      </c>
      <c r="I231" s="21" t="str">
        <f>IF(LEFT(H231,4)="Tour",VLOOKUP(A231,Database!$A:$C,3,FALSE),"")</f>
        <v>D</v>
      </c>
      <c r="J231" s="21" t="str">
        <f>VLOOKUP($A231,Location!$A:$J,7,FALSE)</f>
        <v>Australie</v>
      </c>
      <c r="K231" s="21" t="str">
        <f>IFERROR(VLOOKUP(J231,Setup_Team!$B:$C,2,FALSE), "TDB")</f>
        <v>AUS</v>
      </c>
      <c r="L231" s="21" t="str">
        <f>VLOOKUP($A231,Location!$A:$J,8,FALSE)</f>
        <v>Turquie</v>
      </c>
      <c r="M231" s="21" t="str">
        <f>IFERROR(VLOOKUP(L231,Setup_Team!$B:$C,2,FALSE), "TDB")</f>
        <v>TUR</v>
      </c>
      <c r="N231" s="21" t="str">
        <f>VLOOKUP($A231,Location!$A:$J,9,FALSE)</f>
        <v>Vancouver</v>
      </c>
      <c r="O231" s="21" t="str">
        <f>VLOOKUP($A231,Location!$A:$J,10,FALSE)</f>
        <v>BC Place</v>
      </c>
      <c r="P231" s="27">
        <v>1</v>
      </c>
      <c r="Q231" s="27">
        <v>2</v>
      </c>
      <c r="R231" s="27" t="str">
        <f t="shared" si="19"/>
        <v>1-2</v>
      </c>
      <c r="S231" s="21">
        <v>0</v>
      </c>
      <c r="T231" s="20">
        <f>VLOOKUP($A231,Database!$A:$Y,10,FALSE)</f>
        <v>126</v>
      </c>
      <c r="U231" s="20">
        <f>VLOOKUP($A231,Database!$A:$Y,11,FALSE)</f>
        <v>115</v>
      </c>
      <c r="V231" s="20">
        <f>VLOOKUP($A231,Database!$A:$Y,12,FALSE)</f>
        <v>66</v>
      </c>
      <c r="W231" s="20" t="str">
        <f>VLOOKUP(A231,Database!A:M,13,FALSE)</f>
        <v>Terminé</v>
      </c>
      <c r="X231" s="20">
        <f>VLOOKUP($A231,Database!$A:$Y,20,FALSE)</f>
        <v>2</v>
      </c>
      <c r="Y231" s="20">
        <f>VLOOKUP($A231,Database!$A:$Y,21,FALSE)</f>
        <v>0</v>
      </c>
      <c r="Z231" s="20">
        <f t="shared" si="18"/>
        <v>0</v>
      </c>
      <c r="AA231" s="20">
        <f t="shared" si="20"/>
        <v>0</v>
      </c>
      <c r="AB231" s="20">
        <f t="shared" ca="1" si="21"/>
        <v>0</v>
      </c>
      <c r="AC231" s="20">
        <f t="shared" ca="1" si="22"/>
        <v>0</v>
      </c>
      <c r="AD231" s="20" t="str">
        <f ca="1">IF(AC231=0,"",IF(OR(ISBLANK(P231),ISBLANK(Q231)),"",IF(ISBLANK(VLOOKUP(A231,Database!A:AA,22,FALSE)),"",VLOOKUP(A231,Database!A:AA,22,FALSE))))</f>
        <v/>
      </c>
      <c r="AE231" s="20">
        <f ca="1">IFERROR(
   IF(
     OR(ISBLANK(P231),ISBLANK(Q231)),
     "",
     IF(
       AND(AB231&lt;&gt;"",OR(W231="Terminé",W231="En cours")),
       VLOOKUP(AD231,Setup_ScoreExactBonus!A:D,4,FALSE),
       0
     )),
  0)</f>
        <v>0</v>
      </c>
      <c r="AF231" s="21">
        <f t="shared" ca="1" si="23"/>
        <v>0</v>
      </c>
      <c r="AG231" s="21">
        <f ca="1">SUMIFS(AF$2:AF231,D$2:D231,D231)</f>
        <v>229</v>
      </c>
    </row>
    <row r="232" spans="1:33" hidden="1" x14ac:dyDescent="0.35">
      <c r="A232" s="21">
        <f>IF(ISBLANK(B232),"",COUNTIF(B$2:B232,B232))-1</f>
        <v>8</v>
      </c>
      <c r="B232" s="27">
        <v>15</v>
      </c>
      <c r="C232" s="10">
        <f>VLOOKUP($A232+IF($A232=0,1,0),Database!$A:$Y,7,FALSE)</f>
        <v>46187.25</v>
      </c>
      <c r="D232" s="21" t="str">
        <f>VLOOKUP(Pronostics!$B232,Setup_MPP!$A:$G,3,FALSE)</f>
        <v>Amino28</v>
      </c>
      <c r="E232" s="21" t="str">
        <f>VLOOKUP(Pronostics!$B232,Setup_MPP!$A:$G,2,FALSE)</f>
        <v>Amine ZARROUKI</v>
      </c>
      <c r="F232" s="21" t="str">
        <f>VLOOKUP($B232,Setup_MPP!$A:$E,4,FALSE)</f>
        <v>#FF9898</v>
      </c>
      <c r="G232" s="21" t="str">
        <f>VLOOKUP($B232,Setup_MPP!$A:$E,5,FALSE)</f>
        <v>#FF5D5D</v>
      </c>
      <c r="H232" s="21" t="str">
        <f>IFERROR(IF(AND(A232&gt;=1,A232&lt;=104),VLOOKUP($A232,Location!$A:$J,6,FALSE),IF(A232=0,"Avant l'ouverture",IF(OR(A232=105,A232=106),"Bonus"))),"")</f>
        <v>Tour 1</v>
      </c>
      <c r="I232" s="21" t="str">
        <f>IF(LEFT(H232,4)="Tour",VLOOKUP(A232,Database!$A:$C,3,FALSE),"")</f>
        <v>D</v>
      </c>
      <c r="J232" s="21" t="str">
        <f>VLOOKUP($A232,Location!$A:$J,7,FALSE)</f>
        <v>Australie</v>
      </c>
      <c r="K232" s="21" t="str">
        <f>IFERROR(VLOOKUP(J232,Setup_Team!$B:$C,2,FALSE), "TDB")</f>
        <v>AUS</v>
      </c>
      <c r="L232" s="21" t="str">
        <f>VLOOKUP($A232,Location!$A:$J,8,FALSE)</f>
        <v>Turquie</v>
      </c>
      <c r="M232" s="21" t="str">
        <f>IFERROR(VLOOKUP(L232,Setup_Team!$B:$C,2,FALSE), "TDB")</f>
        <v>TUR</v>
      </c>
      <c r="N232" s="21" t="str">
        <f>VLOOKUP($A232,Location!$A:$J,9,FALSE)</f>
        <v>Vancouver</v>
      </c>
      <c r="O232" s="21" t="str">
        <f>VLOOKUP($A232,Location!$A:$J,10,FALSE)</f>
        <v>BC Place</v>
      </c>
      <c r="P232" s="27">
        <v>1</v>
      </c>
      <c r="Q232" s="27">
        <v>2</v>
      </c>
      <c r="R232" s="27" t="str">
        <f t="shared" si="19"/>
        <v>1-2</v>
      </c>
      <c r="S232" s="21">
        <v>0</v>
      </c>
      <c r="T232" s="20">
        <f>VLOOKUP($A232,Database!$A:$Y,10,FALSE)</f>
        <v>126</v>
      </c>
      <c r="U232" s="20">
        <f>VLOOKUP($A232,Database!$A:$Y,11,FALSE)</f>
        <v>115</v>
      </c>
      <c r="V232" s="20">
        <f>VLOOKUP($A232,Database!$A:$Y,12,FALSE)</f>
        <v>66</v>
      </c>
      <c r="W232" s="20" t="str">
        <f>VLOOKUP(A232,Database!A:M,13,FALSE)</f>
        <v>Terminé</v>
      </c>
      <c r="X232" s="20">
        <f>VLOOKUP($A232,Database!$A:$Y,20,FALSE)</f>
        <v>2</v>
      </c>
      <c r="Y232" s="20">
        <f>VLOOKUP($A232,Database!$A:$Y,21,FALSE)</f>
        <v>0</v>
      </c>
      <c r="Z232" s="20">
        <f t="shared" si="18"/>
        <v>0</v>
      </c>
      <c r="AA232" s="20">
        <f t="shared" si="20"/>
        <v>0</v>
      </c>
      <c r="AB232" s="20">
        <f t="shared" ca="1" si="21"/>
        <v>0</v>
      </c>
      <c r="AC232" s="20">
        <f t="shared" ca="1" si="22"/>
        <v>0</v>
      </c>
      <c r="AD232" s="20" t="str">
        <f ca="1">IF(AC232=0,"",IF(OR(ISBLANK(P232),ISBLANK(Q232)),"",IF(ISBLANK(VLOOKUP(A232,Database!A:AA,22,FALSE)),"",VLOOKUP(A232,Database!A:AA,22,FALSE))))</f>
        <v/>
      </c>
      <c r="AE232" s="20">
        <f ca="1">IFERROR(
   IF(
     OR(ISBLANK(P232),ISBLANK(Q232)),
     "",
     IF(
       AND(AB232&lt;&gt;"",OR(W232="Terminé",W232="En cours")),
       VLOOKUP(AD232,Setup_ScoreExactBonus!A:D,4,FALSE),
       0
     )),
  0)</f>
        <v>0</v>
      </c>
      <c r="AF232" s="21">
        <f t="shared" ca="1" si="23"/>
        <v>0</v>
      </c>
      <c r="AG232" s="21">
        <f ca="1">SUMIFS(AF$2:AF232,D$2:D232,D232)</f>
        <v>329</v>
      </c>
    </row>
    <row r="233" spans="1:33" hidden="1" x14ac:dyDescent="0.35">
      <c r="A233" s="21">
        <f>IF(ISBLANK(B233),"",COUNTIF(B$2:B233,B233))-1</f>
        <v>8</v>
      </c>
      <c r="B233" s="27">
        <v>16</v>
      </c>
      <c r="C233" s="10">
        <f>VLOOKUP($A233+IF($A233=0,1,0),Database!$A:$Y,7,FALSE)</f>
        <v>46187.25</v>
      </c>
      <c r="D233" s="21" t="str">
        <f>VLOOKUP(Pronostics!$B233,Setup_MPP!$A:$G,3,FALSE)</f>
        <v>RomaLaura</v>
      </c>
      <c r="E233" s="21" t="str">
        <f>VLOOKUP(Pronostics!$B233,Setup_MPP!$A:$G,2,FALSE)</f>
        <v>Laura GIULIANO</v>
      </c>
      <c r="F233" s="21" t="str">
        <f>VLOOKUP($B233,Setup_MPP!$A:$E,4,FALSE)</f>
        <v>#86A4FE</v>
      </c>
      <c r="G233" s="21" t="str">
        <f>VLOOKUP($B233,Setup_MPP!$A:$E,5,FALSE)</f>
        <v>#3769FF</v>
      </c>
      <c r="H233" s="21" t="str">
        <f>IFERROR(IF(AND(A233&gt;=1,A233&lt;=104),VLOOKUP($A233,Location!$A:$J,6,FALSE),IF(A233=0,"Avant l'ouverture",IF(OR(A233=105,A233=106),"Bonus"))),"")</f>
        <v>Tour 1</v>
      </c>
      <c r="I233" s="21" t="str">
        <f>IF(LEFT(H233,4)="Tour",VLOOKUP(A233,Database!$A:$C,3,FALSE),"")</f>
        <v>D</v>
      </c>
      <c r="J233" s="21" t="str">
        <f>VLOOKUP($A233,Location!$A:$J,7,FALSE)</f>
        <v>Australie</v>
      </c>
      <c r="K233" s="21" t="str">
        <f>IFERROR(VLOOKUP(J233,Setup_Team!$B:$C,2,FALSE), "TDB")</f>
        <v>AUS</v>
      </c>
      <c r="L233" s="21" t="str">
        <f>VLOOKUP($A233,Location!$A:$J,8,FALSE)</f>
        <v>Turquie</v>
      </c>
      <c r="M233" s="21" t="str">
        <f>IFERROR(VLOOKUP(L233,Setup_Team!$B:$C,2,FALSE), "TDB")</f>
        <v>TUR</v>
      </c>
      <c r="N233" s="21" t="str">
        <f>VLOOKUP($A233,Location!$A:$J,9,FALSE)</f>
        <v>Vancouver</v>
      </c>
      <c r="O233" s="21" t="str">
        <f>VLOOKUP($A233,Location!$A:$J,10,FALSE)</f>
        <v>BC Place</v>
      </c>
      <c r="P233" s="27">
        <v>0</v>
      </c>
      <c r="Q233" s="27">
        <v>2</v>
      </c>
      <c r="R233" s="27" t="str">
        <f t="shared" si="19"/>
        <v>0-2</v>
      </c>
      <c r="S233" s="21">
        <v>0</v>
      </c>
      <c r="T233" s="20">
        <f>VLOOKUP($A233,Database!$A:$Y,10,FALSE)</f>
        <v>126</v>
      </c>
      <c r="U233" s="20">
        <f>VLOOKUP($A233,Database!$A:$Y,11,FALSE)</f>
        <v>115</v>
      </c>
      <c r="V233" s="20">
        <f>VLOOKUP($A233,Database!$A:$Y,12,FALSE)</f>
        <v>66</v>
      </c>
      <c r="W233" s="20" t="str">
        <f>VLOOKUP(A233,Database!A:M,13,FALSE)</f>
        <v>Terminé</v>
      </c>
      <c r="X233" s="20">
        <f>VLOOKUP($A233,Database!$A:$Y,20,FALSE)</f>
        <v>2</v>
      </c>
      <c r="Y233" s="20">
        <f>VLOOKUP($A233,Database!$A:$Y,21,FALSE)</f>
        <v>0</v>
      </c>
      <c r="Z233" s="20">
        <f t="shared" si="18"/>
        <v>0</v>
      </c>
      <c r="AA233" s="20">
        <f t="shared" si="20"/>
        <v>0</v>
      </c>
      <c r="AB233" s="20">
        <f t="shared" ca="1" si="21"/>
        <v>0</v>
      </c>
      <c r="AC233" s="20">
        <f t="shared" ca="1" si="22"/>
        <v>0</v>
      </c>
      <c r="AD233" s="20" t="str">
        <f ca="1">IF(AC233=0,"",IF(OR(ISBLANK(P233),ISBLANK(Q233)),"",IF(ISBLANK(VLOOKUP(A233,Database!A:AA,22,FALSE)),"",VLOOKUP(A233,Database!A:AA,22,FALSE))))</f>
        <v/>
      </c>
      <c r="AE233" s="20">
        <f ca="1">IFERROR(
   IF(
     OR(ISBLANK(P233),ISBLANK(Q233)),
     "",
     IF(
       AND(AB233&lt;&gt;"",OR(W233="Terminé",W233="En cours")),
       VLOOKUP(AD233,Setup_ScoreExactBonus!A:D,4,FALSE),
       0
     )),
  0)</f>
        <v>0</v>
      </c>
      <c r="AF233" s="21">
        <f t="shared" ca="1" si="23"/>
        <v>0</v>
      </c>
      <c r="AG233" s="21">
        <f ca="1">SUMIFS(AF$2:AF233,D$2:D233,D233)</f>
        <v>0</v>
      </c>
    </row>
    <row r="234" spans="1:33" hidden="1" x14ac:dyDescent="0.35">
      <c r="A234" s="21">
        <f>IF(ISBLANK(B234),"",COUNTIF(B$2:B234,B234))-1</f>
        <v>8</v>
      </c>
      <c r="B234" s="27">
        <v>17</v>
      </c>
      <c r="C234" s="10">
        <f>VLOOKUP($A234+IF($A234=0,1,0),Database!$A:$Y,7,FALSE)</f>
        <v>46187.25</v>
      </c>
      <c r="D234" s="21" t="str">
        <f>VLOOKUP(Pronostics!$B234,Setup_MPP!$A:$G,3,FALSE)</f>
        <v>Julien_cri</v>
      </c>
      <c r="E234" s="21" t="str">
        <f>VLOOKUP(Pronostics!$B234,Setup_MPP!$A:$G,2,FALSE)</f>
        <v>Julien CRIMOTEL</v>
      </c>
      <c r="F234" s="21" t="str">
        <f>VLOOKUP($B234,Setup_MPP!$A:$E,4,FALSE)</f>
        <v>#FFB0B0</v>
      </c>
      <c r="G234" s="21" t="str">
        <f>VLOOKUP($B234,Setup_MPP!$A:$E,5,FALSE)</f>
        <v>#F25757</v>
      </c>
      <c r="H234" s="21" t="str">
        <f>IFERROR(IF(AND(A234&gt;=1,A234&lt;=104),VLOOKUP($A234,Location!$A:$J,6,FALSE),IF(A234=0,"Avant l'ouverture",IF(OR(A234=105,A234=106),"Bonus"))),"")</f>
        <v>Tour 1</v>
      </c>
      <c r="I234" s="21" t="str">
        <f>IF(LEFT(H234,4)="Tour",VLOOKUP(A234,Database!$A:$C,3,FALSE),"")</f>
        <v>D</v>
      </c>
      <c r="J234" s="21" t="str">
        <f>VLOOKUP($A234,Location!$A:$J,7,FALSE)</f>
        <v>Australie</v>
      </c>
      <c r="K234" s="21" t="str">
        <f>IFERROR(VLOOKUP(J234,Setup_Team!$B:$C,2,FALSE), "TDB")</f>
        <v>AUS</v>
      </c>
      <c r="L234" s="21" t="str">
        <f>VLOOKUP($A234,Location!$A:$J,8,FALSE)</f>
        <v>Turquie</v>
      </c>
      <c r="M234" s="21" t="str">
        <f>IFERROR(VLOOKUP(L234,Setup_Team!$B:$C,2,FALSE), "TDB")</f>
        <v>TUR</v>
      </c>
      <c r="N234" s="21" t="str">
        <f>VLOOKUP($A234,Location!$A:$J,9,FALSE)</f>
        <v>Vancouver</v>
      </c>
      <c r="O234" s="21" t="str">
        <f>VLOOKUP($A234,Location!$A:$J,10,FALSE)</f>
        <v>BC Place</v>
      </c>
      <c r="P234" s="27">
        <v>1</v>
      </c>
      <c r="Q234" s="27">
        <v>1</v>
      </c>
      <c r="R234" s="27" t="str">
        <f t="shared" si="19"/>
        <v>1-1</v>
      </c>
      <c r="S234" s="21">
        <v>0</v>
      </c>
      <c r="T234" s="20">
        <f>VLOOKUP($A234,Database!$A:$Y,10,FALSE)</f>
        <v>126</v>
      </c>
      <c r="U234" s="20">
        <f>VLOOKUP($A234,Database!$A:$Y,11,FALSE)</f>
        <v>115</v>
      </c>
      <c r="V234" s="20">
        <f>VLOOKUP($A234,Database!$A:$Y,12,FALSE)</f>
        <v>66</v>
      </c>
      <c r="W234" s="20" t="str">
        <f>VLOOKUP(A234,Database!A:M,13,FALSE)</f>
        <v>Terminé</v>
      </c>
      <c r="X234" s="20">
        <f>VLOOKUP($A234,Database!$A:$Y,20,FALSE)</f>
        <v>2</v>
      </c>
      <c r="Y234" s="20">
        <f>VLOOKUP($A234,Database!$A:$Y,21,FALSE)</f>
        <v>0</v>
      </c>
      <c r="Z234" s="20">
        <f t="shared" si="18"/>
        <v>0</v>
      </c>
      <c r="AA234" s="20">
        <f t="shared" si="20"/>
        <v>0</v>
      </c>
      <c r="AB234" s="20">
        <f t="shared" ca="1" si="21"/>
        <v>0</v>
      </c>
      <c r="AC234" s="20">
        <f t="shared" ca="1" si="22"/>
        <v>0</v>
      </c>
      <c r="AD234" s="20" t="str">
        <f ca="1">IF(AC234=0,"",IF(OR(ISBLANK(P234),ISBLANK(Q234)),"",IF(ISBLANK(VLOOKUP(A234,Database!A:AA,22,FALSE)),"",VLOOKUP(A234,Database!A:AA,22,FALSE))))</f>
        <v/>
      </c>
      <c r="AE234" s="20">
        <f ca="1">IFERROR(
   IF(
     OR(ISBLANK(P234),ISBLANK(Q234)),
     "",
     IF(
       AND(AB234&lt;&gt;"",OR(W234="Terminé",W234="En cours")),
       VLOOKUP(AD234,Setup_ScoreExactBonus!A:D,4,FALSE),
       0
     )),
  0)</f>
        <v>0</v>
      </c>
      <c r="AF234" s="21">
        <f t="shared" ca="1" si="23"/>
        <v>0</v>
      </c>
      <c r="AG234" s="21">
        <f ca="1">SUMIFS(AF$2:AF234,D$2:D234,D234)</f>
        <v>321</v>
      </c>
    </row>
    <row r="235" spans="1:33" hidden="1" x14ac:dyDescent="0.35">
      <c r="A235" s="21">
        <f>IF(ISBLANK(B235),"",COUNTIF(B$2:B235,B235))-1</f>
        <v>8</v>
      </c>
      <c r="B235" s="27">
        <v>18</v>
      </c>
      <c r="C235" s="10">
        <f>VLOOKUP($A235+IF($A235=0,1,0),Database!$A:$Y,7,FALSE)</f>
        <v>46187.25</v>
      </c>
      <c r="D235" s="21" t="str">
        <f>VLOOKUP(Pronostics!$B235,Setup_MPP!$A:$G,3,FALSE)</f>
        <v>Cartone</v>
      </c>
      <c r="E235" s="21" t="str">
        <f>VLOOKUP(Pronostics!$B235,Setup_MPP!$A:$G,2,FALSE)</f>
        <v>Quentin CARTON</v>
      </c>
      <c r="F235" s="21" t="str">
        <f>VLOOKUP($B235,Setup_MPP!$A:$E,4,FALSE)</f>
        <v>#F0BC42</v>
      </c>
      <c r="G235" s="21" t="str">
        <f>VLOOKUP($B235,Setup_MPP!$A:$E,5,FALSE)</f>
        <v>#8E1F2F</v>
      </c>
      <c r="H235" s="21" t="str">
        <f>IFERROR(IF(AND(A235&gt;=1,A235&lt;=104),VLOOKUP($A235,Location!$A:$J,6,FALSE),IF(A235=0,"Avant l'ouverture",IF(OR(A235=105,A235=106),"Bonus"))),"")</f>
        <v>Tour 1</v>
      </c>
      <c r="I235" s="21" t="str">
        <f>IF(LEFT(H235,4)="Tour",VLOOKUP(A235,Database!$A:$C,3,FALSE),"")</f>
        <v>D</v>
      </c>
      <c r="J235" s="21" t="str">
        <f>VLOOKUP($A235,Location!$A:$J,7,FALSE)</f>
        <v>Australie</v>
      </c>
      <c r="K235" s="21" t="str">
        <f>IFERROR(VLOOKUP(J235,Setup_Team!$B:$C,2,FALSE), "TDB")</f>
        <v>AUS</v>
      </c>
      <c r="L235" s="21" t="str">
        <f>VLOOKUP($A235,Location!$A:$J,8,FALSE)</f>
        <v>Turquie</v>
      </c>
      <c r="M235" s="21" t="str">
        <f>IFERROR(VLOOKUP(L235,Setup_Team!$B:$C,2,FALSE), "TDB")</f>
        <v>TUR</v>
      </c>
      <c r="N235" s="21" t="str">
        <f>VLOOKUP($A235,Location!$A:$J,9,FALSE)</f>
        <v>Vancouver</v>
      </c>
      <c r="O235" s="21" t="str">
        <f>VLOOKUP($A235,Location!$A:$J,10,FALSE)</f>
        <v>BC Place</v>
      </c>
      <c r="P235" s="27">
        <v>0</v>
      </c>
      <c r="Q235" s="27">
        <v>2</v>
      </c>
      <c r="R235" s="27" t="str">
        <f t="shared" si="19"/>
        <v>0-2</v>
      </c>
      <c r="S235" s="21">
        <v>0</v>
      </c>
      <c r="T235" s="20">
        <f>VLOOKUP($A235,Database!$A:$Y,10,FALSE)</f>
        <v>126</v>
      </c>
      <c r="U235" s="20">
        <f>VLOOKUP($A235,Database!$A:$Y,11,FALSE)</f>
        <v>115</v>
      </c>
      <c r="V235" s="20">
        <f>VLOOKUP($A235,Database!$A:$Y,12,FALSE)</f>
        <v>66</v>
      </c>
      <c r="W235" s="20" t="str">
        <f>VLOOKUP(A235,Database!A:M,13,FALSE)</f>
        <v>Terminé</v>
      </c>
      <c r="X235" s="20">
        <f>VLOOKUP($A235,Database!$A:$Y,20,FALSE)</f>
        <v>2</v>
      </c>
      <c r="Y235" s="20">
        <f>VLOOKUP($A235,Database!$A:$Y,21,FALSE)</f>
        <v>0</v>
      </c>
      <c r="Z235" s="20">
        <f t="shared" si="18"/>
        <v>0</v>
      </c>
      <c r="AA235" s="20">
        <f t="shared" si="20"/>
        <v>0</v>
      </c>
      <c r="AB235" s="20">
        <f t="shared" ca="1" si="21"/>
        <v>0</v>
      </c>
      <c r="AC235" s="20">
        <f t="shared" ca="1" si="22"/>
        <v>0</v>
      </c>
      <c r="AD235" s="20" t="str">
        <f ca="1">IF(AC235=0,"",IF(OR(ISBLANK(P235),ISBLANK(Q235)),"",IF(ISBLANK(VLOOKUP(A235,Database!A:AA,22,FALSE)),"",VLOOKUP(A235,Database!A:AA,22,FALSE))))</f>
        <v/>
      </c>
      <c r="AE235" s="20">
        <f ca="1">IFERROR(
   IF(
     OR(ISBLANK(P235),ISBLANK(Q235)),
     "",
     IF(
       AND(AB235&lt;&gt;"",OR(W235="Terminé",W235="En cours")),
       VLOOKUP(AD235,Setup_ScoreExactBonus!A:D,4,FALSE),
       0
     )),
  0)</f>
        <v>0</v>
      </c>
      <c r="AF235" s="21">
        <f t="shared" ca="1" si="23"/>
        <v>0</v>
      </c>
      <c r="AG235" s="21">
        <f ca="1">SUMIFS(AF$2:AF235,D$2:D235,D235)</f>
        <v>168</v>
      </c>
    </row>
    <row r="236" spans="1:33" hidden="1" x14ac:dyDescent="0.35">
      <c r="A236" s="21">
        <f>IF(ISBLANK(B236),"",COUNTIF(B$2:B236,B236))-1</f>
        <v>8</v>
      </c>
      <c r="B236" s="27">
        <v>19</v>
      </c>
      <c r="C236" s="10">
        <f>VLOOKUP($A236+IF($A236=0,1,0),Database!$A:$Y,7,FALSE)</f>
        <v>46187.25</v>
      </c>
      <c r="D236" s="21" t="str">
        <f>VLOOKUP(Pronostics!$B236,Setup_MPP!$A:$G,3,FALSE)</f>
        <v>YramVi</v>
      </c>
      <c r="E236" s="21" t="str">
        <f>VLOOKUP(Pronostics!$B236,Setup_MPP!$A:$G,2,FALSE)</f>
        <v>Eyram TETSHIE</v>
      </c>
      <c r="F236" s="21" t="str">
        <f>VLOOKUP($B236,Setup_MPP!$A:$E,4,FALSE)</f>
        <v>#E8B28F</v>
      </c>
      <c r="G236" s="21" t="str">
        <f>VLOOKUP($B236,Setup_MPP!$A:$E,5,FALSE)</f>
        <v>#E65568</v>
      </c>
      <c r="H236" s="21" t="str">
        <f>IFERROR(IF(AND(A236&gt;=1,A236&lt;=104),VLOOKUP($A236,Location!$A:$J,6,FALSE),IF(A236=0,"Avant l'ouverture",IF(OR(A236=105,A236=106),"Bonus"))),"")</f>
        <v>Tour 1</v>
      </c>
      <c r="I236" s="21" t="str">
        <f>IF(LEFT(H236,4)="Tour",VLOOKUP(A236,Database!$A:$C,3,FALSE),"")</f>
        <v>D</v>
      </c>
      <c r="J236" s="21" t="str">
        <f>VLOOKUP($A236,Location!$A:$J,7,FALSE)</f>
        <v>Australie</v>
      </c>
      <c r="K236" s="21" t="str">
        <f>IFERROR(VLOOKUP(J236,Setup_Team!$B:$C,2,FALSE), "TDB")</f>
        <v>AUS</v>
      </c>
      <c r="L236" s="21" t="str">
        <f>VLOOKUP($A236,Location!$A:$J,8,FALSE)</f>
        <v>Turquie</v>
      </c>
      <c r="M236" s="21" t="str">
        <f>IFERROR(VLOOKUP(L236,Setup_Team!$B:$C,2,FALSE), "TDB")</f>
        <v>TUR</v>
      </c>
      <c r="N236" s="21" t="str">
        <f>VLOOKUP($A236,Location!$A:$J,9,FALSE)</f>
        <v>Vancouver</v>
      </c>
      <c r="O236" s="21" t="str">
        <f>VLOOKUP($A236,Location!$A:$J,10,FALSE)</f>
        <v>BC Place</v>
      </c>
      <c r="P236" s="27">
        <v>1</v>
      </c>
      <c r="Q236" s="27">
        <v>3</v>
      </c>
      <c r="R236" s="27" t="str">
        <f t="shared" si="19"/>
        <v>1-3</v>
      </c>
      <c r="S236" s="21">
        <v>0</v>
      </c>
      <c r="T236" s="20">
        <f>VLOOKUP($A236,Database!$A:$Y,10,FALSE)</f>
        <v>126</v>
      </c>
      <c r="U236" s="20">
        <f>VLOOKUP($A236,Database!$A:$Y,11,FALSE)</f>
        <v>115</v>
      </c>
      <c r="V236" s="20">
        <f>VLOOKUP($A236,Database!$A:$Y,12,FALSE)</f>
        <v>66</v>
      </c>
      <c r="W236" s="20" t="str">
        <f>VLOOKUP(A236,Database!A:M,13,FALSE)</f>
        <v>Terminé</v>
      </c>
      <c r="X236" s="20">
        <f>VLOOKUP($A236,Database!$A:$Y,20,FALSE)</f>
        <v>2</v>
      </c>
      <c r="Y236" s="20">
        <f>VLOOKUP($A236,Database!$A:$Y,21,FALSE)</f>
        <v>0</v>
      </c>
      <c r="Z236" s="20">
        <f t="shared" si="18"/>
        <v>0</v>
      </c>
      <c r="AA236" s="20">
        <f t="shared" si="20"/>
        <v>0</v>
      </c>
      <c r="AB236" s="20">
        <f t="shared" ca="1" si="21"/>
        <v>0</v>
      </c>
      <c r="AC236" s="20">
        <f t="shared" ca="1" si="22"/>
        <v>0</v>
      </c>
      <c r="AD236" s="20" t="str">
        <f ca="1">IF(AC236=0,"",IF(OR(ISBLANK(P236),ISBLANK(Q236)),"",IF(ISBLANK(VLOOKUP(A236,Database!A:AA,22,FALSE)),"",VLOOKUP(A236,Database!A:AA,22,FALSE))))</f>
        <v/>
      </c>
      <c r="AE236" s="20">
        <f ca="1">IFERROR(
   IF(
     OR(ISBLANK(P236),ISBLANK(Q236)),
     "",
     IF(
       AND(AB236&lt;&gt;"",OR(W236="Terminé",W236="En cours")),
       VLOOKUP(AD236,Setup_ScoreExactBonus!A:D,4,FALSE),
       0
     )),
  0)</f>
        <v>0</v>
      </c>
      <c r="AF236" s="21">
        <f t="shared" ca="1" si="23"/>
        <v>0</v>
      </c>
      <c r="AG236" s="21">
        <f ca="1">SUMIFS(AF$2:AF236,D$2:D236,D236)</f>
        <v>187</v>
      </c>
    </row>
    <row r="237" spans="1:33" hidden="1" x14ac:dyDescent="0.35">
      <c r="A237" s="21">
        <f>IF(ISBLANK(B237),"",COUNTIF(B$2:B237,B237))-1</f>
        <v>8</v>
      </c>
      <c r="B237" s="27">
        <v>20</v>
      </c>
      <c r="C237" s="10">
        <f>VLOOKUP($A237+IF($A237=0,1,0),Database!$A:$Y,7,FALSE)</f>
        <v>46187.25</v>
      </c>
      <c r="D237" s="21" t="str">
        <f>VLOOKUP(Pronostics!$B237,Setup_MPP!$A:$G,3,FALSE)</f>
        <v>Anis_MaFihache</v>
      </c>
      <c r="E237" s="21" t="str">
        <f>VLOOKUP(Pronostics!$B237,Setup_MPP!$A:$G,2,FALSE)</f>
        <v>Anis LEBIK</v>
      </c>
      <c r="F237" s="21" t="str">
        <f>VLOOKUP($B237,Setup_MPP!$A:$E,4,FALSE)</f>
        <v>#60DC8C</v>
      </c>
      <c r="G237" s="21" t="str">
        <f>VLOOKUP($B237,Setup_MPP!$A:$E,5,FALSE)</f>
        <v>#22A34F</v>
      </c>
      <c r="H237" s="21" t="str">
        <f>IFERROR(IF(AND(A237&gt;=1,A237&lt;=104),VLOOKUP($A237,Location!$A:$J,6,FALSE),IF(A237=0,"Avant l'ouverture",IF(OR(A237=105,A237=106),"Bonus"))),"")</f>
        <v>Tour 1</v>
      </c>
      <c r="I237" s="21" t="str">
        <f>IF(LEFT(H237,4)="Tour",VLOOKUP(A237,Database!$A:$C,3,FALSE),"")</f>
        <v>D</v>
      </c>
      <c r="J237" s="21" t="str">
        <f>VLOOKUP($A237,Location!$A:$J,7,FALSE)</f>
        <v>Australie</v>
      </c>
      <c r="K237" s="21" t="str">
        <f>IFERROR(VLOOKUP(J237,Setup_Team!$B:$C,2,FALSE), "TDB")</f>
        <v>AUS</v>
      </c>
      <c r="L237" s="21" t="str">
        <f>VLOOKUP($A237,Location!$A:$J,8,FALSE)</f>
        <v>Turquie</v>
      </c>
      <c r="M237" s="21" t="str">
        <f>IFERROR(VLOOKUP(L237,Setup_Team!$B:$C,2,FALSE), "TDB")</f>
        <v>TUR</v>
      </c>
      <c r="N237" s="21" t="str">
        <f>VLOOKUP($A237,Location!$A:$J,9,FALSE)</f>
        <v>Vancouver</v>
      </c>
      <c r="O237" s="21" t="str">
        <f>VLOOKUP($A237,Location!$A:$J,10,FALSE)</f>
        <v>BC Place</v>
      </c>
      <c r="P237" s="27">
        <v>1</v>
      </c>
      <c r="Q237" s="27">
        <v>3</v>
      </c>
      <c r="R237" s="27" t="str">
        <f t="shared" si="19"/>
        <v>1-3</v>
      </c>
      <c r="S237" s="21">
        <v>0</v>
      </c>
      <c r="T237" s="20">
        <f>VLOOKUP($A237,Database!$A:$Y,10,FALSE)</f>
        <v>126</v>
      </c>
      <c r="U237" s="20">
        <f>VLOOKUP($A237,Database!$A:$Y,11,FALSE)</f>
        <v>115</v>
      </c>
      <c r="V237" s="20">
        <f>VLOOKUP($A237,Database!$A:$Y,12,FALSE)</f>
        <v>66</v>
      </c>
      <c r="W237" s="20" t="str">
        <f>VLOOKUP(A237,Database!A:M,13,FALSE)</f>
        <v>Terminé</v>
      </c>
      <c r="X237" s="20">
        <f>VLOOKUP($A237,Database!$A:$Y,20,FALSE)</f>
        <v>2</v>
      </c>
      <c r="Y237" s="20">
        <f>VLOOKUP($A237,Database!$A:$Y,21,FALSE)</f>
        <v>0</v>
      </c>
      <c r="Z237" s="20">
        <f t="shared" si="18"/>
        <v>0</v>
      </c>
      <c r="AA237" s="20">
        <f t="shared" si="20"/>
        <v>0</v>
      </c>
      <c r="AB237" s="20">
        <f t="shared" ca="1" si="21"/>
        <v>0</v>
      </c>
      <c r="AC237" s="20">
        <f t="shared" ca="1" si="22"/>
        <v>0</v>
      </c>
      <c r="AD237" s="20" t="str">
        <f ca="1">IF(AC237=0,"",IF(OR(ISBLANK(P237),ISBLANK(Q237)),"",IF(ISBLANK(VLOOKUP(A237,Database!A:AA,22,FALSE)),"",VLOOKUP(A237,Database!A:AA,22,FALSE))))</f>
        <v/>
      </c>
      <c r="AE237" s="20">
        <f ca="1">IFERROR(
   IF(
     OR(ISBLANK(P237),ISBLANK(Q237)),
     "",
     IF(
       AND(AB237&lt;&gt;"",OR(W237="Terminé",W237="En cours")),
       VLOOKUP(AD237,Setup_ScoreExactBonus!A:D,4,FALSE),
       0
     )),
  0)</f>
        <v>0</v>
      </c>
      <c r="AF237" s="21">
        <f t="shared" ca="1" si="23"/>
        <v>0</v>
      </c>
      <c r="AG237" s="21">
        <f ca="1">SUMIFS(AF$2:AF237,D$2:D237,D237)</f>
        <v>167</v>
      </c>
    </row>
    <row r="238" spans="1:33" hidden="1" x14ac:dyDescent="0.35">
      <c r="A238" s="21">
        <f>IF(ISBLANK(B238),"",COUNTIF(B$2:B238,B238))-1</f>
        <v>8</v>
      </c>
      <c r="B238" s="27">
        <v>21</v>
      </c>
      <c r="C238" s="10">
        <f>VLOOKUP($A238+IF($A238=0,1,0),Database!$A:$Y,7,FALSE)</f>
        <v>46187.25</v>
      </c>
      <c r="D238" s="21" t="str">
        <f>VLOOKUP(Pronostics!$B238,Setup_MPP!$A:$G,3,FALSE)</f>
        <v>JUJULABOSS13</v>
      </c>
      <c r="E238" s="21" t="str">
        <f>VLOOKUP(Pronostics!$B238,Setup_MPP!$A:$G,2,FALSE)</f>
        <v>Julia BOUANAN</v>
      </c>
      <c r="F238" s="21" t="str">
        <f>VLOOKUP($B238,Setup_MPP!$A:$E,4,FALSE)</f>
        <v>#2FAEE0</v>
      </c>
      <c r="G238" s="21" t="str">
        <f>VLOOKUP($B238,Setup_MPP!$A:$E,5,FALSE)</f>
        <v>#BEA064</v>
      </c>
      <c r="H238" s="21" t="str">
        <f>IFERROR(IF(AND(A238&gt;=1,A238&lt;=104),VLOOKUP($A238,Location!$A:$J,6,FALSE),IF(A238=0,"Avant l'ouverture",IF(OR(A238=105,A238=106),"Bonus"))),"")</f>
        <v>Tour 1</v>
      </c>
      <c r="I238" s="21" t="str">
        <f>IF(LEFT(H238,4)="Tour",VLOOKUP(A238,Database!$A:$C,3,FALSE),"")</f>
        <v>D</v>
      </c>
      <c r="J238" s="21" t="str">
        <f>VLOOKUP($A238,Location!$A:$J,7,FALSE)</f>
        <v>Australie</v>
      </c>
      <c r="K238" s="21" t="str">
        <f>IFERROR(VLOOKUP(J238,Setup_Team!$B:$C,2,FALSE), "TDB")</f>
        <v>AUS</v>
      </c>
      <c r="L238" s="21" t="str">
        <f>VLOOKUP($A238,Location!$A:$J,8,FALSE)</f>
        <v>Turquie</v>
      </c>
      <c r="M238" s="21" t="str">
        <f>IFERROR(VLOOKUP(L238,Setup_Team!$B:$C,2,FALSE), "TDB")</f>
        <v>TUR</v>
      </c>
      <c r="N238" s="21" t="str">
        <f>VLOOKUP($A238,Location!$A:$J,9,FALSE)</f>
        <v>Vancouver</v>
      </c>
      <c r="O238" s="21" t="str">
        <f>VLOOKUP($A238,Location!$A:$J,10,FALSE)</f>
        <v>BC Place</v>
      </c>
      <c r="P238" s="27">
        <v>1</v>
      </c>
      <c r="Q238" s="27">
        <v>0</v>
      </c>
      <c r="R238" s="27" t="str">
        <f t="shared" si="19"/>
        <v>1-0</v>
      </c>
      <c r="S238" s="21">
        <v>0</v>
      </c>
      <c r="T238" s="20">
        <f>VLOOKUP($A238,Database!$A:$Y,10,FALSE)</f>
        <v>126</v>
      </c>
      <c r="U238" s="20">
        <f>VLOOKUP($A238,Database!$A:$Y,11,FALSE)</f>
        <v>115</v>
      </c>
      <c r="V238" s="20">
        <f>VLOOKUP($A238,Database!$A:$Y,12,FALSE)</f>
        <v>66</v>
      </c>
      <c r="W238" s="20" t="str">
        <f>VLOOKUP(A238,Database!A:M,13,FALSE)</f>
        <v>Terminé</v>
      </c>
      <c r="X238" s="20">
        <f>VLOOKUP($A238,Database!$A:$Y,20,FALSE)</f>
        <v>2</v>
      </c>
      <c r="Y238" s="20">
        <f>VLOOKUP($A238,Database!$A:$Y,21,FALSE)</f>
        <v>0</v>
      </c>
      <c r="Z238" s="20">
        <f t="shared" si="18"/>
        <v>0</v>
      </c>
      <c r="AA238" s="20">
        <f t="shared" si="20"/>
        <v>1</v>
      </c>
      <c r="AB238" s="20">
        <f t="shared" ca="1" si="21"/>
        <v>126</v>
      </c>
      <c r="AC238" s="20">
        <f t="shared" ca="1" si="22"/>
        <v>0</v>
      </c>
      <c r="AD238" s="20" t="str">
        <f ca="1">IF(AC238=0,"",IF(OR(ISBLANK(P238),ISBLANK(Q238)),"",IF(ISBLANK(VLOOKUP(A238,Database!A:AA,22,FALSE)),"",VLOOKUP(A238,Database!A:AA,22,FALSE))))</f>
        <v/>
      </c>
      <c r="AE238" s="20">
        <f ca="1">IFERROR(
   IF(
     OR(ISBLANK(P238),ISBLANK(Q238)),
     "",
     IF(
       AND(AB238&lt;&gt;"",OR(W238="Terminé",W238="En cours")),
       VLOOKUP(AD238,Setup_ScoreExactBonus!A:D,4,FALSE),
       0
     )),
  0)</f>
        <v>0</v>
      </c>
      <c r="AF238" s="21">
        <f t="shared" ca="1" si="23"/>
        <v>126</v>
      </c>
      <c r="AG238" s="21">
        <f ca="1">SUMIFS(AF$2:AF238,D$2:D238,D238)</f>
        <v>593</v>
      </c>
    </row>
    <row r="239" spans="1:33" hidden="1" x14ac:dyDescent="0.35">
      <c r="A239" s="21">
        <f>IF(ISBLANK(B239),"",COUNTIF(B$2:B239,B239))-1</f>
        <v>8</v>
      </c>
      <c r="B239" s="27">
        <v>22</v>
      </c>
      <c r="C239" s="10">
        <f>VLOOKUP($A239+IF($A239=0,1,0),Database!$A:$Y,7,FALSE)</f>
        <v>46187.25</v>
      </c>
      <c r="D239" s="21" t="str">
        <f>VLOOKUP(Pronostics!$B239,Setup_MPP!$A:$G,3,FALSE)</f>
        <v>Jujumsrd</v>
      </c>
      <c r="E239" s="21" t="str">
        <f>VLOOKUP(Pronostics!$B239,Setup_MPP!$A:$G,2,FALSE)</f>
        <v>Julie Mansard</v>
      </c>
      <c r="F239" s="21" t="str">
        <f>VLOOKUP($B239,Setup_MPP!$A:$E,4,FALSE)</f>
        <v>#41DEF0</v>
      </c>
      <c r="G239" s="21" t="str">
        <f>VLOOKUP($B239,Setup_MPP!$A:$E,5,FALSE)</f>
        <v>#0BA6B7</v>
      </c>
      <c r="H239" s="21" t="str">
        <f>IFERROR(IF(AND(A239&gt;=1,A239&lt;=104),VLOOKUP($A239,Location!$A:$J,6,FALSE),IF(A239=0,"Avant l'ouverture",IF(OR(A239=105,A239=106),"Bonus"))),"")</f>
        <v>Tour 1</v>
      </c>
      <c r="I239" s="21" t="str">
        <f>IF(LEFT(H239,4)="Tour",VLOOKUP(A239,Database!$A:$C,3,FALSE),"")</f>
        <v>D</v>
      </c>
      <c r="J239" s="21" t="str">
        <f>VLOOKUP($A239,Location!$A:$J,7,FALSE)</f>
        <v>Australie</v>
      </c>
      <c r="K239" s="21" t="str">
        <f>IFERROR(VLOOKUP(J239,Setup_Team!$B:$C,2,FALSE), "TDB")</f>
        <v>AUS</v>
      </c>
      <c r="L239" s="21" t="str">
        <f>VLOOKUP($A239,Location!$A:$J,8,FALSE)</f>
        <v>Turquie</v>
      </c>
      <c r="M239" s="21" t="str">
        <f>IFERROR(VLOOKUP(L239,Setup_Team!$B:$C,2,FALSE), "TDB")</f>
        <v>TUR</v>
      </c>
      <c r="N239" s="21" t="str">
        <f>VLOOKUP($A239,Location!$A:$J,9,FALSE)</f>
        <v>Vancouver</v>
      </c>
      <c r="O239" s="21" t="str">
        <f>VLOOKUP($A239,Location!$A:$J,10,FALSE)</f>
        <v>BC Place</v>
      </c>
      <c r="P239" s="27">
        <v>1</v>
      </c>
      <c r="Q239" s="27">
        <v>4</v>
      </c>
      <c r="R239" s="27" t="str">
        <f t="shared" si="19"/>
        <v>1-4</v>
      </c>
      <c r="S239" s="21">
        <v>0</v>
      </c>
      <c r="T239" s="20">
        <f>VLOOKUP($A239,Database!$A:$Y,10,FALSE)</f>
        <v>126</v>
      </c>
      <c r="U239" s="20">
        <f>VLOOKUP($A239,Database!$A:$Y,11,FALSE)</f>
        <v>115</v>
      </c>
      <c r="V239" s="20">
        <f>VLOOKUP($A239,Database!$A:$Y,12,FALSE)</f>
        <v>66</v>
      </c>
      <c r="W239" s="20" t="str">
        <f>VLOOKUP(A239,Database!A:M,13,FALSE)</f>
        <v>Terminé</v>
      </c>
      <c r="X239" s="20">
        <f>VLOOKUP($A239,Database!$A:$Y,20,FALSE)</f>
        <v>2</v>
      </c>
      <c r="Y239" s="20">
        <f>VLOOKUP($A239,Database!$A:$Y,21,FALSE)</f>
        <v>0</v>
      </c>
      <c r="Z239" s="20">
        <f t="shared" si="18"/>
        <v>0</v>
      </c>
      <c r="AA239" s="20">
        <f t="shared" si="20"/>
        <v>0</v>
      </c>
      <c r="AB239" s="20">
        <f t="shared" ca="1" si="21"/>
        <v>0</v>
      </c>
      <c r="AC239" s="20">
        <f t="shared" ca="1" si="22"/>
        <v>0</v>
      </c>
      <c r="AD239" s="20" t="str">
        <f ca="1">IF(AC239=0,"",IF(OR(ISBLANK(P239),ISBLANK(Q239)),"",IF(ISBLANK(VLOOKUP(A239,Database!A:AA,22,FALSE)),"",VLOOKUP(A239,Database!A:AA,22,FALSE))))</f>
        <v/>
      </c>
      <c r="AE239" s="20">
        <f ca="1">IFERROR(
   IF(
     OR(ISBLANK(P239),ISBLANK(Q239)),
     "",
     IF(
       AND(AB239&lt;&gt;"",OR(W239="Terminé",W239="En cours")),
       VLOOKUP(AD239,Setup_ScoreExactBonus!A:D,4,FALSE),
       0
     )),
  0)</f>
        <v>0</v>
      </c>
      <c r="AF239" s="21">
        <f t="shared" ca="1" si="23"/>
        <v>0</v>
      </c>
      <c r="AG239" s="21">
        <f ca="1">SUMIFS(AF$2:AF239,D$2:D239,D239)</f>
        <v>187</v>
      </c>
    </row>
    <row r="240" spans="1:33" hidden="1" x14ac:dyDescent="0.35">
      <c r="A240" s="21">
        <f>IF(ISBLANK(B240),"",COUNTIF(B$2:B240,B240))-1</f>
        <v>8</v>
      </c>
      <c r="B240" s="27">
        <v>23</v>
      </c>
      <c r="C240" s="10">
        <f>VLOOKUP($A240+IF($A240=0,1,0),Database!$A:$Y,7,FALSE)</f>
        <v>46187.25</v>
      </c>
      <c r="D240" s="21" t="str">
        <f>VLOOKUP(Pronostics!$B240,Setup_MPP!$A:$G,3,FALSE)</f>
        <v>DJUDJUPRONO</v>
      </c>
      <c r="E240" s="21" t="str">
        <f>VLOOKUP(Pronostics!$B240,Setup_MPP!$A:$G,2,FALSE)</f>
        <v>Juliette</v>
      </c>
      <c r="F240" s="21" t="str">
        <f>VLOOKUP($B240,Setup_MPP!$A:$E,4,FALSE)</f>
        <v>#F2A2A2</v>
      </c>
      <c r="G240" s="21" t="str">
        <f>VLOOKUP($B240,Setup_MPP!$A:$E,5,FALSE)</f>
        <v>#C25D5D</v>
      </c>
      <c r="H240" s="21" t="str">
        <f>IFERROR(IF(AND(A240&gt;=1,A240&lt;=104),VLOOKUP($A240,Location!$A:$J,6,FALSE),IF(A240=0,"Avant l'ouverture",IF(OR(A240=105,A240=106),"Bonus"))),"")</f>
        <v>Tour 1</v>
      </c>
      <c r="I240" s="21" t="str">
        <f>IF(LEFT(H240,4)="Tour",VLOOKUP(A240,Database!$A:$C,3,FALSE),"")</f>
        <v>D</v>
      </c>
      <c r="J240" s="21" t="str">
        <f>VLOOKUP($A240,Location!$A:$J,7,FALSE)</f>
        <v>Australie</v>
      </c>
      <c r="K240" s="21" t="str">
        <f>IFERROR(VLOOKUP(J240,Setup_Team!$B:$C,2,FALSE), "TDB")</f>
        <v>AUS</v>
      </c>
      <c r="L240" s="21" t="str">
        <f>VLOOKUP($A240,Location!$A:$J,8,FALSE)</f>
        <v>Turquie</v>
      </c>
      <c r="M240" s="21" t="str">
        <f>IFERROR(VLOOKUP(L240,Setup_Team!$B:$C,2,FALSE), "TDB")</f>
        <v>TUR</v>
      </c>
      <c r="N240" s="21" t="str">
        <f>VLOOKUP($A240,Location!$A:$J,9,FALSE)</f>
        <v>Vancouver</v>
      </c>
      <c r="O240" s="21" t="str">
        <f>VLOOKUP($A240,Location!$A:$J,10,FALSE)</f>
        <v>BC Place</v>
      </c>
      <c r="P240" s="27"/>
      <c r="Q240" s="27"/>
      <c r="R240" s="27" t="str">
        <f t="shared" si="19"/>
        <v>0-0</v>
      </c>
      <c r="S240" s="21">
        <v>0</v>
      </c>
      <c r="T240" s="20">
        <f>VLOOKUP($A240,Database!$A:$Y,10,FALSE)</f>
        <v>126</v>
      </c>
      <c r="U240" s="20">
        <f>VLOOKUP($A240,Database!$A:$Y,11,FALSE)</f>
        <v>115</v>
      </c>
      <c r="V240" s="20">
        <f>VLOOKUP($A240,Database!$A:$Y,12,FALSE)</f>
        <v>66</v>
      </c>
      <c r="W240" s="20" t="str">
        <f>VLOOKUP(A240,Database!A:M,13,FALSE)</f>
        <v>Terminé</v>
      </c>
      <c r="X240" s="20">
        <f>VLOOKUP($A240,Database!$A:$Y,20,FALSE)</f>
        <v>2</v>
      </c>
      <c r="Y240" s="20">
        <f>VLOOKUP($A240,Database!$A:$Y,21,FALSE)</f>
        <v>0</v>
      </c>
      <c r="Z240" s="20">
        <f t="shared" si="18"/>
        <v>1</v>
      </c>
      <c r="AA240" s="20" t="str">
        <f t="shared" si="20"/>
        <v/>
      </c>
      <c r="AB240" s="20">
        <f t="shared" ca="1" si="21"/>
        <v>0</v>
      </c>
      <c r="AC240" s="20">
        <f t="shared" ca="1" si="22"/>
        <v>0</v>
      </c>
      <c r="AD240" s="20" t="str">
        <f ca="1">IF(AC240=0,"",IF(OR(ISBLANK(P240),ISBLANK(Q240)),"",IF(ISBLANK(VLOOKUP(A240,Database!A:AA,22,FALSE)),"",VLOOKUP(A240,Database!A:AA,22,FALSE))))</f>
        <v/>
      </c>
      <c r="AE240" s="20" t="str">
        <f>IFERROR(
   IF(
     OR(ISBLANK(P240),ISBLANK(Q240)),
     "",
     IF(
       AND(AB240&lt;&gt;"",OR(W240="Terminé",W240="En cours")),
       VLOOKUP(AD240,Setup_ScoreExactBonus!A:D,4,FALSE),
       0
     )),
  0)</f>
        <v/>
      </c>
      <c r="AF240" s="21">
        <f t="shared" si="23"/>
        <v>0</v>
      </c>
      <c r="AG240" s="21">
        <f ca="1">SUMIFS(AF$2:AF240,D$2:D240,D240)</f>
        <v>209</v>
      </c>
    </row>
    <row r="241" spans="1:33" hidden="1" x14ac:dyDescent="0.35">
      <c r="A241" s="21">
        <f>IF(ISBLANK(B241),"",COUNTIF(B$2:B241,B241))-1</f>
        <v>8</v>
      </c>
      <c r="B241" s="27">
        <v>24</v>
      </c>
      <c r="C241" s="10">
        <f>VLOOKUP($A241+IF($A241=0,1,0),Database!$A:$Y,7,FALSE)</f>
        <v>46187.25</v>
      </c>
      <c r="D241" s="21" t="str">
        <f>VLOOKUP(Pronostics!$B241,Setup_MPP!$A:$G,3,FALSE)</f>
        <v>Samyaaaaaaaaaa</v>
      </c>
      <c r="E241" s="21" t="str">
        <f>VLOOKUP(Pronostics!$B241,Setup_MPP!$A:$G,2,FALSE)</f>
        <v>Samya ALAOUI</v>
      </c>
      <c r="F241" s="21" t="str">
        <f>VLOOKUP($B241,Setup_MPP!$A:$E,4,FALSE)</f>
        <v>#A2F2C7</v>
      </c>
      <c r="G241" s="21" t="str">
        <f>VLOOKUP($B241,Setup_MPP!$A:$E,5,FALSE)</f>
        <v>#5DC18C</v>
      </c>
      <c r="H241" s="21" t="str">
        <f>IFERROR(IF(AND(A241&gt;=1,A241&lt;=104),VLOOKUP($A241,Location!$A:$J,6,FALSE),IF(A241=0,"Avant l'ouverture",IF(OR(A241=105,A241=106),"Bonus"))),"")</f>
        <v>Tour 1</v>
      </c>
      <c r="I241" s="21" t="str">
        <f>IF(LEFT(H241,4)="Tour",VLOOKUP(A241,Database!$A:$C,3,FALSE),"")</f>
        <v>D</v>
      </c>
      <c r="J241" s="21" t="str">
        <f>VLOOKUP($A241,Location!$A:$J,7,FALSE)</f>
        <v>Australie</v>
      </c>
      <c r="K241" s="21" t="str">
        <f>IFERROR(VLOOKUP(J241,Setup_Team!$B:$C,2,FALSE), "TDB")</f>
        <v>AUS</v>
      </c>
      <c r="L241" s="21" t="str">
        <f>VLOOKUP($A241,Location!$A:$J,8,FALSE)</f>
        <v>Turquie</v>
      </c>
      <c r="M241" s="21" t="str">
        <f>IFERROR(VLOOKUP(L241,Setup_Team!$B:$C,2,FALSE), "TDB")</f>
        <v>TUR</v>
      </c>
      <c r="N241" s="21" t="str">
        <f>VLOOKUP($A241,Location!$A:$J,9,FALSE)</f>
        <v>Vancouver</v>
      </c>
      <c r="O241" s="21" t="str">
        <f>VLOOKUP($A241,Location!$A:$J,10,FALSE)</f>
        <v>BC Place</v>
      </c>
      <c r="P241" s="27">
        <v>1</v>
      </c>
      <c r="Q241" s="27">
        <v>2</v>
      </c>
      <c r="R241" s="27" t="str">
        <f t="shared" si="19"/>
        <v>1-2</v>
      </c>
      <c r="S241" s="21">
        <v>0</v>
      </c>
      <c r="T241" s="20">
        <f>VLOOKUP($A241,Database!$A:$Y,10,FALSE)</f>
        <v>126</v>
      </c>
      <c r="U241" s="20">
        <f>VLOOKUP($A241,Database!$A:$Y,11,FALSE)</f>
        <v>115</v>
      </c>
      <c r="V241" s="20">
        <f>VLOOKUP($A241,Database!$A:$Y,12,FALSE)</f>
        <v>66</v>
      </c>
      <c r="W241" s="20" t="str">
        <f>VLOOKUP(A241,Database!A:M,13,FALSE)</f>
        <v>Terminé</v>
      </c>
      <c r="X241" s="20">
        <f>VLOOKUP($A241,Database!$A:$Y,20,FALSE)</f>
        <v>2</v>
      </c>
      <c r="Y241" s="20">
        <f>VLOOKUP($A241,Database!$A:$Y,21,FALSE)</f>
        <v>0</v>
      </c>
      <c r="Z241" s="20">
        <f t="shared" si="18"/>
        <v>0</v>
      </c>
      <c r="AA241" s="20">
        <f t="shared" si="20"/>
        <v>0</v>
      </c>
      <c r="AB241" s="20">
        <f t="shared" ca="1" si="21"/>
        <v>0</v>
      </c>
      <c r="AC241" s="20">
        <f t="shared" ca="1" si="22"/>
        <v>0</v>
      </c>
      <c r="AD241" s="20" t="str">
        <f ca="1">IF(AC241=0,"",IF(OR(ISBLANK(P241),ISBLANK(Q241)),"",IF(ISBLANK(VLOOKUP(A241,Database!A:AA,22,FALSE)),"",VLOOKUP(A241,Database!A:AA,22,FALSE))))</f>
        <v/>
      </c>
      <c r="AE241" s="20">
        <f ca="1">IFERROR(
   IF(
     OR(ISBLANK(P241),ISBLANK(Q241)),
     "",
     IF(
       AND(AB241&lt;&gt;"",OR(W241="Terminé",W241="En cours")),
       VLOOKUP(AD241,Setup_ScoreExactBonus!A:D,4,FALSE),
       0
     )),
  0)</f>
        <v>0</v>
      </c>
      <c r="AF241" s="21">
        <f t="shared" ca="1" si="23"/>
        <v>0</v>
      </c>
      <c r="AG241" s="21">
        <f ca="1">SUMIFS(AF$2:AF241,D$2:D241,D241)</f>
        <v>488</v>
      </c>
    </row>
    <row r="242" spans="1:33" hidden="1" x14ac:dyDescent="0.35">
      <c r="A242" s="21">
        <f>IF(ISBLANK(B242),"",COUNTIF(B$2:B242,B242))-1</f>
        <v>8</v>
      </c>
      <c r="B242" s="27">
        <v>25</v>
      </c>
      <c r="C242" s="10">
        <f>VLOOKUP($A242+IF($A242=0,1,0),Database!$A:$Y,7,FALSE)</f>
        <v>46187.25</v>
      </c>
      <c r="D242" s="21" t="str">
        <f>VLOOKUP(Pronostics!$B242,Setup_MPP!$A:$G,3,FALSE)</f>
        <v>leaw0808</v>
      </c>
      <c r="E242" s="21" t="str">
        <f>VLOOKUP(Pronostics!$B242,Setup_MPP!$A:$G,2,FALSE)</f>
        <v>Léa WALOCQ</v>
      </c>
      <c r="F242" s="21" t="str">
        <f>VLOOKUP($B242,Setup_MPP!$A:$E,4,FALSE)</f>
        <v>#D1B9EB</v>
      </c>
      <c r="G242" s="21" t="str">
        <f>VLOOKUP($B242,Setup_MPP!$A:$E,5,FALSE)</f>
        <v>#B58BC7</v>
      </c>
      <c r="H242" s="21" t="str">
        <f>IFERROR(IF(AND(A242&gt;=1,A242&lt;=104),VLOOKUP($A242,Location!$A:$J,6,FALSE),IF(A242=0,"Avant l'ouverture",IF(OR(A242=105,A242=106),"Bonus"))),"")</f>
        <v>Tour 1</v>
      </c>
      <c r="I242" s="21" t="str">
        <f>IF(LEFT(H242,4)="Tour",VLOOKUP(A242,Database!$A:$C,3,FALSE),"")</f>
        <v>D</v>
      </c>
      <c r="J242" s="21" t="str">
        <f>VLOOKUP($A242,Location!$A:$J,7,FALSE)</f>
        <v>Australie</v>
      </c>
      <c r="K242" s="21" t="str">
        <f>IFERROR(VLOOKUP(J242,Setup_Team!$B:$C,2,FALSE), "TDB")</f>
        <v>AUS</v>
      </c>
      <c r="L242" s="21" t="str">
        <f>VLOOKUP($A242,Location!$A:$J,8,FALSE)</f>
        <v>Turquie</v>
      </c>
      <c r="M242" s="21" t="str">
        <f>IFERROR(VLOOKUP(L242,Setup_Team!$B:$C,2,FALSE), "TDB")</f>
        <v>TUR</v>
      </c>
      <c r="N242" s="21" t="str">
        <f>VLOOKUP($A242,Location!$A:$J,9,FALSE)</f>
        <v>Vancouver</v>
      </c>
      <c r="O242" s="21" t="str">
        <f>VLOOKUP($A242,Location!$A:$J,10,FALSE)</f>
        <v>BC Place</v>
      </c>
      <c r="P242" s="27">
        <v>1</v>
      </c>
      <c r="Q242" s="27">
        <v>2</v>
      </c>
      <c r="R242" s="27" t="str">
        <f t="shared" si="19"/>
        <v>1-2</v>
      </c>
      <c r="S242" s="21">
        <v>0</v>
      </c>
      <c r="T242" s="20">
        <f>VLOOKUP($A242,Database!$A:$Y,10,FALSE)</f>
        <v>126</v>
      </c>
      <c r="U242" s="20">
        <f>VLOOKUP($A242,Database!$A:$Y,11,FALSE)</f>
        <v>115</v>
      </c>
      <c r="V242" s="20">
        <f>VLOOKUP($A242,Database!$A:$Y,12,FALSE)</f>
        <v>66</v>
      </c>
      <c r="W242" s="20" t="str">
        <f>VLOOKUP(A242,Database!A:M,13,FALSE)</f>
        <v>Terminé</v>
      </c>
      <c r="X242" s="20">
        <f>VLOOKUP($A242,Database!$A:$Y,20,FALSE)</f>
        <v>2</v>
      </c>
      <c r="Y242" s="20">
        <f>VLOOKUP($A242,Database!$A:$Y,21,FALSE)</f>
        <v>0</v>
      </c>
      <c r="Z242" s="20">
        <f t="shared" si="18"/>
        <v>0</v>
      </c>
      <c r="AA242" s="20">
        <f t="shared" si="20"/>
        <v>0</v>
      </c>
      <c r="AB242" s="20">
        <f t="shared" ca="1" si="21"/>
        <v>0</v>
      </c>
      <c r="AC242" s="20">
        <f t="shared" ca="1" si="22"/>
        <v>0</v>
      </c>
      <c r="AD242" s="20" t="str">
        <f ca="1">IF(AC242=0,"",IF(OR(ISBLANK(P242),ISBLANK(Q242)),"",IF(ISBLANK(VLOOKUP(A242,Database!A:AA,22,FALSE)),"",VLOOKUP(A242,Database!A:AA,22,FALSE))))</f>
        <v/>
      </c>
      <c r="AE242" s="20">
        <f ca="1">IFERROR(
   IF(
     OR(ISBLANK(P242),ISBLANK(Q242)),
     "",
     IF(
       AND(AB242&lt;&gt;"",OR(W242="Terminé",W242="En cours")),
       VLOOKUP(AD242,Setup_ScoreExactBonus!A:D,4,FALSE),
       0
     )),
  0)</f>
        <v>0</v>
      </c>
      <c r="AF242" s="21">
        <f t="shared" ca="1" si="23"/>
        <v>0</v>
      </c>
      <c r="AG242" s="21">
        <f ca="1">SUMIFS(AF$2:AF242,D$2:D242,D242)</f>
        <v>96</v>
      </c>
    </row>
    <row r="243" spans="1:33" hidden="1" x14ac:dyDescent="0.35">
      <c r="A243" s="21">
        <f>IF(ISBLANK(B243),"",COUNTIF(B$2:B243,B243))-1</f>
        <v>8</v>
      </c>
      <c r="B243" s="27">
        <v>26</v>
      </c>
      <c r="C243" s="10">
        <v>46184.875</v>
      </c>
      <c r="D243" s="21" t="str">
        <f>VLOOKUP(Pronostics!$B243,Setup_MPP!$A:$G,3,FALSE)</f>
        <v>Mohamad#5GGG1</v>
      </c>
      <c r="E243" s="21" t="str">
        <f>VLOOKUP(Pronostics!$B243,Setup_MPP!$A:$G,2,FALSE)</f>
        <v>Mohamad EL KAWAS</v>
      </c>
      <c r="F243" s="21" t="str">
        <f>VLOOKUP($B243,Setup_MPP!$A:$E,4,FALSE)</f>
        <v>#EB8787</v>
      </c>
      <c r="G243" s="21" t="str">
        <f>VLOOKUP($B243,Setup_MPP!$A:$E,5,FALSE)</f>
        <v>#368E2C</v>
      </c>
      <c r="H243" s="21" t="str">
        <f>IFERROR(IF(AND(A243&gt;=1,A243&lt;=104),VLOOKUP($A243,Location!$A:$J,6,FALSE),IF(A243=0,"Avant l'ouverture",IF(OR(A243=105,A243=106),"Bonus"))),"")</f>
        <v>Tour 1</v>
      </c>
      <c r="I243" s="21" t="str">
        <f>IF(LEFT(H243,4)="Tour",VLOOKUP(A243,Database!$A:$C,3,FALSE),"")</f>
        <v>D</v>
      </c>
      <c r="J243" s="21" t="str">
        <f>VLOOKUP($A243,Location!$A:$J,7,FALSE)</f>
        <v>Australie</v>
      </c>
      <c r="K243" s="21" t="str">
        <f>IFERROR(VLOOKUP(J243,Setup_Team!$B:$C,2,FALSE), "TDB")</f>
        <v>AUS</v>
      </c>
      <c r="L243" s="21" t="str">
        <f>VLOOKUP($A243,Location!$A:$J,8,FALSE)</f>
        <v>Turquie</v>
      </c>
      <c r="M243" s="21" t="str">
        <f>IFERROR(VLOOKUP(L243,Setup_Team!$B:$C,2,FALSE), "TDB")</f>
        <v>TUR</v>
      </c>
      <c r="P243" s="21">
        <v>0</v>
      </c>
      <c r="Q243" s="21">
        <v>3</v>
      </c>
      <c r="R243" s="27" t="str">
        <f t="shared" si="19"/>
        <v>0-3</v>
      </c>
      <c r="S243" s="21">
        <v>0</v>
      </c>
      <c r="T243" s="20">
        <f>VLOOKUP($A243,Database!$A:$Y,10,FALSE)</f>
        <v>126</v>
      </c>
      <c r="U243" s="20">
        <f>VLOOKUP($A243,Database!$A:$Y,11,FALSE)</f>
        <v>115</v>
      </c>
      <c r="V243" s="20">
        <f>VLOOKUP($A243,Database!$A:$Y,12,FALSE)</f>
        <v>66</v>
      </c>
      <c r="W243" s="20" t="str">
        <f>VLOOKUP(A243,Database!A:M,13,FALSE)</f>
        <v>Terminé</v>
      </c>
      <c r="X243" s="20">
        <f>VLOOKUP($A243,Database!$A:$Y,20,FALSE)</f>
        <v>2</v>
      </c>
      <c r="Y243" s="20">
        <f>VLOOKUP($A243,Database!$A:$Y,21,FALSE)</f>
        <v>0</v>
      </c>
      <c r="Z243" s="20">
        <f t="shared" si="18"/>
        <v>0</v>
      </c>
      <c r="AA243" s="20">
        <f t="shared" si="20"/>
        <v>0</v>
      </c>
      <c r="AB243" s="20">
        <f t="shared" ca="1" si="21"/>
        <v>0</v>
      </c>
      <c r="AC243" s="20">
        <f t="shared" ca="1" si="22"/>
        <v>0</v>
      </c>
      <c r="AD243" s="20" t="str">
        <f ca="1">IF(AC243=0,"",IF(OR(ISBLANK(P243),ISBLANK(Q243)),"",IF(ISBLANK(VLOOKUP(A243,Database!A:AA,22,FALSE)),"",VLOOKUP(A243,Database!A:AA,22,FALSE))))</f>
        <v/>
      </c>
      <c r="AE243" s="20">
        <f ca="1">IFERROR(
   IF(
     OR(ISBLANK(P243),ISBLANK(Q243)),
     "",
     IF(
       AND(AB243&lt;&gt;"",OR(W243="Terminé",W243="En cours")),
       VLOOKUP(AD243,Setup_ScoreExactBonus!A:D,4,FALSE),
       0
     )),
  0)</f>
        <v>0</v>
      </c>
      <c r="AF243" s="21">
        <f t="shared" ca="1" si="23"/>
        <v>0</v>
      </c>
      <c r="AG243" s="21">
        <f ca="1">SUMIFS(AF$2:AF243,D$2:D243,D243)</f>
        <v>167</v>
      </c>
    </row>
    <row r="244" spans="1:33" hidden="1" x14ac:dyDescent="0.35">
      <c r="A244" s="21">
        <f>IF(ISBLANK(B244),"",COUNTIF(B$2:B244,B244))-1</f>
        <v>8</v>
      </c>
      <c r="B244" s="27">
        <v>27</v>
      </c>
      <c r="C244" s="10">
        <f>VLOOKUP($A244+IF($A244=0,1,0),Database!$A:$Y,7,FALSE)</f>
        <v>46187.25</v>
      </c>
      <c r="D244" s="21" t="str">
        <f>VLOOKUP(Pronostics!$B244,Setup_MPP!$A:$G,3,FALSE)</f>
        <v>maryemkappa</v>
      </c>
      <c r="E244" s="21" t="str">
        <f>VLOOKUP(Pronostics!$B244,Setup_MPP!$A:$G,2,FALSE)</f>
        <v>Maryem GUIZANI</v>
      </c>
      <c r="F244" s="21" t="str">
        <f>VLOOKUP($B244,Setup_MPP!$A:$E,4,FALSE)</f>
        <v>#BCA2F4</v>
      </c>
      <c r="G244" s="21" t="str">
        <f>VLOOKUP($B244,Setup_MPP!$A:$E,5,FALSE)</f>
        <v>#6D3DD5</v>
      </c>
      <c r="H244" s="21" t="str">
        <f>IFERROR(IF(AND(A244&gt;=1,A244&lt;=104),VLOOKUP($A244,Location!$A:$J,6,FALSE),IF(A244=0,"Avant l'ouverture",IF(OR(A244=105,A244=106),"Bonus"))),"")</f>
        <v>Tour 1</v>
      </c>
      <c r="I244" s="21" t="str">
        <f>IF(LEFT(H244,4)="Tour",VLOOKUP(A244,Database!$A:$C,3,FALSE),"")</f>
        <v>D</v>
      </c>
      <c r="J244" s="21" t="str">
        <f>VLOOKUP($A244,Location!$A:$J,7,FALSE)</f>
        <v>Australie</v>
      </c>
      <c r="K244" s="21" t="str">
        <f>IFERROR(VLOOKUP(J244,Setup_Team!$B:$C,2,FALSE), "TDB")</f>
        <v>AUS</v>
      </c>
      <c r="L244" s="21" t="str">
        <f>VLOOKUP($A244,Location!$A:$J,8,FALSE)</f>
        <v>Turquie</v>
      </c>
      <c r="M244" s="21" t="str">
        <f>IFERROR(VLOOKUP(L244,Setup_Team!$B:$C,2,FALSE), "TDB")</f>
        <v>TUR</v>
      </c>
      <c r="R244" s="27" t="str">
        <f t="shared" si="19"/>
        <v>0-0</v>
      </c>
      <c r="S244" s="21">
        <v>0</v>
      </c>
      <c r="T244" s="20">
        <f>VLOOKUP($A244,Database!$A:$Y,10,FALSE)</f>
        <v>126</v>
      </c>
      <c r="U244" s="20">
        <f>VLOOKUP($A244,Database!$A:$Y,11,FALSE)</f>
        <v>115</v>
      </c>
      <c r="V244" s="20">
        <f>VLOOKUP($A244,Database!$A:$Y,12,FALSE)</f>
        <v>66</v>
      </c>
      <c r="W244" s="20" t="str">
        <f>VLOOKUP(A244,Database!A:M,13,FALSE)</f>
        <v>Terminé</v>
      </c>
      <c r="X244" s="20">
        <f>VLOOKUP($A244,Database!$A:$Y,20,FALSE)</f>
        <v>2</v>
      </c>
      <c r="Y244" s="20">
        <f>VLOOKUP($A244,Database!$A:$Y,21,FALSE)</f>
        <v>0</v>
      </c>
      <c r="Z244" s="20">
        <f t="shared" si="18"/>
        <v>1</v>
      </c>
      <c r="AA244" s="20" t="str">
        <f t="shared" si="20"/>
        <v/>
      </c>
      <c r="AB244" s="20">
        <f t="shared" ca="1" si="21"/>
        <v>0</v>
      </c>
      <c r="AC244" s="20">
        <f t="shared" ca="1" si="22"/>
        <v>0</v>
      </c>
      <c r="AD244" s="20" t="str">
        <f ca="1">IF(AC244=0,"",IF(OR(ISBLANK(P244),ISBLANK(Q244)),"",IF(ISBLANK(VLOOKUP(A244,Database!A:AA,22,FALSE)),"",VLOOKUP(A244,Database!A:AA,22,FALSE))))</f>
        <v/>
      </c>
      <c r="AE244" s="20" t="str">
        <f>IFERROR(
   IF(
     OR(ISBLANK(P244),ISBLANK(Q244)),
     "",
     IF(
       AND(AB244&lt;&gt;"",OR(W244="Terminé",W244="En cours")),
       VLOOKUP(AD244,Setup_ScoreExactBonus!A:D,4,FALSE),
       0
     )),
  0)</f>
        <v/>
      </c>
      <c r="AF244" s="21">
        <f t="shared" si="23"/>
        <v>0</v>
      </c>
      <c r="AG244" s="21">
        <f>SUMIFS(AF$2:AF244,D$2:D244,D244)</f>
        <v>0</v>
      </c>
    </row>
    <row r="245" spans="1:33" hidden="1" x14ac:dyDescent="0.35">
      <c r="A245" s="21">
        <f>IF(ISBLANK(B245),"",COUNTIF(B$2:B245,B245))-1</f>
        <v>9</v>
      </c>
      <c r="B245" s="27">
        <v>1</v>
      </c>
      <c r="C245" s="10">
        <f>VLOOKUP($A245+IF($A245=0,1,0),Database!$A:$Y,7,FALSE)</f>
        <v>46187.791666666664</v>
      </c>
      <c r="D245" s="21" t="str">
        <f>VLOOKUP(Pronostics!$B245,Setup_MPP!$A:$G,3,FALSE)</f>
        <v>_Nicolas_LM_</v>
      </c>
      <c r="E245" s="21" t="str">
        <f>VLOOKUP(Pronostics!$B245,Setup_MPP!$A:$G,2,FALSE)</f>
        <v>Nicolas LE MOUEL</v>
      </c>
      <c r="F245" s="21" t="str">
        <f>VLOOKUP($B245,Setup_MPP!$A:$E,4,FALSE)</f>
        <v>#F7C79D</v>
      </c>
      <c r="G245" s="21" t="str">
        <f>VLOOKUP($B245,Setup_MPP!$A:$E,5,FALSE)</f>
        <v>#FFBE85</v>
      </c>
      <c r="H245" s="21" t="str">
        <f>IFERROR(IF(AND(A245&gt;=1,A245&lt;=104),VLOOKUP($A245,Location!$A:$J,6,FALSE),IF(A245=0,"Avant l'ouverture",IF(OR(A245=105,A245=106),"Bonus"))),"")</f>
        <v>Tour 1</v>
      </c>
      <c r="I245" s="21" t="str">
        <f>IF(LEFT(H245,4)="Tour",VLOOKUP(A245,Database!$A:$C,3,FALSE),"")</f>
        <v>E</v>
      </c>
      <c r="J245" s="21" t="str">
        <f>VLOOKUP($A245,Location!$A:$J,7,FALSE)</f>
        <v>Allemagne</v>
      </c>
      <c r="K245" s="21" t="str">
        <f>IFERROR(VLOOKUP(J245,Setup_Team!$B:$C,2,FALSE), "TDB")</f>
        <v>DEU</v>
      </c>
      <c r="L245" s="21" t="str">
        <f>VLOOKUP($A245,Location!$A:$J,8,FALSE)</f>
        <v>Curaçao</v>
      </c>
      <c r="M245" s="21" t="str">
        <f>IFERROR(VLOOKUP(L245,Setup_Team!$B:$C,2,FALSE), "TDB")</f>
        <v>CUW</v>
      </c>
      <c r="N245" s="21" t="str">
        <f>VLOOKUP($A245,Location!$A:$J,9,FALSE)</f>
        <v>Houston, Texas</v>
      </c>
      <c r="O245" s="21" t="str">
        <f>VLOOKUP($A245,Location!$A:$J,10,FALSE)</f>
        <v>NRG Stadium</v>
      </c>
      <c r="P245" s="27">
        <v>4</v>
      </c>
      <c r="Q245" s="27">
        <v>0</v>
      </c>
      <c r="R245" s="27" t="str">
        <f t="shared" si="19"/>
        <v>4-0</v>
      </c>
      <c r="S245" s="21">
        <v>0</v>
      </c>
      <c r="T245" s="20">
        <f>VLOOKUP($A245,Database!$A:$Y,10,FALSE)</f>
        <v>15</v>
      </c>
      <c r="U245" s="20">
        <f>VLOOKUP($A245,Database!$A:$Y,11,FALSE)</f>
        <v>179</v>
      </c>
      <c r="V245" s="20">
        <f>VLOOKUP($A245,Database!$A:$Y,12,FALSE)</f>
        <v>222</v>
      </c>
      <c r="W245" s="20" t="str">
        <f>VLOOKUP(A245,Database!A:M,13,FALSE)</f>
        <v>Terminé</v>
      </c>
      <c r="X245" s="20">
        <f>VLOOKUP($A245,Database!$A:$Y,20,FALSE)</f>
        <v>7</v>
      </c>
      <c r="Y245" s="20">
        <f>VLOOKUP($A245,Database!$A:$Y,21,FALSE)</f>
        <v>1</v>
      </c>
      <c r="Z245" s="20">
        <f t="shared" si="18"/>
        <v>0</v>
      </c>
      <c r="AA245" s="20">
        <f t="shared" si="20"/>
        <v>1</v>
      </c>
      <c r="AB245" s="20">
        <f t="shared" ca="1" si="21"/>
        <v>15</v>
      </c>
      <c r="AC245" s="20">
        <f t="shared" ca="1" si="22"/>
        <v>0</v>
      </c>
      <c r="AD245" s="20" t="str">
        <f ca="1">IF(AC245=0,"",IF(OR(ISBLANK(P245),ISBLANK(Q245)),"",IF(ISBLANK(VLOOKUP(A245,Database!A:AA,22,FALSE)),"",VLOOKUP(A245,Database!A:AA,22,FALSE))))</f>
        <v/>
      </c>
      <c r="AE245" s="20">
        <f ca="1">IFERROR(
   IF(
     OR(ISBLANK(P245),ISBLANK(Q245)),
     "",
     IF(
       AND(AB245&lt;&gt;"",OR(W245="Terminé",W245="En cours")),
       VLOOKUP(AD245,Setup_ScoreExactBonus!A:D,4,FALSE),
       0
     )),
  0)</f>
        <v>0</v>
      </c>
      <c r="AF245" s="21">
        <f t="shared" ca="1" si="23"/>
        <v>15</v>
      </c>
      <c r="AG245" s="21">
        <f ca="1">SUMIFS(AF$2:AF245,D$2:D245,D245)</f>
        <v>300</v>
      </c>
    </row>
    <row r="246" spans="1:33" hidden="1" x14ac:dyDescent="0.35">
      <c r="A246" s="21">
        <f>IF(ISBLANK(B246),"",COUNTIF(B$2:B246,B246))-1</f>
        <v>9</v>
      </c>
      <c r="B246" s="27">
        <v>2</v>
      </c>
      <c r="C246" s="10">
        <f>VLOOKUP($A246+IF($A246=0,1,0),Database!$A:$Y,7,FALSE)</f>
        <v>46187.791666666664</v>
      </c>
      <c r="D246" s="21" t="str">
        <f>VLOOKUP(Pronostics!$B246,Setup_MPP!$A:$G,3,FALSE)</f>
        <v>leaelaz</v>
      </c>
      <c r="E246" s="21" t="str">
        <f>VLOOKUP(Pronostics!$B246,Setup_MPP!$A:$G,2,FALSE)</f>
        <v>Léa EL ASERY</v>
      </c>
      <c r="F246" s="21" t="str">
        <f>VLOOKUP($B246,Setup_MPP!$A:$E,4,FALSE)</f>
        <v>#FFBEBE</v>
      </c>
      <c r="G246" s="21" t="str">
        <f>VLOOKUP($B246,Setup_MPP!$A:$E,5,FALSE)</f>
        <v>#DF6868</v>
      </c>
      <c r="H246" s="21" t="str">
        <f>IFERROR(IF(AND(A246&gt;=1,A246&lt;=104),VLOOKUP($A246,Location!$A:$J,6,FALSE),IF(A246=0,"Avant l'ouverture",IF(OR(A246=105,A246=106),"Bonus"))),"")</f>
        <v>Tour 1</v>
      </c>
      <c r="I246" s="21" t="str">
        <f>IF(LEFT(H246,4)="Tour",VLOOKUP(A246,Database!$A:$C,3,FALSE),"")</f>
        <v>E</v>
      </c>
      <c r="J246" s="21" t="str">
        <f>VLOOKUP($A246,Location!$A:$J,7,FALSE)</f>
        <v>Allemagne</v>
      </c>
      <c r="K246" s="21" t="str">
        <f>IFERROR(VLOOKUP(J246,Setup_Team!$B:$C,2,FALSE), "TDB")</f>
        <v>DEU</v>
      </c>
      <c r="L246" s="21" t="str">
        <f>VLOOKUP($A246,Location!$A:$J,8,FALSE)</f>
        <v>Curaçao</v>
      </c>
      <c r="M246" s="21" t="str">
        <f>IFERROR(VLOOKUP(L246,Setup_Team!$B:$C,2,FALSE), "TDB")</f>
        <v>CUW</v>
      </c>
      <c r="N246" s="21" t="str">
        <f>VLOOKUP($A246,Location!$A:$J,9,FALSE)</f>
        <v>Houston, Texas</v>
      </c>
      <c r="O246" s="21" t="str">
        <f>VLOOKUP($A246,Location!$A:$J,10,FALSE)</f>
        <v>NRG Stadium</v>
      </c>
      <c r="P246" s="27">
        <v>3</v>
      </c>
      <c r="Q246" s="27">
        <v>0</v>
      </c>
      <c r="R246" s="27" t="str">
        <f t="shared" si="19"/>
        <v>3-0</v>
      </c>
      <c r="S246" s="21">
        <v>0</v>
      </c>
      <c r="T246" s="20">
        <f>VLOOKUP($A246,Database!$A:$Y,10,FALSE)</f>
        <v>15</v>
      </c>
      <c r="U246" s="20">
        <f>VLOOKUP($A246,Database!$A:$Y,11,FALSE)</f>
        <v>179</v>
      </c>
      <c r="V246" s="20">
        <f>VLOOKUP($A246,Database!$A:$Y,12,FALSE)</f>
        <v>222</v>
      </c>
      <c r="W246" s="20" t="str">
        <f>VLOOKUP(A246,Database!A:M,13,FALSE)</f>
        <v>Terminé</v>
      </c>
      <c r="X246" s="20">
        <f>VLOOKUP($A246,Database!$A:$Y,20,FALSE)</f>
        <v>7</v>
      </c>
      <c r="Y246" s="20">
        <f>VLOOKUP($A246,Database!$A:$Y,21,FALSE)</f>
        <v>1</v>
      </c>
      <c r="Z246" s="20">
        <f t="shared" si="18"/>
        <v>0</v>
      </c>
      <c r="AA246" s="20">
        <f t="shared" si="20"/>
        <v>1</v>
      </c>
      <c r="AB246" s="20">
        <f t="shared" ca="1" si="21"/>
        <v>15</v>
      </c>
      <c r="AC246" s="20">
        <f t="shared" ca="1" si="22"/>
        <v>0</v>
      </c>
      <c r="AD246" s="20" t="str">
        <f ca="1">IF(AC246=0,"",IF(OR(ISBLANK(P246),ISBLANK(Q246)),"",IF(ISBLANK(VLOOKUP(A246,Database!A:AA,22,FALSE)),"",VLOOKUP(A246,Database!A:AA,22,FALSE))))</f>
        <v/>
      </c>
      <c r="AE246" s="20">
        <f ca="1">IFERROR(
   IF(
     OR(ISBLANK(P246),ISBLANK(Q246)),
     "",
     IF(
       AND(AB246&lt;&gt;"",OR(W246="Terminé",W246="En cours")),
       VLOOKUP(AD246,Setup_ScoreExactBonus!A:D,4,FALSE),
       0
     )),
  0)</f>
        <v>0</v>
      </c>
      <c r="AF246" s="21">
        <f t="shared" ca="1" si="23"/>
        <v>15</v>
      </c>
      <c r="AG246" s="21">
        <f ca="1">SUMIFS(AF$2:AF246,D$2:D246,D246)</f>
        <v>358</v>
      </c>
    </row>
    <row r="247" spans="1:33" hidden="1" x14ac:dyDescent="0.35">
      <c r="A247" s="21">
        <f>IF(ISBLANK(B247),"",COUNTIF(B$2:B247,B247))-1</f>
        <v>9</v>
      </c>
      <c r="B247" s="27">
        <v>3</v>
      </c>
      <c r="C247" s="10">
        <f>VLOOKUP($A247+IF($A247=0,1,0),Database!$A:$Y,7,FALSE)</f>
        <v>46187.791666666664</v>
      </c>
      <c r="D247" s="21" t="str">
        <f>VLOOKUP(Pronostics!$B247,Setup_MPP!$A:$G,3,FALSE)</f>
        <v>PasMetalleux</v>
      </c>
      <c r="E247" s="21" t="str">
        <f>VLOOKUP(Pronostics!$B247,Setup_MPP!$A:$G,2,FALSE)</f>
        <v>Elwenn JOUBREL</v>
      </c>
      <c r="F247" s="21" t="str">
        <f>VLOOKUP($B247,Setup_MPP!$A:$E,4,FALSE)</f>
        <v>#F5C7FC</v>
      </c>
      <c r="G247" s="21" t="str">
        <f>VLOOKUP($B247,Setup_MPP!$A:$E,5,FALSE)</f>
        <v>#C489CF</v>
      </c>
      <c r="H247" s="21" t="str">
        <f>IFERROR(IF(AND(A247&gt;=1,A247&lt;=104),VLOOKUP($A247,Location!$A:$J,6,FALSE),IF(A247=0,"Avant l'ouverture",IF(OR(A247=105,A247=106),"Bonus"))),"")</f>
        <v>Tour 1</v>
      </c>
      <c r="I247" s="21" t="str">
        <f>IF(LEFT(H247,4)="Tour",VLOOKUP(A247,Database!$A:$C,3,FALSE),"")</f>
        <v>E</v>
      </c>
      <c r="J247" s="21" t="str">
        <f>VLOOKUP($A247,Location!$A:$J,7,FALSE)</f>
        <v>Allemagne</v>
      </c>
      <c r="K247" s="21" t="str">
        <f>IFERROR(VLOOKUP(J247,Setup_Team!$B:$C,2,FALSE), "TDB")</f>
        <v>DEU</v>
      </c>
      <c r="L247" s="21" t="str">
        <f>VLOOKUP($A247,Location!$A:$J,8,FALSE)</f>
        <v>Curaçao</v>
      </c>
      <c r="M247" s="21" t="str">
        <f>IFERROR(VLOOKUP(L247,Setup_Team!$B:$C,2,FALSE), "TDB")</f>
        <v>CUW</v>
      </c>
      <c r="N247" s="21" t="str">
        <f>VLOOKUP($A247,Location!$A:$J,9,FALSE)</f>
        <v>Houston, Texas</v>
      </c>
      <c r="O247" s="21" t="str">
        <f>VLOOKUP($A247,Location!$A:$J,10,FALSE)</f>
        <v>NRG Stadium</v>
      </c>
      <c r="P247" s="27">
        <v>5</v>
      </c>
      <c r="Q247" s="27">
        <v>0</v>
      </c>
      <c r="R247" s="27" t="str">
        <f t="shared" si="19"/>
        <v>5-0</v>
      </c>
      <c r="S247" s="21">
        <v>0</v>
      </c>
      <c r="T247" s="20">
        <f>VLOOKUP($A247,Database!$A:$Y,10,FALSE)</f>
        <v>15</v>
      </c>
      <c r="U247" s="20">
        <f>VLOOKUP($A247,Database!$A:$Y,11,FALSE)</f>
        <v>179</v>
      </c>
      <c r="V247" s="20">
        <f>VLOOKUP($A247,Database!$A:$Y,12,FALSE)</f>
        <v>222</v>
      </c>
      <c r="W247" s="20" t="str">
        <f>VLOOKUP(A247,Database!A:M,13,FALSE)</f>
        <v>Terminé</v>
      </c>
      <c r="X247" s="20">
        <f>VLOOKUP($A247,Database!$A:$Y,20,FALSE)</f>
        <v>7</v>
      </c>
      <c r="Y247" s="20">
        <f>VLOOKUP($A247,Database!$A:$Y,21,FALSE)</f>
        <v>1</v>
      </c>
      <c r="Z247" s="20">
        <f t="shared" si="18"/>
        <v>0</v>
      </c>
      <c r="AA247" s="20">
        <f t="shared" si="20"/>
        <v>1</v>
      </c>
      <c r="AB247" s="20">
        <f t="shared" ca="1" si="21"/>
        <v>15</v>
      </c>
      <c r="AC247" s="20">
        <f t="shared" ca="1" si="22"/>
        <v>0</v>
      </c>
      <c r="AD247" s="20" t="str">
        <f ca="1">IF(AC247=0,"",IF(OR(ISBLANK(P247),ISBLANK(Q247)),"",IF(ISBLANK(VLOOKUP(A247,Database!A:AA,22,FALSE)),"",VLOOKUP(A247,Database!A:AA,22,FALSE))))</f>
        <v/>
      </c>
      <c r="AE247" s="20">
        <f ca="1">IFERROR(
   IF(
     OR(ISBLANK(P247),ISBLANK(Q247)),
     "",
     IF(
       AND(AB247&lt;&gt;"",OR(W247="Terminé",W247="En cours")),
       VLOOKUP(AD247,Setup_ScoreExactBonus!A:D,4,FALSE),
       0
     )),
  0)</f>
        <v>0</v>
      </c>
      <c r="AF247" s="21">
        <f t="shared" ca="1" si="23"/>
        <v>15</v>
      </c>
      <c r="AG247" s="21">
        <f ca="1">SUMIFS(AF$2:AF247,D$2:D247,D247)</f>
        <v>339</v>
      </c>
    </row>
    <row r="248" spans="1:33" hidden="1" x14ac:dyDescent="0.35">
      <c r="A248" s="21">
        <f>IF(ISBLANK(B248),"",COUNTIF(B$2:B248,B248))-1</f>
        <v>9</v>
      </c>
      <c r="B248" s="27">
        <v>4</v>
      </c>
      <c r="C248" s="10">
        <f>VLOOKUP($A248+IF($A248=0,1,0),Database!$A:$Y,7,FALSE)</f>
        <v>46187.791666666664</v>
      </c>
      <c r="D248" s="21" t="str">
        <f>VLOOKUP(Pronostics!$B248,Setup_MPP!$A:$G,3,FALSE)</f>
        <v>Popo444</v>
      </c>
      <c r="E248" s="21" t="str">
        <f>VLOOKUP(Pronostics!$B248,Setup_MPP!$A:$G,2,FALSE)</f>
        <v>Pauline OLIVIER</v>
      </c>
      <c r="F248" s="21" t="str">
        <f>VLOOKUP($B248,Setup_MPP!$A:$E,4,FALSE)</f>
        <v>#A5EA7F</v>
      </c>
      <c r="G248" s="21" t="str">
        <f>VLOOKUP($B248,Setup_MPP!$A:$E,5,FALSE)</f>
        <v>#80C65A</v>
      </c>
      <c r="H248" s="21" t="str">
        <f>IFERROR(IF(AND(A248&gt;=1,A248&lt;=104),VLOOKUP($A248,Location!$A:$J,6,FALSE),IF(A248=0,"Avant l'ouverture",IF(OR(A248=105,A248=106),"Bonus"))),"")</f>
        <v>Tour 1</v>
      </c>
      <c r="I248" s="21" t="str">
        <f>IF(LEFT(H248,4)="Tour",VLOOKUP(A248,Database!$A:$C,3,FALSE),"")</f>
        <v>E</v>
      </c>
      <c r="J248" s="21" t="str">
        <f>VLOOKUP($A248,Location!$A:$J,7,FALSE)</f>
        <v>Allemagne</v>
      </c>
      <c r="K248" s="21" t="str">
        <f>IFERROR(VLOOKUP(J248,Setup_Team!$B:$C,2,FALSE), "TDB")</f>
        <v>DEU</v>
      </c>
      <c r="L248" s="21" t="str">
        <f>VLOOKUP($A248,Location!$A:$J,8,FALSE)</f>
        <v>Curaçao</v>
      </c>
      <c r="M248" s="21" t="str">
        <f>IFERROR(VLOOKUP(L248,Setup_Team!$B:$C,2,FALSE), "TDB")</f>
        <v>CUW</v>
      </c>
      <c r="N248" s="21" t="str">
        <f>VLOOKUP($A248,Location!$A:$J,9,FALSE)</f>
        <v>Houston, Texas</v>
      </c>
      <c r="O248" s="21" t="str">
        <f>VLOOKUP($A248,Location!$A:$J,10,FALSE)</f>
        <v>NRG Stadium</v>
      </c>
      <c r="P248" s="27">
        <v>5</v>
      </c>
      <c r="Q248" s="27">
        <v>0</v>
      </c>
      <c r="R248" s="27" t="str">
        <f t="shared" si="19"/>
        <v>5-0</v>
      </c>
      <c r="S248" s="21">
        <v>0</v>
      </c>
      <c r="T248" s="20">
        <f>VLOOKUP($A248,Database!$A:$Y,10,FALSE)</f>
        <v>15</v>
      </c>
      <c r="U248" s="20">
        <f>VLOOKUP($A248,Database!$A:$Y,11,FALSE)</f>
        <v>179</v>
      </c>
      <c r="V248" s="20">
        <f>VLOOKUP($A248,Database!$A:$Y,12,FALSE)</f>
        <v>222</v>
      </c>
      <c r="W248" s="20" t="str">
        <f>VLOOKUP(A248,Database!A:M,13,FALSE)</f>
        <v>Terminé</v>
      </c>
      <c r="X248" s="20">
        <f>VLOOKUP($A248,Database!$A:$Y,20,FALSE)</f>
        <v>7</v>
      </c>
      <c r="Y248" s="20">
        <f>VLOOKUP($A248,Database!$A:$Y,21,FALSE)</f>
        <v>1</v>
      </c>
      <c r="Z248" s="20">
        <f t="shared" si="18"/>
        <v>0</v>
      </c>
      <c r="AA248" s="20">
        <f t="shared" si="20"/>
        <v>1</v>
      </c>
      <c r="AB248" s="20">
        <f t="shared" ca="1" si="21"/>
        <v>15</v>
      </c>
      <c r="AC248" s="20">
        <f t="shared" ca="1" si="22"/>
        <v>0</v>
      </c>
      <c r="AD248" s="20" t="str">
        <f ca="1">IF(AC248=0,"",IF(OR(ISBLANK(P248),ISBLANK(Q248)),"",IF(ISBLANK(VLOOKUP(A248,Database!A:AA,22,FALSE)),"",VLOOKUP(A248,Database!A:AA,22,FALSE))))</f>
        <v/>
      </c>
      <c r="AE248" s="20">
        <f ca="1">IFERROR(
   IF(
     OR(ISBLANK(P248),ISBLANK(Q248)),
     "",
     IF(
       AND(AB248&lt;&gt;"",OR(W248="Terminé",W248="En cours")),
       VLOOKUP(AD248,Setup_ScoreExactBonus!A:D,4,FALSE),
       0
     )),
  0)</f>
        <v>0</v>
      </c>
      <c r="AF248" s="21">
        <f t="shared" ca="1" si="23"/>
        <v>15</v>
      </c>
      <c r="AG248" s="21">
        <f ca="1">SUMIFS(AF$2:AF248,D$2:D248,D248)</f>
        <v>202</v>
      </c>
    </row>
    <row r="249" spans="1:33" hidden="1" x14ac:dyDescent="0.35">
      <c r="A249" s="21">
        <f>IF(ISBLANK(B249),"",COUNTIF(B$2:B249,B249))-1</f>
        <v>9</v>
      </c>
      <c r="B249" s="27">
        <v>5</v>
      </c>
      <c r="C249" s="10">
        <f>VLOOKUP($A249+IF($A249=0,1,0),Database!$A:$Y,7,FALSE)</f>
        <v>46187.791666666664</v>
      </c>
      <c r="D249" s="21" t="str">
        <f>VLOOKUP(Pronostics!$B249,Setup_MPP!$A:$G,3,FALSE)</f>
        <v>_Jujul</v>
      </c>
      <c r="E249" s="21" t="str">
        <f>VLOOKUP(Pronostics!$B249,Setup_MPP!$A:$G,2,FALSE)</f>
        <v>Julie BOISSIERE</v>
      </c>
      <c r="F249" s="21" t="str">
        <f>VLOOKUP($B249,Setup_MPP!$A:$E,4,FALSE)</f>
        <v>#D890FF</v>
      </c>
      <c r="G249" s="21" t="str">
        <f>VLOOKUP($B249,Setup_MPP!$A:$E,5,FALSE)</f>
        <v>#B750EF</v>
      </c>
      <c r="H249" s="21" t="str">
        <f>IFERROR(IF(AND(A249&gt;=1,A249&lt;=104),VLOOKUP($A249,Location!$A:$J,6,FALSE),IF(A249=0,"Avant l'ouverture",IF(OR(A249=105,A249=106),"Bonus"))),"")</f>
        <v>Tour 1</v>
      </c>
      <c r="I249" s="21" t="str">
        <f>IF(LEFT(H249,4)="Tour",VLOOKUP(A249,Database!$A:$C,3,FALSE),"")</f>
        <v>E</v>
      </c>
      <c r="J249" s="21" t="str">
        <f>VLOOKUP($A249,Location!$A:$J,7,FALSE)</f>
        <v>Allemagne</v>
      </c>
      <c r="K249" s="21" t="str">
        <f>IFERROR(VLOOKUP(J249,Setup_Team!$B:$C,2,FALSE), "TDB")</f>
        <v>DEU</v>
      </c>
      <c r="L249" s="21" t="str">
        <f>VLOOKUP($A249,Location!$A:$J,8,FALSE)</f>
        <v>Curaçao</v>
      </c>
      <c r="M249" s="21" t="str">
        <f>IFERROR(VLOOKUP(L249,Setup_Team!$B:$C,2,FALSE), "TDB")</f>
        <v>CUW</v>
      </c>
      <c r="N249" s="21" t="str">
        <f>VLOOKUP($A249,Location!$A:$J,9,FALSE)</f>
        <v>Houston, Texas</v>
      </c>
      <c r="O249" s="21" t="str">
        <f>VLOOKUP($A249,Location!$A:$J,10,FALSE)</f>
        <v>NRG Stadium</v>
      </c>
      <c r="P249" s="27">
        <v>1</v>
      </c>
      <c r="Q249" s="27">
        <v>2</v>
      </c>
      <c r="R249" s="27" t="str">
        <f t="shared" si="19"/>
        <v>1-2</v>
      </c>
      <c r="S249" s="21">
        <v>0</v>
      </c>
      <c r="T249" s="20">
        <f>VLOOKUP($A249,Database!$A:$Y,10,FALSE)</f>
        <v>15</v>
      </c>
      <c r="U249" s="20">
        <f>VLOOKUP($A249,Database!$A:$Y,11,FALSE)</f>
        <v>179</v>
      </c>
      <c r="V249" s="20">
        <f>VLOOKUP($A249,Database!$A:$Y,12,FALSE)</f>
        <v>222</v>
      </c>
      <c r="W249" s="20" t="str">
        <f>VLOOKUP(A249,Database!A:M,13,FALSE)</f>
        <v>Terminé</v>
      </c>
      <c r="X249" s="20">
        <f>VLOOKUP($A249,Database!$A:$Y,20,FALSE)</f>
        <v>7</v>
      </c>
      <c r="Y249" s="20">
        <f>VLOOKUP($A249,Database!$A:$Y,21,FALSE)</f>
        <v>1</v>
      </c>
      <c r="Z249" s="20">
        <f t="shared" si="18"/>
        <v>0</v>
      </c>
      <c r="AA249" s="20">
        <f t="shared" si="20"/>
        <v>0</v>
      </c>
      <c r="AB249" s="20">
        <f t="shared" ca="1" si="21"/>
        <v>0</v>
      </c>
      <c r="AC249" s="20">
        <f t="shared" ca="1" si="22"/>
        <v>0</v>
      </c>
      <c r="AD249" s="20" t="str">
        <f ca="1">IF(AC249=0,"",IF(OR(ISBLANK(P249),ISBLANK(Q249)),"",IF(ISBLANK(VLOOKUP(A249,Database!A:AA,22,FALSE)),"",VLOOKUP(A249,Database!A:AA,22,FALSE))))</f>
        <v/>
      </c>
      <c r="AE249" s="20">
        <f ca="1">IFERROR(
   IF(
     OR(ISBLANK(P249),ISBLANK(Q249)),
     "",
     IF(
       AND(AB249&lt;&gt;"",OR(W249="Terminé",W249="En cours")),
       VLOOKUP(AD249,Setup_ScoreExactBonus!A:D,4,FALSE),
       0
     )),
  0)</f>
        <v>0</v>
      </c>
      <c r="AF249" s="21">
        <f t="shared" ca="1" si="23"/>
        <v>0</v>
      </c>
      <c r="AG249" s="21">
        <f ca="1">SUMIFS(AF$2:AF249,D$2:D249,D249)</f>
        <v>96</v>
      </c>
    </row>
    <row r="250" spans="1:33" hidden="1" x14ac:dyDescent="0.35">
      <c r="A250" s="21">
        <f>IF(ISBLANK(B250),"",COUNTIF(B$2:B250,B250))-1</f>
        <v>9</v>
      </c>
      <c r="B250" s="27">
        <v>6</v>
      </c>
      <c r="C250" s="10">
        <f>VLOOKUP($A250+IF($A250=0,1,0),Database!$A:$Y,7,FALSE)</f>
        <v>46187.791666666664</v>
      </c>
      <c r="D250" s="21" t="str">
        <f>VLOOKUP(Pronostics!$B250,Setup_MPP!$A:$G,3,FALSE)</f>
        <v>Julay</v>
      </c>
      <c r="E250" s="21" t="str">
        <f>VLOOKUP(Pronostics!$B250,Setup_MPP!$A:$G,2,FALSE)</f>
        <v>Julie BOUCHARD</v>
      </c>
      <c r="F250" s="21" t="str">
        <f>VLOOKUP($B250,Setup_MPP!$A:$E,4,FALSE)</f>
        <v>#A6F7B1</v>
      </c>
      <c r="G250" s="21" t="str">
        <f>VLOOKUP($B250,Setup_MPP!$A:$E,5,FALSE)</f>
        <v>#6EC179</v>
      </c>
      <c r="H250" s="21" t="str">
        <f>IFERROR(IF(AND(A250&gt;=1,A250&lt;=104),VLOOKUP($A250,Location!$A:$J,6,FALSE),IF(A250=0,"Avant l'ouverture",IF(OR(A250=105,A250=106),"Bonus"))),"")</f>
        <v>Tour 1</v>
      </c>
      <c r="I250" s="21" t="str">
        <f>IF(LEFT(H250,4)="Tour",VLOOKUP(A250,Database!$A:$C,3,FALSE),"")</f>
        <v>E</v>
      </c>
      <c r="J250" s="21" t="str">
        <f>VLOOKUP($A250,Location!$A:$J,7,FALSE)</f>
        <v>Allemagne</v>
      </c>
      <c r="K250" s="21" t="str">
        <f>IFERROR(VLOOKUP(J250,Setup_Team!$B:$C,2,FALSE), "TDB")</f>
        <v>DEU</v>
      </c>
      <c r="L250" s="21" t="str">
        <f>VLOOKUP($A250,Location!$A:$J,8,FALSE)</f>
        <v>Curaçao</v>
      </c>
      <c r="M250" s="21" t="str">
        <f>IFERROR(VLOOKUP(L250,Setup_Team!$B:$C,2,FALSE), "TDB")</f>
        <v>CUW</v>
      </c>
      <c r="N250" s="21" t="str">
        <f>VLOOKUP($A250,Location!$A:$J,9,FALSE)</f>
        <v>Houston, Texas</v>
      </c>
      <c r="O250" s="21" t="str">
        <f>VLOOKUP($A250,Location!$A:$J,10,FALSE)</f>
        <v>NRG Stadium</v>
      </c>
      <c r="P250" s="27">
        <v>5</v>
      </c>
      <c r="Q250" s="27">
        <v>0</v>
      </c>
      <c r="R250" s="27" t="str">
        <f t="shared" si="19"/>
        <v>5-0</v>
      </c>
      <c r="S250" s="21">
        <v>0</v>
      </c>
      <c r="T250" s="20">
        <f>VLOOKUP($A250,Database!$A:$Y,10,FALSE)</f>
        <v>15</v>
      </c>
      <c r="U250" s="20">
        <f>VLOOKUP($A250,Database!$A:$Y,11,FALSE)</f>
        <v>179</v>
      </c>
      <c r="V250" s="20">
        <f>VLOOKUP($A250,Database!$A:$Y,12,FALSE)</f>
        <v>222</v>
      </c>
      <c r="W250" s="20" t="str">
        <f>VLOOKUP(A250,Database!A:M,13,FALSE)</f>
        <v>Terminé</v>
      </c>
      <c r="X250" s="20">
        <f>VLOOKUP($A250,Database!$A:$Y,20,FALSE)</f>
        <v>7</v>
      </c>
      <c r="Y250" s="20">
        <f>VLOOKUP($A250,Database!$A:$Y,21,FALSE)</f>
        <v>1</v>
      </c>
      <c r="Z250" s="20">
        <f t="shared" si="18"/>
        <v>0</v>
      </c>
      <c r="AA250" s="20">
        <f t="shared" si="20"/>
        <v>1</v>
      </c>
      <c r="AB250" s="20">
        <f t="shared" ca="1" si="21"/>
        <v>15</v>
      </c>
      <c r="AC250" s="20">
        <f t="shared" ca="1" si="22"/>
        <v>0</v>
      </c>
      <c r="AD250" s="20" t="str">
        <f ca="1">IF(AC250=0,"",IF(OR(ISBLANK(P250),ISBLANK(Q250)),"",IF(ISBLANK(VLOOKUP(A250,Database!A:AA,22,FALSE)),"",VLOOKUP(A250,Database!A:AA,22,FALSE))))</f>
        <v/>
      </c>
      <c r="AE250" s="20">
        <f ca="1">IFERROR(
   IF(
     OR(ISBLANK(P250),ISBLANK(Q250)),
     "",
     IF(
       AND(AB250&lt;&gt;"",OR(W250="Terminé",W250="En cours")),
       VLOOKUP(AD250,Setup_ScoreExactBonus!A:D,4,FALSE),
       0
     )),
  0)</f>
        <v>0</v>
      </c>
      <c r="AF250" s="21">
        <f t="shared" ca="1" si="23"/>
        <v>15</v>
      </c>
      <c r="AG250" s="21">
        <f ca="1">SUMIFS(AF$2:AF250,D$2:D250,D250)</f>
        <v>182</v>
      </c>
    </row>
    <row r="251" spans="1:33" hidden="1" x14ac:dyDescent="0.35">
      <c r="A251" s="21">
        <f>IF(ISBLANK(B251),"",COUNTIF(B$2:B251,B251))-1</f>
        <v>9</v>
      </c>
      <c r="B251" s="27">
        <v>7</v>
      </c>
      <c r="C251" s="10">
        <f>VLOOKUP($A251+IF($A251=0,1,0),Database!$A:$Y,7,FALSE)</f>
        <v>46187.791666666664</v>
      </c>
      <c r="D251" s="21" t="str">
        <f>VLOOKUP(Pronostics!$B251,Setup_MPP!$A:$G,3,FALSE)</f>
        <v>__Vince__</v>
      </c>
      <c r="E251" s="21" t="str">
        <f>VLOOKUP(Pronostics!$B251,Setup_MPP!$A:$G,2,FALSE)</f>
        <v>Vincent FRAYSSE</v>
      </c>
      <c r="F251" s="21" t="str">
        <f>VLOOKUP($B251,Setup_MPP!$A:$E,4,FALSE)</f>
        <v>#B2EAE8</v>
      </c>
      <c r="G251" s="21" t="str">
        <f>VLOOKUP($B251,Setup_MPP!$A:$E,5,FALSE)</f>
        <v>#6CB4B1</v>
      </c>
      <c r="H251" s="21" t="str">
        <f>IFERROR(IF(AND(A251&gt;=1,A251&lt;=104),VLOOKUP($A251,Location!$A:$J,6,FALSE),IF(A251=0,"Avant l'ouverture",IF(OR(A251=105,A251=106),"Bonus"))),"")</f>
        <v>Tour 1</v>
      </c>
      <c r="I251" s="21" t="str">
        <f>IF(LEFT(H251,4)="Tour",VLOOKUP(A251,Database!$A:$C,3,FALSE),"")</f>
        <v>E</v>
      </c>
      <c r="J251" s="21" t="str">
        <f>VLOOKUP($A251,Location!$A:$J,7,FALSE)</f>
        <v>Allemagne</v>
      </c>
      <c r="K251" s="21" t="str">
        <f>IFERROR(VLOOKUP(J251,Setup_Team!$B:$C,2,FALSE), "TDB")</f>
        <v>DEU</v>
      </c>
      <c r="L251" s="21" t="str">
        <f>VLOOKUP($A251,Location!$A:$J,8,FALSE)</f>
        <v>Curaçao</v>
      </c>
      <c r="M251" s="21" t="str">
        <f>IFERROR(VLOOKUP(L251,Setup_Team!$B:$C,2,FALSE), "TDB")</f>
        <v>CUW</v>
      </c>
      <c r="N251" s="21" t="str">
        <f>VLOOKUP($A251,Location!$A:$J,9,FALSE)</f>
        <v>Houston, Texas</v>
      </c>
      <c r="O251" s="21" t="str">
        <f>VLOOKUP($A251,Location!$A:$J,10,FALSE)</f>
        <v>NRG Stadium</v>
      </c>
      <c r="P251" s="27">
        <v>6</v>
      </c>
      <c r="Q251" s="27">
        <v>0</v>
      </c>
      <c r="R251" s="27" t="str">
        <f t="shared" si="19"/>
        <v>6-0</v>
      </c>
      <c r="S251" s="21">
        <v>0</v>
      </c>
      <c r="T251" s="20">
        <f>VLOOKUP($A251,Database!$A:$Y,10,FALSE)</f>
        <v>15</v>
      </c>
      <c r="U251" s="20">
        <f>VLOOKUP($A251,Database!$A:$Y,11,FALSE)</f>
        <v>179</v>
      </c>
      <c r="V251" s="20">
        <f>VLOOKUP($A251,Database!$A:$Y,12,FALSE)</f>
        <v>222</v>
      </c>
      <c r="W251" s="20" t="str">
        <f>VLOOKUP(A251,Database!A:M,13,FALSE)</f>
        <v>Terminé</v>
      </c>
      <c r="X251" s="20">
        <f>VLOOKUP($A251,Database!$A:$Y,20,FALSE)</f>
        <v>7</v>
      </c>
      <c r="Y251" s="20">
        <f>VLOOKUP($A251,Database!$A:$Y,21,FALSE)</f>
        <v>1</v>
      </c>
      <c r="Z251" s="20">
        <f t="shared" si="18"/>
        <v>0</v>
      </c>
      <c r="AA251" s="20">
        <f t="shared" si="20"/>
        <v>1</v>
      </c>
      <c r="AB251" s="20">
        <f t="shared" ca="1" si="21"/>
        <v>15</v>
      </c>
      <c r="AC251" s="20">
        <f t="shared" ca="1" si="22"/>
        <v>0</v>
      </c>
      <c r="AD251" s="20" t="str">
        <f ca="1">IF(AC251=0,"",IF(OR(ISBLANK(P251),ISBLANK(Q251)),"",IF(ISBLANK(VLOOKUP(A251,Database!A:AA,22,FALSE)),"",VLOOKUP(A251,Database!A:AA,22,FALSE))))</f>
        <v/>
      </c>
      <c r="AE251" s="20">
        <f ca="1">IFERROR(
   IF(
     OR(ISBLANK(P251),ISBLANK(Q251)),
     "",
     IF(
       AND(AB251&lt;&gt;"",OR(W251="Terminé",W251="En cours")),
       VLOOKUP(AD251,Setup_ScoreExactBonus!A:D,4,FALSE),
       0
     )),
  0)</f>
        <v>0</v>
      </c>
      <c r="AF251" s="21">
        <f t="shared" ca="1" si="23"/>
        <v>15</v>
      </c>
      <c r="AG251" s="21">
        <f ca="1">SUMIFS(AF$2:AF251,D$2:D251,D251)</f>
        <v>138</v>
      </c>
    </row>
    <row r="252" spans="1:33" hidden="1" x14ac:dyDescent="0.35">
      <c r="A252" s="21">
        <f>IF(ISBLANK(B252),"",COUNTIF(B$2:B252,B252))-1</f>
        <v>9</v>
      </c>
      <c r="B252" s="27">
        <v>8</v>
      </c>
      <c r="C252" s="10">
        <f>VLOOKUP($A252+IF($A252=0,1,0),Database!$A:$Y,7,FALSE)</f>
        <v>46187.791666666664</v>
      </c>
      <c r="D252" s="21" t="str">
        <f>VLOOKUP(Pronostics!$B252,Setup_MPP!$A:$G,3,FALSE)</f>
        <v>Louuiiis</v>
      </c>
      <c r="E252" s="21" t="str">
        <f>VLOOKUP(Pronostics!$B252,Setup_MPP!$A:$G,2,FALSE)</f>
        <v>Louis HARLE</v>
      </c>
      <c r="F252" s="21" t="str">
        <f>VLOOKUP($B252,Setup_MPP!$A:$E,4,FALSE)</f>
        <v>#EEF7B1</v>
      </c>
      <c r="G252" s="21" t="str">
        <f>VLOOKUP($B252,Setup_MPP!$A:$E,5,FALSE)</f>
        <v>#C1CB7D</v>
      </c>
      <c r="H252" s="21" t="str">
        <f>IFERROR(IF(AND(A252&gt;=1,A252&lt;=104),VLOOKUP($A252,Location!$A:$J,6,FALSE),IF(A252=0,"Avant l'ouverture",IF(OR(A252=105,A252=106),"Bonus"))),"")</f>
        <v>Tour 1</v>
      </c>
      <c r="I252" s="21" t="str">
        <f>IF(LEFT(H252,4)="Tour",VLOOKUP(A252,Database!$A:$C,3,FALSE),"")</f>
        <v>E</v>
      </c>
      <c r="J252" s="21" t="str">
        <f>VLOOKUP($A252,Location!$A:$J,7,FALSE)</f>
        <v>Allemagne</v>
      </c>
      <c r="K252" s="21" t="str">
        <f>IFERROR(VLOOKUP(J252,Setup_Team!$B:$C,2,FALSE), "TDB")</f>
        <v>DEU</v>
      </c>
      <c r="L252" s="21" t="str">
        <f>VLOOKUP($A252,Location!$A:$J,8,FALSE)</f>
        <v>Curaçao</v>
      </c>
      <c r="M252" s="21" t="str">
        <f>IFERROR(VLOOKUP(L252,Setup_Team!$B:$C,2,FALSE), "TDB")</f>
        <v>CUW</v>
      </c>
      <c r="N252" s="21" t="str">
        <f>VLOOKUP($A252,Location!$A:$J,9,FALSE)</f>
        <v>Houston, Texas</v>
      </c>
      <c r="O252" s="21" t="str">
        <f>VLOOKUP($A252,Location!$A:$J,10,FALSE)</f>
        <v>NRG Stadium</v>
      </c>
      <c r="P252" s="27">
        <v>3</v>
      </c>
      <c r="Q252" s="27">
        <v>0</v>
      </c>
      <c r="R252" s="27" t="str">
        <f t="shared" si="19"/>
        <v>3-0</v>
      </c>
      <c r="S252" s="21">
        <v>0</v>
      </c>
      <c r="T252" s="20">
        <f>VLOOKUP($A252,Database!$A:$Y,10,FALSE)</f>
        <v>15</v>
      </c>
      <c r="U252" s="20">
        <f>VLOOKUP($A252,Database!$A:$Y,11,FALSE)</f>
        <v>179</v>
      </c>
      <c r="V252" s="20">
        <f>VLOOKUP($A252,Database!$A:$Y,12,FALSE)</f>
        <v>222</v>
      </c>
      <c r="W252" s="20" t="str">
        <f>VLOOKUP(A252,Database!A:M,13,FALSE)</f>
        <v>Terminé</v>
      </c>
      <c r="X252" s="20">
        <f>VLOOKUP($A252,Database!$A:$Y,20,FALSE)</f>
        <v>7</v>
      </c>
      <c r="Y252" s="20">
        <f>VLOOKUP($A252,Database!$A:$Y,21,FALSE)</f>
        <v>1</v>
      </c>
      <c r="Z252" s="20">
        <f t="shared" si="18"/>
        <v>0</v>
      </c>
      <c r="AA252" s="20">
        <f t="shared" si="20"/>
        <v>1</v>
      </c>
      <c r="AB252" s="20">
        <f t="shared" ca="1" si="21"/>
        <v>15</v>
      </c>
      <c r="AC252" s="20">
        <f t="shared" ca="1" si="22"/>
        <v>0</v>
      </c>
      <c r="AD252" s="20" t="str">
        <f ca="1">IF(AC252=0,"",IF(OR(ISBLANK(P252),ISBLANK(Q252)),"",IF(ISBLANK(VLOOKUP(A252,Database!A:AA,22,FALSE)),"",VLOOKUP(A252,Database!A:AA,22,FALSE))))</f>
        <v/>
      </c>
      <c r="AE252" s="20">
        <f ca="1">IFERROR(
   IF(
     OR(ISBLANK(P252),ISBLANK(Q252)),
     "",
     IF(
       AND(AB252&lt;&gt;"",OR(W252="Terminé",W252="En cours")),
       VLOOKUP(AD252,Setup_ScoreExactBonus!A:D,4,FALSE),
       0
     )),
  0)</f>
        <v>0</v>
      </c>
      <c r="AF252" s="21">
        <f t="shared" ca="1" si="23"/>
        <v>15</v>
      </c>
      <c r="AG252" s="21">
        <f ca="1">SUMIFS(AF$2:AF252,D$2:D252,D252)</f>
        <v>515</v>
      </c>
    </row>
    <row r="253" spans="1:33" x14ac:dyDescent="0.35">
      <c r="A253" s="21">
        <f>IF(ISBLANK(B253),"",COUNTIF(B$2:B253,B253))-1</f>
        <v>9</v>
      </c>
      <c r="B253" s="27">
        <v>9</v>
      </c>
      <c r="C253" s="10">
        <f>VLOOKUP($A253+IF($A253=0,1,0),Database!$A:$Y,7,FALSE)</f>
        <v>46187.791666666664</v>
      </c>
      <c r="D253" s="21" t="str">
        <f>VLOOKUP(Pronostics!$B253,Setup_MPP!$A:$G,3,FALSE)</f>
        <v>Aurelien_dpq</v>
      </c>
      <c r="E253" s="21" t="str">
        <f>VLOOKUP(Pronostics!$B253,Setup_MPP!$A:$G,2,FALSE)</f>
        <v>Aurélien DE POULPIQUET</v>
      </c>
      <c r="F253" s="21" t="str">
        <f>VLOOKUP($B253,Setup_MPP!$A:$E,4,FALSE)</f>
        <v>#F4EA9D</v>
      </c>
      <c r="G253" s="21" t="str">
        <f>VLOOKUP($B253,Setup_MPP!$A:$E,5,FALSE)</f>
        <v>#D2C458</v>
      </c>
      <c r="H253" s="21" t="str">
        <f>IFERROR(IF(AND(A253&gt;=1,A253&lt;=104),VLOOKUP($A253,Location!$A:$J,6,FALSE),IF(A253=0,"Avant l'ouverture",IF(OR(A253=105,A253=106),"Bonus"))),"")</f>
        <v>Tour 1</v>
      </c>
      <c r="I253" s="21" t="str">
        <f>IF(LEFT(H253,4)="Tour",VLOOKUP(A253,Database!$A:$C,3,FALSE),"")</f>
        <v>E</v>
      </c>
      <c r="J253" s="21" t="str">
        <f>VLOOKUP($A253,Location!$A:$J,7,FALSE)</f>
        <v>Allemagne</v>
      </c>
      <c r="K253" s="21" t="str">
        <f>IFERROR(VLOOKUP(J253,Setup_Team!$B:$C,2,FALSE), "TDB")</f>
        <v>DEU</v>
      </c>
      <c r="L253" s="21" t="str">
        <f>VLOOKUP($A253,Location!$A:$J,8,FALSE)</f>
        <v>Curaçao</v>
      </c>
      <c r="M253" s="21" t="str">
        <f>IFERROR(VLOOKUP(L253,Setup_Team!$B:$C,2,FALSE), "TDB")</f>
        <v>CUW</v>
      </c>
      <c r="N253" s="21" t="str">
        <f>VLOOKUP($A253,Location!$A:$J,9,FALSE)</f>
        <v>Houston, Texas</v>
      </c>
      <c r="O253" s="21" t="str">
        <f>VLOOKUP($A253,Location!$A:$J,10,FALSE)</f>
        <v>NRG Stadium</v>
      </c>
      <c r="P253" s="27">
        <v>4</v>
      </c>
      <c r="Q253" s="27">
        <v>1</v>
      </c>
      <c r="R253" s="27" t="str">
        <f t="shared" si="19"/>
        <v>4-1</v>
      </c>
      <c r="S253" s="21">
        <v>0</v>
      </c>
      <c r="T253" s="20">
        <f>VLOOKUP($A253,Database!$A:$Y,10,FALSE)</f>
        <v>15</v>
      </c>
      <c r="U253" s="20">
        <f>VLOOKUP($A253,Database!$A:$Y,11,FALSE)</f>
        <v>179</v>
      </c>
      <c r="V253" s="20">
        <f>VLOOKUP($A253,Database!$A:$Y,12,FALSE)</f>
        <v>222</v>
      </c>
      <c r="W253" s="20" t="str">
        <f>VLOOKUP(A253,Database!A:M,13,FALSE)</f>
        <v>Terminé</v>
      </c>
      <c r="X253" s="20">
        <f>VLOOKUP($A253,Database!$A:$Y,20,FALSE)</f>
        <v>7</v>
      </c>
      <c r="Y253" s="20">
        <f>VLOOKUP($A253,Database!$A:$Y,21,FALSE)</f>
        <v>1</v>
      </c>
      <c r="Z253" s="20">
        <f t="shared" si="18"/>
        <v>0</v>
      </c>
      <c r="AA253" s="20">
        <f t="shared" si="20"/>
        <v>1</v>
      </c>
      <c r="AB253" s="20">
        <f t="shared" ca="1" si="21"/>
        <v>15</v>
      </c>
      <c r="AC253" s="20">
        <f t="shared" ca="1" si="22"/>
        <v>0</v>
      </c>
      <c r="AD253" s="20" t="str">
        <f ca="1">IF(AC253=0,"",IF(OR(ISBLANK(P253),ISBLANK(Q253)),"",IF(ISBLANK(VLOOKUP(A253,Database!A:AA,22,FALSE)),"",VLOOKUP(A253,Database!A:AA,22,FALSE))))</f>
        <v/>
      </c>
      <c r="AE253" s="20">
        <f ca="1">IFERROR(
   IF(
     OR(ISBLANK(P253),ISBLANK(Q253)),
     "",
     IF(
       AND(AB253&lt;&gt;"",OR(W253="Terminé",W253="En cours")),
       VLOOKUP(AD253,Setup_ScoreExactBonus!A:D,4,FALSE),
       0
     )),
  0)</f>
        <v>0</v>
      </c>
      <c r="AF253" s="21">
        <f t="shared" ca="1" si="23"/>
        <v>15</v>
      </c>
      <c r="AG253" s="21">
        <f ca="1">SUMIFS(AF$2:AF253,D$2:D253,D253)</f>
        <v>420</v>
      </c>
    </row>
    <row r="254" spans="1:33" hidden="1" x14ac:dyDescent="0.35">
      <c r="A254" s="21">
        <f>IF(ISBLANK(B254),"",COUNTIF(B$2:B254,B254))-1</f>
        <v>9</v>
      </c>
      <c r="B254" s="27">
        <v>10</v>
      </c>
      <c r="C254" s="10">
        <f>VLOOKUP($A254+IF($A254=0,1,0),Database!$A:$Y,7,FALSE)</f>
        <v>46187.791666666664</v>
      </c>
      <c r="D254" s="21" t="str">
        <f>VLOOKUP(Pronostics!$B254,Setup_MPP!$A:$G,3,FALSE)</f>
        <v>RandomPaul</v>
      </c>
      <c r="E254" s="21" t="str">
        <f>VLOOKUP(Pronostics!$B254,Setup_MPP!$A:$G,2,FALSE)</f>
        <v>Paul MONTESINOS</v>
      </c>
      <c r="F254" s="21" t="str">
        <f>VLOOKUP($B254,Setup_MPP!$A:$E,4,FALSE)</f>
        <v>#C4B0FF</v>
      </c>
      <c r="G254" s="21" t="str">
        <f>VLOOKUP($B254,Setup_MPP!$A:$E,5,FALSE)</f>
        <v>#7F66C8</v>
      </c>
      <c r="H254" s="21" t="str">
        <f>IFERROR(IF(AND(A254&gt;=1,A254&lt;=104),VLOOKUP($A254,Location!$A:$J,6,FALSE),IF(A254=0,"Avant l'ouverture",IF(OR(A254=105,A254=106),"Bonus"))),"")</f>
        <v>Tour 1</v>
      </c>
      <c r="I254" s="21" t="str">
        <f>IF(LEFT(H254,4)="Tour",VLOOKUP(A254,Database!$A:$C,3,FALSE),"")</f>
        <v>E</v>
      </c>
      <c r="J254" s="21" t="str">
        <f>VLOOKUP($A254,Location!$A:$J,7,FALSE)</f>
        <v>Allemagne</v>
      </c>
      <c r="K254" s="21" t="str">
        <f>IFERROR(VLOOKUP(J254,Setup_Team!$B:$C,2,FALSE), "TDB")</f>
        <v>DEU</v>
      </c>
      <c r="L254" s="21" t="str">
        <f>VLOOKUP($A254,Location!$A:$J,8,FALSE)</f>
        <v>Curaçao</v>
      </c>
      <c r="M254" s="21" t="str">
        <f>IFERROR(VLOOKUP(L254,Setup_Team!$B:$C,2,FALSE), "TDB")</f>
        <v>CUW</v>
      </c>
      <c r="N254" s="21" t="str">
        <f>VLOOKUP($A254,Location!$A:$J,9,FALSE)</f>
        <v>Houston, Texas</v>
      </c>
      <c r="O254" s="21" t="str">
        <f>VLOOKUP($A254,Location!$A:$J,10,FALSE)</f>
        <v>NRG Stadium</v>
      </c>
      <c r="P254" s="27">
        <v>8</v>
      </c>
      <c r="Q254" s="27">
        <v>0</v>
      </c>
      <c r="R254" s="27" t="str">
        <f t="shared" si="19"/>
        <v>8-0</v>
      </c>
      <c r="S254" s="21">
        <v>0</v>
      </c>
      <c r="T254" s="20">
        <f>VLOOKUP($A254,Database!$A:$Y,10,FALSE)</f>
        <v>15</v>
      </c>
      <c r="U254" s="20">
        <f>VLOOKUP($A254,Database!$A:$Y,11,FALSE)</f>
        <v>179</v>
      </c>
      <c r="V254" s="20">
        <f>VLOOKUP($A254,Database!$A:$Y,12,FALSE)</f>
        <v>222</v>
      </c>
      <c r="W254" s="20" t="str">
        <f>VLOOKUP(A254,Database!A:M,13,FALSE)</f>
        <v>Terminé</v>
      </c>
      <c r="X254" s="20">
        <f>VLOOKUP($A254,Database!$A:$Y,20,FALSE)</f>
        <v>7</v>
      </c>
      <c r="Y254" s="20">
        <f>VLOOKUP($A254,Database!$A:$Y,21,FALSE)</f>
        <v>1</v>
      </c>
      <c r="Z254" s="20">
        <f t="shared" si="18"/>
        <v>0</v>
      </c>
      <c r="AA254" s="20">
        <f t="shared" si="20"/>
        <v>1</v>
      </c>
      <c r="AB254" s="20">
        <f t="shared" ca="1" si="21"/>
        <v>15</v>
      </c>
      <c r="AC254" s="20">
        <f t="shared" ca="1" si="22"/>
        <v>0</v>
      </c>
      <c r="AD254" s="20" t="str">
        <f ca="1">IF(AC254=0,"",IF(OR(ISBLANK(P254),ISBLANK(Q254)),"",IF(ISBLANK(VLOOKUP(A254,Database!A:AA,22,FALSE)),"",VLOOKUP(A254,Database!A:AA,22,FALSE))))</f>
        <v/>
      </c>
      <c r="AE254" s="20">
        <f ca="1">IFERROR(
   IF(
     OR(ISBLANK(P254),ISBLANK(Q254)),
     "",
     IF(
       AND(AB254&lt;&gt;"",OR(W254="Terminé",W254="En cours")),
       VLOOKUP(AD254,Setup_ScoreExactBonus!A:D,4,FALSE),
       0
     )),
  0)</f>
        <v>0</v>
      </c>
      <c r="AF254" s="21">
        <f t="shared" ca="1" si="23"/>
        <v>15</v>
      </c>
      <c r="AG254" s="21">
        <f ca="1">SUMIFS(AF$2:AF254,D$2:D254,D254)</f>
        <v>344</v>
      </c>
    </row>
    <row r="255" spans="1:33" hidden="1" x14ac:dyDescent="0.35">
      <c r="A255" s="21">
        <f>IF(ISBLANK(B255),"",COUNTIF(B$2:B255,B255))-1</f>
        <v>9</v>
      </c>
      <c r="B255" s="27">
        <v>11</v>
      </c>
      <c r="C255" s="10">
        <f>VLOOKUP($A255+IF($A255=0,1,0),Database!$A:$Y,7,FALSE)</f>
        <v>46187.791666666664</v>
      </c>
      <c r="D255" s="21" t="str">
        <f>VLOOKUP(Pronostics!$B255,Setup_MPP!$A:$G,3,FALSE)</f>
        <v>Kinsley91</v>
      </c>
      <c r="E255" s="21" t="str">
        <f>VLOOKUP(Pronostics!$B255,Setup_MPP!$A:$G,2,FALSE)</f>
        <v>Kinsley ROQUE</v>
      </c>
      <c r="F255" s="21" t="str">
        <f>VLOOKUP($B255,Setup_MPP!$A:$E,4,FALSE)</f>
        <v>#CBEBBA</v>
      </c>
      <c r="G255" s="21" t="str">
        <f>VLOOKUP($B255,Setup_MPP!$A:$E,5,FALSE)</f>
        <v>#70BC6E</v>
      </c>
      <c r="H255" s="21" t="str">
        <f>IFERROR(IF(AND(A255&gt;=1,A255&lt;=104),VLOOKUP($A255,Location!$A:$J,6,FALSE),IF(A255=0,"Avant l'ouverture",IF(OR(A255=105,A255=106),"Bonus"))),"")</f>
        <v>Tour 1</v>
      </c>
      <c r="I255" s="21" t="str">
        <f>IF(LEFT(H255,4)="Tour",VLOOKUP(A255,Database!$A:$C,3,FALSE),"")</f>
        <v>E</v>
      </c>
      <c r="J255" s="21" t="str">
        <f>VLOOKUP($A255,Location!$A:$J,7,FALSE)</f>
        <v>Allemagne</v>
      </c>
      <c r="K255" s="21" t="str">
        <f>IFERROR(VLOOKUP(J255,Setup_Team!$B:$C,2,FALSE), "TDB")</f>
        <v>DEU</v>
      </c>
      <c r="L255" s="21" t="str">
        <f>VLOOKUP($A255,Location!$A:$J,8,FALSE)</f>
        <v>Curaçao</v>
      </c>
      <c r="M255" s="21" t="str">
        <f>IFERROR(VLOOKUP(L255,Setup_Team!$B:$C,2,FALSE), "TDB")</f>
        <v>CUW</v>
      </c>
      <c r="N255" s="21" t="str">
        <f>VLOOKUP($A255,Location!$A:$J,9,FALSE)</f>
        <v>Houston, Texas</v>
      </c>
      <c r="O255" s="21" t="str">
        <f>VLOOKUP($A255,Location!$A:$J,10,FALSE)</f>
        <v>NRG Stadium</v>
      </c>
      <c r="P255" s="27">
        <v>2</v>
      </c>
      <c r="Q255" s="27">
        <v>0</v>
      </c>
      <c r="R255" s="27" t="str">
        <f t="shared" si="19"/>
        <v>2-0</v>
      </c>
      <c r="S255" s="21">
        <v>0</v>
      </c>
      <c r="T255" s="20">
        <f>VLOOKUP($A255,Database!$A:$Y,10,FALSE)</f>
        <v>15</v>
      </c>
      <c r="U255" s="20">
        <f>VLOOKUP($A255,Database!$A:$Y,11,FALSE)</f>
        <v>179</v>
      </c>
      <c r="V255" s="20">
        <f>VLOOKUP($A255,Database!$A:$Y,12,FALSE)</f>
        <v>222</v>
      </c>
      <c r="W255" s="20" t="str">
        <f>VLOOKUP(A255,Database!A:M,13,FALSE)</f>
        <v>Terminé</v>
      </c>
      <c r="X255" s="20">
        <f>VLOOKUP($A255,Database!$A:$Y,20,FALSE)</f>
        <v>7</v>
      </c>
      <c r="Y255" s="20">
        <f>VLOOKUP($A255,Database!$A:$Y,21,FALSE)</f>
        <v>1</v>
      </c>
      <c r="Z255" s="20">
        <f t="shared" si="18"/>
        <v>0</v>
      </c>
      <c r="AA255" s="20">
        <f t="shared" si="20"/>
        <v>1</v>
      </c>
      <c r="AB255" s="20">
        <f t="shared" ca="1" si="21"/>
        <v>15</v>
      </c>
      <c r="AC255" s="20">
        <f t="shared" ca="1" si="22"/>
        <v>0</v>
      </c>
      <c r="AD255" s="20" t="str">
        <f ca="1">IF(AC255=0,"",IF(OR(ISBLANK(P255),ISBLANK(Q255)),"",IF(ISBLANK(VLOOKUP(A255,Database!A:AA,22,FALSE)),"",VLOOKUP(A255,Database!A:AA,22,FALSE))))</f>
        <v/>
      </c>
      <c r="AE255" s="20">
        <f ca="1">IFERROR(
   IF(
     OR(ISBLANK(P255),ISBLANK(Q255)),
     "",
     IF(
       AND(AB255&lt;&gt;"",OR(W255="Terminé",W255="En cours")),
       VLOOKUP(AD255,Setup_ScoreExactBonus!A:D,4,FALSE),
       0
     )),
  0)</f>
        <v>0</v>
      </c>
      <c r="AF255" s="21">
        <f t="shared" ca="1" si="23"/>
        <v>15</v>
      </c>
      <c r="AG255" s="21">
        <f ca="1">SUMIFS(AF$2:AF255,D$2:D255,D255)</f>
        <v>279</v>
      </c>
    </row>
    <row r="256" spans="1:33" hidden="1" x14ac:dyDescent="0.35">
      <c r="A256" s="21">
        <f>IF(ISBLANK(B256),"",COUNTIF(B$2:B256,B256))-1</f>
        <v>9</v>
      </c>
      <c r="B256" s="27">
        <v>12</v>
      </c>
      <c r="C256" s="10">
        <f>VLOOKUP($A256+IF($A256=0,1,0),Database!$A:$Y,7,FALSE)</f>
        <v>46187.791666666664</v>
      </c>
      <c r="D256" s="21" t="str">
        <f>VLOOKUP(Pronostics!$B256,Setup_MPP!$A:$G,3,FALSE)</f>
        <v>Jaouad1</v>
      </c>
      <c r="E256" s="21" t="str">
        <f>VLOOKUP(Pronostics!$B256,Setup_MPP!$A:$G,2,FALSE)</f>
        <v>Jaouad SETTI</v>
      </c>
      <c r="F256" s="21" t="str">
        <f>VLOOKUP($B256,Setup_MPP!$A:$E,4,FALSE)</f>
        <v>#C2D4FF</v>
      </c>
      <c r="G256" s="21" t="str">
        <f>VLOOKUP($B256,Setup_MPP!$A:$E,5,FALSE)</f>
        <v>#6586D5</v>
      </c>
      <c r="H256" s="21" t="str">
        <f>IFERROR(IF(AND(A256&gt;=1,A256&lt;=104),VLOOKUP($A256,Location!$A:$J,6,FALSE),IF(A256=0,"Avant l'ouverture",IF(OR(A256=105,A256=106),"Bonus"))),"")</f>
        <v>Tour 1</v>
      </c>
      <c r="I256" s="21" t="str">
        <f>IF(LEFT(H256,4)="Tour",VLOOKUP(A256,Database!$A:$C,3,FALSE),"")</f>
        <v>E</v>
      </c>
      <c r="J256" s="21" t="str">
        <f>VLOOKUP($A256,Location!$A:$J,7,FALSE)</f>
        <v>Allemagne</v>
      </c>
      <c r="K256" s="21" t="str">
        <f>IFERROR(VLOOKUP(J256,Setup_Team!$B:$C,2,FALSE), "TDB")</f>
        <v>DEU</v>
      </c>
      <c r="L256" s="21" t="str">
        <f>VLOOKUP($A256,Location!$A:$J,8,FALSE)</f>
        <v>Curaçao</v>
      </c>
      <c r="M256" s="21" t="str">
        <f>IFERROR(VLOOKUP(L256,Setup_Team!$B:$C,2,FALSE), "TDB")</f>
        <v>CUW</v>
      </c>
      <c r="N256" s="21" t="str">
        <f>VLOOKUP($A256,Location!$A:$J,9,FALSE)</f>
        <v>Houston, Texas</v>
      </c>
      <c r="O256" s="21" t="str">
        <f>VLOOKUP($A256,Location!$A:$J,10,FALSE)</f>
        <v>NRG Stadium</v>
      </c>
      <c r="P256" s="27">
        <v>5</v>
      </c>
      <c r="Q256" s="27">
        <v>0</v>
      </c>
      <c r="R256" s="27" t="str">
        <f t="shared" si="19"/>
        <v>5-0</v>
      </c>
      <c r="S256" s="21">
        <v>0</v>
      </c>
      <c r="T256" s="20">
        <f>VLOOKUP($A256,Database!$A:$Y,10,FALSE)</f>
        <v>15</v>
      </c>
      <c r="U256" s="20">
        <f>VLOOKUP($A256,Database!$A:$Y,11,FALSE)</f>
        <v>179</v>
      </c>
      <c r="V256" s="20">
        <f>VLOOKUP($A256,Database!$A:$Y,12,FALSE)</f>
        <v>222</v>
      </c>
      <c r="W256" s="20" t="str">
        <f>VLOOKUP(A256,Database!A:M,13,FALSE)</f>
        <v>Terminé</v>
      </c>
      <c r="X256" s="20">
        <f>VLOOKUP($A256,Database!$A:$Y,20,FALSE)</f>
        <v>7</v>
      </c>
      <c r="Y256" s="20">
        <f>VLOOKUP($A256,Database!$A:$Y,21,FALSE)</f>
        <v>1</v>
      </c>
      <c r="Z256" s="20">
        <f t="shared" si="18"/>
        <v>0</v>
      </c>
      <c r="AA256" s="20">
        <f t="shared" si="20"/>
        <v>1</v>
      </c>
      <c r="AB256" s="20">
        <f t="shared" ca="1" si="21"/>
        <v>15</v>
      </c>
      <c r="AC256" s="20">
        <f t="shared" ca="1" si="22"/>
        <v>0</v>
      </c>
      <c r="AD256" s="20" t="str">
        <f ca="1">IF(AC256=0,"",IF(OR(ISBLANK(P256),ISBLANK(Q256)),"",IF(ISBLANK(VLOOKUP(A256,Database!A:AA,22,FALSE)),"",VLOOKUP(A256,Database!A:AA,22,FALSE))))</f>
        <v/>
      </c>
      <c r="AE256" s="20">
        <f ca="1">IFERROR(
   IF(
     OR(ISBLANK(P256),ISBLANK(Q256)),
     "",
     IF(
       AND(AB256&lt;&gt;"",OR(W256="Terminé",W256="En cours")),
       VLOOKUP(AD256,Setup_ScoreExactBonus!A:D,4,FALSE),
       0
     )),
  0)</f>
        <v>0</v>
      </c>
      <c r="AF256" s="21">
        <f t="shared" ca="1" si="23"/>
        <v>15</v>
      </c>
      <c r="AG256" s="21">
        <f ca="1">SUMIFS(AF$2:AF256,D$2:D256,D256)</f>
        <v>324</v>
      </c>
    </row>
    <row r="257" spans="1:33" hidden="1" x14ac:dyDescent="0.35">
      <c r="A257" s="21">
        <f>IF(ISBLANK(B257),"",COUNTIF(B$2:B257,B257))-1</f>
        <v>9</v>
      </c>
      <c r="B257" s="27">
        <v>13</v>
      </c>
      <c r="C257" s="10">
        <f>VLOOKUP($A257+IF($A257=0,1,0),Database!$A:$Y,7,FALSE)</f>
        <v>46187.791666666664</v>
      </c>
      <c r="D257" s="21" t="str">
        <f>VLOOKUP(Pronostics!$B257,Setup_MPP!$A:$G,3,FALSE)</f>
        <v>Julien_I</v>
      </c>
      <c r="E257" s="21" t="str">
        <f>VLOOKUP(Pronostics!$B257,Setup_MPP!$A:$G,2,FALSE)</f>
        <v>Julien INGE</v>
      </c>
      <c r="F257" s="21" t="str">
        <f>VLOOKUP($B257,Setup_MPP!$A:$E,4,FALSE)</f>
        <v>#C1E0EF</v>
      </c>
      <c r="G257" s="21" t="str">
        <f>VLOOKUP($B257,Setup_MPP!$A:$E,5,FALSE)</f>
        <v>#4F91B2</v>
      </c>
      <c r="H257" s="21" t="str">
        <f>IFERROR(IF(AND(A257&gt;=1,A257&lt;=104),VLOOKUP($A257,Location!$A:$J,6,FALSE),IF(A257=0,"Avant l'ouverture",IF(OR(A257=105,A257=106),"Bonus"))),"")</f>
        <v>Tour 1</v>
      </c>
      <c r="I257" s="21" t="str">
        <f>IF(LEFT(H257,4)="Tour",VLOOKUP(A257,Database!$A:$C,3,FALSE),"")</f>
        <v>E</v>
      </c>
      <c r="J257" s="21" t="str">
        <f>VLOOKUP($A257,Location!$A:$J,7,FALSE)</f>
        <v>Allemagne</v>
      </c>
      <c r="K257" s="21" t="str">
        <f>IFERROR(VLOOKUP(J257,Setup_Team!$B:$C,2,FALSE), "TDB")</f>
        <v>DEU</v>
      </c>
      <c r="L257" s="21" t="str">
        <f>VLOOKUP($A257,Location!$A:$J,8,FALSE)</f>
        <v>Curaçao</v>
      </c>
      <c r="M257" s="21" t="str">
        <f>IFERROR(VLOOKUP(L257,Setup_Team!$B:$C,2,FALSE), "TDB")</f>
        <v>CUW</v>
      </c>
      <c r="N257" s="21" t="str">
        <f>VLOOKUP($A257,Location!$A:$J,9,FALSE)</f>
        <v>Houston, Texas</v>
      </c>
      <c r="O257" s="21" t="str">
        <f>VLOOKUP($A257,Location!$A:$J,10,FALSE)</f>
        <v>NRG Stadium</v>
      </c>
      <c r="P257" s="27">
        <v>2</v>
      </c>
      <c r="Q257" s="27">
        <v>2</v>
      </c>
      <c r="R257" s="27" t="str">
        <f t="shared" si="19"/>
        <v>2-2</v>
      </c>
      <c r="S257" s="21">
        <v>0</v>
      </c>
      <c r="T257" s="20">
        <f>VLOOKUP($A257,Database!$A:$Y,10,FALSE)</f>
        <v>15</v>
      </c>
      <c r="U257" s="20">
        <f>VLOOKUP($A257,Database!$A:$Y,11,FALSE)</f>
        <v>179</v>
      </c>
      <c r="V257" s="20">
        <f>VLOOKUP($A257,Database!$A:$Y,12,FALSE)</f>
        <v>222</v>
      </c>
      <c r="W257" s="20" t="str">
        <f>VLOOKUP(A257,Database!A:M,13,FALSE)</f>
        <v>Terminé</v>
      </c>
      <c r="X257" s="20">
        <f>VLOOKUP($A257,Database!$A:$Y,20,FALSE)</f>
        <v>7</v>
      </c>
      <c r="Y257" s="20">
        <f>VLOOKUP($A257,Database!$A:$Y,21,FALSE)</f>
        <v>1</v>
      </c>
      <c r="Z257" s="20">
        <f t="shared" si="18"/>
        <v>0</v>
      </c>
      <c r="AA257" s="20">
        <f t="shared" si="20"/>
        <v>0</v>
      </c>
      <c r="AB257" s="20">
        <f t="shared" ca="1" si="21"/>
        <v>0</v>
      </c>
      <c r="AC257" s="20">
        <f t="shared" ca="1" si="22"/>
        <v>0</v>
      </c>
      <c r="AD257" s="20" t="str">
        <f ca="1">IF(AC257=0,"",IF(OR(ISBLANK(P257),ISBLANK(Q257)),"",IF(ISBLANK(VLOOKUP(A257,Database!A:AA,22,FALSE)),"",VLOOKUP(A257,Database!A:AA,22,FALSE))))</f>
        <v/>
      </c>
      <c r="AE257" s="20">
        <f ca="1">IFERROR(
   IF(
     OR(ISBLANK(P257),ISBLANK(Q257)),
     "",
     IF(
       AND(AB257&lt;&gt;"",OR(W257="Terminé",W257="En cours")),
       VLOOKUP(AD257,Setup_ScoreExactBonus!A:D,4,FALSE),
       0
     )),
  0)</f>
        <v>0</v>
      </c>
      <c r="AF257" s="21">
        <f t="shared" ca="1" si="23"/>
        <v>0</v>
      </c>
      <c r="AG257" s="21">
        <f ca="1">SUMIFS(AF$2:AF257,D$2:D257,D257)</f>
        <v>380</v>
      </c>
    </row>
    <row r="258" spans="1:33" hidden="1" x14ac:dyDescent="0.35">
      <c r="A258" s="21">
        <f>IF(ISBLANK(B258),"",COUNTIF(B$2:B258,B258))-1</f>
        <v>9</v>
      </c>
      <c r="B258" s="27">
        <v>14</v>
      </c>
      <c r="C258" s="10">
        <f>VLOOKUP($A258+IF($A258=0,1,0),Database!$A:$Y,7,FALSE)</f>
        <v>46187.791666666664</v>
      </c>
      <c r="D258" s="21" t="str">
        <f>VLOOKUP(Pronostics!$B258,Setup_MPP!$A:$G,3,FALSE)</f>
        <v>MarieEYT</v>
      </c>
      <c r="E258" s="21" t="str">
        <f>VLOOKUP(Pronostics!$B258,Setup_MPP!$A:$G,2,FALSE)</f>
        <v>Marie EXBRAYAT</v>
      </c>
      <c r="F258" s="21" t="str">
        <f>VLOOKUP($B258,Setup_MPP!$A:$E,4,FALSE)</f>
        <v>#FFAFD2</v>
      </c>
      <c r="G258" s="21" t="str">
        <f>VLOOKUP($B258,Setup_MPP!$A:$E,5,FALSE)</f>
        <v>#F2589B</v>
      </c>
      <c r="H258" s="21" t="str">
        <f>IFERROR(IF(AND(A258&gt;=1,A258&lt;=104),VLOOKUP($A258,Location!$A:$J,6,FALSE),IF(A258=0,"Avant l'ouverture",IF(OR(A258=105,A258=106),"Bonus"))),"")</f>
        <v>Tour 1</v>
      </c>
      <c r="I258" s="21" t="str">
        <f>IF(LEFT(H258,4)="Tour",VLOOKUP(A258,Database!$A:$C,3,FALSE),"")</f>
        <v>E</v>
      </c>
      <c r="J258" s="21" t="str">
        <f>VLOOKUP($A258,Location!$A:$J,7,FALSE)</f>
        <v>Allemagne</v>
      </c>
      <c r="K258" s="21" t="str">
        <f>IFERROR(VLOOKUP(J258,Setup_Team!$B:$C,2,FALSE), "TDB")</f>
        <v>DEU</v>
      </c>
      <c r="L258" s="21" t="str">
        <f>VLOOKUP($A258,Location!$A:$J,8,FALSE)</f>
        <v>Curaçao</v>
      </c>
      <c r="M258" s="21" t="str">
        <f>IFERROR(VLOOKUP(L258,Setup_Team!$B:$C,2,FALSE), "TDB")</f>
        <v>CUW</v>
      </c>
      <c r="N258" s="21" t="str">
        <f>VLOOKUP($A258,Location!$A:$J,9,FALSE)</f>
        <v>Houston, Texas</v>
      </c>
      <c r="O258" s="21" t="str">
        <f>VLOOKUP($A258,Location!$A:$J,10,FALSE)</f>
        <v>NRG Stadium</v>
      </c>
      <c r="P258" s="27">
        <v>5</v>
      </c>
      <c r="Q258" s="27">
        <v>0</v>
      </c>
      <c r="R258" s="27" t="str">
        <f t="shared" si="19"/>
        <v>5-0</v>
      </c>
      <c r="S258" s="21">
        <v>0</v>
      </c>
      <c r="T258" s="20">
        <f>VLOOKUP($A258,Database!$A:$Y,10,FALSE)</f>
        <v>15</v>
      </c>
      <c r="U258" s="20">
        <f>VLOOKUP($A258,Database!$A:$Y,11,FALSE)</f>
        <v>179</v>
      </c>
      <c r="V258" s="20">
        <f>VLOOKUP($A258,Database!$A:$Y,12,FALSE)</f>
        <v>222</v>
      </c>
      <c r="W258" s="20" t="str">
        <f>VLOOKUP(A258,Database!A:M,13,FALSE)</f>
        <v>Terminé</v>
      </c>
      <c r="X258" s="20">
        <f>VLOOKUP($A258,Database!$A:$Y,20,FALSE)</f>
        <v>7</v>
      </c>
      <c r="Y258" s="20">
        <f>VLOOKUP($A258,Database!$A:$Y,21,FALSE)</f>
        <v>1</v>
      </c>
      <c r="Z258" s="20">
        <f t="shared" ref="Z258:Z321" si="24">IF(A258=0,0,IF(W258="À venir",0,IF(AND(ISBLANK(P258),ISBLANK(Q258)),1,0)))</f>
        <v>0</v>
      </c>
      <c r="AA258" s="20">
        <f t="shared" si="20"/>
        <v>1</v>
      </c>
      <c r="AB258" s="20">
        <f t="shared" ca="1" si="21"/>
        <v>15</v>
      </c>
      <c r="AC258" s="20">
        <f t="shared" ca="1" si="22"/>
        <v>0</v>
      </c>
      <c r="AD258" s="20" t="str">
        <f ca="1">IF(AC258=0,"",IF(OR(ISBLANK(P258),ISBLANK(Q258)),"",IF(ISBLANK(VLOOKUP(A258,Database!A:AA,22,FALSE)),"",VLOOKUP(A258,Database!A:AA,22,FALSE))))</f>
        <v/>
      </c>
      <c r="AE258" s="20">
        <f ca="1">IFERROR(
   IF(
     OR(ISBLANK(P258),ISBLANK(Q258)),
     "",
     IF(
       AND(AB258&lt;&gt;"",OR(W258="Terminé",W258="En cours")),
       VLOOKUP(AD258,Setup_ScoreExactBonus!A:D,4,FALSE),
       0
     )),
  0)</f>
        <v>0</v>
      </c>
      <c r="AF258" s="21">
        <f t="shared" ca="1" si="23"/>
        <v>15</v>
      </c>
      <c r="AG258" s="21">
        <f ca="1">SUMIFS(AF$2:AF258,D$2:D258,D258)</f>
        <v>244</v>
      </c>
    </row>
    <row r="259" spans="1:33" hidden="1" x14ac:dyDescent="0.35">
      <c r="A259" s="21">
        <f>IF(ISBLANK(B259),"",COUNTIF(B$2:B259,B259))-1</f>
        <v>9</v>
      </c>
      <c r="B259" s="27">
        <v>15</v>
      </c>
      <c r="C259" s="10">
        <f>VLOOKUP($A259+IF($A259=0,1,0),Database!$A:$Y,7,FALSE)</f>
        <v>46187.791666666664</v>
      </c>
      <c r="D259" s="21" t="str">
        <f>VLOOKUP(Pronostics!$B259,Setup_MPP!$A:$G,3,FALSE)</f>
        <v>Amino28</v>
      </c>
      <c r="E259" s="21" t="str">
        <f>VLOOKUP(Pronostics!$B259,Setup_MPP!$A:$G,2,FALSE)</f>
        <v>Amine ZARROUKI</v>
      </c>
      <c r="F259" s="21" t="str">
        <f>VLOOKUP($B259,Setup_MPP!$A:$E,4,FALSE)</f>
        <v>#FF9898</v>
      </c>
      <c r="G259" s="21" t="str">
        <f>VLOOKUP($B259,Setup_MPP!$A:$E,5,FALSE)</f>
        <v>#FF5D5D</v>
      </c>
      <c r="H259" s="21" t="str">
        <f>IFERROR(IF(AND(A259&gt;=1,A259&lt;=104),VLOOKUP($A259,Location!$A:$J,6,FALSE),IF(A259=0,"Avant l'ouverture",IF(OR(A259=105,A259=106),"Bonus"))),"")</f>
        <v>Tour 1</v>
      </c>
      <c r="I259" s="21" t="str">
        <f>IF(LEFT(H259,4)="Tour",VLOOKUP(A259,Database!$A:$C,3,FALSE),"")</f>
        <v>E</v>
      </c>
      <c r="J259" s="21" t="str">
        <f>VLOOKUP($A259,Location!$A:$J,7,FALSE)</f>
        <v>Allemagne</v>
      </c>
      <c r="K259" s="21" t="str">
        <f>IFERROR(VLOOKUP(J259,Setup_Team!$B:$C,2,FALSE), "TDB")</f>
        <v>DEU</v>
      </c>
      <c r="L259" s="21" t="str">
        <f>VLOOKUP($A259,Location!$A:$J,8,FALSE)</f>
        <v>Curaçao</v>
      </c>
      <c r="M259" s="21" t="str">
        <f>IFERROR(VLOOKUP(L259,Setup_Team!$B:$C,2,FALSE), "TDB")</f>
        <v>CUW</v>
      </c>
      <c r="N259" s="21" t="str">
        <f>VLOOKUP($A259,Location!$A:$J,9,FALSE)</f>
        <v>Houston, Texas</v>
      </c>
      <c r="O259" s="21" t="str">
        <f>VLOOKUP($A259,Location!$A:$J,10,FALSE)</f>
        <v>NRG Stadium</v>
      </c>
      <c r="P259" s="27">
        <v>5</v>
      </c>
      <c r="Q259" s="27">
        <v>0</v>
      </c>
      <c r="R259" s="27" t="str">
        <f t="shared" ref="R259:R322" si="25">IF(AND(A259&gt;0,A259&lt;=104,W259="Terminé"),TEXT(P259,"0")&amp;"-"&amp;TEXT(Q259,"0"),"")</f>
        <v>5-0</v>
      </c>
      <c r="S259" s="21">
        <v>0</v>
      </c>
      <c r="T259" s="20">
        <f>VLOOKUP($A259,Database!$A:$Y,10,FALSE)</f>
        <v>15</v>
      </c>
      <c r="U259" s="20">
        <f>VLOOKUP($A259,Database!$A:$Y,11,FALSE)</f>
        <v>179</v>
      </c>
      <c r="V259" s="20">
        <f>VLOOKUP($A259,Database!$A:$Y,12,FALSE)</f>
        <v>222</v>
      </c>
      <c r="W259" s="20" t="str">
        <f>VLOOKUP(A259,Database!A:M,13,FALSE)</f>
        <v>Terminé</v>
      </c>
      <c r="X259" s="20">
        <f>VLOOKUP($A259,Database!$A:$Y,20,FALSE)</f>
        <v>7</v>
      </c>
      <c r="Y259" s="20">
        <f>VLOOKUP($A259,Database!$A:$Y,21,FALSE)</f>
        <v>1</v>
      </c>
      <c r="Z259" s="20">
        <f t="shared" si="24"/>
        <v>0</v>
      </c>
      <c r="AA259" s="20">
        <f t="shared" si="20"/>
        <v>1</v>
      </c>
      <c r="AB259" s="20">
        <f t="shared" ca="1" si="21"/>
        <v>15</v>
      </c>
      <c r="AC259" s="20">
        <f t="shared" ca="1" si="22"/>
        <v>0</v>
      </c>
      <c r="AD259" s="20" t="str">
        <f ca="1">IF(AC259=0,"",IF(OR(ISBLANK(P259),ISBLANK(Q259)),"",IF(ISBLANK(VLOOKUP(A259,Database!A:AA,22,FALSE)),"",VLOOKUP(A259,Database!A:AA,22,FALSE))))</f>
        <v/>
      </c>
      <c r="AE259" s="20">
        <f ca="1">IFERROR(
   IF(
     OR(ISBLANK(P259),ISBLANK(Q259)),
     "",
     IF(
       AND(AB259&lt;&gt;"",OR(W259="Terminé",W259="En cours")),
       VLOOKUP(AD259,Setup_ScoreExactBonus!A:D,4,FALSE),
       0
     )),
  0)</f>
        <v>0</v>
      </c>
      <c r="AF259" s="21">
        <f t="shared" ca="1" si="23"/>
        <v>15</v>
      </c>
      <c r="AG259" s="21">
        <f ca="1">SUMIFS(AF$2:AF259,D$2:D259,D259)</f>
        <v>344</v>
      </c>
    </row>
    <row r="260" spans="1:33" hidden="1" x14ac:dyDescent="0.35">
      <c r="A260" s="21">
        <f>IF(ISBLANK(B260),"",COUNTIF(B$2:B260,B260))-1</f>
        <v>9</v>
      </c>
      <c r="B260" s="27">
        <v>16</v>
      </c>
      <c r="C260" s="10">
        <f>VLOOKUP($A260+IF($A260=0,1,0),Database!$A:$Y,7,FALSE)</f>
        <v>46187.791666666664</v>
      </c>
      <c r="D260" s="21" t="str">
        <f>VLOOKUP(Pronostics!$B260,Setup_MPP!$A:$G,3,FALSE)</f>
        <v>RomaLaura</v>
      </c>
      <c r="E260" s="21" t="str">
        <f>VLOOKUP(Pronostics!$B260,Setup_MPP!$A:$G,2,FALSE)</f>
        <v>Laura GIULIANO</v>
      </c>
      <c r="F260" s="21" t="str">
        <f>VLOOKUP($B260,Setup_MPP!$A:$E,4,FALSE)</f>
        <v>#86A4FE</v>
      </c>
      <c r="G260" s="21" t="str">
        <f>VLOOKUP($B260,Setup_MPP!$A:$E,5,FALSE)</f>
        <v>#3769FF</v>
      </c>
      <c r="H260" s="21" t="str">
        <f>IFERROR(IF(AND(A260&gt;=1,A260&lt;=104),VLOOKUP($A260,Location!$A:$J,6,FALSE),IF(A260=0,"Avant l'ouverture",IF(OR(A260=105,A260=106),"Bonus"))),"")</f>
        <v>Tour 1</v>
      </c>
      <c r="I260" s="21" t="str">
        <f>IF(LEFT(H260,4)="Tour",VLOOKUP(A260,Database!$A:$C,3,FALSE),"")</f>
        <v>E</v>
      </c>
      <c r="J260" s="21" t="str">
        <f>VLOOKUP($A260,Location!$A:$J,7,FALSE)</f>
        <v>Allemagne</v>
      </c>
      <c r="K260" s="21" t="str">
        <f>IFERROR(VLOOKUP(J260,Setup_Team!$B:$C,2,FALSE), "TDB")</f>
        <v>DEU</v>
      </c>
      <c r="L260" s="21" t="str">
        <f>VLOOKUP($A260,Location!$A:$J,8,FALSE)</f>
        <v>Curaçao</v>
      </c>
      <c r="M260" s="21" t="str">
        <f>IFERROR(VLOOKUP(L260,Setup_Team!$B:$C,2,FALSE), "TDB")</f>
        <v>CUW</v>
      </c>
      <c r="N260" s="21" t="str">
        <f>VLOOKUP($A260,Location!$A:$J,9,FALSE)</f>
        <v>Houston, Texas</v>
      </c>
      <c r="O260" s="21" t="str">
        <f>VLOOKUP($A260,Location!$A:$J,10,FALSE)</f>
        <v>NRG Stadium</v>
      </c>
      <c r="P260" s="27">
        <v>2</v>
      </c>
      <c r="Q260" s="27">
        <v>1</v>
      </c>
      <c r="R260" s="27" t="str">
        <f t="shared" si="25"/>
        <v>2-1</v>
      </c>
      <c r="S260" s="21">
        <v>0</v>
      </c>
      <c r="T260" s="20">
        <f>VLOOKUP($A260,Database!$A:$Y,10,FALSE)</f>
        <v>15</v>
      </c>
      <c r="U260" s="20">
        <f>VLOOKUP($A260,Database!$A:$Y,11,FALSE)</f>
        <v>179</v>
      </c>
      <c r="V260" s="20">
        <f>VLOOKUP($A260,Database!$A:$Y,12,FALSE)</f>
        <v>222</v>
      </c>
      <c r="W260" s="20" t="str">
        <f>VLOOKUP(A260,Database!A:M,13,FALSE)</f>
        <v>Terminé</v>
      </c>
      <c r="X260" s="20">
        <f>VLOOKUP($A260,Database!$A:$Y,20,FALSE)</f>
        <v>7</v>
      </c>
      <c r="Y260" s="20">
        <f>VLOOKUP($A260,Database!$A:$Y,21,FALSE)</f>
        <v>1</v>
      </c>
      <c r="Z260" s="20">
        <f t="shared" si="24"/>
        <v>0</v>
      </c>
      <c r="AA260" s="20">
        <f t="shared" si="20"/>
        <v>1</v>
      </c>
      <c r="AB260" s="20">
        <f t="shared" ca="1" si="21"/>
        <v>15</v>
      </c>
      <c r="AC260" s="20">
        <f t="shared" ca="1" si="22"/>
        <v>0</v>
      </c>
      <c r="AD260" s="20" t="str">
        <f ca="1">IF(AC260=0,"",IF(OR(ISBLANK(P260),ISBLANK(Q260)),"",IF(ISBLANK(VLOOKUP(A260,Database!A:AA,22,FALSE)),"",VLOOKUP(A260,Database!A:AA,22,FALSE))))</f>
        <v/>
      </c>
      <c r="AE260" s="20">
        <f ca="1">IFERROR(
   IF(
     OR(ISBLANK(P260),ISBLANK(Q260)),
     "",
     IF(
       AND(AB260&lt;&gt;"",OR(W260="Terminé",W260="En cours")),
       VLOOKUP(AD260,Setup_ScoreExactBonus!A:D,4,FALSE),
       0
     )),
  0)</f>
        <v>0</v>
      </c>
      <c r="AF260" s="21">
        <f t="shared" ca="1" si="23"/>
        <v>15</v>
      </c>
      <c r="AG260" s="21">
        <f ca="1">SUMIFS(AF$2:AF260,D$2:D260,D260)</f>
        <v>15</v>
      </c>
    </row>
    <row r="261" spans="1:33" hidden="1" x14ac:dyDescent="0.35">
      <c r="A261" s="21">
        <f>IF(ISBLANK(B261),"",COUNTIF(B$2:B261,B261))-1</f>
        <v>9</v>
      </c>
      <c r="B261" s="27">
        <v>17</v>
      </c>
      <c r="C261" s="10">
        <f>VLOOKUP($A261+IF($A261=0,1,0),Database!$A:$Y,7,FALSE)</f>
        <v>46187.791666666664</v>
      </c>
      <c r="D261" s="21" t="str">
        <f>VLOOKUP(Pronostics!$B261,Setup_MPP!$A:$G,3,FALSE)</f>
        <v>Julien_cri</v>
      </c>
      <c r="E261" s="21" t="str">
        <f>VLOOKUP(Pronostics!$B261,Setup_MPP!$A:$G,2,FALSE)</f>
        <v>Julien CRIMOTEL</v>
      </c>
      <c r="F261" s="21" t="str">
        <f>VLOOKUP($B261,Setup_MPP!$A:$E,4,FALSE)</f>
        <v>#FFB0B0</v>
      </c>
      <c r="G261" s="21" t="str">
        <f>VLOOKUP($B261,Setup_MPP!$A:$E,5,FALSE)</f>
        <v>#F25757</v>
      </c>
      <c r="H261" s="21" t="str">
        <f>IFERROR(IF(AND(A261&gt;=1,A261&lt;=104),VLOOKUP($A261,Location!$A:$J,6,FALSE),IF(A261=0,"Avant l'ouverture",IF(OR(A261=105,A261=106),"Bonus"))),"")</f>
        <v>Tour 1</v>
      </c>
      <c r="I261" s="21" t="str">
        <f>IF(LEFT(H261,4)="Tour",VLOOKUP(A261,Database!$A:$C,3,FALSE),"")</f>
        <v>E</v>
      </c>
      <c r="J261" s="21" t="str">
        <f>VLOOKUP($A261,Location!$A:$J,7,FALSE)</f>
        <v>Allemagne</v>
      </c>
      <c r="K261" s="21" t="str">
        <f>IFERROR(VLOOKUP(J261,Setup_Team!$B:$C,2,FALSE), "TDB")</f>
        <v>DEU</v>
      </c>
      <c r="L261" s="21" t="str">
        <f>VLOOKUP($A261,Location!$A:$J,8,FALSE)</f>
        <v>Curaçao</v>
      </c>
      <c r="M261" s="21" t="str">
        <f>IFERROR(VLOOKUP(L261,Setup_Team!$B:$C,2,FALSE), "TDB")</f>
        <v>CUW</v>
      </c>
      <c r="N261" s="21" t="str">
        <f>VLOOKUP($A261,Location!$A:$J,9,FALSE)</f>
        <v>Houston, Texas</v>
      </c>
      <c r="O261" s="21" t="str">
        <f>VLOOKUP($A261,Location!$A:$J,10,FALSE)</f>
        <v>NRG Stadium</v>
      </c>
      <c r="P261" s="27">
        <v>4</v>
      </c>
      <c r="Q261" s="27">
        <v>0</v>
      </c>
      <c r="R261" s="27" t="str">
        <f t="shared" si="25"/>
        <v>4-0</v>
      </c>
      <c r="S261" s="21">
        <v>0</v>
      </c>
      <c r="T261" s="20">
        <f>VLOOKUP($A261,Database!$A:$Y,10,FALSE)</f>
        <v>15</v>
      </c>
      <c r="U261" s="20">
        <f>VLOOKUP($A261,Database!$A:$Y,11,FALSE)</f>
        <v>179</v>
      </c>
      <c r="V261" s="20">
        <f>VLOOKUP($A261,Database!$A:$Y,12,FALSE)</f>
        <v>222</v>
      </c>
      <c r="W261" s="20" t="str">
        <f>VLOOKUP(A261,Database!A:M,13,FALSE)</f>
        <v>Terminé</v>
      </c>
      <c r="X261" s="20">
        <f>VLOOKUP($A261,Database!$A:$Y,20,FALSE)</f>
        <v>7</v>
      </c>
      <c r="Y261" s="20">
        <f>VLOOKUP($A261,Database!$A:$Y,21,FALSE)</f>
        <v>1</v>
      </c>
      <c r="Z261" s="20">
        <f t="shared" si="24"/>
        <v>0</v>
      </c>
      <c r="AA261" s="20">
        <f t="shared" si="20"/>
        <v>1</v>
      </c>
      <c r="AB261" s="20">
        <f t="shared" ca="1" si="21"/>
        <v>15</v>
      </c>
      <c r="AC261" s="20">
        <f t="shared" ca="1" si="22"/>
        <v>0</v>
      </c>
      <c r="AD261" s="20" t="str">
        <f ca="1">IF(AC261=0,"",IF(OR(ISBLANK(P261),ISBLANK(Q261)),"",IF(ISBLANK(VLOOKUP(A261,Database!A:AA,22,FALSE)),"",VLOOKUP(A261,Database!A:AA,22,FALSE))))</f>
        <v/>
      </c>
      <c r="AE261" s="20">
        <f ca="1">IFERROR(
   IF(
     OR(ISBLANK(P261),ISBLANK(Q261)),
     "",
     IF(
       AND(AB261&lt;&gt;"",OR(W261="Terminé",W261="En cours")),
       VLOOKUP(AD261,Setup_ScoreExactBonus!A:D,4,FALSE),
       0
     )),
  0)</f>
        <v>0</v>
      </c>
      <c r="AF261" s="21">
        <f t="shared" ca="1" si="23"/>
        <v>15</v>
      </c>
      <c r="AG261" s="21">
        <f ca="1">SUMIFS(AF$2:AF261,D$2:D261,D261)</f>
        <v>336</v>
      </c>
    </row>
    <row r="262" spans="1:33" hidden="1" x14ac:dyDescent="0.35">
      <c r="A262" s="21">
        <f>IF(ISBLANK(B262),"",COUNTIF(B$2:B262,B262))-1</f>
        <v>9</v>
      </c>
      <c r="B262" s="27">
        <v>18</v>
      </c>
      <c r="C262" s="10">
        <f>VLOOKUP($A262+IF($A262=0,1,0),Database!$A:$Y,7,FALSE)</f>
        <v>46187.791666666664</v>
      </c>
      <c r="D262" s="21" t="str">
        <f>VLOOKUP(Pronostics!$B262,Setup_MPP!$A:$G,3,FALSE)</f>
        <v>Cartone</v>
      </c>
      <c r="E262" s="21" t="str">
        <f>VLOOKUP(Pronostics!$B262,Setup_MPP!$A:$G,2,FALSE)</f>
        <v>Quentin CARTON</v>
      </c>
      <c r="F262" s="21" t="str">
        <f>VLOOKUP($B262,Setup_MPP!$A:$E,4,FALSE)</f>
        <v>#F0BC42</v>
      </c>
      <c r="G262" s="21" t="str">
        <f>VLOOKUP($B262,Setup_MPP!$A:$E,5,FALSE)</f>
        <v>#8E1F2F</v>
      </c>
      <c r="H262" s="21" t="str">
        <f>IFERROR(IF(AND(A262&gt;=1,A262&lt;=104),VLOOKUP($A262,Location!$A:$J,6,FALSE),IF(A262=0,"Avant l'ouverture",IF(OR(A262=105,A262=106),"Bonus"))),"")</f>
        <v>Tour 1</v>
      </c>
      <c r="I262" s="21" t="str">
        <f>IF(LEFT(H262,4)="Tour",VLOOKUP(A262,Database!$A:$C,3,FALSE),"")</f>
        <v>E</v>
      </c>
      <c r="J262" s="21" t="str">
        <f>VLOOKUP($A262,Location!$A:$J,7,FALSE)</f>
        <v>Allemagne</v>
      </c>
      <c r="K262" s="21" t="str">
        <f>IFERROR(VLOOKUP(J262,Setup_Team!$B:$C,2,FALSE), "TDB")</f>
        <v>DEU</v>
      </c>
      <c r="L262" s="21" t="str">
        <f>VLOOKUP($A262,Location!$A:$J,8,FALSE)</f>
        <v>Curaçao</v>
      </c>
      <c r="M262" s="21" t="str">
        <f>IFERROR(VLOOKUP(L262,Setup_Team!$B:$C,2,FALSE), "TDB")</f>
        <v>CUW</v>
      </c>
      <c r="N262" s="21" t="str">
        <f>VLOOKUP($A262,Location!$A:$J,9,FALSE)</f>
        <v>Houston, Texas</v>
      </c>
      <c r="O262" s="21" t="str">
        <f>VLOOKUP($A262,Location!$A:$J,10,FALSE)</f>
        <v>NRG Stadium</v>
      </c>
      <c r="P262" s="27">
        <v>7</v>
      </c>
      <c r="Q262" s="27">
        <v>0</v>
      </c>
      <c r="R262" s="27" t="str">
        <f t="shared" si="25"/>
        <v>7-0</v>
      </c>
      <c r="S262" s="21">
        <v>0</v>
      </c>
      <c r="T262" s="20">
        <f>VLOOKUP($A262,Database!$A:$Y,10,FALSE)</f>
        <v>15</v>
      </c>
      <c r="U262" s="20">
        <f>VLOOKUP($A262,Database!$A:$Y,11,FALSE)</f>
        <v>179</v>
      </c>
      <c r="V262" s="20">
        <f>VLOOKUP($A262,Database!$A:$Y,12,FALSE)</f>
        <v>222</v>
      </c>
      <c r="W262" s="20" t="str">
        <f>VLOOKUP(A262,Database!A:M,13,FALSE)</f>
        <v>Terminé</v>
      </c>
      <c r="X262" s="20">
        <f>VLOOKUP($A262,Database!$A:$Y,20,FALSE)</f>
        <v>7</v>
      </c>
      <c r="Y262" s="20">
        <f>VLOOKUP($A262,Database!$A:$Y,21,FALSE)</f>
        <v>1</v>
      </c>
      <c r="Z262" s="20">
        <f t="shared" si="24"/>
        <v>0</v>
      </c>
      <c r="AA262" s="20">
        <f t="shared" si="20"/>
        <v>1</v>
      </c>
      <c r="AB262" s="20">
        <f t="shared" ca="1" si="21"/>
        <v>15</v>
      </c>
      <c r="AC262" s="20">
        <f t="shared" ca="1" si="22"/>
        <v>0</v>
      </c>
      <c r="AD262" s="20" t="str">
        <f ca="1">IF(AC262=0,"",IF(OR(ISBLANK(P262),ISBLANK(Q262)),"",IF(ISBLANK(VLOOKUP(A262,Database!A:AA,22,FALSE)),"",VLOOKUP(A262,Database!A:AA,22,FALSE))))</f>
        <v/>
      </c>
      <c r="AE262" s="20">
        <f ca="1">IFERROR(
   IF(
     OR(ISBLANK(P262),ISBLANK(Q262)),
     "",
     IF(
       AND(AB262&lt;&gt;"",OR(W262="Terminé",W262="En cours")),
       VLOOKUP(AD262,Setup_ScoreExactBonus!A:D,4,FALSE),
       0
     )),
  0)</f>
        <v>0</v>
      </c>
      <c r="AF262" s="21">
        <f t="shared" ca="1" si="23"/>
        <v>15</v>
      </c>
      <c r="AG262" s="21">
        <f ca="1">SUMIFS(AF$2:AF262,D$2:D262,D262)</f>
        <v>183</v>
      </c>
    </row>
    <row r="263" spans="1:33" hidden="1" x14ac:dyDescent="0.35">
      <c r="A263" s="21">
        <f>IF(ISBLANK(B263),"",COUNTIF(B$2:B263,B263))-1</f>
        <v>9</v>
      </c>
      <c r="B263" s="27">
        <v>19</v>
      </c>
      <c r="C263" s="10">
        <f>VLOOKUP($A263+IF($A263=0,1,0),Database!$A:$Y,7,FALSE)</f>
        <v>46187.791666666664</v>
      </c>
      <c r="D263" s="21" t="str">
        <f>VLOOKUP(Pronostics!$B263,Setup_MPP!$A:$G,3,FALSE)</f>
        <v>YramVi</v>
      </c>
      <c r="E263" s="21" t="str">
        <f>VLOOKUP(Pronostics!$B263,Setup_MPP!$A:$G,2,FALSE)</f>
        <v>Eyram TETSHIE</v>
      </c>
      <c r="F263" s="21" t="str">
        <f>VLOOKUP($B263,Setup_MPP!$A:$E,4,FALSE)</f>
        <v>#E8B28F</v>
      </c>
      <c r="G263" s="21" t="str">
        <f>VLOOKUP($B263,Setup_MPP!$A:$E,5,FALSE)</f>
        <v>#E65568</v>
      </c>
      <c r="H263" s="21" t="str">
        <f>IFERROR(IF(AND(A263&gt;=1,A263&lt;=104),VLOOKUP($A263,Location!$A:$J,6,FALSE),IF(A263=0,"Avant l'ouverture",IF(OR(A263=105,A263=106),"Bonus"))),"")</f>
        <v>Tour 1</v>
      </c>
      <c r="I263" s="21" t="str">
        <f>IF(LEFT(H263,4)="Tour",VLOOKUP(A263,Database!$A:$C,3,FALSE),"")</f>
        <v>E</v>
      </c>
      <c r="J263" s="21" t="str">
        <f>VLOOKUP($A263,Location!$A:$J,7,FALSE)</f>
        <v>Allemagne</v>
      </c>
      <c r="K263" s="21" t="str">
        <f>IFERROR(VLOOKUP(J263,Setup_Team!$B:$C,2,FALSE), "TDB")</f>
        <v>DEU</v>
      </c>
      <c r="L263" s="21" t="str">
        <f>VLOOKUP($A263,Location!$A:$J,8,FALSE)</f>
        <v>Curaçao</v>
      </c>
      <c r="M263" s="21" t="str">
        <f>IFERROR(VLOOKUP(L263,Setup_Team!$B:$C,2,FALSE), "TDB")</f>
        <v>CUW</v>
      </c>
      <c r="N263" s="21" t="str">
        <f>VLOOKUP($A263,Location!$A:$J,9,FALSE)</f>
        <v>Houston, Texas</v>
      </c>
      <c r="O263" s="21" t="str">
        <f>VLOOKUP($A263,Location!$A:$J,10,FALSE)</f>
        <v>NRG Stadium</v>
      </c>
      <c r="P263" s="27">
        <v>3</v>
      </c>
      <c r="Q263" s="27">
        <v>0</v>
      </c>
      <c r="R263" s="27" t="str">
        <f t="shared" si="25"/>
        <v>3-0</v>
      </c>
      <c r="S263" s="21">
        <v>0</v>
      </c>
      <c r="T263" s="20">
        <f>VLOOKUP($A263,Database!$A:$Y,10,FALSE)</f>
        <v>15</v>
      </c>
      <c r="U263" s="20">
        <f>VLOOKUP($A263,Database!$A:$Y,11,FALSE)</f>
        <v>179</v>
      </c>
      <c r="V263" s="20">
        <f>VLOOKUP($A263,Database!$A:$Y,12,FALSE)</f>
        <v>222</v>
      </c>
      <c r="W263" s="20" t="str">
        <f>VLOOKUP(A263,Database!A:M,13,FALSE)</f>
        <v>Terminé</v>
      </c>
      <c r="X263" s="20">
        <f>VLOOKUP($A263,Database!$A:$Y,20,FALSE)</f>
        <v>7</v>
      </c>
      <c r="Y263" s="20">
        <f>VLOOKUP($A263,Database!$A:$Y,21,FALSE)</f>
        <v>1</v>
      </c>
      <c r="Z263" s="20">
        <f t="shared" si="24"/>
        <v>0</v>
      </c>
      <c r="AA263" s="20">
        <f t="shared" si="20"/>
        <v>1</v>
      </c>
      <c r="AB263" s="20">
        <f t="shared" ca="1" si="21"/>
        <v>15</v>
      </c>
      <c r="AC263" s="20">
        <f t="shared" ca="1" si="22"/>
        <v>0</v>
      </c>
      <c r="AD263" s="20" t="str">
        <f ca="1">IF(AC263=0,"",IF(OR(ISBLANK(P263),ISBLANK(Q263)),"",IF(ISBLANK(VLOOKUP(A263,Database!A:AA,22,FALSE)),"",VLOOKUP(A263,Database!A:AA,22,FALSE))))</f>
        <v/>
      </c>
      <c r="AE263" s="20">
        <f ca="1">IFERROR(
   IF(
     OR(ISBLANK(P263),ISBLANK(Q263)),
     "",
     IF(
       AND(AB263&lt;&gt;"",OR(W263="Terminé",W263="En cours")),
       VLOOKUP(AD263,Setup_ScoreExactBonus!A:D,4,FALSE),
       0
     )),
  0)</f>
        <v>0</v>
      </c>
      <c r="AF263" s="21">
        <f t="shared" ca="1" si="23"/>
        <v>15</v>
      </c>
      <c r="AG263" s="21">
        <f ca="1">SUMIFS(AF$2:AF263,D$2:D263,D263)</f>
        <v>202</v>
      </c>
    </row>
    <row r="264" spans="1:33" hidden="1" x14ac:dyDescent="0.35">
      <c r="A264" s="21">
        <f>IF(ISBLANK(B264),"",COUNTIF(B$2:B264,B264))-1</f>
        <v>9</v>
      </c>
      <c r="B264" s="27">
        <v>20</v>
      </c>
      <c r="C264" s="10">
        <f>VLOOKUP($A264+IF($A264=0,1,0),Database!$A:$Y,7,FALSE)</f>
        <v>46187.791666666664</v>
      </c>
      <c r="D264" s="21" t="str">
        <f>VLOOKUP(Pronostics!$B264,Setup_MPP!$A:$G,3,FALSE)</f>
        <v>Anis_MaFihache</v>
      </c>
      <c r="E264" s="21" t="str">
        <f>VLOOKUP(Pronostics!$B264,Setup_MPP!$A:$G,2,FALSE)</f>
        <v>Anis LEBIK</v>
      </c>
      <c r="F264" s="21" t="str">
        <f>VLOOKUP($B264,Setup_MPP!$A:$E,4,FALSE)</f>
        <v>#60DC8C</v>
      </c>
      <c r="G264" s="21" t="str">
        <f>VLOOKUP($B264,Setup_MPP!$A:$E,5,FALSE)</f>
        <v>#22A34F</v>
      </c>
      <c r="H264" s="21" t="str">
        <f>IFERROR(IF(AND(A264&gt;=1,A264&lt;=104),VLOOKUP($A264,Location!$A:$J,6,FALSE),IF(A264=0,"Avant l'ouverture",IF(OR(A264=105,A264=106),"Bonus"))),"")</f>
        <v>Tour 1</v>
      </c>
      <c r="I264" s="21" t="str">
        <f>IF(LEFT(H264,4)="Tour",VLOOKUP(A264,Database!$A:$C,3,FALSE),"")</f>
        <v>E</v>
      </c>
      <c r="J264" s="21" t="str">
        <f>VLOOKUP($A264,Location!$A:$J,7,FALSE)</f>
        <v>Allemagne</v>
      </c>
      <c r="K264" s="21" t="str">
        <f>IFERROR(VLOOKUP(J264,Setup_Team!$B:$C,2,FALSE), "TDB")</f>
        <v>DEU</v>
      </c>
      <c r="L264" s="21" t="str">
        <f>VLOOKUP($A264,Location!$A:$J,8,FALSE)</f>
        <v>Curaçao</v>
      </c>
      <c r="M264" s="21" t="str">
        <f>IFERROR(VLOOKUP(L264,Setup_Team!$B:$C,2,FALSE), "TDB")</f>
        <v>CUW</v>
      </c>
      <c r="N264" s="21" t="str">
        <f>VLOOKUP($A264,Location!$A:$J,9,FALSE)</f>
        <v>Houston, Texas</v>
      </c>
      <c r="O264" s="21" t="str">
        <f>VLOOKUP($A264,Location!$A:$J,10,FALSE)</f>
        <v>NRG Stadium</v>
      </c>
      <c r="P264" s="27">
        <v>5</v>
      </c>
      <c r="Q264" s="27">
        <v>0</v>
      </c>
      <c r="R264" s="27" t="str">
        <f t="shared" si="25"/>
        <v>5-0</v>
      </c>
      <c r="S264" s="21">
        <v>0</v>
      </c>
      <c r="T264" s="20">
        <f>VLOOKUP($A264,Database!$A:$Y,10,FALSE)</f>
        <v>15</v>
      </c>
      <c r="U264" s="20">
        <f>VLOOKUP($A264,Database!$A:$Y,11,FALSE)</f>
        <v>179</v>
      </c>
      <c r="V264" s="20">
        <f>VLOOKUP($A264,Database!$A:$Y,12,FALSE)</f>
        <v>222</v>
      </c>
      <c r="W264" s="20" t="str">
        <f>VLOOKUP(A264,Database!A:M,13,FALSE)</f>
        <v>Terminé</v>
      </c>
      <c r="X264" s="20">
        <f>VLOOKUP($A264,Database!$A:$Y,20,FALSE)</f>
        <v>7</v>
      </c>
      <c r="Y264" s="20">
        <f>VLOOKUP($A264,Database!$A:$Y,21,FALSE)</f>
        <v>1</v>
      </c>
      <c r="Z264" s="20">
        <f t="shared" si="24"/>
        <v>0</v>
      </c>
      <c r="AA264" s="20">
        <f t="shared" si="20"/>
        <v>1</v>
      </c>
      <c r="AB264" s="20">
        <f t="shared" ca="1" si="21"/>
        <v>15</v>
      </c>
      <c r="AC264" s="20">
        <f t="shared" ca="1" si="22"/>
        <v>0</v>
      </c>
      <c r="AD264" s="20" t="str">
        <f ca="1">IF(AC264=0,"",IF(OR(ISBLANK(P264),ISBLANK(Q264)),"",IF(ISBLANK(VLOOKUP(A264,Database!A:AA,22,FALSE)),"",VLOOKUP(A264,Database!A:AA,22,FALSE))))</f>
        <v/>
      </c>
      <c r="AE264" s="20">
        <f ca="1">IFERROR(
   IF(
     OR(ISBLANK(P264),ISBLANK(Q264)),
     "",
     IF(
       AND(AB264&lt;&gt;"",OR(W264="Terminé",W264="En cours")),
       VLOOKUP(AD264,Setup_ScoreExactBonus!A:D,4,FALSE),
       0
     )),
  0)</f>
        <v>0</v>
      </c>
      <c r="AF264" s="21">
        <f t="shared" ca="1" si="23"/>
        <v>15</v>
      </c>
      <c r="AG264" s="21">
        <f ca="1">SUMIFS(AF$2:AF264,D$2:D264,D264)</f>
        <v>182</v>
      </c>
    </row>
    <row r="265" spans="1:33" hidden="1" x14ac:dyDescent="0.35">
      <c r="A265" s="21">
        <f>IF(ISBLANK(B265),"",COUNTIF(B$2:B265,B265))-1</f>
        <v>9</v>
      </c>
      <c r="B265" s="27">
        <v>21</v>
      </c>
      <c r="C265" s="10">
        <f>VLOOKUP($A265+IF($A265=0,1,0),Database!$A:$Y,7,FALSE)</f>
        <v>46187.791666666664</v>
      </c>
      <c r="D265" s="21" t="str">
        <f>VLOOKUP(Pronostics!$B265,Setup_MPP!$A:$G,3,FALSE)</f>
        <v>JUJULABOSS13</v>
      </c>
      <c r="E265" s="21" t="str">
        <f>VLOOKUP(Pronostics!$B265,Setup_MPP!$A:$G,2,FALSE)</f>
        <v>Julia BOUANAN</v>
      </c>
      <c r="F265" s="21" t="str">
        <f>VLOOKUP($B265,Setup_MPP!$A:$E,4,FALSE)</f>
        <v>#2FAEE0</v>
      </c>
      <c r="G265" s="21" t="str">
        <f>VLOOKUP($B265,Setup_MPP!$A:$E,5,FALSE)</f>
        <v>#BEA064</v>
      </c>
      <c r="H265" s="21" t="str">
        <f>IFERROR(IF(AND(A265&gt;=1,A265&lt;=104),VLOOKUP($A265,Location!$A:$J,6,FALSE),IF(A265=0,"Avant l'ouverture",IF(OR(A265=105,A265=106),"Bonus"))),"")</f>
        <v>Tour 1</v>
      </c>
      <c r="I265" s="21" t="str">
        <f>IF(LEFT(H265,4)="Tour",VLOOKUP(A265,Database!$A:$C,3,FALSE),"")</f>
        <v>E</v>
      </c>
      <c r="J265" s="21" t="str">
        <f>VLOOKUP($A265,Location!$A:$J,7,FALSE)</f>
        <v>Allemagne</v>
      </c>
      <c r="K265" s="21" t="str">
        <f>IFERROR(VLOOKUP(J265,Setup_Team!$B:$C,2,FALSE), "TDB")</f>
        <v>DEU</v>
      </c>
      <c r="L265" s="21" t="str">
        <f>VLOOKUP($A265,Location!$A:$J,8,FALSE)</f>
        <v>Curaçao</v>
      </c>
      <c r="M265" s="21" t="str">
        <f>IFERROR(VLOOKUP(L265,Setup_Team!$B:$C,2,FALSE), "TDB")</f>
        <v>CUW</v>
      </c>
      <c r="N265" s="21" t="str">
        <f>VLOOKUP($A265,Location!$A:$J,9,FALSE)</f>
        <v>Houston, Texas</v>
      </c>
      <c r="O265" s="21" t="str">
        <f>VLOOKUP($A265,Location!$A:$J,10,FALSE)</f>
        <v>NRG Stadium</v>
      </c>
      <c r="P265" s="27">
        <v>3</v>
      </c>
      <c r="Q265" s="27">
        <v>0</v>
      </c>
      <c r="R265" s="27" t="str">
        <f t="shared" si="25"/>
        <v>3-0</v>
      </c>
      <c r="S265" s="21">
        <v>0</v>
      </c>
      <c r="T265" s="20">
        <f>VLOOKUP($A265,Database!$A:$Y,10,FALSE)</f>
        <v>15</v>
      </c>
      <c r="U265" s="20">
        <f>VLOOKUP($A265,Database!$A:$Y,11,FALSE)</f>
        <v>179</v>
      </c>
      <c r="V265" s="20">
        <f>VLOOKUP($A265,Database!$A:$Y,12,FALSE)</f>
        <v>222</v>
      </c>
      <c r="W265" s="20" t="str">
        <f>VLOOKUP(A265,Database!A:M,13,FALSE)</f>
        <v>Terminé</v>
      </c>
      <c r="X265" s="20">
        <f>VLOOKUP($A265,Database!$A:$Y,20,FALSE)</f>
        <v>7</v>
      </c>
      <c r="Y265" s="20">
        <f>VLOOKUP($A265,Database!$A:$Y,21,FALSE)</f>
        <v>1</v>
      </c>
      <c r="Z265" s="20">
        <f t="shared" si="24"/>
        <v>0</v>
      </c>
      <c r="AA265" s="20">
        <f t="shared" si="20"/>
        <v>1</v>
      </c>
      <c r="AB265" s="20">
        <f t="shared" ca="1" si="21"/>
        <v>15</v>
      </c>
      <c r="AC265" s="20">
        <f t="shared" ca="1" si="22"/>
        <v>0</v>
      </c>
      <c r="AD265" s="20" t="str">
        <f ca="1">IF(AC265=0,"",IF(OR(ISBLANK(P265),ISBLANK(Q265)),"",IF(ISBLANK(VLOOKUP(A265,Database!A:AA,22,FALSE)),"",VLOOKUP(A265,Database!A:AA,22,FALSE))))</f>
        <v/>
      </c>
      <c r="AE265" s="20">
        <f ca="1">IFERROR(
   IF(
     OR(ISBLANK(P265),ISBLANK(Q265)),
     "",
     IF(
       AND(AB265&lt;&gt;"",OR(W265="Terminé",W265="En cours")),
       VLOOKUP(AD265,Setup_ScoreExactBonus!A:D,4,FALSE),
       0
     )),
  0)</f>
        <v>0</v>
      </c>
      <c r="AF265" s="21">
        <f t="shared" ca="1" si="23"/>
        <v>15</v>
      </c>
      <c r="AG265" s="21">
        <f ca="1">SUMIFS(AF$2:AF265,D$2:D265,D265)</f>
        <v>608</v>
      </c>
    </row>
    <row r="266" spans="1:33" hidden="1" x14ac:dyDescent="0.35">
      <c r="A266" s="21">
        <f>IF(ISBLANK(B266),"",COUNTIF(B$2:B266,B266))-1</f>
        <v>9</v>
      </c>
      <c r="B266" s="27">
        <v>22</v>
      </c>
      <c r="C266" s="10">
        <f>VLOOKUP($A266+IF($A266=0,1,0),Database!$A:$Y,7,FALSE)</f>
        <v>46187.791666666664</v>
      </c>
      <c r="D266" s="21" t="str">
        <f>VLOOKUP(Pronostics!$B266,Setup_MPP!$A:$G,3,FALSE)</f>
        <v>Jujumsrd</v>
      </c>
      <c r="E266" s="21" t="str">
        <f>VLOOKUP(Pronostics!$B266,Setup_MPP!$A:$G,2,FALSE)</f>
        <v>Julie Mansard</v>
      </c>
      <c r="F266" s="21" t="str">
        <f>VLOOKUP($B266,Setup_MPP!$A:$E,4,FALSE)</f>
        <v>#41DEF0</v>
      </c>
      <c r="G266" s="21" t="str">
        <f>VLOOKUP($B266,Setup_MPP!$A:$E,5,FALSE)</f>
        <v>#0BA6B7</v>
      </c>
      <c r="H266" s="21" t="str">
        <f>IFERROR(IF(AND(A266&gt;=1,A266&lt;=104),VLOOKUP($A266,Location!$A:$J,6,FALSE),IF(A266=0,"Avant l'ouverture",IF(OR(A266=105,A266=106),"Bonus"))),"")</f>
        <v>Tour 1</v>
      </c>
      <c r="I266" s="21" t="str">
        <f>IF(LEFT(H266,4)="Tour",VLOOKUP(A266,Database!$A:$C,3,FALSE),"")</f>
        <v>E</v>
      </c>
      <c r="J266" s="21" t="str">
        <f>VLOOKUP($A266,Location!$A:$J,7,FALSE)</f>
        <v>Allemagne</v>
      </c>
      <c r="K266" s="21" t="str">
        <f>IFERROR(VLOOKUP(J266,Setup_Team!$B:$C,2,FALSE), "TDB")</f>
        <v>DEU</v>
      </c>
      <c r="L266" s="21" t="str">
        <f>VLOOKUP($A266,Location!$A:$J,8,FALSE)</f>
        <v>Curaçao</v>
      </c>
      <c r="M266" s="21" t="str">
        <f>IFERROR(VLOOKUP(L266,Setup_Team!$B:$C,2,FALSE), "TDB")</f>
        <v>CUW</v>
      </c>
      <c r="N266" s="21" t="str">
        <f>VLOOKUP($A266,Location!$A:$J,9,FALSE)</f>
        <v>Houston, Texas</v>
      </c>
      <c r="O266" s="21" t="str">
        <f>VLOOKUP($A266,Location!$A:$J,10,FALSE)</f>
        <v>NRG Stadium</v>
      </c>
      <c r="P266" s="27">
        <v>4</v>
      </c>
      <c r="Q266" s="27">
        <v>1</v>
      </c>
      <c r="R266" s="27" t="str">
        <f t="shared" si="25"/>
        <v>4-1</v>
      </c>
      <c r="S266" s="21">
        <v>0</v>
      </c>
      <c r="T266" s="20">
        <f>VLOOKUP($A266,Database!$A:$Y,10,FALSE)</f>
        <v>15</v>
      </c>
      <c r="U266" s="20">
        <f>VLOOKUP($A266,Database!$A:$Y,11,FALSE)</f>
        <v>179</v>
      </c>
      <c r="V266" s="20">
        <f>VLOOKUP($A266,Database!$A:$Y,12,FALSE)</f>
        <v>222</v>
      </c>
      <c r="W266" s="20" t="str">
        <f>VLOOKUP(A266,Database!A:M,13,FALSE)</f>
        <v>Terminé</v>
      </c>
      <c r="X266" s="20">
        <f>VLOOKUP($A266,Database!$A:$Y,20,FALSE)</f>
        <v>7</v>
      </c>
      <c r="Y266" s="20">
        <f>VLOOKUP($A266,Database!$A:$Y,21,FALSE)</f>
        <v>1</v>
      </c>
      <c r="Z266" s="20">
        <f t="shared" si="24"/>
        <v>0</v>
      </c>
      <c r="AA266" s="20">
        <f t="shared" si="20"/>
        <v>1</v>
      </c>
      <c r="AB266" s="20">
        <f t="shared" ca="1" si="21"/>
        <v>15</v>
      </c>
      <c r="AC266" s="20">
        <f t="shared" ca="1" si="22"/>
        <v>0</v>
      </c>
      <c r="AD266" s="20" t="str">
        <f ca="1">IF(AC266=0,"",IF(OR(ISBLANK(P266),ISBLANK(Q266)),"",IF(ISBLANK(VLOOKUP(A266,Database!A:AA,22,FALSE)),"",VLOOKUP(A266,Database!A:AA,22,FALSE))))</f>
        <v/>
      </c>
      <c r="AE266" s="20">
        <f ca="1">IFERROR(
   IF(
     OR(ISBLANK(P266),ISBLANK(Q266)),
     "",
     IF(
       AND(AB266&lt;&gt;"",OR(W266="Terminé",W266="En cours")),
       VLOOKUP(AD266,Setup_ScoreExactBonus!A:D,4,FALSE),
       0
     )),
  0)</f>
        <v>0</v>
      </c>
      <c r="AF266" s="21">
        <f t="shared" ca="1" si="23"/>
        <v>15</v>
      </c>
      <c r="AG266" s="21">
        <f ca="1">SUMIFS(AF$2:AF266,D$2:D266,D266)</f>
        <v>202</v>
      </c>
    </row>
    <row r="267" spans="1:33" hidden="1" x14ac:dyDescent="0.35">
      <c r="A267" s="21">
        <f>IF(ISBLANK(B267),"",COUNTIF(B$2:B267,B267))-1</f>
        <v>9</v>
      </c>
      <c r="B267" s="27">
        <v>23</v>
      </c>
      <c r="C267" s="10">
        <f>VLOOKUP($A267+IF($A267=0,1,0),Database!$A:$Y,7,FALSE)</f>
        <v>46187.791666666664</v>
      </c>
      <c r="D267" s="21" t="str">
        <f>VLOOKUP(Pronostics!$B267,Setup_MPP!$A:$G,3,FALSE)</f>
        <v>DJUDJUPRONO</v>
      </c>
      <c r="E267" s="21" t="str">
        <f>VLOOKUP(Pronostics!$B267,Setup_MPP!$A:$G,2,FALSE)</f>
        <v>Juliette</v>
      </c>
      <c r="F267" s="21" t="str">
        <f>VLOOKUP($B267,Setup_MPP!$A:$E,4,FALSE)</f>
        <v>#F2A2A2</v>
      </c>
      <c r="G267" s="21" t="str">
        <f>VLOOKUP($B267,Setup_MPP!$A:$E,5,FALSE)</f>
        <v>#C25D5D</v>
      </c>
      <c r="H267" s="21" t="str">
        <f>IFERROR(IF(AND(A267&gt;=1,A267&lt;=104),VLOOKUP($A267,Location!$A:$J,6,FALSE),IF(A267=0,"Avant l'ouverture",IF(OR(A267=105,A267=106),"Bonus"))),"")</f>
        <v>Tour 1</v>
      </c>
      <c r="I267" s="21" t="str">
        <f>IF(LEFT(H267,4)="Tour",VLOOKUP(A267,Database!$A:$C,3,FALSE),"")</f>
        <v>E</v>
      </c>
      <c r="J267" s="21" t="str">
        <f>VLOOKUP($A267,Location!$A:$J,7,FALSE)</f>
        <v>Allemagne</v>
      </c>
      <c r="K267" s="21" t="str">
        <f>IFERROR(VLOOKUP(J267,Setup_Team!$B:$C,2,FALSE), "TDB")</f>
        <v>DEU</v>
      </c>
      <c r="L267" s="21" t="str">
        <f>VLOOKUP($A267,Location!$A:$J,8,FALSE)</f>
        <v>Curaçao</v>
      </c>
      <c r="M267" s="21" t="str">
        <f>IFERROR(VLOOKUP(L267,Setup_Team!$B:$C,2,FALSE), "TDB")</f>
        <v>CUW</v>
      </c>
      <c r="N267" s="21" t="str">
        <f>VLOOKUP($A267,Location!$A:$J,9,FALSE)</f>
        <v>Houston, Texas</v>
      </c>
      <c r="O267" s="21" t="str">
        <f>VLOOKUP($A267,Location!$A:$J,10,FALSE)</f>
        <v>NRG Stadium</v>
      </c>
      <c r="P267" s="27"/>
      <c r="Q267" s="27"/>
      <c r="R267" s="27" t="str">
        <f t="shared" si="25"/>
        <v>0-0</v>
      </c>
      <c r="S267" s="21">
        <v>0</v>
      </c>
      <c r="T267" s="20">
        <f>VLOOKUP($A267,Database!$A:$Y,10,FALSE)</f>
        <v>15</v>
      </c>
      <c r="U267" s="20">
        <f>VLOOKUP($A267,Database!$A:$Y,11,FALSE)</f>
        <v>179</v>
      </c>
      <c r="V267" s="20">
        <f>VLOOKUP($A267,Database!$A:$Y,12,FALSE)</f>
        <v>222</v>
      </c>
      <c r="W267" s="20" t="str">
        <f>VLOOKUP(A267,Database!A:M,13,FALSE)</f>
        <v>Terminé</v>
      </c>
      <c r="X267" s="20">
        <f>VLOOKUP($A267,Database!$A:$Y,20,FALSE)</f>
        <v>7</v>
      </c>
      <c r="Y267" s="20">
        <f>VLOOKUP($A267,Database!$A:$Y,21,FALSE)</f>
        <v>1</v>
      </c>
      <c r="Z267" s="20">
        <f t="shared" si="24"/>
        <v>1</v>
      </c>
      <c r="AA267" s="20" t="str">
        <f t="shared" si="20"/>
        <v/>
      </c>
      <c r="AB267" s="20">
        <f t="shared" ca="1" si="21"/>
        <v>0</v>
      </c>
      <c r="AC267" s="20">
        <f t="shared" ca="1" si="22"/>
        <v>0</v>
      </c>
      <c r="AD267" s="20" t="str">
        <f ca="1">IF(AC267=0,"",IF(OR(ISBLANK(P267),ISBLANK(Q267)),"",IF(ISBLANK(VLOOKUP(A267,Database!A:AA,22,FALSE)),"",VLOOKUP(A267,Database!A:AA,22,FALSE))))</f>
        <v/>
      </c>
      <c r="AE267" s="20" t="str">
        <f>IFERROR(
   IF(
     OR(ISBLANK(P267),ISBLANK(Q267)),
     "",
     IF(
       AND(AB267&lt;&gt;"",OR(W267="Terminé",W267="En cours")),
       VLOOKUP(AD267,Setup_ScoreExactBonus!A:D,4,FALSE),
       0
     )),
  0)</f>
        <v/>
      </c>
      <c r="AF267" s="21">
        <f t="shared" si="23"/>
        <v>0</v>
      </c>
      <c r="AG267" s="21">
        <f ca="1">SUMIFS(AF$2:AF267,D$2:D267,D267)</f>
        <v>209</v>
      </c>
    </row>
    <row r="268" spans="1:33" hidden="1" x14ac:dyDescent="0.35">
      <c r="A268" s="21">
        <f>IF(ISBLANK(B268),"",COUNTIF(B$2:B268,B268))-1</f>
        <v>9</v>
      </c>
      <c r="B268" s="27">
        <v>24</v>
      </c>
      <c r="C268" s="10">
        <f>VLOOKUP($A268+IF($A268=0,1,0),Database!$A:$Y,7,FALSE)</f>
        <v>46187.791666666664</v>
      </c>
      <c r="D268" s="21" t="str">
        <f>VLOOKUP(Pronostics!$B268,Setup_MPP!$A:$G,3,FALSE)</f>
        <v>Samyaaaaaaaaaa</v>
      </c>
      <c r="E268" s="21" t="str">
        <f>VLOOKUP(Pronostics!$B268,Setup_MPP!$A:$G,2,FALSE)</f>
        <v>Samya ALAOUI</v>
      </c>
      <c r="F268" s="21" t="str">
        <f>VLOOKUP($B268,Setup_MPP!$A:$E,4,FALSE)</f>
        <v>#A2F2C7</v>
      </c>
      <c r="G268" s="21" t="str">
        <f>VLOOKUP($B268,Setup_MPP!$A:$E,5,FALSE)</f>
        <v>#5DC18C</v>
      </c>
      <c r="H268" s="21" t="str">
        <f>IFERROR(IF(AND(A268&gt;=1,A268&lt;=104),VLOOKUP($A268,Location!$A:$J,6,FALSE),IF(A268=0,"Avant l'ouverture",IF(OR(A268=105,A268=106),"Bonus"))),"")</f>
        <v>Tour 1</v>
      </c>
      <c r="I268" s="21" t="str">
        <f>IF(LEFT(H268,4)="Tour",VLOOKUP(A268,Database!$A:$C,3,FALSE),"")</f>
        <v>E</v>
      </c>
      <c r="J268" s="21" t="str">
        <f>VLOOKUP($A268,Location!$A:$J,7,FALSE)</f>
        <v>Allemagne</v>
      </c>
      <c r="K268" s="21" t="str">
        <f>IFERROR(VLOOKUP(J268,Setup_Team!$B:$C,2,FALSE), "TDB")</f>
        <v>DEU</v>
      </c>
      <c r="L268" s="21" t="str">
        <f>VLOOKUP($A268,Location!$A:$J,8,FALSE)</f>
        <v>Curaçao</v>
      </c>
      <c r="M268" s="21" t="str">
        <f>IFERROR(VLOOKUP(L268,Setup_Team!$B:$C,2,FALSE), "TDB")</f>
        <v>CUW</v>
      </c>
      <c r="N268" s="21" t="str">
        <f>VLOOKUP($A268,Location!$A:$J,9,FALSE)</f>
        <v>Houston, Texas</v>
      </c>
      <c r="O268" s="21" t="str">
        <f>VLOOKUP($A268,Location!$A:$J,10,FALSE)</f>
        <v>NRG Stadium</v>
      </c>
      <c r="P268" s="27">
        <v>2</v>
      </c>
      <c r="Q268" s="27">
        <v>0</v>
      </c>
      <c r="R268" s="27" t="str">
        <f t="shared" si="25"/>
        <v>2-0</v>
      </c>
      <c r="S268" s="21">
        <v>0</v>
      </c>
      <c r="T268" s="20">
        <f>VLOOKUP($A268,Database!$A:$Y,10,FALSE)</f>
        <v>15</v>
      </c>
      <c r="U268" s="20">
        <f>VLOOKUP($A268,Database!$A:$Y,11,FALSE)</f>
        <v>179</v>
      </c>
      <c r="V268" s="20">
        <f>VLOOKUP($A268,Database!$A:$Y,12,FALSE)</f>
        <v>222</v>
      </c>
      <c r="W268" s="20" t="str">
        <f>VLOOKUP(A268,Database!A:M,13,FALSE)</f>
        <v>Terminé</v>
      </c>
      <c r="X268" s="20">
        <f>VLOOKUP($A268,Database!$A:$Y,20,FALSE)</f>
        <v>7</v>
      </c>
      <c r="Y268" s="20">
        <f>VLOOKUP($A268,Database!$A:$Y,21,FALSE)</f>
        <v>1</v>
      </c>
      <c r="Z268" s="20">
        <f t="shared" si="24"/>
        <v>0</v>
      </c>
      <c r="AA268" s="20">
        <f t="shared" si="20"/>
        <v>1</v>
      </c>
      <c r="AB268" s="20">
        <f t="shared" ca="1" si="21"/>
        <v>15</v>
      </c>
      <c r="AC268" s="20">
        <f t="shared" ca="1" si="22"/>
        <v>0</v>
      </c>
      <c r="AD268" s="20" t="str">
        <f ca="1">IF(AC268=0,"",IF(OR(ISBLANK(P268),ISBLANK(Q268)),"",IF(ISBLANK(VLOOKUP(A268,Database!A:AA,22,FALSE)),"",VLOOKUP(A268,Database!A:AA,22,FALSE))))</f>
        <v/>
      </c>
      <c r="AE268" s="20">
        <f ca="1">IFERROR(
   IF(
     OR(ISBLANK(P268),ISBLANK(Q268)),
     "",
     IF(
       AND(AB268&lt;&gt;"",OR(W268="Terminé",W268="En cours")),
       VLOOKUP(AD268,Setup_ScoreExactBonus!A:D,4,FALSE),
       0
     )),
  0)</f>
        <v>0</v>
      </c>
      <c r="AF268" s="21">
        <f t="shared" ca="1" si="23"/>
        <v>15</v>
      </c>
      <c r="AG268" s="21">
        <f ca="1">SUMIFS(AF$2:AF268,D$2:D268,D268)</f>
        <v>503</v>
      </c>
    </row>
    <row r="269" spans="1:33" hidden="1" x14ac:dyDescent="0.35">
      <c r="A269" s="21">
        <f>IF(ISBLANK(B269),"",COUNTIF(B$2:B269,B269))-1</f>
        <v>9</v>
      </c>
      <c r="B269" s="27">
        <v>25</v>
      </c>
      <c r="C269" s="10">
        <f>VLOOKUP($A269+IF($A269=0,1,0),Database!$A:$Y,7,FALSE)</f>
        <v>46187.791666666664</v>
      </c>
      <c r="D269" s="21" t="str">
        <f>VLOOKUP(Pronostics!$B269,Setup_MPP!$A:$G,3,FALSE)</f>
        <v>leaw0808</v>
      </c>
      <c r="E269" s="21" t="str">
        <f>VLOOKUP(Pronostics!$B269,Setup_MPP!$A:$G,2,FALSE)</f>
        <v>Léa WALOCQ</v>
      </c>
      <c r="F269" s="21" t="str">
        <f>VLOOKUP($B269,Setup_MPP!$A:$E,4,FALSE)</f>
        <v>#D1B9EB</v>
      </c>
      <c r="G269" s="21" t="str">
        <f>VLOOKUP($B269,Setup_MPP!$A:$E,5,FALSE)</f>
        <v>#B58BC7</v>
      </c>
      <c r="H269" s="21" t="str">
        <f>IFERROR(IF(AND(A269&gt;=1,A269&lt;=104),VLOOKUP($A269,Location!$A:$J,6,FALSE),IF(A269=0,"Avant l'ouverture",IF(OR(A269=105,A269=106),"Bonus"))),"")</f>
        <v>Tour 1</v>
      </c>
      <c r="I269" s="21" t="str">
        <f>IF(LEFT(H269,4)="Tour",VLOOKUP(A269,Database!$A:$C,3,FALSE),"")</f>
        <v>E</v>
      </c>
      <c r="J269" s="21" t="str">
        <f>VLOOKUP($A269,Location!$A:$J,7,FALSE)</f>
        <v>Allemagne</v>
      </c>
      <c r="K269" s="21" t="str">
        <f>IFERROR(VLOOKUP(J269,Setup_Team!$B:$C,2,FALSE), "TDB")</f>
        <v>DEU</v>
      </c>
      <c r="L269" s="21" t="str">
        <f>VLOOKUP($A269,Location!$A:$J,8,FALSE)</f>
        <v>Curaçao</v>
      </c>
      <c r="M269" s="21" t="str">
        <f>IFERROR(VLOOKUP(L269,Setup_Team!$B:$C,2,FALSE), "TDB")</f>
        <v>CUW</v>
      </c>
      <c r="N269" s="21" t="str">
        <f>VLOOKUP($A269,Location!$A:$J,9,FALSE)</f>
        <v>Houston, Texas</v>
      </c>
      <c r="O269" s="21" t="str">
        <f>VLOOKUP($A269,Location!$A:$J,10,FALSE)</f>
        <v>NRG Stadium</v>
      </c>
      <c r="P269" s="27">
        <v>3</v>
      </c>
      <c r="Q269" s="27">
        <v>0</v>
      </c>
      <c r="R269" s="27" t="str">
        <f t="shared" si="25"/>
        <v>3-0</v>
      </c>
      <c r="S269" s="21">
        <v>0</v>
      </c>
      <c r="T269" s="20">
        <f>VLOOKUP($A269,Database!$A:$Y,10,FALSE)</f>
        <v>15</v>
      </c>
      <c r="U269" s="20">
        <f>VLOOKUP($A269,Database!$A:$Y,11,FALSE)</f>
        <v>179</v>
      </c>
      <c r="V269" s="20">
        <f>VLOOKUP($A269,Database!$A:$Y,12,FALSE)</f>
        <v>222</v>
      </c>
      <c r="W269" s="20" t="str">
        <f>VLOOKUP(A269,Database!A:M,13,FALSE)</f>
        <v>Terminé</v>
      </c>
      <c r="X269" s="20">
        <f>VLOOKUP($A269,Database!$A:$Y,20,FALSE)</f>
        <v>7</v>
      </c>
      <c r="Y269" s="20">
        <f>VLOOKUP($A269,Database!$A:$Y,21,FALSE)</f>
        <v>1</v>
      </c>
      <c r="Z269" s="20">
        <f t="shared" si="24"/>
        <v>0</v>
      </c>
      <c r="AA269" s="20">
        <f t="shared" si="20"/>
        <v>1</v>
      </c>
      <c r="AB269" s="20">
        <f t="shared" ca="1" si="21"/>
        <v>15</v>
      </c>
      <c r="AC269" s="20">
        <f t="shared" ca="1" si="22"/>
        <v>0</v>
      </c>
      <c r="AD269" s="20" t="str">
        <f ca="1">IF(AC269=0,"",IF(OR(ISBLANK(P269),ISBLANK(Q269)),"",IF(ISBLANK(VLOOKUP(A269,Database!A:AA,22,FALSE)),"",VLOOKUP(A269,Database!A:AA,22,FALSE))))</f>
        <v/>
      </c>
      <c r="AE269" s="20">
        <f ca="1">IFERROR(
   IF(
     OR(ISBLANK(P269),ISBLANK(Q269)),
     "",
     IF(
       AND(AB269&lt;&gt;"",OR(W269="Terminé",W269="En cours")),
       VLOOKUP(AD269,Setup_ScoreExactBonus!A:D,4,FALSE),
       0
     )),
  0)</f>
        <v>0</v>
      </c>
      <c r="AF269" s="21">
        <f t="shared" ca="1" si="23"/>
        <v>15</v>
      </c>
      <c r="AG269" s="21">
        <f ca="1">SUMIFS(AF$2:AF269,D$2:D269,D269)</f>
        <v>111</v>
      </c>
    </row>
    <row r="270" spans="1:33" hidden="1" x14ac:dyDescent="0.35">
      <c r="A270" s="21">
        <f>IF(ISBLANK(B270),"",COUNTIF(B$2:B270,B270))-1</f>
        <v>9</v>
      </c>
      <c r="B270" s="27">
        <v>26</v>
      </c>
      <c r="C270" s="10">
        <v>46184.875</v>
      </c>
      <c r="D270" s="21" t="str">
        <f>VLOOKUP(Pronostics!$B270,Setup_MPP!$A:$G,3,FALSE)</f>
        <v>Mohamad#5GGG1</v>
      </c>
      <c r="E270" s="21" t="str">
        <f>VLOOKUP(Pronostics!$B270,Setup_MPP!$A:$G,2,FALSE)</f>
        <v>Mohamad EL KAWAS</v>
      </c>
      <c r="F270" s="21" t="str">
        <f>VLOOKUP($B270,Setup_MPP!$A:$E,4,FALSE)</f>
        <v>#EB8787</v>
      </c>
      <c r="G270" s="21" t="str">
        <f>VLOOKUP($B270,Setup_MPP!$A:$E,5,FALSE)</f>
        <v>#368E2C</v>
      </c>
      <c r="H270" s="21" t="str">
        <f>IFERROR(IF(AND(A270&gt;=1,A270&lt;=104),VLOOKUP($A270,Location!$A:$J,6,FALSE),IF(A270=0,"Avant l'ouverture",IF(OR(A270=105,A270=106),"Bonus"))),"")</f>
        <v>Tour 1</v>
      </c>
      <c r="I270" s="21" t="str">
        <f>IF(LEFT(H270,4)="Tour",VLOOKUP(A270,Database!$A:$C,3,FALSE),"")</f>
        <v>E</v>
      </c>
      <c r="J270" s="21" t="str">
        <f>VLOOKUP($A270,Location!$A:$J,7,FALSE)</f>
        <v>Allemagne</v>
      </c>
      <c r="K270" s="21" t="str">
        <f>IFERROR(VLOOKUP(J270,Setup_Team!$B:$C,2,FALSE), "TDB")</f>
        <v>DEU</v>
      </c>
      <c r="L270" s="21" t="str">
        <f>VLOOKUP($A270,Location!$A:$J,8,FALSE)</f>
        <v>Curaçao</v>
      </c>
      <c r="M270" s="21" t="str">
        <f>IFERROR(VLOOKUP(L270,Setup_Team!$B:$C,2,FALSE), "TDB")</f>
        <v>CUW</v>
      </c>
      <c r="P270" s="21">
        <v>4</v>
      </c>
      <c r="Q270" s="21">
        <v>0</v>
      </c>
      <c r="R270" s="27" t="str">
        <f t="shared" si="25"/>
        <v>4-0</v>
      </c>
      <c r="S270" s="21">
        <v>0</v>
      </c>
      <c r="T270" s="20">
        <f>VLOOKUP($A270,Database!$A:$Y,10,FALSE)</f>
        <v>15</v>
      </c>
      <c r="U270" s="20">
        <f>VLOOKUP($A270,Database!$A:$Y,11,FALSE)</f>
        <v>179</v>
      </c>
      <c r="V270" s="20">
        <f>VLOOKUP($A270,Database!$A:$Y,12,FALSE)</f>
        <v>222</v>
      </c>
      <c r="W270" s="20" t="str">
        <f>VLOOKUP(A270,Database!A:M,13,FALSE)</f>
        <v>Terminé</v>
      </c>
      <c r="X270" s="20">
        <f>VLOOKUP($A270,Database!$A:$Y,20,FALSE)</f>
        <v>7</v>
      </c>
      <c r="Y270" s="20">
        <f>VLOOKUP($A270,Database!$A:$Y,21,FALSE)</f>
        <v>1</v>
      </c>
      <c r="Z270" s="20">
        <f t="shared" si="24"/>
        <v>0</v>
      </c>
      <c r="AA270" s="20">
        <f t="shared" si="20"/>
        <v>1</v>
      </c>
      <c r="AB270" s="20">
        <f t="shared" ca="1" si="21"/>
        <v>15</v>
      </c>
      <c r="AC270" s="20">
        <f t="shared" ca="1" si="22"/>
        <v>0</v>
      </c>
      <c r="AD270" s="20" t="str">
        <f ca="1">IF(AC270=0,"",IF(OR(ISBLANK(P270),ISBLANK(Q270)),"",IF(ISBLANK(VLOOKUP(A270,Database!A:AA,22,FALSE)),"",VLOOKUP(A270,Database!A:AA,22,FALSE))))</f>
        <v/>
      </c>
      <c r="AE270" s="20">
        <f ca="1">IFERROR(
   IF(
     OR(ISBLANK(P270),ISBLANK(Q270)),
     "",
     IF(
       AND(AB270&lt;&gt;"",OR(W270="Terminé",W270="En cours")),
       VLOOKUP(AD270,Setup_ScoreExactBonus!A:D,4,FALSE),
       0
     )),
  0)</f>
        <v>0</v>
      </c>
      <c r="AF270" s="21">
        <f t="shared" ca="1" si="23"/>
        <v>15</v>
      </c>
      <c r="AG270" s="21">
        <f ca="1">SUMIFS(AF$2:AF270,D$2:D270,D270)</f>
        <v>182</v>
      </c>
    </row>
    <row r="271" spans="1:33" hidden="1" x14ac:dyDescent="0.35">
      <c r="A271" s="21">
        <f>IF(ISBLANK(B271),"",COUNTIF(B$2:B271,B271))-1</f>
        <v>9</v>
      </c>
      <c r="B271" s="27">
        <v>27</v>
      </c>
      <c r="C271" s="10">
        <f>VLOOKUP($A271+IF($A271=0,1,0),Database!$A:$Y,7,FALSE)</f>
        <v>46187.791666666664</v>
      </c>
      <c r="D271" s="21" t="str">
        <f>VLOOKUP(Pronostics!$B271,Setup_MPP!$A:$G,3,FALSE)</f>
        <v>maryemkappa</v>
      </c>
      <c r="E271" s="21" t="str">
        <f>VLOOKUP(Pronostics!$B271,Setup_MPP!$A:$G,2,FALSE)</f>
        <v>Maryem GUIZANI</v>
      </c>
      <c r="F271" s="21" t="str">
        <f>VLOOKUP($B271,Setup_MPP!$A:$E,4,FALSE)</f>
        <v>#BCA2F4</v>
      </c>
      <c r="G271" s="21" t="str">
        <f>VLOOKUP($B271,Setup_MPP!$A:$E,5,FALSE)</f>
        <v>#6D3DD5</v>
      </c>
      <c r="H271" s="21" t="str">
        <f>IFERROR(IF(AND(A271&gt;=1,A271&lt;=104),VLOOKUP($A271,Location!$A:$J,6,FALSE),IF(A271=0,"Avant l'ouverture",IF(OR(A271=105,A271=106),"Bonus"))),"")</f>
        <v>Tour 1</v>
      </c>
      <c r="I271" s="21" t="str">
        <f>IF(LEFT(H271,4)="Tour",VLOOKUP(A271,Database!$A:$C,3,FALSE),"")</f>
        <v>E</v>
      </c>
      <c r="J271" s="21" t="str">
        <f>VLOOKUP($A271,Location!$A:$J,7,FALSE)</f>
        <v>Allemagne</v>
      </c>
      <c r="K271" s="21" t="str">
        <f>IFERROR(VLOOKUP(J271,Setup_Team!$B:$C,2,FALSE), "TDB")</f>
        <v>DEU</v>
      </c>
      <c r="L271" s="21" t="str">
        <f>VLOOKUP($A271,Location!$A:$J,8,FALSE)</f>
        <v>Curaçao</v>
      </c>
      <c r="M271" s="21" t="str">
        <f>IFERROR(VLOOKUP(L271,Setup_Team!$B:$C,2,FALSE), "TDB")</f>
        <v>CUW</v>
      </c>
      <c r="R271" s="27" t="str">
        <f t="shared" si="25"/>
        <v>0-0</v>
      </c>
      <c r="S271" s="21">
        <v>0</v>
      </c>
      <c r="T271" s="20">
        <f>VLOOKUP($A271,Database!$A:$Y,10,FALSE)</f>
        <v>15</v>
      </c>
      <c r="U271" s="20">
        <f>VLOOKUP($A271,Database!$A:$Y,11,FALSE)</f>
        <v>179</v>
      </c>
      <c r="V271" s="20">
        <f>VLOOKUP($A271,Database!$A:$Y,12,FALSE)</f>
        <v>222</v>
      </c>
      <c r="W271" s="20" t="str">
        <f>VLOOKUP(A271,Database!A:M,13,FALSE)</f>
        <v>Terminé</v>
      </c>
      <c r="X271" s="20">
        <f>VLOOKUP($A271,Database!$A:$Y,20,FALSE)</f>
        <v>7</v>
      </c>
      <c r="Y271" s="20">
        <f>VLOOKUP($A271,Database!$A:$Y,21,FALSE)</f>
        <v>1</v>
      </c>
      <c r="Z271" s="20">
        <f t="shared" si="24"/>
        <v>1</v>
      </c>
      <c r="AA271" s="20" t="str">
        <f t="shared" si="20"/>
        <v/>
      </c>
      <c r="AB271" s="20">
        <f t="shared" ca="1" si="21"/>
        <v>0</v>
      </c>
      <c r="AC271" s="20">
        <f t="shared" ca="1" si="22"/>
        <v>0</v>
      </c>
      <c r="AD271" s="20" t="str">
        <f ca="1">IF(AC271=0,"",IF(OR(ISBLANK(P271),ISBLANK(Q271)),"",IF(ISBLANK(VLOOKUP(A271,Database!A:AA,22,FALSE)),"",VLOOKUP(A271,Database!A:AA,22,FALSE))))</f>
        <v/>
      </c>
      <c r="AE271" s="20" t="str">
        <f>IFERROR(
   IF(
     OR(ISBLANK(P271),ISBLANK(Q271)),
     "",
     IF(
       AND(AB271&lt;&gt;"",OR(W271="Terminé",W271="En cours")),
       VLOOKUP(AD271,Setup_ScoreExactBonus!A:D,4,FALSE),
       0
     )),
  0)</f>
        <v/>
      </c>
      <c r="AF271" s="21">
        <f t="shared" si="23"/>
        <v>0</v>
      </c>
      <c r="AG271" s="21">
        <f>SUMIFS(AF$2:AF271,D$2:D271,D271)</f>
        <v>0</v>
      </c>
    </row>
    <row r="272" spans="1:33" hidden="1" x14ac:dyDescent="0.35">
      <c r="A272" s="21">
        <f>IF(ISBLANK(B272),"",COUNTIF(B$2:B272,B272))-1</f>
        <v>10</v>
      </c>
      <c r="B272" s="27">
        <v>1</v>
      </c>
      <c r="C272" s="10">
        <f>VLOOKUP($A272+IF($A272=0,1,0),Database!$A:$Y,7,FALSE)</f>
        <v>46187.916666666664</v>
      </c>
      <c r="D272" s="21" t="str">
        <f>VLOOKUP(Pronostics!$B272,Setup_MPP!$A:$G,3,FALSE)</f>
        <v>_Nicolas_LM_</v>
      </c>
      <c r="E272" s="21" t="str">
        <f>VLOOKUP(Pronostics!$B272,Setup_MPP!$A:$G,2,FALSE)</f>
        <v>Nicolas LE MOUEL</v>
      </c>
      <c r="F272" s="21" t="str">
        <f>VLOOKUP($B272,Setup_MPP!$A:$E,4,FALSE)</f>
        <v>#F7C79D</v>
      </c>
      <c r="G272" s="21" t="str">
        <f>VLOOKUP($B272,Setup_MPP!$A:$E,5,FALSE)</f>
        <v>#FFBE85</v>
      </c>
      <c r="H272" s="21" t="str">
        <f>IFERROR(IF(AND(A272&gt;=1,A272&lt;=104),VLOOKUP($A272,Location!$A:$J,6,FALSE),IF(A272=0,"Avant l'ouverture",IF(OR(A272=105,A272=106),"Bonus"))),"")</f>
        <v>Tour 1</v>
      </c>
      <c r="I272" s="21" t="str">
        <f>IF(LEFT(H272,4)="Tour",VLOOKUP(A272,Database!$A:$C,3,FALSE),"")</f>
        <v>F</v>
      </c>
      <c r="J272" s="21" t="str">
        <f>VLOOKUP($A272,Location!$A:$J,7,FALSE)</f>
        <v>Pays-Bas</v>
      </c>
      <c r="K272" s="21" t="str">
        <f>IFERROR(VLOOKUP(J272,Setup_Team!$B:$C,2,FALSE), "TDB")</f>
        <v>NLD</v>
      </c>
      <c r="L272" s="21" t="str">
        <f>VLOOKUP($A272,Location!$A:$J,8,FALSE)</f>
        <v>Japon</v>
      </c>
      <c r="M272" s="21" t="str">
        <f>IFERROR(VLOOKUP(L272,Setup_Team!$B:$C,2,FALSE), "TDB")</f>
        <v>JAP</v>
      </c>
      <c r="N272" s="21" t="str">
        <f>VLOOKUP($A272,Location!$A:$J,9,FALSE)</f>
        <v>Arlington, Dallas, Texas</v>
      </c>
      <c r="O272" s="21" t="str">
        <f>VLOOKUP($A272,Location!$A:$J,10,FALSE)</f>
        <v>AT&amp;T Stadium</v>
      </c>
      <c r="P272" s="27">
        <v>1</v>
      </c>
      <c r="Q272" s="27">
        <v>1</v>
      </c>
      <c r="R272" s="27" t="str">
        <f t="shared" si="25"/>
        <v>1-1</v>
      </c>
      <c r="S272" s="21">
        <v>0</v>
      </c>
      <c r="T272" s="20">
        <f>VLOOKUP($A272,Database!$A:$Y,10,FALSE)</f>
        <v>74</v>
      </c>
      <c r="U272" s="20">
        <f>VLOOKUP($A272,Database!$A:$Y,11,FALSE)</f>
        <v>115</v>
      </c>
      <c r="V272" s="20">
        <f>VLOOKUP($A272,Database!$A:$Y,12,FALSE)</f>
        <v>113</v>
      </c>
      <c r="W272" s="20" t="str">
        <f>VLOOKUP(A272,Database!A:M,13,FALSE)</f>
        <v>Terminé</v>
      </c>
      <c r="X272" s="20">
        <f>VLOOKUP($A272,Database!$A:$Y,20,FALSE)</f>
        <v>2</v>
      </c>
      <c r="Y272" s="20">
        <f>VLOOKUP($A272,Database!$A:$Y,21,FALSE)</f>
        <v>2</v>
      </c>
      <c r="Z272" s="20">
        <f t="shared" si="24"/>
        <v>0</v>
      </c>
      <c r="AA272" s="20">
        <f t="shared" si="20"/>
        <v>1</v>
      </c>
      <c r="AB272" s="20">
        <f t="shared" ca="1" si="21"/>
        <v>115</v>
      </c>
      <c r="AC272" s="20">
        <f t="shared" ca="1" si="22"/>
        <v>0</v>
      </c>
      <c r="AD272" s="20" t="str">
        <f ca="1">IF(AC272=0,"",IF(OR(ISBLANK(P272),ISBLANK(Q272)),"",IF(ISBLANK(VLOOKUP(A272,Database!A:AA,22,FALSE)),"",VLOOKUP(A272,Database!A:AA,22,FALSE))))</f>
        <v/>
      </c>
      <c r="AE272" s="20">
        <f ca="1">IFERROR(
   IF(
     OR(ISBLANK(P272),ISBLANK(Q272)),
     "",
     IF(
       AND(AB272&lt;&gt;"",OR(W272="Terminé",W272="En cours")),
       VLOOKUP(AD272,Setup_ScoreExactBonus!A:D,4,FALSE),
       0
     )),
  0)</f>
        <v>0</v>
      </c>
      <c r="AF272" s="21">
        <f t="shared" ca="1" si="23"/>
        <v>115</v>
      </c>
      <c r="AG272" s="21">
        <f ca="1">SUMIFS(AF$2:AF272,D$2:D272,D272)</f>
        <v>415</v>
      </c>
    </row>
    <row r="273" spans="1:33" hidden="1" x14ac:dyDescent="0.35">
      <c r="A273" s="21">
        <f>IF(ISBLANK(B273),"",COUNTIF(B$2:B273,B273))-1</f>
        <v>10</v>
      </c>
      <c r="B273" s="27">
        <v>2</v>
      </c>
      <c r="C273" s="10">
        <f>VLOOKUP($A273+IF($A273=0,1,0),Database!$A:$Y,7,FALSE)</f>
        <v>46187.916666666664</v>
      </c>
      <c r="D273" s="21" t="str">
        <f>VLOOKUP(Pronostics!$B273,Setup_MPP!$A:$G,3,FALSE)</f>
        <v>leaelaz</v>
      </c>
      <c r="E273" s="21" t="str">
        <f>VLOOKUP(Pronostics!$B273,Setup_MPP!$A:$G,2,FALSE)</f>
        <v>Léa EL ASERY</v>
      </c>
      <c r="F273" s="21" t="str">
        <f>VLOOKUP($B273,Setup_MPP!$A:$E,4,FALSE)</f>
        <v>#FFBEBE</v>
      </c>
      <c r="G273" s="21" t="str">
        <f>VLOOKUP($B273,Setup_MPP!$A:$E,5,FALSE)</f>
        <v>#DF6868</v>
      </c>
      <c r="H273" s="21" t="str">
        <f>IFERROR(IF(AND(A273&gt;=1,A273&lt;=104),VLOOKUP($A273,Location!$A:$J,6,FALSE),IF(A273=0,"Avant l'ouverture",IF(OR(A273=105,A273=106),"Bonus"))),"")</f>
        <v>Tour 1</v>
      </c>
      <c r="I273" s="21" t="str">
        <f>IF(LEFT(H273,4)="Tour",VLOOKUP(A273,Database!$A:$C,3,FALSE),"")</f>
        <v>F</v>
      </c>
      <c r="J273" s="21" t="str">
        <f>VLOOKUP($A273,Location!$A:$J,7,FALSE)</f>
        <v>Pays-Bas</v>
      </c>
      <c r="K273" s="21" t="str">
        <f>IFERROR(VLOOKUP(J273,Setup_Team!$B:$C,2,FALSE), "TDB")</f>
        <v>NLD</v>
      </c>
      <c r="L273" s="21" t="str">
        <f>VLOOKUP($A273,Location!$A:$J,8,FALSE)</f>
        <v>Japon</v>
      </c>
      <c r="M273" s="21" t="str">
        <f>IFERROR(VLOOKUP(L273,Setup_Team!$B:$C,2,FALSE), "TDB")</f>
        <v>JAP</v>
      </c>
      <c r="N273" s="21" t="str">
        <f>VLOOKUP($A273,Location!$A:$J,9,FALSE)</f>
        <v>Arlington, Dallas, Texas</v>
      </c>
      <c r="O273" s="21" t="str">
        <f>VLOOKUP($A273,Location!$A:$J,10,FALSE)</f>
        <v>AT&amp;T Stadium</v>
      </c>
      <c r="P273" s="27">
        <v>0</v>
      </c>
      <c r="Q273" s="27">
        <v>1</v>
      </c>
      <c r="R273" s="27" t="str">
        <f t="shared" si="25"/>
        <v>0-1</v>
      </c>
      <c r="S273" s="21">
        <v>0</v>
      </c>
      <c r="T273" s="20">
        <f>VLOOKUP($A273,Database!$A:$Y,10,FALSE)</f>
        <v>74</v>
      </c>
      <c r="U273" s="20">
        <f>VLOOKUP($A273,Database!$A:$Y,11,FALSE)</f>
        <v>115</v>
      </c>
      <c r="V273" s="20">
        <f>VLOOKUP($A273,Database!$A:$Y,12,FALSE)</f>
        <v>113</v>
      </c>
      <c r="W273" s="20" t="str">
        <f>VLOOKUP(A273,Database!A:M,13,FALSE)</f>
        <v>Terminé</v>
      </c>
      <c r="X273" s="20">
        <f>VLOOKUP($A273,Database!$A:$Y,20,FALSE)</f>
        <v>2</v>
      </c>
      <c r="Y273" s="20">
        <f>VLOOKUP($A273,Database!$A:$Y,21,FALSE)</f>
        <v>2</v>
      </c>
      <c r="Z273" s="20">
        <f t="shared" si="24"/>
        <v>0</v>
      </c>
      <c r="AA273" s="20">
        <f t="shared" si="20"/>
        <v>0</v>
      </c>
      <c r="AB273" s="20">
        <f t="shared" ca="1" si="21"/>
        <v>0</v>
      </c>
      <c r="AC273" s="20">
        <f t="shared" ca="1" si="22"/>
        <v>0</v>
      </c>
      <c r="AD273" s="20" t="str">
        <f ca="1">IF(AC273=0,"",IF(OR(ISBLANK(P273),ISBLANK(Q273)),"",IF(ISBLANK(VLOOKUP(A273,Database!A:AA,22,FALSE)),"",VLOOKUP(A273,Database!A:AA,22,FALSE))))</f>
        <v/>
      </c>
      <c r="AE273" s="20">
        <f ca="1">IFERROR(
   IF(
     OR(ISBLANK(P273),ISBLANK(Q273)),
     "",
     IF(
       AND(AB273&lt;&gt;"",OR(W273="Terminé",W273="En cours")),
       VLOOKUP(AD273,Setup_ScoreExactBonus!A:D,4,FALSE),
       0
     )),
  0)</f>
        <v>0</v>
      </c>
      <c r="AF273" s="21">
        <f t="shared" ca="1" si="23"/>
        <v>0</v>
      </c>
      <c r="AG273" s="21">
        <f ca="1">SUMIFS(AF$2:AF273,D$2:D273,D273)</f>
        <v>358</v>
      </c>
    </row>
    <row r="274" spans="1:33" hidden="1" x14ac:dyDescent="0.35">
      <c r="A274" s="21">
        <f>IF(ISBLANK(B274),"",COUNTIF(B$2:B274,B274))-1</f>
        <v>10</v>
      </c>
      <c r="B274" s="27">
        <v>3</v>
      </c>
      <c r="C274" s="10">
        <f>VLOOKUP($A274+IF($A274=0,1,0),Database!$A:$Y,7,FALSE)</f>
        <v>46187.916666666664</v>
      </c>
      <c r="D274" s="21" t="str">
        <f>VLOOKUP(Pronostics!$B274,Setup_MPP!$A:$G,3,FALSE)</f>
        <v>PasMetalleux</v>
      </c>
      <c r="E274" s="21" t="str">
        <f>VLOOKUP(Pronostics!$B274,Setup_MPP!$A:$G,2,FALSE)</f>
        <v>Elwenn JOUBREL</v>
      </c>
      <c r="F274" s="21" t="str">
        <f>VLOOKUP($B274,Setup_MPP!$A:$E,4,FALSE)</f>
        <v>#F5C7FC</v>
      </c>
      <c r="G274" s="21" t="str">
        <f>VLOOKUP($B274,Setup_MPP!$A:$E,5,FALSE)</f>
        <v>#C489CF</v>
      </c>
      <c r="H274" s="21" t="str">
        <f>IFERROR(IF(AND(A274&gt;=1,A274&lt;=104),VLOOKUP($A274,Location!$A:$J,6,FALSE),IF(A274=0,"Avant l'ouverture",IF(OR(A274=105,A274=106),"Bonus"))),"")</f>
        <v>Tour 1</v>
      </c>
      <c r="I274" s="21" t="str">
        <f>IF(LEFT(H274,4)="Tour",VLOOKUP(A274,Database!$A:$C,3,FALSE),"")</f>
        <v>F</v>
      </c>
      <c r="J274" s="21" t="str">
        <f>VLOOKUP($A274,Location!$A:$J,7,FALSE)</f>
        <v>Pays-Bas</v>
      </c>
      <c r="K274" s="21" t="str">
        <f>IFERROR(VLOOKUP(J274,Setup_Team!$B:$C,2,FALSE), "TDB")</f>
        <v>NLD</v>
      </c>
      <c r="L274" s="21" t="str">
        <f>VLOOKUP($A274,Location!$A:$J,8,FALSE)</f>
        <v>Japon</v>
      </c>
      <c r="M274" s="21" t="str">
        <f>IFERROR(VLOOKUP(L274,Setup_Team!$B:$C,2,FALSE), "TDB")</f>
        <v>JAP</v>
      </c>
      <c r="N274" s="21" t="str">
        <f>VLOOKUP($A274,Location!$A:$J,9,FALSE)</f>
        <v>Arlington, Dallas, Texas</v>
      </c>
      <c r="O274" s="21" t="str">
        <f>VLOOKUP($A274,Location!$A:$J,10,FALSE)</f>
        <v>AT&amp;T Stadium</v>
      </c>
      <c r="P274" s="27">
        <v>2</v>
      </c>
      <c r="Q274" s="27">
        <v>1</v>
      </c>
      <c r="R274" s="27" t="str">
        <f t="shared" si="25"/>
        <v>2-1</v>
      </c>
      <c r="S274" s="21">
        <v>0</v>
      </c>
      <c r="T274" s="20">
        <f>VLOOKUP($A274,Database!$A:$Y,10,FALSE)</f>
        <v>74</v>
      </c>
      <c r="U274" s="20">
        <f>VLOOKUP($A274,Database!$A:$Y,11,FALSE)</f>
        <v>115</v>
      </c>
      <c r="V274" s="20">
        <f>VLOOKUP($A274,Database!$A:$Y,12,FALSE)</f>
        <v>113</v>
      </c>
      <c r="W274" s="20" t="str">
        <f>VLOOKUP(A274,Database!A:M,13,FALSE)</f>
        <v>Terminé</v>
      </c>
      <c r="X274" s="20">
        <f>VLOOKUP($A274,Database!$A:$Y,20,FALSE)</f>
        <v>2</v>
      </c>
      <c r="Y274" s="20">
        <f>VLOOKUP($A274,Database!$A:$Y,21,FALSE)</f>
        <v>2</v>
      </c>
      <c r="Z274" s="20">
        <f t="shared" si="24"/>
        <v>0</v>
      </c>
      <c r="AA274" s="20">
        <f t="shared" si="20"/>
        <v>0</v>
      </c>
      <c r="AB274" s="20">
        <f t="shared" ca="1" si="21"/>
        <v>0</v>
      </c>
      <c r="AC274" s="20">
        <f t="shared" ca="1" si="22"/>
        <v>0</v>
      </c>
      <c r="AD274" s="20" t="str">
        <f ca="1">IF(AC274=0,"",IF(OR(ISBLANK(P274),ISBLANK(Q274)),"",IF(ISBLANK(VLOOKUP(A274,Database!A:AA,22,FALSE)),"",VLOOKUP(A274,Database!A:AA,22,FALSE))))</f>
        <v/>
      </c>
      <c r="AE274" s="20">
        <f ca="1">IFERROR(
   IF(
     OR(ISBLANK(P274),ISBLANK(Q274)),
     "",
     IF(
       AND(AB274&lt;&gt;"",OR(W274="Terminé",W274="En cours")),
       VLOOKUP(AD274,Setup_ScoreExactBonus!A:D,4,FALSE),
       0
     )),
  0)</f>
        <v>0</v>
      </c>
      <c r="AF274" s="21">
        <f t="shared" ca="1" si="23"/>
        <v>0</v>
      </c>
      <c r="AG274" s="21">
        <f ca="1">SUMIFS(AF$2:AF274,D$2:D274,D274)</f>
        <v>339</v>
      </c>
    </row>
    <row r="275" spans="1:33" hidden="1" x14ac:dyDescent="0.35">
      <c r="A275" s="21">
        <f>IF(ISBLANK(B275),"",COUNTIF(B$2:B275,B275))-1</f>
        <v>10</v>
      </c>
      <c r="B275" s="27">
        <v>4</v>
      </c>
      <c r="C275" s="10">
        <f>VLOOKUP($A275+IF($A275=0,1,0),Database!$A:$Y,7,FALSE)</f>
        <v>46187.916666666664</v>
      </c>
      <c r="D275" s="21" t="str">
        <f>VLOOKUP(Pronostics!$B275,Setup_MPP!$A:$G,3,FALSE)</f>
        <v>Popo444</v>
      </c>
      <c r="E275" s="21" t="str">
        <f>VLOOKUP(Pronostics!$B275,Setup_MPP!$A:$G,2,FALSE)</f>
        <v>Pauline OLIVIER</v>
      </c>
      <c r="F275" s="21" t="str">
        <f>VLOOKUP($B275,Setup_MPP!$A:$E,4,FALSE)</f>
        <v>#A5EA7F</v>
      </c>
      <c r="G275" s="21" t="str">
        <f>VLOOKUP($B275,Setup_MPP!$A:$E,5,FALSE)</f>
        <v>#80C65A</v>
      </c>
      <c r="H275" s="21" t="str">
        <f>IFERROR(IF(AND(A275&gt;=1,A275&lt;=104),VLOOKUP($A275,Location!$A:$J,6,FALSE),IF(A275=0,"Avant l'ouverture",IF(OR(A275=105,A275=106),"Bonus"))),"")</f>
        <v>Tour 1</v>
      </c>
      <c r="I275" s="21" t="str">
        <f>IF(LEFT(H275,4)="Tour",VLOOKUP(A275,Database!$A:$C,3,FALSE),"")</f>
        <v>F</v>
      </c>
      <c r="J275" s="21" t="str">
        <f>VLOOKUP($A275,Location!$A:$J,7,FALSE)</f>
        <v>Pays-Bas</v>
      </c>
      <c r="K275" s="21" t="str">
        <f>IFERROR(VLOOKUP(J275,Setup_Team!$B:$C,2,FALSE), "TDB")</f>
        <v>NLD</v>
      </c>
      <c r="L275" s="21" t="str">
        <f>VLOOKUP($A275,Location!$A:$J,8,FALSE)</f>
        <v>Japon</v>
      </c>
      <c r="M275" s="21" t="str">
        <f>IFERROR(VLOOKUP(L275,Setup_Team!$B:$C,2,FALSE), "TDB")</f>
        <v>JAP</v>
      </c>
      <c r="N275" s="21" t="str">
        <f>VLOOKUP($A275,Location!$A:$J,9,FALSE)</f>
        <v>Arlington, Dallas, Texas</v>
      </c>
      <c r="O275" s="21" t="str">
        <f>VLOOKUP($A275,Location!$A:$J,10,FALSE)</f>
        <v>AT&amp;T Stadium</v>
      </c>
      <c r="P275" s="27">
        <v>3</v>
      </c>
      <c r="Q275" s="27">
        <v>0</v>
      </c>
      <c r="R275" s="27" t="str">
        <f t="shared" si="25"/>
        <v>3-0</v>
      </c>
      <c r="S275" s="21">
        <v>0</v>
      </c>
      <c r="T275" s="20">
        <f>VLOOKUP($A275,Database!$A:$Y,10,FALSE)</f>
        <v>74</v>
      </c>
      <c r="U275" s="20">
        <f>VLOOKUP($A275,Database!$A:$Y,11,FALSE)</f>
        <v>115</v>
      </c>
      <c r="V275" s="20">
        <f>VLOOKUP($A275,Database!$A:$Y,12,FALSE)</f>
        <v>113</v>
      </c>
      <c r="W275" s="20" t="str">
        <f>VLOOKUP(A275,Database!A:M,13,FALSE)</f>
        <v>Terminé</v>
      </c>
      <c r="X275" s="20">
        <f>VLOOKUP($A275,Database!$A:$Y,20,FALSE)</f>
        <v>2</v>
      </c>
      <c r="Y275" s="20">
        <f>VLOOKUP($A275,Database!$A:$Y,21,FALSE)</f>
        <v>2</v>
      </c>
      <c r="Z275" s="20">
        <f t="shared" si="24"/>
        <v>0</v>
      </c>
      <c r="AA275" s="20">
        <f t="shared" si="20"/>
        <v>0</v>
      </c>
      <c r="AB275" s="20">
        <f t="shared" ca="1" si="21"/>
        <v>0</v>
      </c>
      <c r="AC275" s="20">
        <f t="shared" ca="1" si="22"/>
        <v>0</v>
      </c>
      <c r="AD275" s="20" t="str">
        <f ca="1">IF(AC275=0,"",IF(OR(ISBLANK(P275),ISBLANK(Q275)),"",IF(ISBLANK(VLOOKUP(A275,Database!A:AA,22,FALSE)),"",VLOOKUP(A275,Database!A:AA,22,FALSE))))</f>
        <v/>
      </c>
      <c r="AE275" s="20">
        <f ca="1">IFERROR(
   IF(
     OR(ISBLANK(P275),ISBLANK(Q275)),
     "",
     IF(
       AND(AB275&lt;&gt;"",OR(W275="Terminé",W275="En cours")),
       VLOOKUP(AD275,Setup_ScoreExactBonus!A:D,4,FALSE),
       0
     )),
  0)</f>
        <v>0</v>
      </c>
      <c r="AF275" s="21">
        <f t="shared" ca="1" si="23"/>
        <v>0</v>
      </c>
      <c r="AG275" s="21">
        <f ca="1">SUMIFS(AF$2:AF275,D$2:D275,D275)</f>
        <v>202</v>
      </c>
    </row>
    <row r="276" spans="1:33" hidden="1" x14ac:dyDescent="0.35">
      <c r="A276" s="21">
        <f>IF(ISBLANK(B276),"",COUNTIF(B$2:B276,B276))-1</f>
        <v>10</v>
      </c>
      <c r="B276" s="27">
        <v>5</v>
      </c>
      <c r="C276" s="10">
        <f>VLOOKUP($A276+IF($A276=0,1,0),Database!$A:$Y,7,FALSE)</f>
        <v>46187.916666666664</v>
      </c>
      <c r="D276" s="21" t="str">
        <f>VLOOKUP(Pronostics!$B276,Setup_MPP!$A:$G,3,FALSE)</f>
        <v>_Jujul</v>
      </c>
      <c r="E276" s="21" t="str">
        <f>VLOOKUP(Pronostics!$B276,Setup_MPP!$A:$G,2,FALSE)</f>
        <v>Julie BOISSIERE</v>
      </c>
      <c r="F276" s="21" t="str">
        <f>VLOOKUP($B276,Setup_MPP!$A:$E,4,FALSE)</f>
        <v>#D890FF</v>
      </c>
      <c r="G276" s="21" t="str">
        <f>VLOOKUP($B276,Setup_MPP!$A:$E,5,FALSE)</f>
        <v>#B750EF</v>
      </c>
      <c r="H276" s="21" t="str">
        <f>IFERROR(IF(AND(A276&gt;=1,A276&lt;=104),VLOOKUP($A276,Location!$A:$J,6,FALSE),IF(A276=0,"Avant l'ouverture",IF(OR(A276=105,A276=106),"Bonus"))),"")</f>
        <v>Tour 1</v>
      </c>
      <c r="I276" s="21" t="str">
        <f>IF(LEFT(H276,4)="Tour",VLOOKUP(A276,Database!$A:$C,3,FALSE),"")</f>
        <v>F</v>
      </c>
      <c r="J276" s="21" t="str">
        <f>VLOOKUP($A276,Location!$A:$J,7,FALSE)</f>
        <v>Pays-Bas</v>
      </c>
      <c r="K276" s="21" t="str">
        <f>IFERROR(VLOOKUP(J276,Setup_Team!$B:$C,2,FALSE), "TDB")</f>
        <v>NLD</v>
      </c>
      <c r="L276" s="21" t="str">
        <f>VLOOKUP($A276,Location!$A:$J,8,FALSE)</f>
        <v>Japon</v>
      </c>
      <c r="M276" s="21" t="str">
        <f>IFERROR(VLOOKUP(L276,Setup_Team!$B:$C,2,FALSE), "TDB")</f>
        <v>JAP</v>
      </c>
      <c r="N276" s="21" t="str">
        <f>VLOOKUP($A276,Location!$A:$J,9,FALSE)</f>
        <v>Arlington, Dallas, Texas</v>
      </c>
      <c r="O276" s="21" t="str">
        <f>VLOOKUP($A276,Location!$A:$J,10,FALSE)</f>
        <v>AT&amp;T Stadium</v>
      </c>
      <c r="P276" s="27">
        <v>3</v>
      </c>
      <c r="Q276" s="27">
        <v>0</v>
      </c>
      <c r="R276" s="27" t="str">
        <f t="shared" si="25"/>
        <v>3-0</v>
      </c>
      <c r="S276" s="21">
        <v>0</v>
      </c>
      <c r="T276" s="20">
        <f>VLOOKUP($A276,Database!$A:$Y,10,FALSE)</f>
        <v>74</v>
      </c>
      <c r="U276" s="20">
        <f>VLOOKUP($A276,Database!$A:$Y,11,FALSE)</f>
        <v>115</v>
      </c>
      <c r="V276" s="20">
        <f>VLOOKUP($A276,Database!$A:$Y,12,FALSE)</f>
        <v>113</v>
      </c>
      <c r="W276" s="20" t="str">
        <f>VLOOKUP(A276,Database!A:M,13,FALSE)</f>
        <v>Terminé</v>
      </c>
      <c r="X276" s="20">
        <f>VLOOKUP($A276,Database!$A:$Y,20,FALSE)</f>
        <v>2</v>
      </c>
      <c r="Y276" s="20">
        <f>VLOOKUP($A276,Database!$A:$Y,21,FALSE)</f>
        <v>2</v>
      </c>
      <c r="Z276" s="20">
        <f t="shared" si="24"/>
        <v>0</v>
      </c>
      <c r="AA276" s="20">
        <f t="shared" si="20"/>
        <v>0</v>
      </c>
      <c r="AB276" s="20">
        <f t="shared" ca="1" si="21"/>
        <v>0</v>
      </c>
      <c r="AC276" s="20">
        <f t="shared" ca="1" si="22"/>
        <v>0</v>
      </c>
      <c r="AD276" s="20" t="str">
        <f ca="1">IF(AC276=0,"",IF(OR(ISBLANK(P276),ISBLANK(Q276)),"",IF(ISBLANK(VLOOKUP(A276,Database!A:AA,22,FALSE)),"",VLOOKUP(A276,Database!A:AA,22,FALSE))))</f>
        <v/>
      </c>
      <c r="AE276" s="20">
        <f ca="1">IFERROR(
   IF(
     OR(ISBLANK(P276),ISBLANK(Q276)),
     "",
     IF(
       AND(AB276&lt;&gt;"",OR(W276="Terminé",W276="En cours")),
       VLOOKUP(AD276,Setup_ScoreExactBonus!A:D,4,FALSE),
       0
     )),
  0)</f>
        <v>0</v>
      </c>
      <c r="AF276" s="21">
        <f t="shared" ca="1" si="23"/>
        <v>0</v>
      </c>
      <c r="AG276" s="21">
        <f ca="1">SUMIFS(AF$2:AF276,D$2:D276,D276)</f>
        <v>96</v>
      </c>
    </row>
    <row r="277" spans="1:33" hidden="1" x14ac:dyDescent="0.35">
      <c r="A277" s="21">
        <f>IF(ISBLANK(B277),"",COUNTIF(B$2:B277,B277))-1</f>
        <v>10</v>
      </c>
      <c r="B277" s="27">
        <v>6</v>
      </c>
      <c r="C277" s="10">
        <f>VLOOKUP($A277+IF($A277=0,1,0),Database!$A:$Y,7,FALSE)</f>
        <v>46187.916666666664</v>
      </c>
      <c r="D277" s="21" t="str">
        <f>VLOOKUP(Pronostics!$B277,Setup_MPP!$A:$G,3,FALSE)</f>
        <v>Julay</v>
      </c>
      <c r="E277" s="21" t="str">
        <f>VLOOKUP(Pronostics!$B277,Setup_MPP!$A:$G,2,FALSE)</f>
        <v>Julie BOUCHARD</v>
      </c>
      <c r="F277" s="21" t="str">
        <f>VLOOKUP($B277,Setup_MPP!$A:$E,4,FALSE)</f>
        <v>#A6F7B1</v>
      </c>
      <c r="G277" s="21" t="str">
        <f>VLOOKUP($B277,Setup_MPP!$A:$E,5,FALSE)</f>
        <v>#6EC179</v>
      </c>
      <c r="H277" s="21" t="str">
        <f>IFERROR(IF(AND(A277&gt;=1,A277&lt;=104),VLOOKUP($A277,Location!$A:$J,6,FALSE),IF(A277=0,"Avant l'ouverture",IF(OR(A277=105,A277=106),"Bonus"))),"")</f>
        <v>Tour 1</v>
      </c>
      <c r="I277" s="21" t="str">
        <f>IF(LEFT(H277,4)="Tour",VLOOKUP(A277,Database!$A:$C,3,FALSE),"")</f>
        <v>F</v>
      </c>
      <c r="J277" s="21" t="str">
        <f>VLOOKUP($A277,Location!$A:$J,7,FALSE)</f>
        <v>Pays-Bas</v>
      </c>
      <c r="K277" s="21" t="str">
        <f>IFERROR(VLOOKUP(J277,Setup_Team!$B:$C,2,FALSE), "TDB")</f>
        <v>NLD</v>
      </c>
      <c r="L277" s="21" t="str">
        <f>VLOOKUP($A277,Location!$A:$J,8,FALSE)</f>
        <v>Japon</v>
      </c>
      <c r="M277" s="21" t="str">
        <f>IFERROR(VLOOKUP(L277,Setup_Team!$B:$C,2,FALSE), "TDB")</f>
        <v>JAP</v>
      </c>
      <c r="N277" s="21" t="str">
        <f>VLOOKUP($A277,Location!$A:$J,9,FALSE)</f>
        <v>Arlington, Dallas, Texas</v>
      </c>
      <c r="O277" s="21" t="str">
        <f>VLOOKUP($A277,Location!$A:$J,10,FALSE)</f>
        <v>AT&amp;T Stadium</v>
      </c>
      <c r="P277" s="27">
        <v>2</v>
      </c>
      <c r="Q277" s="27">
        <v>1</v>
      </c>
      <c r="R277" s="27" t="str">
        <f t="shared" si="25"/>
        <v>2-1</v>
      </c>
      <c r="S277" s="21">
        <v>0</v>
      </c>
      <c r="T277" s="20">
        <f>VLOOKUP($A277,Database!$A:$Y,10,FALSE)</f>
        <v>74</v>
      </c>
      <c r="U277" s="20">
        <f>VLOOKUP($A277,Database!$A:$Y,11,FALSE)</f>
        <v>115</v>
      </c>
      <c r="V277" s="20">
        <f>VLOOKUP($A277,Database!$A:$Y,12,FALSE)</f>
        <v>113</v>
      </c>
      <c r="W277" s="20" t="str">
        <f>VLOOKUP(A277,Database!A:M,13,FALSE)</f>
        <v>Terminé</v>
      </c>
      <c r="X277" s="20">
        <f>VLOOKUP($A277,Database!$A:$Y,20,FALSE)</f>
        <v>2</v>
      </c>
      <c r="Y277" s="20">
        <f>VLOOKUP($A277,Database!$A:$Y,21,FALSE)</f>
        <v>2</v>
      </c>
      <c r="Z277" s="20">
        <f t="shared" si="24"/>
        <v>0</v>
      </c>
      <c r="AA277" s="20">
        <f t="shared" si="20"/>
        <v>0</v>
      </c>
      <c r="AB277" s="20">
        <f t="shared" ca="1" si="21"/>
        <v>0</v>
      </c>
      <c r="AC277" s="20">
        <f t="shared" ca="1" si="22"/>
        <v>0</v>
      </c>
      <c r="AD277" s="20" t="str">
        <f ca="1">IF(AC277=0,"",IF(OR(ISBLANK(P277),ISBLANK(Q277)),"",IF(ISBLANK(VLOOKUP(A277,Database!A:AA,22,FALSE)),"",VLOOKUP(A277,Database!A:AA,22,FALSE))))</f>
        <v/>
      </c>
      <c r="AE277" s="20">
        <f ca="1">IFERROR(
   IF(
     OR(ISBLANK(P277),ISBLANK(Q277)),
     "",
     IF(
       AND(AB277&lt;&gt;"",OR(W277="Terminé",W277="En cours")),
       VLOOKUP(AD277,Setup_ScoreExactBonus!A:D,4,FALSE),
       0
     )),
  0)</f>
        <v>0</v>
      </c>
      <c r="AF277" s="21">
        <f t="shared" ca="1" si="23"/>
        <v>0</v>
      </c>
      <c r="AG277" s="21">
        <f ca="1">SUMIFS(AF$2:AF277,D$2:D277,D277)</f>
        <v>182</v>
      </c>
    </row>
    <row r="278" spans="1:33" hidden="1" x14ac:dyDescent="0.35">
      <c r="A278" s="21">
        <f>IF(ISBLANK(B278),"",COUNTIF(B$2:B278,B278))-1</f>
        <v>10</v>
      </c>
      <c r="B278" s="27">
        <v>7</v>
      </c>
      <c r="C278" s="10">
        <f>VLOOKUP($A278+IF($A278=0,1,0),Database!$A:$Y,7,FALSE)</f>
        <v>46187.916666666664</v>
      </c>
      <c r="D278" s="21" t="str">
        <f>VLOOKUP(Pronostics!$B278,Setup_MPP!$A:$G,3,FALSE)</f>
        <v>__Vince__</v>
      </c>
      <c r="E278" s="21" t="str">
        <f>VLOOKUP(Pronostics!$B278,Setup_MPP!$A:$G,2,FALSE)</f>
        <v>Vincent FRAYSSE</v>
      </c>
      <c r="F278" s="21" t="str">
        <f>VLOOKUP($B278,Setup_MPP!$A:$E,4,FALSE)</f>
        <v>#B2EAE8</v>
      </c>
      <c r="G278" s="21" t="str">
        <f>VLOOKUP($B278,Setup_MPP!$A:$E,5,FALSE)</f>
        <v>#6CB4B1</v>
      </c>
      <c r="H278" s="21" t="str">
        <f>IFERROR(IF(AND(A278&gt;=1,A278&lt;=104),VLOOKUP($A278,Location!$A:$J,6,FALSE),IF(A278=0,"Avant l'ouverture",IF(OR(A278=105,A278=106),"Bonus"))),"")</f>
        <v>Tour 1</v>
      </c>
      <c r="I278" s="21" t="str">
        <f>IF(LEFT(H278,4)="Tour",VLOOKUP(A278,Database!$A:$C,3,FALSE),"")</f>
        <v>F</v>
      </c>
      <c r="J278" s="21" t="str">
        <f>VLOOKUP($A278,Location!$A:$J,7,FALSE)</f>
        <v>Pays-Bas</v>
      </c>
      <c r="K278" s="21" t="str">
        <f>IFERROR(VLOOKUP(J278,Setup_Team!$B:$C,2,FALSE), "TDB")</f>
        <v>NLD</v>
      </c>
      <c r="L278" s="21" t="str">
        <f>VLOOKUP($A278,Location!$A:$J,8,FALSE)</f>
        <v>Japon</v>
      </c>
      <c r="M278" s="21" t="str">
        <f>IFERROR(VLOOKUP(L278,Setup_Team!$B:$C,2,FALSE), "TDB")</f>
        <v>JAP</v>
      </c>
      <c r="N278" s="21" t="str">
        <f>VLOOKUP($A278,Location!$A:$J,9,FALSE)</f>
        <v>Arlington, Dallas, Texas</v>
      </c>
      <c r="O278" s="21" t="str">
        <f>VLOOKUP($A278,Location!$A:$J,10,FALSE)</f>
        <v>AT&amp;T Stadium</v>
      </c>
      <c r="P278" s="27">
        <v>3</v>
      </c>
      <c r="Q278" s="27">
        <v>1</v>
      </c>
      <c r="R278" s="27" t="str">
        <f t="shared" si="25"/>
        <v>3-1</v>
      </c>
      <c r="S278" s="21">
        <v>0</v>
      </c>
      <c r="T278" s="20">
        <f>VLOOKUP($A278,Database!$A:$Y,10,FALSE)</f>
        <v>74</v>
      </c>
      <c r="U278" s="20">
        <f>VLOOKUP($A278,Database!$A:$Y,11,FALSE)</f>
        <v>115</v>
      </c>
      <c r="V278" s="20">
        <f>VLOOKUP($A278,Database!$A:$Y,12,FALSE)</f>
        <v>113</v>
      </c>
      <c r="W278" s="20" t="str">
        <f>VLOOKUP(A278,Database!A:M,13,FALSE)</f>
        <v>Terminé</v>
      </c>
      <c r="X278" s="20">
        <f>VLOOKUP($A278,Database!$A:$Y,20,FALSE)</f>
        <v>2</v>
      </c>
      <c r="Y278" s="20">
        <f>VLOOKUP($A278,Database!$A:$Y,21,FALSE)</f>
        <v>2</v>
      </c>
      <c r="Z278" s="20">
        <f t="shared" si="24"/>
        <v>0</v>
      </c>
      <c r="AA278" s="20">
        <f t="shared" si="20"/>
        <v>0</v>
      </c>
      <c r="AB278" s="20">
        <f t="shared" ca="1" si="21"/>
        <v>0</v>
      </c>
      <c r="AC278" s="20">
        <f t="shared" ca="1" si="22"/>
        <v>0</v>
      </c>
      <c r="AD278" s="20" t="str">
        <f ca="1">IF(AC278=0,"",IF(OR(ISBLANK(P278),ISBLANK(Q278)),"",IF(ISBLANK(VLOOKUP(A278,Database!A:AA,22,FALSE)),"",VLOOKUP(A278,Database!A:AA,22,FALSE))))</f>
        <v/>
      </c>
      <c r="AE278" s="20">
        <f ca="1">IFERROR(
   IF(
     OR(ISBLANK(P278),ISBLANK(Q278)),
     "",
     IF(
       AND(AB278&lt;&gt;"",OR(W278="Terminé",W278="En cours")),
       VLOOKUP(AD278,Setup_ScoreExactBonus!A:D,4,FALSE),
       0
     )),
  0)</f>
        <v>0</v>
      </c>
      <c r="AF278" s="21">
        <f t="shared" ca="1" si="23"/>
        <v>0</v>
      </c>
      <c r="AG278" s="21">
        <f ca="1">SUMIFS(AF$2:AF278,D$2:D278,D278)</f>
        <v>138</v>
      </c>
    </row>
    <row r="279" spans="1:33" hidden="1" x14ac:dyDescent="0.35">
      <c r="A279" s="21">
        <f>IF(ISBLANK(B279),"",COUNTIF(B$2:B279,B279))-1</f>
        <v>10</v>
      </c>
      <c r="B279" s="27">
        <v>8</v>
      </c>
      <c r="C279" s="10">
        <f>VLOOKUP($A279+IF($A279=0,1,0),Database!$A:$Y,7,FALSE)</f>
        <v>46187.916666666664</v>
      </c>
      <c r="D279" s="21" t="str">
        <f>VLOOKUP(Pronostics!$B279,Setup_MPP!$A:$G,3,FALSE)</f>
        <v>Louuiiis</v>
      </c>
      <c r="E279" s="21" t="str">
        <f>VLOOKUP(Pronostics!$B279,Setup_MPP!$A:$G,2,FALSE)</f>
        <v>Louis HARLE</v>
      </c>
      <c r="F279" s="21" t="str">
        <f>VLOOKUP($B279,Setup_MPP!$A:$E,4,FALSE)</f>
        <v>#EEF7B1</v>
      </c>
      <c r="G279" s="21" t="str">
        <f>VLOOKUP($B279,Setup_MPP!$A:$E,5,FALSE)</f>
        <v>#C1CB7D</v>
      </c>
      <c r="H279" s="21" t="str">
        <f>IFERROR(IF(AND(A279&gt;=1,A279&lt;=104),VLOOKUP($A279,Location!$A:$J,6,FALSE),IF(A279=0,"Avant l'ouverture",IF(OR(A279=105,A279=106),"Bonus"))),"")</f>
        <v>Tour 1</v>
      </c>
      <c r="I279" s="21" t="str">
        <f>IF(LEFT(H279,4)="Tour",VLOOKUP(A279,Database!$A:$C,3,FALSE),"")</f>
        <v>F</v>
      </c>
      <c r="J279" s="21" t="str">
        <f>VLOOKUP($A279,Location!$A:$J,7,FALSE)</f>
        <v>Pays-Bas</v>
      </c>
      <c r="K279" s="21" t="str">
        <f>IFERROR(VLOOKUP(J279,Setup_Team!$B:$C,2,FALSE), "TDB")</f>
        <v>NLD</v>
      </c>
      <c r="L279" s="21" t="str">
        <f>VLOOKUP($A279,Location!$A:$J,8,FALSE)</f>
        <v>Japon</v>
      </c>
      <c r="M279" s="21" t="str">
        <f>IFERROR(VLOOKUP(L279,Setup_Team!$B:$C,2,FALSE), "TDB")</f>
        <v>JAP</v>
      </c>
      <c r="N279" s="21" t="str">
        <f>VLOOKUP($A279,Location!$A:$J,9,FALSE)</f>
        <v>Arlington, Dallas, Texas</v>
      </c>
      <c r="O279" s="21" t="str">
        <f>VLOOKUP($A279,Location!$A:$J,10,FALSE)</f>
        <v>AT&amp;T Stadium</v>
      </c>
      <c r="P279" s="27">
        <v>2</v>
      </c>
      <c r="Q279" s="27">
        <v>1</v>
      </c>
      <c r="R279" s="27" t="str">
        <f t="shared" si="25"/>
        <v>2-1</v>
      </c>
      <c r="S279" s="21">
        <v>0</v>
      </c>
      <c r="T279" s="20">
        <f>VLOOKUP($A279,Database!$A:$Y,10,FALSE)</f>
        <v>74</v>
      </c>
      <c r="U279" s="20">
        <f>VLOOKUP($A279,Database!$A:$Y,11,FALSE)</f>
        <v>115</v>
      </c>
      <c r="V279" s="20">
        <f>VLOOKUP($A279,Database!$A:$Y,12,FALSE)</f>
        <v>113</v>
      </c>
      <c r="W279" s="20" t="str">
        <f>VLOOKUP(A279,Database!A:M,13,FALSE)</f>
        <v>Terminé</v>
      </c>
      <c r="X279" s="20">
        <f>VLOOKUP($A279,Database!$A:$Y,20,FALSE)</f>
        <v>2</v>
      </c>
      <c r="Y279" s="20">
        <f>VLOOKUP($A279,Database!$A:$Y,21,FALSE)</f>
        <v>2</v>
      </c>
      <c r="Z279" s="20">
        <f t="shared" si="24"/>
        <v>0</v>
      </c>
      <c r="AA279" s="20">
        <f t="shared" si="20"/>
        <v>0</v>
      </c>
      <c r="AB279" s="20">
        <f t="shared" ca="1" si="21"/>
        <v>0</v>
      </c>
      <c r="AC279" s="20">
        <f t="shared" ca="1" si="22"/>
        <v>0</v>
      </c>
      <c r="AD279" s="20" t="str">
        <f ca="1">IF(AC279=0,"",IF(OR(ISBLANK(P279),ISBLANK(Q279)),"",IF(ISBLANK(VLOOKUP(A279,Database!A:AA,22,FALSE)),"",VLOOKUP(A279,Database!A:AA,22,FALSE))))</f>
        <v/>
      </c>
      <c r="AE279" s="20">
        <f ca="1">IFERROR(
   IF(
     OR(ISBLANK(P279),ISBLANK(Q279)),
     "",
     IF(
       AND(AB279&lt;&gt;"",OR(W279="Terminé",W279="En cours")),
       VLOOKUP(AD279,Setup_ScoreExactBonus!A:D,4,FALSE),
       0
     )),
  0)</f>
        <v>0</v>
      </c>
      <c r="AF279" s="21">
        <f t="shared" ca="1" si="23"/>
        <v>0</v>
      </c>
      <c r="AG279" s="21">
        <f ca="1">SUMIFS(AF$2:AF279,D$2:D279,D279)</f>
        <v>515</v>
      </c>
    </row>
    <row r="280" spans="1:33" x14ac:dyDescent="0.35">
      <c r="A280" s="21">
        <f>IF(ISBLANK(B280),"",COUNTIF(B$2:B280,B280))-1</f>
        <v>10</v>
      </c>
      <c r="B280" s="27">
        <v>9</v>
      </c>
      <c r="C280" s="10">
        <f>VLOOKUP($A280+IF($A280=0,1,0),Database!$A:$Y,7,FALSE)</f>
        <v>46187.916666666664</v>
      </c>
      <c r="D280" s="21" t="str">
        <f>VLOOKUP(Pronostics!$B280,Setup_MPP!$A:$G,3,FALSE)</f>
        <v>Aurelien_dpq</v>
      </c>
      <c r="E280" s="21" t="str">
        <f>VLOOKUP(Pronostics!$B280,Setup_MPP!$A:$G,2,FALSE)</f>
        <v>Aurélien DE POULPIQUET</v>
      </c>
      <c r="F280" s="21" t="str">
        <f>VLOOKUP($B280,Setup_MPP!$A:$E,4,FALSE)</f>
        <v>#F4EA9D</v>
      </c>
      <c r="G280" s="21" t="str">
        <f>VLOOKUP($B280,Setup_MPP!$A:$E,5,FALSE)</f>
        <v>#D2C458</v>
      </c>
      <c r="H280" s="21" t="str">
        <f>IFERROR(IF(AND(A280&gt;=1,A280&lt;=104),VLOOKUP($A280,Location!$A:$J,6,FALSE),IF(A280=0,"Avant l'ouverture",IF(OR(A280=105,A280=106),"Bonus"))),"")</f>
        <v>Tour 1</v>
      </c>
      <c r="I280" s="21" t="str">
        <f>IF(LEFT(H280,4)="Tour",VLOOKUP(A280,Database!$A:$C,3,FALSE),"")</f>
        <v>F</v>
      </c>
      <c r="J280" s="21" t="str">
        <f>VLOOKUP($A280,Location!$A:$J,7,FALSE)</f>
        <v>Pays-Bas</v>
      </c>
      <c r="K280" s="21" t="str">
        <f>IFERROR(VLOOKUP(J280,Setup_Team!$B:$C,2,FALSE), "TDB")</f>
        <v>NLD</v>
      </c>
      <c r="L280" s="21" t="str">
        <f>VLOOKUP($A280,Location!$A:$J,8,FALSE)</f>
        <v>Japon</v>
      </c>
      <c r="M280" s="21" t="str">
        <f>IFERROR(VLOOKUP(L280,Setup_Team!$B:$C,2,FALSE), "TDB")</f>
        <v>JAP</v>
      </c>
      <c r="N280" s="21" t="str">
        <f>VLOOKUP($A280,Location!$A:$J,9,FALSE)</f>
        <v>Arlington, Dallas, Texas</v>
      </c>
      <c r="O280" s="21" t="str">
        <f>VLOOKUP($A280,Location!$A:$J,10,FALSE)</f>
        <v>AT&amp;T Stadium</v>
      </c>
      <c r="P280" s="27">
        <v>1</v>
      </c>
      <c r="Q280" s="27">
        <v>0</v>
      </c>
      <c r="R280" s="27" t="str">
        <f t="shared" si="25"/>
        <v>1-0</v>
      </c>
      <c r="S280" s="21">
        <v>0</v>
      </c>
      <c r="T280" s="20">
        <f>VLOOKUP($A280,Database!$A:$Y,10,FALSE)</f>
        <v>74</v>
      </c>
      <c r="U280" s="20">
        <f>VLOOKUP($A280,Database!$A:$Y,11,FALSE)</f>
        <v>115</v>
      </c>
      <c r="V280" s="20">
        <f>VLOOKUP($A280,Database!$A:$Y,12,FALSE)</f>
        <v>113</v>
      </c>
      <c r="W280" s="20" t="str">
        <f>VLOOKUP(A280,Database!A:M,13,FALSE)</f>
        <v>Terminé</v>
      </c>
      <c r="X280" s="20">
        <f>VLOOKUP($A280,Database!$A:$Y,20,FALSE)</f>
        <v>2</v>
      </c>
      <c r="Y280" s="20">
        <f>VLOOKUP($A280,Database!$A:$Y,21,FALSE)</f>
        <v>2</v>
      </c>
      <c r="Z280" s="20">
        <f t="shared" si="24"/>
        <v>0</v>
      </c>
      <c r="AA280" s="20">
        <f t="shared" si="20"/>
        <v>0</v>
      </c>
      <c r="AB280" s="20">
        <f t="shared" ca="1" si="21"/>
        <v>0</v>
      </c>
      <c r="AC280" s="20">
        <f t="shared" ca="1" si="22"/>
        <v>0</v>
      </c>
      <c r="AD280" s="20" t="str">
        <f ca="1">IF(AC280=0,"",IF(OR(ISBLANK(P280),ISBLANK(Q280)),"",IF(ISBLANK(VLOOKUP(A280,Database!A:AA,22,FALSE)),"",VLOOKUP(A280,Database!A:AA,22,FALSE))))</f>
        <v/>
      </c>
      <c r="AE280" s="20">
        <f ca="1">IFERROR(
   IF(
     OR(ISBLANK(P280),ISBLANK(Q280)),
     "",
     IF(
       AND(AB280&lt;&gt;"",OR(W280="Terminé",W280="En cours")),
       VLOOKUP(AD280,Setup_ScoreExactBonus!A:D,4,FALSE),
       0
     )),
  0)</f>
        <v>0</v>
      </c>
      <c r="AF280" s="21">
        <f t="shared" ca="1" si="23"/>
        <v>0</v>
      </c>
      <c r="AG280" s="21">
        <f ca="1">SUMIFS(AF$2:AF280,D$2:D280,D280)</f>
        <v>420</v>
      </c>
    </row>
    <row r="281" spans="1:33" hidden="1" x14ac:dyDescent="0.35">
      <c r="A281" s="21">
        <f>IF(ISBLANK(B281),"",COUNTIF(B$2:B281,B281))-1</f>
        <v>10</v>
      </c>
      <c r="B281" s="27">
        <v>10</v>
      </c>
      <c r="C281" s="10">
        <f>VLOOKUP($A281+IF($A281=0,1,0),Database!$A:$Y,7,FALSE)</f>
        <v>46187.916666666664</v>
      </c>
      <c r="D281" s="21" t="str">
        <f>VLOOKUP(Pronostics!$B281,Setup_MPP!$A:$G,3,FALSE)</f>
        <v>RandomPaul</v>
      </c>
      <c r="E281" s="21" t="str">
        <f>VLOOKUP(Pronostics!$B281,Setup_MPP!$A:$G,2,FALSE)</f>
        <v>Paul MONTESINOS</v>
      </c>
      <c r="F281" s="21" t="str">
        <f>VLOOKUP($B281,Setup_MPP!$A:$E,4,FALSE)</f>
        <v>#C4B0FF</v>
      </c>
      <c r="G281" s="21" t="str">
        <f>VLOOKUP($B281,Setup_MPP!$A:$E,5,FALSE)</f>
        <v>#7F66C8</v>
      </c>
      <c r="H281" s="21" t="str">
        <f>IFERROR(IF(AND(A281&gt;=1,A281&lt;=104),VLOOKUP($A281,Location!$A:$J,6,FALSE),IF(A281=0,"Avant l'ouverture",IF(OR(A281=105,A281=106),"Bonus"))),"")</f>
        <v>Tour 1</v>
      </c>
      <c r="I281" s="21" t="str">
        <f>IF(LEFT(H281,4)="Tour",VLOOKUP(A281,Database!$A:$C,3,FALSE),"")</f>
        <v>F</v>
      </c>
      <c r="J281" s="21" t="str">
        <f>VLOOKUP($A281,Location!$A:$J,7,FALSE)</f>
        <v>Pays-Bas</v>
      </c>
      <c r="K281" s="21" t="str">
        <f>IFERROR(VLOOKUP(J281,Setup_Team!$B:$C,2,FALSE), "TDB")</f>
        <v>NLD</v>
      </c>
      <c r="L281" s="21" t="str">
        <f>VLOOKUP($A281,Location!$A:$J,8,FALSE)</f>
        <v>Japon</v>
      </c>
      <c r="M281" s="21" t="str">
        <f>IFERROR(VLOOKUP(L281,Setup_Team!$B:$C,2,FALSE), "TDB")</f>
        <v>JAP</v>
      </c>
      <c r="N281" s="21" t="str">
        <f>VLOOKUP($A281,Location!$A:$J,9,FALSE)</f>
        <v>Arlington, Dallas, Texas</v>
      </c>
      <c r="O281" s="21" t="str">
        <f>VLOOKUP($A281,Location!$A:$J,10,FALSE)</f>
        <v>AT&amp;T Stadium</v>
      </c>
      <c r="P281" s="27">
        <v>2</v>
      </c>
      <c r="Q281" s="27">
        <v>0</v>
      </c>
      <c r="R281" s="27" t="str">
        <f t="shared" si="25"/>
        <v>2-0</v>
      </c>
      <c r="S281" s="21">
        <v>0</v>
      </c>
      <c r="T281" s="20">
        <f>VLOOKUP($A281,Database!$A:$Y,10,FALSE)</f>
        <v>74</v>
      </c>
      <c r="U281" s="20">
        <f>VLOOKUP($A281,Database!$A:$Y,11,FALSE)</f>
        <v>115</v>
      </c>
      <c r="V281" s="20">
        <f>VLOOKUP($A281,Database!$A:$Y,12,FALSE)</f>
        <v>113</v>
      </c>
      <c r="W281" s="20" t="str">
        <f>VLOOKUP(A281,Database!A:M,13,FALSE)</f>
        <v>Terminé</v>
      </c>
      <c r="X281" s="20">
        <f>VLOOKUP($A281,Database!$A:$Y,20,FALSE)</f>
        <v>2</v>
      </c>
      <c r="Y281" s="20">
        <f>VLOOKUP($A281,Database!$A:$Y,21,FALSE)</f>
        <v>2</v>
      </c>
      <c r="Z281" s="20">
        <f t="shared" si="24"/>
        <v>0</v>
      </c>
      <c r="AA281" s="20">
        <f t="shared" si="20"/>
        <v>0</v>
      </c>
      <c r="AB281" s="20">
        <f t="shared" ca="1" si="21"/>
        <v>0</v>
      </c>
      <c r="AC281" s="20">
        <f t="shared" ca="1" si="22"/>
        <v>0</v>
      </c>
      <c r="AD281" s="20" t="str">
        <f ca="1">IF(AC281=0,"",IF(OR(ISBLANK(P281),ISBLANK(Q281)),"",IF(ISBLANK(VLOOKUP(A281,Database!A:AA,22,FALSE)),"",VLOOKUP(A281,Database!A:AA,22,FALSE))))</f>
        <v/>
      </c>
      <c r="AE281" s="20">
        <f ca="1">IFERROR(
   IF(
     OR(ISBLANK(P281),ISBLANK(Q281)),
     "",
     IF(
       AND(AB281&lt;&gt;"",OR(W281="Terminé",W281="En cours")),
       VLOOKUP(AD281,Setup_ScoreExactBonus!A:D,4,FALSE),
       0
     )),
  0)</f>
        <v>0</v>
      </c>
      <c r="AF281" s="21">
        <f t="shared" ca="1" si="23"/>
        <v>0</v>
      </c>
      <c r="AG281" s="21">
        <f ca="1">SUMIFS(AF$2:AF281,D$2:D281,D281)</f>
        <v>344</v>
      </c>
    </row>
    <row r="282" spans="1:33" hidden="1" x14ac:dyDescent="0.35">
      <c r="A282" s="21">
        <f>IF(ISBLANK(B282),"",COUNTIF(B$2:B282,B282))-1</f>
        <v>10</v>
      </c>
      <c r="B282" s="27">
        <v>11</v>
      </c>
      <c r="C282" s="10">
        <f>VLOOKUP($A282+IF($A282=0,1,0),Database!$A:$Y,7,FALSE)</f>
        <v>46187.916666666664</v>
      </c>
      <c r="D282" s="21" t="str">
        <f>VLOOKUP(Pronostics!$B282,Setup_MPP!$A:$G,3,FALSE)</f>
        <v>Kinsley91</v>
      </c>
      <c r="E282" s="21" t="str">
        <f>VLOOKUP(Pronostics!$B282,Setup_MPP!$A:$G,2,FALSE)</f>
        <v>Kinsley ROQUE</v>
      </c>
      <c r="F282" s="21" t="str">
        <f>VLOOKUP($B282,Setup_MPP!$A:$E,4,FALSE)</f>
        <v>#CBEBBA</v>
      </c>
      <c r="G282" s="21" t="str">
        <f>VLOOKUP($B282,Setup_MPP!$A:$E,5,FALSE)</f>
        <v>#70BC6E</v>
      </c>
      <c r="H282" s="21" t="str">
        <f>IFERROR(IF(AND(A282&gt;=1,A282&lt;=104),VLOOKUP($A282,Location!$A:$J,6,FALSE),IF(A282=0,"Avant l'ouverture",IF(OR(A282=105,A282=106),"Bonus"))),"")</f>
        <v>Tour 1</v>
      </c>
      <c r="I282" s="21" t="str">
        <f>IF(LEFT(H282,4)="Tour",VLOOKUP(A282,Database!$A:$C,3,FALSE),"")</f>
        <v>F</v>
      </c>
      <c r="J282" s="21" t="str">
        <f>VLOOKUP($A282,Location!$A:$J,7,FALSE)</f>
        <v>Pays-Bas</v>
      </c>
      <c r="K282" s="21" t="str">
        <f>IFERROR(VLOOKUP(J282,Setup_Team!$B:$C,2,FALSE), "TDB")</f>
        <v>NLD</v>
      </c>
      <c r="L282" s="21" t="str">
        <f>VLOOKUP($A282,Location!$A:$J,8,FALSE)</f>
        <v>Japon</v>
      </c>
      <c r="M282" s="21" t="str">
        <f>IFERROR(VLOOKUP(L282,Setup_Team!$B:$C,2,FALSE), "TDB")</f>
        <v>JAP</v>
      </c>
      <c r="N282" s="21" t="str">
        <f>VLOOKUP($A282,Location!$A:$J,9,FALSE)</f>
        <v>Arlington, Dallas, Texas</v>
      </c>
      <c r="O282" s="21" t="str">
        <f>VLOOKUP($A282,Location!$A:$J,10,FALSE)</f>
        <v>AT&amp;T Stadium</v>
      </c>
      <c r="P282" s="27">
        <v>0</v>
      </c>
      <c r="Q282" s="27">
        <v>2</v>
      </c>
      <c r="R282" s="27" t="str">
        <f t="shared" si="25"/>
        <v>0-2</v>
      </c>
      <c r="S282" s="21">
        <v>0</v>
      </c>
      <c r="T282" s="20">
        <f>VLOOKUP($A282,Database!$A:$Y,10,FALSE)</f>
        <v>74</v>
      </c>
      <c r="U282" s="20">
        <f>VLOOKUP($A282,Database!$A:$Y,11,FALSE)</f>
        <v>115</v>
      </c>
      <c r="V282" s="20">
        <f>VLOOKUP($A282,Database!$A:$Y,12,FALSE)</f>
        <v>113</v>
      </c>
      <c r="W282" s="20" t="str">
        <f>VLOOKUP(A282,Database!A:M,13,FALSE)</f>
        <v>Terminé</v>
      </c>
      <c r="X282" s="20">
        <f>VLOOKUP($A282,Database!$A:$Y,20,FALSE)</f>
        <v>2</v>
      </c>
      <c r="Y282" s="20">
        <f>VLOOKUP($A282,Database!$A:$Y,21,FALSE)</f>
        <v>2</v>
      </c>
      <c r="Z282" s="20">
        <f t="shared" si="24"/>
        <v>0</v>
      </c>
      <c r="AA282" s="20">
        <f t="shared" si="20"/>
        <v>0</v>
      </c>
      <c r="AB282" s="20">
        <f t="shared" ca="1" si="21"/>
        <v>0</v>
      </c>
      <c r="AC282" s="20">
        <f t="shared" ca="1" si="22"/>
        <v>0</v>
      </c>
      <c r="AD282" s="20" t="str">
        <f ca="1">IF(AC282=0,"",IF(OR(ISBLANK(P282),ISBLANK(Q282)),"",IF(ISBLANK(VLOOKUP(A282,Database!A:AA,22,FALSE)),"",VLOOKUP(A282,Database!A:AA,22,FALSE))))</f>
        <v/>
      </c>
      <c r="AE282" s="20">
        <f ca="1">IFERROR(
   IF(
     OR(ISBLANK(P282),ISBLANK(Q282)),
     "",
     IF(
       AND(AB282&lt;&gt;"",OR(W282="Terminé",W282="En cours")),
       VLOOKUP(AD282,Setup_ScoreExactBonus!A:D,4,FALSE),
       0
     )),
  0)</f>
        <v>0</v>
      </c>
      <c r="AF282" s="21">
        <f t="shared" ca="1" si="23"/>
        <v>0</v>
      </c>
      <c r="AG282" s="21">
        <f ca="1">SUMIFS(AF$2:AF282,D$2:D282,D282)</f>
        <v>279</v>
      </c>
    </row>
    <row r="283" spans="1:33" hidden="1" x14ac:dyDescent="0.35">
      <c r="A283" s="21">
        <f>IF(ISBLANK(B283),"",COUNTIF(B$2:B283,B283))-1</f>
        <v>10</v>
      </c>
      <c r="B283" s="27">
        <v>12</v>
      </c>
      <c r="C283" s="10">
        <f>VLOOKUP($A283+IF($A283=0,1,0),Database!$A:$Y,7,FALSE)</f>
        <v>46187.916666666664</v>
      </c>
      <c r="D283" s="21" t="str">
        <f>VLOOKUP(Pronostics!$B283,Setup_MPP!$A:$G,3,FALSE)</f>
        <v>Jaouad1</v>
      </c>
      <c r="E283" s="21" t="str">
        <f>VLOOKUP(Pronostics!$B283,Setup_MPP!$A:$G,2,FALSE)</f>
        <v>Jaouad SETTI</v>
      </c>
      <c r="F283" s="21" t="str">
        <f>VLOOKUP($B283,Setup_MPP!$A:$E,4,FALSE)</f>
        <v>#C2D4FF</v>
      </c>
      <c r="G283" s="21" t="str">
        <f>VLOOKUP($B283,Setup_MPP!$A:$E,5,FALSE)</f>
        <v>#6586D5</v>
      </c>
      <c r="H283" s="21" t="str">
        <f>IFERROR(IF(AND(A283&gt;=1,A283&lt;=104),VLOOKUP($A283,Location!$A:$J,6,FALSE),IF(A283=0,"Avant l'ouverture",IF(OR(A283=105,A283=106),"Bonus"))),"")</f>
        <v>Tour 1</v>
      </c>
      <c r="I283" s="21" t="str">
        <f>IF(LEFT(H283,4)="Tour",VLOOKUP(A283,Database!$A:$C,3,FALSE),"")</f>
        <v>F</v>
      </c>
      <c r="J283" s="21" t="str">
        <f>VLOOKUP($A283,Location!$A:$J,7,FALSE)</f>
        <v>Pays-Bas</v>
      </c>
      <c r="K283" s="21" t="str">
        <f>IFERROR(VLOOKUP(J283,Setup_Team!$B:$C,2,FALSE), "TDB")</f>
        <v>NLD</v>
      </c>
      <c r="L283" s="21" t="str">
        <f>VLOOKUP($A283,Location!$A:$J,8,FALSE)</f>
        <v>Japon</v>
      </c>
      <c r="M283" s="21" t="str">
        <f>IFERROR(VLOOKUP(L283,Setup_Team!$B:$C,2,FALSE), "TDB")</f>
        <v>JAP</v>
      </c>
      <c r="N283" s="21" t="str">
        <f>VLOOKUP($A283,Location!$A:$J,9,FALSE)</f>
        <v>Arlington, Dallas, Texas</v>
      </c>
      <c r="O283" s="21" t="str">
        <f>VLOOKUP($A283,Location!$A:$J,10,FALSE)</f>
        <v>AT&amp;T Stadium</v>
      </c>
      <c r="P283" s="27">
        <v>1</v>
      </c>
      <c r="Q283" s="27">
        <v>2</v>
      </c>
      <c r="R283" s="27" t="str">
        <f t="shared" si="25"/>
        <v>1-2</v>
      </c>
      <c r="S283" s="21">
        <v>0</v>
      </c>
      <c r="T283" s="20">
        <f>VLOOKUP($A283,Database!$A:$Y,10,FALSE)</f>
        <v>74</v>
      </c>
      <c r="U283" s="20">
        <f>VLOOKUP($A283,Database!$A:$Y,11,FALSE)</f>
        <v>115</v>
      </c>
      <c r="V283" s="20">
        <f>VLOOKUP($A283,Database!$A:$Y,12,FALSE)</f>
        <v>113</v>
      </c>
      <c r="W283" s="20" t="str">
        <f>VLOOKUP(A283,Database!A:M,13,FALSE)</f>
        <v>Terminé</v>
      </c>
      <c r="X283" s="20">
        <f>VLOOKUP($A283,Database!$A:$Y,20,FALSE)</f>
        <v>2</v>
      </c>
      <c r="Y283" s="20">
        <f>VLOOKUP($A283,Database!$A:$Y,21,FALSE)</f>
        <v>2</v>
      </c>
      <c r="Z283" s="20">
        <f t="shared" si="24"/>
        <v>0</v>
      </c>
      <c r="AA283" s="20">
        <f t="shared" si="20"/>
        <v>0</v>
      </c>
      <c r="AB283" s="20">
        <f t="shared" ca="1" si="21"/>
        <v>0</v>
      </c>
      <c r="AC283" s="20">
        <f t="shared" ca="1" si="22"/>
        <v>0</v>
      </c>
      <c r="AD283" s="20" t="str">
        <f ca="1">IF(AC283=0,"",IF(OR(ISBLANK(P283),ISBLANK(Q283)),"",IF(ISBLANK(VLOOKUP(A283,Database!A:AA,22,FALSE)),"",VLOOKUP(A283,Database!A:AA,22,FALSE))))</f>
        <v/>
      </c>
      <c r="AE283" s="20">
        <f ca="1">IFERROR(
   IF(
     OR(ISBLANK(P283),ISBLANK(Q283)),
     "",
     IF(
       AND(AB283&lt;&gt;"",OR(W283="Terminé",W283="En cours")),
       VLOOKUP(AD283,Setup_ScoreExactBonus!A:D,4,FALSE),
       0
     )),
  0)</f>
        <v>0</v>
      </c>
      <c r="AF283" s="21">
        <f t="shared" ca="1" si="23"/>
        <v>0</v>
      </c>
      <c r="AG283" s="21">
        <f ca="1">SUMIFS(AF$2:AF283,D$2:D283,D283)</f>
        <v>324</v>
      </c>
    </row>
    <row r="284" spans="1:33" hidden="1" x14ac:dyDescent="0.35">
      <c r="A284" s="21">
        <f>IF(ISBLANK(B284),"",COUNTIF(B$2:B284,B284))-1</f>
        <v>10</v>
      </c>
      <c r="B284" s="27">
        <v>13</v>
      </c>
      <c r="C284" s="10">
        <f>VLOOKUP($A284+IF($A284=0,1,0),Database!$A:$Y,7,FALSE)</f>
        <v>46187.916666666664</v>
      </c>
      <c r="D284" s="21" t="str">
        <f>VLOOKUP(Pronostics!$B284,Setup_MPP!$A:$G,3,FALSE)</f>
        <v>Julien_I</v>
      </c>
      <c r="E284" s="21" t="str">
        <f>VLOOKUP(Pronostics!$B284,Setup_MPP!$A:$G,2,FALSE)</f>
        <v>Julien INGE</v>
      </c>
      <c r="F284" s="21" t="str">
        <f>VLOOKUP($B284,Setup_MPP!$A:$E,4,FALSE)</f>
        <v>#C1E0EF</v>
      </c>
      <c r="G284" s="21" t="str">
        <f>VLOOKUP($B284,Setup_MPP!$A:$E,5,FALSE)</f>
        <v>#4F91B2</v>
      </c>
      <c r="H284" s="21" t="str">
        <f>IFERROR(IF(AND(A284&gt;=1,A284&lt;=104),VLOOKUP($A284,Location!$A:$J,6,FALSE),IF(A284=0,"Avant l'ouverture",IF(OR(A284=105,A284=106),"Bonus"))),"")</f>
        <v>Tour 1</v>
      </c>
      <c r="I284" s="21" t="str">
        <f>IF(LEFT(H284,4)="Tour",VLOOKUP(A284,Database!$A:$C,3,FALSE),"")</f>
        <v>F</v>
      </c>
      <c r="J284" s="21" t="str">
        <f>VLOOKUP($A284,Location!$A:$J,7,FALSE)</f>
        <v>Pays-Bas</v>
      </c>
      <c r="K284" s="21" t="str">
        <f>IFERROR(VLOOKUP(J284,Setup_Team!$B:$C,2,FALSE), "TDB")</f>
        <v>NLD</v>
      </c>
      <c r="L284" s="21" t="str">
        <f>VLOOKUP($A284,Location!$A:$J,8,FALSE)</f>
        <v>Japon</v>
      </c>
      <c r="M284" s="21" t="str">
        <f>IFERROR(VLOOKUP(L284,Setup_Team!$B:$C,2,FALSE), "TDB")</f>
        <v>JAP</v>
      </c>
      <c r="N284" s="21" t="str">
        <f>VLOOKUP($A284,Location!$A:$J,9,FALSE)</f>
        <v>Arlington, Dallas, Texas</v>
      </c>
      <c r="O284" s="21" t="str">
        <f>VLOOKUP($A284,Location!$A:$J,10,FALSE)</f>
        <v>AT&amp;T Stadium</v>
      </c>
      <c r="P284" s="27">
        <v>2</v>
      </c>
      <c r="Q284" s="27">
        <v>2</v>
      </c>
      <c r="R284" s="27" t="str">
        <f t="shared" si="25"/>
        <v>2-2</v>
      </c>
      <c r="S284" s="21">
        <v>0</v>
      </c>
      <c r="T284" s="20">
        <f>VLOOKUP($A284,Database!$A:$Y,10,FALSE)</f>
        <v>74</v>
      </c>
      <c r="U284" s="20">
        <f>VLOOKUP($A284,Database!$A:$Y,11,FALSE)</f>
        <v>115</v>
      </c>
      <c r="V284" s="20">
        <f>VLOOKUP($A284,Database!$A:$Y,12,FALSE)</f>
        <v>113</v>
      </c>
      <c r="W284" s="20" t="str">
        <f>VLOOKUP(A284,Database!A:M,13,FALSE)</f>
        <v>Terminé</v>
      </c>
      <c r="X284" s="20">
        <f>VLOOKUP($A284,Database!$A:$Y,20,FALSE)</f>
        <v>2</v>
      </c>
      <c r="Y284" s="20">
        <f>VLOOKUP($A284,Database!$A:$Y,21,FALSE)</f>
        <v>2</v>
      </c>
      <c r="Z284" s="20">
        <f t="shared" si="24"/>
        <v>0</v>
      </c>
      <c r="AA284" s="20">
        <f t="shared" si="20"/>
        <v>1</v>
      </c>
      <c r="AB284" s="20">
        <f t="shared" ca="1" si="21"/>
        <v>115</v>
      </c>
      <c r="AC284" s="20">
        <f t="shared" ca="1" si="22"/>
        <v>1</v>
      </c>
      <c r="AD284" s="20" t="str">
        <f ca="1">IF(AC284=0,"",IF(OR(ISBLANK(P284),ISBLANK(Q284)),"",IF(ISBLANK(VLOOKUP(A284,Database!A:AA,22,FALSE)),"",VLOOKUP(A284,Database!A:AA,22,FALSE))))</f>
        <v>Exact</v>
      </c>
      <c r="AE284" s="20">
        <f ca="1">IFERROR(
   IF(
     OR(ISBLANK(P284),ISBLANK(Q284)),
     "",
     IF(
       AND(AB284&lt;&gt;"",OR(W284="Terminé",W284="En cours")),
       VLOOKUP(AD284,Setup_ScoreExactBonus!A:D,4,FALSE),
       0
     )),
  0)</f>
        <v>20</v>
      </c>
      <c r="AF284" s="21">
        <f t="shared" ca="1" si="23"/>
        <v>135</v>
      </c>
      <c r="AG284" s="21">
        <f ca="1">SUMIFS(AF$2:AF284,D$2:D284,D284)</f>
        <v>515</v>
      </c>
    </row>
    <row r="285" spans="1:33" hidden="1" x14ac:dyDescent="0.35">
      <c r="A285" s="21">
        <f>IF(ISBLANK(B285),"",COUNTIF(B$2:B285,B285))-1</f>
        <v>10</v>
      </c>
      <c r="B285" s="27">
        <v>14</v>
      </c>
      <c r="C285" s="10">
        <f>VLOOKUP($A285+IF($A285=0,1,0),Database!$A:$Y,7,FALSE)</f>
        <v>46187.916666666664</v>
      </c>
      <c r="D285" s="21" t="str">
        <f>VLOOKUP(Pronostics!$B285,Setup_MPP!$A:$G,3,FALSE)</f>
        <v>MarieEYT</v>
      </c>
      <c r="E285" s="21" t="str">
        <f>VLOOKUP(Pronostics!$B285,Setup_MPP!$A:$G,2,FALSE)</f>
        <v>Marie EXBRAYAT</v>
      </c>
      <c r="F285" s="21" t="str">
        <f>VLOOKUP($B285,Setup_MPP!$A:$E,4,FALSE)</f>
        <v>#FFAFD2</v>
      </c>
      <c r="G285" s="21" t="str">
        <f>VLOOKUP($B285,Setup_MPP!$A:$E,5,FALSE)</f>
        <v>#F2589B</v>
      </c>
      <c r="H285" s="21" t="str">
        <f>IFERROR(IF(AND(A285&gt;=1,A285&lt;=104),VLOOKUP($A285,Location!$A:$J,6,FALSE),IF(A285=0,"Avant l'ouverture",IF(OR(A285=105,A285=106),"Bonus"))),"")</f>
        <v>Tour 1</v>
      </c>
      <c r="I285" s="21" t="str">
        <f>IF(LEFT(H285,4)="Tour",VLOOKUP(A285,Database!$A:$C,3,FALSE),"")</f>
        <v>F</v>
      </c>
      <c r="J285" s="21" t="str">
        <f>VLOOKUP($A285,Location!$A:$J,7,FALSE)</f>
        <v>Pays-Bas</v>
      </c>
      <c r="K285" s="21" t="str">
        <f>IFERROR(VLOOKUP(J285,Setup_Team!$B:$C,2,FALSE), "TDB")</f>
        <v>NLD</v>
      </c>
      <c r="L285" s="21" t="str">
        <f>VLOOKUP($A285,Location!$A:$J,8,FALSE)</f>
        <v>Japon</v>
      </c>
      <c r="M285" s="21" t="str">
        <f>IFERROR(VLOOKUP(L285,Setup_Team!$B:$C,2,FALSE), "TDB")</f>
        <v>JAP</v>
      </c>
      <c r="N285" s="21" t="str">
        <f>VLOOKUP($A285,Location!$A:$J,9,FALSE)</f>
        <v>Arlington, Dallas, Texas</v>
      </c>
      <c r="O285" s="21" t="str">
        <f>VLOOKUP($A285,Location!$A:$J,10,FALSE)</f>
        <v>AT&amp;T Stadium</v>
      </c>
      <c r="P285" s="27">
        <v>3</v>
      </c>
      <c r="Q285" s="27">
        <v>2</v>
      </c>
      <c r="R285" s="27" t="str">
        <f t="shared" si="25"/>
        <v>3-2</v>
      </c>
      <c r="S285" s="21">
        <v>0</v>
      </c>
      <c r="T285" s="20">
        <f>VLOOKUP($A285,Database!$A:$Y,10,FALSE)</f>
        <v>74</v>
      </c>
      <c r="U285" s="20">
        <f>VLOOKUP($A285,Database!$A:$Y,11,FALSE)</f>
        <v>115</v>
      </c>
      <c r="V285" s="20">
        <f>VLOOKUP($A285,Database!$A:$Y,12,FALSE)</f>
        <v>113</v>
      </c>
      <c r="W285" s="20" t="str">
        <f>VLOOKUP(A285,Database!A:M,13,FALSE)</f>
        <v>Terminé</v>
      </c>
      <c r="X285" s="20">
        <f>VLOOKUP($A285,Database!$A:$Y,20,FALSE)</f>
        <v>2</v>
      </c>
      <c r="Y285" s="20">
        <f>VLOOKUP($A285,Database!$A:$Y,21,FALSE)</f>
        <v>2</v>
      </c>
      <c r="Z285" s="20">
        <f t="shared" si="24"/>
        <v>0</v>
      </c>
      <c r="AA285" s="20">
        <f t="shared" ref="AA285:AA348" si="26">IF(OR(ISBLANK(P285),ISBLANK(Q285)),"",IF(OR(AND(P285&gt;Q285,X285&gt;Y285),AND(P285=Q285,X285=Y285),AND(P285&lt;Q285,X285&lt;Y285)),1,0))</f>
        <v>0</v>
      </c>
      <c r="AB285" s="20">
        <f t="shared" ref="AB285:AB348" ca="1" si="27">IF(C285&lt;NOW(),IF(AND(P285&gt;Q285,X285&gt;Y285),T285,IF(AND(P285=Q285,X285=Y285),U285,IF(AND(P285&lt;Q285,X285&lt;Y285),V285,0))),"")</f>
        <v>0</v>
      </c>
      <c r="AC285" s="20">
        <f t="shared" ref="AC285:AC348" ca="1" si="28">IF(AND(P285=X285,Q285=Y285,NOT(ISBLANK(P285)),NOT(ISBLANK(Q285)),NOT(ISBLANK(X285)),NOT(ISBLANK(AB285))),1,0)</f>
        <v>0</v>
      </c>
      <c r="AD285" s="20" t="str">
        <f ca="1">IF(AC285=0,"",IF(OR(ISBLANK(P285),ISBLANK(Q285)),"",IF(ISBLANK(VLOOKUP(A285,Database!A:AA,22,FALSE)),"",VLOOKUP(A285,Database!A:AA,22,FALSE))))</f>
        <v/>
      </c>
      <c r="AE285" s="20">
        <f ca="1">IFERROR(
   IF(
     OR(ISBLANK(P285),ISBLANK(Q285)),
     "",
     IF(
       AND(AB285&lt;&gt;"",OR(W285="Terminé",W285="En cours")),
       VLOOKUP(AD285,Setup_ScoreExactBonus!A:D,4,FALSE),
       0
     )),
  0)</f>
        <v>0</v>
      </c>
      <c r="AF285" s="21">
        <f t="shared" ref="AF285:AF348" ca="1" si="29">IFERROR(IF(OR(ISBLANK(P285),ISBLANK(Q285)),0,IF(AB285&lt;&gt;"", AB285 + IF(AC285=1,AE285, 0), "") * (S285+1)),"")</f>
        <v>0</v>
      </c>
      <c r="AG285" s="21">
        <f ca="1">SUMIFS(AF$2:AF285,D$2:D285,D285)</f>
        <v>244</v>
      </c>
    </row>
    <row r="286" spans="1:33" hidden="1" x14ac:dyDescent="0.35">
      <c r="A286" s="21">
        <f>IF(ISBLANK(B286),"",COUNTIF(B$2:B286,B286))-1</f>
        <v>10</v>
      </c>
      <c r="B286" s="27">
        <v>15</v>
      </c>
      <c r="C286" s="10">
        <f>VLOOKUP($A286+IF($A286=0,1,0),Database!$A:$Y,7,FALSE)</f>
        <v>46187.916666666664</v>
      </c>
      <c r="D286" s="21" t="str">
        <f>VLOOKUP(Pronostics!$B286,Setup_MPP!$A:$G,3,FALSE)</f>
        <v>Amino28</v>
      </c>
      <c r="E286" s="21" t="str">
        <f>VLOOKUP(Pronostics!$B286,Setup_MPP!$A:$G,2,FALSE)</f>
        <v>Amine ZARROUKI</v>
      </c>
      <c r="F286" s="21" t="str">
        <f>VLOOKUP($B286,Setup_MPP!$A:$E,4,FALSE)</f>
        <v>#FF9898</v>
      </c>
      <c r="G286" s="21" t="str">
        <f>VLOOKUP($B286,Setup_MPP!$A:$E,5,FALSE)</f>
        <v>#FF5D5D</v>
      </c>
      <c r="H286" s="21" t="str">
        <f>IFERROR(IF(AND(A286&gt;=1,A286&lt;=104),VLOOKUP($A286,Location!$A:$J,6,FALSE),IF(A286=0,"Avant l'ouverture",IF(OR(A286=105,A286=106),"Bonus"))),"")</f>
        <v>Tour 1</v>
      </c>
      <c r="I286" s="21" t="str">
        <f>IF(LEFT(H286,4)="Tour",VLOOKUP(A286,Database!$A:$C,3,FALSE),"")</f>
        <v>F</v>
      </c>
      <c r="J286" s="21" t="str">
        <f>VLOOKUP($A286,Location!$A:$J,7,FALSE)</f>
        <v>Pays-Bas</v>
      </c>
      <c r="K286" s="21" t="str">
        <f>IFERROR(VLOOKUP(J286,Setup_Team!$B:$C,2,FALSE), "TDB")</f>
        <v>NLD</v>
      </c>
      <c r="L286" s="21" t="str">
        <f>VLOOKUP($A286,Location!$A:$J,8,FALSE)</f>
        <v>Japon</v>
      </c>
      <c r="M286" s="21" t="str">
        <f>IFERROR(VLOOKUP(L286,Setup_Team!$B:$C,2,FALSE), "TDB")</f>
        <v>JAP</v>
      </c>
      <c r="N286" s="21" t="str">
        <f>VLOOKUP($A286,Location!$A:$J,9,FALSE)</f>
        <v>Arlington, Dallas, Texas</v>
      </c>
      <c r="O286" s="21" t="str">
        <f>VLOOKUP($A286,Location!$A:$J,10,FALSE)</f>
        <v>AT&amp;T Stadium</v>
      </c>
      <c r="P286" s="27">
        <v>1</v>
      </c>
      <c r="Q286" s="27">
        <v>2</v>
      </c>
      <c r="R286" s="27" t="str">
        <f t="shared" si="25"/>
        <v>1-2</v>
      </c>
      <c r="S286" s="21">
        <v>0</v>
      </c>
      <c r="T286" s="20">
        <f>VLOOKUP($A286,Database!$A:$Y,10,FALSE)</f>
        <v>74</v>
      </c>
      <c r="U286" s="20">
        <f>VLOOKUP($A286,Database!$A:$Y,11,FALSE)</f>
        <v>115</v>
      </c>
      <c r="V286" s="20">
        <f>VLOOKUP($A286,Database!$A:$Y,12,FALSE)</f>
        <v>113</v>
      </c>
      <c r="W286" s="20" t="str">
        <f>VLOOKUP(A286,Database!A:M,13,FALSE)</f>
        <v>Terminé</v>
      </c>
      <c r="X286" s="20">
        <f>VLOOKUP($A286,Database!$A:$Y,20,FALSE)</f>
        <v>2</v>
      </c>
      <c r="Y286" s="20">
        <f>VLOOKUP($A286,Database!$A:$Y,21,FALSE)</f>
        <v>2</v>
      </c>
      <c r="Z286" s="20">
        <f t="shared" si="24"/>
        <v>0</v>
      </c>
      <c r="AA286" s="20">
        <f t="shared" si="26"/>
        <v>0</v>
      </c>
      <c r="AB286" s="20">
        <f t="shared" ca="1" si="27"/>
        <v>0</v>
      </c>
      <c r="AC286" s="20">
        <f t="shared" ca="1" si="28"/>
        <v>0</v>
      </c>
      <c r="AD286" s="20" t="str">
        <f ca="1">IF(AC286=0,"",IF(OR(ISBLANK(P286),ISBLANK(Q286)),"",IF(ISBLANK(VLOOKUP(A286,Database!A:AA,22,FALSE)),"",VLOOKUP(A286,Database!A:AA,22,FALSE))))</f>
        <v/>
      </c>
      <c r="AE286" s="20">
        <f ca="1">IFERROR(
   IF(
     OR(ISBLANK(P286),ISBLANK(Q286)),
     "",
     IF(
       AND(AB286&lt;&gt;"",OR(W286="Terminé",W286="En cours")),
       VLOOKUP(AD286,Setup_ScoreExactBonus!A:D,4,FALSE),
       0
     )),
  0)</f>
        <v>0</v>
      </c>
      <c r="AF286" s="21">
        <f t="shared" ca="1" si="29"/>
        <v>0</v>
      </c>
      <c r="AG286" s="21">
        <f ca="1">SUMIFS(AF$2:AF286,D$2:D286,D286)</f>
        <v>344</v>
      </c>
    </row>
    <row r="287" spans="1:33" hidden="1" x14ac:dyDescent="0.35">
      <c r="A287" s="21">
        <f>IF(ISBLANK(B287),"",COUNTIF(B$2:B287,B287))-1</f>
        <v>10</v>
      </c>
      <c r="B287" s="27">
        <v>16</v>
      </c>
      <c r="C287" s="10">
        <f>VLOOKUP($A287+IF($A287=0,1,0),Database!$A:$Y,7,FALSE)</f>
        <v>46187.916666666664</v>
      </c>
      <c r="D287" s="21" t="str">
        <f>VLOOKUP(Pronostics!$B287,Setup_MPP!$A:$G,3,FALSE)</f>
        <v>RomaLaura</v>
      </c>
      <c r="E287" s="21" t="str">
        <f>VLOOKUP(Pronostics!$B287,Setup_MPP!$A:$G,2,FALSE)</f>
        <v>Laura GIULIANO</v>
      </c>
      <c r="F287" s="21" t="str">
        <f>VLOOKUP($B287,Setup_MPP!$A:$E,4,FALSE)</f>
        <v>#86A4FE</v>
      </c>
      <c r="G287" s="21" t="str">
        <f>VLOOKUP($B287,Setup_MPP!$A:$E,5,FALSE)</f>
        <v>#3769FF</v>
      </c>
      <c r="H287" s="21" t="str">
        <f>IFERROR(IF(AND(A287&gt;=1,A287&lt;=104),VLOOKUP($A287,Location!$A:$J,6,FALSE),IF(A287=0,"Avant l'ouverture",IF(OR(A287=105,A287=106),"Bonus"))),"")</f>
        <v>Tour 1</v>
      </c>
      <c r="I287" s="21" t="str">
        <f>IF(LEFT(H287,4)="Tour",VLOOKUP(A287,Database!$A:$C,3,FALSE),"")</f>
        <v>F</v>
      </c>
      <c r="J287" s="21" t="str">
        <f>VLOOKUP($A287,Location!$A:$J,7,FALSE)</f>
        <v>Pays-Bas</v>
      </c>
      <c r="K287" s="21" t="str">
        <f>IFERROR(VLOOKUP(J287,Setup_Team!$B:$C,2,FALSE), "TDB")</f>
        <v>NLD</v>
      </c>
      <c r="L287" s="21" t="str">
        <f>VLOOKUP($A287,Location!$A:$J,8,FALSE)</f>
        <v>Japon</v>
      </c>
      <c r="M287" s="21" t="str">
        <f>IFERROR(VLOOKUP(L287,Setup_Team!$B:$C,2,FALSE), "TDB")</f>
        <v>JAP</v>
      </c>
      <c r="N287" s="21" t="str">
        <f>VLOOKUP($A287,Location!$A:$J,9,FALSE)</f>
        <v>Arlington, Dallas, Texas</v>
      </c>
      <c r="O287" s="21" t="str">
        <f>VLOOKUP($A287,Location!$A:$J,10,FALSE)</f>
        <v>AT&amp;T Stadium</v>
      </c>
      <c r="P287" s="27">
        <v>3</v>
      </c>
      <c r="Q287" s="27">
        <v>0</v>
      </c>
      <c r="R287" s="27" t="str">
        <f t="shared" si="25"/>
        <v>3-0</v>
      </c>
      <c r="S287" s="21">
        <v>0</v>
      </c>
      <c r="T287" s="20">
        <f>VLOOKUP($A287,Database!$A:$Y,10,FALSE)</f>
        <v>74</v>
      </c>
      <c r="U287" s="20">
        <f>VLOOKUP($A287,Database!$A:$Y,11,FALSE)</f>
        <v>115</v>
      </c>
      <c r="V287" s="20">
        <f>VLOOKUP($A287,Database!$A:$Y,12,FALSE)</f>
        <v>113</v>
      </c>
      <c r="W287" s="20" t="str">
        <f>VLOOKUP(A287,Database!A:M,13,FALSE)</f>
        <v>Terminé</v>
      </c>
      <c r="X287" s="20">
        <f>VLOOKUP($A287,Database!$A:$Y,20,FALSE)</f>
        <v>2</v>
      </c>
      <c r="Y287" s="20">
        <f>VLOOKUP($A287,Database!$A:$Y,21,FALSE)</f>
        <v>2</v>
      </c>
      <c r="Z287" s="20">
        <f t="shared" si="24"/>
        <v>0</v>
      </c>
      <c r="AA287" s="20">
        <f t="shared" si="26"/>
        <v>0</v>
      </c>
      <c r="AB287" s="20">
        <f t="shared" ca="1" si="27"/>
        <v>0</v>
      </c>
      <c r="AC287" s="20">
        <f t="shared" ca="1" si="28"/>
        <v>0</v>
      </c>
      <c r="AD287" s="20" t="str">
        <f ca="1">IF(AC287=0,"",IF(OR(ISBLANK(P287),ISBLANK(Q287)),"",IF(ISBLANK(VLOOKUP(A287,Database!A:AA,22,FALSE)),"",VLOOKUP(A287,Database!A:AA,22,FALSE))))</f>
        <v/>
      </c>
      <c r="AE287" s="20">
        <f ca="1">IFERROR(
   IF(
     OR(ISBLANK(P287),ISBLANK(Q287)),
     "",
     IF(
       AND(AB287&lt;&gt;"",OR(W287="Terminé",W287="En cours")),
       VLOOKUP(AD287,Setup_ScoreExactBonus!A:D,4,FALSE),
       0
     )),
  0)</f>
        <v>0</v>
      </c>
      <c r="AF287" s="21">
        <f t="shared" ca="1" si="29"/>
        <v>0</v>
      </c>
      <c r="AG287" s="21">
        <f ca="1">SUMIFS(AF$2:AF287,D$2:D287,D287)</f>
        <v>15</v>
      </c>
    </row>
    <row r="288" spans="1:33" hidden="1" x14ac:dyDescent="0.35">
      <c r="A288" s="21">
        <f>IF(ISBLANK(B288),"",COUNTIF(B$2:B288,B288))-1</f>
        <v>10</v>
      </c>
      <c r="B288" s="27">
        <v>17</v>
      </c>
      <c r="C288" s="10">
        <f>VLOOKUP($A288+IF($A288=0,1,0),Database!$A:$Y,7,FALSE)</f>
        <v>46187.916666666664</v>
      </c>
      <c r="D288" s="21" t="str">
        <f>VLOOKUP(Pronostics!$B288,Setup_MPP!$A:$G,3,FALSE)</f>
        <v>Julien_cri</v>
      </c>
      <c r="E288" s="21" t="str">
        <f>VLOOKUP(Pronostics!$B288,Setup_MPP!$A:$G,2,FALSE)</f>
        <v>Julien CRIMOTEL</v>
      </c>
      <c r="F288" s="21" t="str">
        <f>VLOOKUP($B288,Setup_MPP!$A:$E,4,FALSE)</f>
        <v>#FFB0B0</v>
      </c>
      <c r="G288" s="21" t="str">
        <f>VLOOKUP($B288,Setup_MPP!$A:$E,5,FALSE)</f>
        <v>#F25757</v>
      </c>
      <c r="H288" s="21" t="str">
        <f>IFERROR(IF(AND(A288&gt;=1,A288&lt;=104),VLOOKUP($A288,Location!$A:$J,6,FALSE),IF(A288=0,"Avant l'ouverture",IF(OR(A288=105,A288=106),"Bonus"))),"")</f>
        <v>Tour 1</v>
      </c>
      <c r="I288" s="21" t="str">
        <f>IF(LEFT(H288,4)="Tour",VLOOKUP(A288,Database!$A:$C,3,FALSE),"")</f>
        <v>F</v>
      </c>
      <c r="J288" s="21" t="str">
        <f>VLOOKUP($A288,Location!$A:$J,7,FALSE)</f>
        <v>Pays-Bas</v>
      </c>
      <c r="K288" s="21" t="str">
        <f>IFERROR(VLOOKUP(J288,Setup_Team!$B:$C,2,FALSE), "TDB")</f>
        <v>NLD</v>
      </c>
      <c r="L288" s="21" t="str">
        <f>VLOOKUP($A288,Location!$A:$J,8,FALSE)</f>
        <v>Japon</v>
      </c>
      <c r="M288" s="21" t="str">
        <f>IFERROR(VLOOKUP(L288,Setup_Team!$B:$C,2,FALSE), "TDB")</f>
        <v>JAP</v>
      </c>
      <c r="N288" s="21" t="str">
        <f>VLOOKUP($A288,Location!$A:$J,9,FALSE)</f>
        <v>Arlington, Dallas, Texas</v>
      </c>
      <c r="O288" s="21" t="str">
        <f>VLOOKUP($A288,Location!$A:$J,10,FALSE)</f>
        <v>AT&amp;T Stadium</v>
      </c>
      <c r="P288" s="27">
        <v>1</v>
      </c>
      <c r="Q288" s="27">
        <v>1</v>
      </c>
      <c r="R288" s="27" t="str">
        <f t="shared" si="25"/>
        <v>1-1</v>
      </c>
      <c r="S288" s="21">
        <v>0</v>
      </c>
      <c r="T288" s="20">
        <f>VLOOKUP($A288,Database!$A:$Y,10,FALSE)</f>
        <v>74</v>
      </c>
      <c r="U288" s="20">
        <f>VLOOKUP($A288,Database!$A:$Y,11,FALSE)</f>
        <v>115</v>
      </c>
      <c r="V288" s="20">
        <f>VLOOKUP($A288,Database!$A:$Y,12,FALSE)</f>
        <v>113</v>
      </c>
      <c r="W288" s="20" t="str">
        <f>VLOOKUP(A288,Database!A:M,13,FALSE)</f>
        <v>Terminé</v>
      </c>
      <c r="X288" s="20">
        <f>VLOOKUP($A288,Database!$A:$Y,20,FALSE)</f>
        <v>2</v>
      </c>
      <c r="Y288" s="20">
        <f>VLOOKUP($A288,Database!$A:$Y,21,FALSE)</f>
        <v>2</v>
      </c>
      <c r="Z288" s="20">
        <f t="shared" si="24"/>
        <v>0</v>
      </c>
      <c r="AA288" s="20">
        <f t="shared" si="26"/>
        <v>1</v>
      </c>
      <c r="AB288" s="20">
        <f t="shared" ca="1" si="27"/>
        <v>115</v>
      </c>
      <c r="AC288" s="20">
        <f t="shared" ca="1" si="28"/>
        <v>0</v>
      </c>
      <c r="AD288" s="20" t="str">
        <f ca="1">IF(AC288=0,"",IF(OR(ISBLANK(P288),ISBLANK(Q288)),"",IF(ISBLANK(VLOOKUP(A288,Database!A:AA,22,FALSE)),"",VLOOKUP(A288,Database!A:AA,22,FALSE))))</f>
        <v/>
      </c>
      <c r="AE288" s="20">
        <f ca="1">IFERROR(
   IF(
     OR(ISBLANK(P288),ISBLANK(Q288)),
     "",
     IF(
       AND(AB288&lt;&gt;"",OR(W288="Terminé",W288="En cours")),
       VLOOKUP(AD288,Setup_ScoreExactBonus!A:D,4,FALSE),
       0
     )),
  0)</f>
        <v>0</v>
      </c>
      <c r="AF288" s="21">
        <f t="shared" ca="1" si="29"/>
        <v>115</v>
      </c>
      <c r="AG288" s="21">
        <f ca="1">SUMIFS(AF$2:AF288,D$2:D288,D288)</f>
        <v>451</v>
      </c>
    </row>
    <row r="289" spans="1:33" hidden="1" x14ac:dyDescent="0.35">
      <c r="A289" s="21">
        <f>IF(ISBLANK(B289),"",COUNTIF(B$2:B289,B289))-1</f>
        <v>10</v>
      </c>
      <c r="B289" s="27">
        <v>18</v>
      </c>
      <c r="C289" s="10">
        <f>VLOOKUP($A289+IF($A289=0,1,0),Database!$A:$Y,7,FALSE)</f>
        <v>46187.916666666664</v>
      </c>
      <c r="D289" s="21" t="str">
        <f>VLOOKUP(Pronostics!$B289,Setup_MPP!$A:$G,3,FALSE)</f>
        <v>Cartone</v>
      </c>
      <c r="E289" s="21" t="str">
        <f>VLOOKUP(Pronostics!$B289,Setup_MPP!$A:$G,2,FALSE)</f>
        <v>Quentin CARTON</v>
      </c>
      <c r="F289" s="21" t="str">
        <f>VLOOKUP($B289,Setup_MPP!$A:$E,4,FALSE)</f>
        <v>#F0BC42</v>
      </c>
      <c r="G289" s="21" t="str">
        <f>VLOOKUP($B289,Setup_MPP!$A:$E,5,FALSE)</f>
        <v>#8E1F2F</v>
      </c>
      <c r="H289" s="21" t="str">
        <f>IFERROR(IF(AND(A289&gt;=1,A289&lt;=104),VLOOKUP($A289,Location!$A:$J,6,FALSE),IF(A289=0,"Avant l'ouverture",IF(OR(A289=105,A289=106),"Bonus"))),"")</f>
        <v>Tour 1</v>
      </c>
      <c r="I289" s="21" t="str">
        <f>IF(LEFT(H289,4)="Tour",VLOOKUP(A289,Database!$A:$C,3,FALSE),"")</f>
        <v>F</v>
      </c>
      <c r="J289" s="21" t="str">
        <f>VLOOKUP($A289,Location!$A:$J,7,FALSE)</f>
        <v>Pays-Bas</v>
      </c>
      <c r="K289" s="21" t="str">
        <f>IFERROR(VLOOKUP(J289,Setup_Team!$B:$C,2,FALSE), "TDB")</f>
        <v>NLD</v>
      </c>
      <c r="L289" s="21" t="str">
        <f>VLOOKUP($A289,Location!$A:$J,8,FALSE)</f>
        <v>Japon</v>
      </c>
      <c r="M289" s="21" t="str">
        <f>IFERROR(VLOOKUP(L289,Setup_Team!$B:$C,2,FALSE), "TDB")</f>
        <v>JAP</v>
      </c>
      <c r="N289" s="21" t="str">
        <f>VLOOKUP($A289,Location!$A:$J,9,FALSE)</f>
        <v>Arlington, Dallas, Texas</v>
      </c>
      <c r="O289" s="21" t="str">
        <f>VLOOKUP($A289,Location!$A:$J,10,FALSE)</f>
        <v>AT&amp;T Stadium</v>
      </c>
      <c r="P289" s="27">
        <v>2</v>
      </c>
      <c r="Q289" s="27">
        <v>0</v>
      </c>
      <c r="R289" s="27" t="str">
        <f t="shared" si="25"/>
        <v>2-0</v>
      </c>
      <c r="S289" s="21">
        <v>0</v>
      </c>
      <c r="T289" s="20">
        <f>VLOOKUP($A289,Database!$A:$Y,10,FALSE)</f>
        <v>74</v>
      </c>
      <c r="U289" s="20">
        <f>VLOOKUP($A289,Database!$A:$Y,11,FALSE)</f>
        <v>115</v>
      </c>
      <c r="V289" s="20">
        <f>VLOOKUP($A289,Database!$A:$Y,12,FALSE)</f>
        <v>113</v>
      </c>
      <c r="W289" s="20" t="str">
        <f>VLOOKUP(A289,Database!A:M,13,FALSE)</f>
        <v>Terminé</v>
      </c>
      <c r="X289" s="20">
        <f>VLOOKUP($A289,Database!$A:$Y,20,FALSE)</f>
        <v>2</v>
      </c>
      <c r="Y289" s="20">
        <f>VLOOKUP($A289,Database!$A:$Y,21,FALSE)</f>
        <v>2</v>
      </c>
      <c r="Z289" s="20">
        <f t="shared" si="24"/>
        <v>0</v>
      </c>
      <c r="AA289" s="20">
        <f t="shared" si="26"/>
        <v>0</v>
      </c>
      <c r="AB289" s="20">
        <f t="shared" ca="1" si="27"/>
        <v>0</v>
      </c>
      <c r="AC289" s="20">
        <f t="shared" ca="1" si="28"/>
        <v>0</v>
      </c>
      <c r="AD289" s="20" t="str">
        <f ca="1">IF(AC289=0,"",IF(OR(ISBLANK(P289),ISBLANK(Q289)),"",IF(ISBLANK(VLOOKUP(A289,Database!A:AA,22,FALSE)),"",VLOOKUP(A289,Database!A:AA,22,FALSE))))</f>
        <v/>
      </c>
      <c r="AE289" s="20">
        <f ca="1">IFERROR(
   IF(
     OR(ISBLANK(P289),ISBLANK(Q289)),
     "",
     IF(
       AND(AB289&lt;&gt;"",OR(W289="Terminé",W289="En cours")),
       VLOOKUP(AD289,Setup_ScoreExactBonus!A:D,4,FALSE),
       0
     )),
  0)</f>
        <v>0</v>
      </c>
      <c r="AF289" s="21">
        <f t="shared" ca="1" si="29"/>
        <v>0</v>
      </c>
      <c r="AG289" s="21">
        <f ca="1">SUMIFS(AF$2:AF289,D$2:D289,D289)</f>
        <v>183</v>
      </c>
    </row>
    <row r="290" spans="1:33" hidden="1" x14ac:dyDescent="0.35">
      <c r="A290" s="21">
        <f>IF(ISBLANK(B290),"",COUNTIF(B$2:B290,B290))-1</f>
        <v>10</v>
      </c>
      <c r="B290" s="27">
        <v>19</v>
      </c>
      <c r="C290" s="10">
        <f>VLOOKUP($A290+IF($A290=0,1,0),Database!$A:$Y,7,FALSE)</f>
        <v>46187.916666666664</v>
      </c>
      <c r="D290" s="21" t="str">
        <f>VLOOKUP(Pronostics!$B290,Setup_MPP!$A:$G,3,FALSE)</f>
        <v>YramVi</v>
      </c>
      <c r="E290" s="21" t="str">
        <f>VLOOKUP(Pronostics!$B290,Setup_MPP!$A:$G,2,FALSE)</f>
        <v>Eyram TETSHIE</v>
      </c>
      <c r="F290" s="21" t="str">
        <f>VLOOKUP($B290,Setup_MPP!$A:$E,4,FALSE)</f>
        <v>#E8B28F</v>
      </c>
      <c r="G290" s="21" t="str">
        <f>VLOOKUP($B290,Setup_MPP!$A:$E,5,FALSE)</f>
        <v>#E65568</v>
      </c>
      <c r="H290" s="21" t="str">
        <f>IFERROR(IF(AND(A290&gt;=1,A290&lt;=104),VLOOKUP($A290,Location!$A:$J,6,FALSE),IF(A290=0,"Avant l'ouverture",IF(OR(A290=105,A290=106),"Bonus"))),"")</f>
        <v>Tour 1</v>
      </c>
      <c r="I290" s="21" t="str">
        <f>IF(LEFT(H290,4)="Tour",VLOOKUP(A290,Database!$A:$C,3,FALSE),"")</f>
        <v>F</v>
      </c>
      <c r="J290" s="21" t="str">
        <f>VLOOKUP($A290,Location!$A:$J,7,FALSE)</f>
        <v>Pays-Bas</v>
      </c>
      <c r="K290" s="21" t="str">
        <f>IFERROR(VLOOKUP(J290,Setup_Team!$B:$C,2,FALSE), "TDB")</f>
        <v>NLD</v>
      </c>
      <c r="L290" s="21" t="str">
        <f>VLOOKUP($A290,Location!$A:$J,8,FALSE)</f>
        <v>Japon</v>
      </c>
      <c r="M290" s="21" t="str">
        <f>IFERROR(VLOOKUP(L290,Setup_Team!$B:$C,2,FALSE), "TDB")</f>
        <v>JAP</v>
      </c>
      <c r="N290" s="21" t="str">
        <f>VLOOKUP($A290,Location!$A:$J,9,FALSE)</f>
        <v>Arlington, Dallas, Texas</v>
      </c>
      <c r="O290" s="21" t="str">
        <f>VLOOKUP($A290,Location!$A:$J,10,FALSE)</f>
        <v>AT&amp;T Stadium</v>
      </c>
      <c r="P290" s="27">
        <v>2</v>
      </c>
      <c r="Q290" s="27">
        <v>1</v>
      </c>
      <c r="R290" s="27" t="str">
        <f t="shared" si="25"/>
        <v>2-1</v>
      </c>
      <c r="S290" s="21">
        <v>0</v>
      </c>
      <c r="T290" s="20">
        <f>VLOOKUP($A290,Database!$A:$Y,10,FALSE)</f>
        <v>74</v>
      </c>
      <c r="U290" s="20">
        <f>VLOOKUP($A290,Database!$A:$Y,11,FALSE)</f>
        <v>115</v>
      </c>
      <c r="V290" s="20">
        <f>VLOOKUP($A290,Database!$A:$Y,12,FALSE)</f>
        <v>113</v>
      </c>
      <c r="W290" s="20" t="str">
        <f>VLOOKUP(A290,Database!A:M,13,FALSE)</f>
        <v>Terminé</v>
      </c>
      <c r="X290" s="20">
        <f>VLOOKUP($A290,Database!$A:$Y,20,FALSE)</f>
        <v>2</v>
      </c>
      <c r="Y290" s="20">
        <f>VLOOKUP($A290,Database!$A:$Y,21,FALSE)</f>
        <v>2</v>
      </c>
      <c r="Z290" s="20">
        <f t="shared" si="24"/>
        <v>0</v>
      </c>
      <c r="AA290" s="20">
        <f t="shared" si="26"/>
        <v>0</v>
      </c>
      <c r="AB290" s="20">
        <f t="shared" ca="1" si="27"/>
        <v>0</v>
      </c>
      <c r="AC290" s="20">
        <f t="shared" ca="1" si="28"/>
        <v>0</v>
      </c>
      <c r="AD290" s="20" t="str">
        <f ca="1">IF(AC290=0,"",IF(OR(ISBLANK(P290),ISBLANK(Q290)),"",IF(ISBLANK(VLOOKUP(A290,Database!A:AA,22,FALSE)),"",VLOOKUP(A290,Database!A:AA,22,FALSE))))</f>
        <v/>
      </c>
      <c r="AE290" s="20">
        <f ca="1">IFERROR(
   IF(
     OR(ISBLANK(P290),ISBLANK(Q290)),
     "",
     IF(
       AND(AB290&lt;&gt;"",OR(W290="Terminé",W290="En cours")),
       VLOOKUP(AD290,Setup_ScoreExactBonus!A:D,4,FALSE),
       0
     )),
  0)</f>
        <v>0</v>
      </c>
      <c r="AF290" s="21">
        <f t="shared" ca="1" si="29"/>
        <v>0</v>
      </c>
      <c r="AG290" s="21">
        <f ca="1">SUMIFS(AF$2:AF290,D$2:D290,D290)</f>
        <v>202</v>
      </c>
    </row>
    <row r="291" spans="1:33" hidden="1" x14ac:dyDescent="0.35">
      <c r="A291" s="21">
        <f>IF(ISBLANK(B291),"",COUNTIF(B$2:B291,B291))-1</f>
        <v>10</v>
      </c>
      <c r="B291" s="27">
        <v>20</v>
      </c>
      <c r="C291" s="10">
        <f>VLOOKUP($A291+IF($A291=0,1,0),Database!$A:$Y,7,FALSE)</f>
        <v>46187.916666666664</v>
      </c>
      <c r="D291" s="21" t="str">
        <f>VLOOKUP(Pronostics!$B291,Setup_MPP!$A:$G,3,FALSE)</f>
        <v>Anis_MaFihache</v>
      </c>
      <c r="E291" s="21" t="str">
        <f>VLOOKUP(Pronostics!$B291,Setup_MPP!$A:$G,2,FALSE)</f>
        <v>Anis LEBIK</v>
      </c>
      <c r="F291" s="21" t="str">
        <f>VLOOKUP($B291,Setup_MPP!$A:$E,4,FALSE)</f>
        <v>#60DC8C</v>
      </c>
      <c r="G291" s="21" t="str">
        <f>VLOOKUP($B291,Setup_MPP!$A:$E,5,FALSE)</f>
        <v>#22A34F</v>
      </c>
      <c r="H291" s="21" t="str">
        <f>IFERROR(IF(AND(A291&gt;=1,A291&lt;=104),VLOOKUP($A291,Location!$A:$J,6,FALSE),IF(A291=0,"Avant l'ouverture",IF(OR(A291=105,A291=106),"Bonus"))),"")</f>
        <v>Tour 1</v>
      </c>
      <c r="I291" s="21" t="str">
        <f>IF(LEFT(H291,4)="Tour",VLOOKUP(A291,Database!$A:$C,3,FALSE),"")</f>
        <v>F</v>
      </c>
      <c r="J291" s="21" t="str">
        <f>VLOOKUP($A291,Location!$A:$J,7,FALSE)</f>
        <v>Pays-Bas</v>
      </c>
      <c r="K291" s="21" t="str">
        <f>IFERROR(VLOOKUP(J291,Setup_Team!$B:$C,2,FALSE), "TDB")</f>
        <v>NLD</v>
      </c>
      <c r="L291" s="21" t="str">
        <f>VLOOKUP($A291,Location!$A:$J,8,FALSE)</f>
        <v>Japon</v>
      </c>
      <c r="M291" s="21" t="str">
        <f>IFERROR(VLOOKUP(L291,Setup_Team!$B:$C,2,FALSE), "TDB")</f>
        <v>JAP</v>
      </c>
      <c r="N291" s="21" t="str">
        <f>VLOOKUP($A291,Location!$A:$J,9,FALSE)</f>
        <v>Arlington, Dallas, Texas</v>
      </c>
      <c r="O291" s="21" t="str">
        <f>VLOOKUP($A291,Location!$A:$J,10,FALSE)</f>
        <v>AT&amp;T Stadium</v>
      </c>
      <c r="P291" s="27">
        <v>2</v>
      </c>
      <c r="Q291" s="27">
        <v>2</v>
      </c>
      <c r="R291" s="27" t="str">
        <f t="shared" si="25"/>
        <v>2-2</v>
      </c>
      <c r="S291" s="21">
        <v>0</v>
      </c>
      <c r="T291" s="20">
        <f>VLOOKUP($A291,Database!$A:$Y,10,FALSE)</f>
        <v>74</v>
      </c>
      <c r="U291" s="20">
        <f>VLOOKUP($A291,Database!$A:$Y,11,FALSE)</f>
        <v>115</v>
      </c>
      <c r="V291" s="20">
        <f>VLOOKUP($A291,Database!$A:$Y,12,FALSE)</f>
        <v>113</v>
      </c>
      <c r="W291" s="20" t="str">
        <f>VLOOKUP(A291,Database!A:M,13,FALSE)</f>
        <v>Terminé</v>
      </c>
      <c r="X291" s="20">
        <f>VLOOKUP($A291,Database!$A:$Y,20,FALSE)</f>
        <v>2</v>
      </c>
      <c r="Y291" s="20">
        <f>VLOOKUP($A291,Database!$A:$Y,21,FALSE)</f>
        <v>2</v>
      </c>
      <c r="Z291" s="20">
        <f t="shared" si="24"/>
        <v>0</v>
      </c>
      <c r="AA291" s="20">
        <f t="shared" si="26"/>
        <v>1</v>
      </c>
      <c r="AB291" s="20">
        <f t="shared" ca="1" si="27"/>
        <v>115</v>
      </c>
      <c r="AC291" s="20">
        <f t="shared" ca="1" si="28"/>
        <v>1</v>
      </c>
      <c r="AD291" s="20" t="str">
        <f ca="1">IF(AC291=0,"",IF(OR(ISBLANK(P291),ISBLANK(Q291)),"",IF(ISBLANK(VLOOKUP(A291,Database!A:AA,22,FALSE)),"",VLOOKUP(A291,Database!A:AA,22,FALSE))))</f>
        <v>Exact</v>
      </c>
      <c r="AE291" s="20">
        <f ca="1">IFERROR(
   IF(
     OR(ISBLANK(P291),ISBLANK(Q291)),
     "",
     IF(
       AND(AB291&lt;&gt;"",OR(W291="Terminé",W291="En cours")),
       VLOOKUP(AD291,Setup_ScoreExactBonus!A:D,4,FALSE),
       0
     )),
  0)</f>
        <v>20</v>
      </c>
      <c r="AF291" s="21">
        <f t="shared" ca="1" si="29"/>
        <v>135</v>
      </c>
      <c r="AG291" s="21">
        <f ca="1">SUMIFS(AF$2:AF291,D$2:D291,D291)</f>
        <v>317</v>
      </c>
    </row>
    <row r="292" spans="1:33" hidden="1" x14ac:dyDescent="0.35">
      <c r="A292" s="21">
        <f>IF(ISBLANK(B292),"",COUNTIF(B$2:B292,B292))-1</f>
        <v>10</v>
      </c>
      <c r="B292" s="27">
        <v>21</v>
      </c>
      <c r="C292" s="10">
        <f>VLOOKUP($A292+IF($A292=0,1,0),Database!$A:$Y,7,FALSE)</f>
        <v>46187.916666666664</v>
      </c>
      <c r="D292" s="21" t="str">
        <f>VLOOKUP(Pronostics!$B292,Setup_MPP!$A:$G,3,FALSE)</f>
        <v>JUJULABOSS13</v>
      </c>
      <c r="E292" s="21" t="str">
        <f>VLOOKUP(Pronostics!$B292,Setup_MPP!$A:$G,2,FALSE)</f>
        <v>Julia BOUANAN</v>
      </c>
      <c r="F292" s="21" t="str">
        <f>VLOOKUP($B292,Setup_MPP!$A:$E,4,FALSE)</f>
        <v>#2FAEE0</v>
      </c>
      <c r="G292" s="21" t="str">
        <f>VLOOKUP($B292,Setup_MPP!$A:$E,5,FALSE)</f>
        <v>#BEA064</v>
      </c>
      <c r="H292" s="21" t="str">
        <f>IFERROR(IF(AND(A292&gt;=1,A292&lt;=104),VLOOKUP($A292,Location!$A:$J,6,FALSE),IF(A292=0,"Avant l'ouverture",IF(OR(A292=105,A292=106),"Bonus"))),"")</f>
        <v>Tour 1</v>
      </c>
      <c r="I292" s="21" t="str">
        <f>IF(LEFT(H292,4)="Tour",VLOOKUP(A292,Database!$A:$C,3,FALSE),"")</f>
        <v>F</v>
      </c>
      <c r="J292" s="21" t="str">
        <f>VLOOKUP($A292,Location!$A:$J,7,FALSE)</f>
        <v>Pays-Bas</v>
      </c>
      <c r="K292" s="21" t="str">
        <f>IFERROR(VLOOKUP(J292,Setup_Team!$B:$C,2,FALSE), "TDB")</f>
        <v>NLD</v>
      </c>
      <c r="L292" s="21" t="str">
        <f>VLOOKUP($A292,Location!$A:$J,8,FALSE)</f>
        <v>Japon</v>
      </c>
      <c r="M292" s="21" t="str">
        <f>IFERROR(VLOOKUP(L292,Setup_Team!$B:$C,2,FALSE), "TDB")</f>
        <v>JAP</v>
      </c>
      <c r="N292" s="21" t="str">
        <f>VLOOKUP($A292,Location!$A:$J,9,FALSE)</f>
        <v>Arlington, Dallas, Texas</v>
      </c>
      <c r="O292" s="21" t="str">
        <f>VLOOKUP($A292,Location!$A:$J,10,FALSE)</f>
        <v>AT&amp;T Stadium</v>
      </c>
      <c r="P292" s="27">
        <v>1</v>
      </c>
      <c r="Q292" s="27">
        <v>2</v>
      </c>
      <c r="R292" s="27" t="str">
        <f t="shared" si="25"/>
        <v>1-2</v>
      </c>
      <c r="S292" s="21">
        <v>0</v>
      </c>
      <c r="T292" s="20">
        <f>VLOOKUP($A292,Database!$A:$Y,10,FALSE)</f>
        <v>74</v>
      </c>
      <c r="U292" s="20">
        <f>VLOOKUP($A292,Database!$A:$Y,11,FALSE)</f>
        <v>115</v>
      </c>
      <c r="V292" s="20">
        <f>VLOOKUP($A292,Database!$A:$Y,12,FALSE)</f>
        <v>113</v>
      </c>
      <c r="W292" s="20" t="str">
        <f>VLOOKUP(A292,Database!A:M,13,FALSE)</f>
        <v>Terminé</v>
      </c>
      <c r="X292" s="20">
        <f>VLOOKUP($A292,Database!$A:$Y,20,FALSE)</f>
        <v>2</v>
      </c>
      <c r="Y292" s="20">
        <f>VLOOKUP($A292,Database!$A:$Y,21,FALSE)</f>
        <v>2</v>
      </c>
      <c r="Z292" s="20">
        <f t="shared" si="24"/>
        <v>0</v>
      </c>
      <c r="AA292" s="20">
        <f t="shared" si="26"/>
        <v>0</v>
      </c>
      <c r="AB292" s="20">
        <f t="shared" ca="1" si="27"/>
        <v>0</v>
      </c>
      <c r="AC292" s="20">
        <f t="shared" ca="1" si="28"/>
        <v>0</v>
      </c>
      <c r="AD292" s="20" t="str">
        <f ca="1">IF(AC292=0,"",IF(OR(ISBLANK(P292),ISBLANK(Q292)),"",IF(ISBLANK(VLOOKUP(A292,Database!A:AA,22,FALSE)),"",VLOOKUP(A292,Database!A:AA,22,FALSE))))</f>
        <v/>
      </c>
      <c r="AE292" s="20">
        <f ca="1">IFERROR(
   IF(
     OR(ISBLANK(P292),ISBLANK(Q292)),
     "",
     IF(
       AND(AB292&lt;&gt;"",OR(W292="Terminé",W292="En cours")),
       VLOOKUP(AD292,Setup_ScoreExactBonus!A:D,4,FALSE),
       0
     )),
  0)</f>
        <v>0</v>
      </c>
      <c r="AF292" s="21">
        <f t="shared" ca="1" si="29"/>
        <v>0</v>
      </c>
      <c r="AG292" s="21">
        <f ca="1">SUMIFS(AF$2:AF292,D$2:D292,D292)</f>
        <v>608</v>
      </c>
    </row>
    <row r="293" spans="1:33" hidden="1" x14ac:dyDescent="0.35">
      <c r="A293" s="21">
        <f>IF(ISBLANK(B293),"",COUNTIF(B$2:B293,B293))-1</f>
        <v>10</v>
      </c>
      <c r="B293" s="27">
        <v>22</v>
      </c>
      <c r="C293" s="10">
        <f>VLOOKUP($A293+IF($A293=0,1,0),Database!$A:$Y,7,FALSE)</f>
        <v>46187.916666666664</v>
      </c>
      <c r="D293" s="21" t="str">
        <f>VLOOKUP(Pronostics!$B293,Setup_MPP!$A:$G,3,FALSE)</f>
        <v>Jujumsrd</v>
      </c>
      <c r="E293" s="21" t="str">
        <f>VLOOKUP(Pronostics!$B293,Setup_MPP!$A:$G,2,FALSE)</f>
        <v>Julie Mansard</v>
      </c>
      <c r="F293" s="21" t="str">
        <f>VLOOKUP($B293,Setup_MPP!$A:$E,4,FALSE)</f>
        <v>#41DEF0</v>
      </c>
      <c r="G293" s="21" t="str">
        <f>VLOOKUP($B293,Setup_MPP!$A:$E,5,FALSE)</f>
        <v>#0BA6B7</v>
      </c>
      <c r="H293" s="21" t="str">
        <f>IFERROR(IF(AND(A293&gt;=1,A293&lt;=104),VLOOKUP($A293,Location!$A:$J,6,FALSE),IF(A293=0,"Avant l'ouverture",IF(OR(A293=105,A293=106),"Bonus"))),"")</f>
        <v>Tour 1</v>
      </c>
      <c r="I293" s="21" t="str">
        <f>IF(LEFT(H293,4)="Tour",VLOOKUP(A293,Database!$A:$C,3,FALSE),"")</f>
        <v>F</v>
      </c>
      <c r="J293" s="21" t="str">
        <f>VLOOKUP($A293,Location!$A:$J,7,FALSE)</f>
        <v>Pays-Bas</v>
      </c>
      <c r="K293" s="21" t="str">
        <f>IFERROR(VLOOKUP(J293,Setup_Team!$B:$C,2,FALSE), "TDB")</f>
        <v>NLD</v>
      </c>
      <c r="L293" s="21" t="str">
        <f>VLOOKUP($A293,Location!$A:$J,8,FALSE)</f>
        <v>Japon</v>
      </c>
      <c r="M293" s="21" t="str">
        <f>IFERROR(VLOOKUP(L293,Setup_Team!$B:$C,2,FALSE), "TDB")</f>
        <v>JAP</v>
      </c>
      <c r="N293" s="21" t="str">
        <f>VLOOKUP($A293,Location!$A:$J,9,FALSE)</f>
        <v>Arlington, Dallas, Texas</v>
      </c>
      <c r="O293" s="21" t="str">
        <f>VLOOKUP($A293,Location!$A:$J,10,FALSE)</f>
        <v>AT&amp;T Stadium</v>
      </c>
      <c r="P293" s="27">
        <v>2</v>
      </c>
      <c r="Q293" s="27">
        <v>1</v>
      </c>
      <c r="R293" s="27" t="str">
        <f t="shared" si="25"/>
        <v>2-1</v>
      </c>
      <c r="S293" s="21">
        <v>0</v>
      </c>
      <c r="T293" s="20">
        <f>VLOOKUP($A293,Database!$A:$Y,10,FALSE)</f>
        <v>74</v>
      </c>
      <c r="U293" s="20">
        <f>VLOOKUP($A293,Database!$A:$Y,11,FALSE)</f>
        <v>115</v>
      </c>
      <c r="V293" s="20">
        <f>VLOOKUP($A293,Database!$A:$Y,12,FALSE)</f>
        <v>113</v>
      </c>
      <c r="W293" s="20" t="str">
        <f>VLOOKUP(A293,Database!A:M,13,FALSE)</f>
        <v>Terminé</v>
      </c>
      <c r="X293" s="20">
        <f>VLOOKUP($A293,Database!$A:$Y,20,FALSE)</f>
        <v>2</v>
      </c>
      <c r="Y293" s="20">
        <f>VLOOKUP($A293,Database!$A:$Y,21,FALSE)</f>
        <v>2</v>
      </c>
      <c r="Z293" s="20">
        <f t="shared" si="24"/>
        <v>0</v>
      </c>
      <c r="AA293" s="20">
        <f t="shared" si="26"/>
        <v>0</v>
      </c>
      <c r="AB293" s="20">
        <f t="shared" ca="1" si="27"/>
        <v>0</v>
      </c>
      <c r="AC293" s="20">
        <f t="shared" ca="1" si="28"/>
        <v>0</v>
      </c>
      <c r="AD293" s="20" t="str">
        <f ca="1">IF(AC293=0,"",IF(OR(ISBLANK(P293),ISBLANK(Q293)),"",IF(ISBLANK(VLOOKUP(A293,Database!A:AA,22,FALSE)),"",VLOOKUP(A293,Database!A:AA,22,FALSE))))</f>
        <v/>
      </c>
      <c r="AE293" s="20">
        <f ca="1">IFERROR(
   IF(
     OR(ISBLANK(P293),ISBLANK(Q293)),
     "",
     IF(
       AND(AB293&lt;&gt;"",OR(W293="Terminé",W293="En cours")),
       VLOOKUP(AD293,Setup_ScoreExactBonus!A:D,4,FALSE),
       0
     )),
  0)</f>
        <v>0</v>
      </c>
      <c r="AF293" s="21">
        <f t="shared" ca="1" si="29"/>
        <v>0</v>
      </c>
      <c r="AG293" s="21">
        <f ca="1">SUMIFS(AF$2:AF293,D$2:D293,D293)</f>
        <v>202</v>
      </c>
    </row>
    <row r="294" spans="1:33" hidden="1" x14ac:dyDescent="0.35">
      <c r="A294" s="21">
        <f>IF(ISBLANK(B294),"",COUNTIF(B$2:B294,B294))-1</f>
        <v>10</v>
      </c>
      <c r="B294" s="27">
        <v>23</v>
      </c>
      <c r="C294" s="10">
        <f>VLOOKUP($A294+IF($A294=0,1,0),Database!$A:$Y,7,FALSE)</f>
        <v>46187.916666666664</v>
      </c>
      <c r="D294" s="21" t="str">
        <f>VLOOKUP(Pronostics!$B294,Setup_MPP!$A:$G,3,FALSE)</f>
        <v>DJUDJUPRONO</v>
      </c>
      <c r="E294" s="21" t="str">
        <f>VLOOKUP(Pronostics!$B294,Setup_MPP!$A:$G,2,FALSE)</f>
        <v>Juliette</v>
      </c>
      <c r="F294" s="21" t="str">
        <f>VLOOKUP($B294,Setup_MPP!$A:$E,4,FALSE)</f>
        <v>#F2A2A2</v>
      </c>
      <c r="G294" s="21" t="str">
        <f>VLOOKUP($B294,Setup_MPP!$A:$E,5,FALSE)</f>
        <v>#C25D5D</v>
      </c>
      <c r="H294" s="21" t="str">
        <f>IFERROR(IF(AND(A294&gt;=1,A294&lt;=104),VLOOKUP($A294,Location!$A:$J,6,FALSE),IF(A294=0,"Avant l'ouverture",IF(OR(A294=105,A294=106),"Bonus"))),"")</f>
        <v>Tour 1</v>
      </c>
      <c r="I294" s="21" t="str">
        <f>IF(LEFT(H294,4)="Tour",VLOOKUP(A294,Database!$A:$C,3,FALSE),"")</f>
        <v>F</v>
      </c>
      <c r="J294" s="21" t="str">
        <f>VLOOKUP($A294,Location!$A:$J,7,FALSE)</f>
        <v>Pays-Bas</v>
      </c>
      <c r="K294" s="21" t="str">
        <f>IFERROR(VLOOKUP(J294,Setup_Team!$B:$C,2,FALSE), "TDB")</f>
        <v>NLD</v>
      </c>
      <c r="L294" s="21" t="str">
        <f>VLOOKUP($A294,Location!$A:$J,8,FALSE)</f>
        <v>Japon</v>
      </c>
      <c r="M294" s="21" t="str">
        <f>IFERROR(VLOOKUP(L294,Setup_Team!$B:$C,2,FALSE), "TDB")</f>
        <v>JAP</v>
      </c>
      <c r="N294" s="21" t="str">
        <f>VLOOKUP($A294,Location!$A:$J,9,FALSE)</f>
        <v>Arlington, Dallas, Texas</v>
      </c>
      <c r="O294" s="21" t="str">
        <f>VLOOKUP($A294,Location!$A:$J,10,FALSE)</f>
        <v>AT&amp;T Stadium</v>
      </c>
      <c r="P294" s="27">
        <v>3</v>
      </c>
      <c r="Q294" s="27">
        <v>2</v>
      </c>
      <c r="R294" s="27" t="str">
        <f t="shared" si="25"/>
        <v>3-2</v>
      </c>
      <c r="S294" s="21">
        <v>0</v>
      </c>
      <c r="T294" s="20">
        <f>VLOOKUP($A294,Database!$A:$Y,10,FALSE)</f>
        <v>74</v>
      </c>
      <c r="U294" s="20">
        <f>VLOOKUP($A294,Database!$A:$Y,11,FALSE)</f>
        <v>115</v>
      </c>
      <c r="V294" s="20">
        <f>VLOOKUP($A294,Database!$A:$Y,12,FALSE)</f>
        <v>113</v>
      </c>
      <c r="W294" s="20" t="str">
        <f>VLOOKUP(A294,Database!A:M,13,FALSE)</f>
        <v>Terminé</v>
      </c>
      <c r="X294" s="20">
        <f>VLOOKUP($A294,Database!$A:$Y,20,FALSE)</f>
        <v>2</v>
      </c>
      <c r="Y294" s="20">
        <f>VLOOKUP($A294,Database!$A:$Y,21,FALSE)</f>
        <v>2</v>
      </c>
      <c r="Z294" s="20">
        <f t="shared" si="24"/>
        <v>0</v>
      </c>
      <c r="AA294" s="20">
        <f t="shared" si="26"/>
        <v>0</v>
      </c>
      <c r="AB294" s="20">
        <f t="shared" ca="1" si="27"/>
        <v>0</v>
      </c>
      <c r="AC294" s="20">
        <f t="shared" ca="1" si="28"/>
        <v>0</v>
      </c>
      <c r="AD294" s="20" t="str">
        <f ca="1">IF(AC294=0,"",IF(OR(ISBLANK(P294),ISBLANK(Q294)),"",IF(ISBLANK(VLOOKUP(A294,Database!A:AA,22,FALSE)),"",VLOOKUP(A294,Database!A:AA,22,FALSE))))</f>
        <v/>
      </c>
      <c r="AE294" s="20">
        <f ca="1">IFERROR(
   IF(
     OR(ISBLANK(P294),ISBLANK(Q294)),
     "",
     IF(
       AND(AB294&lt;&gt;"",OR(W294="Terminé",W294="En cours")),
       VLOOKUP(AD294,Setup_ScoreExactBonus!A:D,4,FALSE),
       0
     )),
  0)</f>
        <v>0</v>
      </c>
      <c r="AF294" s="21">
        <f t="shared" ca="1" si="29"/>
        <v>0</v>
      </c>
      <c r="AG294" s="21">
        <f ca="1">SUMIFS(AF$2:AF294,D$2:D294,D294)</f>
        <v>209</v>
      </c>
    </row>
    <row r="295" spans="1:33" hidden="1" x14ac:dyDescent="0.35">
      <c r="A295" s="21">
        <f>IF(ISBLANK(B295),"",COUNTIF(B$2:B295,B295))-1</f>
        <v>10</v>
      </c>
      <c r="B295" s="27">
        <v>24</v>
      </c>
      <c r="C295" s="10">
        <f>VLOOKUP($A295+IF($A295=0,1,0),Database!$A:$Y,7,FALSE)</f>
        <v>46187.916666666664</v>
      </c>
      <c r="D295" s="21" t="str">
        <f>VLOOKUP(Pronostics!$B295,Setup_MPP!$A:$G,3,FALSE)</f>
        <v>Samyaaaaaaaaaa</v>
      </c>
      <c r="E295" s="21" t="str">
        <f>VLOOKUP(Pronostics!$B295,Setup_MPP!$A:$G,2,FALSE)</f>
        <v>Samya ALAOUI</v>
      </c>
      <c r="F295" s="21" t="str">
        <f>VLOOKUP($B295,Setup_MPP!$A:$E,4,FALSE)</f>
        <v>#A2F2C7</v>
      </c>
      <c r="G295" s="21" t="str">
        <f>VLOOKUP($B295,Setup_MPP!$A:$E,5,FALSE)</f>
        <v>#5DC18C</v>
      </c>
      <c r="H295" s="21" t="str">
        <f>IFERROR(IF(AND(A295&gt;=1,A295&lt;=104),VLOOKUP($A295,Location!$A:$J,6,FALSE),IF(A295=0,"Avant l'ouverture",IF(OR(A295=105,A295=106),"Bonus"))),"")</f>
        <v>Tour 1</v>
      </c>
      <c r="I295" s="21" t="str">
        <f>IF(LEFT(H295,4)="Tour",VLOOKUP(A295,Database!$A:$C,3,FALSE),"")</f>
        <v>F</v>
      </c>
      <c r="J295" s="21" t="str">
        <f>VLOOKUP($A295,Location!$A:$J,7,FALSE)</f>
        <v>Pays-Bas</v>
      </c>
      <c r="K295" s="21" t="str">
        <f>IFERROR(VLOOKUP(J295,Setup_Team!$B:$C,2,FALSE), "TDB")</f>
        <v>NLD</v>
      </c>
      <c r="L295" s="21" t="str">
        <f>VLOOKUP($A295,Location!$A:$J,8,FALSE)</f>
        <v>Japon</v>
      </c>
      <c r="M295" s="21" t="str">
        <f>IFERROR(VLOOKUP(L295,Setup_Team!$B:$C,2,FALSE), "TDB")</f>
        <v>JAP</v>
      </c>
      <c r="N295" s="21" t="str">
        <f>VLOOKUP($A295,Location!$A:$J,9,FALSE)</f>
        <v>Arlington, Dallas, Texas</v>
      </c>
      <c r="O295" s="21" t="str">
        <f>VLOOKUP($A295,Location!$A:$J,10,FALSE)</f>
        <v>AT&amp;T Stadium</v>
      </c>
      <c r="P295" s="27">
        <v>1</v>
      </c>
      <c r="Q295" s="27">
        <v>1</v>
      </c>
      <c r="R295" s="27" t="str">
        <f t="shared" si="25"/>
        <v>1-1</v>
      </c>
      <c r="S295" s="21">
        <v>0</v>
      </c>
      <c r="T295" s="20">
        <f>VLOOKUP($A295,Database!$A:$Y,10,FALSE)</f>
        <v>74</v>
      </c>
      <c r="U295" s="20">
        <f>VLOOKUP($A295,Database!$A:$Y,11,FALSE)</f>
        <v>115</v>
      </c>
      <c r="V295" s="20">
        <f>VLOOKUP($A295,Database!$A:$Y,12,FALSE)</f>
        <v>113</v>
      </c>
      <c r="W295" s="20" t="str">
        <f>VLOOKUP(A295,Database!A:M,13,FALSE)</f>
        <v>Terminé</v>
      </c>
      <c r="X295" s="20">
        <f>VLOOKUP($A295,Database!$A:$Y,20,FALSE)</f>
        <v>2</v>
      </c>
      <c r="Y295" s="20">
        <f>VLOOKUP($A295,Database!$A:$Y,21,FALSE)</f>
        <v>2</v>
      </c>
      <c r="Z295" s="20">
        <f t="shared" si="24"/>
        <v>0</v>
      </c>
      <c r="AA295" s="20">
        <f t="shared" si="26"/>
        <v>1</v>
      </c>
      <c r="AB295" s="20">
        <f t="shared" ca="1" si="27"/>
        <v>115</v>
      </c>
      <c r="AC295" s="20">
        <f t="shared" ca="1" si="28"/>
        <v>0</v>
      </c>
      <c r="AD295" s="20" t="str">
        <f ca="1">IF(AC295=0,"",IF(OR(ISBLANK(P295),ISBLANK(Q295)),"",IF(ISBLANK(VLOOKUP(A295,Database!A:AA,22,FALSE)),"",VLOOKUP(A295,Database!A:AA,22,FALSE))))</f>
        <v/>
      </c>
      <c r="AE295" s="20">
        <f ca="1">IFERROR(
   IF(
     OR(ISBLANK(P295),ISBLANK(Q295)),
     "",
     IF(
       AND(AB295&lt;&gt;"",OR(W295="Terminé",W295="En cours")),
       VLOOKUP(AD295,Setup_ScoreExactBonus!A:D,4,FALSE),
       0
     )),
  0)</f>
        <v>0</v>
      </c>
      <c r="AF295" s="21">
        <f t="shared" ca="1" si="29"/>
        <v>115</v>
      </c>
      <c r="AG295" s="21">
        <f ca="1">SUMIFS(AF$2:AF295,D$2:D295,D295)</f>
        <v>618</v>
      </c>
    </row>
    <row r="296" spans="1:33" hidden="1" x14ac:dyDescent="0.35">
      <c r="A296" s="21">
        <f>IF(ISBLANK(B296),"",COUNTIF(B$2:B296,B296))-1</f>
        <v>10</v>
      </c>
      <c r="B296" s="27">
        <v>25</v>
      </c>
      <c r="C296" s="10">
        <f>VLOOKUP($A296+IF($A296=0,1,0),Database!$A:$Y,7,FALSE)</f>
        <v>46187.916666666664</v>
      </c>
      <c r="D296" s="21" t="str">
        <f>VLOOKUP(Pronostics!$B296,Setup_MPP!$A:$G,3,FALSE)</f>
        <v>leaw0808</v>
      </c>
      <c r="E296" s="21" t="str">
        <f>VLOOKUP(Pronostics!$B296,Setup_MPP!$A:$G,2,FALSE)</f>
        <v>Léa WALOCQ</v>
      </c>
      <c r="F296" s="21" t="str">
        <f>VLOOKUP($B296,Setup_MPP!$A:$E,4,FALSE)</f>
        <v>#D1B9EB</v>
      </c>
      <c r="G296" s="21" t="str">
        <f>VLOOKUP($B296,Setup_MPP!$A:$E,5,FALSE)</f>
        <v>#B58BC7</v>
      </c>
      <c r="H296" s="21" t="str">
        <f>IFERROR(IF(AND(A296&gt;=1,A296&lt;=104),VLOOKUP($A296,Location!$A:$J,6,FALSE),IF(A296=0,"Avant l'ouverture",IF(OR(A296=105,A296=106),"Bonus"))),"")</f>
        <v>Tour 1</v>
      </c>
      <c r="I296" s="21" t="str">
        <f>IF(LEFT(H296,4)="Tour",VLOOKUP(A296,Database!$A:$C,3,FALSE),"")</f>
        <v>F</v>
      </c>
      <c r="J296" s="21" t="str">
        <f>VLOOKUP($A296,Location!$A:$J,7,FALSE)</f>
        <v>Pays-Bas</v>
      </c>
      <c r="K296" s="21" t="str">
        <f>IFERROR(VLOOKUP(J296,Setup_Team!$B:$C,2,FALSE), "TDB")</f>
        <v>NLD</v>
      </c>
      <c r="L296" s="21" t="str">
        <f>VLOOKUP($A296,Location!$A:$J,8,FALSE)</f>
        <v>Japon</v>
      </c>
      <c r="M296" s="21" t="str">
        <f>IFERROR(VLOOKUP(L296,Setup_Team!$B:$C,2,FALSE), "TDB")</f>
        <v>JAP</v>
      </c>
      <c r="N296" s="21" t="str">
        <f>VLOOKUP($A296,Location!$A:$J,9,FALSE)</f>
        <v>Arlington, Dallas, Texas</v>
      </c>
      <c r="O296" s="21" t="str">
        <f>VLOOKUP($A296,Location!$A:$J,10,FALSE)</f>
        <v>AT&amp;T Stadium</v>
      </c>
      <c r="P296" s="27">
        <v>2</v>
      </c>
      <c r="Q296" s="27">
        <v>3</v>
      </c>
      <c r="R296" s="27" t="str">
        <f t="shared" si="25"/>
        <v>2-3</v>
      </c>
      <c r="S296" s="21">
        <v>0</v>
      </c>
      <c r="T296" s="20">
        <f>VLOOKUP($A296,Database!$A:$Y,10,FALSE)</f>
        <v>74</v>
      </c>
      <c r="U296" s="20">
        <f>VLOOKUP($A296,Database!$A:$Y,11,FALSE)</f>
        <v>115</v>
      </c>
      <c r="V296" s="20">
        <f>VLOOKUP($A296,Database!$A:$Y,12,FALSE)</f>
        <v>113</v>
      </c>
      <c r="W296" s="20" t="str">
        <f>VLOOKUP(A296,Database!A:M,13,FALSE)</f>
        <v>Terminé</v>
      </c>
      <c r="X296" s="20">
        <f>VLOOKUP($A296,Database!$A:$Y,20,FALSE)</f>
        <v>2</v>
      </c>
      <c r="Y296" s="20">
        <f>VLOOKUP($A296,Database!$A:$Y,21,FALSE)</f>
        <v>2</v>
      </c>
      <c r="Z296" s="20">
        <f t="shared" si="24"/>
        <v>0</v>
      </c>
      <c r="AA296" s="20">
        <f t="shared" si="26"/>
        <v>0</v>
      </c>
      <c r="AB296" s="20">
        <f t="shared" ca="1" si="27"/>
        <v>0</v>
      </c>
      <c r="AC296" s="20">
        <f t="shared" ca="1" si="28"/>
        <v>0</v>
      </c>
      <c r="AD296" s="20" t="str">
        <f ca="1">IF(AC296=0,"",IF(OR(ISBLANK(P296),ISBLANK(Q296)),"",IF(ISBLANK(VLOOKUP(A296,Database!A:AA,22,FALSE)),"",VLOOKUP(A296,Database!A:AA,22,FALSE))))</f>
        <v/>
      </c>
      <c r="AE296" s="20">
        <f ca="1">IFERROR(
   IF(
     OR(ISBLANK(P296),ISBLANK(Q296)),
     "",
     IF(
       AND(AB296&lt;&gt;"",OR(W296="Terminé",W296="En cours")),
       VLOOKUP(AD296,Setup_ScoreExactBonus!A:D,4,FALSE),
       0
     )),
  0)</f>
        <v>0</v>
      </c>
      <c r="AF296" s="21">
        <f t="shared" ca="1" si="29"/>
        <v>0</v>
      </c>
      <c r="AG296" s="21">
        <f ca="1">SUMIFS(AF$2:AF296,D$2:D296,D296)</f>
        <v>111</v>
      </c>
    </row>
    <row r="297" spans="1:33" hidden="1" x14ac:dyDescent="0.35">
      <c r="A297" s="21">
        <f>IF(ISBLANK(B297),"",COUNTIF(B$2:B297,B297))-1</f>
        <v>10</v>
      </c>
      <c r="B297" s="27">
        <v>26</v>
      </c>
      <c r="C297" s="10">
        <v>46184.875</v>
      </c>
      <c r="D297" s="21" t="str">
        <f>VLOOKUP(Pronostics!$B297,Setup_MPP!$A:$G,3,FALSE)</f>
        <v>Mohamad#5GGG1</v>
      </c>
      <c r="E297" s="21" t="str">
        <f>VLOOKUP(Pronostics!$B297,Setup_MPP!$A:$G,2,FALSE)</f>
        <v>Mohamad EL KAWAS</v>
      </c>
      <c r="F297" s="21" t="str">
        <f>VLOOKUP($B297,Setup_MPP!$A:$E,4,FALSE)</f>
        <v>#EB8787</v>
      </c>
      <c r="G297" s="21" t="str">
        <f>VLOOKUP($B297,Setup_MPP!$A:$E,5,FALSE)</f>
        <v>#368E2C</v>
      </c>
      <c r="H297" s="21" t="str">
        <f>IFERROR(IF(AND(A297&gt;=1,A297&lt;=104),VLOOKUP($A297,Location!$A:$J,6,FALSE),IF(A297=0,"Avant l'ouverture",IF(OR(A297=105,A297=106),"Bonus"))),"")</f>
        <v>Tour 1</v>
      </c>
      <c r="I297" s="21" t="str">
        <f>IF(LEFT(H297,4)="Tour",VLOOKUP(A297,Database!$A:$C,3,FALSE),"")</f>
        <v>F</v>
      </c>
      <c r="J297" s="21" t="str">
        <f>VLOOKUP($A297,Location!$A:$J,7,FALSE)</f>
        <v>Pays-Bas</v>
      </c>
      <c r="K297" s="21" t="str">
        <f>IFERROR(VLOOKUP(J297,Setup_Team!$B:$C,2,FALSE), "TDB")</f>
        <v>NLD</v>
      </c>
      <c r="L297" s="21" t="str">
        <f>VLOOKUP($A297,Location!$A:$J,8,FALSE)</f>
        <v>Japon</v>
      </c>
      <c r="M297" s="21" t="str">
        <f>IFERROR(VLOOKUP(L297,Setup_Team!$B:$C,2,FALSE), "TDB")</f>
        <v>JAP</v>
      </c>
      <c r="P297" s="21">
        <v>1</v>
      </c>
      <c r="Q297" s="21">
        <v>0</v>
      </c>
      <c r="R297" s="27" t="str">
        <f t="shared" si="25"/>
        <v>1-0</v>
      </c>
      <c r="S297" s="21">
        <v>0</v>
      </c>
      <c r="T297" s="20">
        <f>VLOOKUP($A297,Database!$A:$Y,10,FALSE)</f>
        <v>74</v>
      </c>
      <c r="U297" s="20">
        <f>VLOOKUP($A297,Database!$A:$Y,11,FALSE)</f>
        <v>115</v>
      </c>
      <c r="V297" s="20">
        <f>VLOOKUP($A297,Database!$A:$Y,12,FALSE)</f>
        <v>113</v>
      </c>
      <c r="W297" s="20" t="str">
        <f>VLOOKUP(A297,Database!A:M,13,FALSE)</f>
        <v>Terminé</v>
      </c>
      <c r="X297" s="20">
        <f>VLOOKUP($A297,Database!$A:$Y,20,FALSE)</f>
        <v>2</v>
      </c>
      <c r="Y297" s="20">
        <f>VLOOKUP($A297,Database!$A:$Y,21,FALSE)</f>
        <v>2</v>
      </c>
      <c r="Z297" s="20">
        <f t="shared" si="24"/>
        <v>0</v>
      </c>
      <c r="AA297" s="20">
        <f t="shared" si="26"/>
        <v>0</v>
      </c>
      <c r="AB297" s="20">
        <f t="shared" ca="1" si="27"/>
        <v>0</v>
      </c>
      <c r="AC297" s="20">
        <f t="shared" ca="1" si="28"/>
        <v>0</v>
      </c>
      <c r="AD297" s="20" t="str">
        <f ca="1">IF(AC297=0,"",IF(OR(ISBLANK(P297),ISBLANK(Q297)),"",IF(ISBLANK(VLOOKUP(A297,Database!A:AA,22,FALSE)),"",VLOOKUP(A297,Database!A:AA,22,FALSE))))</f>
        <v/>
      </c>
      <c r="AE297" s="20">
        <f ca="1">IFERROR(
   IF(
     OR(ISBLANK(P297),ISBLANK(Q297)),
     "",
     IF(
       AND(AB297&lt;&gt;"",OR(W297="Terminé",W297="En cours")),
       VLOOKUP(AD297,Setup_ScoreExactBonus!A:D,4,FALSE),
       0
     )),
  0)</f>
        <v>0</v>
      </c>
      <c r="AF297" s="21">
        <f t="shared" ca="1" si="29"/>
        <v>0</v>
      </c>
      <c r="AG297" s="21">
        <f ca="1">SUMIFS(AF$2:AF297,D$2:D297,D297)</f>
        <v>182</v>
      </c>
    </row>
    <row r="298" spans="1:33" hidden="1" x14ac:dyDescent="0.35">
      <c r="A298" s="21">
        <f>IF(ISBLANK(B298),"",COUNTIF(B$2:B298,B298))-1</f>
        <v>10</v>
      </c>
      <c r="B298" s="27">
        <v>27</v>
      </c>
      <c r="C298" s="10">
        <f>VLOOKUP($A298+IF($A298=0,1,0),Database!$A:$Y,7,FALSE)</f>
        <v>46187.916666666664</v>
      </c>
      <c r="D298" s="21" t="str">
        <f>VLOOKUP(Pronostics!$B298,Setup_MPP!$A:$G,3,FALSE)</f>
        <v>maryemkappa</v>
      </c>
      <c r="E298" s="21" t="str">
        <f>VLOOKUP(Pronostics!$B298,Setup_MPP!$A:$G,2,FALSE)</f>
        <v>Maryem GUIZANI</v>
      </c>
      <c r="F298" s="21" t="str">
        <f>VLOOKUP($B298,Setup_MPP!$A:$E,4,FALSE)</f>
        <v>#BCA2F4</v>
      </c>
      <c r="G298" s="21" t="str">
        <f>VLOOKUP($B298,Setup_MPP!$A:$E,5,FALSE)</f>
        <v>#6D3DD5</v>
      </c>
      <c r="H298" s="21" t="str">
        <f>IFERROR(IF(AND(A298&gt;=1,A298&lt;=104),VLOOKUP($A298,Location!$A:$J,6,FALSE),IF(A298=0,"Avant l'ouverture",IF(OR(A298=105,A298=106),"Bonus"))),"")</f>
        <v>Tour 1</v>
      </c>
      <c r="I298" s="21" t="str">
        <f>IF(LEFT(H298,4)="Tour",VLOOKUP(A298,Database!$A:$C,3,FALSE),"")</f>
        <v>F</v>
      </c>
      <c r="J298" s="21" t="str">
        <f>VLOOKUP($A298,Location!$A:$J,7,FALSE)</f>
        <v>Pays-Bas</v>
      </c>
      <c r="K298" s="21" t="str">
        <f>IFERROR(VLOOKUP(J298,Setup_Team!$B:$C,2,FALSE), "TDB")</f>
        <v>NLD</v>
      </c>
      <c r="L298" s="21" t="str">
        <f>VLOOKUP($A298,Location!$A:$J,8,FALSE)</f>
        <v>Japon</v>
      </c>
      <c r="M298" s="21" t="str">
        <f>IFERROR(VLOOKUP(L298,Setup_Team!$B:$C,2,FALSE), "TDB")</f>
        <v>JAP</v>
      </c>
      <c r="R298" s="27" t="str">
        <f t="shared" si="25"/>
        <v>0-0</v>
      </c>
      <c r="S298" s="21">
        <v>0</v>
      </c>
      <c r="T298" s="20">
        <f>VLOOKUP($A298,Database!$A:$Y,10,FALSE)</f>
        <v>74</v>
      </c>
      <c r="U298" s="20">
        <f>VLOOKUP($A298,Database!$A:$Y,11,FALSE)</f>
        <v>115</v>
      </c>
      <c r="V298" s="20">
        <f>VLOOKUP($A298,Database!$A:$Y,12,FALSE)</f>
        <v>113</v>
      </c>
      <c r="W298" s="20" t="str">
        <f>VLOOKUP(A298,Database!A:M,13,FALSE)</f>
        <v>Terminé</v>
      </c>
      <c r="X298" s="20">
        <f>VLOOKUP($A298,Database!$A:$Y,20,FALSE)</f>
        <v>2</v>
      </c>
      <c r="Y298" s="20">
        <f>VLOOKUP($A298,Database!$A:$Y,21,FALSE)</f>
        <v>2</v>
      </c>
      <c r="Z298" s="20">
        <f t="shared" si="24"/>
        <v>1</v>
      </c>
      <c r="AA298" s="20" t="str">
        <f t="shared" si="26"/>
        <v/>
      </c>
      <c r="AB298" s="20">
        <f t="shared" ca="1" si="27"/>
        <v>115</v>
      </c>
      <c r="AC298" s="20">
        <f t="shared" ca="1" si="28"/>
        <v>0</v>
      </c>
      <c r="AD298" s="20" t="str">
        <f ca="1">IF(AC298=0,"",IF(OR(ISBLANK(P298),ISBLANK(Q298)),"",IF(ISBLANK(VLOOKUP(A298,Database!A:AA,22,FALSE)),"",VLOOKUP(A298,Database!A:AA,22,FALSE))))</f>
        <v/>
      </c>
      <c r="AE298" s="20" t="str">
        <f>IFERROR(
   IF(
     OR(ISBLANK(P298),ISBLANK(Q298)),
     "",
     IF(
       AND(AB298&lt;&gt;"",OR(W298="Terminé",W298="En cours")),
       VLOOKUP(AD298,Setup_ScoreExactBonus!A:D,4,FALSE),
       0
     )),
  0)</f>
        <v/>
      </c>
      <c r="AF298" s="21">
        <f t="shared" si="29"/>
        <v>0</v>
      </c>
      <c r="AG298" s="21">
        <f>SUMIFS(AF$2:AF298,D$2:D298,D298)</f>
        <v>0</v>
      </c>
    </row>
    <row r="299" spans="1:33" hidden="1" x14ac:dyDescent="0.35">
      <c r="A299" s="21">
        <f>IF(ISBLANK(B299),"",COUNTIF(B$2:B299,B299))-1</f>
        <v>11</v>
      </c>
      <c r="B299" s="27">
        <v>1</v>
      </c>
      <c r="C299" s="10">
        <f>VLOOKUP($A299+IF($A299=0,1,0),Database!$A:$Y,7,FALSE)</f>
        <v>46188.041666666664</v>
      </c>
      <c r="D299" s="21" t="str">
        <f>VLOOKUP(Pronostics!$B299,Setup_MPP!$A:$G,3,FALSE)</f>
        <v>_Nicolas_LM_</v>
      </c>
      <c r="E299" s="21" t="str">
        <f>VLOOKUP(Pronostics!$B299,Setup_MPP!$A:$G,2,FALSE)</f>
        <v>Nicolas LE MOUEL</v>
      </c>
      <c r="F299" s="21" t="str">
        <f>VLOOKUP($B299,Setup_MPP!$A:$E,4,FALSE)</f>
        <v>#F7C79D</v>
      </c>
      <c r="G299" s="21" t="str">
        <f>VLOOKUP($B299,Setup_MPP!$A:$E,5,FALSE)</f>
        <v>#FFBE85</v>
      </c>
      <c r="H299" s="21" t="str">
        <f>IFERROR(IF(AND(A299&gt;=1,A299&lt;=104),VLOOKUP($A299,Location!$A:$J,6,FALSE),IF(A299=0,"Avant l'ouverture",IF(OR(A299=105,A299=106),"Bonus"))),"")</f>
        <v>Tour 1</v>
      </c>
      <c r="I299" s="21" t="str">
        <f>IF(LEFT(H299,4)="Tour",VLOOKUP(A299,Database!$A:$C,3,FALSE),"")</f>
        <v>E</v>
      </c>
      <c r="J299" s="21" t="str">
        <f>VLOOKUP($A299,Location!$A:$J,7,FALSE)</f>
        <v>Côte d'Ivoire</v>
      </c>
      <c r="K299" s="21" t="str">
        <f>IFERROR(VLOOKUP(J299,Setup_Team!$B:$C,2,FALSE), "TDB")</f>
        <v>CIV</v>
      </c>
      <c r="L299" s="21" t="str">
        <f>VLOOKUP($A299,Location!$A:$J,8,FALSE)</f>
        <v>Equateur</v>
      </c>
      <c r="M299" s="21" t="str">
        <f>IFERROR(VLOOKUP(L299,Setup_Team!$B:$C,2,FALSE), "TDB")</f>
        <v>ECU</v>
      </c>
      <c r="N299" s="21" t="str">
        <f>VLOOKUP($A299,Location!$A:$J,9,FALSE)</f>
        <v>Philadelphia, Pennsylvania</v>
      </c>
      <c r="O299" s="21" t="str">
        <f>VLOOKUP($A299,Location!$A:$J,10,FALSE)</f>
        <v>Lincoln Financial Field</v>
      </c>
      <c r="P299" s="27">
        <v>1</v>
      </c>
      <c r="Q299" s="27">
        <v>0</v>
      </c>
      <c r="R299" s="27" t="str">
        <f t="shared" si="25"/>
        <v>1-0</v>
      </c>
      <c r="S299" s="21">
        <v>0</v>
      </c>
      <c r="T299" s="20">
        <f>VLOOKUP($A299,Database!$A:$Y,10,FALSE)</f>
        <v>108</v>
      </c>
      <c r="U299" s="20">
        <f>VLOOKUP($A299,Database!$A:$Y,11,FALSE)</f>
        <v>101</v>
      </c>
      <c r="V299" s="20">
        <f>VLOOKUP($A299,Database!$A:$Y,12,FALSE)</f>
        <v>85</v>
      </c>
      <c r="W299" s="20" t="str">
        <f>VLOOKUP(A299,Database!A:M,13,FALSE)</f>
        <v>Terminé</v>
      </c>
      <c r="X299" s="20">
        <f>VLOOKUP($A299,Database!$A:$Y,20,FALSE)</f>
        <v>1</v>
      </c>
      <c r="Y299" s="20">
        <f>VLOOKUP($A299,Database!$A:$Y,21,FALSE)</f>
        <v>0</v>
      </c>
      <c r="Z299" s="20">
        <f t="shared" si="24"/>
        <v>0</v>
      </c>
      <c r="AA299" s="20">
        <f t="shared" si="26"/>
        <v>1</v>
      </c>
      <c r="AB299" s="20">
        <f t="shared" ca="1" si="27"/>
        <v>108</v>
      </c>
      <c r="AC299" s="20">
        <f t="shared" ca="1" si="28"/>
        <v>1</v>
      </c>
      <c r="AD299" s="20" t="str">
        <f ca="1">IF(AC299=0,"",IF(OR(ISBLANK(P299),ISBLANK(Q299)),"",IF(ISBLANK(VLOOKUP(A299,Database!A:AA,22,FALSE)),"",VLOOKUP(A299,Database!A:AA,22,FALSE))))</f>
        <v>Rare</v>
      </c>
      <c r="AE299" s="20">
        <f ca="1">IFERROR(
   IF(
     OR(ISBLANK(P299),ISBLANK(Q299)),
     "",
     IF(
       AND(AB299&lt;&gt;"",OR(W299="Terminé",W299="En cours")),
       VLOOKUP(AD299,Setup_ScoreExactBonus!A:D,4,FALSE),
       0
     )),
  0)</f>
        <v>30</v>
      </c>
      <c r="AF299" s="21">
        <f t="shared" ca="1" si="29"/>
        <v>138</v>
      </c>
      <c r="AG299" s="21">
        <f ca="1">SUMIFS(AF$2:AF299,D$2:D299,D299)</f>
        <v>553</v>
      </c>
    </row>
    <row r="300" spans="1:33" hidden="1" x14ac:dyDescent="0.35">
      <c r="A300" s="21">
        <f>IF(ISBLANK(B300),"",COUNTIF(B$2:B300,B300))-1</f>
        <v>11</v>
      </c>
      <c r="B300" s="27">
        <v>2</v>
      </c>
      <c r="C300" s="10">
        <f>VLOOKUP($A300+IF($A300=0,1,0),Database!$A:$Y,7,FALSE)</f>
        <v>46188.041666666664</v>
      </c>
      <c r="D300" s="21" t="str">
        <f>VLOOKUP(Pronostics!$B300,Setup_MPP!$A:$G,3,FALSE)</f>
        <v>leaelaz</v>
      </c>
      <c r="E300" s="21" t="str">
        <f>VLOOKUP(Pronostics!$B300,Setup_MPP!$A:$G,2,FALSE)</f>
        <v>Léa EL ASERY</v>
      </c>
      <c r="F300" s="21" t="str">
        <f>VLOOKUP($B300,Setup_MPP!$A:$E,4,FALSE)</f>
        <v>#FFBEBE</v>
      </c>
      <c r="G300" s="21" t="str">
        <f>VLOOKUP($B300,Setup_MPP!$A:$E,5,FALSE)</f>
        <v>#DF6868</v>
      </c>
      <c r="H300" s="21" t="str">
        <f>IFERROR(IF(AND(A300&gt;=1,A300&lt;=104),VLOOKUP($A300,Location!$A:$J,6,FALSE),IF(A300=0,"Avant l'ouverture",IF(OR(A300=105,A300=106),"Bonus"))),"")</f>
        <v>Tour 1</v>
      </c>
      <c r="I300" s="21" t="str">
        <f>IF(LEFT(H300,4)="Tour",VLOOKUP(A300,Database!$A:$C,3,FALSE),"")</f>
        <v>E</v>
      </c>
      <c r="J300" s="21" t="str">
        <f>VLOOKUP($A300,Location!$A:$J,7,FALSE)</f>
        <v>Côte d'Ivoire</v>
      </c>
      <c r="K300" s="21" t="str">
        <f>IFERROR(VLOOKUP(J300,Setup_Team!$B:$C,2,FALSE), "TDB")</f>
        <v>CIV</v>
      </c>
      <c r="L300" s="21" t="str">
        <f>VLOOKUP($A300,Location!$A:$J,8,FALSE)</f>
        <v>Equateur</v>
      </c>
      <c r="M300" s="21" t="str">
        <f>IFERROR(VLOOKUP(L300,Setup_Team!$B:$C,2,FALSE), "TDB")</f>
        <v>ECU</v>
      </c>
      <c r="N300" s="21" t="str">
        <f>VLOOKUP($A300,Location!$A:$J,9,FALSE)</f>
        <v>Philadelphia, Pennsylvania</v>
      </c>
      <c r="O300" s="21" t="str">
        <f>VLOOKUP($A300,Location!$A:$J,10,FALSE)</f>
        <v>Lincoln Financial Field</v>
      </c>
      <c r="P300" s="27">
        <v>2</v>
      </c>
      <c r="Q300" s="27">
        <v>0</v>
      </c>
      <c r="R300" s="27" t="str">
        <f t="shared" si="25"/>
        <v>2-0</v>
      </c>
      <c r="S300" s="21">
        <v>0</v>
      </c>
      <c r="T300" s="20">
        <f>VLOOKUP($A300,Database!$A:$Y,10,FALSE)</f>
        <v>108</v>
      </c>
      <c r="U300" s="20">
        <f>VLOOKUP($A300,Database!$A:$Y,11,FALSE)</f>
        <v>101</v>
      </c>
      <c r="V300" s="20">
        <f>VLOOKUP($A300,Database!$A:$Y,12,FALSE)</f>
        <v>85</v>
      </c>
      <c r="W300" s="20" t="str">
        <f>VLOOKUP(A300,Database!A:M,13,FALSE)</f>
        <v>Terminé</v>
      </c>
      <c r="X300" s="20">
        <f>VLOOKUP($A300,Database!$A:$Y,20,FALSE)</f>
        <v>1</v>
      </c>
      <c r="Y300" s="20">
        <f>VLOOKUP($A300,Database!$A:$Y,21,FALSE)</f>
        <v>0</v>
      </c>
      <c r="Z300" s="20">
        <f t="shared" si="24"/>
        <v>0</v>
      </c>
      <c r="AA300" s="20">
        <f t="shared" si="26"/>
        <v>1</v>
      </c>
      <c r="AB300" s="20">
        <f t="shared" ca="1" si="27"/>
        <v>108</v>
      </c>
      <c r="AC300" s="20">
        <f t="shared" ca="1" si="28"/>
        <v>0</v>
      </c>
      <c r="AD300" s="20" t="str">
        <f ca="1">IF(AC300=0,"",IF(OR(ISBLANK(P300),ISBLANK(Q300)),"",IF(ISBLANK(VLOOKUP(A300,Database!A:AA,22,FALSE)),"",VLOOKUP(A300,Database!A:AA,22,FALSE))))</f>
        <v/>
      </c>
      <c r="AE300" s="20">
        <f ca="1">IFERROR(
   IF(
     OR(ISBLANK(P300),ISBLANK(Q300)),
     "",
     IF(
       AND(AB300&lt;&gt;"",OR(W300="Terminé",W300="En cours")),
       VLOOKUP(AD300,Setup_ScoreExactBonus!A:D,4,FALSE),
       0
     )),
  0)</f>
        <v>0</v>
      </c>
      <c r="AF300" s="21">
        <f t="shared" ca="1" si="29"/>
        <v>108</v>
      </c>
      <c r="AG300" s="21">
        <f ca="1">SUMIFS(AF$2:AF300,D$2:D300,D300)</f>
        <v>466</v>
      </c>
    </row>
    <row r="301" spans="1:33" hidden="1" x14ac:dyDescent="0.35">
      <c r="A301" s="21">
        <f>IF(ISBLANK(B301),"",COUNTIF(B$2:B301,B301))-1</f>
        <v>11</v>
      </c>
      <c r="B301" s="27">
        <v>3</v>
      </c>
      <c r="C301" s="10">
        <f>VLOOKUP($A301+IF($A301=0,1,0),Database!$A:$Y,7,FALSE)</f>
        <v>46188.041666666664</v>
      </c>
      <c r="D301" s="21" t="str">
        <f>VLOOKUP(Pronostics!$B301,Setup_MPP!$A:$G,3,FALSE)</f>
        <v>PasMetalleux</v>
      </c>
      <c r="E301" s="21" t="str">
        <f>VLOOKUP(Pronostics!$B301,Setup_MPP!$A:$G,2,FALSE)</f>
        <v>Elwenn JOUBREL</v>
      </c>
      <c r="F301" s="21" t="str">
        <f>VLOOKUP($B301,Setup_MPP!$A:$E,4,FALSE)</f>
        <v>#F5C7FC</v>
      </c>
      <c r="G301" s="21" t="str">
        <f>VLOOKUP($B301,Setup_MPP!$A:$E,5,FALSE)</f>
        <v>#C489CF</v>
      </c>
      <c r="H301" s="21" t="str">
        <f>IFERROR(IF(AND(A301&gt;=1,A301&lt;=104),VLOOKUP($A301,Location!$A:$J,6,FALSE),IF(A301=0,"Avant l'ouverture",IF(OR(A301=105,A301=106),"Bonus"))),"")</f>
        <v>Tour 1</v>
      </c>
      <c r="I301" s="21" t="str">
        <f>IF(LEFT(H301,4)="Tour",VLOOKUP(A301,Database!$A:$C,3,FALSE),"")</f>
        <v>E</v>
      </c>
      <c r="J301" s="21" t="str">
        <f>VLOOKUP($A301,Location!$A:$J,7,FALSE)</f>
        <v>Côte d'Ivoire</v>
      </c>
      <c r="K301" s="21" t="str">
        <f>IFERROR(VLOOKUP(J301,Setup_Team!$B:$C,2,FALSE), "TDB")</f>
        <v>CIV</v>
      </c>
      <c r="L301" s="21" t="str">
        <f>VLOOKUP($A301,Location!$A:$J,8,FALSE)</f>
        <v>Equateur</v>
      </c>
      <c r="M301" s="21" t="str">
        <f>IFERROR(VLOOKUP(L301,Setup_Team!$B:$C,2,FALSE), "TDB")</f>
        <v>ECU</v>
      </c>
      <c r="N301" s="21" t="str">
        <f>VLOOKUP($A301,Location!$A:$J,9,FALSE)</f>
        <v>Philadelphia, Pennsylvania</v>
      </c>
      <c r="O301" s="21" t="str">
        <f>VLOOKUP($A301,Location!$A:$J,10,FALSE)</f>
        <v>Lincoln Financial Field</v>
      </c>
      <c r="P301" s="27">
        <v>2</v>
      </c>
      <c r="Q301" s="27">
        <v>0</v>
      </c>
      <c r="R301" s="27" t="str">
        <f t="shared" si="25"/>
        <v>2-0</v>
      </c>
      <c r="S301" s="21">
        <v>0</v>
      </c>
      <c r="T301" s="20">
        <f>VLOOKUP($A301,Database!$A:$Y,10,FALSE)</f>
        <v>108</v>
      </c>
      <c r="U301" s="20">
        <f>VLOOKUP($A301,Database!$A:$Y,11,FALSE)</f>
        <v>101</v>
      </c>
      <c r="V301" s="20">
        <f>VLOOKUP($A301,Database!$A:$Y,12,FALSE)</f>
        <v>85</v>
      </c>
      <c r="W301" s="20" t="str">
        <f>VLOOKUP(A301,Database!A:M,13,FALSE)</f>
        <v>Terminé</v>
      </c>
      <c r="X301" s="20">
        <f>VLOOKUP($A301,Database!$A:$Y,20,FALSE)</f>
        <v>1</v>
      </c>
      <c r="Y301" s="20">
        <f>VLOOKUP($A301,Database!$A:$Y,21,FALSE)</f>
        <v>0</v>
      </c>
      <c r="Z301" s="20">
        <f t="shared" si="24"/>
        <v>0</v>
      </c>
      <c r="AA301" s="20">
        <f t="shared" si="26"/>
        <v>1</v>
      </c>
      <c r="AB301" s="20">
        <f t="shared" ca="1" si="27"/>
        <v>108</v>
      </c>
      <c r="AC301" s="20">
        <f t="shared" ca="1" si="28"/>
        <v>0</v>
      </c>
      <c r="AD301" s="20" t="str">
        <f ca="1">IF(AC301=0,"",IF(OR(ISBLANK(P301),ISBLANK(Q301)),"",IF(ISBLANK(VLOOKUP(A301,Database!A:AA,22,FALSE)),"",VLOOKUP(A301,Database!A:AA,22,FALSE))))</f>
        <v/>
      </c>
      <c r="AE301" s="20">
        <f ca="1">IFERROR(
   IF(
     OR(ISBLANK(P301),ISBLANK(Q301)),
     "",
     IF(
       AND(AB301&lt;&gt;"",OR(W301="Terminé",W301="En cours")),
       VLOOKUP(AD301,Setup_ScoreExactBonus!A:D,4,FALSE),
       0
     )),
  0)</f>
        <v>0</v>
      </c>
      <c r="AF301" s="21">
        <f t="shared" ca="1" si="29"/>
        <v>108</v>
      </c>
      <c r="AG301" s="21">
        <f ca="1">SUMIFS(AF$2:AF301,D$2:D301,D301)</f>
        <v>447</v>
      </c>
    </row>
    <row r="302" spans="1:33" hidden="1" x14ac:dyDescent="0.35">
      <c r="A302" s="21">
        <f>IF(ISBLANK(B302),"",COUNTIF(B$2:B302,B302))-1</f>
        <v>11</v>
      </c>
      <c r="B302" s="27">
        <v>4</v>
      </c>
      <c r="C302" s="10">
        <f>VLOOKUP($A302+IF($A302=0,1,0),Database!$A:$Y,7,FALSE)</f>
        <v>46188.041666666664</v>
      </c>
      <c r="D302" s="21" t="str">
        <f>VLOOKUP(Pronostics!$B302,Setup_MPP!$A:$G,3,FALSE)</f>
        <v>Popo444</v>
      </c>
      <c r="E302" s="21" t="str">
        <f>VLOOKUP(Pronostics!$B302,Setup_MPP!$A:$G,2,FALSE)</f>
        <v>Pauline OLIVIER</v>
      </c>
      <c r="F302" s="21" t="str">
        <f>VLOOKUP($B302,Setup_MPP!$A:$E,4,FALSE)</f>
        <v>#A5EA7F</v>
      </c>
      <c r="G302" s="21" t="str">
        <f>VLOOKUP($B302,Setup_MPP!$A:$E,5,FALSE)</f>
        <v>#80C65A</v>
      </c>
      <c r="H302" s="21" t="str">
        <f>IFERROR(IF(AND(A302&gt;=1,A302&lt;=104),VLOOKUP($A302,Location!$A:$J,6,FALSE),IF(A302=0,"Avant l'ouverture",IF(OR(A302=105,A302=106),"Bonus"))),"")</f>
        <v>Tour 1</v>
      </c>
      <c r="I302" s="21" t="str">
        <f>IF(LEFT(H302,4)="Tour",VLOOKUP(A302,Database!$A:$C,3,FALSE),"")</f>
        <v>E</v>
      </c>
      <c r="J302" s="21" t="str">
        <f>VLOOKUP($A302,Location!$A:$J,7,FALSE)</f>
        <v>Côte d'Ivoire</v>
      </c>
      <c r="K302" s="21" t="str">
        <f>IFERROR(VLOOKUP(J302,Setup_Team!$B:$C,2,FALSE), "TDB")</f>
        <v>CIV</v>
      </c>
      <c r="L302" s="21" t="str">
        <f>VLOOKUP($A302,Location!$A:$J,8,FALSE)</f>
        <v>Equateur</v>
      </c>
      <c r="M302" s="21" t="str">
        <f>IFERROR(VLOOKUP(L302,Setup_Team!$B:$C,2,FALSE), "TDB")</f>
        <v>ECU</v>
      </c>
      <c r="N302" s="21" t="str">
        <f>VLOOKUP($A302,Location!$A:$J,9,FALSE)</f>
        <v>Philadelphia, Pennsylvania</v>
      </c>
      <c r="O302" s="21" t="str">
        <f>VLOOKUP($A302,Location!$A:$J,10,FALSE)</f>
        <v>Lincoln Financial Field</v>
      </c>
      <c r="P302" s="27">
        <v>1</v>
      </c>
      <c r="Q302" s="27">
        <v>1</v>
      </c>
      <c r="R302" s="27" t="str">
        <f t="shared" si="25"/>
        <v>1-1</v>
      </c>
      <c r="S302" s="21">
        <v>0</v>
      </c>
      <c r="T302" s="20">
        <f>VLOOKUP($A302,Database!$A:$Y,10,FALSE)</f>
        <v>108</v>
      </c>
      <c r="U302" s="20">
        <f>VLOOKUP($A302,Database!$A:$Y,11,FALSE)</f>
        <v>101</v>
      </c>
      <c r="V302" s="20">
        <f>VLOOKUP($A302,Database!$A:$Y,12,FALSE)</f>
        <v>85</v>
      </c>
      <c r="W302" s="20" t="str">
        <f>VLOOKUP(A302,Database!A:M,13,FALSE)</f>
        <v>Terminé</v>
      </c>
      <c r="X302" s="20">
        <f>VLOOKUP($A302,Database!$A:$Y,20,FALSE)</f>
        <v>1</v>
      </c>
      <c r="Y302" s="20">
        <f>VLOOKUP($A302,Database!$A:$Y,21,FALSE)</f>
        <v>0</v>
      </c>
      <c r="Z302" s="20">
        <f t="shared" si="24"/>
        <v>0</v>
      </c>
      <c r="AA302" s="20">
        <f t="shared" si="26"/>
        <v>0</v>
      </c>
      <c r="AB302" s="20">
        <f t="shared" ca="1" si="27"/>
        <v>0</v>
      </c>
      <c r="AC302" s="20">
        <f t="shared" ca="1" si="28"/>
        <v>0</v>
      </c>
      <c r="AD302" s="20" t="str">
        <f ca="1">IF(AC302=0,"",IF(OR(ISBLANK(P302),ISBLANK(Q302)),"",IF(ISBLANK(VLOOKUP(A302,Database!A:AA,22,FALSE)),"",VLOOKUP(A302,Database!A:AA,22,FALSE))))</f>
        <v/>
      </c>
      <c r="AE302" s="20">
        <f ca="1">IFERROR(
   IF(
     OR(ISBLANK(P302),ISBLANK(Q302)),
     "",
     IF(
       AND(AB302&lt;&gt;"",OR(W302="Terminé",W302="En cours")),
       VLOOKUP(AD302,Setup_ScoreExactBonus!A:D,4,FALSE),
       0
     )),
  0)</f>
        <v>0</v>
      </c>
      <c r="AF302" s="21">
        <f t="shared" ca="1" si="29"/>
        <v>0</v>
      </c>
      <c r="AG302" s="21">
        <f ca="1">SUMIFS(AF$2:AF302,D$2:D302,D302)</f>
        <v>202</v>
      </c>
    </row>
    <row r="303" spans="1:33" hidden="1" x14ac:dyDescent="0.35">
      <c r="A303" s="21">
        <f>IF(ISBLANK(B303),"",COUNTIF(B$2:B303,B303))-1</f>
        <v>11</v>
      </c>
      <c r="B303" s="27">
        <v>5</v>
      </c>
      <c r="C303" s="10">
        <f>VLOOKUP($A303+IF($A303=0,1,0),Database!$A:$Y,7,FALSE)</f>
        <v>46188.041666666664</v>
      </c>
      <c r="D303" s="21" t="str">
        <f>VLOOKUP(Pronostics!$B303,Setup_MPP!$A:$G,3,FALSE)</f>
        <v>_Jujul</v>
      </c>
      <c r="E303" s="21" t="str">
        <f>VLOOKUP(Pronostics!$B303,Setup_MPP!$A:$G,2,FALSE)</f>
        <v>Julie BOISSIERE</v>
      </c>
      <c r="F303" s="21" t="str">
        <f>VLOOKUP($B303,Setup_MPP!$A:$E,4,FALSE)</f>
        <v>#D890FF</v>
      </c>
      <c r="G303" s="21" t="str">
        <f>VLOOKUP($B303,Setup_MPP!$A:$E,5,FALSE)</f>
        <v>#B750EF</v>
      </c>
      <c r="H303" s="21" t="str">
        <f>IFERROR(IF(AND(A303&gt;=1,A303&lt;=104),VLOOKUP($A303,Location!$A:$J,6,FALSE),IF(A303=0,"Avant l'ouverture",IF(OR(A303=105,A303=106),"Bonus"))),"")</f>
        <v>Tour 1</v>
      </c>
      <c r="I303" s="21" t="str">
        <f>IF(LEFT(H303,4)="Tour",VLOOKUP(A303,Database!$A:$C,3,FALSE),"")</f>
        <v>E</v>
      </c>
      <c r="J303" s="21" t="str">
        <f>VLOOKUP($A303,Location!$A:$J,7,FALSE)</f>
        <v>Côte d'Ivoire</v>
      </c>
      <c r="K303" s="21" t="str">
        <f>IFERROR(VLOOKUP(J303,Setup_Team!$B:$C,2,FALSE), "TDB")</f>
        <v>CIV</v>
      </c>
      <c r="L303" s="21" t="str">
        <f>VLOOKUP($A303,Location!$A:$J,8,FALSE)</f>
        <v>Equateur</v>
      </c>
      <c r="M303" s="21" t="str">
        <f>IFERROR(VLOOKUP(L303,Setup_Team!$B:$C,2,FALSE), "TDB")</f>
        <v>ECU</v>
      </c>
      <c r="N303" s="21" t="str">
        <f>VLOOKUP($A303,Location!$A:$J,9,FALSE)</f>
        <v>Philadelphia, Pennsylvania</v>
      </c>
      <c r="O303" s="21" t="str">
        <f>VLOOKUP($A303,Location!$A:$J,10,FALSE)</f>
        <v>Lincoln Financial Field</v>
      </c>
      <c r="P303" s="27"/>
      <c r="Q303" s="27"/>
      <c r="R303" s="27" t="str">
        <f t="shared" si="25"/>
        <v>0-0</v>
      </c>
      <c r="S303" s="21">
        <v>0</v>
      </c>
      <c r="T303" s="20">
        <f>VLOOKUP($A303,Database!$A:$Y,10,FALSE)</f>
        <v>108</v>
      </c>
      <c r="U303" s="20">
        <f>VLOOKUP($A303,Database!$A:$Y,11,FALSE)</f>
        <v>101</v>
      </c>
      <c r="V303" s="20">
        <f>VLOOKUP($A303,Database!$A:$Y,12,FALSE)</f>
        <v>85</v>
      </c>
      <c r="W303" s="20" t="str">
        <f>VLOOKUP(A303,Database!A:M,13,FALSE)</f>
        <v>Terminé</v>
      </c>
      <c r="X303" s="20">
        <f>VLOOKUP($A303,Database!$A:$Y,20,FALSE)</f>
        <v>1</v>
      </c>
      <c r="Y303" s="20">
        <f>VLOOKUP($A303,Database!$A:$Y,21,FALSE)</f>
        <v>0</v>
      </c>
      <c r="Z303" s="20">
        <f t="shared" si="24"/>
        <v>1</v>
      </c>
      <c r="AA303" s="20" t="str">
        <f t="shared" si="26"/>
        <v/>
      </c>
      <c r="AB303" s="20">
        <f t="shared" ca="1" si="27"/>
        <v>0</v>
      </c>
      <c r="AC303" s="20">
        <f t="shared" ca="1" si="28"/>
        <v>0</v>
      </c>
      <c r="AD303" s="20" t="str">
        <f ca="1">IF(AC303=0,"",IF(OR(ISBLANK(P303),ISBLANK(Q303)),"",IF(ISBLANK(VLOOKUP(A303,Database!A:AA,22,FALSE)),"",VLOOKUP(A303,Database!A:AA,22,FALSE))))</f>
        <v/>
      </c>
      <c r="AE303" s="20" t="str">
        <f>IFERROR(
   IF(
     OR(ISBLANK(P303),ISBLANK(Q303)),
     "",
     IF(
       AND(AB303&lt;&gt;"",OR(W303="Terminé",W303="En cours")),
       VLOOKUP(AD303,Setup_ScoreExactBonus!A:D,4,FALSE),
       0
     )),
  0)</f>
        <v/>
      </c>
      <c r="AF303" s="21">
        <f t="shared" si="29"/>
        <v>0</v>
      </c>
      <c r="AG303" s="21">
        <f ca="1">SUMIFS(AF$2:AF303,D$2:D303,D303)</f>
        <v>96</v>
      </c>
    </row>
    <row r="304" spans="1:33" hidden="1" x14ac:dyDescent="0.35">
      <c r="A304" s="21">
        <f>IF(ISBLANK(B304),"",COUNTIF(B$2:B304,B304))-1</f>
        <v>11</v>
      </c>
      <c r="B304" s="27">
        <v>6</v>
      </c>
      <c r="C304" s="10">
        <f>VLOOKUP($A304+IF($A304=0,1,0),Database!$A:$Y,7,FALSE)</f>
        <v>46188.041666666664</v>
      </c>
      <c r="D304" s="21" t="str">
        <f>VLOOKUP(Pronostics!$B304,Setup_MPP!$A:$G,3,FALSE)</f>
        <v>Julay</v>
      </c>
      <c r="E304" s="21" t="str">
        <f>VLOOKUP(Pronostics!$B304,Setup_MPP!$A:$G,2,FALSE)</f>
        <v>Julie BOUCHARD</v>
      </c>
      <c r="F304" s="21" t="str">
        <f>VLOOKUP($B304,Setup_MPP!$A:$E,4,FALSE)</f>
        <v>#A6F7B1</v>
      </c>
      <c r="G304" s="21" t="str">
        <f>VLOOKUP($B304,Setup_MPP!$A:$E,5,FALSE)</f>
        <v>#6EC179</v>
      </c>
      <c r="H304" s="21" t="str">
        <f>IFERROR(IF(AND(A304&gt;=1,A304&lt;=104),VLOOKUP($A304,Location!$A:$J,6,FALSE),IF(A304=0,"Avant l'ouverture",IF(OR(A304=105,A304=106),"Bonus"))),"")</f>
        <v>Tour 1</v>
      </c>
      <c r="I304" s="21" t="str">
        <f>IF(LEFT(H304,4)="Tour",VLOOKUP(A304,Database!$A:$C,3,FALSE),"")</f>
        <v>E</v>
      </c>
      <c r="J304" s="21" t="str">
        <f>VLOOKUP($A304,Location!$A:$J,7,FALSE)</f>
        <v>Côte d'Ivoire</v>
      </c>
      <c r="K304" s="21" t="str">
        <f>IFERROR(VLOOKUP(J304,Setup_Team!$B:$C,2,FALSE), "TDB")</f>
        <v>CIV</v>
      </c>
      <c r="L304" s="21" t="str">
        <f>VLOOKUP($A304,Location!$A:$J,8,FALSE)</f>
        <v>Equateur</v>
      </c>
      <c r="M304" s="21" t="str">
        <f>IFERROR(VLOOKUP(L304,Setup_Team!$B:$C,2,FALSE), "TDB")</f>
        <v>ECU</v>
      </c>
      <c r="N304" s="21" t="str">
        <f>VLOOKUP($A304,Location!$A:$J,9,FALSE)</f>
        <v>Philadelphia, Pennsylvania</v>
      </c>
      <c r="O304" s="21" t="str">
        <f>VLOOKUP($A304,Location!$A:$J,10,FALSE)</f>
        <v>Lincoln Financial Field</v>
      </c>
      <c r="P304" s="27">
        <v>2</v>
      </c>
      <c r="Q304" s="27">
        <v>1</v>
      </c>
      <c r="R304" s="27" t="str">
        <f t="shared" si="25"/>
        <v>2-1</v>
      </c>
      <c r="S304" s="21">
        <v>0</v>
      </c>
      <c r="T304" s="20">
        <f>VLOOKUP($A304,Database!$A:$Y,10,FALSE)</f>
        <v>108</v>
      </c>
      <c r="U304" s="20">
        <f>VLOOKUP($A304,Database!$A:$Y,11,FALSE)</f>
        <v>101</v>
      </c>
      <c r="V304" s="20">
        <f>VLOOKUP($A304,Database!$A:$Y,12,FALSE)</f>
        <v>85</v>
      </c>
      <c r="W304" s="20" t="str">
        <f>VLOOKUP(A304,Database!A:M,13,FALSE)</f>
        <v>Terminé</v>
      </c>
      <c r="X304" s="20">
        <f>VLOOKUP($A304,Database!$A:$Y,20,FALSE)</f>
        <v>1</v>
      </c>
      <c r="Y304" s="20">
        <f>VLOOKUP($A304,Database!$A:$Y,21,FALSE)</f>
        <v>0</v>
      </c>
      <c r="Z304" s="20">
        <f t="shared" si="24"/>
        <v>0</v>
      </c>
      <c r="AA304" s="20">
        <f t="shared" si="26"/>
        <v>1</v>
      </c>
      <c r="AB304" s="20">
        <f t="shared" ca="1" si="27"/>
        <v>108</v>
      </c>
      <c r="AC304" s="20">
        <f t="shared" ca="1" si="28"/>
        <v>0</v>
      </c>
      <c r="AD304" s="20" t="str">
        <f ca="1">IF(AC304=0,"",IF(OR(ISBLANK(P304),ISBLANK(Q304)),"",IF(ISBLANK(VLOOKUP(A304,Database!A:AA,22,FALSE)),"",VLOOKUP(A304,Database!A:AA,22,FALSE))))</f>
        <v/>
      </c>
      <c r="AE304" s="20">
        <f ca="1">IFERROR(
   IF(
     OR(ISBLANK(P304),ISBLANK(Q304)),
     "",
     IF(
       AND(AB304&lt;&gt;"",OR(W304="Terminé",W304="En cours")),
       VLOOKUP(AD304,Setup_ScoreExactBonus!A:D,4,FALSE),
       0
     )),
  0)</f>
        <v>0</v>
      </c>
      <c r="AF304" s="21">
        <f t="shared" ca="1" si="29"/>
        <v>108</v>
      </c>
      <c r="AG304" s="21">
        <f ca="1">SUMIFS(AF$2:AF304,D$2:D304,D304)</f>
        <v>290</v>
      </c>
    </row>
    <row r="305" spans="1:33" hidden="1" x14ac:dyDescent="0.35">
      <c r="A305" s="21">
        <f>IF(ISBLANK(B305),"",COUNTIF(B$2:B305,B305))-1</f>
        <v>11</v>
      </c>
      <c r="B305" s="27">
        <v>7</v>
      </c>
      <c r="C305" s="10">
        <f>VLOOKUP($A305+IF($A305=0,1,0),Database!$A:$Y,7,FALSE)</f>
        <v>46188.041666666664</v>
      </c>
      <c r="D305" s="21" t="str">
        <f>VLOOKUP(Pronostics!$B305,Setup_MPP!$A:$G,3,FALSE)</f>
        <v>__Vince__</v>
      </c>
      <c r="E305" s="21" t="str">
        <f>VLOOKUP(Pronostics!$B305,Setup_MPP!$A:$G,2,FALSE)</f>
        <v>Vincent FRAYSSE</v>
      </c>
      <c r="F305" s="21" t="str">
        <f>VLOOKUP($B305,Setup_MPP!$A:$E,4,FALSE)</f>
        <v>#B2EAE8</v>
      </c>
      <c r="G305" s="21" t="str">
        <f>VLOOKUP($B305,Setup_MPP!$A:$E,5,FALSE)</f>
        <v>#6CB4B1</v>
      </c>
      <c r="H305" s="21" t="str">
        <f>IFERROR(IF(AND(A305&gt;=1,A305&lt;=104),VLOOKUP($A305,Location!$A:$J,6,FALSE),IF(A305=0,"Avant l'ouverture",IF(OR(A305=105,A305=106),"Bonus"))),"")</f>
        <v>Tour 1</v>
      </c>
      <c r="I305" s="21" t="str">
        <f>IF(LEFT(H305,4)="Tour",VLOOKUP(A305,Database!$A:$C,3,FALSE),"")</f>
        <v>E</v>
      </c>
      <c r="J305" s="21" t="str">
        <f>VLOOKUP($A305,Location!$A:$J,7,FALSE)</f>
        <v>Côte d'Ivoire</v>
      </c>
      <c r="K305" s="21" t="str">
        <f>IFERROR(VLOOKUP(J305,Setup_Team!$B:$C,2,FALSE), "TDB")</f>
        <v>CIV</v>
      </c>
      <c r="L305" s="21" t="str">
        <f>VLOOKUP($A305,Location!$A:$J,8,FALSE)</f>
        <v>Equateur</v>
      </c>
      <c r="M305" s="21" t="str">
        <f>IFERROR(VLOOKUP(L305,Setup_Team!$B:$C,2,FALSE), "TDB")</f>
        <v>ECU</v>
      </c>
      <c r="N305" s="21" t="str">
        <f>VLOOKUP($A305,Location!$A:$J,9,FALSE)</f>
        <v>Philadelphia, Pennsylvania</v>
      </c>
      <c r="O305" s="21" t="str">
        <f>VLOOKUP($A305,Location!$A:$J,10,FALSE)</f>
        <v>Lincoln Financial Field</v>
      </c>
      <c r="P305" s="27">
        <v>1</v>
      </c>
      <c r="Q305" s="27">
        <v>1</v>
      </c>
      <c r="R305" s="27" t="str">
        <f t="shared" si="25"/>
        <v>1-1</v>
      </c>
      <c r="S305" s="21">
        <v>0</v>
      </c>
      <c r="T305" s="20">
        <f>VLOOKUP($A305,Database!$A:$Y,10,FALSE)</f>
        <v>108</v>
      </c>
      <c r="U305" s="20">
        <f>VLOOKUP($A305,Database!$A:$Y,11,FALSE)</f>
        <v>101</v>
      </c>
      <c r="V305" s="20">
        <f>VLOOKUP($A305,Database!$A:$Y,12,FALSE)</f>
        <v>85</v>
      </c>
      <c r="W305" s="20" t="str">
        <f>VLOOKUP(A305,Database!A:M,13,FALSE)</f>
        <v>Terminé</v>
      </c>
      <c r="X305" s="20">
        <f>VLOOKUP($A305,Database!$A:$Y,20,FALSE)</f>
        <v>1</v>
      </c>
      <c r="Y305" s="20">
        <f>VLOOKUP($A305,Database!$A:$Y,21,FALSE)</f>
        <v>0</v>
      </c>
      <c r="Z305" s="20">
        <f t="shared" si="24"/>
        <v>0</v>
      </c>
      <c r="AA305" s="20">
        <f t="shared" si="26"/>
        <v>0</v>
      </c>
      <c r="AB305" s="20">
        <f t="shared" ca="1" si="27"/>
        <v>0</v>
      </c>
      <c r="AC305" s="20">
        <f t="shared" ca="1" si="28"/>
        <v>0</v>
      </c>
      <c r="AD305" s="20" t="str">
        <f ca="1">IF(AC305=0,"",IF(OR(ISBLANK(P305),ISBLANK(Q305)),"",IF(ISBLANK(VLOOKUP(A305,Database!A:AA,22,FALSE)),"",VLOOKUP(A305,Database!A:AA,22,FALSE))))</f>
        <v/>
      </c>
      <c r="AE305" s="20">
        <f ca="1">IFERROR(
   IF(
     OR(ISBLANK(P305),ISBLANK(Q305)),
     "",
     IF(
       AND(AB305&lt;&gt;"",OR(W305="Terminé",W305="En cours")),
       VLOOKUP(AD305,Setup_ScoreExactBonus!A:D,4,FALSE),
       0
     )),
  0)</f>
        <v>0</v>
      </c>
      <c r="AF305" s="21">
        <f t="shared" ca="1" si="29"/>
        <v>0</v>
      </c>
      <c r="AG305" s="21">
        <f ca="1">SUMIFS(AF$2:AF305,D$2:D305,D305)</f>
        <v>138</v>
      </c>
    </row>
    <row r="306" spans="1:33" hidden="1" x14ac:dyDescent="0.35">
      <c r="A306" s="21">
        <f>IF(ISBLANK(B306),"",COUNTIF(B$2:B306,B306))-1</f>
        <v>11</v>
      </c>
      <c r="B306" s="27">
        <v>8</v>
      </c>
      <c r="C306" s="10">
        <f>VLOOKUP($A306+IF($A306=0,1,0),Database!$A:$Y,7,FALSE)</f>
        <v>46188.041666666664</v>
      </c>
      <c r="D306" s="21" t="str">
        <f>VLOOKUP(Pronostics!$B306,Setup_MPP!$A:$G,3,FALSE)</f>
        <v>Louuiiis</v>
      </c>
      <c r="E306" s="21" t="str">
        <f>VLOOKUP(Pronostics!$B306,Setup_MPP!$A:$G,2,FALSE)</f>
        <v>Louis HARLE</v>
      </c>
      <c r="F306" s="21" t="str">
        <f>VLOOKUP($B306,Setup_MPP!$A:$E,4,FALSE)</f>
        <v>#EEF7B1</v>
      </c>
      <c r="G306" s="21" t="str">
        <f>VLOOKUP($B306,Setup_MPP!$A:$E,5,FALSE)</f>
        <v>#C1CB7D</v>
      </c>
      <c r="H306" s="21" t="str">
        <f>IFERROR(IF(AND(A306&gt;=1,A306&lt;=104),VLOOKUP($A306,Location!$A:$J,6,FALSE),IF(A306=0,"Avant l'ouverture",IF(OR(A306=105,A306=106),"Bonus"))),"")</f>
        <v>Tour 1</v>
      </c>
      <c r="I306" s="21" t="str">
        <f>IF(LEFT(H306,4)="Tour",VLOOKUP(A306,Database!$A:$C,3,FALSE),"")</f>
        <v>E</v>
      </c>
      <c r="J306" s="21" t="str">
        <f>VLOOKUP($A306,Location!$A:$J,7,FALSE)</f>
        <v>Côte d'Ivoire</v>
      </c>
      <c r="K306" s="21" t="str">
        <f>IFERROR(VLOOKUP(J306,Setup_Team!$B:$C,2,FALSE), "TDB")</f>
        <v>CIV</v>
      </c>
      <c r="L306" s="21" t="str">
        <f>VLOOKUP($A306,Location!$A:$J,8,FALSE)</f>
        <v>Equateur</v>
      </c>
      <c r="M306" s="21" t="str">
        <f>IFERROR(VLOOKUP(L306,Setup_Team!$B:$C,2,FALSE), "TDB")</f>
        <v>ECU</v>
      </c>
      <c r="N306" s="21" t="str">
        <f>VLOOKUP($A306,Location!$A:$J,9,FALSE)</f>
        <v>Philadelphia, Pennsylvania</v>
      </c>
      <c r="O306" s="21" t="str">
        <f>VLOOKUP($A306,Location!$A:$J,10,FALSE)</f>
        <v>Lincoln Financial Field</v>
      </c>
      <c r="P306" s="27">
        <v>2</v>
      </c>
      <c r="Q306" s="27">
        <v>1</v>
      </c>
      <c r="R306" s="27" t="str">
        <f t="shared" si="25"/>
        <v>2-1</v>
      </c>
      <c r="S306" s="21">
        <v>0</v>
      </c>
      <c r="T306" s="20">
        <f>VLOOKUP($A306,Database!$A:$Y,10,FALSE)</f>
        <v>108</v>
      </c>
      <c r="U306" s="20">
        <f>VLOOKUP($A306,Database!$A:$Y,11,FALSE)</f>
        <v>101</v>
      </c>
      <c r="V306" s="20">
        <f>VLOOKUP($A306,Database!$A:$Y,12,FALSE)</f>
        <v>85</v>
      </c>
      <c r="W306" s="20" t="str">
        <f>VLOOKUP(A306,Database!A:M,13,FALSE)</f>
        <v>Terminé</v>
      </c>
      <c r="X306" s="20">
        <f>VLOOKUP($A306,Database!$A:$Y,20,FALSE)</f>
        <v>1</v>
      </c>
      <c r="Y306" s="20">
        <f>VLOOKUP($A306,Database!$A:$Y,21,FALSE)</f>
        <v>0</v>
      </c>
      <c r="Z306" s="20">
        <f t="shared" si="24"/>
        <v>0</v>
      </c>
      <c r="AA306" s="20">
        <f t="shared" si="26"/>
        <v>1</v>
      </c>
      <c r="AB306" s="20">
        <f t="shared" ca="1" si="27"/>
        <v>108</v>
      </c>
      <c r="AC306" s="20">
        <f t="shared" ca="1" si="28"/>
        <v>0</v>
      </c>
      <c r="AD306" s="20" t="str">
        <f ca="1">IF(AC306=0,"",IF(OR(ISBLANK(P306),ISBLANK(Q306)),"",IF(ISBLANK(VLOOKUP(A306,Database!A:AA,22,FALSE)),"",VLOOKUP(A306,Database!A:AA,22,FALSE))))</f>
        <v/>
      </c>
      <c r="AE306" s="20">
        <f ca="1">IFERROR(
   IF(
     OR(ISBLANK(P306),ISBLANK(Q306)),
     "",
     IF(
       AND(AB306&lt;&gt;"",OR(W306="Terminé",W306="En cours")),
       VLOOKUP(AD306,Setup_ScoreExactBonus!A:D,4,FALSE),
       0
     )),
  0)</f>
        <v>0</v>
      </c>
      <c r="AF306" s="21">
        <f t="shared" ca="1" si="29"/>
        <v>108</v>
      </c>
      <c r="AG306" s="21">
        <f ca="1">SUMIFS(AF$2:AF306,D$2:D306,D306)</f>
        <v>623</v>
      </c>
    </row>
    <row r="307" spans="1:33" x14ac:dyDescent="0.35">
      <c r="A307" s="21">
        <f>IF(ISBLANK(B307),"",COUNTIF(B$2:B307,B307))-1</f>
        <v>11</v>
      </c>
      <c r="B307" s="27">
        <v>9</v>
      </c>
      <c r="C307" s="10">
        <f>VLOOKUP($A307+IF($A307=0,1,0),Database!$A:$Y,7,FALSE)</f>
        <v>46188.041666666664</v>
      </c>
      <c r="D307" s="21" t="str">
        <f>VLOOKUP(Pronostics!$B307,Setup_MPP!$A:$G,3,FALSE)</f>
        <v>Aurelien_dpq</v>
      </c>
      <c r="E307" s="21" t="str">
        <f>VLOOKUP(Pronostics!$B307,Setup_MPP!$A:$G,2,FALSE)</f>
        <v>Aurélien DE POULPIQUET</v>
      </c>
      <c r="F307" s="21" t="str">
        <f>VLOOKUP($B307,Setup_MPP!$A:$E,4,FALSE)</f>
        <v>#F4EA9D</v>
      </c>
      <c r="G307" s="21" t="str">
        <f>VLOOKUP($B307,Setup_MPP!$A:$E,5,FALSE)</f>
        <v>#D2C458</v>
      </c>
      <c r="H307" s="21" t="str">
        <f>IFERROR(IF(AND(A307&gt;=1,A307&lt;=104),VLOOKUP($A307,Location!$A:$J,6,FALSE),IF(A307=0,"Avant l'ouverture",IF(OR(A307=105,A307=106),"Bonus"))),"")</f>
        <v>Tour 1</v>
      </c>
      <c r="I307" s="21" t="str">
        <f>IF(LEFT(H307,4)="Tour",VLOOKUP(A307,Database!$A:$C,3,FALSE),"")</f>
        <v>E</v>
      </c>
      <c r="J307" s="21" t="str">
        <f>VLOOKUP($A307,Location!$A:$J,7,FALSE)</f>
        <v>Côte d'Ivoire</v>
      </c>
      <c r="K307" s="21" t="str">
        <f>IFERROR(VLOOKUP(J307,Setup_Team!$B:$C,2,FALSE), "TDB")</f>
        <v>CIV</v>
      </c>
      <c r="L307" s="21" t="str">
        <f>VLOOKUP($A307,Location!$A:$J,8,FALSE)</f>
        <v>Equateur</v>
      </c>
      <c r="M307" s="21" t="str">
        <f>IFERROR(VLOOKUP(L307,Setup_Team!$B:$C,2,FALSE), "TDB")</f>
        <v>ECU</v>
      </c>
      <c r="N307" s="21" t="str">
        <f>VLOOKUP($A307,Location!$A:$J,9,FALSE)</f>
        <v>Philadelphia, Pennsylvania</v>
      </c>
      <c r="O307" s="21" t="str">
        <f>VLOOKUP($A307,Location!$A:$J,10,FALSE)</f>
        <v>Lincoln Financial Field</v>
      </c>
      <c r="P307" s="27">
        <v>1</v>
      </c>
      <c r="Q307" s="27">
        <v>2</v>
      </c>
      <c r="R307" s="27" t="str">
        <f t="shared" si="25"/>
        <v>1-2</v>
      </c>
      <c r="S307" s="21">
        <v>0</v>
      </c>
      <c r="T307" s="20">
        <f>VLOOKUP($A307,Database!$A:$Y,10,FALSE)</f>
        <v>108</v>
      </c>
      <c r="U307" s="20">
        <f>VLOOKUP($A307,Database!$A:$Y,11,FALSE)</f>
        <v>101</v>
      </c>
      <c r="V307" s="20">
        <f>VLOOKUP($A307,Database!$A:$Y,12,FALSE)</f>
        <v>85</v>
      </c>
      <c r="W307" s="20" t="str">
        <f>VLOOKUP(A307,Database!A:M,13,FALSE)</f>
        <v>Terminé</v>
      </c>
      <c r="X307" s="20">
        <f>VLOOKUP($A307,Database!$A:$Y,20,FALSE)</f>
        <v>1</v>
      </c>
      <c r="Y307" s="20">
        <f>VLOOKUP($A307,Database!$A:$Y,21,FALSE)</f>
        <v>0</v>
      </c>
      <c r="Z307" s="20">
        <f t="shared" si="24"/>
        <v>0</v>
      </c>
      <c r="AA307" s="20">
        <f t="shared" si="26"/>
        <v>0</v>
      </c>
      <c r="AB307" s="20">
        <f t="shared" ca="1" si="27"/>
        <v>0</v>
      </c>
      <c r="AC307" s="20">
        <f t="shared" ca="1" si="28"/>
        <v>0</v>
      </c>
      <c r="AD307" s="20" t="str">
        <f ca="1">IF(AC307=0,"",IF(OR(ISBLANK(P307),ISBLANK(Q307)),"",IF(ISBLANK(VLOOKUP(A307,Database!A:AA,22,FALSE)),"",VLOOKUP(A307,Database!A:AA,22,FALSE))))</f>
        <v/>
      </c>
      <c r="AE307" s="20">
        <f ca="1">IFERROR(
   IF(
     OR(ISBLANK(P307),ISBLANK(Q307)),
     "",
     IF(
       AND(AB307&lt;&gt;"",OR(W307="Terminé",W307="En cours")),
       VLOOKUP(AD307,Setup_ScoreExactBonus!A:D,4,FALSE),
       0
     )),
  0)</f>
        <v>0</v>
      </c>
      <c r="AF307" s="21">
        <f t="shared" ca="1" si="29"/>
        <v>0</v>
      </c>
      <c r="AG307" s="21">
        <f ca="1">SUMIFS(AF$2:AF307,D$2:D307,D307)</f>
        <v>420</v>
      </c>
    </row>
    <row r="308" spans="1:33" hidden="1" x14ac:dyDescent="0.35">
      <c r="A308" s="21">
        <f>IF(ISBLANK(B308),"",COUNTIF(B$2:B308,B308))-1</f>
        <v>11</v>
      </c>
      <c r="B308" s="27">
        <v>10</v>
      </c>
      <c r="C308" s="10">
        <f>VLOOKUP($A308+IF($A308=0,1,0),Database!$A:$Y,7,FALSE)</f>
        <v>46188.041666666664</v>
      </c>
      <c r="D308" s="21" t="str">
        <f>VLOOKUP(Pronostics!$B308,Setup_MPP!$A:$G,3,FALSE)</f>
        <v>RandomPaul</v>
      </c>
      <c r="E308" s="21" t="str">
        <f>VLOOKUP(Pronostics!$B308,Setup_MPP!$A:$G,2,FALSE)</f>
        <v>Paul MONTESINOS</v>
      </c>
      <c r="F308" s="21" t="str">
        <f>VLOOKUP($B308,Setup_MPP!$A:$E,4,FALSE)</f>
        <v>#C4B0FF</v>
      </c>
      <c r="G308" s="21" t="str">
        <f>VLOOKUP($B308,Setup_MPP!$A:$E,5,FALSE)</f>
        <v>#7F66C8</v>
      </c>
      <c r="H308" s="21" t="str">
        <f>IFERROR(IF(AND(A308&gt;=1,A308&lt;=104),VLOOKUP($A308,Location!$A:$J,6,FALSE),IF(A308=0,"Avant l'ouverture",IF(OR(A308=105,A308=106),"Bonus"))),"")</f>
        <v>Tour 1</v>
      </c>
      <c r="I308" s="21" t="str">
        <f>IF(LEFT(H308,4)="Tour",VLOOKUP(A308,Database!$A:$C,3,FALSE),"")</f>
        <v>E</v>
      </c>
      <c r="J308" s="21" t="str">
        <f>VLOOKUP($A308,Location!$A:$J,7,FALSE)</f>
        <v>Côte d'Ivoire</v>
      </c>
      <c r="K308" s="21" t="str">
        <f>IFERROR(VLOOKUP(J308,Setup_Team!$B:$C,2,FALSE), "TDB")</f>
        <v>CIV</v>
      </c>
      <c r="L308" s="21" t="str">
        <f>VLOOKUP($A308,Location!$A:$J,8,FALSE)</f>
        <v>Equateur</v>
      </c>
      <c r="M308" s="21" t="str">
        <f>IFERROR(VLOOKUP(L308,Setup_Team!$B:$C,2,FALSE), "TDB")</f>
        <v>ECU</v>
      </c>
      <c r="N308" s="21" t="str">
        <f>VLOOKUP($A308,Location!$A:$J,9,FALSE)</f>
        <v>Philadelphia, Pennsylvania</v>
      </c>
      <c r="O308" s="21" t="str">
        <f>VLOOKUP($A308,Location!$A:$J,10,FALSE)</f>
        <v>Lincoln Financial Field</v>
      </c>
      <c r="P308" s="27">
        <v>1</v>
      </c>
      <c r="Q308" s="27">
        <v>1</v>
      </c>
      <c r="R308" s="27" t="str">
        <f t="shared" si="25"/>
        <v>1-1</v>
      </c>
      <c r="S308" s="21">
        <v>0</v>
      </c>
      <c r="T308" s="20">
        <f>VLOOKUP($A308,Database!$A:$Y,10,FALSE)</f>
        <v>108</v>
      </c>
      <c r="U308" s="20">
        <f>VLOOKUP($A308,Database!$A:$Y,11,FALSE)</f>
        <v>101</v>
      </c>
      <c r="V308" s="20">
        <f>VLOOKUP($A308,Database!$A:$Y,12,FALSE)</f>
        <v>85</v>
      </c>
      <c r="W308" s="20" t="str">
        <f>VLOOKUP(A308,Database!A:M,13,FALSE)</f>
        <v>Terminé</v>
      </c>
      <c r="X308" s="20">
        <f>VLOOKUP($A308,Database!$A:$Y,20,FALSE)</f>
        <v>1</v>
      </c>
      <c r="Y308" s="20">
        <f>VLOOKUP($A308,Database!$A:$Y,21,FALSE)</f>
        <v>0</v>
      </c>
      <c r="Z308" s="20">
        <f t="shared" si="24"/>
        <v>0</v>
      </c>
      <c r="AA308" s="20">
        <f t="shared" si="26"/>
        <v>0</v>
      </c>
      <c r="AB308" s="20">
        <f t="shared" ca="1" si="27"/>
        <v>0</v>
      </c>
      <c r="AC308" s="20">
        <f t="shared" ca="1" si="28"/>
        <v>0</v>
      </c>
      <c r="AD308" s="20" t="str">
        <f ca="1">IF(AC308=0,"",IF(OR(ISBLANK(P308),ISBLANK(Q308)),"",IF(ISBLANK(VLOOKUP(A308,Database!A:AA,22,FALSE)),"",VLOOKUP(A308,Database!A:AA,22,FALSE))))</f>
        <v/>
      </c>
      <c r="AE308" s="20">
        <f ca="1">IFERROR(
   IF(
     OR(ISBLANK(P308),ISBLANK(Q308)),
     "",
     IF(
       AND(AB308&lt;&gt;"",OR(W308="Terminé",W308="En cours")),
       VLOOKUP(AD308,Setup_ScoreExactBonus!A:D,4,FALSE),
       0
     )),
  0)</f>
        <v>0</v>
      </c>
      <c r="AF308" s="21">
        <f t="shared" ca="1" si="29"/>
        <v>0</v>
      </c>
      <c r="AG308" s="21">
        <f ca="1">SUMIFS(AF$2:AF308,D$2:D308,D308)</f>
        <v>344</v>
      </c>
    </row>
    <row r="309" spans="1:33" hidden="1" x14ac:dyDescent="0.35">
      <c r="A309" s="21">
        <f>IF(ISBLANK(B309),"",COUNTIF(B$2:B309,B309))-1</f>
        <v>11</v>
      </c>
      <c r="B309" s="27">
        <v>11</v>
      </c>
      <c r="C309" s="10">
        <f>VLOOKUP($A309+IF($A309=0,1,0),Database!$A:$Y,7,FALSE)</f>
        <v>46188.041666666664</v>
      </c>
      <c r="D309" s="21" t="str">
        <f>VLOOKUP(Pronostics!$B309,Setup_MPP!$A:$G,3,FALSE)</f>
        <v>Kinsley91</v>
      </c>
      <c r="E309" s="21" t="str">
        <f>VLOOKUP(Pronostics!$B309,Setup_MPP!$A:$G,2,FALSE)</f>
        <v>Kinsley ROQUE</v>
      </c>
      <c r="F309" s="21" t="str">
        <f>VLOOKUP($B309,Setup_MPP!$A:$E,4,FALSE)</f>
        <v>#CBEBBA</v>
      </c>
      <c r="G309" s="21" t="str">
        <f>VLOOKUP($B309,Setup_MPP!$A:$E,5,FALSE)</f>
        <v>#70BC6E</v>
      </c>
      <c r="H309" s="21" t="str">
        <f>IFERROR(IF(AND(A309&gt;=1,A309&lt;=104),VLOOKUP($A309,Location!$A:$J,6,FALSE),IF(A309=0,"Avant l'ouverture",IF(OR(A309=105,A309=106),"Bonus"))),"")</f>
        <v>Tour 1</v>
      </c>
      <c r="I309" s="21" t="str">
        <f>IF(LEFT(H309,4)="Tour",VLOOKUP(A309,Database!$A:$C,3,FALSE),"")</f>
        <v>E</v>
      </c>
      <c r="J309" s="21" t="str">
        <f>VLOOKUP($A309,Location!$A:$J,7,FALSE)</f>
        <v>Côte d'Ivoire</v>
      </c>
      <c r="K309" s="21" t="str">
        <f>IFERROR(VLOOKUP(J309,Setup_Team!$B:$C,2,FALSE), "TDB")</f>
        <v>CIV</v>
      </c>
      <c r="L309" s="21" t="str">
        <f>VLOOKUP($A309,Location!$A:$J,8,FALSE)</f>
        <v>Equateur</v>
      </c>
      <c r="M309" s="21" t="str">
        <f>IFERROR(VLOOKUP(L309,Setup_Team!$B:$C,2,FALSE), "TDB")</f>
        <v>ECU</v>
      </c>
      <c r="N309" s="21" t="str">
        <f>VLOOKUP($A309,Location!$A:$J,9,FALSE)</f>
        <v>Philadelphia, Pennsylvania</v>
      </c>
      <c r="O309" s="21" t="str">
        <f>VLOOKUP($A309,Location!$A:$J,10,FALSE)</f>
        <v>Lincoln Financial Field</v>
      </c>
      <c r="P309" s="27">
        <v>1</v>
      </c>
      <c r="Q309" s="27">
        <v>0</v>
      </c>
      <c r="R309" s="27" t="str">
        <f t="shared" si="25"/>
        <v>1-0</v>
      </c>
      <c r="S309" s="21">
        <v>0</v>
      </c>
      <c r="T309" s="20">
        <f>VLOOKUP($A309,Database!$A:$Y,10,FALSE)</f>
        <v>108</v>
      </c>
      <c r="U309" s="20">
        <f>VLOOKUP($A309,Database!$A:$Y,11,FALSE)</f>
        <v>101</v>
      </c>
      <c r="V309" s="20">
        <f>VLOOKUP($A309,Database!$A:$Y,12,FALSE)</f>
        <v>85</v>
      </c>
      <c r="W309" s="20" t="str">
        <f>VLOOKUP(A309,Database!A:M,13,FALSE)</f>
        <v>Terminé</v>
      </c>
      <c r="X309" s="20">
        <f>VLOOKUP($A309,Database!$A:$Y,20,FALSE)</f>
        <v>1</v>
      </c>
      <c r="Y309" s="20">
        <f>VLOOKUP($A309,Database!$A:$Y,21,FALSE)</f>
        <v>0</v>
      </c>
      <c r="Z309" s="20">
        <f t="shared" si="24"/>
        <v>0</v>
      </c>
      <c r="AA309" s="20">
        <f t="shared" si="26"/>
        <v>1</v>
      </c>
      <c r="AB309" s="20">
        <f t="shared" ca="1" si="27"/>
        <v>108</v>
      </c>
      <c r="AC309" s="20">
        <f t="shared" ca="1" si="28"/>
        <v>1</v>
      </c>
      <c r="AD309" s="20" t="str">
        <f ca="1">IF(AC309=0,"",IF(OR(ISBLANK(P309),ISBLANK(Q309)),"",IF(ISBLANK(VLOOKUP(A309,Database!A:AA,22,FALSE)),"",VLOOKUP(A309,Database!A:AA,22,FALSE))))</f>
        <v>Rare</v>
      </c>
      <c r="AE309" s="20">
        <f ca="1">IFERROR(
   IF(
     OR(ISBLANK(P309),ISBLANK(Q309)),
     "",
     IF(
       AND(AB309&lt;&gt;"",OR(W309="Terminé",W309="En cours")),
       VLOOKUP(AD309,Setup_ScoreExactBonus!A:D,4,FALSE),
       0
     )),
  0)</f>
        <v>30</v>
      </c>
      <c r="AF309" s="21">
        <f t="shared" ca="1" si="29"/>
        <v>138</v>
      </c>
      <c r="AG309" s="21">
        <f ca="1">SUMIFS(AF$2:AF309,D$2:D309,D309)</f>
        <v>417</v>
      </c>
    </row>
    <row r="310" spans="1:33" hidden="1" x14ac:dyDescent="0.35">
      <c r="A310" s="21">
        <f>IF(ISBLANK(B310),"",COUNTIF(B$2:B310,B310))-1</f>
        <v>11</v>
      </c>
      <c r="B310" s="27">
        <v>12</v>
      </c>
      <c r="C310" s="10">
        <f>VLOOKUP($A310+IF($A310=0,1,0),Database!$A:$Y,7,FALSE)</f>
        <v>46188.041666666664</v>
      </c>
      <c r="D310" s="21" t="str">
        <f>VLOOKUP(Pronostics!$B310,Setup_MPP!$A:$G,3,FALSE)</f>
        <v>Jaouad1</v>
      </c>
      <c r="E310" s="21" t="str">
        <f>VLOOKUP(Pronostics!$B310,Setup_MPP!$A:$G,2,FALSE)</f>
        <v>Jaouad SETTI</v>
      </c>
      <c r="F310" s="21" t="str">
        <f>VLOOKUP($B310,Setup_MPP!$A:$E,4,FALSE)</f>
        <v>#C2D4FF</v>
      </c>
      <c r="G310" s="21" t="str">
        <f>VLOOKUP($B310,Setup_MPP!$A:$E,5,FALSE)</f>
        <v>#6586D5</v>
      </c>
      <c r="H310" s="21" t="str">
        <f>IFERROR(IF(AND(A310&gt;=1,A310&lt;=104),VLOOKUP($A310,Location!$A:$J,6,FALSE),IF(A310=0,"Avant l'ouverture",IF(OR(A310=105,A310=106),"Bonus"))),"")</f>
        <v>Tour 1</v>
      </c>
      <c r="I310" s="21" t="str">
        <f>IF(LEFT(H310,4)="Tour",VLOOKUP(A310,Database!$A:$C,3,FALSE),"")</f>
        <v>E</v>
      </c>
      <c r="J310" s="21" t="str">
        <f>VLOOKUP($A310,Location!$A:$J,7,FALSE)</f>
        <v>Côte d'Ivoire</v>
      </c>
      <c r="K310" s="21" t="str">
        <f>IFERROR(VLOOKUP(J310,Setup_Team!$B:$C,2,FALSE), "TDB")</f>
        <v>CIV</v>
      </c>
      <c r="L310" s="21" t="str">
        <f>VLOOKUP($A310,Location!$A:$J,8,FALSE)</f>
        <v>Equateur</v>
      </c>
      <c r="M310" s="21" t="str">
        <f>IFERROR(VLOOKUP(L310,Setup_Team!$B:$C,2,FALSE), "TDB")</f>
        <v>ECU</v>
      </c>
      <c r="N310" s="21" t="str">
        <f>VLOOKUP($A310,Location!$A:$J,9,FALSE)</f>
        <v>Philadelphia, Pennsylvania</v>
      </c>
      <c r="O310" s="21" t="str">
        <f>VLOOKUP($A310,Location!$A:$J,10,FALSE)</f>
        <v>Lincoln Financial Field</v>
      </c>
      <c r="P310" s="27">
        <v>2</v>
      </c>
      <c r="Q310" s="27">
        <v>2</v>
      </c>
      <c r="R310" s="27" t="str">
        <f t="shared" si="25"/>
        <v>2-2</v>
      </c>
      <c r="S310" s="21">
        <v>0</v>
      </c>
      <c r="T310" s="20">
        <f>VLOOKUP($A310,Database!$A:$Y,10,FALSE)</f>
        <v>108</v>
      </c>
      <c r="U310" s="20">
        <f>VLOOKUP($A310,Database!$A:$Y,11,FALSE)</f>
        <v>101</v>
      </c>
      <c r="V310" s="20">
        <f>VLOOKUP($A310,Database!$A:$Y,12,FALSE)</f>
        <v>85</v>
      </c>
      <c r="W310" s="20" t="str">
        <f>VLOOKUP(A310,Database!A:M,13,FALSE)</f>
        <v>Terminé</v>
      </c>
      <c r="X310" s="20">
        <f>VLOOKUP($A310,Database!$A:$Y,20,FALSE)</f>
        <v>1</v>
      </c>
      <c r="Y310" s="20">
        <f>VLOOKUP($A310,Database!$A:$Y,21,FALSE)</f>
        <v>0</v>
      </c>
      <c r="Z310" s="20">
        <f t="shared" si="24"/>
        <v>0</v>
      </c>
      <c r="AA310" s="20">
        <f t="shared" si="26"/>
        <v>0</v>
      </c>
      <c r="AB310" s="20">
        <f t="shared" ca="1" si="27"/>
        <v>0</v>
      </c>
      <c r="AC310" s="20">
        <f t="shared" ca="1" si="28"/>
        <v>0</v>
      </c>
      <c r="AD310" s="20" t="str">
        <f ca="1">IF(AC310=0,"",IF(OR(ISBLANK(P310),ISBLANK(Q310)),"",IF(ISBLANK(VLOOKUP(A310,Database!A:AA,22,FALSE)),"",VLOOKUP(A310,Database!A:AA,22,FALSE))))</f>
        <v/>
      </c>
      <c r="AE310" s="20">
        <f ca="1">IFERROR(
   IF(
     OR(ISBLANK(P310),ISBLANK(Q310)),
     "",
     IF(
       AND(AB310&lt;&gt;"",OR(W310="Terminé",W310="En cours")),
       VLOOKUP(AD310,Setup_ScoreExactBonus!A:D,4,FALSE),
       0
     )),
  0)</f>
        <v>0</v>
      </c>
      <c r="AF310" s="21">
        <f t="shared" ca="1" si="29"/>
        <v>0</v>
      </c>
      <c r="AG310" s="21">
        <f ca="1">SUMIFS(AF$2:AF310,D$2:D310,D310)</f>
        <v>324</v>
      </c>
    </row>
    <row r="311" spans="1:33" hidden="1" x14ac:dyDescent="0.35">
      <c r="A311" s="21">
        <f>IF(ISBLANK(B311),"",COUNTIF(B$2:B311,B311))-1</f>
        <v>11</v>
      </c>
      <c r="B311" s="27">
        <v>13</v>
      </c>
      <c r="C311" s="10">
        <f>VLOOKUP($A311+IF($A311=0,1,0),Database!$A:$Y,7,FALSE)</f>
        <v>46188.041666666664</v>
      </c>
      <c r="D311" s="21" t="str">
        <f>VLOOKUP(Pronostics!$B311,Setup_MPP!$A:$G,3,FALSE)</f>
        <v>Julien_I</v>
      </c>
      <c r="E311" s="21" t="str">
        <f>VLOOKUP(Pronostics!$B311,Setup_MPP!$A:$G,2,FALSE)</f>
        <v>Julien INGE</v>
      </c>
      <c r="F311" s="21" t="str">
        <f>VLOOKUP($B311,Setup_MPP!$A:$E,4,FALSE)</f>
        <v>#C1E0EF</v>
      </c>
      <c r="G311" s="21" t="str">
        <f>VLOOKUP($B311,Setup_MPP!$A:$E,5,FALSE)</f>
        <v>#4F91B2</v>
      </c>
      <c r="H311" s="21" t="str">
        <f>IFERROR(IF(AND(A311&gt;=1,A311&lt;=104),VLOOKUP($A311,Location!$A:$J,6,FALSE),IF(A311=0,"Avant l'ouverture",IF(OR(A311=105,A311=106),"Bonus"))),"")</f>
        <v>Tour 1</v>
      </c>
      <c r="I311" s="21" t="str">
        <f>IF(LEFT(H311,4)="Tour",VLOOKUP(A311,Database!$A:$C,3,FALSE),"")</f>
        <v>E</v>
      </c>
      <c r="J311" s="21" t="str">
        <f>VLOOKUP($A311,Location!$A:$J,7,FALSE)</f>
        <v>Côte d'Ivoire</v>
      </c>
      <c r="K311" s="21" t="str">
        <f>IFERROR(VLOOKUP(J311,Setup_Team!$B:$C,2,FALSE), "TDB")</f>
        <v>CIV</v>
      </c>
      <c r="L311" s="21" t="str">
        <f>VLOOKUP($A311,Location!$A:$J,8,FALSE)</f>
        <v>Equateur</v>
      </c>
      <c r="M311" s="21" t="str">
        <f>IFERROR(VLOOKUP(L311,Setup_Team!$B:$C,2,FALSE), "TDB")</f>
        <v>ECU</v>
      </c>
      <c r="N311" s="21" t="str">
        <f>VLOOKUP($A311,Location!$A:$J,9,FALSE)</f>
        <v>Philadelphia, Pennsylvania</v>
      </c>
      <c r="O311" s="21" t="str">
        <f>VLOOKUP($A311,Location!$A:$J,10,FALSE)</f>
        <v>Lincoln Financial Field</v>
      </c>
      <c r="P311" s="27">
        <v>2</v>
      </c>
      <c r="Q311" s="27">
        <v>1</v>
      </c>
      <c r="R311" s="27" t="str">
        <f t="shared" si="25"/>
        <v>2-1</v>
      </c>
      <c r="S311" s="21">
        <v>0</v>
      </c>
      <c r="T311" s="20">
        <f>VLOOKUP($A311,Database!$A:$Y,10,FALSE)</f>
        <v>108</v>
      </c>
      <c r="U311" s="20">
        <f>VLOOKUP($A311,Database!$A:$Y,11,FALSE)</f>
        <v>101</v>
      </c>
      <c r="V311" s="20">
        <f>VLOOKUP($A311,Database!$A:$Y,12,FALSE)</f>
        <v>85</v>
      </c>
      <c r="W311" s="20" t="str">
        <f>VLOOKUP(A311,Database!A:M,13,FALSE)</f>
        <v>Terminé</v>
      </c>
      <c r="X311" s="20">
        <f>VLOOKUP($A311,Database!$A:$Y,20,FALSE)</f>
        <v>1</v>
      </c>
      <c r="Y311" s="20">
        <f>VLOOKUP($A311,Database!$A:$Y,21,FALSE)</f>
        <v>0</v>
      </c>
      <c r="Z311" s="20">
        <f t="shared" si="24"/>
        <v>0</v>
      </c>
      <c r="AA311" s="20">
        <f t="shared" si="26"/>
        <v>1</v>
      </c>
      <c r="AB311" s="20">
        <f t="shared" ca="1" si="27"/>
        <v>108</v>
      </c>
      <c r="AC311" s="20">
        <f t="shared" ca="1" si="28"/>
        <v>0</v>
      </c>
      <c r="AD311" s="20" t="str">
        <f ca="1">IF(AC311=0,"",IF(OR(ISBLANK(P311),ISBLANK(Q311)),"",IF(ISBLANK(VLOOKUP(A311,Database!A:AA,22,FALSE)),"",VLOOKUP(A311,Database!A:AA,22,FALSE))))</f>
        <v/>
      </c>
      <c r="AE311" s="20">
        <f ca="1">IFERROR(
   IF(
     OR(ISBLANK(P311),ISBLANK(Q311)),
     "",
     IF(
       AND(AB311&lt;&gt;"",OR(W311="Terminé",W311="En cours")),
       VLOOKUP(AD311,Setup_ScoreExactBonus!A:D,4,FALSE),
       0
     )),
  0)</f>
        <v>0</v>
      </c>
      <c r="AF311" s="21">
        <f t="shared" ca="1" si="29"/>
        <v>108</v>
      </c>
      <c r="AG311" s="21">
        <f ca="1">SUMIFS(AF$2:AF311,D$2:D311,D311)</f>
        <v>623</v>
      </c>
    </row>
    <row r="312" spans="1:33" hidden="1" x14ac:dyDescent="0.35">
      <c r="A312" s="21">
        <f>IF(ISBLANK(B312),"",COUNTIF(B$2:B312,B312))-1</f>
        <v>11</v>
      </c>
      <c r="B312" s="27">
        <v>14</v>
      </c>
      <c r="C312" s="10">
        <f>VLOOKUP($A312+IF($A312=0,1,0),Database!$A:$Y,7,FALSE)</f>
        <v>46188.041666666664</v>
      </c>
      <c r="D312" s="21" t="str">
        <f>VLOOKUP(Pronostics!$B312,Setup_MPP!$A:$G,3,FALSE)</f>
        <v>MarieEYT</v>
      </c>
      <c r="E312" s="21" t="str">
        <f>VLOOKUP(Pronostics!$B312,Setup_MPP!$A:$G,2,FALSE)</f>
        <v>Marie EXBRAYAT</v>
      </c>
      <c r="F312" s="21" t="str">
        <f>VLOOKUP($B312,Setup_MPP!$A:$E,4,FALSE)</f>
        <v>#FFAFD2</v>
      </c>
      <c r="G312" s="21" t="str">
        <f>VLOOKUP($B312,Setup_MPP!$A:$E,5,FALSE)</f>
        <v>#F2589B</v>
      </c>
      <c r="H312" s="21" t="str">
        <f>IFERROR(IF(AND(A312&gt;=1,A312&lt;=104),VLOOKUP($A312,Location!$A:$J,6,FALSE),IF(A312=0,"Avant l'ouverture",IF(OR(A312=105,A312=106),"Bonus"))),"")</f>
        <v>Tour 1</v>
      </c>
      <c r="I312" s="21" t="str">
        <f>IF(LEFT(H312,4)="Tour",VLOOKUP(A312,Database!$A:$C,3,FALSE),"")</f>
        <v>E</v>
      </c>
      <c r="J312" s="21" t="str">
        <f>VLOOKUP($A312,Location!$A:$J,7,FALSE)</f>
        <v>Côte d'Ivoire</v>
      </c>
      <c r="K312" s="21" t="str">
        <f>IFERROR(VLOOKUP(J312,Setup_Team!$B:$C,2,FALSE), "TDB")</f>
        <v>CIV</v>
      </c>
      <c r="L312" s="21" t="str">
        <f>VLOOKUP($A312,Location!$A:$J,8,FALSE)</f>
        <v>Equateur</v>
      </c>
      <c r="M312" s="21" t="str">
        <f>IFERROR(VLOOKUP(L312,Setup_Team!$B:$C,2,FALSE), "TDB")</f>
        <v>ECU</v>
      </c>
      <c r="N312" s="21" t="str">
        <f>VLOOKUP($A312,Location!$A:$J,9,FALSE)</f>
        <v>Philadelphia, Pennsylvania</v>
      </c>
      <c r="O312" s="21" t="str">
        <f>VLOOKUP($A312,Location!$A:$J,10,FALSE)</f>
        <v>Lincoln Financial Field</v>
      </c>
      <c r="P312" s="27">
        <v>2</v>
      </c>
      <c r="Q312" s="27">
        <v>1</v>
      </c>
      <c r="R312" s="27" t="str">
        <f t="shared" si="25"/>
        <v>2-1</v>
      </c>
      <c r="S312" s="21">
        <v>0</v>
      </c>
      <c r="T312" s="20">
        <f>VLOOKUP($A312,Database!$A:$Y,10,FALSE)</f>
        <v>108</v>
      </c>
      <c r="U312" s="20">
        <f>VLOOKUP($A312,Database!$A:$Y,11,FALSE)</f>
        <v>101</v>
      </c>
      <c r="V312" s="20">
        <f>VLOOKUP($A312,Database!$A:$Y,12,FALSE)</f>
        <v>85</v>
      </c>
      <c r="W312" s="20" t="str">
        <f>VLOOKUP(A312,Database!A:M,13,FALSE)</f>
        <v>Terminé</v>
      </c>
      <c r="X312" s="20">
        <f>VLOOKUP($A312,Database!$A:$Y,20,FALSE)</f>
        <v>1</v>
      </c>
      <c r="Y312" s="20">
        <f>VLOOKUP($A312,Database!$A:$Y,21,FALSE)</f>
        <v>0</v>
      </c>
      <c r="Z312" s="20">
        <f t="shared" si="24"/>
        <v>0</v>
      </c>
      <c r="AA312" s="20">
        <f t="shared" si="26"/>
        <v>1</v>
      </c>
      <c r="AB312" s="20">
        <f t="shared" ca="1" si="27"/>
        <v>108</v>
      </c>
      <c r="AC312" s="20">
        <f t="shared" ca="1" si="28"/>
        <v>0</v>
      </c>
      <c r="AD312" s="20" t="str">
        <f ca="1">IF(AC312=0,"",IF(OR(ISBLANK(P312),ISBLANK(Q312)),"",IF(ISBLANK(VLOOKUP(A312,Database!A:AA,22,FALSE)),"",VLOOKUP(A312,Database!A:AA,22,FALSE))))</f>
        <v/>
      </c>
      <c r="AE312" s="20">
        <f ca="1">IFERROR(
   IF(
     OR(ISBLANK(P312),ISBLANK(Q312)),
     "",
     IF(
       AND(AB312&lt;&gt;"",OR(W312="Terminé",W312="En cours")),
       VLOOKUP(AD312,Setup_ScoreExactBonus!A:D,4,FALSE),
       0
     )),
  0)</f>
        <v>0</v>
      </c>
      <c r="AF312" s="21">
        <f t="shared" ca="1" si="29"/>
        <v>108</v>
      </c>
      <c r="AG312" s="21">
        <f ca="1">SUMIFS(AF$2:AF312,D$2:D312,D312)</f>
        <v>352</v>
      </c>
    </row>
    <row r="313" spans="1:33" hidden="1" x14ac:dyDescent="0.35">
      <c r="A313" s="21">
        <f>IF(ISBLANK(B313),"",COUNTIF(B$2:B313,B313))-1</f>
        <v>11</v>
      </c>
      <c r="B313" s="27">
        <v>15</v>
      </c>
      <c r="C313" s="10">
        <f>VLOOKUP($A313+IF($A313=0,1,0),Database!$A:$Y,7,FALSE)</f>
        <v>46188.041666666664</v>
      </c>
      <c r="D313" s="21" t="str">
        <f>VLOOKUP(Pronostics!$B313,Setup_MPP!$A:$G,3,FALSE)</f>
        <v>Amino28</v>
      </c>
      <c r="E313" s="21" t="str">
        <f>VLOOKUP(Pronostics!$B313,Setup_MPP!$A:$G,2,FALSE)</f>
        <v>Amine ZARROUKI</v>
      </c>
      <c r="F313" s="21" t="str">
        <f>VLOOKUP($B313,Setup_MPP!$A:$E,4,FALSE)</f>
        <v>#FF9898</v>
      </c>
      <c r="G313" s="21" t="str">
        <f>VLOOKUP($B313,Setup_MPP!$A:$E,5,FALSE)</f>
        <v>#FF5D5D</v>
      </c>
      <c r="H313" s="21" t="str">
        <f>IFERROR(IF(AND(A313&gt;=1,A313&lt;=104),VLOOKUP($A313,Location!$A:$J,6,FALSE),IF(A313=0,"Avant l'ouverture",IF(OR(A313=105,A313=106),"Bonus"))),"")</f>
        <v>Tour 1</v>
      </c>
      <c r="I313" s="21" t="str">
        <f>IF(LEFT(H313,4)="Tour",VLOOKUP(A313,Database!$A:$C,3,FALSE),"")</f>
        <v>E</v>
      </c>
      <c r="J313" s="21" t="str">
        <f>VLOOKUP($A313,Location!$A:$J,7,FALSE)</f>
        <v>Côte d'Ivoire</v>
      </c>
      <c r="K313" s="21" t="str">
        <f>IFERROR(VLOOKUP(J313,Setup_Team!$B:$C,2,FALSE), "TDB")</f>
        <v>CIV</v>
      </c>
      <c r="L313" s="21" t="str">
        <f>VLOOKUP($A313,Location!$A:$J,8,FALSE)</f>
        <v>Equateur</v>
      </c>
      <c r="M313" s="21" t="str">
        <f>IFERROR(VLOOKUP(L313,Setup_Team!$B:$C,2,FALSE), "TDB")</f>
        <v>ECU</v>
      </c>
      <c r="N313" s="21" t="str">
        <f>VLOOKUP($A313,Location!$A:$J,9,FALSE)</f>
        <v>Philadelphia, Pennsylvania</v>
      </c>
      <c r="O313" s="21" t="str">
        <f>VLOOKUP($A313,Location!$A:$J,10,FALSE)</f>
        <v>Lincoln Financial Field</v>
      </c>
      <c r="P313" s="27">
        <v>2</v>
      </c>
      <c r="Q313" s="27">
        <v>1</v>
      </c>
      <c r="R313" s="27" t="str">
        <f t="shared" si="25"/>
        <v>2-1</v>
      </c>
      <c r="S313" s="21">
        <v>0</v>
      </c>
      <c r="T313" s="20">
        <f>VLOOKUP($A313,Database!$A:$Y,10,FALSE)</f>
        <v>108</v>
      </c>
      <c r="U313" s="20">
        <f>VLOOKUP($A313,Database!$A:$Y,11,FALSE)</f>
        <v>101</v>
      </c>
      <c r="V313" s="20">
        <f>VLOOKUP($A313,Database!$A:$Y,12,FALSE)</f>
        <v>85</v>
      </c>
      <c r="W313" s="20" t="str">
        <f>VLOOKUP(A313,Database!A:M,13,FALSE)</f>
        <v>Terminé</v>
      </c>
      <c r="X313" s="20">
        <f>VLOOKUP($A313,Database!$A:$Y,20,FALSE)</f>
        <v>1</v>
      </c>
      <c r="Y313" s="20">
        <f>VLOOKUP($A313,Database!$A:$Y,21,FALSE)</f>
        <v>0</v>
      </c>
      <c r="Z313" s="20">
        <f t="shared" si="24"/>
        <v>0</v>
      </c>
      <c r="AA313" s="20">
        <f t="shared" si="26"/>
        <v>1</v>
      </c>
      <c r="AB313" s="20">
        <f t="shared" ca="1" si="27"/>
        <v>108</v>
      </c>
      <c r="AC313" s="20">
        <f t="shared" ca="1" si="28"/>
        <v>0</v>
      </c>
      <c r="AD313" s="20" t="str">
        <f ca="1">IF(AC313=0,"",IF(OR(ISBLANK(P313),ISBLANK(Q313)),"",IF(ISBLANK(VLOOKUP(A313,Database!A:AA,22,FALSE)),"",VLOOKUP(A313,Database!A:AA,22,FALSE))))</f>
        <v/>
      </c>
      <c r="AE313" s="20">
        <f ca="1">IFERROR(
   IF(
     OR(ISBLANK(P313),ISBLANK(Q313)),
     "",
     IF(
       AND(AB313&lt;&gt;"",OR(W313="Terminé",W313="En cours")),
       VLOOKUP(AD313,Setup_ScoreExactBonus!A:D,4,FALSE),
       0
     )),
  0)</f>
        <v>0</v>
      </c>
      <c r="AF313" s="21">
        <f t="shared" ca="1" si="29"/>
        <v>108</v>
      </c>
      <c r="AG313" s="21">
        <f ca="1">SUMIFS(AF$2:AF313,D$2:D313,D313)</f>
        <v>452</v>
      </c>
    </row>
    <row r="314" spans="1:33" hidden="1" x14ac:dyDescent="0.35">
      <c r="A314" s="21">
        <f>IF(ISBLANK(B314),"",COUNTIF(B$2:B314,B314))-1</f>
        <v>11</v>
      </c>
      <c r="B314" s="27">
        <v>16</v>
      </c>
      <c r="C314" s="10">
        <f>VLOOKUP($A314+IF($A314=0,1,0),Database!$A:$Y,7,FALSE)</f>
        <v>46188.041666666664</v>
      </c>
      <c r="D314" s="21" t="str">
        <f>VLOOKUP(Pronostics!$B314,Setup_MPP!$A:$G,3,FALSE)</f>
        <v>RomaLaura</v>
      </c>
      <c r="E314" s="21" t="str">
        <f>VLOOKUP(Pronostics!$B314,Setup_MPP!$A:$G,2,FALSE)</f>
        <v>Laura GIULIANO</v>
      </c>
      <c r="F314" s="21" t="str">
        <f>VLOOKUP($B314,Setup_MPP!$A:$E,4,FALSE)</f>
        <v>#86A4FE</v>
      </c>
      <c r="G314" s="21" t="str">
        <f>VLOOKUP($B314,Setup_MPP!$A:$E,5,FALSE)</f>
        <v>#3769FF</v>
      </c>
      <c r="H314" s="21" t="str">
        <f>IFERROR(IF(AND(A314&gt;=1,A314&lt;=104),VLOOKUP($A314,Location!$A:$J,6,FALSE),IF(A314=0,"Avant l'ouverture",IF(OR(A314=105,A314=106),"Bonus"))),"")</f>
        <v>Tour 1</v>
      </c>
      <c r="I314" s="21" t="str">
        <f>IF(LEFT(H314,4)="Tour",VLOOKUP(A314,Database!$A:$C,3,FALSE),"")</f>
        <v>E</v>
      </c>
      <c r="J314" s="21" t="str">
        <f>VLOOKUP($A314,Location!$A:$J,7,FALSE)</f>
        <v>Côte d'Ivoire</v>
      </c>
      <c r="K314" s="21" t="str">
        <f>IFERROR(VLOOKUP(J314,Setup_Team!$B:$C,2,FALSE), "TDB")</f>
        <v>CIV</v>
      </c>
      <c r="L314" s="21" t="str">
        <f>VLOOKUP($A314,Location!$A:$J,8,FALSE)</f>
        <v>Equateur</v>
      </c>
      <c r="M314" s="21" t="str">
        <f>IFERROR(VLOOKUP(L314,Setup_Team!$B:$C,2,FALSE), "TDB")</f>
        <v>ECU</v>
      </c>
      <c r="N314" s="21" t="str">
        <f>VLOOKUP($A314,Location!$A:$J,9,FALSE)</f>
        <v>Philadelphia, Pennsylvania</v>
      </c>
      <c r="O314" s="21" t="str">
        <f>VLOOKUP($A314,Location!$A:$J,10,FALSE)</f>
        <v>Lincoln Financial Field</v>
      </c>
      <c r="P314" s="27">
        <v>1</v>
      </c>
      <c r="Q314" s="27">
        <v>0</v>
      </c>
      <c r="R314" s="27" t="str">
        <f t="shared" si="25"/>
        <v>1-0</v>
      </c>
      <c r="S314" s="21">
        <v>0</v>
      </c>
      <c r="T314" s="20">
        <f>VLOOKUP($A314,Database!$A:$Y,10,FALSE)</f>
        <v>108</v>
      </c>
      <c r="U314" s="20">
        <f>VLOOKUP($A314,Database!$A:$Y,11,FALSE)</f>
        <v>101</v>
      </c>
      <c r="V314" s="20">
        <f>VLOOKUP($A314,Database!$A:$Y,12,FALSE)</f>
        <v>85</v>
      </c>
      <c r="W314" s="20" t="str">
        <f>VLOOKUP(A314,Database!A:M,13,FALSE)</f>
        <v>Terminé</v>
      </c>
      <c r="X314" s="20">
        <f>VLOOKUP($A314,Database!$A:$Y,20,FALSE)</f>
        <v>1</v>
      </c>
      <c r="Y314" s="20">
        <f>VLOOKUP($A314,Database!$A:$Y,21,FALSE)</f>
        <v>0</v>
      </c>
      <c r="Z314" s="20">
        <f t="shared" si="24"/>
        <v>0</v>
      </c>
      <c r="AA314" s="20">
        <f t="shared" si="26"/>
        <v>1</v>
      </c>
      <c r="AB314" s="20">
        <f t="shared" ca="1" si="27"/>
        <v>108</v>
      </c>
      <c r="AC314" s="20">
        <f t="shared" ca="1" si="28"/>
        <v>1</v>
      </c>
      <c r="AD314" s="20" t="str">
        <f ca="1">IF(AC314=0,"",IF(OR(ISBLANK(P314),ISBLANK(Q314)),"",IF(ISBLANK(VLOOKUP(A314,Database!A:AA,22,FALSE)),"",VLOOKUP(A314,Database!A:AA,22,FALSE))))</f>
        <v>Rare</v>
      </c>
      <c r="AE314" s="20">
        <f ca="1">IFERROR(
   IF(
     OR(ISBLANK(P314),ISBLANK(Q314)),
     "",
     IF(
       AND(AB314&lt;&gt;"",OR(W314="Terminé",W314="En cours")),
       VLOOKUP(AD314,Setup_ScoreExactBonus!A:D,4,FALSE),
       0
     )),
  0)</f>
        <v>30</v>
      </c>
      <c r="AF314" s="21">
        <f t="shared" ca="1" si="29"/>
        <v>138</v>
      </c>
      <c r="AG314" s="21">
        <f ca="1">SUMIFS(AF$2:AF314,D$2:D314,D314)</f>
        <v>153</v>
      </c>
    </row>
    <row r="315" spans="1:33" hidden="1" x14ac:dyDescent="0.35">
      <c r="A315" s="21">
        <f>IF(ISBLANK(B315),"",COUNTIF(B$2:B315,B315))-1</f>
        <v>11</v>
      </c>
      <c r="B315" s="27">
        <v>17</v>
      </c>
      <c r="C315" s="10">
        <f>VLOOKUP($A315+IF($A315=0,1,0),Database!$A:$Y,7,FALSE)</f>
        <v>46188.041666666664</v>
      </c>
      <c r="D315" s="21" t="str">
        <f>VLOOKUP(Pronostics!$B315,Setup_MPP!$A:$G,3,FALSE)</f>
        <v>Julien_cri</v>
      </c>
      <c r="E315" s="21" t="str">
        <f>VLOOKUP(Pronostics!$B315,Setup_MPP!$A:$G,2,FALSE)</f>
        <v>Julien CRIMOTEL</v>
      </c>
      <c r="F315" s="21" t="str">
        <f>VLOOKUP($B315,Setup_MPP!$A:$E,4,FALSE)</f>
        <v>#FFB0B0</v>
      </c>
      <c r="G315" s="21" t="str">
        <f>VLOOKUP($B315,Setup_MPP!$A:$E,5,FALSE)</f>
        <v>#F25757</v>
      </c>
      <c r="H315" s="21" t="str">
        <f>IFERROR(IF(AND(A315&gt;=1,A315&lt;=104),VLOOKUP($A315,Location!$A:$J,6,FALSE),IF(A315=0,"Avant l'ouverture",IF(OR(A315=105,A315=106),"Bonus"))),"")</f>
        <v>Tour 1</v>
      </c>
      <c r="I315" s="21" t="str">
        <f>IF(LEFT(H315,4)="Tour",VLOOKUP(A315,Database!$A:$C,3,FALSE),"")</f>
        <v>E</v>
      </c>
      <c r="J315" s="21" t="str">
        <f>VLOOKUP($A315,Location!$A:$J,7,FALSE)</f>
        <v>Côte d'Ivoire</v>
      </c>
      <c r="K315" s="21" t="str">
        <f>IFERROR(VLOOKUP(J315,Setup_Team!$B:$C,2,FALSE), "TDB")</f>
        <v>CIV</v>
      </c>
      <c r="L315" s="21" t="str">
        <f>VLOOKUP($A315,Location!$A:$J,8,FALSE)</f>
        <v>Equateur</v>
      </c>
      <c r="M315" s="21" t="str">
        <f>IFERROR(VLOOKUP(L315,Setup_Team!$B:$C,2,FALSE), "TDB")</f>
        <v>ECU</v>
      </c>
      <c r="N315" s="21" t="str">
        <f>VLOOKUP($A315,Location!$A:$J,9,FALSE)</f>
        <v>Philadelphia, Pennsylvania</v>
      </c>
      <c r="O315" s="21" t="str">
        <f>VLOOKUP($A315,Location!$A:$J,10,FALSE)</f>
        <v>Lincoln Financial Field</v>
      </c>
      <c r="P315" s="27">
        <v>2</v>
      </c>
      <c r="Q315" s="27">
        <v>2</v>
      </c>
      <c r="R315" s="27" t="str">
        <f t="shared" si="25"/>
        <v>2-2</v>
      </c>
      <c r="S315" s="21">
        <v>0</v>
      </c>
      <c r="T315" s="20">
        <f>VLOOKUP($A315,Database!$A:$Y,10,FALSE)</f>
        <v>108</v>
      </c>
      <c r="U315" s="20">
        <f>VLOOKUP($A315,Database!$A:$Y,11,FALSE)</f>
        <v>101</v>
      </c>
      <c r="V315" s="20">
        <f>VLOOKUP($A315,Database!$A:$Y,12,FALSE)</f>
        <v>85</v>
      </c>
      <c r="W315" s="20" t="str">
        <f>VLOOKUP(A315,Database!A:M,13,FALSE)</f>
        <v>Terminé</v>
      </c>
      <c r="X315" s="20">
        <f>VLOOKUP($A315,Database!$A:$Y,20,FALSE)</f>
        <v>1</v>
      </c>
      <c r="Y315" s="20">
        <f>VLOOKUP($A315,Database!$A:$Y,21,FALSE)</f>
        <v>0</v>
      </c>
      <c r="Z315" s="20">
        <f t="shared" si="24"/>
        <v>0</v>
      </c>
      <c r="AA315" s="20">
        <f t="shared" si="26"/>
        <v>0</v>
      </c>
      <c r="AB315" s="20">
        <f t="shared" ca="1" si="27"/>
        <v>0</v>
      </c>
      <c r="AC315" s="20">
        <f t="shared" ca="1" si="28"/>
        <v>0</v>
      </c>
      <c r="AD315" s="20" t="str">
        <f ca="1">IF(AC315=0,"",IF(OR(ISBLANK(P315),ISBLANK(Q315)),"",IF(ISBLANK(VLOOKUP(A315,Database!A:AA,22,FALSE)),"",VLOOKUP(A315,Database!A:AA,22,FALSE))))</f>
        <v/>
      </c>
      <c r="AE315" s="20">
        <f ca="1">IFERROR(
   IF(
     OR(ISBLANK(P315),ISBLANK(Q315)),
     "",
     IF(
       AND(AB315&lt;&gt;"",OR(W315="Terminé",W315="En cours")),
       VLOOKUP(AD315,Setup_ScoreExactBonus!A:D,4,FALSE),
       0
     )),
  0)</f>
        <v>0</v>
      </c>
      <c r="AF315" s="21">
        <f t="shared" ca="1" si="29"/>
        <v>0</v>
      </c>
      <c r="AG315" s="21">
        <f ca="1">SUMIFS(AF$2:AF315,D$2:D315,D315)</f>
        <v>451</v>
      </c>
    </row>
    <row r="316" spans="1:33" hidden="1" x14ac:dyDescent="0.35">
      <c r="A316" s="21">
        <f>IF(ISBLANK(B316),"",COUNTIF(B$2:B316,B316))-1</f>
        <v>11</v>
      </c>
      <c r="B316" s="27">
        <v>18</v>
      </c>
      <c r="C316" s="10">
        <f>VLOOKUP($A316+IF($A316=0,1,0),Database!$A:$Y,7,FALSE)</f>
        <v>46188.041666666664</v>
      </c>
      <c r="D316" s="21" t="str">
        <f>VLOOKUP(Pronostics!$B316,Setup_MPP!$A:$G,3,FALSE)</f>
        <v>Cartone</v>
      </c>
      <c r="E316" s="21" t="str">
        <f>VLOOKUP(Pronostics!$B316,Setup_MPP!$A:$G,2,FALSE)</f>
        <v>Quentin CARTON</v>
      </c>
      <c r="F316" s="21" t="str">
        <f>VLOOKUP($B316,Setup_MPP!$A:$E,4,FALSE)</f>
        <v>#F0BC42</v>
      </c>
      <c r="G316" s="21" t="str">
        <f>VLOOKUP($B316,Setup_MPP!$A:$E,5,FALSE)</f>
        <v>#8E1F2F</v>
      </c>
      <c r="H316" s="21" t="str">
        <f>IFERROR(IF(AND(A316&gt;=1,A316&lt;=104),VLOOKUP($A316,Location!$A:$J,6,FALSE),IF(A316=0,"Avant l'ouverture",IF(OR(A316=105,A316=106),"Bonus"))),"")</f>
        <v>Tour 1</v>
      </c>
      <c r="I316" s="21" t="str">
        <f>IF(LEFT(H316,4)="Tour",VLOOKUP(A316,Database!$A:$C,3,FALSE),"")</f>
        <v>E</v>
      </c>
      <c r="J316" s="21" t="str">
        <f>VLOOKUP($A316,Location!$A:$J,7,FALSE)</f>
        <v>Côte d'Ivoire</v>
      </c>
      <c r="K316" s="21" t="str">
        <f>IFERROR(VLOOKUP(J316,Setup_Team!$B:$C,2,FALSE), "TDB")</f>
        <v>CIV</v>
      </c>
      <c r="L316" s="21" t="str">
        <f>VLOOKUP($A316,Location!$A:$J,8,FALSE)</f>
        <v>Equateur</v>
      </c>
      <c r="M316" s="21" t="str">
        <f>IFERROR(VLOOKUP(L316,Setup_Team!$B:$C,2,FALSE), "TDB")</f>
        <v>ECU</v>
      </c>
      <c r="N316" s="21" t="str">
        <f>VLOOKUP($A316,Location!$A:$J,9,FALSE)</f>
        <v>Philadelphia, Pennsylvania</v>
      </c>
      <c r="O316" s="21" t="str">
        <f>VLOOKUP($A316,Location!$A:$J,10,FALSE)</f>
        <v>Lincoln Financial Field</v>
      </c>
      <c r="P316" s="27">
        <v>1</v>
      </c>
      <c r="Q316" s="27">
        <v>0</v>
      </c>
      <c r="R316" s="27" t="str">
        <f t="shared" si="25"/>
        <v>1-0</v>
      </c>
      <c r="S316" s="21">
        <v>0</v>
      </c>
      <c r="T316" s="20">
        <f>VLOOKUP($A316,Database!$A:$Y,10,FALSE)</f>
        <v>108</v>
      </c>
      <c r="U316" s="20">
        <f>VLOOKUP($A316,Database!$A:$Y,11,FALSE)</f>
        <v>101</v>
      </c>
      <c r="V316" s="20">
        <f>VLOOKUP($A316,Database!$A:$Y,12,FALSE)</f>
        <v>85</v>
      </c>
      <c r="W316" s="20" t="str">
        <f>VLOOKUP(A316,Database!A:M,13,FALSE)</f>
        <v>Terminé</v>
      </c>
      <c r="X316" s="20">
        <f>VLOOKUP($A316,Database!$A:$Y,20,FALSE)</f>
        <v>1</v>
      </c>
      <c r="Y316" s="20">
        <f>VLOOKUP($A316,Database!$A:$Y,21,FALSE)</f>
        <v>0</v>
      </c>
      <c r="Z316" s="20">
        <f t="shared" si="24"/>
        <v>0</v>
      </c>
      <c r="AA316" s="20">
        <f t="shared" si="26"/>
        <v>1</v>
      </c>
      <c r="AB316" s="20">
        <f t="shared" ca="1" si="27"/>
        <v>108</v>
      </c>
      <c r="AC316" s="20">
        <f t="shared" ca="1" si="28"/>
        <v>1</v>
      </c>
      <c r="AD316" s="20" t="str">
        <f ca="1">IF(AC316=0,"",IF(OR(ISBLANK(P316),ISBLANK(Q316)),"",IF(ISBLANK(VLOOKUP(A316,Database!A:AA,22,FALSE)),"",VLOOKUP(A316,Database!A:AA,22,FALSE))))</f>
        <v>Rare</v>
      </c>
      <c r="AE316" s="20">
        <f ca="1">IFERROR(
   IF(
     OR(ISBLANK(P316),ISBLANK(Q316)),
     "",
     IF(
       AND(AB316&lt;&gt;"",OR(W316="Terminé",W316="En cours")),
       VLOOKUP(AD316,Setup_ScoreExactBonus!A:D,4,FALSE),
       0
     )),
  0)</f>
        <v>30</v>
      </c>
      <c r="AF316" s="21">
        <f t="shared" ca="1" si="29"/>
        <v>138</v>
      </c>
      <c r="AG316" s="21">
        <f ca="1">SUMIFS(AF$2:AF316,D$2:D316,D316)</f>
        <v>321</v>
      </c>
    </row>
    <row r="317" spans="1:33" hidden="1" x14ac:dyDescent="0.35">
      <c r="A317" s="21">
        <f>IF(ISBLANK(B317),"",COUNTIF(B$2:B317,B317))-1</f>
        <v>11</v>
      </c>
      <c r="B317" s="27">
        <v>19</v>
      </c>
      <c r="C317" s="10">
        <f>VLOOKUP($A317+IF($A317=0,1,0),Database!$A:$Y,7,FALSE)</f>
        <v>46188.041666666664</v>
      </c>
      <c r="D317" s="21" t="str">
        <f>VLOOKUP(Pronostics!$B317,Setup_MPP!$A:$G,3,FALSE)</f>
        <v>YramVi</v>
      </c>
      <c r="E317" s="21" t="str">
        <f>VLOOKUP(Pronostics!$B317,Setup_MPP!$A:$G,2,FALSE)</f>
        <v>Eyram TETSHIE</v>
      </c>
      <c r="F317" s="21" t="str">
        <f>VLOOKUP($B317,Setup_MPP!$A:$E,4,FALSE)</f>
        <v>#E8B28F</v>
      </c>
      <c r="G317" s="21" t="str">
        <f>VLOOKUP($B317,Setup_MPP!$A:$E,5,FALSE)</f>
        <v>#E65568</v>
      </c>
      <c r="H317" s="21" t="str">
        <f>IFERROR(IF(AND(A317&gt;=1,A317&lt;=104),VLOOKUP($A317,Location!$A:$J,6,FALSE),IF(A317=0,"Avant l'ouverture",IF(OR(A317=105,A317=106),"Bonus"))),"")</f>
        <v>Tour 1</v>
      </c>
      <c r="I317" s="21" t="str">
        <f>IF(LEFT(H317,4)="Tour",VLOOKUP(A317,Database!$A:$C,3,FALSE),"")</f>
        <v>E</v>
      </c>
      <c r="J317" s="21" t="str">
        <f>VLOOKUP($A317,Location!$A:$J,7,FALSE)</f>
        <v>Côte d'Ivoire</v>
      </c>
      <c r="K317" s="21" t="str">
        <f>IFERROR(VLOOKUP(J317,Setup_Team!$B:$C,2,FALSE), "TDB")</f>
        <v>CIV</v>
      </c>
      <c r="L317" s="21" t="str">
        <f>VLOOKUP($A317,Location!$A:$J,8,FALSE)</f>
        <v>Equateur</v>
      </c>
      <c r="M317" s="21" t="str">
        <f>IFERROR(VLOOKUP(L317,Setup_Team!$B:$C,2,FALSE), "TDB")</f>
        <v>ECU</v>
      </c>
      <c r="N317" s="21" t="str">
        <f>VLOOKUP($A317,Location!$A:$J,9,FALSE)</f>
        <v>Philadelphia, Pennsylvania</v>
      </c>
      <c r="O317" s="21" t="str">
        <f>VLOOKUP($A317,Location!$A:$J,10,FALSE)</f>
        <v>Lincoln Financial Field</v>
      </c>
      <c r="P317" s="27">
        <v>2</v>
      </c>
      <c r="Q317" s="27">
        <v>1</v>
      </c>
      <c r="R317" s="27" t="str">
        <f t="shared" si="25"/>
        <v>2-1</v>
      </c>
      <c r="S317" s="21">
        <v>0</v>
      </c>
      <c r="T317" s="20">
        <f>VLOOKUP($A317,Database!$A:$Y,10,FALSE)</f>
        <v>108</v>
      </c>
      <c r="U317" s="20">
        <f>VLOOKUP($A317,Database!$A:$Y,11,FALSE)</f>
        <v>101</v>
      </c>
      <c r="V317" s="20">
        <f>VLOOKUP($A317,Database!$A:$Y,12,FALSE)</f>
        <v>85</v>
      </c>
      <c r="W317" s="20" t="str">
        <f>VLOOKUP(A317,Database!A:M,13,FALSE)</f>
        <v>Terminé</v>
      </c>
      <c r="X317" s="20">
        <f>VLOOKUP($A317,Database!$A:$Y,20,FALSE)</f>
        <v>1</v>
      </c>
      <c r="Y317" s="20">
        <f>VLOOKUP($A317,Database!$A:$Y,21,FALSE)</f>
        <v>0</v>
      </c>
      <c r="Z317" s="20">
        <f t="shared" si="24"/>
        <v>0</v>
      </c>
      <c r="AA317" s="20">
        <f t="shared" si="26"/>
        <v>1</v>
      </c>
      <c r="AB317" s="20">
        <f t="shared" ca="1" si="27"/>
        <v>108</v>
      </c>
      <c r="AC317" s="20">
        <f t="shared" ca="1" si="28"/>
        <v>0</v>
      </c>
      <c r="AD317" s="20" t="str">
        <f ca="1">IF(AC317=0,"",IF(OR(ISBLANK(P317),ISBLANK(Q317)),"",IF(ISBLANK(VLOOKUP(A317,Database!A:AA,22,FALSE)),"",VLOOKUP(A317,Database!A:AA,22,FALSE))))</f>
        <v/>
      </c>
      <c r="AE317" s="20">
        <f ca="1">IFERROR(
   IF(
     OR(ISBLANK(P317),ISBLANK(Q317)),
     "",
     IF(
       AND(AB317&lt;&gt;"",OR(W317="Terminé",W317="En cours")),
       VLOOKUP(AD317,Setup_ScoreExactBonus!A:D,4,FALSE),
       0
     )),
  0)</f>
        <v>0</v>
      </c>
      <c r="AF317" s="21">
        <f t="shared" ca="1" si="29"/>
        <v>108</v>
      </c>
      <c r="AG317" s="21">
        <f ca="1">SUMIFS(AF$2:AF317,D$2:D317,D317)</f>
        <v>310</v>
      </c>
    </row>
    <row r="318" spans="1:33" hidden="1" x14ac:dyDescent="0.35">
      <c r="A318" s="21">
        <f>IF(ISBLANK(B318),"",COUNTIF(B$2:B318,B318))-1</f>
        <v>11</v>
      </c>
      <c r="B318" s="27">
        <v>20</v>
      </c>
      <c r="C318" s="10">
        <f>VLOOKUP($A318+IF($A318=0,1,0),Database!$A:$Y,7,FALSE)</f>
        <v>46188.041666666664</v>
      </c>
      <c r="D318" s="21" t="str">
        <f>VLOOKUP(Pronostics!$B318,Setup_MPP!$A:$G,3,FALSE)</f>
        <v>Anis_MaFihache</v>
      </c>
      <c r="E318" s="21" t="str">
        <f>VLOOKUP(Pronostics!$B318,Setup_MPP!$A:$G,2,FALSE)</f>
        <v>Anis LEBIK</v>
      </c>
      <c r="F318" s="21" t="str">
        <f>VLOOKUP($B318,Setup_MPP!$A:$E,4,FALSE)</f>
        <v>#60DC8C</v>
      </c>
      <c r="G318" s="21" t="str">
        <f>VLOOKUP($B318,Setup_MPP!$A:$E,5,FALSE)</f>
        <v>#22A34F</v>
      </c>
      <c r="H318" s="21" t="str">
        <f>IFERROR(IF(AND(A318&gt;=1,A318&lt;=104),VLOOKUP($A318,Location!$A:$J,6,FALSE),IF(A318=0,"Avant l'ouverture",IF(OR(A318=105,A318=106),"Bonus"))),"")</f>
        <v>Tour 1</v>
      </c>
      <c r="I318" s="21" t="str">
        <f>IF(LEFT(H318,4)="Tour",VLOOKUP(A318,Database!$A:$C,3,FALSE),"")</f>
        <v>E</v>
      </c>
      <c r="J318" s="21" t="str">
        <f>VLOOKUP($A318,Location!$A:$J,7,FALSE)</f>
        <v>Côte d'Ivoire</v>
      </c>
      <c r="K318" s="21" t="str">
        <f>IFERROR(VLOOKUP(J318,Setup_Team!$B:$C,2,FALSE), "TDB")</f>
        <v>CIV</v>
      </c>
      <c r="L318" s="21" t="str">
        <f>VLOOKUP($A318,Location!$A:$J,8,FALSE)</f>
        <v>Equateur</v>
      </c>
      <c r="M318" s="21" t="str">
        <f>IFERROR(VLOOKUP(L318,Setup_Team!$B:$C,2,FALSE), "TDB")</f>
        <v>ECU</v>
      </c>
      <c r="N318" s="21" t="str">
        <f>VLOOKUP($A318,Location!$A:$J,9,FALSE)</f>
        <v>Philadelphia, Pennsylvania</v>
      </c>
      <c r="O318" s="21" t="str">
        <f>VLOOKUP($A318,Location!$A:$J,10,FALSE)</f>
        <v>Lincoln Financial Field</v>
      </c>
      <c r="P318" s="27">
        <v>2</v>
      </c>
      <c r="Q318" s="27">
        <v>1</v>
      </c>
      <c r="R318" s="27" t="str">
        <f t="shared" si="25"/>
        <v>2-1</v>
      </c>
      <c r="S318" s="21">
        <v>0</v>
      </c>
      <c r="T318" s="20">
        <f>VLOOKUP($A318,Database!$A:$Y,10,FALSE)</f>
        <v>108</v>
      </c>
      <c r="U318" s="20">
        <f>VLOOKUP($A318,Database!$A:$Y,11,FALSE)</f>
        <v>101</v>
      </c>
      <c r="V318" s="20">
        <f>VLOOKUP($A318,Database!$A:$Y,12,FALSE)</f>
        <v>85</v>
      </c>
      <c r="W318" s="20" t="str">
        <f>VLOOKUP(A318,Database!A:M,13,FALSE)</f>
        <v>Terminé</v>
      </c>
      <c r="X318" s="20">
        <f>VLOOKUP($A318,Database!$A:$Y,20,FALSE)</f>
        <v>1</v>
      </c>
      <c r="Y318" s="20">
        <f>VLOOKUP($A318,Database!$A:$Y,21,FALSE)</f>
        <v>0</v>
      </c>
      <c r="Z318" s="20">
        <f t="shared" si="24"/>
        <v>0</v>
      </c>
      <c r="AA318" s="20">
        <f t="shared" si="26"/>
        <v>1</v>
      </c>
      <c r="AB318" s="20">
        <f t="shared" ca="1" si="27"/>
        <v>108</v>
      </c>
      <c r="AC318" s="20">
        <f t="shared" ca="1" si="28"/>
        <v>0</v>
      </c>
      <c r="AD318" s="20" t="str">
        <f ca="1">IF(AC318=0,"",IF(OR(ISBLANK(P318),ISBLANK(Q318)),"",IF(ISBLANK(VLOOKUP(A318,Database!A:AA,22,FALSE)),"",VLOOKUP(A318,Database!A:AA,22,FALSE))))</f>
        <v/>
      </c>
      <c r="AE318" s="20">
        <f ca="1">IFERROR(
   IF(
     OR(ISBLANK(P318),ISBLANK(Q318)),
     "",
     IF(
       AND(AB318&lt;&gt;"",OR(W318="Terminé",W318="En cours")),
       VLOOKUP(AD318,Setup_ScoreExactBonus!A:D,4,FALSE),
       0
     )),
  0)</f>
        <v>0</v>
      </c>
      <c r="AF318" s="21">
        <f t="shared" ca="1" si="29"/>
        <v>108</v>
      </c>
      <c r="AG318" s="21">
        <f ca="1">SUMIFS(AF$2:AF318,D$2:D318,D318)</f>
        <v>425</v>
      </c>
    </row>
    <row r="319" spans="1:33" hidden="1" x14ac:dyDescent="0.35">
      <c r="A319" s="21">
        <f>IF(ISBLANK(B319),"",COUNTIF(B$2:B319,B319))-1</f>
        <v>11</v>
      </c>
      <c r="B319" s="27">
        <v>21</v>
      </c>
      <c r="C319" s="10">
        <f>VLOOKUP($A319+IF($A319=0,1,0),Database!$A:$Y,7,FALSE)</f>
        <v>46188.041666666664</v>
      </c>
      <c r="D319" s="21" t="str">
        <f>VLOOKUP(Pronostics!$B319,Setup_MPP!$A:$G,3,FALSE)</f>
        <v>JUJULABOSS13</v>
      </c>
      <c r="E319" s="21" t="str">
        <f>VLOOKUP(Pronostics!$B319,Setup_MPP!$A:$G,2,FALSE)</f>
        <v>Julia BOUANAN</v>
      </c>
      <c r="F319" s="21" t="str">
        <f>VLOOKUP($B319,Setup_MPP!$A:$E,4,FALSE)</f>
        <v>#2FAEE0</v>
      </c>
      <c r="G319" s="21" t="str">
        <f>VLOOKUP($B319,Setup_MPP!$A:$E,5,FALSE)</f>
        <v>#BEA064</v>
      </c>
      <c r="H319" s="21" t="str">
        <f>IFERROR(IF(AND(A319&gt;=1,A319&lt;=104),VLOOKUP($A319,Location!$A:$J,6,FALSE),IF(A319=0,"Avant l'ouverture",IF(OR(A319=105,A319=106),"Bonus"))),"")</f>
        <v>Tour 1</v>
      </c>
      <c r="I319" s="21" t="str">
        <f>IF(LEFT(H319,4)="Tour",VLOOKUP(A319,Database!$A:$C,3,FALSE),"")</f>
        <v>E</v>
      </c>
      <c r="J319" s="21" t="str">
        <f>VLOOKUP($A319,Location!$A:$J,7,FALSE)</f>
        <v>Côte d'Ivoire</v>
      </c>
      <c r="K319" s="21" t="str">
        <f>IFERROR(VLOOKUP(J319,Setup_Team!$B:$C,2,FALSE), "TDB")</f>
        <v>CIV</v>
      </c>
      <c r="L319" s="21" t="str">
        <f>VLOOKUP($A319,Location!$A:$J,8,FALSE)</f>
        <v>Equateur</v>
      </c>
      <c r="M319" s="21" t="str">
        <f>IFERROR(VLOOKUP(L319,Setup_Team!$B:$C,2,FALSE), "TDB")</f>
        <v>ECU</v>
      </c>
      <c r="N319" s="21" t="str">
        <f>VLOOKUP($A319,Location!$A:$J,9,FALSE)</f>
        <v>Philadelphia, Pennsylvania</v>
      </c>
      <c r="O319" s="21" t="str">
        <f>VLOOKUP($A319,Location!$A:$J,10,FALSE)</f>
        <v>Lincoln Financial Field</v>
      </c>
      <c r="P319" s="27">
        <v>2</v>
      </c>
      <c r="Q319" s="27">
        <v>2</v>
      </c>
      <c r="R319" s="27" t="str">
        <f t="shared" si="25"/>
        <v>2-2</v>
      </c>
      <c r="S319" s="21">
        <v>0</v>
      </c>
      <c r="T319" s="20">
        <f>VLOOKUP($A319,Database!$A:$Y,10,FALSE)</f>
        <v>108</v>
      </c>
      <c r="U319" s="20">
        <f>VLOOKUP($A319,Database!$A:$Y,11,FALSE)</f>
        <v>101</v>
      </c>
      <c r="V319" s="20">
        <f>VLOOKUP($A319,Database!$A:$Y,12,FALSE)</f>
        <v>85</v>
      </c>
      <c r="W319" s="20" t="str">
        <f>VLOOKUP(A319,Database!A:M,13,FALSE)</f>
        <v>Terminé</v>
      </c>
      <c r="X319" s="20">
        <f>VLOOKUP($A319,Database!$A:$Y,20,FALSE)</f>
        <v>1</v>
      </c>
      <c r="Y319" s="20">
        <f>VLOOKUP($A319,Database!$A:$Y,21,FALSE)</f>
        <v>0</v>
      </c>
      <c r="Z319" s="20">
        <f t="shared" si="24"/>
        <v>0</v>
      </c>
      <c r="AA319" s="20">
        <f t="shared" si="26"/>
        <v>0</v>
      </c>
      <c r="AB319" s="20">
        <f t="shared" ca="1" si="27"/>
        <v>0</v>
      </c>
      <c r="AC319" s="20">
        <f t="shared" ca="1" si="28"/>
        <v>0</v>
      </c>
      <c r="AD319" s="20" t="str">
        <f ca="1">IF(AC319=0,"",IF(OR(ISBLANK(P319),ISBLANK(Q319)),"",IF(ISBLANK(VLOOKUP(A319,Database!A:AA,22,FALSE)),"",VLOOKUP(A319,Database!A:AA,22,FALSE))))</f>
        <v/>
      </c>
      <c r="AE319" s="20">
        <f ca="1">IFERROR(
   IF(
     OR(ISBLANK(P319),ISBLANK(Q319)),
     "",
     IF(
       AND(AB319&lt;&gt;"",OR(W319="Terminé",W319="En cours")),
       VLOOKUP(AD319,Setup_ScoreExactBonus!A:D,4,FALSE),
       0
     )),
  0)</f>
        <v>0</v>
      </c>
      <c r="AF319" s="21">
        <f t="shared" ca="1" si="29"/>
        <v>0</v>
      </c>
      <c r="AG319" s="21">
        <f ca="1">SUMIFS(AF$2:AF319,D$2:D319,D319)</f>
        <v>608</v>
      </c>
    </row>
    <row r="320" spans="1:33" hidden="1" x14ac:dyDescent="0.35">
      <c r="A320" s="21">
        <f>IF(ISBLANK(B320),"",COUNTIF(B$2:B320,B320))-1</f>
        <v>11</v>
      </c>
      <c r="B320" s="27">
        <v>22</v>
      </c>
      <c r="C320" s="10">
        <f>VLOOKUP($A320+IF($A320=0,1,0),Database!$A:$Y,7,FALSE)</f>
        <v>46188.041666666664</v>
      </c>
      <c r="D320" s="21" t="str">
        <f>VLOOKUP(Pronostics!$B320,Setup_MPP!$A:$G,3,FALSE)</f>
        <v>Jujumsrd</v>
      </c>
      <c r="E320" s="21" t="str">
        <f>VLOOKUP(Pronostics!$B320,Setup_MPP!$A:$G,2,FALSE)</f>
        <v>Julie Mansard</v>
      </c>
      <c r="F320" s="21" t="str">
        <f>VLOOKUP($B320,Setup_MPP!$A:$E,4,FALSE)</f>
        <v>#41DEF0</v>
      </c>
      <c r="G320" s="21" t="str">
        <f>VLOOKUP($B320,Setup_MPP!$A:$E,5,FALSE)</f>
        <v>#0BA6B7</v>
      </c>
      <c r="H320" s="21" t="str">
        <f>IFERROR(IF(AND(A320&gt;=1,A320&lt;=104),VLOOKUP($A320,Location!$A:$J,6,FALSE),IF(A320=0,"Avant l'ouverture",IF(OR(A320=105,A320=106),"Bonus"))),"")</f>
        <v>Tour 1</v>
      </c>
      <c r="I320" s="21" t="str">
        <f>IF(LEFT(H320,4)="Tour",VLOOKUP(A320,Database!$A:$C,3,FALSE),"")</f>
        <v>E</v>
      </c>
      <c r="J320" s="21" t="str">
        <f>VLOOKUP($A320,Location!$A:$J,7,FALSE)</f>
        <v>Côte d'Ivoire</v>
      </c>
      <c r="K320" s="21" t="str">
        <f>IFERROR(VLOOKUP(J320,Setup_Team!$B:$C,2,FALSE), "TDB")</f>
        <v>CIV</v>
      </c>
      <c r="L320" s="21" t="str">
        <f>VLOOKUP($A320,Location!$A:$J,8,FALSE)</f>
        <v>Equateur</v>
      </c>
      <c r="M320" s="21" t="str">
        <f>IFERROR(VLOOKUP(L320,Setup_Team!$B:$C,2,FALSE), "TDB")</f>
        <v>ECU</v>
      </c>
      <c r="N320" s="21" t="str">
        <f>VLOOKUP($A320,Location!$A:$J,9,FALSE)</f>
        <v>Philadelphia, Pennsylvania</v>
      </c>
      <c r="O320" s="21" t="str">
        <f>VLOOKUP($A320,Location!$A:$J,10,FALSE)</f>
        <v>Lincoln Financial Field</v>
      </c>
      <c r="P320" s="27"/>
      <c r="Q320" s="27"/>
      <c r="R320" s="27" t="str">
        <f t="shared" si="25"/>
        <v>0-0</v>
      </c>
      <c r="S320" s="21">
        <v>0</v>
      </c>
      <c r="T320" s="20">
        <f>VLOOKUP($A320,Database!$A:$Y,10,FALSE)</f>
        <v>108</v>
      </c>
      <c r="U320" s="20">
        <f>VLOOKUP($A320,Database!$A:$Y,11,FALSE)</f>
        <v>101</v>
      </c>
      <c r="V320" s="20">
        <f>VLOOKUP($A320,Database!$A:$Y,12,FALSE)</f>
        <v>85</v>
      </c>
      <c r="W320" s="20" t="str">
        <f>VLOOKUP(A320,Database!A:M,13,FALSE)</f>
        <v>Terminé</v>
      </c>
      <c r="X320" s="20">
        <f>VLOOKUP($A320,Database!$A:$Y,20,FALSE)</f>
        <v>1</v>
      </c>
      <c r="Y320" s="20">
        <f>VLOOKUP($A320,Database!$A:$Y,21,FALSE)</f>
        <v>0</v>
      </c>
      <c r="Z320" s="20">
        <f t="shared" si="24"/>
        <v>1</v>
      </c>
      <c r="AA320" s="20" t="str">
        <f t="shared" si="26"/>
        <v/>
      </c>
      <c r="AB320" s="20">
        <f t="shared" ca="1" si="27"/>
        <v>0</v>
      </c>
      <c r="AC320" s="20">
        <f t="shared" ca="1" si="28"/>
        <v>0</v>
      </c>
      <c r="AD320" s="20" t="str">
        <f ca="1">IF(AC320=0,"",IF(OR(ISBLANK(P320),ISBLANK(Q320)),"",IF(ISBLANK(VLOOKUP(A320,Database!A:AA,22,FALSE)),"",VLOOKUP(A320,Database!A:AA,22,FALSE))))</f>
        <v/>
      </c>
      <c r="AE320" s="20" t="str">
        <f>IFERROR(
   IF(
     OR(ISBLANK(P320),ISBLANK(Q320)),
     "",
     IF(
       AND(AB320&lt;&gt;"",OR(W320="Terminé",W320="En cours")),
       VLOOKUP(AD320,Setup_ScoreExactBonus!A:D,4,FALSE),
       0
     )),
  0)</f>
        <v/>
      </c>
      <c r="AF320" s="21">
        <f t="shared" si="29"/>
        <v>0</v>
      </c>
      <c r="AG320" s="21">
        <f ca="1">SUMIFS(AF$2:AF320,D$2:D320,D320)</f>
        <v>202</v>
      </c>
    </row>
    <row r="321" spans="1:33" hidden="1" x14ac:dyDescent="0.35">
      <c r="A321" s="21">
        <f>IF(ISBLANK(B321),"",COUNTIF(B$2:B321,B321))-1</f>
        <v>11</v>
      </c>
      <c r="B321" s="27">
        <v>23</v>
      </c>
      <c r="C321" s="10">
        <f>VLOOKUP($A321+IF($A321=0,1,0),Database!$A:$Y,7,FALSE)</f>
        <v>46188.041666666664</v>
      </c>
      <c r="D321" s="21" t="str">
        <f>VLOOKUP(Pronostics!$B321,Setup_MPP!$A:$G,3,FALSE)</f>
        <v>DJUDJUPRONO</v>
      </c>
      <c r="E321" s="21" t="str">
        <f>VLOOKUP(Pronostics!$B321,Setup_MPP!$A:$G,2,FALSE)</f>
        <v>Juliette</v>
      </c>
      <c r="F321" s="21" t="str">
        <f>VLOOKUP($B321,Setup_MPP!$A:$E,4,FALSE)</f>
        <v>#F2A2A2</v>
      </c>
      <c r="G321" s="21" t="str">
        <f>VLOOKUP($B321,Setup_MPP!$A:$E,5,FALSE)</f>
        <v>#C25D5D</v>
      </c>
      <c r="H321" s="21" t="str">
        <f>IFERROR(IF(AND(A321&gt;=1,A321&lt;=104),VLOOKUP($A321,Location!$A:$J,6,FALSE),IF(A321=0,"Avant l'ouverture",IF(OR(A321=105,A321=106),"Bonus"))),"")</f>
        <v>Tour 1</v>
      </c>
      <c r="I321" s="21" t="str">
        <f>IF(LEFT(H321,4)="Tour",VLOOKUP(A321,Database!$A:$C,3,FALSE),"")</f>
        <v>E</v>
      </c>
      <c r="J321" s="21" t="str">
        <f>VLOOKUP($A321,Location!$A:$J,7,FALSE)</f>
        <v>Côte d'Ivoire</v>
      </c>
      <c r="K321" s="21" t="str">
        <f>IFERROR(VLOOKUP(J321,Setup_Team!$B:$C,2,FALSE), "TDB")</f>
        <v>CIV</v>
      </c>
      <c r="L321" s="21" t="str">
        <f>VLOOKUP($A321,Location!$A:$J,8,FALSE)</f>
        <v>Equateur</v>
      </c>
      <c r="M321" s="21" t="str">
        <f>IFERROR(VLOOKUP(L321,Setup_Team!$B:$C,2,FALSE), "TDB")</f>
        <v>ECU</v>
      </c>
      <c r="N321" s="21" t="str">
        <f>VLOOKUP($A321,Location!$A:$J,9,FALSE)</f>
        <v>Philadelphia, Pennsylvania</v>
      </c>
      <c r="O321" s="21" t="str">
        <f>VLOOKUP($A321,Location!$A:$J,10,FALSE)</f>
        <v>Lincoln Financial Field</v>
      </c>
      <c r="P321" s="27">
        <v>1</v>
      </c>
      <c r="Q321" s="27">
        <v>1</v>
      </c>
      <c r="R321" s="27" t="str">
        <f t="shared" si="25"/>
        <v>1-1</v>
      </c>
      <c r="S321" s="21">
        <v>0</v>
      </c>
      <c r="T321" s="20">
        <f>VLOOKUP($A321,Database!$A:$Y,10,FALSE)</f>
        <v>108</v>
      </c>
      <c r="U321" s="20">
        <f>VLOOKUP($A321,Database!$A:$Y,11,FALSE)</f>
        <v>101</v>
      </c>
      <c r="V321" s="20">
        <f>VLOOKUP($A321,Database!$A:$Y,12,FALSE)</f>
        <v>85</v>
      </c>
      <c r="W321" s="20" t="str">
        <f>VLOOKUP(A321,Database!A:M,13,FALSE)</f>
        <v>Terminé</v>
      </c>
      <c r="X321" s="20">
        <f>VLOOKUP($A321,Database!$A:$Y,20,FALSE)</f>
        <v>1</v>
      </c>
      <c r="Y321" s="20">
        <f>VLOOKUP($A321,Database!$A:$Y,21,FALSE)</f>
        <v>0</v>
      </c>
      <c r="Z321" s="20">
        <f t="shared" si="24"/>
        <v>0</v>
      </c>
      <c r="AA321" s="20">
        <f t="shared" si="26"/>
        <v>0</v>
      </c>
      <c r="AB321" s="20">
        <f t="shared" ca="1" si="27"/>
        <v>0</v>
      </c>
      <c r="AC321" s="20">
        <f t="shared" ca="1" si="28"/>
        <v>0</v>
      </c>
      <c r="AD321" s="20" t="str">
        <f ca="1">IF(AC321=0,"",IF(OR(ISBLANK(P321),ISBLANK(Q321)),"",IF(ISBLANK(VLOOKUP(A321,Database!A:AA,22,FALSE)),"",VLOOKUP(A321,Database!A:AA,22,FALSE))))</f>
        <v/>
      </c>
      <c r="AE321" s="20">
        <f ca="1">IFERROR(
   IF(
     OR(ISBLANK(P321),ISBLANK(Q321)),
     "",
     IF(
       AND(AB321&lt;&gt;"",OR(W321="Terminé",W321="En cours")),
       VLOOKUP(AD321,Setup_ScoreExactBonus!A:D,4,FALSE),
       0
     )),
  0)</f>
        <v>0</v>
      </c>
      <c r="AF321" s="21">
        <f t="shared" ca="1" si="29"/>
        <v>0</v>
      </c>
      <c r="AG321" s="21">
        <f ca="1">SUMIFS(AF$2:AF321,D$2:D321,D321)</f>
        <v>209</v>
      </c>
    </row>
    <row r="322" spans="1:33" hidden="1" x14ac:dyDescent="0.35">
      <c r="A322" s="21">
        <f>IF(ISBLANK(B322),"",COUNTIF(B$2:B322,B322))-1</f>
        <v>11</v>
      </c>
      <c r="B322" s="27">
        <v>24</v>
      </c>
      <c r="C322" s="10">
        <f>VLOOKUP($A322+IF($A322=0,1,0),Database!$A:$Y,7,FALSE)</f>
        <v>46188.041666666664</v>
      </c>
      <c r="D322" s="21" t="str">
        <f>VLOOKUP(Pronostics!$B322,Setup_MPP!$A:$G,3,FALSE)</f>
        <v>Samyaaaaaaaaaa</v>
      </c>
      <c r="E322" s="21" t="str">
        <f>VLOOKUP(Pronostics!$B322,Setup_MPP!$A:$G,2,FALSE)</f>
        <v>Samya ALAOUI</v>
      </c>
      <c r="F322" s="21" t="str">
        <f>VLOOKUP($B322,Setup_MPP!$A:$E,4,FALSE)</f>
        <v>#A2F2C7</v>
      </c>
      <c r="G322" s="21" t="str">
        <f>VLOOKUP($B322,Setup_MPP!$A:$E,5,FALSE)</f>
        <v>#5DC18C</v>
      </c>
      <c r="H322" s="21" t="str">
        <f>IFERROR(IF(AND(A322&gt;=1,A322&lt;=104),VLOOKUP($A322,Location!$A:$J,6,FALSE),IF(A322=0,"Avant l'ouverture",IF(OR(A322=105,A322=106),"Bonus"))),"")</f>
        <v>Tour 1</v>
      </c>
      <c r="I322" s="21" t="str">
        <f>IF(LEFT(H322,4)="Tour",VLOOKUP(A322,Database!$A:$C,3,FALSE),"")</f>
        <v>E</v>
      </c>
      <c r="J322" s="21" t="str">
        <f>VLOOKUP($A322,Location!$A:$J,7,FALSE)</f>
        <v>Côte d'Ivoire</v>
      </c>
      <c r="K322" s="21" t="str">
        <f>IFERROR(VLOOKUP(J322,Setup_Team!$B:$C,2,FALSE), "TDB")</f>
        <v>CIV</v>
      </c>
      <c r="L322" s="21" t="str">
        <f>VLOOKUP($A322,Location!$A:$J,8,FALSE)</f>
        <v>Equateur</v>
      </c>
      <c r="M322" s="21" t="str">
        <f>IFERROR(VLOOKUP(L322,Setup_Team!$B:$C,2,FALSE), "TDB")</f>
        <v>ECU</v>
      </c>
      <c r="N322" s="21" t="str">
        <f>VLOOKUP($A322,Location!$A:$J,9,FALSE)</f>
        <v>Philadelphia, Pennsylvania</v>
      </c>
      <c r="O322" s="21" t="str">
        <f>VLOOKUP($A322,Location!$A:$J,10,FALSE)</f>
        <v>Lincoln Financial Field</v>
      </c>
      <c r="P322" s="27">
        <v>3</v>
      </c>
      <c r="Q322" s="27">
        <v>2</v>
      </c>
      <c r="R322" s="27" t="str">
        <f t="shared" si="25"/>
        <v>3-2</v>
      </c>
      <c r="S322" s="21">
        <v>0</v>
      </c>
      <c r="T322" s="20">
        <f>VLOOKUP($A322,Database!$A:$Y,10,FALSE)</f>
        <v>108</v>
      </c>
      <c r="U322" s="20">
        <f>VLOOKUP($A322,Database!$A:$Y,11,FALSE)</f>
        <v>101</v>
      </c>
      <c r="V322" s="20">
        <f>VLOOKUP($A322,Database!$A:$Y,12,FALSE)</f>
        <v>85</v>
      </c>
      <c r="W322" s="20" t="str">
        <f>VLOOKUP(A322,Database!A:M,13,FALSE)</f>
        <v>Terminé</v>
      </c>
      <c r="X322" s="20">
        <f>VLOOKUP($A322,Database!$A:$Y,20,FALSE)</f>
        <v>1</v>
      </c>
      <c r="Y322" s="20">
        <f>VLOOKUP($A322,Database!$A:$Y,21,FALSE)</f>
        <v>0</v>
      </c>
      <c r="Z322" s="20">
        <f t="shared" ref="Z322:Z385" si="30">IF(A322=0,0,IF(W322="À venir",0,IF(AND(ISBLANK(P322),ISBLANK(Q322)),1,0)))</f>
        <v>0</v>
      </c>
      <c r="AA322" s="20">
        <f t="shared" si="26"/>
        <v>1</v>
      </c>
      <c r="AB322" s="20">
        <f t="shared" ca="1" si="27"/>
        <v>108</v>
      </c>
      <c r="AC322" s="20">
        <f t="shared" ca="1" si="28"/>
        <v>0</v>
      </c>
      <c r="AD322" s="20" t="str">
        <f ca="1">IF(AC322=0,"",IF(OR(ISBLANK(P322),ISBLANK(Q322)),"",IF(ISBLANK(VLOOKUP(A322,Database!A:AA,22,FALSE)),"",VLOOKUP(A322,Database!A:AA,22,FALSE))))</f>
        <v/>
      </c>
      <c r="AE322" s="20">
        <f ca="1">IFERROR(
   IF(
     OR(ISBLANK(P322),ISBLANK(Q322)),
     "",
     IF(
       AND(AB322&lt;&gt;"",OR(W322="Terminé",W322="En cours")),
       VLOOKUP(AD322,Setup_ScoreExactBonus!A:D,4,FALSE),
       0
     )),
  0)</f>
        <v>0</v>
      </c>
      <c r="AF322" s="21">
        <f t="shared" ca="1" si="29"/>
        <v>108</v>
      </c>
      <c r="AG322" s="21">
        <f ca="1">SUMIFS(AF$2:AF322,D$2:D322,D322)</f>
        <v>726</v>
      </c>
    </row>
    <row r="323" spans="1:33" hidden="1" x14ac:dyDescent="0.35">
      <c r="A323" s="21">
        <f>IF(ISBLANK(B323),"",COUNTIF(B$2:B323,B323))-1</f>
        <v>11</v>
      </c>
      <c r="B323" s="27">
        <v>25</v>
      </c>
      <c r="C323" s="10">
        <f>VLOOKUP($A323+IF($A323=0,1,0),Database!$A:$Y,7,FALSE)</f>
        <v>46188.041666666664</v>
      </c>
      <c r="D323" s="21" t="str">
        <f>VLOOKUP(Pronostics!$B323,Setup_MPP!$A:$G,3,FALSE)</f>
        <v>leaw0808</v>
      </c>
      <c r="E323" s="21" t="str">
        <f>VLOOKUP(Pronostics!$B323,Setup_MPP!$A:$G,2,FALSE)</f>
        <v>Léa WALOCQ</v>
      </c>
      <c r="F323" s="21" t="str">
        <f>VLOOKUP($B323,Setup_MPP!$A:$E,4,FALSE)</f>
        <v>#D1B9EB</v>
      </c>
      <c r="G323" s="21" t="str">
        <f>VLOOKUP($B323,Setup_MPP!$A:$E,5,FALSE)</f>
        <v>#B58BC7</v>
      </c>
      <c r="H323" s="21" t="str">
        <f>IFERROR(IF(AND(A323&gt;=1,A323&lt;=104),VLOOKUP($A323,Location!$A:$J,6,FALSE),IF(A323=0,"Avant l'ouverture",IF(OR(A323=105,A323=106),"Bonus"))),"")</f>
        <v>Tour 1</v>
      </c>
      <c r="I323" s="21" t="str">
        <f>IF(LEFT(H323,4)="Tour",VLOOKUP(A323,Database!$A:$C,3,FALSE),"")</f>
        <v>E</v>
      </c>
      <c r="J323" s="21" t="str">
        <f>VLOOKUP($A323,Location!$A:$J,7,FALSE)</f>
        <v>Côte d'Ivoire</v>
      </c>
      <c r="K323" s="21" t="str">
        <f>IFERROR(VLOOKUP(J323,Setup_Team!$B:$C,2,FALSE), "TDB")</f>
        <v>CIV</v>
      </c>
      <c r="L323" s="21" t="str">
        <f>VLOOKUP($A323,Location!$A:$J,8,FALSE)</f>
        <v>Equateur</v>
      </c>
      <c r="M323" s="21" t="str">
        <f>IFERROR(VLOOKUP(L323,Setup_Team!$B:$C,2,FALSE), "TDB")</f>
        <v>ECU</v>
      </c>
      <c r="N323" s="21" t="str">
        <f>VLOOKUP($A323,Location!$A:$J,9,FALSE)</f>
        <v>Philadelphia, Pennsylvania</v>
      </c>
      <c r="O323" s="21" t="str">
        <f>VLOOKUP($A323,Location!$A:$J,10,FALSE)</f>
        <v>Lincoln Financial Field</v>
      </c>
      <c r="P323" s="27">
        <v>2</v>
      </c>
      <c r="Q323" s="27">
        <v>0</v>
      </c>
      <c r="R323" s="27" t="str">
        <f t="shared" ref="R323:R386" si="31">IF(AND(A323&gt;0,A323&lt;=104,W323="Terminé"),TEXT(P323,"0")&amp;"-"&amp;TEXT(Q323,"0"),"")</f>
        <v>2-0</v>
      </c>
      <c r="S323" s="21">
        <v>0</v>
      </c>
      <c r="T323" s="20">
        <f>VLOOKUP($A323,Database!$A:$Y,10,FALSE)</f>
        <v>108</v>
      </c>
      <c r="U323" s="20">
        <f>VLOOKUP($A323,Database!$A:$Y,11,FALSE)</f>
        <v>101</v>
      </c>
      <c r="V323" s="20">
        <f>VLOOKUP($A323,Database!$A:$Y,12,FALSE)</f>
        <v>85</v>
      </c>
      <c r="W323" s="20" t="str">
        <f>VLOOKUP(A323,Database!A:M,13,FALSE)</f>
        <v>Terminé</v>
      </c>
      <c r="X323" s="20">
        <f>VLOOKUP($A323,Database!$A:$Y,20,FALSE)</f>
        <v>1</v>
      </c>
      <c r="Y323" s="20">
        <f>VLOOKUP($A323,Database!$A:$Y,21,FALSE)</f>
        <v>0</v>
      </c>
      <c r="Z323" s="20">
        <f t="shared" si="30"/>
        <v>0</v>
      </c>
      <c r="AA323" s="20">
        <f t="shared" si="26"/>
        <v>1</v>
      </c>
      <c r="AB323" s="20">
        <f t="shared" ca="1" si="27"/>
        <v>108</v>
      </c>
      <c r="AC323" s="20">
        <f t="shared" ca="1" si="28"/>
        <v>0</v>
      </c>
      <c r="AD323" s="20" t="str">
        <f ca="1">IF(AC323=0,"",IF(OR(ISBLANK(P323),ISBLANK(Q323)),"",IF(ISBLANK(VLOOKUP(A323,Database!A:AA,22,FALSE)),"",VLOOKUP(A323,Database!A:AA,22,FALSE))))</f>
        <v/>
      </c>
      <c r="AE323" s="20">
        <f ca="1">IFERROR(
   IF(
     OR(ISBLANK(P323),ISBLANK(Q323)),
     "",
     IF(
       AND(AB323&lt;&gt;"",OR(W323="Terminé",W323="En cours")),
       VLOOKUP(AD323,Setup_ScoreExactBonus!A:D,4,FALSE),
       0
     )),
  0)</f>
        <v>0</v>
      </c>
      <c r="AF323" s="21">
        <f t="shared" ca="1" si="29"/>
        <v>108</v>
      </c>
      <c r="AG323" s="21">
        <f ca="1">SUMIFS(AF$2:AF323,D$2:D323,D323)</f>
        <v>219</v>
      </c>
    </row>
    <row r="324" spans="1:33" hidden="1" x14ac:dyDescent="0.35">
      <c r="A324" s="21">
        <f>IF(ISBLANK(B324),"",COUNTIF(B$2:B324,B324))-1</f>
        <v>11</v>
      </c>
      <c r="B324" s="27">
        <v>26</v>
      </c>
      <c r="C324" s="10">
        <v>46184.875</v>
      </c>
      <c r="D324" s="21" t="str">
        <f>VLOOKUP(Pronostics!$B324,Setup_MPP!$A:$G,3,FALSE)</f>
        <v>Mohamad#5GGG1</v>
      </c>
      <c r="E324" s="21" t="str">
        <f>VLOOKUP(Pronostics!$B324,Setup_MPP!$A:$G,2,FALSE)</f>
        <v>Mohamad EL KAWAS</v>
      </c>
      <c r="F324" s="21" t="str">
        <f>VLOOKUP($B324,Setup_MPP!$A:$E,4,FALSE)</f>
        <v>#EB8787</v>
      </c>
      <c r="G324" s="21" t="str">
        <f>VLOOKUP($B324,Setup_MPP!$A:$E,5,FALSE)</f>
        <v>#368E2C</v>
      </c>
      <c r="H324" s="21" t="str">
        <f>IFERROR(IF(AND(A324&gt;=1,A324&lt;=104),VLOOKUP($A324,Location!$A:$J,6,FALSE),IF(A324=0,"Avant l'ouverture",IF(OR(A324=105,A324=106),"Bonus"))),"")</f>
        <v>Tour 1</v>
      </c>
      <c r="I324" s="21" t="str">
        <f>IF(LEFT(H324,4)="Tour",VLOOKUP(A324,Database!$A:$C,3,FALSE),"")</f>
        <v>E</v>
      </c>
      <c r="J324" s="21" t="str">
        <f>VLOOKUP($A324,Location!$A:$J,7,FALSE)</f>
        <v>Côte d'Ivoire</v>
      </c>
      <c r="K324" s="21" t="str">
        <f>IFERROR(VLOOKUP(J324,Setup_Team!$B:$C,2,FALSE), "TDB")</f>
        <v>CIV</v>
      </c>
      <c r="L324" s="21" t="str">
        <f>VLOOKUP($A324,Location!$A:$J,8,FALSE)</f>
        <v>Equateur</v>
      </c>
      <c r="M324" s="21" t="str">
        <f>IFERROR(VLOOKUP(L324,Setup_Team!$B:$C,2,FALSE), "TDB")</f>
        <v>ECU</v>
      </c>
      <c r="P324" s="21">
        <v>1</v>
      </c>
      <c r="Q324" s="21">
        <v>0</v>
      </c>
      <c r="R324" s="27" t="str">
        <f t="shared" si="31"/>
        <v>1-0</v>
      </c>
      <c r="S324" s="21">
        <v>0</v>
      </c>
      <c r="T324" s="20">
        <f>VLOOKUP($A324,Database!$A:$Y,10,FALSE)</f>
        <v>108</v>
      </c>
      <c r="U324" s="20">
        <f>VLOOKUP($A324,Database!$A:$Y,11,FALSE)</f>
        <v>101</v>
      </c>
      <c r="V324" s="20">
        <f>VLOOKUP($A324,Database!$A:$Y,12,FALSE)</f>
        <v>85</v>
      </c>
      <c r="W324" s="20" t="str">
        <f>VLOOKUP(A324,Database!A:M,13,FALSE)</f>
        <v>Terminé</v>
      </c>
      <c r="X324" s="20">
        <f>VLOOKUP($A324,Database!$A:$Y,20,FALSE)</f>
        <v>1</v>
      </c>
      <c r="Y324" s="20">
        <f>VLOOKUP($A324,Database!$A:$Y,21,FALSE)</f>
        <v>0</v>
      </c>
      <c r="Z324" s="20">
        <f t="shared" si="30"/>
        <v>0</v>
      </c>
      <c r="AA324" s="20">
        <f t="shared" si="26"/>
        <v>1</v>
      </c>
      <c r="AB324" s="20">
        <f t="shared" ca="1" si="27"/>
        <v>108</v>
      </c>
      <c r="AC324" s="20">
        <f t="shared" ca="1" si="28"/>
        <v>1</v>
      </c>
      <c r="AD324" s="20" t="str">
        <f ca="1">IF(AC324=0,"",IF(OR(ISBLANK(P324),ISBLANK(Q324)),"",IF(ISBLANK(VLOOKUP(A324,Database!A:AA,22,FALSE)),"",VLOOKUP(A324,Database!A:AA,22,FALSE))))</f>
        <v>Rare</v>
      </c>
      <c r="AE324" s="20">
        <f ca="1">IFERROR(
   IF(
     OR(ISBLANK(P324),ISBLANK(Q324)),
     "",
     IF(
       AND(AB324&lt;&gt;"",OR(W324="Terminé",W324="En cours")),
       VLOOKUP(AD324,Setup_ScoreExactBonus!A:D,4,FALSE),
       0
     )),
  0)</f>
        <v>30</v>
      </c>
      <c r="AF324" s="21">
        <f t="shared" ca="1" si="29"/>
        <v>138</v>
      </c>
      <c r="AG324" s="21">
        <f ca="1">SUMIFS(AF$2:AF324,D$2:D324,D324)</f>
        <v>320</v>
      </c>
    </row>
    <row r="325" spans="1:33" hidden="1" x14ac:dyDescent="0.35">
      <c r="A325" s="21">
        <f>IF(ISBLANK(B325),"",COUNTIF(B$2:B325,B325))-1</f>
        <v>11</v>
      </c>
      <c r="B325" s="27">
        <v>27</v>
      </c>
      <c r="C325" s="10">
        <f>VLOOKUP($A325+IF($A325=0,1,0),Database!$A:$Y,7,FALSE)</f>
        <v>46188.041666666664</v>
      </c>
      <c r="D325" s="21" t="str">
        <f>VLOOKUP(Pronostics!$B325,Setup_MPP!$A:$G,3,FALSE)</f>
        <v>maryemkappa</v>
      </c>
      <c r="E325" s="21" t="str">
        <f>VLOOKUP(Pronostics!$B325,Setup_MPP!$A:$G,2,FALSE)</f>
        <v>Maryem GUIZANI</v>
      </c>
      <c r="F325" s="21" t="str">
        <f>VLOOKUP($B325,Setup_MPP!$A:$E,4,FALSE)</f>
        <v>#BCA2F4</v>
      </c>
      <c r="G325" s="21" t="str">
        <f>VLOOKUP($B325,Setup_MPP!$A:$E,5,FALSE)</f>
        <v>#6D3DD5</v>
      </c>
      <c r="H325" s="21" t="str">
        <f>IFERROR(IF(AND(A325&gt;=1,A325&lt;=104),VLOOKUP($A325,Location!$A:$J,6,FALSE),IF(A325=0,"Avant l'ouverture",IF(OR(A325=105,A325=106),"Bonus"))),"")</f>
        <v>Tour 1</v>
      </c>
      <c r="I325" s="21" t="str">
        <f>IF(LEFT(H325,4)="Tour",VLOOKUP(A325,Database!$A:$C,3,FALSE),"")</f>
        <v>E</v>
      </c>
      <c r="J325" s="21" t="str">
        <f>VLOOKUP($A325,Location!$A:$J,7,FALSE)</f>
        <v>Côte d'Ivoire</v>
      </c>
      <c r="K325" s="21" t="str">
        <f>IFERROR(VLOOKUP(J325,Setup_Team!$B:$C,2,FALSE), "TDB")</f>
        <v>CIV</v>
      </c>
      <c r="L325" s="21" t="str">
        <f>VLOOKUP($A325,Location!$A:$J,8,FALSE)</f>
        <v>Equateur</v>
      </c>
      <c r="M325" s="21" t="str">
        <f>IFERROR(VLOOKUP(L325,Setup_Team!$B:$C,2,FALSE), "TDB")</f>
        <v>ECU</v>
      </c>
      <c r="R325" s="27" t="str">
        <f t="shared" si="31"/>
        <v>0-0</v>
      </c>
      <c r="S325" s="21">
        <v>0</v>
      </c>
      <c r="T325" s="20">
        <f>VLOOKUP($A325,Database!$A:$Y,10,FALSE)</f>
        <v>108</v>
      </c>
      <c r="U325" s="20">
        <f>VLOOKUP($A325,Database!$A:$Y,11,FALSE)</f>
        <v>101</v>
      </c>
      <c r="V325" s="20">
        <f>VLOOKUP($A325,Database!$A:$Y,12,FALSE)</f>
        <v>85</v>
      </c>
      <c r="W325" s="20" t="str">
        <f>VLOOKUP(A325,Database!A:M,13,FALSE)</f>
        <v>Terminé</v>
      </c>
      <c r="X325" s="20">
        <f>VLOOKUP($A325,Database!$A:$Y,20,FALSE)</f>
        <v>1</v>
      </c>
      <c r="Y325" s="20">
        <f>VLOOKUP($A325,Database!$A:$Y,21,FALSE)</f>
        <v>0</v>
      </c>
      <c r="Z325" s="20">
        <f t="shared" si="30"/>
        <v>1</v>
      </c>
      <c r="AA325" s="20" t="str">
        <f t="shared" si="26"/>
        <v/>
      </c>
      <c r="AB325" s="20">
        <f t="shared" ca="1" si="27"/>
        <v>0</v>
      </c>
      <c r="AC325" s="20">
        <f t="shared" ca="1" si="28"/>
        <v>0</v>
      </c>
      <c r="AD325" s="20" t="str">
        <f ca="1">IF(AC325=0,"",IF(OR(ISBLANK(P325),ISBLANK(Q325)),"",IF(ISBLANK(VLOOKUP(A325,Database!A:AA,22,FALSE)),"",VLOOKUP(A325,Database!A:AA,22,FALSE))))</f>
        <v/>
      </c>
      <c r="AE325" s="20" t="str">
        <f>IFERROR(
   IF(
     OR(ISBLANK(P325),ISBLANK(Q325)),
     "",
     IF(
       AND(AB325&lt;&gt;"",OR(W325="Terminé",W325="En cours")),
       VLOOKUP(AD325,Setup_ScoreExactBonus!A:D,4,FALSE),
       0
     )),
  0)</f>
        <v/>
      </c>
      <c r="AF325" s="21">
        <f t="shared" si="29"/>
        <v>0</v>
      </c>
      <c r="AG325" s="21">
        <f>SUMIFS(AF$2:AF325,D$2:D325,D325)</f>
        <v>0</v>
      </c>
    </row>
    <row r="326" spans="1:33" hidden="1" x14ac:dyDescent="0.35">
      <c r="A326" s="21">
        <f>IF(ISBLANK(B326),"",COUNTIF(B$2:B326,B326))-1</f>
        <v>12</v>
      </c>
      <c r="B326" s="27">
        <v>1</v>
      </c>
      <c r="C326" s="10">
        <f>VLOOKUP($A326+IF($A326=0,1,0),Database!$A:$Y,7,FALSE)</f>
        <v>46188.166666666664</v>
      </c>
      <c r="D326" s="21" t="str">
        <f>VLOOKUP(Pronostics!$B326,Setup_MPP!$A:$G,3,FALSE)</f>
        <v>_Nicolas_LM_</v>
      </c>
      <c r="E326" s="21" t="str">
        <f>VLOOKUP(Pronostics!$B326,Setup_MPP!$A:$G,2,FALSE)</f>
        <v>Nicolas LE MOUEL</v>
      </c>
      <c r="F326" s="21" t="str">
        <f>VLOOKUP($B326,Setup_MPP!$A:$E,4,FALSE)</f>
        <v>#F7C79D</v>
      </c>
      <c r="G326" s="21" t="str">
        <f>VLOOKUP($B326,Setup_MPP!$A:$E,5,FALSE)</f>
        <v>#FFBE85</v>
      </c>
      <c r="H326" s="21" t="str">
        <f>IFERROR(IF(AND(A326&gt;=1,A326&lt;=104),VLOOKUP($A326,Location!$A:$J,6,FALSE),IF(A326=0,"Avant l'ouverture",IF(OR(A326=105,A326=106),"Bonus"))),"")</f>
        <v>Tour 1</v>
      </c>
      <c r="I326" s="21" t="str">
        <f>IF(LEFT(H326,4)="Tour",VLOOKUP(A326,Database!$A:$C,3,FALSE),"")</f>
        <v>F</v>
      </c>
      <c r="J326" s="21" t="str">
        <f>VLOOKUP($A326,Location!$A:$J,7,FALSE)</f>
        <v>Suède</v>
      </c>
      <c r="K326" s="21" t="str">
        <f>IFERROR(VLOOKUP(J326,Setup_Team!$B:$C,2,FALSE), "TDB")</f>
        <v>SWE</v>
      </c>
      <c r="L326" s="21" t="str">
        <f>VLOOKUP($A326,Location!$A:$J,8,FALSE)</f>
        <v>Tunisie</v>
      </c>
      <c r="M326" s="21" t="str">
        <f>IFERROR(VLOOKUP(L326,Setup_Team!$B:$C,2,FALSE), "TDB")</f>
        <v>TUN</v>
      </c>
      <c r="N326" s="21" t="str">
        <f>VLOOKUP($A326,Location!$A:$J,9,FALSE)</f>
        <v>Monterrey</v>
      </c>
      <c r="O326" s="21" t="str">
        <f>VLOOKUP($A326,Location!$A:$J,10,FALSE)</f>
        <v>Estadio BBVA</v>
      </c>
      <c r="P326" s="27">
        <v>2</v>
      </c>
      <c r="Q326" s="27">
        <v>1</v>
      </c>
      <c r="R326" s="27" t="str">
        <f t="shared" si="31"/>
        <v>2-1</v>
      </c>
      <c r="S326" s="21">
        <v>0</v>
      </c>
      <c r="T326" s="20">
        <f>VLOOKUP($A326,Database!$A:$Y,10,FALSE)</f>
        <v>72</v>
      </c>
      <c r="U326" s="20">
        <f>VLOOKUP($A326,Database!$A:$Y,11,FALSE)</f>
        <v>110</v>
      </c>
      <c r="V326" s="20">
        <f>VLOOKUP($A326,Database!$A:$Y,12,FALSE)</f>
        <v>122</v>
      </c>
      <c r="W326" s="20" t="str">
        <f>VLOOKUP(A326,Database!A:M,13,FALSE)</f>
        <v>Terminé</v>
      </c>
      <c r="X326" s="20">
        <f>VLOOKUP($A326,Database!$A:$Y,20,FALSE)</f>
        <v>5</v>
      </c>
      <c r="Y326" s="20">
        <f>VLOOKUP($A326,Database!$A:$Y,21,FALSE)</f>
        <v>1</v>
      </c>
      <c r="Z326" s="20">
        <f t="shared" si="30"/>
        <v>0</v>
      </c>
      <c r="AA326" s="20">
        <f t="shared" si="26"/>
        <v>1</v>
      </c>
      <c r="AB326" s="20">
        <f t="shared" ca="1" si="27"/>
        <v>72</v>
      </c>
      <c r="AC326" s="20">
        <f t="shared" ca="1" si="28"/>
        <v>0</v>
      </c>
      <c r="AD326" s="20" t="str">
        <f ca="1">IF(AC326=0,"",IF(OR(ISBLANK(P326),ISBLANK(Q326)),"",IF(ISBLANK(VLOOKUP(A326,Database!A:AA,22,FALSE)),"",VLOOKUP(A326,Database!A:AA,22,FALSE))))</f>
        <v/>
      </c>
      <c r="AE326" s="20">
        <f ca="1">IFERROR(
   IF(
     OR(ISBLANK(P326),ISBLANK(Q326)),
     "",
     IF(
       AND(AB326&lt;&gt;"",OR(W326="Terminé",W326="En cours")),
       VLOOKUP(AD326,Setup_ScoreExactBonus!A:D,4,FALSE),
       0
     )),
  0)</f>
        <v>0</v>
      </c>
      <c r="AF326" s="21">
        <f t="shared" ca="1" si="29"/>
        <v>72</v>
      </c>
      <c r="AG326" s="21">
        <f ca="1">SUMIFS(AF$2:AF326,D$2:D326,D326)</f>
        <v>625</v>
      </c>
    </row>
    <row r="327" spans="1:33" hidden="1" x14ac:dyDescent="0.35">
      <c r="A327" s="21">
        <f>IF(ISBLANK(B327),"",COUNTIF(B$2:B327,B327))-1</f>
        <v>12</v>
      </c>
      <c r="B327" s="27">
        <v>2</v>
      </c>
      <c r="C327" s="10">
        <f>VLOOKUP($A327+IF($A327=0,1,0),Database!$A:$Y,7,FALSE)</f>
        <v>46188.166666666664</v>
      </c>
      <c r="D327" s="21" t="str">
        <f>VLOOKUP(Pronostics!$B327,Setup_MPP!$A:$G,3,FALSE)</f>
        <v>leaelaz</v>
      </c>
      <c r="E327" s="21" t="str">
        <f>VLOOKUP(Pronostics!$B327,Setup_MPP!$A:$G,2,FALSE)</f>
        <v>Léa EL ASERY</v>
      </c>
      <c r="F327" s="21" t="str">
        <f>VLOOKUP($B327,Setup_MPP!$A:$E,4,FALSE)</f>
        <v>#FFBEBE</v>
      </c>
      <c r="G327" s="21" t="str">
        <f>VLOOKUP($B327,Setup_MPP!$A:$E,5,FALSE)</f>
        <v>#DF6868</v>
      </c>
      <c r="H327" s="21" t="str">
        <f>IFERROR(IF(AND(A327&gt;=1,A327&lt;=104),VLOOKUP($A327,Location!$A:$J,6,FALSE),IF(A327=0,"Avant l'ouverture",IF(OR(A327=105,A327=106),"Bonus"))),"")</f>
        <v>Tour 1</v>
      </c>
      <c r="I327" s="21" t="str">
        <f>IF(LEFT(H327,4)="Tour",VLOOKUP(A327,Database!$A:$C,3,FALSE),"")</f>
        <v>F</v>
      </c>
      <c r="J327" s="21" t="str">
        <f>VLOOKUP($A327,Location!$A:$J,7,FALSE)</f>
        <v>Suède</v>
      </c>
      <c r="K327" s="21" t="str">
        <f>IFERROR(VLOOKUP(J327,Setup_Team!$B:$C,2,FALSE), "TDB")</f>
        <v>SWE</v>
      </c>
      <c r="L327" s="21" t="str">
        <f>VLOOKUP($A327,Location!$A:$J,8,FALSE)</f>
        <v>Tunisie</v>
      </c>
      <c r="M327" s="21" t="str">
        <f>IFERROR(VLOOKUP(L327,Setup_Team!$B:$C,2,FALSE), "TDB")</f>
        <v>TUN</v>
      </c>
      <c r="N327" s="21" t="str">
        <f>VLOOKUP($A327,Location!$A:$J,9,FALSE)</f>
        <v>Monterrey</v>
      </c>
      <c r="O327" s="21" t="str">
        <f>VLOOKUP($A327,Location!$A:$J,10,FALSE)</f>
        <v>Estadio BBVA</v>
      </c>
      <c r="P327" s="27">
        <v>1</v>
      </c>
      <c r="Q327" s="27">
        <v>0</v>
      </c>
      <c r="R327" s="27" t="str">
        <f t="shared" si="31"/>
        <v>1-0</v>
      </c>
      <c r="S327" s="21">
        <v>0</v>
      </c>
      <c r="T327" s="20">
        <f>VLOOKUP($A327,Database!$A:$Y,10,FALSE)</f>
        <v>72</v>
      </c>
      <c r="U327" s="20">
        <f>VLOOKUP($A327,Database!$A:$Y,11,FALSE)</f>
        <v>110</v>
      </c>
      <c r="V327" s="20">
        <f>VLOOKUP($A327,Database!$A:$Y,12,FALSE)</f>
        <v>122</v>
      </c>
      <c r="W327" s="20" t="str">
        <f>VLOOKUP(A327,Database!A:M,13,FALSE)</f>
        <v>Terminé</v>
      </c>
      <c r="X327" s="20">
        <f>VLOOKUP($A327,Database!$A:$Y,20,FALSE)</f>
        <v>5</v>
      </c>
      <c r="Y327" s="20">
        <f>VLOOKUP($A327,Database!$A:$Y,21,FALSE)</f>
        <v>1</v>
      </c>
      <c r="Z327" s="20">
        <f t="shared" si="30"/>
        <v>0</v>
      </c>
      <c r="AA327" s="20">
        <f t="shared" si="26"/>
        <v>1</v>
      </c>
      <c r="AB327" s="20">
        <f t="shared" ca="1" si="27"/>
        <v>72</v>
      </c>
      <c r="AC327" s="20">
        <f t="shared" ca="1" si="28"/>
        <v>0</v>
      </c>
      <c r="AD327" s="20" t="str">
        <f ca="1">IF(AC327=0,"",IF(OR(ISBLANK(P327),ISBLANK(Q327)),"",IF(ISBLANK(VLOOKUP(A327,Database!A:AA,22,FALSE)),"",VLOOKUP(A327,Database!A:AA,22,FALSE))))</f>
        <v/>
      </c>
      <c r="AE327" s="20">
        <f ca="1">IFERROR(
   IF(
     OR(ISBLANK(P327),ISBLANK(Q327)),
     "",
     IF(
       AND(AB327&lt;&gt;"",OR(W327="Terminé",W327="En cours")),
       VLOOKUP(AD327,Setup_ScoreExactBonus!A:D,4,FALSE),
       0
     )),
  0)</f>
        <v>0</v>
      </c>
      <c r="AF327" s="21">
        <f t="shared" ca="1" si="29"/>
        <v>72</v>
      </c>
      <c r="AG327" s="21">
        <f ca="1">SUMIFS(AF$2:AF327,D$2:D327,D327)</f>
        <v>538</v>
      </c>
    </row>
    <row r="328" spans="1:33" hidden="1" x14ac:dyDescent="0.35">
      <c r="A328" s="21">
        <f>IF(ISBLANK(B328),"",COUNTIF(B$2:B328,B328))-1</f>
        <v>12</v>
      </c>
      <c r="B328" s="27">
        <v>3</v>
      </c>
      <c r="C328" s="10">
        <f>VLOOKUP($A328+IF($A328=0,1,0),Database!$A:$Y,7,FALSE)</f>
        <v>46188.166666666664</v>
      </c>
      <c r="D328" s="21" t="str">
        <f>VLOOKUP(Pronostics!$B328,Setup_MPP!$A:$G,3,FALSE)</f>
        <v>PasMetalleux</v>
      </c>
      <c r="E328" s="21" t="str">
        <f>VLOOKUP(Pronostics!$B328,Setup_MPP!$A:$G,2,FALSE)</f>
        <v>Elwenn JOUBREL</v>
      </c>
      <c r="F328" s="21" t="str">
        <f>VLOOKUP($B328,Setup_MPP!$A:$E,4,FALSE)</f>
        <v>#F5C7FC</v>
      </c>
      <c r="G328" s="21" t="str">
        <f>VLOOKUP($B328,Setup_MPP!$A:$E,5,FALSE)</f>
        <v>#C489CF</v>
      </c>
      <c r="H328" s="21" t="str">
        <f>IFERROR(IF(AND(A328&gt;=1,A328&lt;=104),VLOOKUP($A328,Location!$A:$J,6,FALSE),IF(A328=0,"Avant l'ouverture",IF(OR(A328=105,A328=106),"Bonus"))),"")</f>
        <v>Tour 1</v>
      </c>
      <c r="I328" s="21" t="str">
        <f>IF(LEFT(H328,4)="Tour",VLOOKUP(A328,Database!$A:$C,3,FALSE),"")</f>
        <v>F</v>
      </c>
      <c r="J328" s="21" t="str">
        <f>VLOOKUP($A328,Location!$A:$J,7,FALSE)</f>
        <v>Suède</v>
      </c>
      <c r="K328" s="21" t="str">
        <f>IFERROR(VLOOKUP(J328,Setup_Team!$B:$C,2,FALSE), "TDB")</f>
        <v>SWE</v>
      </c>
      <c r="L328" s="21" t="str">
        <f>VLOOKUP($A328,Location!$A:$J,8,FALSE)</f>
        <v>Tunisie</v>
      </c>
      <c r="M328" s="21" t="str">
        <f>IFERROR(VLOOKUP(L328,Setup_Team!$B:$C,2,FALSE), "TDB")</f>
        <v>TUN</v>
      </c>
      <c r="N328" s="21" t="str">
        <f>VLOOKUP($A328,Location!$A:$J,9,FALSE)</f>
        <v>Monterrey</v>
      </c>
      <c r="O328" s="21" t="str">
        <f>VLOOKUP($A328,Location!$A:$J,10,FALSE)</f>
        <v>Estadio BBVA</v>
      </c>
      <c r="P328" s="27">
        <v>1</v>
      </c>
      <c r="Q328" s="27">
        <v>0</v>
      </c>
      <c r="R328" s="27" t="str">
        <f t="shared" si="31"/>
        <v>1-0</v>
      </c>
      <c r="S328" s="21">
        <v>0</v>
      </c>
      <c r="T328" s="20">
        <f>VLOOKUP($A328,Database!$A:$Y,10,FALSE)</f>
        <v>72</v>
      </c>
      <c r="U328" s="20">
        <f>VLOOKUP($A328,Database!$A:$Y,11,FALSE)</f>
        <v>110</v>
      </c>
      <c r="V328" s="20">
        <f>VLOOKUP($A328,Database!$A:$Y,12,FALSE)</f>
        <v>122</v>
      </c>
      <c r="W328" s="20" t="str">
        <f>VLOOKUP(A328,Database!A:M,13,FALSE)</f>
        <v>Terminé</v>
      </c>
      <c r="X328" s="20">
        <f>VLOOKUP($A328,Database!$A:$Y,20,FALSE)</f>
        <v>5</v>
      </c>
      <c r="Y328" s="20">
        <f>VLOOKUP($A328,Database!$A:$Y,21,FALSE)</f>
        <v>1</v>
      </c>
      <c r="Z328" s="20">
        <f t="shared" si="30"/>
        <v>0</v>
      </c>
      <c r="AA328" s="20">
        <f t="shared" si="26"/>
        <v>1</v>
      </c>
      <c r="AB328" s="20">
        <f t="shared" ca="1" si="27"/>
        <v>72</v>
      </c>
      <c r="AC328" s="20">
        <f t="shared" ca="1" si="28"/>
        <v>0</v>
      </c>
      <c r="AD328" s="20" t="str">
        <f ca="1">IF(AC328=0,"",IF(OR(ISBLANK(P328),ISBLANK(Q328)),"",IF(ISBLANK(VLOOKUP(A328,Database!A:AA,22,FALSE)),"",VLOOKUP(A328,Database!A:AA,22,FALSE))))</f>
        <v/>
      </c>
      <c r="AE328" s="20">
        <f ca="1">IFERROR(
   IF(
     OR(ISBLANK(P328),ISBLANK(Q328)),
     "",
     IF(
       AND(AB328&lt;&gt;"",OR(W328="Terminé",W328="En cours")),
       VLOOKUP(AD328,Setup_ScoreExactBonus!A:D,4,FALSE),
       0
     )),
  0)</f>
        <v>0</v>
      </c>
      <c r="AF328" s="21">
        <f t="shared" ca="1" si="29"/>
        <v>72</v>
      </c>
      <c r="AG328" s="21">
        <f ca="1">SUMIFS(AF$2:AF328,D$2:D328,D328)</f>
        <v>519</v>
      </c>
    </row>
    <row r="329" spans="1:33" hidden="1" x14ac:dyDescent="0.35">
      <c r="A329" s="21">
        <f>IF(ISBLANK(B329),"",COUNTIF(B$2:B329,B329))-1</f>
        <v>12</v>
      </c>
      <c r="B329" s="27">
        <v>4</v>
      </c>
      <c r="C329" s="10">
        <f>VLOOKUP($A329+IF($A329=0,1,0),Database!$A:$Y,7,FALSE)</f>
        <v>46188.166666666664</v>
      </c>
      <c r="D329" s="21" t="str">
        <f>VLOOKUP(Pronostics!$B329,Setup_MPP!$A:$G,3,FALSE)</f>
        <v>Popo444</v>
      </c>
      <c r="E329" s="21" t="str">
        <f>VLOOKUP(Pronostics!$B329,Setup_MPP!$A:$G,2,FALSE)</f>
        <v>Pauline OLIVIER</v>
      </c>
      <c r="F329" s="21" t="str">
        <f>VLOOKUP($B329,Setup_MPP!$A:$E,4,FALSE)</f>
        <v>#A5EA7F</v>
      </c>
      <c r="G329" s="21" t="str">
        <f>VLOOKUP($B329,Setup_MPP!$A:$E,5,FALSE)</f>
        <v>#80C65A</v>
      </c>
      <c r="H329" s="21" t="str">
        <f>IFERROR(IF(AND(A329&gt;=1,A329&lt;=104),VLOOKUP($A329,Location!$A:$J,6,FALSE),IF(A329=0,"Avant l'ouverture",IF(OR(A329=105,A329=106),"Bonus"))),"")</f>
        <v>Tour 1</v>
      </c>
      <c r="I329" s="21" t="str">
        <f>IF(LEFT(H329,4)="Tour",VLOOKUP(A329,Database!$A:$C,3,FALSE),"")</f>
        <v>F</v>
      </c>
      <c r="J329" s="21" t="str">
        <f>VLOOKUP($A329,Location!$A:$J,7,FALSE)</f>
        <v>Suède</v>
      </c>
      <c r="K329" s="21" t="str">
        <f>IFERROR(VLOOKUP(J329,Setup_Team!$B:$C,2,FALSE), "TDB")</f>
        <v>SWE</v>
      </c>
      <c r="L329" s="21" t="str">
        <f>VLOOKUP($A329,Location!$A:$J,8,FALSE)</f>
        <v>Tunisie</v>
      </c>
      <c r="M329" s="21" t="str">
        <f>IFERROR(VLOOKUP(L329,Setup_Team!$B:$C,2,FALSE), "TDB")</f>
        <v>TUN</v>
      </c>
      <c r="N329" s="21" t="str">
        <f>VLOOKUP($A329,Location!$A:$J,9,FALSE)</f>
        <v>Monterrey</v>
      </c>
      <c r="O329" s="21" t="str">
        <f>VLOOKUP($A329,Location!$A:$J,10,FALSE)</f>
        <v>Estadio BBVA</v>
      </c>
      <c r="P329" s="27">
        <v>1</v>
      </c>
      <c r="Q329" s="27">
        <v>0</v>
      </c>
      <c r="R329" s="27" t="str">
        <f t="shared" si="31"/>
        <v>1-0</v>
      </c>
      <c r="S329" s="21">
        <v>0</v>
      </c>
      <c r="T329" s="20">
        <f>VLOOKUP($A329,Database!$A:$Y,10,FALSE)</f>
        <v>72</v>
      </c>
      <c r="U329" s="20">
        <f>VLOOKUP($A329,Database!$A:$Y,11,FALSE)</f>
        <v>110</v>
      </c>
      <c r="V329" s="20">
        <f>VLOOKUP($A329,Database!$A:$Y,12,FALSE)</f>
        <v>122</v>
      </c>
      <c r="W329" s="20" t="str">
        <f>VLOOKUP(A329,Database!A:M,13,FALSE)</f>
        <v>Terminé</v>
      </c>
      <c r="X329" s="20">
        <f>VLOOKUP($A329,Database!$A:$Y,20,FALSE)</f>
        <v>5</v>
      </c>
      <c r="Y329" s="20">
        <f>VLOOKUP($A329,Database!$A:$Y,21,FALSE)</f>
        <v>1</v>
      </c>
      <c r="Z329" s="20">
        <f t="shared" si="30"/>
        <v>0</v>
      </c>
      <c r="AA329" s="20">
        <f t="shared" si="26"/>
        <v>1</v>
      </c>
      <c r="AB329" s="20">
        <f t="shared" ca="1" si="27"/>
        <v>72</v>
      </c>
      <c r="AC329" s="20">
        <f t="shared" ca="1" si="28"/>
        <v>0</v>
      </c>
      <c r="AD329" s="20" t="str">
        <f ca="1">IF(AC329=0,"",IF(OR(ISBLANK(P329),ISBLANK(Q329)),"",IF(ISBLANK(VLOOKUP(A329,Database!A:AA,22,FALSE)),"",VLOOKUP(A329,Database!A:AA,22,FALSE))))</f>
        <v/>
      </c>
      <c r="AE329" s="20">
        <f ca="1">IFERROR(
   IF(
     OR(ISBLANK(P329),ISBLANK(Q329)),
     "",
     IF(
       AND(AB329&lt;&gt;"",OR(W329="Terminé",W329="En cours")),
       VLOOKUP(AD329,Setup_ScoreExactBonus!A:D,4,FALSE),
       0
     )),
  0)</f>
        <v>0</v>
      </c>
      <c r="AF329" s="21">
        <f t="shared" ca="1" si="29"/>
        <v>72</v>
      </c>
      <c r="AG329" s="21">
        <f ca="1">SUMIFS(AF$2:AF329,D$2:D329,D329)</f>
        <v>274</v>
      </c>
    </row>
    <row r="330" spans="1:33" hidden="1" x14ac:dyDescent="0.35">
      <c r="A330" s="21">
        <f>IF(ISBLANK(B330),"",COUNTIF(B$2:B330,B330))-1</f>
        <v>12</v>
      </c>
      <c r="B330" s="27">
        <v>5</v>
      </c>
      <c r="C330" s="10">
        <f>VLOOKUP($A330+IF($A330=0,1,0),Database!$A:$Y,7,FALSE)</f>
        <v>46188.166666666664</v>
      </c>
      <c r="D330" s="21" t="str">
        <f>VLOOKUP(Pronostics!$B330,Setup_MPP!$A:$G,3,FALSE)</f>
        <v>_Jujul</v>
      </c>
      <c r="E330" s="21" t="str">
        <f>VLOOKUP(Pronostics!$B330,Setup_MPP!$A:$G,2,FALSE)</f>
        <v>Julie BOISSIERE</v>
      </c>
      <c r="F330" s="21" t="str">
        <f>VLOOKUP($B330,Setup_MPP!$A:$E,4,FALSE)</f>
        <v>#D890FF</v>
      </c>
      <c r="G330" s="21" t="str">
        <f>VLOOKUP($B330,Setup_MPP!$A:$E,5,FALSE)</f>
        <v>#B750EF</v>
      </c>
      <c r="H330" s="21" t="str">
        <f>IFERROR(IF(AND(A330&gt;=1,A330&lt;=104),VLOOKUP($A330,Location!$A:$J,6,FALSE),IF(A330=0,"Avant l'ouverture",IF(OR(A330=105,A330=106),"Bonus"))),"")</f>
        <v>Tour 1</v>
      </c>
      <c r="I330" s="21" t="str">
        <f>IF(LEFT(H330,4)="Tour",VLOOKUP(A330,Database!$A:$C,3,FALSE),"")</f>
        <v>F</v>
      </c>
      <c r="J330" s="21" t="str">
        <f>VLOOKUP($A330,Location!$A:$J,7,FALSE)</f>
        <v>Suède</v>
      </c>
      <c r="K330" s="21" t="str">
        <f>IFERROR(VLOOKUP(J330,Setup_Team!$B:$C,2,FALSE), "TDB")</f>
        <v>SWE</v>
      </c>
      <c r="L330" s="21" t="str">
        <f>VLOOKUP($A330,Location!$A:$J,8,FALSE)</f>
        <v>Tunisie</v>
      </c>
      <c r="M330" s="21" t="str">
        <f>IFERROR(VLOOKUP(L330,Setup_Team!$B:$C,2,FALSE), "TDB")</f>
        <v>TUN</v>
      </c>
      <c r="N330" s="21" t="str">
        <f>VLOOKUP($A330,Location!$A:$J,9,FALSE)</f>
        <v>Monterrey</v>
      </c>
      <c r="O330" s="21" t="str">
        <f>VLOOKUP($A330,Location!$A:$J,10,FALSE)</f>
        <v>Estadio BBVA</v>
      </c>
      <c r="P330" s="27"/>
      <c r="Q330" s="27"/>
      <c r="R330" s="27" t="str">
        <f t="shared" si="31"/>
        <v>0-0</v>
      </c>
      <c r="S330" s="21">
        <v>0</v>
      </c>
      <c r="T330" s="20">
        <f>VLOOKUP($A330,Database!$A:$Y,10,FALSE)</f>
        <v>72</v>
      </c>
      <c r="U330" s="20">
        <f>VLOOKUP($A330,Database!$A:$Y,11,FALSE)</f>
        <v>110</v>
      </c>
      <c r="V330" s="20">
        <f>VLOOKUP($A330,Database!$A:$Y,12,FALSE)</f>
        <v>122</v>
      </c>
      <c r="W330" s="20" t="str">
        <f>VLOOKUP(A330,Database!A:M,13,FALSE)</f>
        <v>Terminé</v>
      </c>
      <c r="X330" s="20">
        <f>VLOOKUP($A330,Database!$A:$Y,20,FALSE)</f>
        <v>5</v>
      </c>
      <c r="Y330" s="20">
        <f>VLOOKUP($A330,Database!$A:$Y,21,FALSE)</f>
        <v>1</v>
      </c>
      <c r="Z330" s="20">
        <f t="shared" si="30"/>
        <v>1</v>
      </c>
      <c r="AA330" s="20" t="str">
        <f t="shared" si="26"/>
        <v/>
      </c>
      <c r="AB330" s="20">
        <f t="shared" ca="1" si="27"/>
        <v>0</v>
      </c>
      <c r="AC330" s="20">
        <f t="shared" ca="1" si="28"/>
        <v>0</v>
      </c>
      <c r="AD330" s="20" t="str">
        <f ca="1">IF(AC330=0,"",IF(OR(ISBLANK(P330),ISBLANK(Q330)),"",IF(ISBLANK(VLOOKUP(A330,Database!A:AA,22,FALSE)),"",VLOOKUP(A330,Database!A:AA,22,FALSE))))</f>
        <v/>
      </c>
      <c r="AE330" s="20" t="str">
        <f>IFERROR(
   IF(
     OR(ISBLANK(P330),ISBLANK(Q330)),
     "",
     IF(
       AND(AB330&lt;&gt;"",OR(W330="Terminé",W330="En cours")),
       VLOOKUP(AD330,Setup_ScoreExactBonus!A:D,4,FALSE),
       0
     )),
  0)</f>
        <v/>
      </c>
      <c r="AF330" s="21">
        <f t="shared" si="29"/>
        <v>0</v>
      </c>
      <c r="AG330" s="21">
        <f ca="1">SUMIFS(AF$2:AF330,D$2:D330,D330)</f>
        <v>96</v>
      </c>
    </row>
    <row r="331" spans="1:33" hidden="1" x14ac:dyDescent="0.35">
      <c r="A331" s="21">
        <f>IF(ISBLANK(B331),"",COUNTIF(B$2:B331,B331))-1</f>
        <v>12</v>
      </c>
      <c r="B331" s="27">
        <v>6</v>
      </c>
      <c r="C331" s="10">
        <f>VLOOKUP($A331+IF($A331=0,1,0),Database!$A:$Y,7,FALSE)</f>
        <v>46188.166666666664</v>
      </c>
      <c r="D331" s="21" t="str">
        <f>VLOOKUP(Pronostics!$B331,Setup_MPP!$A:$G,3,FALSE)</f>
        <v>Julay</v>
      </c>
      <c r="E331" s="21" t="str">
        <f>VLOOKUP(Pronostics!$B331,Setup_MPP!$A:$G,2,FALSE)</f>
        <v>Julie BOUCHARD</v>
      </c>
      <c r="F331" s="21" t="str">
        <f>VLOOKUP($B331,Setup_MPP!$A:$E,4,FALSE)</f>
        <v>#A6F7B1</v>
      </c>
      <c r="G331" s="21" t="str">
        <f>VLOOKUP($B331,Setup_MPP!$A:$E,5,FALSE)</f>
        <v>#6EC179</v>
      </c>
      <c r="H331" s="21" t="str">
        <f>IFERROR(IF(AND(A331&gt;=1,A331&lt;=104),VLOOKUP($A331,Location!$A:$J,6,FALSE),IF(A331=0,"Avant l'ouverture",IF(OR(A331=105,A331=106),"Bonus"))),"")</f>
        <v>Tour 1</v>
      </c>
      <c r="I331" s="21" t="str">
        <f>IF(LEFT(H331,4)="Tour",VLOOKUP(A331,Database!$A:$C,3,FALSE),"")</f>
        <v>F</v>
      </c>
      <c r="J331" s="21" t="str">
        <f>VLOOKUP($A331,Location!$A:$J,7,FALSE)</f>
        <v>Suède</v>
      </c>
      <c r="K331" s="21" t="str">
        <f>IFERROR(VLOOKUP(J331,Setup_Team!$B:$C,2,FALSE), "TDB")</f>
        <v>SWE</v>
      </c>
      <c r="L331" s="21" t="str">
        <f>VLOOKUP($A331,Location!$A:$J,8,FALSE)</f>
        <v>Tunisie</v>
      </c>
      <c r="M331" s="21" t="str">
        <f>IFERROR(VLOOKUP(L331,Setup_Team!$B:$C,2,FALSE), "TDB")</f>
        <v>TUN</v>
      </c>
      <c r="N331" s="21" t="str">
        <f>VLOOKUP($A331,Location!$A:$J,9,FALSE)</f>
        <v>Monterrey</v>
      </c>
      <c r="O331" s="21" t="str">
        <f>VLOOKUP($A331,Location!$A:$J,10,FALSE)</f>
        <v>Estadio BBVA</v>
      </c>
      <c r="P331" s="27">
        <v>1</v>
      </c>
      <c r="Q331" s="27">
        <v>0</v>
      </c>
      <c r="R331" s="27" t="str">
        <f t="shared" si="31"/>
        <v>1-0</v>
      </c>
      <c r="S331" s="21">
        <v>0</v>
      </c>
      <c r="T331" s="20">
        <f>VLOOKUP($A331,Database!$A:$Y,10,FALSE)</f>
        <v>72</v>
      </c>
      <c r="U331" s="20">
        <f>VLOOKUP($A331,Database!$A:$Y,11,FALSE)</f>
        <v>110</v>
      </c>
      <c r="V331" s="20">
        <f>VLOOKUP($A331,Database!$A:$Y,12,FALSE)</f>
        <v>122</v>
      </c>
      <c r="W331" s="20" t="str">
        <f>VLOOKUP(A331,Database!A:M,13,FALSE)</f>
        <v>Terminé</v>
      </c>
      <c r="X331" s="20">
        <f>VLOOKUP($A331,Database!$A:$Y,20,FALSE)</f>
        <v>5</v>
      </c>
      <c r="Y331" s="20">
        <f>VLOOKUP($A331,Database!$A:$Y,21,FALSE)</f>
        <v>1</v>
      </c>
      <c r="Z331" s="20">
        <f t="shared" si="30"/>
        <v>0</v>
      </c>
      <c r="AA331" s="20">
        <f t="shared" si="26"/>
        <v>1</v>
      </c>
      <c r="AB331" s="20">
        <f t="shared" ca="1" si="27"/>
        <v>72</v>
      </c>
      <c r="AC331" s="20">
        <f t="shared" ca="1" si="28"/>
        <v>0</v>
      </c>
      <c r="AD331" s="20" t="str">
        <f ca="1">IF(AC331=0,"",IF(OR(ISBLANK(P331),ISBLANK(Q331)),"",IF(ISBLANK(VLOOKUP(A331,Database!A:AA,22,FALSE)),"",VLOOKUP(A331,Database!A:AA,22,FALSE))))</f>
        <v/>
      </c>
      <c r="AE331" s="20">
        <f ca="1">IFERROR(
   IF(
     OR(ISBLANK(P331),ISBLANK(Q331)),
     "",
     IF(
       AND(AB331&lt;&gt;"",OR(W331="Terminé",W331="En cours")),
       VLOOKUP(AD331,Setup_ScoreExactBonus!A:D,4,FALSE),
       0
     )),
  0)</f>
        <v>0</v>
      </c>
      <c r="AF331" s="21">
        <f t="shared" ca="1" si="29"/>
        <v>72</v>
      </c>
      <c r="AG331" s="21">
        <f ca="1">SUMIFS(AF$2:AF331,D$2:D331,D331)</f>
        <v>362</v>
      </c>
    </row>
    <row r="332" spans="1:33" hidden="1" x14ac:dyDescent="0.35">
      <c r="A332" s="21">
        <f>IF(ISBLANK(B332),"",COUNTIF(B$2:B332,B332))-1</f>
        <v>12</v>
      </c>
      <c r="B332" s="27">
        <v>7</v>
      </c>
      <c r="C332" s="10">
        <f>VLOOKUP($A332+IF($A332=0,1,0),Database!$A:$Y,7,FALSE)</f>
        <v>46188.166666666664</v>
      </c>
      <c r="D332" s="21" t="str">
        <f>VLOOKUP(Pronostics!$B332,Setup_MPP!$A:$G,3,FALSE)</f>
        <v>__Vince__</v>
      </c>
      <c r="E332" s="21" t="str">
        <f>VLOOKUP(Pronostics!$B332,Setup_MPP!$A:$G,2,FALSE)</f>
        <v>Vincent FRAYSSE</v>
      </c>
      <c r="F332" s="21" t="str">
        <f>VLOOKUP($B332,Setup_MPP!$A:$E,4,FALSE)</f>
        <v>#B2EAE8</v>
      </c>
      <c r="G332" s="21" t="str">
        <f>VLOOKUP($B332,Setup_MPP!$A:$E,5,FALSE)</f>
        <v>#6CB4B1</v>
      </c>
      <c r="H332" s="21" t="str">
        <f>IFERROR(IF(AND(A332&gt;=1,A332&lt;=104),VLOOKUP($A332,Location!$A:$J,6,FALSE),IF(A332=0,"Avant l'ouverture",IF(OR(A332=105,A332=106),"Bonus"))),"")</f>
        <v>Tour 1</v>
      </c>
      <c r="I332" s="21" t="str">
        <f>IF(LEFT(H332,4)="Tour",VLOOKUP(A332,Database!$A:$C,3,FALSE),"")</f>
        <v>F</v>
      </c>
      <c r="J332" s="21" t="str">
        <f>VLOOKUP($A332,Location!$A:$J,7,FALSE)</f>
        <v>Suède</v>
      </c>
      <c r="K332" s="21" t="str">
        <f>IFERROR(VLOOKUP(J332,Setup_Team!$B:$C,2,FALSE), "TDB")</f>
        <v>SWE</v>
      </c>
      <c r="L332" s="21" t="str">
        <f>VLOOKUP($A332,Location!$A:$J,8,FALSE)</f>
        <v>Tunisie</v>
      </c>
      <c r="M332" s="21" t="str">
        <f>IFERROR(VLOOKUP(L332,Setup_Team!$B:$C,2,FALSE), "TDB")</f>
        <v>TUN</v>
      </c>
      <c r="N332" s="21" t="str">
        <f>VLOOKUP($A332,Location!$A:$J,9,FALSE)</f>
        <v>Monterrey</v>
      </c>
      <c r="O332" s="21" t="str">
        <f>VLOOKUP($A332,Location!$A:$J,10,FALSE)</f>
        <v>Estadio BBVA</v>
      </c>
      <c r="P332" s="27">
        <v>1</v>
      </c>
      <c r="Q332" s="27">
        <v>1</v>
      </c>
      <c r="R332" s="27" t="str">
        <f t="shared" si="31"/>
        <v>1-1</v>
      </c>
      <c r="S332" s="21">
        <v>0</v>
      </c>
      <c r="T332" s="20">
        <f>VLOOKUP($A332,Database!$A:$Y,10,FALSE)</f>
        <v>72</v>
      </c>
      <c r="U332" s="20">
        <f>VLOOKUP($A332,Database!$A:$Y,11,FALSE)</f>
        <v>110</v>
      </c>
      <c r="V332" s="20">
        <f>VLOOKUP($A332,Database!$A:$Y,12,FALSE)</f>
        <v>122</v>
      </c>
      <c r="W332" s="20" t="str">
        <f>VLOOKUP(A332,Database!A:M,13,FALSE)</f>
        <v>Terminé</v>
      </c>
      <c r="X332" s="20">
        <f>VLOOKUP($A332,Database!$A:$Y,20,FALSE)</f>
        <v>5</v>
      </c>
      <c r="Y332" s="20">
        <f>VLOOKUP($A332,Database!$A:$Y,21,FALSE)</f>
        <v>1</v>
      </c>
      <c r="Z332" s="20">
        <f t="shared" si="30"/>
        <v>0</v>
      </c>
      <c r="AA332" s="20">
        <f t="shared" si="26"/>
        <v>0</v>
      </c>
      <c r="AB332" s="20">
        <f t="shared" ca="1" si="27"/>
        <v>0</v>
      </c>
      <c r="AC332" s="20">
        <f t="shared" ca="1" si="28"/>
        <v>0</v>
      </c>
      <c r="AD332" s="20" t="str">
        <f ca="1">IF(AC332=0,"",IF(OR(ISBLANK(P332),ISBLANK(Q332)),"",IF(ISBLANK(VLOOKUP(A332,Database!A:AA,22,FALSE)),"",VLOOKUP(A332,Database!A:AA,22,FALSE))))</f>
        <v/>
      </c>
      <c r="AE332" s="20">
        <f ca="1">IFERROR(
   IF(
     OR(ISBLANK(P332),ISBLANK(Q332)),
     "",
     IF(
       AND(AB332&lt;&gt;"",OR(W332="Terminé",W332="En cours")),
       VLOOKUP(AD332,Setup_ScoreExactBonus!A:D,4,FALSE),
       0
     )),
  0)</f>
        <v>0</v>
      </c>
      <c r="AF332" s="21">
        <f t="shared" ca="1" si="29"/>
        <v>0</v>
      </c>
      <c r="AG332" s="21">
        <f ca="1">SUMIFS(AF$2:AF332,D$2:D332,D332)</f>
        <v>138</v>
      </c>
    </row>
    <row r="333" spans="1:33" hidden="1" x14ac:dyDescent="0.35">
      <c r="A333" s="21">
        <f>IF(ISBLANK(B333),"",COUNTIF(B$2:B333,B333))-1</f>
        <v>12</v>
      </c>
      <c r="B333" s="27">
        <v>8</v>
      </c>
      <c r="C333" s="10">
        <f>VLOOKUP($A333+IF($A333=0,1,0),Database!$A:$Y,7,FALSE)</f>
        <v>46188.166666666664</v>
      </c>
      <c r="D333" s="21" t="str">
        <f>VLOOKUP(Pronostics!$B333,Setup_MPP!$A:$G,3,FALSE)</f>
        <v>Louuiiis</v>
      </c>
      <c r="E333" s="21" t="str">
        <f>VLOOKUP(Pronostics!$B333,Setup_MPP!$A:$G,2,FALSE)</f>
        <v>Louis HARLE</v>
      </c>
      <c r="F333" s="21" t="str">
        <f>VLOOKUP($B333,Setup_MPP!$A:$E,4,FALSE)</f>
        <v>#EEF7B1</v>
      </c>
      <c r="G333" s="21" t="str">
        <f>VLOOKUP($B333,Setup_MPP!$A:$E,5,FALSE)</f>
        <v>#C1CB7D</v>
      </c>
      <c r="H333" s="21" t="str">
        <f>IFERROR(IF(AND(A333&gt;=1,A333&lt;=104),VLOOKUP($A333,Location!$A:$J,6,FALSE),IF(A333=0,"Avant l'ouverture",IF(OR(A333=105,A333=106),"Bonus"))),"")</f>
        <v>Tour 1</v>
      </c>
      <c r="I333" s="21" t="str">
        <f>IF(LEFT(H333,4)="Tour",VLOOKUP(A333,Database!$A:$C,3,FALSE),"")</f>
        <v>F</v>
      </c>
      <c r="J333" s="21" t="str">
        <f>VLOOKUP($A333,Location!$A:$J,7,FALSE)</f>
        <v>Suède</v>
      </c>
      <c r="K333" s="21" t="str">
        <f>IFERROR(VLOOKUP(J333,Setup_Team!$B:$C,2,FALSE), "TDB")</f>
        <v>SWE</v>
      </c>
      <c r="L333" s="21" t="str">
        <f>VLOOKUP($A333,Location!$A:$J,8,FALSE)</f>
        <v>Tunisie</v>
      </c>
      <c r="M333" s="21" t="str">
        <f>IFERROR(VLOOKUP(L333,Setup_Team!$B:$C,2,FALSE), "TDB")</f>
        <v>TUN</v>
      </c>
      <c r="N333" s="21" t="str">
        <f>VLOOKUP($A333,Location!$A:$J,9,FALSE)</f>
        <v>Monterrey</v>
      </c>
      <c r="O333" s="21" t="str">
        <f>VLOOKUP($A333,Location!$A:$J,10,FALSE)</f>
        <v>Estadio BBVA</v>
      </c>
      <c r="P333" s="27">
        <v>1</v>
      </c>
      <c r="Q333" s="27">
        <v>1</v>
      </c>
      <c r="R333" s="27" t="str">
        <f t="shared" si="31"/>
        <v>1-1</v>
      </c>
      <c r="S333" s="21">
        <v>0</v>
      </c>
      <c r="T333" s="20">
        <f>VLOOKUP($A333,Database!$A:$Y,10,FALSE)</f>
        <v>72</v>
      </c>
      <c r="U333" s="20">
        <f>VLOOKUP($A333,Database!$A:$Y,11,FALSE)</f>
        <v>110</v>
      </c>
      <c r="V333" s="20">
        <f>VLOOKUP($A333,Database!$A:$Y,12,FALSE)</f>
        <v>122</v>
      </c>
      <c r="W333" s="20" t="str">
        <f>VLOOKUP(A333,Database!A:M,13,FALSE)</f>
        <v>Terminé</v>
      </c>
      <c r="X333" s="20">
        <f>VLOOKUP($A333,Database!$A:$Y,20,FALSE)</f>
        <v>5</v>
      </c>
      <c r="Y333" s="20">
        <f>VLOOKUP($A333,Database!$A:$Y,21,FALSE)</f>
        <v>1</v>
      </c>
      <c r="Z333" s="20">
        <f t="shared" si="30"/>
        <v>0</v>
      </c>
      <c r="AA333" s="20">
        <f t="shared" si="26"/>
        <v>0</v>
      </c>
      <c r="AB333" s="20">
        <f t="shared" ca="1" si="27"/>
        <v>0</v>
      </c>
      <c r="AC333" s="20">
        <f t="shared" ca="1" si="28"/>
        <v>0</v>
      </c>
      <c r="AD333" s="20" t="str">
        <f ca="1">IF(AC333=0,"",IF(OR(ISBLANK(P333),ISBLANK(Q333)),"",IF(ISBLANK(VLOOKUP(A333,Database!A:AA,22,FALSE)),"",VLOOKUP(A333,Database!A:AA,22,FALSE))))</f>
        <v/>
      </c>
      <c r="AE333" s="20">
        <f ca="1">IFERROR(
   IF(
     OR(ISBLANK(P333),ISBLANK(Q333)),
     "",
     IF(
       AND(AB333&lt;&gt;"",OR(W333="Terminé",W333="En cours")),
       VLOOKUP(AD333,Setup_ScoreExactBonus!A:D,4,FALSE),
       0
     )),
  0)</f>
        <v>0</v>
      </c>
      <c r="AF333" s="21">
        <f t="shared" ca="1" si="29"/>
        <v>0</v>
      </c>
      <c r="AG333" s="21">
        <f ca="1">SUMIFS(AF$2:AF333,D$2:D333,D333)</f>
        <v>623</v>
      </c>
    </row>
    <row r="334" spans="1:33" x14ac:dyDescent="0.35">
      <c r="A334" s="21">
        <f>IF(ISBLANK(B334),"",COUNTIF(B$2:B334,B334))-1</f>
        <v>12</v>
      </c>
      <c r="B334" s="27">
        <v>9</v>
      </c>
      <c r="C334" s="10">
        <f>VLOOKUP($A334+IF($A334=0,1,0),Database!$A:$Y,7,FALSE)</f>
        <v>46188.166666666664</v>
      </c>
      <c r="D334" s="21" t="str">
        <f>VLOOKUP(Pronostics!$B334,Setup_MPP!$A:$G,3,FALSE)</f>
        <v>Aurelien_dpq</v>
      </c>
      <c r="E334" s="21" t="str">
        <f>VLOOKUP(Pronostics!$B334,Setup_MPP!$A:$G,2,FALSE)</f>
        <v>Aurélien DE POULPIQUET</v>
      </c>
      <c r="F334" s="21" t="str">
        <f>VLOOKUP($B334,Setup_MPP!$A:$E,4,FALSE)</f>
        <v>#F4EA9D</v>
      </c>
      <c r="G334" s="21" t="str">
        <f>VLOOKUP($B334,Setup_MPP!$A:$E,5,FALSE)</f>
        <v>#D2C458</v>
      </c>
      <c r="H334" s="21" t="str">
        <f>IFERROR(IF(AND(A334&gt;=1,A334&lt;=104),VLOOKUP($A334,Location!$A:$J,6,FALSE),IF(A334=0,"Avant l'ouverture",IF(OR(A334=105,A334=106),"Bonus"))),"")</f>
        <v>Tour 1</v>
      </c>
      <c r="I334" s="21" t="str">
        <f>IF(LEFT(H334,4)="Tour",VLOOKUP(A334,Database!$A:$C,3,FALSE),"")</f>
        <v>F</v>
      </c>
      <c r="J334" s="21" t="str">
        <f>VLOOKUP($A334,Location!$A:$J,7,FALSE)</f>
        <v>Suède</v>
      </c>
      <c r="K334" s="21" t="str">
        <f>IFERROR(VLOOKUP(J334,Setup_Team!$B:$C,2,FALSE), "TDB")</f>
        <v>SWE</v>
      </c>
      <c r="L334" s="21" t="str">
        <f>VLOOKUP($A334,Location!$A:$J,8,FALSE)</f>
        <v>Tunisie</v>
      </c>
      <c r="M334" s="21" t="str">
        <f>IFERROR(VLOOKUP(L334,Setup_Team!$B:$C,2,FALSE), "TDB")</f>
        <v>TUN</v>
      </c>
      <c r="N334" s="21" t="str">
        <f>VLOOKUP($A334,Location!$A:$J,9,FALSE)</f>
        <v>Monterrey</v>
      </c>
      <c r="O334" s="21" t="str">
        <f>VLOOKUP($A334,Location!$A:$J,10,FALSE)</f>
        <v>Estadio BBVA</v>
      </c>
      <c r="P334" s="27">
        <v>2</v>
      </c>
      <c r="Q334" s="27">
        <v>0</v>
      </c>
      <c r="R334" s="27" t="str">
        <f t="shared" si="31"/>
        <v>2-0</v>
      </c>
      <c r="S334" s="21">
        <v>0</v>
      </c>
      <c r="T334" s="20">
        <f>VLOOKUP($A334,Database!$A:$Y,10,FALSE)</f>
        <v>72</v>
      </c>
      <c r="U334" s="20">
        <f>VLOOKUP($A334,Database!$A:$Y,11,FALSE)</f>
        <v>110</v>
      </c>
      <c r="V334" s="20">
        <f>VLOOKUP($A334,Database!$A:$Y,12,FALSE)</f>
        <v>122</v>
      </c>
      <c r="W334" s="20" t="str">
        <f>VLOOKUP(A334,Database!A:M,13,FALSE)</f>
        <v>Terminé</v>
      </c>
      <c r="X334" s="20">
        <f>VLOOKUP($A334,Database!$A:$Y,20,FALSE)</f>
        <v>5</v>
      </c>
      <c r="Y334" s="20">
        <f>VLOOKUP($A334,Database!$A:$Y,21,FALSE)</f>
        <v>1</v>
      </c>
      <c r="Z334" s="20">
        <f t="shared" si="30"/>
        <v>0</v>
      </c>
      <c r="AA334" s="20">
        <f t="shared" si="26"/>
        <v>1</v>
      </c>
      <c r="AB334" s="20">
        <f t="shared" ca="1" si="27"/>
        <v>72</v>
      </c>
      <c r="AC334" s="20">
        <f t="shared" ca="1" si="28"/>
        <v>0</v>
      </c>
      <c r="AD334" s="20" t="str">
        <f ca="1">IF(AC334=0,"",IF(OR(ISBLANK(P334),ISBLANK(Q334)),"",IF(ISBLANK(VLOOKUP(A334,Database!A:AA,22,FALSE)),"",VLOOKUP(A334,Database!A:AA,22,FALSE))))</f>
        <v/>
      </c>
      <c r="AE334" s="20">
        <f ca="1">IFERROR(
   IF(
     OR(ISBLANK(P334),ISBLANK(Q334)),
     "",
     IF(
       AND(AB334&lt;&gt;"",OR(W334="Terminé",W334="En cours")),
       VLOOKUP(AD334,Setup_ScoreExactBonus!A:D,4,FALSE),
       0
     )),
  0)</f>
        <v>0</v>
      </c>
      <c r="AF334" s="21">
        <f t="shared" ca="1" si="29"/>
        <v>72</v>
      </c>
      <c r="AG334" s="21">
        <f ca="1">SUMIFS(AF$2:AF334,D$2:D334,D334)</f>
        <v>492</v>
      </c>
    </row>
    <row r="335" spans="1:33" hidden="1" x14ac:dyDescent="0.35">
      <c r="A335" s="21">
        <f>IF(ISBLANK(B335),"",COUNTIF(B$2:B335,B335))-1</f>
        <v>12</v>
      </c>
      <c r="B335" s="27">
        <v>10</v>
      </c>
      <c r="C335" s="10">
        <f>VLOOKUP($A335+IF($A335=0,1,0),Database!$A:$Y,7,FALSE)</f>
        <v>46188.166666666664</v>
      </c>
      <c r="D335" s="21" t="str">
        <f>VLOOKUP(Pronostics!$B335,Setup_MPP!$A:$G,3,FALSE)</f>
        <v>RandomPaul</v>
      </c>
      <c r="E335" s="21" t="str">
        <f>VLOOKUP(Pronostics!$B335,Setup_MPP!$A:$G,2,FALSE)</f>
        <v>Paul MONTESINOS</v>
      </c>
      <c r="F335" s="21" t="str">
        <f>VLOOKUP($B335,Setup_MPP!$A:$E,4,FALSE)</f>
        <v>#C4B0FF</v>
      </c>
      <c r="G335" s="21" t="str">
        <f>VLOOKUP($B335,Setup_MPP!$A:$E,5,FALSE)</f>
        <v>#7F66C8</v>
      </c>
      <c r="H335" s="21" t="str">
        <f>IFERROR(IF(AND(A335&gt;=1,A335&lt;=104),VLOOKUP($A335,Location!$A:$J,6,FALSE),IF(A335=0,"Avant l'ouverture",IF(OR(A335=105,A335=106),"Bonus"))),"")</f>
        <v>Tour 1</v>
      </c>
      <c r="I335" s="21" t="str">
        <f>IF(LEFT(H335,4)="Tour",VLOOKUP(A335,Database!$A:$C,3,FALSE),"")</f>
        <v>F</v>
      </c>
      <c r="J335" s="21" t="str">
        <f>VLOOKUP($A335,Location!$A:$J,7,FALSE)</f>
        <v>Suède</v>
      </c>
      <c r="K335" s="21" t="str">
        <f>IFERROR(VLOOKUP(J335,Setup_Team!$B:$C,2,FALSE), "TDB")</f>
        <v>SWE</v>
      </c>
      <c r="L335" s="21" t="str">
        <f>VLOOKUP($A335,Location!$A:$J,8,FALSE)</f>
        <v>Tunisie</v>
      </c>
      <c r="M335" s="21" t="str">
        <f>IFERROR(VLOOKUP(L335,Setup_Team!$B:$C,2,FALSE), "TDB")</f>
        <v>TUN</v>
      </c>
      <c r="N335" s="21" t="str">
        <f>VLOOKUP($A335,Location!$A:$J,9,FALSE)</f>
        <v>Monterrey</v>
      </c>
      <c r="O335" s="21" t="str">
        <f>VLOOKUP($A335,Location!$A:$J,10,FALSE)</f>
        <v>Estadio BBVA</v>
      </c>
      <c r="P335" s="27">
        <v>1</v>
      </c>
      <c r="Q335" s="27">
        <v>0</v>
      </c>
      <c r="R335" s="27" t="str">
        <f t="shared" si="31"/>
        <v>1-0</v>
      </c>
      <c r="S335" s="21">
        <v>0</v>
      </c>
      <c r="T335" s="20">
        <f>VLOOKUP($A335,Database!$A:$Y,10,FALSE)</f>
        <v>72</v>
      </c>
      <c r="U335" s="20">
        <f>VLOOKUP($A335,Database!$A:$Y,11,FALSE)</f>
        <v>110</v>
      </c>
      <c r="V335" s="20">
        <f>VLOOKUP($A335,Database!$A:$Y,12,FALSE)</f>
        <v>122</v>
      </c>
      <c r="W335" s="20" t="str">
        <f>VLOOKUP(A335,Database!A:M,13,FALSE)</f>
        <v>Terminé</v>
      </c>
      <c r="X335" s="20">
        <f>VLOOKUP($A335,Database!$A:$Y,20,FALSE)</f>
        <v>5</v>
      </c>
      <c r="Y335" s="20">
        <f>VLOOKUP($A335,Database!$A:$Y,21,FALSE)</f>
        <v>1</v>
      </c>
      <c r="Z335" s="20">
        <f t="shared" si="30"/>
        <v>0</v>
      </c>
      <c r="AA335" s="20">
        <f t="shared" si="26"/>
        <v>1</v>
      </c>
      <c r="AB335" s="20">
        <f t="shared" ca="1" si="27"/>
        <v>72</v>
      </c>
      <c r="AC335" s="20">
        <f t="shared" ca="1" si="28"/>
        <v>0</v>
      </c>
      <c r="AD335" s="20" t="str">
        <f ca="1">IF(AC335=0,"",IF(OR(ISBLANK(P335),ISBLANK(Q335)),"",IF(ISBLANK(VLOOKUP(A335,Database!A:AA,22,FALSE)),"",VLOOKUP(A335,Database!A:AA,22,FALSE))))</f>
        <v/>
      </c>
      <c r="AE335" s="20">
        <f ca="1">IFERROR(
   IF(
     OR(ISBLANK(P335),ISBLANK(Q335)),
     "",
     IF(
       AND(AB335&lt;&gt;"",OR(W335="Terminé",W335="En cours")),
       VLOOKUP(AD335,Setup_ScoreExactBonus!A:D,4,FALSE),
       0
     )),
  0)</f>
        <v>0</v>
      </c>
      <c r="AF335" s="21">
        <f t="shared" ca="1" si="29"/>
        <v>72</v>
      </c>
      <c r="AG335" s="21">
        <f ca="1">SUMIFS(AF$2:AF335,D$2:D335,D335)</f>
        <v>416</v>
      </c>
    </row>
    <row r="336" spans="1:33" hidden="1" x14ac:dyDescent="0.35">
      <c r="A336" s="21">
        <f>IF(ISBLANK(B336),"",COUNTIF(B$2:B336,B336))-1</f>
        <v>12</v>
      </c>
      <c r="B336" s="27">
        <v>11</v>
      </c>
      <c r="C336" s="10">
        <f>VLOOKUP($A336+IF($A336=0,1,0),Database!$A:$Y,7,FALSE)</f>
        <v>46188.166666666664</v>
      </c>
      <c r="D336" s="21" t="str">
        <f>VLOOKUP(Pronostics!$B336,Setup_MPP!$A:$G,3,FALSE)</f>
        <v>Kinsley91</v>
      </c>
      <c r="E336" s="21" t="str">
        <f>VLOOKUP(Pronostics!$B336,Setup_MPP!$A:$G,2,FALSE)</f>
        <v>Kinsley ROQUE</v>
      </c>
      <c r="F336" s="21" t="str">
        <f>VLOOKUP($B336,Setup_MPP!$A:$E,4,FALSE)</f>
        <v>#CBEBBA</v>
      </c>
      <c r="G336" s="21" t="str">
        <f>VLOOKUP($B336,Setup_MPP!$A:$E,5,FALSE)</f>
        <v>#70BC6E</v>
      </c>
      <c r="H336" s="21" t="str">
        <f>IFERROR(IF(AND(A336&gt;=1,A336&lt;=104),VLOOKUP($A336,Location!$A:$J,6,FALSE),IF(A336=0,"Avant l'ouverture",IF(OR(A336=105,A336=106),"Bonus"))),"")</f>
        <v>Tour 1</v>
      </c>
      <c r="I336" s="21" t="str">
        <f>IF(LEFT(H336,4)="Tour",VLOOKUP(A336,Database!$A:$C,3,FALSE),"")</f>
        <v>F</v>
      </c>
      <c r="J336" s="21" t="str">
        <f>VLOOKUP($A336,Location!$A:$J,7,FALSE)</f>
        <v>Suède</v>
      </c>
      <c r="K336" s="21" t="str">
        <f>IFERROR(VLOOKUP(J336,Setup_Team!$B:$C,2,FALSE), "TDB")</f>
        <v>SWE</v>
      </c>
      <c r="L336" s="21" t="str">
        <f>VLOOKUP($A336,Location!$A:$J,8,FALSE)</f>
        <v>Tunisie</v>
      </c>
      <c r="M336" s="21" t="str">
        <f>IFERROR(VLOOKUP(L336,Setup_Team!$B:$C,2,FALSE), "TDB")</f>
        <v>TUN</v>
      </c>
      <c r="N336" s="21" t="str">
        <f>VLOOKUP($A336,Location!$A:$J,9,FALSE)</f>
        <v>Monterrey</v>
      </c>
      <c r="O336" s="21" t="str">
        <f>VLOOKUP($A336,Location!$A:$J,10,FALSE)</f>
        <v>Estadio BBVA</v>
      </c>
      <c r="P336" s="27">
        <v>1</v>
      </c>
      <c r="Q336" s="27">
        <v>0</v>
      </c>
      <c r="R336" s="27" t="str">
        <f t="shared" si="31"/>
        <v>1-0</v>
      </c>
      <c r="S336" s="21">
        <v>0</v>
      </c>
      <c r="T336" s="20">
        <f>VLOOKUP($A336,Database!$A:$Y,10,FALSE)</f>
        <v>72</v>
      </c>
      <c r="U336" s="20">
        <f>VLOOKUP($A336,Database!$A:$Y,11,FALSE)</f>
        <v>110</v>
      </c>
      <c r="V336" s="20">
        <f>VLOOKUP($A336,Database!$A:$Y,12,FALSE)</f>
        <v>122</v>
      </c>
      <c r="W336" s="20" t="str">
        <f>VLOOKUP(A336,Database!A:M,13,FALSE)</f>
        <v>Terminé</v>
      </c>
      <c r="X336" s="20">
        <f>VLOOKUP($A336,Database!$A:$Y,20,FALSE)</f>
        <v>5</v>
      </c>
      <c r="Y336" s="20">
        <f>VLOOKUP($A336,Database!$A:$Y,21,FALSE)</f>
        <v>1</v>
      </c>
      <c r="Z336" s="20">
        <f t="shared" si="30"/>
        <v>0</v>
      </c>
      <c r="AA336" s="20">
        <f t="shared" si="26"/>
        <v>1</v>
      </c>
      <c r="AB336" s="20">
        <f t="shared" ca="1" si="27"/>
        <v>72</v>
      </c>
      <c r="AC336" s="20">
        <f t="shared" ca="1" si="28"/>
        <v>0</v>
      </c>
      <c r="AD336" s="20" t="str">
        <f ca="1">IF(AC336=0,"",IF(OR(ISBLANK(P336),ISBLANK(Q336)),"",IF(ISBLANK(VLOOKUP(A336,Database!A:AA,22,FALSE)),"",VLOOKUP(A336,Database!A:AA,22,FALSE))))</f>
        <v/>
      </c>
      <c r="AE336" s="20">
        <f ca="1">IFERROR(
   IF(
     OR(ISBLANK(P336),ISBLANK(Q336)),
     "",
     IF(
       AND(AB336&lt;&gt;"",OR(W336="Terminé",W336="En cours")),
       VLOOKUP(AD336,Setup_ScoreExactBonus!A:D,4,FALSE),
       0
     )),
  0)</f>
        <v>0</v>
      </c>
      <c r="AF336" s="21">
        <f t="shared" ca="1" si="29"/>
        <v>72</v>
      </c>
      <c r="AG336" s="21">
        <f ca="1">SUMIFS(AF$2:AF336,D$2:D336,D336)</f>
        <v>489</v>
      </c>
    </row>
    <row r="337" spans="1:33" hidden="1" x14ac:dyDescent="0.35">
      <c r="A337" s="21">
        <f>IF(ISBLANK(B337),"",COUNTIF(B$2:B337,B337))-1</f>
        <v>12</v>
      </c>
      <c r="B337" s="27">
        <v>12</v>
      </c>
      <c r="C337" s="10">
        <f>VLOOKUP($A337+IF($A337=0,1,0),Database!$A:$Y,7,FALSE)</f>
        <v>46188.166666666664</v>
      </c>
      <c r="D337" s="21" t="str">
        <f>VLOOKUP(Pronostics!$B337,Setup_MPP!$A:$G,3,FALSE)</f>
        <v>Jaouad1</v>
      </c>
      <c r="E337" s="21" t="str">
        <f>VLOOKUP(Pronostics!$B337,Setup_MPP!$A:$G,2,FALSE)</f>
        <v>Jaouad SETTI</v>
      </c>
      <c r="F337" s="21" t="str">
        <f>VLOOKUP($B337,Setup_MPP!$A:$E,4,FALSE)</f>
        <v>#C2D4FF</v>
      </c>
      <c r="G337" s="21" t="str">
        <f>VLOOKUP($B337,Setup_MPP!$A:$E,5,FALSE)</f>
        <v>#6586D5</v>
      </c>
      <c r="H337" s="21" t="str">
        <f>IFERROR(IF(AND(A337&gt;=1,A337&lt;=104),VLOOKUP($A337,Location!$A:$J,6,FALSE),IF(A337=0,"Avant l'ouverture",IF(OR(A337=105,A337=106),"Bonus"))),"")</f>
        <v>Tour 1</v>
      </c>
      <c r="I337" s="21" t="str">
        <f>IF(LEFT(H337,4)="Tour",VLOOKUP(A337,Database!$A:$C,3,FALSE),"")</f>
        <v>F</v>
      </c>
      <c r="J337" s="21" t="str">
        <f>VLOOKUP($A337,Location!$A:$J,7,FALSE)</f>
        <v>Suède</v>
      </c>
      <c r="K337" s="21" t="str">
        <f>IFERROR(VLOOKUP(J337,Setup_Team!$B:$C,2,FALSE), "TDB")</f>
        <v>SWE</v>
      </c>
      <c r="L337" s="21" t="str">
        <f>VLOOKUP($A337,Location!$A:$J,8,FALSE)</f>
        <v>Tunisie</v>
      </c>
      <c r="M337" s="21" t="str">
        <f>IFERROR(VLOOKUP(L337,Setup_Team!$B:$C,2,FALSE), "TDB")</f>
        <v>TUN</v>
      </c>
      <c r="N337" s="21" t="str">
        <f>VLOOKUP($A337,Location!$A:$J,9,FALSE)</f>
        <v>Monterrey</v>
      </c>
      <c r="O337" s="21" t="str">
        <f>VLOOKUP($A337,Location!$A:$J,10,FALSE)</f>
        <v>Estadio BBVA</v>
      </c>
      <c r="P337" s="27">
        <v>2</v>
      </c>
      <c r="Q337" s="27">
        <v>0</v>
      </c>
      <c r="R337" s="27" t="str">
        <f t="shared" si="31"/>
        <v>2-0</v>
      </c>
      <c r="S337" s="21">
        <v>0</v>
      </c>
      <c r="T337" s="20">
        <f>VLOOKUP($A337,Database!$A:$Y,10,FALSE)</f>
        <v>72</v>
      </c>
      <c r="U337" s="20">
        <f>VLOOKUP($A337,Database!$A:$Y,11,FALSE)</f>
        <v>110</v>
      </c>
      <c r="V337" s="20">
        <f>VLOOKUP($A337,Database!$A:$Y,12,FALSE)</f>
        <v>122</v>
      </c>
      <c r="W337" s="20" t="str">
        <f>VLOOKUP(A337,Database!A:M,13,FALSE)</f>
        <v>Terminé</v>
      </c>
      <c r="X337" s="20">
        <f>VLOOKUP($A337,Database!$A:$Y,20,FALSE)</f>
        <v>5</v>
      </c>
      <c r="Y337" s="20">
        <f>VLOOKUP($A337,Database!$A:$Y,21,FALSE)</f>
        <v>1</v>
      </c>
      <c r="Z337" s="20">
        <f t="shared" si="30"/>
        <v>0</v>
      </c>
      <c r="AA337" s="20">
        <f t="shared" si="26"/>
        <v>1</v>
      </c>
      <c r="AB337" s="20">
        <f t="shared" ca="1" si="27"/>
        <v>72</v>
      </c>
      <c r="AC337" s="20">
        <f t="shared" ca="1" si="28"/>
        <v>0</v>
      </c>
      <c r="AD337" s="20" t="str">
        <f ca="1">IF(AC337=0,"",IF(OR(ISBLANK(P337),ISBLANK(Q337)),"",IF(ISBLANK(VLOOKUP(A337,Database!A:AA,22,FALSE)),"",VLOOKUP(A337,Database!A:AA,22,FALSE))))</f>
        <v/>
      </c>
      <c r="AE337" s="20">
        <f ca="1">IFERROR(
   IF(
     OR(ISBLANK(P337),ISBLANK(Q337)),
     "",
     IF(
       AND(AB337&lt;&gt;"",OR(W337="Terminé",W337="En cours")),
       VLOOKUP(AD337,Setup_ScoreExactBonus!A:D,4,FALSE),
       0
     )),
  0)</f>
        <v>0</v>
      </c>
      <c r="AF337" s="21">
        <f t="shared" ca="1" si="29"/>
        <v>72</v>
      </c>
      <c r="AG337" s="21">
        <f ca="1">SUMIFS(AF$2:AF337,D$2:D337,D337)</f>
        <v>396</v>
      </c>
    </row>
    <row r="338" spans="1:33" hidden="1" x14ac:dyDescent="0.35">
      <c r="A338" s="21">
        <f>IF(ISBLANK(B338),"",COUNTIF(B$2:B338,B338))-1</f>
        <v>12</v>
      </c>
      <c r="B338" s="27">
        <v>13</v>
      </c>
      <c r="C338" s="10">
        <f>VLOOKUP($A338+IF($A338=0,1,0),Database!$A:$Y,7,FALSE)</f>
        <v>46188.166666666664</v>
      </c>
      <c r="D338" s="21" t="str">
        <f>VLOOKUP(Pronostics!$B338,Setup_MPP!$A:$G,3,FALSE)</f>
        <v>Julien_I</v>
      </c>
      <c r="E338" s="21" t="str">
        <f>VLOOKUP(Pronostics!$B338,Setup_MPP!$A:$G,2,FALSE)</f>
        <v>Julien INGE</v>
      </c>
      <c r="F338" s="21" t="str">
        <f>VLOOKUP($B338,Setup_MPP!$A:$E,4,FALSE)</f>
        <v>#C1E0EF</v>
      </c>
      <c r="G338" s="21" t="str">
        <f>VLOOKUP($B338,Setup_MPP!$A:$E,5,FALSE)</f>
        <v>#4F91B2</v>
      </c>
      <c r="H338" s="21" t="str">
        <f>IFERROR(IF(AND(A338&gt;=1,A338&lt;=104),VLOOKUP($A338,Location!$A:$J,6,FALSE),IF(A338=0,"Avant l'ouverture",IF(OR(A338=105,A338=106),"Bonus"))),"")</f>
        <v>Tour 1</v>
      </c>
      <c r="I338" s="21" t="str">
        <f>IF(LEFT(H338,4)="Tour",VLOOKUP(A338,Database!$A:$C,3,FALSE),"")</f>
        <v>F</v>
      </c>
      <c r="J338" s="21" t="str">
        <f>VLOOKUP($A338,Location!$A:$J,7,FALSE)</f>
        <v>Suède</v>
      </c>
      <c r="K338" s="21" t="str">
        <f>IFERROR(VLOOKUP(J338,Setup_Team!$B:$C,2,FALSE), "TDB")</f>
        <v>SWE</v>
      </c>
      <c r="L338" s="21" t="str">
        <f>VLOOKUP($A338,Location!$A:$J,8,FALSE)</f>
        <v>Tunisie</v>
      </c>
      <c r="M338" s="21" t="str">
        <f>IFERROR(VLOOKUP(L338,Setup_Team!$B:$C,2,FALSE), "TDB")</f>
        <v>TUN</v>
      </c>
      <c r="N338" s="21" t="str">
        <f>VLOOKUP($A338,Location!$A:$J,9,FALSE)</f>
        <v>Monterrey</v>
      </c>
      <c r="O338" s="21" t="str">
        <f>VLOOKUP($A338,Location!$A:$J,10,FALSE)</f>
        <v>Estadio BBVA</v>
      </c>
      <c r="P338" s="27">
        <v>2</v>
      </c>
      <c r="Q338" s="27">
        <v>2</v>
      </c>
      <c r="R338" s="27" t="str">
        <f t="shared" si="31"/>
        <v>2-2</v>
      </c>
      <c r="S338" s="21">
        <v>0</v>
      </c>
      <c r="T338" s="20">
        <f>VLOOKUP($A338,Database!$A:$Y,10,FALSE)</f>
        <v>72</v>
      </c>
      <c r="U338" s="20">
        <f>VLOOKUP($A338,Database!$A:$Y,11,FALSE)</f>
        <v>110</v>
      </c>
      <c r="V338" s="20">
        <f>VLOOKUP($A338,Database!$A:$Y,12,FALSE)</f>
        <v>122</v>
      </c>
      <c r="W338" s="20" t="str">
        <f>VLOOKUP(A338,Database!A:M,13,FALSE)</f>
        <v>Terminé</v>
      </c>
      <c r="X338" s="20">
        <f>VLOOKUP($A338,Database!$A:$Y,20,FALSE)</f>
        <v>5</v>
      </c>
      <c r="Y338" s="20">
        <f>VLOOKUP($A338,Database!$A:$Y,21,FALSE)</f>
        <v>1</v>
      </c>
      <c r="Z338" s="20">
        <f t="shared" si="30"/>
        <v>0</v>
      </c>
      <c r="AA338" s="20">
        <f t="shared" si="26"/>
        <v>0</v>
      </c>
      <c r="AB338" s="20">
        <f t="shared" ca="1" si="27"/>
        <v>0</v>
      </c>
      <c r="AC338" s="20">
        <f t="shared" ca="1" si="28"/>
        <v>0</v>
      </c>
      <c r="AD338" s="20" t="str">
        <f ca="1">IF(AC338=0,"",IF(OR(ISBLANK(P338),ISBLANK(Q338)),"",IF(ISBLANK(VLOOKUP(A338,Database!A:AA,22,FALSE)),"",VLOOKUP(A338,Database!A:AA,22,FALSE))))</f>
        <v/>
      </c>
      <c r="AE338" s="20">
        <f ca="1">IFERROR(
   IF(
     OR(ISBLANK(P338),ISBLANK(Q338)),
     "",
     IF(
       AND(AB338&lt;&gt;"",OR(W338="Terminé",W338="En cours")),
       VLOOKUP(AD338,Setup_ScoreExactBonus!A:D,4,FALSE),
       0
     )),
  0)</f>
        <v>0</v>
      </c>
      <c r="AF338" s="21">
        <f t="shared" ca="1" si="29"/>
        <v>0</v>
      </c>
      <c r="AG338" s="21">
        <f ca="1">SUMIFS(AF$2:AF338,D$2:D338,D338)</f>
        <v>623</v>
      </c>
    </row>
    <row r="339" spans="1:33" hidden="1" x14ac:dyDescent="0.35">
      <c r="A339" s="21">
        <f>IF(ISBLANK(B339),"",COUNTIF(B$2:B339,B339))-1</f>
        <v>12</v>
      </c>
      <c r="B339" s="27">
        <v>14</v>
      </c>
      <c r="C339" s="10">
        <f>VLOOKUP($A339+IF($A339=0,1,0),Database!$A:$Y,7,FALSE)</f>
        <v>46188.166666666664</v>
      </c>
      <c r="D339" s="21" t="str">
        <f>VLOOKUP(Pronostics!$B339,Setup_MPP!$A:$G,3,FALSE)</f>
        <v>MarieEYT</v>
      </c>
      <c r="E339" s="21" t="str">
        <f>VLOOKUP(Pronostics!$B339,Setup_MPP!$A:$G,2,FALSE)</f>
        <v>Marie EXBRAYAT</v>
      </c>
      <c r="F339" s="21" t="str">
        <f>VLOOKUP($B339,Setup_MPP!$A:$E,4,FALSE)</f>
        <v>#FFAFD2</v>
      </c>
      <c r="G339" s="21" t="str">
        <f>VLOOKUP($B339,Setup_MPP!$A:$E,5,FALSE)</f>
        <v>#F2589B</v>
      </c>
      <c r="H339" s="21" t="str">
        <f>IFERROR(IF(AND(A339&gt;=1,A339&lt;=104),VLOOKUP($A339,Location!$A:$J,6,FALSE),IF(A339=0,"Avant l'ouverture",IF(OR(A339=105,A339=106),"Bonus"))),"")</f>
        <v>Tour 1</v>
      </c>
      <c r="I339" s="21" t="str">
        <f>IF(LEFT(H339,4)="Tour",VLOOKUP(A339,Database!$A:$C,3,FALSE),"")</f>
        <v>F</v>
      </c>
      <c r="J339" s="21" t="str">
        <f>VLOOKUP($A339,Location!$A:$J,7,FALSE)</f>
        <v>Suède</v>
      </c>
      <c r="K339" s="21" t="str">
        <f>IFERROR(VLOOKUP(J339,Setup_Team!$B:$C,2,FALSE), "TDB")</f>
        <v>SWE</v>
      </c>
      <c r="L339" s="21" t="str">
        <f>VLOOKUP($A339,Location!$A:$J,8,FALSE)</f>
        <v>Tunisie</v>
      </c>
      <c r="M339" s="21" t="str">
        <f>IFERROR(VLOOKUP(L339,Setup_Team!$B:$C,2,FALSE), "TDB")</f>
        <v>TUN</v>
      </c>
      <c r="N339" s="21" t="str">
        <f>VLOOKUP($A339,Location!$A:$J,9,FALSE)</f>
        <v>Monterrey</v>
      </c>
      <c r="O339" s="21" t="str">
        <f>VLOOKUP($A339,Location!$A:$J,10,FALSE)</f>
        <v>Estadio BBVA</v>
      </c>
      <c r="P339" s="27">
        <v>3</v>
      </c>
      <c r="Q339" s="27">
        <v>0</v>
      </c>
      <c r="R339" s="27" t="str">
        <f t="shared" si="31"/>
        <v>3-0</v>
      </c>
      <c r="S339" s="21">
        <v>0</v>
      </c>
      <c r="T339" s="20">
        <f>VLOOKUP($A339,Database!$A:$Y,10,FALSE)</f>
        <v>72</v>
      </c>
      <c r="U339" s="20">
        <f>VLOOKUP($A339,Database!$A:$Y,11,FALSE)</f>
        <v>110</v>
      </c>
      <c r="V339" s="20">
        <f>VLOOKUP($A339,Database!$A:$Y,12,FALSE)</f>
        <v>122</v>
      </c>
      <c r="W339" s="20" t="str">
        <f>VLOOKUP(A339,Database!A:M,13,FALSE)</f>
        <v>Terminé</v>
      </c>
      <c r="X339" s="20">
        <f>VLOOKUP($A339,Database!$A:$Y,20,FALSE)</f>
        <v>5</v>
      </c>
      <c r="Y339" s="20">
        <f>VLOOKUP($A339,Database!$A:$Y,21,FALSE)</f>
        <v>1</v>
      </c>
      <c r="Z339" s="20">
        <f t="shared" si="30"/>
        <v>0</v>
      </c>
      <c r="AA339" s="20">
        <f t="shared" si="26"/>
        <v>1</v>
      </c>
      <c r="AB339" s="20">
        <f t="shared" ca="1" si="27"/>
        <v>72</v>
      </c>
      <c r="AC339" s="20">
        <f t="shared" ca="1" si="28"/>
        <v>0</v>
      </c>
      <c r="AD339" s="20" t="str">
        <f ca="1">IF(AC339=0,"",IF(OR(ISBLANK(P339),ISBLANK(Q339)),"",IF(ISBLANK(VLOOKUP(A339,Database!A:AA,22,FALSE)),"",VLOOKUP(A339,Database!A:AA,22,FALSE))))</f>
        <v/>
      </c>
      <c r="AE339" s="20">
        <f ca="1">IFERROR(
   IF(
     OR(ISBLANK(P339),ISBLANK(Q339)),
     "",
     IF(
       AND(AB339&lt;&gt;"",OR(W339="Terminé",W339="En cours")),
       VLOOKUP(AD339,Setup_ScoreExactBonus!A:D,4,FALSE),
       0
     )),
  0)</f>
        <v>0</v>
      </c>
      <c r="AF339" s="21">
        <f t="shared" ca="1" si="29"/>
        <v>72</v>
      </c>
      <c r="AG339" s="21">
        <f ca="1">SUMIFS(AF$2:AF339,D$2:D339,D339)</f>
        <v>424</v>
      </c>
    </row>
    <row r="340" spans="1:33" hidden="1" x14ac:dyDescent="0.35">
      <c r="A340" s="21">
        <f>IF(ISBLANK(B340),"",COUNTIF(B$2:B340,B340))-1</f>
        <v>12</v>
      </c>
      <c r="B340" s="27">
        <v>15</v>
      </c>
      <c r="C340" s="10">
        <f>VLOOKUP($A340+IF($A340=0,1,0),Database!$A:$Y,7,FALSE)</f>
        <v>46188.166666666664</v>
      </c>
      <c r="D340" s="21" t="str">
        <f>VLOOKUP(Pronostics!$B340,Setup_MPP!$A:$G,3,FALSE)</f>
        <v>Amino28</v>
      </c>
      <c r="E340" s="21" t="str">
        <f>VLOOKUP(Pronostics!$B340,Setup_MPP!$A:$G,2,FALSE)</f>
        <v>Amine ZARROUKI</v>
      </c>
      <c r="F340" s="21" t="str">
        <f>VLOOKUP($B340,Setup_MPP!$A:$E,4,FALSE)</f>
        <v>#FF9898</v>
      </c>
      <c r="G340" s="21" t="str">
        <f>VLOOKUP($B340,Setup_MPP!$A:$E,5,FALSE)</f>
        <v>#FF5D5D</v>
      </c>
      <c r="H340" s="21" t="str">
        <f>IFERROR(IF(AND(A340&gt;=1,A340&lt;=104),VLOOKUP($A340,Location!$A:$J,6,FALSE),IF(A340=0,"Avant l'ouverture",IF(OR(A340=105,A340=106),"Bonus"))),"")</f>
        <v>Tour 1</v>
      </c>
      <c r="I340" s="21" t="str">
        <f>IF(LEFT(H340,4)="Tour",VLOOKUP(A340,Database!$A:$C,3,FALSE),"")</f>
        <v>F</v>
      </c>
      <c r="J340" s="21" t="str">
        <f>VLOOKUP($A340,Location!$A:$J,7,FALSE)</f>
        <v>Suède</v>
      </c>
      <c r="K340" s="21" t="str">
        <f>IFERROR(VLOOKUP(J340,Setup_Team!$B:$C,2,FALSE), "TDB")</f>
        <v>SWE</v>
      </c>
      <c r="L340" s="21" t="str">
        <f>VLOOKUP($A340,Location!$A:$J,8,FALSE)</f>
        <v>Tunisie</v>
      </c>
      <c r="M340" s="21" t="str">
        <f>IFERROR(VLOOKUP(L340,Setup_Team!$B:$C,2,FALSE), "TDB")</f>
        <v>TUN</v>
      </c>
      <c r="N340" s="21" t="str">
        <f>VLOOKUP($A340,Location!$A:$J,9,FALSE)</f>
        <v>Monterrey</v>
      </c>
      <c r="O340" s="21" t="str">
        <f>VLOOKUP($A340,Location!$A:$J,10,FALSE)</f>
        <v>Estadio BBVA</v>
      </c>
      <c r="P340" s="27">
        <v>1</v>
      </c>
      <c r="Q340" s="27">
        <v>0</v>
      </c>
      <c r="R340" s="27" t="str">
        <f t="shared" si="31"/>
        <v>1-0</v>
      </c>
      <c r="S340" s="21">
        <v>0</v>
      </c>
      <c r="T340" s="20">
        <f>VLOOKUP($A340,Database!$A:$Y,10,FALSE)</f>
        <v>72</v>
      </c>
      <c r="U340" s="20">
        <f>VLOOKUP($A340,Database!$A:$Y,11,FALSE)</f>
        <v>110</v>
      </c>
      <c r="V340" s="20">
        <f>VLOOKUP($A340,Database!$A:$Y,12,FALSE)</f>
        <v>122</v>
      </c>
      <c r="W340" s="20" t="str">
        <f>VLOOKUP(A340,Database!A:M,13,FALSE)</f>
        <v>Terminé</v>
      </c>
      <c r="X340" s="20">
        <f>VLOOKUP($A340,Database!$A:$Y,20,FALSE)</f>
        <v>5</v>
      </c>
      <c r="Y340" s="20">
        <f>VLOOKUP($A340,Database!$A:$Y,21,FALSE)</f>
        <v>1</v>
      </c>
      <c r="Z340" s="20">
        <f t="shared" si="30"/>
        <v>0</v>
      </c>
      <c r="AA340" s="20">
        <f t="shared" si="26"/>
        <v>1</v>
      </c>
      <c r="AB340" s="20">
        <f t="shared" ca="1" si="27"/>
        <v>72</v>
      </c>
      <c r="AC340" s="20">
        <f t="shared" ca="1" si="28"/>
        <v>0</v>
      </c>
      <c r="AD340" s="20" t="str">
        <f ca="1">IF(AC340=0,"",IF(OR(ISBLANK(P340),ISBLANK(Q340)),"",IF(ISBLANK(VLOOKUP(A340,Database!A:AA,22,FALSE)),"",VLOOKUP(A340,Database!A:AA,22,FALSE))))</f>
        <v/>
      </c>
      <c r="AE340" s="20">
        <f ca="1">IFERROR(
   IF(
     OR(ISBLANK(P340),ISBLANK(Q340)),
     "",
     IF(
       AND(AB340&lt;&gt;"",OR(W340="Terminé",W340="En cours")),
       VLOOKUP(AD340,Setup_ScoreExactBonus!A:D,4,FALSE),
       0
     )),
  0)</f>
        <v>0</v>
      </c>
      <c r="AF340" s="21">
        <f t="shared" ca="1" si="29"/>
        <v>72</v>
      </c>
      <c r="AG340" s="21">
        <f ca="1">SUMIFS(AF$2:AF340,D$2:D340,D340)</f>
        <v>524</v>
      </c>
    </row>
    <row r="341" spans="1:33" hidden="1" x14ac:dyDescent="0.35">
      <c r="A341" s="21">
        <f>IF(ISBLANK(B341),"",COUNTIF(B$2:B341,B341))-1</f>
        <v>12</v>
      </c>
      <c r="B341" s="27">
        <v>16</v>
      </c>
      <c r="C341" s="10">
        <f>VLOOKUP($A341+IF($A341=0,1,0),Database!$A:$Y,7,FALSE)</f>
        <v>46188.166666666664</v>
      </c>
      <c r="D341" s="21" t="str">
        <f>VLOOKUP(Pronostics!$B341,Setup_MPP!$A:$G,3,FALSE)</f>
        <v>RomaLaura</v>
      </c>
      <c r="E341" s="21" t="str">
        <f>VLOOKUP(Pronostics!$B341,Setup_MPP!$A:$G,2,FALSE)</f>
        <v>Laura GIULIANO</v>
      </c>
      <c r="F341" s="21" t="str">
        <f>VLOOKUP($B341,Setup_MPP!$A:$E,4,FALSE)</f>
        <v>#86A4FE</v>
      </c>
      <c r="G341" s="21" t="str">
        <f>VLOOKUP($B341,Setup_MPP!$A:$E,5,FALSE)</f>
        <v>#3769FF</v>
      </c>
      <c r="H341" s="21" t="str">
        <f>IFERROR(IF(AND(A341&gt;=1,A341&lt;=104),VLOOKUP($A341,Location!$A:$J,6,FALSE),IF(A341=0,"Avant l'ouverture",IF(OR(A341=105,A341=106),"Bonus"))),"")</f>
        <v>Tour 1</v>
      </c>
      <c r="I341" s="21" t="str">
        <f>IF(LEFT(H341,4)="Tour",VLOOKUP(A341,Database!$A:$C,3,FALSE),"")</f>
        <v>F</v>
      </c>
      <c r="J341" s="21" t="str">
        <f>VLOOKUP($A341,Location!$A:$J,7,FALSE)</f>
        <v>Suède</v>
      </c>
      <c r="K341" s="21" t="str">
        <f>IFERROR(VLOOKUP(J341,Setup_Team!$B:$C,2,FALSE), "TDB")</f>
        <v>SWE</v>
      </c>
      <c r="L341" s="21" t="str">
        <f>VLOOKUP($A341,Location!$A:$J,8,FALSE)</f>
        <v>Tunisie</v>
      </c>
      <c r="M341" s="21" t="str">
        <f>IFERROR(VLOOKUP(L341,Setup_Team!$B:$C,2,FALSE), "TDB")</f>
        <v>TUN</v>
      </c>
      <c r="N341" s="21" t="str">
        <f>VLOOKUP($A341,Location!$A:$J,9,FALSE)</f>
        <v>Monterrey</v>
      </c>
      <c r="O341" s="21" t="str">
        <f>VLOOKUP($A341,Location!$A:$J,10,FALSE)</f>
        <v>Estadio BBVA</v>
      </c>
      <c r="P341" s="27">
        <v>1</v>
      </c>
      <c r="Q341" s="27">
        <v>2</v>
      </c>
      <c r="R341" s="27" t="str">
        <f t="shared" si="31"/>
        <v>1-2</v>
      </c>
      <c r="S341" s="21">
        <v>0</v>
      </c>
      <c r="T341" s="20">
        <f>VLOOKUP($A341,Database!$A:$Y,10,FALSE)</f>
        <v>72</v>
      </c>
      <c r="U341" s="20">
        <f>VLOOKUP($A341,Database!$A:$Y,11,FALSE)</f>
        <v>110</v>
      </c>
      <c r="V341" s="20">
        <f>VLOOKUP($A341,Database!$A:$Y,12,FALSE)</f>
        <v>122</v>
      </c>
      <c r="W341" s="20" t="str">
        <f>VLOOKUP(A341,Database!A:M,13,FALSE)</f>
        <v>Terminé</v>
      </c>
      <c r="X341" s="20">
        <f>VLOOKUP($A341,Database!$A:$Y,20,FALSE)</f>
        <v>5</v>
      </c>
      <c r="Y341" s="20">
        <f>VLOOKUP($A341,Database!$A:$Y,21,FALSE)</f>
        <v>1</v>
      </c>
      <c r="Z341" s="20">
        <f t="shared" si="30"/>
        <v>0</v>
      </c>
      <c r="AA341" s="20">
        <f t="shared" si="26"/>
        <v>0</v>
      </c>
      <c r="AB341" s="20">
        <f t="shared" ca="1" si="27"/>
        <v>0</v>
      </c>
      <c r="AC341" s="20">
        <f t="shared" ca="1" si="28"/>
        <v>0</v>
      </c>
      <c r="AD341" s="20" t="str">
        <f ca="1">IF(AC341=0,"",IF(OR(ISBLANK(P341),ISBLANK(Q341)),"",IF(ISBLANK(VLOOKUP(A341,Database!A:AA,22,FALSE)),"",VLOOKUP(A341,Database!A:AA,22,FALSE))))</f>
        <v/>
      </c>
      <c r="AE341" s="20">
        <f ca="1">IFERROR(
   IF(
     OR(ISBLANK(P341),ISBLANK(Q341)),
     "",
     IF(
       AND(AB341&lt;&gt;"",OR(W341="Terminé",W341="En cours")),
       VLOOKUP(AD341,Setup_ScoreExactBonus!A:D,4,FALSE),
       0
     )),
  0)</f>
        <v>0</v>
      </c>
      <c r="AF341" s="21">
        <f t="shared" ca="1" si="29"/>
        <v>0</v>
      </c>
      <c r="AG341" s="21">
        <f ca="1">SUMIFS(AF$2:AF341,D$2:D341,D341)</f>
        <v>153</v>
      </c>
    </row>
    <row r="342" spans="1:33" hidden="1" x14ac:dyDescent="0.35">
      <c r="A342" s="21">
        <f>IF(ISBLANK(B342),"",COUNTIF(B$2:B342,B342))-1</f>
        <v>12</v>
      </c>
      <c r="B342" s="27">
        <v>17</v>
      </c>
      <c r="C342" s="10">
        <f>VLOOKUP($A342+IF($A342=0,1,0),Database!$A:$Y,7,FALSE)</f>
        <v>46188.166666666664</v>
      </c>
      <c r="D342" s="21" t="str">
        <f>VLOOKUP(Pronostics!$B342,Setup_MPP!$A:$G,3,FALSE)</f>
        <v>Julien_cri</v>
      </c>
      <c r="E342" s="21" t="str">
        <f>VLOOKUP(Pronostics!$B342,Setup_MPP!$A:$G,2,FALSE)</f>
        <v>Julien CRIMOTEL</v>
      </c>
      <c r="F342" s="21" t="str">
        <f>VLOOKUP($B342,Setup_MPP!$A:$E,4,FALSE)</f>
        <v>#FFB0B0</v>
      </c>
      <c r="G342" s="21" t="str">
        <f>VLOOKUP($B342,Setup_MPP!$A:$E,5,FALSE)</f>
        <v>#F25757</v>
      </c>
      <c r="H342" s="21" t="str">
        <f>IFERROR(IF(AND(A342&gt;=1,A342&lt;=104),VLOOKUP($A342,Location!$A:$J,6,FALSE),IF(A342=0,"Avant l'ouverture",IF(OR(A342=105,A342=106),"Bonus"))),"")</f>
        <v>Tour 1</v>
      </c>
      <c r="I342" s="21" t="str">
        <f>IF(LEFT(H342,4)="Tour",VLOOKUP(A342,Database!$A:$C,3,FALSE),"")</f>
        <v>F</v>
      </c>
      <c r="J342" s="21" t="str">
        <f>VLOOKUP($A342,Location!$A:$J,7,FALSE)</f>
        <v>Suède</v>
      </c>
      <c r="K342" s="21" t="str">
        <f>IFERROR(VLOOKUP(J342,Setup_Team!$B:$C,2,FALSE), "TDB")</f>
        <v>SWE</v>
      </c>
      <c r="L342" s="21" t="str">
        <f>VLOOKUP($A342,Location!$A:$J,8,FALSE)</f>
        <v>Tunisie</v>
      </c>
      <c r="M342" s="21" t="str">
        <f>IFERROR(VLOOKUP(L342,Setup_Team!$B:$C,2,FALSE), "TDB")</f>
        <v>TUN</v>
      </c>
      <c r="N342" s="21" t="str">
        <f>VLOOKUP($A342,Location!$A:$J,9,FALSE)</f>
        <v>Monterrey</v>
      </c>
      <c r="O342" s="21" t="str">
        <f>VLOOKUP($A342,Location!$A:$J,10,FALSE)</f>
        <v>Estadio BBVA</v>
      </c>
      <c r="P342" s="27">
        <v>1</v>
      </c>
      <c r="Q342" s="27">
        <v>2</v>
      </c>
      <c r="R342" s="27" t="str">
        <f t="shared" si="31"/>
        <v>1-2</v>
      </c>
      <c r="S342" s="21">
        <v>0</v>
      </c>
      <c r="T342" s="20">
        <f>VLOOKUP($A342,Database!$A:$Y,10,FALSE)</f>
        <v>72</v>
      </c>
      <c r="U342" s="20">
        <f>VLOOKUP($A342,Database!$A:$Y,11,FALSE)</f>
        <v>110</v>
      </c>
      <c r="V342" s="20">
        <f>VLOOKUP($A342,Database!$A:$Y,12,FALSE)</f>
        <v>122</v>
      </c>
      <c r="W342" s="20" t="str">
        <f>VLOOKUP(A342,Database!A:M,13,FALSE)</f>
        <v>Terminé</v>
      </c>
      <c r="X342" s="20">
        <f>VLOOKUP($A342,Database!$A:$Y,20,FALSE)</f>
        <v>5</v>
      </c>
      <c r="Y342" s="20">
        <f>VLOOKUP($A342,Database!$A:$Y,21,FALSE)</f>
        <v>1</v>
      </c>
      <c r="Z342" s="20">
        <f t="shared" si="30"/>
        <v>0</v>
      </c>
      <c r="AA342" s="20">
        <f t="shared" si="26"/>
        <v>0</v>
      </c>
      <c r="AB342" s="20">
        <f t="shared" ca="1" si="27"/>
        <v>0</v>
      </c>
      <c r="AC342" s="20">
        <f t="shared" ca="1" si="28"/>
        <v>0</v>
      </c>
      <c r="AD342" s="20" t="str">
        <f ca="1">IF(AC342=0,"",IF(OR(ISBLANK(P342),ISBLANK(Q342)),"",IF(ISBLANK(VLOOKUP(A342,Database!A:AA,22,FALSE)),"",VLOOKUP(A342,Database!A:AA,22,FALSE))))</f>
        <v/>
      </c>
      <c r="AE342" s="20">
        <f ca="1">IFERROR(
   IF(
     OR(ISBLANK(P342),ISBLANK(Q342)),
     "",
     IF(
       AND(AB342&lt;&gt;"",OR(W342="Terminé",W342="En cours")),
       VLOOKUP(AD342,Setup_ScoreExactBonus!A:D,4,FALSE),
       0
     )),
  0)</f>
        <v>0</v>
      </c>
      <c r="AF342" s="21">
        <f t="shared" ca="1" si="29"/>
        <v>0</v>
      </c>
      <c r="AG342" s="21">
        <f ca="1">SUMIFS(AF$2:AF342,D$2:D342,D342)</f>
        <v>451</v>
      </c>
    </row>
    <row r="343" spans="1:33" hidden="1" x14ac:dyDescent="0.35">
      <c r="A343" s="21">
        <f>IF(ISBLANK(B343),"",COUNTIF(B$2:B343,B343))-1</f>
        <v>12</v>
      </c>
      <c r="B343" s="27">
        <v>18</v>
      </c>
      <c r="C343" s="10">
        <f>VLOOKUP($A343+IF($A343=0,1,0),Database!$A:$Y,7,FALSE)</f>
        <v>46188.166666666664</v>
      </c>
      <c r="D343" s="21" t="str">
        <f>VLOOKUP(Pronostics!$B343,Setup_MPP!$A:$G,3,FALSE)</f>
        <v>Cartone</v>
      </c>
      <c r="E343" s="21" t="str">
        <f>VLOOKUP(Pronostics!$B343,Setup_MPP!$A:$G,2,FALSE)</f>
        <v>Quentin CARTON</v>
      </c>
      <c r="F343" s="21" t="str">
        <f>VLOOKUP($B343,Setup_MPP!$A:$E,4,FALSE)</f>
        <v>#F0BC42</v>
      </c>
      <c r="G343" s="21" t="str">
        <f>VLOOKUP($B343,Setup_MPP!$A:$E,5,FALSE)</f>
        <v>#8E1F2F</v>
      </c>
      <c r="H343" s="21" t="str">
        <f>IFERROR(IF(AND(A343&gt;=1,A343&lt;=104),VLOOKUP($A343,Location!$A:$J,6,FALSE),IF(A343=0,"Avant l'ouverture",IF(OR(A343=105,A343=106),"Bonus"))),"")</f>
        <v>Tour 1</v>
      </c>
      <c r="I343" s="21" t="str">
        <f>IF(LEFT(H343,4)="Tour",VLOOKUP(A343,Database!$A:$C,3,FALSE),"")</f>
        <v>F</v>
      </c>
      <c r="J343" s="21" t="str">
        <f>VLOOKUP($A343,Location!$A:$J,7,FALSE)</f>
        <v>Suède</v>
      </c>
      <c r="K343" s="21" t="str">
        <f>IFERROR(VLOOKUP(J343,Setup_Team!$B:$C,2,FALSE), "TDB")</f>
        <v>SWE</v>
      </c>
      <c r="L343" s="21" t="str">
        <f>VLOOKUP($A343,Location!$A:$J,8,FALSE)</f>
        <v>Tunisie</v>
      </c>
      <c r="M343" s="21" t="str">
        <f>IFERROR(VLOOKUP(L343,Setup_Team!$B:$C,2,FALSE), "TDB")</f>
        <v>TUN</v>
      </c>
      <c r="N343" s="21" t="str">
        <f>VLOOKUP($A343,Location!$A:$J,9,FALSE)</f>
        <v>Monterrey</v>
      </c>
      <c r="O343" s="21" t="str">
        <f>VLOOKUP($A343,Location!$A:$J,10,FALSE)</f>
        <v>Estadio BBVA</v>
      </c>
      <c r="P343" s="27">
        <v>2</v>
      </c>
      <c r="Q343" s="27">
        <v>1</v>
      </c>
      <c r="R343" s="27" t="str">
        <f t="shared" si="31"/>
        <v>2-1</v>
      </c>
      <c r="S343" s="21">
        <v>0</v>
      </c>
      <c r="T343" s="20">
        <f>VLOOKUP($A343,Database!$A:$Y,10,FALSE)</f>
        <v>72</v>
      </c>
      <c r="U343" s="20">
        <f>VLOOKUP($A343,Database!$A:$Y,11,FALSE)</f>
        <v>110</v>
      </c>
      <c r="V343" s="20">
        <f>VLOOKUP($A343,Database!$A:$Y,12,FALSE)</f>
        <v>122</v>
      </c>
      <c r="W343" s="20" t="str">
        <f>VLOOKUP(A343,Database!A:M,13,FALSE)</f>
        <v>Terminé</v>
      </c>
      <c r="X343" s="20">
        <f>VLOOKUP($A343,Database!$A:$Y,20,FALSE)</f>
        <v>5</v>
      </c>
      <c r="Y343" s="20">
        <f>VLOOKUP($A343,Database!$A:$Y,21,FALSE)</f>
        <v>1</v>
      </c>
      <c r="Z343" s="20">
        <f t="shared" si="30"/>
        <v>0</v>
      </c>
      <c r="AA343" s="20">
        <f t="shared" si="26"/>
        <v>1</v>
      </c>
      <c r="AB343" s="20">
        <f t="shared" ca="1" si="27"/>
        <v>72</v>
      </c>
      <c r="AC343" s="20">
        <f t="shared" ca="1" si="28"/>
        <v>0</v>
      </c>
      <c r="AD343" s="20" t="str">
        <f ca="1">IF(AC343=0,"",IF(OR(ISBLANK(P343),ISBLANK(Q343)),"",IF(ISBLANK(VLOOKUP(A343,Database!A:AA,22,FALSE)),"",VLOOKUP(A343,Database!A:AA,22,FALSE))))</f>
        <v/>
      </c>
      <c r="AE343" s="20">
        <f ca="1">IFERROR(
   IF(
     OR(ISBLANK(P343),ISBLANK(Q343)),
     "",
     IF(
       AND(AB343&lt;&gt;"",OR(W343="Terminé",W343="En cours")),
       VLOOKUP(AD343,Setup_ScoreExactBonus!A:D,4,FALSE),
       0
     )),
  0)</f>
        <v>0</v>
      </c>
      <c r="AF343" s="21">
        <f t="shared" ca="1" si="29"/>
        <v>72</v>
      </c>
      <c r="AG343" s="21">
        <f ca="1">SUMIFS(AF$2:AF343,D$2:D343,D343)</f>
        <v>393</v>
      </c>
    </row>
    <row r="344" spans="1:33" hidden="1" x14ac:dyDescent="0.35">
      <c r="A344" s="21">
        <f>IF(ISBLANK(B344),"",COUNTIF(B$2:B344,B344))-1</f>
        <v>12</v>
      </c>
      <c r="B344" s="27">
        <v>19</v>
      </c>
      <c r="C344" s="10">
        <f>VLOOKUP($A344+IF($A344=0,1,0),Database!$A:$Y,7,FALSE)</f>
        <v>46188.166666666664</v>
      </c>
      <c r="D344" s="21" t="str">
        <f>VLOOKUP(Pronostics!$B344,Setup_MPP!$A:$G,3,FALSE)</f>
        <v>YramVi</v>
      </c>
      <c r="E344" s="21" t="str">
        <f>VLOOKUP(Pronostics!$B344,Setup_MPP!$A:$G,2,FALSE)</f>
        <v>Eyram TETSHIE</v>
      </c>
      <c r="F344" s="21" t="str">
        <f>VLOOKUP($B344,Setup_MPP!$A:$E,4,FALSE)</f>
        <v>#E8B28F</v>
      </c>
      <c r="G344" s="21" t="str">
        <f>VLOOKUP($B344,Setup_MPP!$A:$E,5,FALSE)</f>
        <v>#E65568</v>
      </c>
      <c r="H344" s="21" t="str">
        <f>IFERROR(IF(AND(A344&gt;=1,A344&lt;=104),VLOOKUP($A344,Location!$A:$J,6,FALSE),IF(A344=0,"Avant l'ouverture",IF(OR(A344=105,A344=106),"Bonus"))),"")</f>
        <v>Tour 1</v>
      </c>
      <c r="I344" s="21" t="str">
        <f>IF(LEFT(H344,4)="Tour",VLOOKUP(A344,Database!$A:$C,3,FALSE),"")</f>
        <v>F</v>
      </c>
      <c r="J344" s="21" t="str">
        <f>VLOOKUP($A344,Location!$A:$J,7,FALSE)</f>
        <v>Suède</v>
      </c>
      <c r="K344" s="21" t="str">
        <f>IFERROR(VLOOKUP(J344,Setup_Team!$B:$C,2,FALSE), "TDB")</f>
        <v>SWE</v>
      </c>
      <c r="L344" s="21" t="str">
        <f>VLOOKUP($A344,Location!$A:$J,8,FALSE)</f>
        <v>Tunisie</v>
      </c>
      <c r="M344" s="21" t="str">
        <f>IFERROR(VLOOKUP(L344,Setup_Team!$B:$C,2,FALSE), "TDB")</f>
        <v>TUN</v>
      </c>
      <c r="N344" s="21" t="str">
        <f>VLOOKUP($A344,Location!$A:$J,9,FALSE)</f>
        <v>Monterrey</v>
      </c>
      <c r="O344" s="21" t="str">
        <f>VLOOKUP($A344,Location!$A:$J,10,FALSE)</f>
        <v>Estadio BBVA</v>
      </c>
      <c r="P344" s="27">
        <v>1</v>
      </c>
      <c r="Q344" s="27">
        <v>1</v>
      </c>
      <c r="R344" s="27" t="str">
        <f t="shared" si="31"/>
        <v>1-1</v>
      </c>
      <c r="S344" s="21">
        <v>0</v>
      </c>
      <c r="T344" s="20">
        <f>VLOOKUP($A344,Database!$A:$Y,10,FALSE)</f>
        <v>72</v>
      </c>
      <c r="U344" s="20">
        <f>VLOOKUP($A344,Database!$A:$Y,11,FALSE)</f>
        <v>110</v>
      </c>
      <c r="V344" s="20">
        <f>VLOOKUP($A344,Database!$A:$Y,12,FALSE)</f>
        <v>122</v>
      </c>
      <c r="W344" s="20" t="str">
        <f>VLOOKUP(A344,Database!A:M,13,FALSE)</f>
        <v>Terminé</v>
      </c>
      <c r="X344" s="20">
        <f>VLOOKUP($A344,Database!$A:$Y,20,FALSE)</f>
        <v>5</v>
      </c>
      <c r="Y344" s="20">
        <f>VLOOKUP($A344,Database!$A:$Y,21,FALSE)</f>
        <v>1</v>
      </c>
      <c r="Z344" s="20">
        <f t="shared" si="30"/>
        <v>0</v>
      </c>
      <c r="AA344" s="20">
        <f t="shared" si="26"/>
        <v>0</v>
      </c>
      <c r="AB344" s="20">
        <f t="shared" ca="1" si="27"/>
        <v>0</v>
      </c>
      <c r="AC344" s="20">
        <f t="shared" ca="1" si="28"/>
        <v>0</v>
      </c>
      <c r="AD344" s="20" t="str">
        <f ca="1">IF(AC344=0,"",IF(OR(ISBLANK(P344),ISBLANK(Q344)),"",IF(ISBLANK(VLOOKUP(A344,Database!A:AA,22,FALSE)),"",VLOOKUP(A344,Database!A:AA,22,FALSE))))</f>
        <v/>
      </c>
      <c r="AE344" s="20">
        <f ca="1">IFERROR(
   IF(
     OR(ISBLANK(P344),ISBLANK(Q344)),
     "",
     IF(
       AND(AB344&lt;&gt;"",OR(W344="Terminé",W344="En cours")),
       VLOOKUP(AD344,Setup_ScoreExactBonus!A:D,4,FALSE),
       0
     )),
  0)</f>
        <v>0</v>
      </c>
      <c r="AF344" s="21">
        <f t="shared" ca="1" si="29"/>
        <v>0</v>
      </c>
      <c r="AG344" s="21">
        <f ca="1">SUMIFS(AF$2:AF344,D$2:D344,D344)</f>
        <v>310</v>
      </c>
    </row>
    <row r="345" spans="1:33" hidden="1" x14ac:dyDescent="0.35">
      <c r="A345" s="21">
        <f>IF(ISBLANK(B345),"",COUNTIF(B$2:B345,B345))-1</f>
        <v>12</v>
      </c>
      <c r="B345" s="27">
        <v>20</v>
      </c>
      <c r="C345" s="10">
        <f>VLOOKUP($A345+IF($A345=0,1,0),Database!$A:$Y,7,FALSE)</f>
        <v>46188.166666666664</v>
      </c>
      <c r="D345" s="21" t="str">
        <f>VLOOKUP(Pronostics!$B345,Setup_MPP!$A:$G,3,FALSE)</f>
        <v>Anis_MaFihache</v>
      </c>
      <c r="E345" s="21" t="str">
        <f>VLOOKUP(Pronostics!$B345,Setup_MPP!$A:$G,2,FALSE)</f>
        <v>Anis LEBIK</v>
      </c>
      <c r="F345" s="21" t="str">
        <f>VLOOKUP($B345,Setup_MPP!$A:$E,4,FALSE)</f>
        <v>#60DC8C</v>
      </c>
      <c r="G345" s="21" t="str">
        <f>VLOOKUP($B345,Setup_MPP!$A:$E,5,FALSE)</f>
        <v>#22A34F</v>
      </c>
      <c r="H345" s="21" t="str">
        <f>IFERROR(IF(AND(A345&gt;=1,A345&lt;=104),VLOOKUP($A345,Location!$A:$J,6,FALSE),IF(A345=0,"Avant l'ouverture",IF(OR(A345=105,A345=106),"Bonus"))),"")</f>
        <v>Tour 1</v>
      </c>
      <c r="I345" s="21" t="str">
        <f>IF(LEFT(H345,4)="Tour",VLOOKUP(A345,Database!$A:$C,3,FALSE),"")</f>
        <v>F</v>
      </c>
      <c r="J345" s="21" t="str">
        <f>VLOOKUP($A345,Location!$A:$J,7,FALSE)</f>
        <v>Suède</v>
      </c>
      <c r="K345" s="21" t="str">
        <f>IFERROR(VLOOKUP(J345,Setup_Team!$B:$C,2,FALSE), "TDB")</f>
        <v>SWE</v>
      </c>
      <c r="L345" s="21" t="str">
        <f>VLOOKUP($A345,Location!$A:$J,8,FALSE)</f>
        <v>Tunisie</v>
      </c>
      <c r="M345" s="21" t="str">
        <f>IFERROR(VLOOKUP(L345,Setup_Team!$B:$C,2,FALSE), "TDB")</f>
        <v>TUN</v>
      </c>
      <c r="N345" s="21" t="str">
        <f>VLOOKUP($A345,Location!$A:$J,9,FALSE)</f>
        <v>Monterrey</v>
      </c>
      <c r="O345" s="21" t="str">
        <f>VLOOKUP($A345,Location!$A:$J,10,FALSE)</f>
        <v>Estadio BBVA</v>
      </c>
      <c r="P345" s="27">
        <v>2</v>
      </c>
      <c r="Q345" s="27">
        <v>1</v>
      </c>
      <c r="R345" s="27" t="str">
        <f t="shared" si="31"/>
        <v>2-1</v>
      </c>
      <c r="S345" s="21">
        <v>0</v>
      </c>
      <c r="T345" s="20">
        <f>VLOOKUP($A345,Database!$A:$Y,10,FALSE)</f>
        <v>72</v>
      </c>
      <c r="U345" s="20">
        <f>VLOOKUP($A345,Database!$A:$Y,11,FALSE)</f>
        <v>110</v>
      </c>
      <c r="V345" s="20">
        <f>VLOOKUP($A345,Database!$A:$Y,12,FALSE)</f>
        <v>122</v>
      </c>
      <c r="W345" s="20" t="str">
        <f>VLOOKUP(A345,Database!A:M,13,FALSE)</f>
        <v>Terminé</v>
      </c>
      <c r="X345" s="20">
        <f>VLOOKUP($A345,Database!$A:$Y,20,FALSE)</f>
        <v>5</v>
      </c>
      <c r="Y345" s="20">
        <f>VLOOKUP($A345,Database!$A:$Y,21,FALSE)</f>
        <v>1</v>
      </c>
      <c r="Z345" s="20">
        <f t="shared" si="30"/>
        <v>0</v>
      </c>
      <c r="AA345" s="20">
        <f t="shared" si="26"/>
        <v>1</v>
      </c>
      <c r="AB345" s="20">
        <f t="shared" ca="1" si="27"/>
        <v>72</v>
      </c>
      <c r="AC345" s="20">
        <f t="shared" ca="1" si="28"/>
        <v>0</v>
      </c>
      <c r="AD345" s="20" t="str">
        <f ca="1">IF(AC345=0,"",IF(OR(ISBLANK(P345),ISBLANK(Q345)),"",IF(ISBLANK(VLOOKUP(A345,Database!A:AA,22,FALSE)),"",VLOOKUP(A345,Database!A:AA,22,FALSE))))</f>
        <v/>
      </c>
      <c r="AE345" s="20">
        <f ca="1">IFERROR(
   IF(
     OR(ISBLANK(P345),ISBLANK(Q345)),
     "",
     IF(
       AND(AB345&lt;&gt;"",OR(W345="Terminé",W345="En cours")),
       VLOOKUP(AD345,Setup_ScoreExactBonus!A:D,4,FALSE),
       0
     )),
  0)</f>
        <v>0</v>
      </c>
      <c r="AF345" s="21">
        <f t="shared" ca="1" si="29"/>
        <v>72</v>
      </c>
      <c r="AG345" s="21">
        <f ca="1">SUMIFS(AF$2:AF345,D$2:D345,D345)</f>
        <v>497</v>
      </c>
    </row>
    <row r="346" spans="1:33" hidden="1" x14ac:dyDescent="0.35">
      <c r="A346" s="21">
        <f>IF(ISBLANK(B346),"",COUNTIF(B$2:B346,B346))-1</f>
        <v>12</v>
      </c>
      <c r="B346" s="27">
        <v>21</v>
      </c>
      <c r="C346" s="10">
        <f>VLOOKUP($A346+IF($A346=0,1,0),Database!$A:$Y,7,FALSE)</f>
        <v>46188.166666666664</v>
      </c>
      <c r="D346" s="21" t="str">
        <f>VLOOKUP(Pronostics!$B346,Setup_MPP!$A:$G,3,FALSE)</f>
        <v>JUJULABOSS13</v>
      </c>
      <c r="E346" s="21" t="str">
        <f>VLOOKUP(Pronostics!$B346,Setup_MPP!$A:$G,2,FALSE)</f>
        <v>Julia BOUANAN</v>
      </c>
      <c r="F346" s="21" t="str">
        <f>VLOOKUP($B346,Setup_MPP!$A:$E,4,FALSE)</f>
        <v>#2FAEE0</v>
      </c>
      <c r="G346" s="21" t="str">
        <f>VLOOKUP($B346,Setup_MPP!$A:$E,5,FALSE)</f>
        <v>#BEA064</v>
      </c>
      <c r="H346" s="21" t="str">
        <f>IFERROR(IF(AND(A346&gt;=1,A346&lt;=104),VLOOKUP($A346,Location!$A:$J,6,FALSE),IF(A346=0,"Avant l'ouverture",IF(OR(A346=105,A346=106),"Bonus"))),"")</f>
        <v>Tour 1</v>
      </c>
      <c r="I346" s="21" t="str">
        <f>IF(LEFT(H346,4)="Tour",VLOOKUP(A346,Database!$A:$C,3,FALSE),"")</f>
        <v>F</v>
      </c>
      <c r="J346" s="21" t="str">
        <f>VLOOKUP($A346,Location!$A:$J,7,FALSE)</f>
        <v>Suède</v>
      </c>
      <c r="K346" s="21" t="str">
        <f>IFERROR(VLOOKUP(J346,Setup_Team!$B:$C,2,FALSE), "TDB")</f>
        <v>SWE</v>
      </c>
      <c r="L346" s="21" t="str">
        <f>VLOOKUP($A346,Location!$A:$J,8,FALSE)</f>
        <v>Tunisie</v>
      </c>
      <c r="M346" s="21" t="str">
        <f>IFERROR(VLOOKUP(L346,Setup_Team!$B:$C,2,FALSE), "TDB")</f>
        <v>TUN</v>
      </c>
      <c r="N346" s="21" t="str">
        <f>VLOOKUP($A346,Location!$A:$J,9,FALSE)</f>
        <v>Monterrey</v>
      </c>
      <c r="O346" s="21" t="str">
        <f>VLOOKUP($A346,Location!$A:$J,10,FALSE)</f>
        <v>Estadio BBVA</v>
      </c>
      <c r="P346" s="27">
        <v>1</v>
      </c>
      <c r="Q346" s="27">
        <v>3</v>
      </c>
      <c r="R346" s="27" t="str">
        <f t="shared" si="31"/>
        <v>1-3</v>
      </c>
      <c r="S346" s="21">
        <v>0</v>
      </c>
      <c r="T346" s="20">
        <f>VLOOKUP($A346,Database!$A:$Y,10,FALSE)</f>
        <v>72</v>
      </c>
      <c r="U346" s="20">
        <f>VLOOKUP($A346,Database!$A:$Y,11,FALSE)</f>
        <v>110</v>
      </c>
      <c r="V346" s="20">
        <f>VLOOKUP($A346,Database!$A:$Y,12,FALSE)</f>
        <v>122</v>
      </c>
      <c r="W346" s="20" t="str">
        <f>VLOOKUP(A346,Database!A:M,13,FALSE)</f>
        <v>Terminé</v>
      </c>
      <c r="X346" s="20">
        <f>VLOOKUP($A346,Database!$A:$Y,20,FALSE)</f>
        <v>5</v>
      </c>
      <c r="Y346" s="20">
        <f>VLOOKUP($A346,Database!$A:$Y,21,FALSE)</f>
        <v>1</v>
      </c>
      <c r="Z346" s="20">
        <f t="shared" si="30"/>
        <v>0</v>
      </c>
      <c r="AA346" s="20">
        <f t="shared" si="26"/>
        <v>0</v>
      </c>
      <c r="AB346" s="20">
        <f t="shared" ca="1" si="27"/>
        <v>0</v>
      </c>
      <c r="AC346" s="20">
        <f t="shared" ca="1" si="28"/>
        <v>0</v>
      </c>
      <c r="AD346" s="20" t="str">
        <f ca="1">IF(AC346=0,"",IF(OR(ISBLANK(P346),ISBLANK(Q346)),"",IF(ISBLANK(VLOOKUP(A346,Database!A:AA,22,FALSE)),"",VLOOKUP(A346,Database!A:AA,22,FALSE))))</f>
        <v/>
      </c>
      <c r="AE346" s="20">
        <f ca="1">IFERROR(
   IF(
     OR(ISBLANK(P346),ISBLANK(Q346)),
     "",
     IF(
       AND(AB346&lt;&gt;"",OR(W346="Terminé",W346="En cours")),
       VLOOKUP(AD346,Setup_ScoreExactBonus!A:D,4,FALSE),
       0
     )),
  0)</f>
        <v>0</v>
      </c>
      <c r="AF346" s="21">
        <f t="shared" ca="1" si="29"/>
        <v>0</v>
      </c>
      <c r="AG346" s="21">
        <f ca="1">SUMIFS(AF$2:AF346,D$2:D346,D346)</f>
        <v>608</v>
      </c>
    </row>
    <row r="347" spans="1:33" hidden="1" x14ac:dyDescent="0.35">
      <c r="A347" s="21">
        <f>IF(ISBLANK(B347),"",COUNTIF(B$2:B347,B347))-1</f>
        <v>12</v>
      </c>
      <c r="B347" s="27">
        <v>22</v>
      </c>
      <c r="C347" s="10">
        <f>VLOOKUP($A347+IF($A347=0,1,0),Database!$A:$Y,7,FALSE)</f>
        <v>46188.166666666664</v>
      </c>
      <c r="D347" s="21" t="str">
        <f>VLOOKUP(Pronostics!$B347,Setup_MPP!$A:$G,3,FALSE)</f>
        <v>Jujumsrd</v>
      </c>
      <c r="E347" s="21" t="str">
        <f>VLOOKUP(Pronostics!$B347,Setup_MPP!$A:$G,2,FALSE)</f>
        <v>Julie Mansard</v>
      </c>
      <c r="F347" s="21" t="str">
        <f>VLOOKUP($B347,Setup_MPP!$A:$E,4,FALSE)</f>
        <v>#41DEF0</v>
      </c>
      <c r="G347" s="21" t="str">
        <f>VLOOKUP($B347,Setup_MPP!$A:$E,5,FALSE)</f>
        <v>#0BA6B7</v>
      </c>
      <c r="H347" s="21" t="str">
        <f>IFERROR(IF(AND(A347&gt;=1,A347&lt;=104),VLOOKUP($A347,Location!$A:$J,6,FALSE),IF(A347=0,"Avant l'ouverture",IF(OR(A347=105,A347=106),"Bonus"))),"")</f>
        <v>Tour 1</v>
      </c>
      <c r="I347" s="21" t="str">
        <f>IF(LEFT(H347,4)="Tour",VLOOKUP(A347,Database!$A:$C,3,FALSE),"")</f>
        <v>F</v>
      </c>
      <c r="J347" s="21" t="str">
        <f>VLOOKUP($A347,Location!$A:$J,7,FALSE)</f>
        <v>Suède</v>
      </c>
      <c r="K347" s="21" t="str">
        <f>IFERROR(VLOOKUP(J347,Setup_Team!$B:$C,2,FALSE), "TDB")</f>
        <v>SWE</v>
      </c>
      <c r="L347" s="21" t="str">
        <f>VLOOKUP($A347,Location!$A:$J,8,FALSE)</f>
        <v>Tunisie</v>
      </c>
      <c r="M347" s="21" t="str">
        <f>IFERROR(VLOOKUP(L347,Setup_Team!$B:$C,2,FALSE), "TDB")</f>
        <v>TUN</v>
      </c>
      <c r="N347" s="21" t="str">
        <f>VLOOKUP($A347,Location!$A:$J,9,FALSE)</f>
        <v>Monterrey</v>
      </c>
      <c r="O347" s="21" t="str">
        <f>VLOOKUP($A347,Location!$A:$J,10,FALSE)</f>
        <v>Estadio BBVA</v>
      </c>
      <c r="P347" s="27"/>
      <c r="Q347" s="27"/>
      <c r="R347" s="27" t="str">
        <f t="shared" si="31"/>
        <v>0-0</v>
      </c>
      <c r="S347" s="21">
        <v>0</v>
      </c>
      <c r="T347" s="20">
        <f>VLOOKUP($A347,Database!$A:$Y,10,FALSE)</f>
        <v>72</v>
      </c>
      <c r="U347" s="20">
        <f>VLOOKUP($A347,Database!$A:$Y,11,FALSE)</f>
        <v>110</v>
      </c>
      <c r="V347" s="20">
        <f>VLOOKUP($A347,Database!$A:$Y,12,FALSE)</f>
        <v>122</v>
      </c>
      <c r="W347" s="20" t="str">
        <f>VLOOKUP(A347,Database!A:M,13,FALSE)</f>
        <v>Terminé</v>
      </c>
      <c r="X347" s="20">
        <f>VLOOKUP($A347,Database!$A:$Y,20,FALSE)</f>
        <v>5</v>
      </c>
      <c r="Y347" s="20">
        <f>VLOOKUP($A347,Database!$A:$Y,21,FALSE)</f>
        <v>1</v>
      </c>
      <c r="Z347" s="20">
        <f t="shared" si="30"/>
        <v>1</v>
      </c>
      <c r="AA347" s="20" t="str">
        <f t="shared" si="26"/>
        <v/>
      </c>
      <c r="AB347" s="20">
        <f t="shared" ca="1" si="27"/>
        <v>0</v>
      </c>
      <c r="AC347" s="20">
        <f t="shared" ca="1" si="28"/>
        <v>0</v>
      </c>
      <c r="AD347" s="20" t="str">
        <f ca="1">IF(AC347=0,"",IF(OR(ISBLANK(P347),ISBLANK(Q347)),"",IF(ISBLANK(VLOOKUP(A347,Database!A:AA,22,FALSE)),"",VLOOKUP(A347,Database!A:AA,22,FALSE))))</f>
        <v/>
      </c>
      <c r="AE347" s="20" t="str">
        <f>IFERROR(
   IF(
     OR(ISBLANK(P347),ISBLANK(Q347)),
     "",
     IF(
       AND(AB347&lt;&gt;"",OR(W347="Terminé",W347="En cours")),
       VLOOKUP(AD347,Setup_ScoreExactBonus!A:D,4,FALSE),
       0
     )),
  0)</f>
        <v/>
      </c>
      <c r="AF347" s="21">
        <f t="shared" si="29"/>
        <v>0</v>
      </c>
      <c r="AG347" s="21">
        <f ca="1">SUMIFS(AF$2:AF347,D$2:D347,D347)</f>
        <v>202</v>
      </c>
    </row>
    <row r="348" spans="1:33" hidden="1" x14ac:dyDescent="0.35">
      <c r="A348" s="21">
        <f>IF(ISBLANK(B348),"",COUNTIF(B$2:B348,B348))-1</f>
        <v>12</v>
      </c>
      <c r="B348" s="27">
        <v>23</v>
      </c>
      <c r="C348" s="10">
        <f>VLOOKUP($A348+IF($A348=0,1,0),Database!$A:$Y,7,FALSE)</f>
        <v>46188.166666666664</v>
      </c>
      <c r="D348" s="21" t="str">
        <f>VLOOKUP(Pronostics!$B348,Setup_MPP!$A:$G,3,FALSE)</f>
        <v>DJUDJUPRONO</v>
      </c>
      <c r="E348" s="21" t="str">
        <f>VLOOKUP(Pronostics!$B348,Setup_MPP!$A:$G,2,FALSE)</f>
        <v>Juliette</v>
      </c>
      <c r="F348" s="21" t="str">
        <f>VLOOKUP($B348,Setup_MPP!$A:$E,4,FALSE)</f>
        <v>#F2A2A2</v>
      </c>
      <c r="G348" s="21" t="str">
        <f>VLOOKUP($B348,Setup_MPP!$A:$E,5,FALSE)</f>
        <v>#C25D5D</v>
      </c>
      <c r="H348" s="21" t="str">
        <f>IFERROR(IF(AND(A348&gt;=1,A348&lt;=104),VLOOKUP($A348,Location!$A:$J,6,FALSE),IF(A348=0,"Avant l'ouverture",IF(OR(A348=105,A348=106),"Bonus"))),"")</f>
        <v>Tour 1</v>
      </c>
      <c r="I348" s="21" t="str">
        <f>IF(LEFT(H348,4)="Tour",VLOOKUP(A348,Database!$A:$C,3,FALSE),"")</f>
        <v>F</v>
      </c>
      <c r="J348" s="21" t="str">
        <f>VLOOKUP($A348,Location!$A:$J,7,FALSE)</f>
        <v>Suède</v>
      </c>
      <c r="K348" s="21" t="str">
        <f>IFERROR(VLOOKUP(J348,Setup_Team!$B:$C,2,FALSE), "TDB")</f>
        <v>SWE</v>
      </c>
      <c r="L348" s="21" t="str">
        <f>VLOOKUP($A348,Location!$A:$J,8,FALSE)</f>
        <v>Tunisie</v>
      </c>
      <c r="M348" s="21" t="str">
        <f>IFERROR(VLOOKUP(L348,Setup_Team!$B:$C,2,FALSE), "TDB")</f>
        <v>TUN</v>
      </c>
      <c r="N348" s="21" t="str">
        <f>VLOOKUP($A348,Location!$A:$J,9,FALSE)</f>
        <v>Monterrey</v>
      </c>
      <c r="O348" s="21" t="str">
        <f>VLOOKUP($A348,Location!$A:$J,10,FALSE)</f>
        <v>Estadio BBVA</v>
      </c>
      <c r="P348" s="27">
        <v>1</v>
      </c>
      <c r="Q348" s="27">
        <v>0</v>
      </c>
      <c r="R348" s="27" t="str">
        <f t="shared" si="31"/>
        <v>1-0</v>
      </c>
      <c r="S348" s="21">
        <v>0</v>
      </c>
      <c r="T348" s="20">
        <f>VLOOKUP($A348,Database!$A:$Y,10,FALSE)</f>
        <v>72</v>
      </c>
      <c r="U348" s="20">
        <f>VLOOKUP($A348,Database!$A:$Y,11,FALSE)</f>
        <v>110</v>
      </c>
      <c r="V348" s="20">
        <f>VLOOKUP($A348,Database!$A:$Y,12,FALSE)</f>
        <v>122</v>
      </c>
      <c r="W348" s="20" t="str">
        <f>VLOOKUP(A348,Database!A:M,13,FALSE)</f>
        <v>Terminé</v>
      </c>
      <c r="X348" s="20">
        <f>VLOOKUP($A348,Database!$A:$Y,20,FALSE)</f>
        <v>5</v>
      </c>
      <c r="Y348" s="20">
        <f>VLOOKUP($A348,Database!$A:$Y,21,FALSE)</f>
        <v>1</v>
      </c>
      <c r="Z348" s="20">
        <f t="shared" si="30"/>
        <v>0</v>
      </c>
      <c r="AA348" s="20">
        <f t="shared" si="26"/>
        <v>1</v>
      </c>
      <c r="AB348" s="20">
        <f t="shared" ca="1" si="27"/>
        <v>72</v>
      </c>
      <c r="AC348" s="20">
        <f t="shared" ca="1" si="28"/>
        <v>0</v>
      </c>
      <c r="AD348" s="20" t="str">
        <f ca="1">IF(AC348=0,"",IF(OR(ISBLANK(P348),ISBLANK(Q348)),"",IF(ISBLANK(VLOOKUP(A348,Database!A:AA,22,FALSE)),"",VLOOKUP(A348,Database!A:AA,22,FALSE))))</f>
        <v/>
      </c>
      <c r="AE348" s="20">
        <f ca="1">IFERROR(
   IF(
     OR(ISBLANK(P348),ISBLANK(Q348)),
     "",
     IF(
       AND(AB348&lt;&gt;"",OR(W348="Terminé",W348="En cours")),
       VLOOKUP(AD348,Setup_ScoreExactBonus!A:D,4,FALSE),
       0
     )),
  0)</f>
        <v>0</v>
      </c>
      <c r="AF348" s="21">
        <f t="shared" ca="1" si="29"/>
        <v>72</v>
      </c>
      <c r="AG348" s="21">
        <f ca="1">SUMIFS(AF$2:AF348,D$2:D348,D348)</f>
        <v>281</v>
      </c>
    </row>
    <row r="349" spans="1:33" hidden="1" x14ac:dyDescent="0.35">
      <c r="A349" s="21">
        <f>IF(ISBLANK(B349),"",COUNTIF(B$2:B349,B349))-1</f>
        <v>12</v>
      </c>
      <c r="B349" s="27">
        <v>24</v>
      </c>
      <c r="C349" s="10">
        <f>VLOOKUP($A349+IF($A349=0,1,0),Database!$A:$Y,7,FALSE)</f>
        <v>46188.166666666664</v>
      </c>
      <c r="D349" s="21" t="str">
        <f>VLOOKUP(Pronostics!$B349,Setup_MPP!$A:$G,3,FALSE)</f>
        <v>Samyaaaaaaaaaa</v>
      </c>
      <c r="E349" s="21" t="str">
        <f>VLOOKUP(Pronostics!$B349,Setup_MPP!$A:$G,2,FALSE)</f>
        <v>Samya ALAOUI</v>
      </c>
      <c r="F349" s="21" t="str">
        <f>VLOOKUP($B349,Setup_MPP!$A:$E,4,FALSE)</f>
        <v>#A2F2C7</v>
      </c>
      <c r="G349" s="21" t="str">
        <f>VLOOKUP($B349,Setup_MPP!$A:$E,5,FALSE)</f>
        <v>#5DC18C</v>
      </c>
      <c r="H349" s="21" t="str">
        <f>IFERROR(IF(AND(A349&gt;=1,A349&lt;=104),VLOOKUP($A349,Location!$A:$J,6,FALSE),IF(A349=0,"Avant l'ouverture",IF(OR(A349=105,A349=106),"Bonus"))),"")</f>
        <v>Tour 1</v>
      </c>
      <c r="I349" s="21" t="str">
        <f>IF(LEFT(H349,4)="Tour",VLOOKUP(A349,Database!$A:$C,3,FALSE),"")</f>
        <v>F</v>
      </c>
      <c r="J349" s="21" t="str">
        <f>VLOOKUP($A349,Location!$A:$J,7,FALSE)</f>
        <v>Suède</v>
      </c>
      <c r="K349" s="21" t="str">
        <f>IFERROR(VLOOKUP(J349,Setup_Team!$B:$C,2,FALSE), "TDB")</f>
        <v>SWE</v>
      </c>
      <c r="L349" s="21" t="str">
        <f>VLOOKUP($A349,Location!$A:$J,8,FALSE)</f>
        <v>Tunisie</v>
      </c>
      <c r="M349" s="21" t="str">
        <f>IFERROR(VLOOKUP(L349,Setup_Team!$B:$C,2,FALSE), "TDB")</f>
        <v>TUN</v>
      </c>
      <c r="N349" s="21" t="str">
        <f>VLOOKUP($A349,Location!$A:$J,9,FALSE)</f>
        <v>Monterrey</v>
      </c>
      <c r="O349" s="21" t="str">
        <f>VLOOKUP($A349,Location!$A:$J,10,FALSE)</f>
        <v>Estadio BBVA</v>
      </c>
      <c r="P349" s="27">
        <v>1</v>
      </c>
      <c r="Q349" s="27">
        <v>1</v>
      </c>
      <c r="R349" s="27" t="str">
        <f t="shared" si="31"/>
        <v>1-1</v>
      </c>
      <c r="S349" s="21">
        <v>0</v>
      </c>
      <c r="T349" s="20">
        <f>VLOOKUP($A349,Database!$A:$Y,10,FALSE)</f>
        <v>72</v>
      </c>
      <c r="U349" s="20">
        <f>VLOOKUP($A349,Database!$A:$Y,11,FALSE)</f>
        <v>110</v>
      </c>
      <c r="V349" s="20">
        <f>VLOOKUP($A349,Database!$A:$Y,12,FALSE)</f>
        <v>122</v>
      </c>
      <c r="W349" s="20" t="str">
        <f>VLOOKUP(A349,Database!A:M,13,FALSE)</f>
        <v>Terminé</v>
      </c>
      <c r="X349" s="20">
        <f>VLOOKUP($A349,Database!$A:$Y,20,FALSE)</f>
        <v>5</v>
      </c>
      <c r="Y349" s="20">
        <f>VLOOKUP($A349,Database!$A:$Y,21,FALSE)</f>
        <v>1</v>
      </c>
      <c r="Z349" s="20">
        <f t="shared" si="30"/>
        <v>0</v>
      </c>
      <c r="AA349" s="20">
        <f t="shared" ref="AA349:AA412" si="32">IF(OR(ISBLANK(P349),ISBLANK(Q349)),"",IF(OR(AND(P349&gt;Q349,X349&gt;Y349),AND(P349=Q349,X349=Y349),AND(P349&lt;Q349,X349&lt;Y349)),1,0))</f>
        <v>0</v>
      </c>
      <c r="AB349" s="20">
        <f t="shared" ref="AB349:AB412" ca="1" si="33">IF(C349&lt;NOW(),IF(AND(P349&gt;Q349,X349&gt;Y349),T349,IF(AND(P349=Q349,X349=Y349),U349,IF(AND(P349&lt;Q349,X349&lt;Y349),V349,0))),"")</f>
        <v>0</v>
      </c>
      <c r="AC349" s="20">
        <f t="shared" ref="AC349:AC412" ca="1" si="34">IF(AND(P349=X349,Q349=Y349,NOT(ISBLANK(P349)),NOT(ISBLANK(Q349)),NOT(ISBLANK(X349)),NOT(ISBLANK(AB349))),1,0)</f>
        <v>0</v>
      </c>
      <c r="AD349" s="20" t="str">
        <f ca="1">IF(AC349=0,"",IF(OR(ISBLANK(P349),ISBLANK(Q349)),"",IF(ISBLANK(VLOOKUP(A349,Database!A:AA,22,FALSE)),"",VLOOKUP(A349,Database!A:AA,22,FALSE))))</f>
        <v/>
      </c>
      <c r="AE349" s="20">
        <f ca="1">IFERROR(
   IF(
     OR(ISBLANK(P349),ISBLANK(Q349)),
     "",
     IF(
       AND(AB349&lt;&gt;"",OR(W349="Terminé",W349="En cours")),
       VLOOKUP(AD349,Setup_ScoreExactBonus!A:D,4,FALSE),
       0
     )),
  0)</f>
        <v>0</v>
      </c>
      <c r="AF349" s="21">
        <f t="shared" ref="AF349:AF412" ca="1" si="35">IFERROR(IF(OR(ISBLANK(P349),ISBLANK(Q349)),0,IF(AB349&lt;&gt;"", AB349 + IF(AC349=1,AE349, 0), "") * (S349+1)),"")</f>
        <v>0</v>
      </c>
      <c r="AG349" s="21">
        <f ca="1">SUMIFS(AF$2:AF349,D$2:D349,D349)</f>
        <v>726</v>
      </c>
    </row>
    <row r="350" spans="1:33" hidden="1" x14ac:dyDescent="0.35">
      <c r="A350" s="21">
        <f>IF(ISBLANK(B350),"",COUNTIF(B$2:B350,B350))-1</f>
        <v>12</v>
      </c>
      <c r="B350" s="27">
        <v>25</v>
      </c>
      <c r="C350" s="10">
        <f>VLOOKUP($A350+IF($A350=0,1,0),Database!$A:$Y,7,FALSE)</f>
        <v>46188.166666666664</v>
      </c>
      <c r="D350" s="21" t="str">
        <f>VLOOKUP(Pronostics!$B350,Setup_MPP!$A:$G,3,FALSE)</f>
        <v>leaw0808</v>
      </c>
      <c r="E350" s="21" t="str">
        <f>VLOOKUP(Pronostics!$B350,Setup_MPP!$A:$G,2,FALSE)</f>
        <v>Léa WALOCQ</v>
      </c>
      <c r="F350" s="21" t="str">
        <f>VLOOKUP($B350,Setup_MPP!$A:$E,4,FALSE)</f>
        <v>#D1B9EB</v>
      </c>
      <c r="G350" s="21" t="str">
        <f>VLOOKUP($B350,Setup_MPP!$A:$E,5,FALSE)</f>
        <v>#B58BC7</v>
      </c>
      <c r="H350" s="21" t="str">
        <f>IFERROR(IF(AND(A350&gt;=1,A350&lt;=104),VLOOKUP($A350,Location!$A:$J,6,FALSE),IF(A350=0,"Avant l'ouverture",IF(OR(A350=105,A350=106),"Bonus"))),"")</f>
        <v>Tour 1</v>
      </c>
      <c r="I350" s="21" t="str">
        <f>IF(LEFT(H350,4)="Tour",VLOOKUP(A350,Database!$A:$C,3,FALSE),"")</f>
        <v>F</v>
      </c>
      <c r="J350" s="21" t="str">
        <f>VLOOKUP($A350,Location!$A:$J,7,FALSE)</f>
        <v>Suède</v>
      </c>
      <c r="K350" s="21" t="str">
        <f>IFERROR(VLOOKUP(J350,Setup_Team!$B:$C,2,FALSE), "TDB")</f>
        <v>SWE</v>
      </c>
      <c r="L350" s="21" t="str">
        <f>VLOOKUP($A350,Location!$A:$J,8,FALSE)</f>
        <v>Tunisie</v>
      </c>
      <c r="M350" s="21" t="str">
        <f>IFERROR(VLOOKUP(L350,Setup_Team!$B:$C,2,FALSE), "TDB")</f>
        <v>TUN</v>
      </c>
      <c r="N350" s="21" t="str">
        <f>VLOOKUP($A350,Location!$A:$J,9,FALSE)</f>
        <v>Monterrey</v>
      </c>
      <c r="O350" s="21" t="str">
        <f>VLOOKUP($A350,Location!$A:$J,10,FALSE)</f>
        <v>Estadio BBVA</v>
      </c>
      <c r="P350" s="27">
        <v>2</v>
      </c>
      <c r="Q350" s="27">
        <v>1</v>
      </c>
      <c r="R350" s="27" t="str">
        <f t="shared" si="31"/>
        <v>2-1</v>
      </c>
      <c r="S350" s="21">
        <v>0</v>
      </c>
      <c r="T350" s="20">
        <f>VLOOKUP($A350,Database!$A:$Y,10,FALSE)</f>
        <v>72</v>
      </c>
      <c r="U350" s="20">
        <f>VLOOKUP($A350,Database!$A:$Y,11,FALSE)</f>
        <v>110</v>
      </c>
      <c r="V350" s="20">
        <f>VLOOKUP($A350,Database!$A:$Y,12,FALSE)</f>
        <v>122</v>
      </c>
      <c r="W350" s="20" t="str">
        <f>VLOOKUP(A350,Database!A:M,13,FALSE)</f>
        <v>Terminé</v>
      </c>
      <c r="X350" s="20">
        <f>VLOOKUP($A350,Database!$A:$Y,20,FALSE)</f>
        <v>5</v>
      </c>
      <c r="Y350" s="20">
        <f>VLOOKUP($A350,Database!$A:$Y,21,FALSE)</f>
        <v>1</v>
      </c>
      <c r="Z350" s="20">
        <f t="shared" si="30"/>
        <v>0</v>
      </c>
      <c r="AA350" s="20">
        <f t="shared" si="32"/>
        <v>1</v>
      </c>
      <c r="AB350" s="20">
        <f t="shared" ca="1" si="33"/>
        <v>72</v>
      </c>
      <c r="AC350" s="20">
        <f t="shared" ca="1" si="34"/>
        <v>0</v>
      </c>
      <c r="AD350" s="20" t="str">
        <f ca="1">IF(AC350=0,"",IF(OR(ISBLANK(P350),ISBLANK(Q350)),"",IF(ISBLANK(VLOOKUP(A350,Database!A:AA,22,FALSE)),"",VLOOKUP(A350,Database!A:AA,22,FALSE))))</f>
        <v/>
      </c>
      <c r="AE350" s="20">
        <f ca="1">IFERROR(
   IF(
     OR(ISBLANK(P350),ISBLANK(Q350)),
     "",
     IF(
       AND(AB350&lt;&gt;"",OR(W350="Terminé",W350="En cours")),
       VLOOKUP(AD350,Setup_ScoreExactBonus!A:D,4,FALSE),
       0
     )),
  0)</f>
        <v>0</v>
      </c>
      <c r="AF350" s="21">
        <f t="shared" ca="1" si="35"/>
        <v>72</v>
      </c>
      <c r="AG350" s="21">
        <f ca="1">SUMIFS(AF$2:AF350,D$2:D350,D350)</f>
        <v>291</v>
      </c>
    </row>
    <row r="351" spans="1:33" hidden="1" x14ac:dyDescent="0.35">
      <c r="A351" s="21">
        <f>IF(ISBLANK(B351),"",COUNTIF(B$2:B351,B351))-1</f>
        <v>12</v>
      </c>
      <c r="B351" s="27">
        <v>26</v>
      </c>
      <c r="C351" s="10">
        <v>46184.875</v>
      </c>
      <c r="D351" s="21" t="str">
        <f>VLOOKUP(Pronostics!$B351,Setup_MPP!$A:$G,3,FALSE)</f>
        <v>Mohamad#5GGG1</v>
      </c>
      <c r="E351" s="21" t="str">
        <f>VLOOKUP(Pronostics!$B351,Setup_MPP!$A:$G,2,FALSE)</f>
        <v>Mohamad EL KAWAS</v>
      </c>
      <c r="F351" s="21" t="str">
        <f>VLOOKUP($B351,Setup_MPP!$A:$E,4,FALSE)</f>
        <v>#EB8787</v>
      </c>
      <c r="G351" s="21" t="str">
        <f>VLOOKUP($B351,Setup_MPP!$A:$E,5,FALSE)</f>
        <v>#368E2C</v>
      </c>
      <c r="H351" s="21" t="str">
        <f>IFERROR(IF(AND(A351&gt;=1,A351&lt;=104),VLOOKUP($A351,Location!$A:$J,6,FALSE),IF(A351=0,"Avant l'ouverture",IF(OR(A351=105,A351=106),"Bonus"))),"")</f>
        <v>Tour 1</v>
      </c>
      <c r="I351" s="21" t="str">
        <f>IF(LEFT(H351,4)="Tour",VLOOKUP(A351,Database!$A:$C,3,FALSE),"")</f>
        <v>F</v>
      </c>
      <c r="J351" s="21" t="str">
        <f>VLOOKUP($A351,Location!$A:$J,7,FALSE)</f>
        <v>Suède</v>
      </c>
      <c r="K351" s="21" t="str">
        <f>IFERROR(VLOOKUP(J351,Setup_Team!$B:$C,2,FALSE), "TDB")</f>
        <v>SWE</v>
      </c>
      <c r="L351" s="21" t="str">
        <f>VLOOKUP($A351,Location!$A:$J,8,FALSE)</f>
        <v>Tunisie</v>
      </c>
      <c r="M351" s="21" t="str">
        <f>IFERROR(VLOOKUP(L351,Setup_Team!$B:$C,2,FALSE), "TDB")</f>
        <v>TUN</v>
      </c>
      <c r="P351" s="21">
        <v>1</v>
      </c>
      <c r="Q351" s="21">
        <v>2</v>
      </c>
      <c r="R351" s="27" t="str">
        <f t="shared" si="31"/>
        <v>1-2</v>
      </c>
      <c r="S351" s="21">
        <v>0</v>
      </c>
      <c r="T351" s="20">
        <f>VLOOKUP($A351,Database!$A:$Y,10,FALSE)</f>
        <v>72</v>
      </c>
      <c r="U351" s="20">
        <f>VLOOKUP($A351,Database!$A:$Y,11,FALSE)</f>
        <v>110</v>
      </c>
      <c r="V351" s="20">
        <f>VLOOKUP($A351,Database!$A:$Y,12,FALSE)</f>
        <v>122</v>
      </c>
      <c r="W351" s="20" t="str">
        <f>VLOOKUP(A351,Database!A:M,13,FALSE)</f>
        <v>Terminé</v>
      </c>
      <c r="X351" s="20">
        <f>VLOOKUP($A351,Database!$A:$Y,20,FALSE)</f>
        <v>5</v>
      </c>
      <c r="Y351" s="20">
        <f>VLOOKUP($A351,Database!$A:$Y,21,FALSE)</f>
        <v>1</v>
      </c>
      <c r="Z351" s="20">
        <f t="shared" si="30"/>
        <v>0</v>
      </c>
      <c r="AA351" s="20">
        <f t="shared" si="32"/>
        <v>0</v>
      </c>
      <c r="AB351" s="20">
        <f t="shared" ca="1" si="33"/>
        <v>0</v>
      </c>
      <c r="AC351" s="20">
        <f t="shared" ca="1" si="34"/>
        <v>0</v>
      </c>
      <c r="AD351" s="20" t="str">
        <f ca="1">IF(AC351=0,"",IF(OR(ISBLANK(P351),ISBLANK(Q351)),"",IF(ISBLANK(VLOOKUP(A351,Database!A:AA,22,FALSE)),"",VLOOKUP(A351,Database!A:AA,22,FALSE))))</f>
        <v/>
      </c>
      <c r="AE351" s="20">
        <f ca="1">IFERROR(
   IF(
     OR(ISBLANK(P351),ISBLANK(Q351)),
     "",
     IF(
       AND(AB351&lt;&gt;"",OR(W351="Terminé",W351="En cours")),
       VLOOKUP(AD351,Setup_ScoreExactBonus!A:D,4,FALSE),
       0
     )),
  0)</f>
        <v>0</v>
      </c>
      <c r="AF351" s="21">
        <f t="shared" ca="1" si="35"/>
        <v>0</v>
      </c>
      <c r="AG351" s="21">
        <f ca="1">SUMIFS(AF$2:AF351,D$2:D351,D351)</f>
        <v>320</v>
      </c>
    </row>
    <row r="352" spans="1:33" hidden="1" x14ac:dyDescent="0.35">
      <c r="A352" s="21">
        <f>IF(ISBLANK(B352),"",COUNTIF(B$2:B352,B352))-1</f>
        <v>12</v>
      </c>
      <c r="B352" s="27">
        <v>27</v>
      </c>
      <c r="C352" s="10">
        <f>VLOOKUP($A352+IF($A352=0,1,0),Database!$A:$Y,7,FALSE)</f>
        <v>46188.166666666664</v>
      </c>
      <c r="D352" s="21" t="str">
        <f>VLOOKUP(Pronostics!$B352,Setup_MPP!$A:$G,3,FALSE)</f>
        <v>maryemkappa</v>
      </c>
      <c r="E352" s="21" t="str">
        <f>VLOOKUP(Pronostics!$B352,Setup_MPP!$A:$G,2,FALSE)</f>
        <v>Maryem GUIZANI</v>
      </c>
      <c r="F352" s="21" t="str">
        <f>VLOOKUP($B352,Setup_MPP!$A:$E,4,FALSE)</f>
        <v>#BCA2F4</v>
      </c>
      <c r="G352" s="21" t="str">
        <f>VLOOKUP($B352,Setup_MPP!$A:$E,5,FALSE)</f>
        <v>#6D3DD5</v>
      </c>
      <c r="H352" s="21" t="str">
        <f>IFERROR(IF(AND(A352&gt;=1,A352&lt;=104),VLOOKUP($A352,Location!$A:$J,6,FALSE),IF(A352=0,"Avant l'ouverture",IF(OR(A352=105,A352=106),"Bonus"))),"")</f>
        <v>Tour 1</v>
      </c>
      <c r="I352" s="21" t="str">
        <f>IF(LEFT(H352,4)="Tour",VLOOKUP(A352,Database!$A:$C,3,FALSE),"")</f>
        <v>F</v>
      </c>
      <c r="J352" s="21" t="str">
        <f>VLOOKUP($A352,Location!$A:$J,7,FALSE)</f>
        <v>Suède</v>
      </c>
      <c r="K352" s="21" t="str">
        <f>IFERROR(VLOOKUP(J352,Setup_Team!$B:$C,2,FALSE), "TDB")</f>
        <v>SWE</v>
      </c>
      <c r="L352" s="21" t="str">
        <f>VLOOKUP($A352,Location!$A:$J,8,FALSE)</f>
        <v>Tunisie</v>
      </c>
      <c r="M352" s="21" t="str">
        <f>IFERROR(VLOOKUP(L352,Setup_Team!$B:$C,2,FALSE), "TDB")</f>
        <v>TUN</v>
      </c>
      <c r="R352" s="27" t="str">
        <f t="shared" si="31"/>
        <v>0-0</v>
      </c>
      <c r="S352" s="21">
        <v>0</v>
      </c>
      <c r="T352" s="20">
        <f>VLOOKUP($A352,Database!$A:$Y,10,FALSE)</f>
        <v>72</v>
      </c>
      <c r="U352" s="20">
        <f>VLOOKUP($A352,Database!$A:$Y,11,FALSE)</f>
        <v>110</v>
      </c>
      <c r="V352" s="20">
        <f>VLOOKUP($A352,Database!$A:$Y,12,FALSE)</f>
        <v>122</v>
      </c>
      <c r="W352" s="20" t="str">
        <f>VLOOKUP(A352,Database!A:M,13,FALSE)</f>
        <v>Terminé</v>
      </c>
      <c r="X352" s="20">
        <f>VLOOKUP($A352,Database!$A:$Y,20,FALSE)</f>
        <v>5</v>
      </c>
      <c r="Y352" s="20">
        <f>VLOOKUP($A352,Database!$A:$Y,21,FALSE)</f>
        <v>1</v>
      </c>
      <c r="Z352" s="20">
        <f t="shared" si="30"/>
        <v>1</v>
      </c>
      <c r="AA352" s="20" t="str">
        <f t="shared" si="32"/>
        <v/>
      </c>
      <c r="AB352" s="20">
        <f t="shared" ca="1" si="33"/>
        <v>0</v>
      </c>
      <c r="AC352" s="20">
        <f t="shared" ca="1" si="34"/>
        <v>0</v>
      </c>
      <c r="AD352" s="20" t="str">
        <f ca="1">IF(AC352=0,"",IF(OR(ISBLANK(P352),ISBLANK(Q352)),"",IF(ISBLANK(VLOOKUP(A352,Database!A:AA,22,FALSE)),"",VLOOKUP(A352,Database!A:AA,22,FALSE))))</f>
        <v/>
      </c>
      <c r="AE352" s="20" t="str">
        <f>IFERROR(
   IF(
     OR(ISBLANK(P352),ISBLANK(Q352)),
     "",
     IF(
       AND(AB352&lt;&gt;"",OR(W352="Terminé",W352="En cours")),
       VLOOKUP(AD352,Setup_ScoreExactBonus!A:D,4,FALSE),
       0
     )),
  0)</f>
        <v/>
      </c>
      <c r="AF352" s="21">
        <f t="shared" si="35"/>
        <v>0</v>
      </c>
      <c r="AG352" s="21">
        <f>SUMIFS(AF$2:AF352,D$2:D352,D352)</f>
        <v>0</v>
      </c>
    </row>
    <row r="353" spans="1:33" hidden="1" x14ac:dyDescent="0.35">
      <c r="A353" s="21">
        <f>IF(ISBLANK(B353),"",COUNTIF(B$2:B353,B353))-1</f>
        <v>13</v>
      </c>
      <c r="B353" s="27">
        <v>1</v>
      </c>
      <c r="C353" s="10">
        <f>VLOOKUP($A353+IF($A353=0,1,0),Database!$A:$Y,7,FALSE)</f>
        <v>46188.75</v>
      </c>
      <c r="D353" s="21" t="str">
        <f>VLOOKUP(Pronostics!$B353,Setup_MPP!$A:$G,3,FALSE)</f>
        <v>_Nicolas_LM_</v>
      </c>
      <c r="E353" s="21" t="str">
        <f>VLOOKUP(Pronostics!$B353,Setup_MPP!$A:$G,2,FALSE)</f>
        <v>Nicolas LE MOUEL</v>
      </c>
      <c r="F353" s="21" t="str">
        <f>VLOOKUP($B353,Setup_MPP!$A:$E,4,FALSE)</f>
        <v>#F7C79D</v>
      </c>
      <c r="G353" s="21" t="str">
        <f>VLOOKUP($B353,Setup_MPP!$A:$E,5,FALSE)</f>
        <v>#FFBE85</v>
      </c>
      <c r="H353" s="21" t="str">
        <f>IFERROR(IF(AND(A353&gt;=1,A353&lt;=104),VLOOKUP($A353,Location!$A:$J,6,FALSE),IF(A353=0,"Avant l'ouverture",IF(OR(A353=105,A353=106),"Bonus"))),"")</f>
        <v>Tour 1</v>
      </c>
      <c r="I353" s="21" t="str">
        <f>IF(LEFT(H353,4)="Tour",VLOOKUP(A353,Database!$A:$C,3,FALSE),"")</f>
        <v>H</v>
      </c>
      <c r="J353" s="21" t="str">
        <f>VLOOKUP($A353,Location!$A:$J,7,FALSE)</f>
        <v>Espagne</v>
      </c>
      <c r="K353" s="21" t="str">
        <f>IFERROR(VLOOKUP(J353,Setup_Team!$B:$C,2,FALSE), "TDB")</f>
        <v>ESP</v>
      </c>
      <c r="L353" s="21" t="str">
        <f>VLOOKUP($A353,Location!$A:$J,8,FALSE)</f>
        <v>Cap-Vert</v>
      </c>
      <c r="M353" s="21" t="str">
        <f>IFERROR(VLOOKUP(L353,Setup_Team!$B:$C,2,FALSE), "TDB")</f>
        <v>CPV</v>
      </c>
      <c r="N353" s="21" t="str">
        <f>VLOOKUP($A353,Location!$A:$J,9,FALSE)</f>
        <v>Atlanta</v>
      </c>
      <c r="O353" s="21" t="str">
        <f>VLOOKUP($A353,Location!$A:$J,10,FALSE)</f>
        <v>Mercedes-Benz Stadium</v>
      </c>
      <c r="P353" s="27">
        <v>8</v>
      </c>
      <c r="Q353" s="27">
        <v>0</v>
      </c>
      <c r="R353" s="27" t="str">
        <f t="shared" si="31"/>
        <v>8-0</v>
      </c>
      <c r="S353" s="21">
        <v>0</v>
      </c>
      <c r="T353" s="20">
        <f>VLOOKUP($A353,Database!$A:$Y,10,FALSE)</f>
        <v>16</v>
      </c>
      <c r="U353" s="20">
        <f>VLOOKUP($A353,Database!$A:$Y,11,FALSE)</f>
        <v>166</v>
      </c>
      <c r="V353" s="20">
        <f>VLOOKUP($A353,Database!$A:$Y,12,FALSE)</f>
        <v>217</v>
      </c>
      <c r="W353" s="20" t="str">
        <f>VLOOKUP(A353,Database!A:M,13,FALSE)</f>
        <v>Terminé</v>
      </c>
      <c r="X353" s="20">
        <f>VLOOKUP($A353,Database!$A:$Y,20,FALSE)</f>
        <v>0</v>
      </c>
      <c r="Y353" s="20">
        <f>VLOOKUP($A353,Database!$A:$Y,21,FALSE)</f>
        <v>0</v>
      </c>
      <c r="Z353" s="20">
        <f t="shared" si="30"/>
        <v>0</v>
      </c>
      <c r="AA353" s="20">
        <f t="shared" si="32"/>
        <v>0</v>
      </c>
      <c r="AB353" s="20">
        <f t="shared" ca="1" si="33"/>
        <v>0</v>
      </c>
      <c r="AC353" s="20">
        <f t="shared" ca="1" si="34"/>
        <v>0</v>
      </c>
      <c r="AD353" s="20" t="str">
        <f ca="1">IF(AC353=0,"",IF(OR(ISBLANK(P353),ISBLANK(Q353)),"",IF(ISBLANK(VLOOKUP(A353,Database!A:AA,22,FALSE)),"",VLOOKUP(A353,Database!A:AA,22,FALSE))))</f>
        <v/>
      </c>
      <c r="AE353" s="20">
        <f ca="1">IFERROR(
   IF(
     OR(ISBLANK(P353),ISBLANK(Q353)),
     "",
     IF(
       AND(AB353&lt;&gt;"",OR(W353="Terminé",W353="En cours")),
       VLOOKUP(AD353,Setup_ScoreExactBonus!A:D,4,FALSE),
       0
     )),
  0)</f>
        <v>0</v>
      </c>
      <c r="AF353" s="21">
        <f t="shared" ca="1" si="35"/>
        <v>0</v>
      </c>
      <c r="AG353" s="21">
        <f ca="1">SUMIFS(AF$2:AF353,D$2:D353,D353)</f>
        <v>625</v>
      </c>
    </row>
    <row r="354" spans="1:33" hidden="1" x14ac:dyDescent="0.35">
      <c r="A354" s="21">
        <f>IF(ISBLANK(B354),"",COUNTIF(B$2:B354,B354))-1</f>
        <v>13</v>
      </c>
      <c r="B354" s="27">
        <v>2</v>
      </c>
      <c r="C354" s="10">
        <f>VLOOKUP($A354+IF($A354=0,1,0),Database!$A:$Y,7,FALSE)</f>
        <v>46188.75</v>
      </c>
      <c r="D354" s="21" t="str">
        <f>VLOOKUP(Pronostics!$B354,Setup_MPP!$A:$G,3,FALSE)</f>
        <v>leaelaz</v>
      </c>
      <c r="E354" s="21" t="str">
        <f>VLOOKUP(Pronostics!$B354,Setup_MPP!$A:$G,2,FALSE)</f>
        <v>Léa EL ASERY</v>
      </c>
      <c r="F354" s="21" t="str">
        <f>VLOOKUP($B354,Setup_MPP!$A:$E,4,FALSE)</f>
        <v>#FFBEBE</v>
      </c>
      <c r="G354" s="21" t="str">
        <f>VLOOKUP($B354,Setup_MPP!$A:$E,5,FALSE)</f>
        <v>#DF6868</v>
      </c>
      <c r="H354" s="21" t="str">
        <f>IFERROR(IF(AND(A354&gt;=1,A354&lt;=104),VLOOKUP($A354,Location!$A:$J,6,FALSE),IF(A354=0,"Avant l'ouverture",IF(OR(A354=105,A354=106),"Bonus"))),"")</f>
        <v>Tour 1</v>
      </c>
      <c r="I354" s="21" t="str">
        <f>IF(LEFT(H354,4)="Tour",VLOOKUP(A354,Database!$A:$C,3,FALSE),"")</f>
        <v>H</v>
      </c>
      <c r="J354" s="21" t="str">
        <f>VLOOKUP($A354,Location!$A:$J,7,FALSE)</f>
        <v>Espagne</v>
      </c>
      <c r="K354" s="21" t="str">
        <f>IFERROR(VLOOKUP(J354,Setup_Team!$B:$C,2,FALSE), "TDB")</f>
        <v>ESP</v>
      </c>
      <c r="L354" s="21" t="str">
        <f>VLOOKUP($A354,Location!$A:$J,8,FALSE)</f>
        <v>Cap-Vert</v>
      </c>
      <c r="M354" s="21" t="str">
        <f>IFERROR(VLOOKUP(L354,Setup_Team!$B:$C,2,FALSE), "TDB")</f>
        <v>CPV</v>
      </c>
      <c r="N354" s="21" t="str">
        <f>VLOOKUP($A354,Location!$A:$J,9,FALSE)</f>
        <v>Atlanta</v>
      </c>
      <c r="O354" s="21" t="str">
        <f>VLOOKUP($A354,Location!$A:$J,10,FALSE)</f>
        <v>Mercedes-Benz Stadium</v>
      </c>
      <c r="P354" s="27">
        <v>5</v>
      </c>
      <c r="Q354" s="27">
        <v>0</v>
      </c>
      <c r="R354" s="27" t="str">
        <f t="shared" si="31"/>
        <v>5-0</v>
      </c>
      <c r="S354" s="21">
        <v>0</v>
      </c>
      <c r="T354" s="20">
        <f>VLOOKUP($A354,Database!$A:$Y,10,FALSE)</f>
        <v>16</v>
      </c>
      <c r="U354" s="20">
        <f>VLOOKUP($A354,Database!$A:$Y,11,FALSE)</f>
        <v>166</v>
      </c>
      <c r="V354" s="20">
        <f>VLOOKUP($A354,Database!$A:$Y,12,FALSE)</f>
        <v>217</v>
      </c>
      <c r="W354" s="20" t="str">
        <f>VLOOKUP(A354,Database!A:M,13,FALSE)</f>
        <v>Terminé</v>
      </c>
      <c r="X354" s="20">
        <f>VLOOKUP($A354,Database!$A:$Y,20,FALSE)</f>
        <v>0</v>
      </c>
      <c r="Y354" s="20">
        <f>VLOOKUP($A354,Database!$A:$Y,21,FALSE)</f>
        <v>0</v>
      </c>
      <c r="Z354" s="20">
        <f t="shared" si="30"/>
        <v>0</v>
      </c>
      <c r="AA354" s="20">
        <f t="shared" si="32"/>
        <v>0</v>
      </c>
      <c r="AB354" s="20">
        <f t="shared" ca="1" si="33"/>
        <v>0</v>
      </c>
      <c r="AC354" s="20">
        <f t="shared" ca="1" si="34"/>
        <v>0</v>
      </c>
      <c r="AD354" s="20" t="str">
        <f ca="1">IF(AC354=0,"",IF(OR(ISBLANK(P354),ISBLANK(Q354)),"",IF(ISBLANK(VLOOKUP(A354,Database!A:AA,22,FALSE)),"",VLOOKUP(A354,Database!A:AA,22,FALSE))))</f>
        <v/>
      </c>
      <c r="AE354" s="20">
        <f ca="1">IFERROR(
   IF(
     OR(ISBLANK(P354),ISBLANK(Q354)),
     "",
     IF(
       AND(AB354&lt;&gt;"",OR(W354="Terminé",W354="En cours")),
       VLOOKUP(AD354,Setup_ScoreExactBonus!A:D,4,FALSE),
       0
     )),
  0)</f>
        <v>0</v>
      </c>
      <c r="AF354" s="21">
        <f t="shared" ca="1" si="35"/>
        <v>0</v>
      </c>
      <c r="AG354" s="21">
        <f ca="1">SUMIFS(AF$2:AF354,D$2:D354,D354)</f>
        <v>538</v>
      </c>
    </row>
    <row r="355" spans="1:33" hidden="1" x14ac:dyDescent="0.35">
      <c r="A355" s="21">
        <f>IF(ISBLANK(B355),"",COUNTIF(B$2:B355,B355))-1</f>
        <v>13</v>
      </c>
      <c r="B355" s="27">
        <v>3</v>
      </c>
      <c r="C355" s="10">
        <f>VLOOKUP($A355+IF($A355=0,1,0),Database!$A:$Y,7,FALSE)</f>
        <v>46188.75</v>
      </c>
      <c r="D355" s="21" t="str">
        <f>VLOOKUP(Pronostics!$B355,Setup_MPP!$A:$G,3,FALSE)</f>
        <v>PasMetalleux</v>
      </c>
      <c r="E355" s="21" t="str">
        <f>VLOOKUP(Pronostics!$B355,Setup_MPP!$A:$G,2,FALSE)</f>
        <v>Elwenn JOUBREL</v>
      </c>
      <c r="F355" s="21" t="str">
        <f>VLOOKUP($B355,Setup_MPP!$A:$E,4,FALSE)</f>
        <v>#F5C7FC</v>
      </c>
      <c r="G355" s="21" t="str">
        <f>VLOOKUP($B355,Setup_MPP!$A:$E,5,FALSE)</f>
        <v>#C489CF</v>
      </c>
      <c r="H355" s="21" t="str">
        <f>IFERROR(IF(AND(A355&gt;=1,A355&lt;=104),VLOOKUP($A355,Location!$A:$J,6,FALSE),IF(A355=0,"Avant l'ouverture",IF(OR(A355=105,A355=106),"Bonus"))),"")</f>
        <v>Tour 1</v>
      </c>
      <c r="I355" s="21" t="str">
        <f>IF(LEFT(H355,4)="Tour",VLOOKUP(A355,Database!$A:$C,3,FALSE),"")</f>
        <v>H</v>
      </c>
      <c r="J355" s="21" t="str">
        <f>VLOOKUP($A355,Location!$A:$J,7,FALSE)</f>
        <v>Espagne</v>
      </c>
      <c r="K355" s="21" t="str">
        <f>IFERROR(VLOOKUP(J355,Setup_Team!$B:$C,2,FALSE), "TDB")</f>
        <v>ESP</v>
      </c>
      <c r="L355" s="21" t="str">
        <f>VLOOKUP($A355,Location!$A:$J,8,FALSE)</f>
        <v>Cap-Vert</v>
      </c>
      <c r="M355" s="21" t="str">
        <f>IFERROR(VLOOKUP(L355,Setup_Team!$B:$C,2,FALSE), "TDB")</f>
        <v>CPV</v>
      </c>
      <c r="N355" s="21" t="str">
        <f>VLOOKUP($A355,Location!$A:$J,9,FALSE)</f>
        <v>Atlanta</v>
      </c>
      <c r="O355" s="21" t="str">
        <f>VLOOKUP($A355,Location!$A:$J,10,FALSE)</f>
        <v>Mercedes-Benz Stadium</v>
      </c>
      <c r="P355" s="27">
        <v>5</v>
      </c>
      <c r="Q355" s="27">
        <v>0</v>
      </c>
      <c r="R355" s="27" t="str">
        <f t="shared" si="31"/>
        <v>5-0</v>
      </c>
      <c r="S355" s="21">
        <v>0</v>
      </c>
      <c r="T355" s="20">
        <f>VLOOKUP($A355,Database!$A:$Y,10,FALSE)</f>
        <v>16</v>
      </c>
      <c r="U355" s="20">
        <f>VLOOKUP($A355,Database!$A:$Y,11,FALSE)</f>
        <v>166</v>
      </c>
      <c r="V355" s="20">
        <f>VLOOKUP($A355,Database!$A:$Y,12,FALSE)</f>
        <v>217</v>
      </c>
      <c r="W355" s="20" t="str">
        <f>VLOOKUP(A355,Database!A:M,13,FALSE)</f>
        <v>Terminé</v>
      </c>
      <c r="X355" s="20">
        <f>VLOOKUP($A355,Database!$A:$Y,20,FALSE)</f>
        <v>0</v>
      </c>
      <c r="Y355" s="20">
        <f>VLOOKUP($A355,Database!$A:$Y,21,FALSE)</f>
        <v>0</v>
      </c>
      <c r="Z355" s="20">
        <f t="shared" si="30"/>
        <v>0</v>
      </c>
      <c r="AA355" s="20">
        <f t="shared" si="32"/>
        <v>0</v>
      </c>
      <c r="AB355" s="20">
        <f t="shared" ca="1" si="33"/>
        <v>0</v>
      </c>
      <c r="AC355" s="20">
        <f t="shared" ca="1" si="34"/>
        <v>0</v>
      </c>
      <c r="AD355" s="20" t="str">
        <f ca="1">IF(AC355=0,"",IF(OR(ISBLANK(P355),ISBLANK(Q355)),"",IF(ISBLANK(VLOOKUP(A355,Database!A:AA,22,FALSE)),"",VLOOKUP(A355,Database!A:AA,22,FALSE))))</f>
        <v/>
      </c>
      <c r="AE355" s="20">
        <f ca="1">IFERROR(
   IF(
     OR(ISBLANK(P355),ISBLANK(Q355)),
     "",
     IF(
       AND(AB355&lt;&gt;"",OR(W355="Terminé",W355="En cours")),
       VLOOKUP(AD355,Setup_ScoreExactBonus!A:D,4,FALSE),
       0
     )),
  0)</f>
        <v>0</v>
      </c>
      <c r="AF355" s="21">
        <f t="shared" ca="1" si="35"/>
        <v>0</v>
      </c>
      <c r="AG355" s="21">
        <f ca="1">SUMIFS(AF$2:AF355,D$2:D355,D355)</f>
        <v>519</v>
      </c>
    </row>
    <row r="356" spans="1:33" hidden="1" x14ac:dyDescent="0.35">
      <c r="A356" s="21">
        <f>IF(ISBLANK(B356),"",COUNTIF(B$2:B356,B356))-1</f>
        <v>13</v>
      </c>
      <c r="B356" s="27">
        <v>4</v>
      </c>
      <c r="C356" s="10">
        <f>VLOOKUP($A356+IF($A356=0,1,0),Database!$A:$Y,7,FALSE)</f>
        <v>46188.75</v>
      </c>
      <c r="D356" s="21" t="str">
        <f>VLOOKUP(Pronostics!$B356,Setup_MPP!$A:$G,3,FALSE)</f>
        <v>Popo444</v>
      </c>
      <c r="E356" s="21" t="str">
        <f>VLOOKUP(Pronostics!$B356,Setup_MPP!$A:$G,2,FALSE)</f>
        <v>Pauline OLIVIER</v>
      </c>
      <c r="F356" s="21" t="str">
        <f>VLOOKUP($B356,Setup_MPP!$A:$E,4,FALSE)</f>
        <v>#A5EA7F</v>
      </c>
      <c r="G356" s="21" t="str">
        <f>VLOOKUP($B356,Setup_MPP!$A:$E,5,FALSE)</f>
        <v>#80C65A</v>
      </c>
      <c r="H356" s="21" t="str">
        <f>IFERROR(IF(AND(A356&gt;=1,A356&lt;=104),VLOOKUP($A356,Location!$A:$J,6,FALSE),IF(A356=0,"Avant l'ouverture",IF(OR(A356=105,A356=106),"Bonus"))),"")</f>
        <v>Tour 1</v>
      </c>
      <c r="I356" s="21" t="str">
        <f>IF(LEFT(H356,4)="Tour",VLOOKUP(A356,Database!$A:$C,3,FALSE),"")</f>
        <v>H</v>
      </c>
      <c r="J356" s="21" t="str">
        <f>VLOOKUP($A356,Location!$A:$J,7,FALSE)</f>
        <v>Espagne</v>
      </c>
      <c r="K356" s="21" t="str">
        <f>IFERROR(VLOOKUP(J356,Setup_Team!$B:$C,2,FALSE), "TDB")</f>
        <v>ESP</v>
      </c>
      <c r="L356" s="21" t="str">
        <f>VLOOKUP($A356,Location!$A:$J,8,FALSE)</f>
        <v>Cap-Vert</v>
      </c>
      <c r="M356" s="21" t="str">
        <f>IFERROR(VLOOKUP(L356,Setup_Team!$B:$C,2,FALSE), "TDB")</f>
        <v>CPV</v>
      </c>
      <c r="N356" s="21" t="str">
        <f>VLOOKUP($A356,Location!$A:$J,9,FALSE)</f>
        <v>Atlanta</v>
      </c>
      <c r="O356" s="21" t="str">
        <f>VLOOKUP($A356,Location!$A:$J,10,FALSE)</f>
        <v>Mercedes-Benz Stadium</v>
      </c>
      <c r="P356" s="27">
        <v>5</v>
      </c>
      <c r="Q356" s="27">
        <v>0</v>
      </c>
      <c r="R356" s="27" t="str">
        <f t="shared" si="31"/>
        <v>5-0</v>
      </c>
      <c r="S356" s="21">
        <v>0</v>
      </c>
      <c r="T356" s="20">
        <f>VLOOKUP($A356,Database!$A:$Y,10,FALSE)</f>
        <v>16</v>
      </c>
      <c r="U356" s="20">
        <f>VLOOKUP($A356,Database!$A:$Y,11,FALSE)</f>
        <v>166</v>
      </c>
      <c r="V356" s="20">
        <f>VLOOKUP($A356,Database!$A:$Y,12,FALSE)</f>
        <v>217</v>
      </c>
      <c r="W356" s="20" t="str">
        <f>VLOOKUP(A356,Database!A:M,13,FALSE)</f>
        <v>Terminé</v>
      </c>
      <c r="X356" s="20">
        <f>VLOOKUP($A356,Database!$A:$Y,20,FALSE)</f>
        <v>0</v>
      </c>
      <c r="Y356" s="20">
        <f>VLOOKUP($A356,Database!$A:$Y,21,FALSE)</f>
        <v>0</v>
      </c>
      <c r="Z356" s="20">
        <f t="shared" si="30"/>
        <v>0</v>
      </c>
      <c r="AA356" s="20">
        <f t="shared" si="32"/>
        <v>0</v>
      </c>
      <c r="AB356" s="20">
        <f t="shared" ca="1" si="33"/>
        <v>0</v>
      </c>
      <c r="AC356" s="20">
        <f t="shared" ca="1" si="34"/>
        <v>0</v>
      </c>
      <c r="AD356" s="20" t="str">
        <f ca="1">IF(AC356=0,"",IF(OR(ISBLANK(P356),ISBLANK(Q356)),"",IF(ISBLANK(VLOOKUP(A356,Database!A:AA,22,FALSE)),"",VLOOKUP(A356,Database!A:AA,22,FALSE))))</f>
        <v/>
      </c>
      <c r="AE356" s="20">
        <f ca="1">IFERROR(
   IF(
     OR(ISBLANK(P356),ISBLANK(Q356)),
     "",
     IF(
       AND(AB356&lt;&gt;"",OR(W356="Terminé",W356="En cours")),
       VLOOKUP(AD356,Setup_ScoreExactBonus!A:D,4,FALSE),
       0
     )),
  0)</f>
        <v>0</v>
      </c>
      <c r="AF356" s="21">
        <f t="shared" ca="1" si="35"/>
        <v>0</v>
      </c>
      <c r="AG356" s="21">
        <f ca="1">SUMIFS(AF$2:AF356,D$2:D356,D356)</f>
        <v>274</v>
      </c>
    </row>
    <row r="357" spans="1:33" hidden="1" x14ac:dyDescent="0.35">
      <c r="A357" s="21">
        <f>IF(ISBLANK(B357),"",COUNTIF(B$2:B357,B357))-1</f>
        <v>13</v>
      </c>
      <c r="B357" s="27">
        <v>5</v>
      </c>
      <c r="C357" s="10">
        <f>VLOOKUP($A357+IF($A357=0,1,0),Database!$A:$Y,7,FALSE)</f>
        <v>46188.75</v>
      </c>
      <c r="D357" s="21" t="str">
        <f>VLOOKUP(Pronostics!$B357,Setup_MPP!$A:$G,3,FALSE)</f>
        <v>_Jujul</v>
      </c>
      <c r="E357" s="21" t="str">
        <f>VLOOKUP(Pronostics!$B357,Setup_MPP!$A:$G,2,FALSE)</f>
        <v>Julie BOISSIERE</v>
      </c>
      <c r="F357" s="21" t="str">
        <f>VLOOKUP($B357,Setup_MPP!$A:$E,4,FALSE)</f>
        <v>#D890FF</v>
      </c>
      <c r="G357" s="21" t="str">
        <f>VLOOKUP($B357,Setup_MPP!$A:$E,5,FALSE)</f>
        <v>#B750EF</v>
      </c>
      <c r="H357" s="21" t="str">
        <f>IFERROR(IF(AND(A357&gt;=1,A357&lt;=104),VLOOKUP($A357,Location!$A:$J,6,FALSE),IF(A357=0,"Avant l'ouverture",IF(OR(A357=105,A357=106),"Bonus"))),"")</f>
        <v>Tour 1</v>
      </c>
      <c r="I357" s="21" t="str">
        <f>IF(LEFT(H357,4)="Tour",VLOOKUP(A357,Database!$A:$C,3,FALSE),"")</f>
        <v>H</v>
      </c>
      <c r="J357" s="21" t="str">
        <f>VLOOKUP($A357,Location!$A:$J,7,FALSE)</f>
        <v>Espagne</v>
      </c>
      <c r="K357" s="21" t="str">
        <f>IFERROR(VLOOKUP(J357,Setup_Team!$B:$C,2,FALSE), "TDB")</f>
        <v>ESP</v>
      </c>
      <c r="L357" s="21" t="str">
        <f>VLOOKUP($A357,Location!$A:$J,8,FALSE)</f>
        <v>Cap-Vert</v>
      </c>
      <c r="M357" s="21" t="str">
        <f>IFERROR(VLOOKUP(L357,Setup_Team!$B:$C,2,FALSE), "TDB")</f>
        <v>CPV</v>
      </c>
      <c r="N357" s="21" t="str">
        <f>VLOOKUP($A357,Location!$A:$J,9,FALSE)</f>
        <v>Atlanta</v>
      </c>
      <c r="O357" s="21" t="str">
        <f>VLOOKUP($A357,Location!$A:$J,10,FALSE)</f>
        <v>Mercedes-Benz Stadium</v>
      </c>
      <c r="P357" s="27">
        <v>1</v>
      </c>
      <c r="Q357" s="27">
        <v>1</v>
      </c>
      <c r="R357" s="27" t="str">
        <f t="shared" si="31"/>
        <v>1-1</v>
      </c>
      <c r="S357" s="21">
        <v>0</v>
      </c>
      <c r="T357" s="20">
        <f>VLOOKUP($A357,Database!$A:$Y,10,FALSE)</f>
        <v>16</v>
      </c>
      <c r="U357" s="20">
        <f>VLOOKUP($A357,Database!$A:$Y,11,FALSE)</f>
        <v>166</v>
      </c>
      <c r="V357" s="20">
        <f>VLOOKUP($A357,Database!$A:$Y,12,FALSE)</f>
        <v>217</v>
      </c>
      <c r="W357" s="20" t="str">
        <f>VLOOKUP(A357,Database!A:M,13,FALSE)</f>
        <v>Terminé</v>
      </c>
      <c r="X357" s="20">
        <f>VLOOKUP($A357,Database!$A:$Y,20,FALSE)</f>
        <v>0</v>
      </c>
      <c r="Y357" s="20">
        <f>VLOOKUP($A357,Database!$A:$Y,21,FALSE)</f>
        <v>0</v>
      </c>
      <c r="Z357" s="20">
        <f t="shared" si="30"/>
        <v>0</v>
      </c>
      <c r="AA357" s="20">
        <f t="shared" si="32"/>
        <v>1</v>
      </c>
      <c r="AB357" s="20">
        <f t="shared" ca="1" si="33"/>
        <v>166</v>
      </c>
      <c r="AC357" s="20">
        <f t="shared" ca="1" si="34"/>
        <v>0</v>
      </c>
      <c r="AD357" s="20" t="str">
        <f ca="1">IF(AC357=0,"",IF(OR(ISBLANK(P357),ISBLANK(Q357)),"",IF(ISBLANK(VLOOKUP(A357,Database!A:AA,22,FALSE)),"",VLOOKUP(A357,Database!A:AA,22,FALSE))))</f>
        <v/>
      </c>
      <c r="AE357" s="20">
        <f ca="1">IFERROR(
   IF(
     OR(ISBLANK(P357),ISBLANK(Q357)),
     "",
     IF(
       AND(AB357&lt;&gt;"",OR(W357="Terminé",W357="En cours")),
       VLOOKUP(AD357,Setup_ScoreExactBonus!A:D,4,FALSE),
       0
     )),
  0)</f>
        <v>0</v>
      </c>
      <c r="AF357" s="21">
        <f t="shared" ca="1" si="35"/>
        <v>166</v>
      </c>
      <c r="AG357" s="21">
        <f ca="1">SUMIFS(AF$2:AF357,D$2:D357,D357)</f>
        <v>262</v>
      </c>
    </row>
    <row r="358" spans="1:33" hidden="1" x14ac:dyDescent="0.35">
      <c r="A358" s="21">
        <f>IF(ISBLANK(B358),"",COUNTIF(B$2:B358,B358))-1</f>
        <v>13</v>
      </c>
      <c r="B358" s="27">
        <v>6</v>
      </c>
      <c r="C358" s="10">
        <f>VLOOKUP($A358+IF($A358=0,1,0),Database!$A:$Y,7,FALSE)</f>
        <v>46188.75</v>
      </c>
      <c r="D358" s="21" t="str">
        <f>VLOOKUP(Pronostics!$B358,Setup_MPP!$A:$G,3,FALSE)</f>
        <v>Julay</v>
      </c>
      <c r="E358" s="21" t="str">
        <f>VLOOKUP(Pronostics!$B358,Setup_MPP!$A:$G,2,FALSE)</f>
        <v>Julie BOUCHARD</v>
      </c>
      <c r="F358" s="21" t="str">
        <f>VLOOKUP($B358,Setup_MPP!$A:$E,4,FALSE)</f>
        <v>#A6F7B1</v>
      </c>
      <c r="G358" s="21" t="str">
        <f>VLOOKUP($B358,Setup_MPP!$A:$E,5,FALSE)</f>
        <v>#6EC179</v>
      </c>
      <c r="H358" s="21" t="str">
        <f>IFERROR(IF(AND(A358&gt;=1,A358&lt;=104),VLOOKUP($A358,Location!$A:$J,6,FALSE),IF(A358=0,"Avant l'ouverture",IF(OR(A358=105,A358=106),"Bonus"))),"")</f>
        <v>Tour 1</v>
      </c>
      <c r="I358" s="21" t="str">
        <f>IF(LEFT(H358,4)="Tour",VLOOKUP(A358,Database!$A:$C,3,FALSE),"")</f>
        <v>H</v>
      </c>
      <c r="J358" s="21" t="str">
        <f>VLOOKUP($A358,Location!$A:$J,7,FALSE)</f>
        <v>Espagne</v>
      </c>
      <c r="K358" s="21" t="str">
        <f>IFERROR(VLOOKUP(J358,Setup_Team!$B:$C,2,FALSE), "TDB")</f>
        <v>ESP</v>
      </c>
      <c r="L358" s="21" t="str">
        <f>VLOOKUP($A358,Location!$A:$J,8,FALSE)</f>
        <v>Cap-Vert</v>
      </c>
      <c r="M358" s="21" t="str">
        <f>IFERROR(VLOOKUP(L358,Setup_Team!$B:$C,2,FALSE), "TDB")</f>
        <v>CPV</v>
      </c>
      <c r="N358" s="21" t="str">
        <f>VLOOKUP($A358,Location!$A:$J,9,FALSE)</f>
        <v>Atlanta</v>
      </c>
      <c r="O358" s="21" t="str">
        <f>VLOOKUP($A358,Location!$A:$J,10,FALSE)</f>
        <v>Mercedes-Benz Stadium</v>
      </c>
      <c r="P358" s="27">
        <v>3</v>
      </c>
      <c r="Q358" s="27">
        <v>1</v>
      </c>
      <c r="R358" s="27" t="str">
        <f t="shared" si="31"/>
        <v>3-1</v>
      </c>
      <c r="S358" s="21">
        <v>0</v>
      </c>
      <c r="T358" s="20">
        <f>VLOOKUP($A358,Database!$A:$Y,10,FALSE)</f>
        <v>16</v>
      </c>
      <c r="U358" s="20">
        <f>VLOOKUP($A358,Database!$A:$Y,11,FALSE)</f>
        <v>166</v>
      </c>
      <c r="V358" s="20">
        <f>VLOOKUP($A358,Database!$A:$Y,12,FALSE)</f>
        <v>217</v>
      </c>
      <c r="W358" s="20" t="str">
        <f>VLOOKUP(A358,Database!A:M,13,FALSE)</f>
        <v>Terminé</v>
      </c>
      <c r="X358" s="20">
        <f>VLOOKUP($A358,Database!$A:$Y,20,FALSE)</f>
        <v>0</v>
      </c>
      <c r="Y358" s="20">
        <f>VLOOKUP($A358,Database!$A:$Y,21,FALSE)</f>
        <v>0</v>
      </c>
      <c r="Z358" s="20">
        <f t="shared" si="30"/>
        <v>0</v>
      </c>
      <c r="AA358" s="20">
        <f t="shared" si="32"/>
        <v>0</v>
      </c>
      <c r="AB358" s="20">
        <f t="shared" ca="1" si="33"/>
        <v>0</v>
      </c>
      <c r="AC358" s="20">
        <f t="shared" ca="1" si="34"/>
        <v>0</v>
      </c>
      <c r="AD358" s="20" t="str">
        <f ca="1">IF(AC358=0,"",IF(OR(ISBLANK(P358),ISBLANK(Q358)),"",IF(ISBLANK(VLOOKUP(A358,Database!A:AA,22,FALSE)),"",VLOOKUP(A358,Database!A:AA,22,FALSE))))</f>
        <v/>
      </c>
      <c r="AE358" s="20">
        <f ca="1">IFERROR(
   IF(
     OR(ISBLANK(P358),ISBLANK(Q358)),
     "",
     IF(
       AND(AB358&lt;&gt;"",OR(W358="Terminé",W358="En cours")),
       VLOOKUP(AD358,Setup_ScoreExactBonus!A:D,4,FALSE),
       0
     )),
  0)</f>
        <v>0</v>
      </c>
      <c r="AF358" s="21">
        <f t="shared" ca="1" si="35"/>
        <v>0</v>
      </c>
      <c r="AG358" s="21">
        <f ca="1">SUMIFS(AF$2:AF358,D$2:D358,D358)</f>
        <v>362</v>
      </c>
    </row>
    <row r="359" spans="1:33" hidden="1" x14ac:dyDescent="0.35">
      <c r="A359" s="21">
        <f>IF(ISBLANK(B359),"",COUNTIF(B$2:B359,B359))-1</f>
        <v>13</v>
      </c>
      <c r="B359" s="27">
        <v>7</v>
      </c>
      <c r="C359" s="10">
        <f>VLOOKUP($A359+IF($A359=0,1,0),Database!$A:$Y,7,FALSE)</f>
        <v>46188.75</v>
      </c>
      <c r="D359" s="21" t="str">
        <f>VLOOKUP(Pronostics!$B359,Setup_MPP!$A:$G,3,FALSE)</f>
        <v>__Vince__</v>
      </c>
      <c r="E359" s="21" t="str">
        <f>VLOOKUP(Pronostics!$B359,Setup_MPP!$A:$G,2,FALSE)</f>
        <v>Vincent FRAYSSE</v>
      </c>
      <c r="F359" s="21" t="str">
        <f>VLOOKUP($B359,Setup_MPP!$A:$E,4,FALSE)</f>
        <v>#B2EAE8</v>
      </c>
      <c r="G359" s="21" t="str">
        <f>VLOOKUP($B359,Setup_MPP!$A:$E,5,FALSE)</f>
        <v>#6CB4B1</v>
      </c>
      <c r="H359" s="21" t="str">
        <f>IFERROR(IF(AND(A359&gt;=1,A359&lt;=104),VLOOKUP($A359,Location!$A:$J,6,FALSE),IF(A359=0,"Avant l'ouverture",IF(OR(A359=105,A359=106),"Bonus"))),"")</f>
        <v>Tour 1</v>
      </c>
      <c r="I359" s="21" t="str">
        <f>IF(LEFT(H359,4)="Tour",VLOOKUP(A359,Database!$A:$C,3,FALSE),"")</f>
        <v>H</v>
      </c>
      <c r="J359" s="21" t="str">
        <f>VLOOKUP($A359,Location!$A:$J,7,FALSE)</f>
        <v>Espagne</v>
      </c>
      <c r="K359" s="21" t="str">
        <f>IFERROR(VLOOKUP(J359,Setup_Team!$B:$C,2,FALSE), "TDB")</f>
        <v>ESP</v>
      </c>
      <c r="L359" s="21" t="str">
        <f>VLOOKUP($A359,Location!$A:$J,8,FALSE)</f>
        <v>Cap-Vert</v>
      </c>
      <c r="M359" s="21" t="str">
        <f>IFERROR(VLOOKUP(L359,Setup_Team!$B:$C,2,FALSE), "TDB")</f>
        <v>CPV</v>
      </c>
      <c r="N359" s="21" t="str">
        <f>VLOOKUP($A359,Location!$A:$J,9,FALSE)</f>
        <v>Atlanta</v>
      </c>
      <c r="O359" s="21" t="str">
        <f>VLOOKUP($A359,Location!$A:$J,10,FALSE)</f>
        <v>Mercedes-Benz Stadium</v>
      </c>
      <c r="P359" s="27">
        <v>6</v>
      </c>
      <c r="Q359" s="27">
        <v>0</v>
      </c>
      <c r="R359" s="27" t="str">
        <f t="shared" si="31"/>
        <v>6-0</v>
      </c>
      <c r="S359" s="21">
        <v>0</v>
      </c>
      <c r="T359" s="20">
        <f>VLOOKUP($A359,Database!$A:$Y,10,FALSE)</f>
        <v>16</v>
      </c>
      <c r="U359" s="20">
        <f>VLOOKUP($A359,Database!$A:$Y,11,FALSE)</f>
        <v>166</v>
      </c>
      <c r="V359" s="20">
        <f>VLOOKUP($A359,Database!$A:$Y,12,FALSE)</f>
        <v>217</v>
      </c>
      <c r="W359" s="20" t="str">
        <f>VLOOKUP(A359,Database!A:M,13,FALSE)</f>
        <v>Terminé</v>
      </c>
      <c r="X359" s="20">
        <f>VLOOKUP($A359,Database!$A:$Y,20,FALSE)</f>
        <v>0</v>
      </c>
      <c r="Y359" s="20">
        <f>VLOOKUP($A359,Database!$A:$Y,21,FALSE)</f>
        <v>0</v>
      </c>
      <c r="Z359" s="20">
        <f t="shared" si="30"/>
        <v>0</v>
      </c>
      <c r="AA359" s="20">
        <f t="shared" si="32"/>
        <v>0</v>
      </c>
      <c r="AB359" s="20">
        <f t="shared" ca="1" si="33"/>
        <v>0</v>
      </c>
      <c r="AC359" s="20">
        <f t="shared" ca="1" si="34"/>
        <v>0</v>
      </c>
      <c r="AD359" s="20" t="str">
        <f ca="1">IF(AC359=0,"",IF(OR(ISBLANK(P359),ISBLANK(Q359)),"",IF(ISBLANK(VLOOKUP(A359,Database!A:AA,22,FALSE)),"",VLOOKUP(A359,Database!A:AA,22,FALSE))))</f>
        <v/>
      </c>
      <c r="AE359" s="20">
        <f ca="1">IFERROR(
   IF(
     OR(ISBLANK(P359),ISBLANK(Q359)),
     "",
     IF(
       AND(AB359&lt;&gt;"",OR(W359="Terminé",W359="En cours")),
       VLOOKUP(AD359,Setup_ScoreExactBonus!A:D,4,FALSE),
       0
     )),
  0)</f>
        <v>0</v>
      </c>
      <c r="AF359" s="21">
        <f t="shared" ca="1" si="35"/>
        <v>0</v>
      </c>
      <c r="AG359" s="21">
        <f ca="1">SUMIFS(AF$2:AF359,D$2:D359,D359)</f>
        <v>138</v>
      </c>
    </row>
    <row r="360" spans="1:33" hidden="1" x14ac:dyDescent="0.35">
      <c r="A360" s="21">
        <f>IF(ISBLANK(B360),"",COUNTIF(B$2:B360,B360))-1</f>
        <v>13</v>
      </c>
      <c r="B360" s="27">
        <v>8</v>
      </c>
      <c r="C360" s="10">
        <f>VLOOKUP($A360+IF($A360=0,1,0),Database!$A:$Y,7,FALSE)</f>
        <v>46188.75</v>
      </c>
      <c r="D360" s="21" t="str">
        <f>VLOOKUP(Pronostics!$B360,Setup_MPP!$A:$G,3,FALSE)</f>
        <v>Louuiiis</v>
      </c>
      <c r="E360" s="21" t="str">
        <f>VLOOKUP(Pronostics!$B360,Setup_MPP!$A:$G,2,FALSE)</f>
        <v>Louis HARLE</v>
      </c>
      <c r="F360" s="21" t="str">
        <f>VLOOKUP($B360,Setup_MPP!$A:$E,4,FALSE)</f>
        <v>#EEF7B1</v>
      </c>
      <c r="G360" s="21" t="str">
        <f>VLOOKUP($B360,Setup_MPP!$A:$E,5,FALSE)</f>
        <v>#C1CB7D</v>
      </c>
      <c r="H360" s="21" t="str">
        <f>IFERROR(IF(AND(A360&gt;=1,A360&lt;=104),VLOOKUP($A360,Location!$A:$J,6,FALSE),IF(A360=0,"Avant l'ouverture",IF(OR(A360=105,A360=106),"Bonus"))),"")</f>
        <v>Tour 1</v>
      </c>
      <c r="I360" s="21" t="str">
        <f>IF(LEFT(H360,4)="Tour",VLOOKUP(A360,Database!$A:$C,3,FALSE),"")</f>
        <v>H</v>
      </c>
      <c r="J360" s="21" t="str">
        <f>VLOOKUP($A360,Location!$A:$J,7,FALSE)</f>
        <v>Espagne</v>
      </c>
      <c r="K360" s="21" t="str">
        <f>IFERROR(VLOOKUP(J360,Setup_Team!$B:$C,2,FALSE), "TDB")</f>
        <v>ESP</v>
      </c>
      <c r="L360" s="21" t="str">
        <f>VLOOKUP($A360,Location!$A:$J,8,FALSE)</f>
        <v>Cap-Vert</v>
      </c>
      <c r="M360" s="21" t="str">
        <f>IFERROR(VLOOKUP(L360,Setup_Team!$B:$C,2,FALSE), "TDB")</f>
        <v>CPV</v>
      </c>
      <c r="N360" s="21" t="str">
        <f>VLOOKUP($A360,Location!$A:$J,9,FALSE)</f>
        <v>Atlanta</v>
      </c>
      <c r="O360" s="21" t="str">
        <f>VLOOKUP($A360,Location!$A:$J,10,FALSE)</f>
        <v>Mercedes-Benz Stadium</v>
      </c>
      <c r="P360" s="27">
        <v>6</v>
      </c>
      <c r="Q360" s="27">
        <v>0</v>
      </c>
      <c r="R360" s="27" t="str">
        <f t="shared" si="31"/>
        <v>6-0</v>
      </c>
      <c r="S360" s="21">
        <v>0</v>
      </c>
      <c r="T360" s="20">
        <f>VLOOKUP($A360,Database!$A:$Y,10,FALSE)</f>
        <v>16</v>
      </c>
      <c r="U360" s="20">
        <f>VLOOKUP($A360,Database!$A:$Y,11,FALSE)</f>
        <v>166</v>
      </c>
      <c r="V360" s="20">
        <f>VLOOKUP($A360,Database!$A:$Y,12,FALSE)</f>
        <v>217</v>
      </c>
      <c r="W360" s="20" t="str">
        <f>VLOOKUP(A360,Database!A:M,13,FALSE)</f>
        <v>Terminé</v>
      </c>
      <c r="X360" s="20">
        <f>VLOOKUP($A360,Database!$A:$Y,20,FALSE)</f>
        <v>0</v>
      </c>
      <c r="Y360" s="20">
        <f>VLOOKUP($A360,Database!$A:$Y,21,FALSE)</f>
        <v>0</v>
      </c>
      <c r="Z360" s="20">
        <f t="shared" si="30"/>
        <v>0</v>
      </c>
      <c r="AA360" s="20">
        <f t="shared" si="32"/>
        <v>0</v>
      </c>
      <c r="AB360" s="20">
        <f t="shared" ca="1" si="33"/>
        <v>0</v>
      </c>
      <c r="AC360" s="20">
        <f t="shared" ca="1" si="34"/>
        <v>0</v>
      </c>
      <c r="AD360" s="20" t="str">
        <f ca="1">IF(AC360=0,"",IF(OR(ISBLANK(P360),ISBLANK(Q360)),"",IF(ISBLANK(VLOOKUP(A360,Database!A:AA,22,FALSE)),"",VLOOKUP(A360,Database!A:AA,22,FALSE))))</f>
        <v/>
      </c>
      <c r="AE360" s="20">
        <f ca="1">IFERROR(
   IF(
     OR(ISBLANK(P360),ISBLANK(Q360)),
     "",
     IF(
       AND(AB360&lt;&gt;"",OR(W360="Terminé",W360="En cours")),
       VLOOKUP(AD360,Setup_ScoreExactBonus!A:D,4,FALSE),
       0
     )),
  0)</f>
        <v>0</v>
      </c>
      <c r="AF360" s="21">
        <f t="shared" ca="1" si="35"/>
        <v>0</v>
      </c>
      <c r="AG360" s="21">
        <f ca="1">SUMIFS(AF$2:AF360,D$2:D360,D360)</f>
        <v>623</v>
      </c>
    </row>
    <row r="361" spans="1:33" x14ac:dyDescent="0.35">
      <c r="A361" s="21">
        <f>IF(ISBLANK(B361),"",COUNTIF(B$2:B361,B361))-1</f>
        <v>13</v>
      </c>
      <c r="B361" s="27">
        <v>9</v>
      </c>
      <c r="C361" s="10">
        <f>VLOOKUP($A361+IF($A361=0,1,0),Database!$A:$Y,7,FALSE)</f>
        <v>46188.75</v>
      </c>
      <c r="D361" s="21" t="str">
        <f>VLOOKUP(Pronostics!$B361,Setup_MPP!$A:$G,3,FALSE)</f>
        <v>Aurelien_dpq</v>
      </c>
      <c r="E361" s="21" t="str">
        <f>VLOOKUP(Pronostics!$B361,Setup_MPP!$A:$G,2,FALSE)</f>
        <v>Aurélien DE POULPIQUET</v>
      </c>
      <c r="F361" s="21" t="str">
        <f>VLOOKUP($B361,Setup_MPP!$A:$E,4,FALSE)</f>
        <v>#F4EA9D</v>
      </c>
      <c r="G361" s="21" t="str">
        <f>VLOOKUP($B361,Setup_MPP!$A:$E,5,FALSE)</f>
        <v>#D2C458</v>
      </c>
      <c r="H361" s="21" t="str">
        <f>IFERROR(IF(AND(A361&gt;=1,A361&lt;=104),VLOOKUP($A361,Location!$A:$J,6,FALSE),IF(A361=0,"Avant l'ouverture",IF(OR(A361=105,A361=106),"Bonus"))),"")</f>
        <v>Tour 1</v>
      </c>
      <c r="I361" s="21" t="str">
        <f>IF(LEFT(H361,4)="Tour",VLOOKUP(A361,Database!$A:$C,3,FALSE),"")</f>
        <v>H</v>
      </c>
      <c r="J361" s="21" t="str">
        <f>VLOOKUP($A361,Location!$A:$J,7,FALSE)</f>
        <v>Espagne</v>
      </c>
      <c r="K361" s="21" t="str">
        <f>IFERROR(VLOOKUP(J361,Setup_Team!$B:$C,2,FALSE), "TDB")</f>
        <v>ESP</v>
      </c>
      <c r="L361" s="21" t="str">
        <f>VLOOKUP($A361,Location!$A:$J,8,FALSE)</f>
        <v>Cap-Vert</v>
      </c>
      <c r="M361" s="21" t="str">
        <f>IFERROR(VLOOKUP(L361,Setup_Team!$B:$C,2,FALSE), "TDB")</f>
        <v>CPV</v>
      </c>
      <c r="N361" s="21" t="str">
        <f>VLOOKUP($A361,Location!$A:$J,9,FALSE)</f>
        <v>Atlanta</v>
      </c>
      <c r="O361" s="21" t="str">
        <f>VLOOKUP($A361,Location!$A:$J,10,FALSE)</f>
        <v>Mercedes-Benz Stadium</v>
      </c>
      <c r="P361" s="27">
        <v>5</v>
      </c>
      <c r="Q361" s="27">
        <v>1</v>
      </c>
      <c r="R361" s="27" t="str">
        <f t="shared" si="31"/>
        <v>5-1</v>
      </c>
      <c r="S361" s="21">
        <v>0</v>
      </c>
      <c r="T361" s="20">
        <f>VLOOKUP($A361,Database!$A:$Y,10,FALSE)</f>
        <v>16</v>
      </c>
      <c r="U361" s="20">
        <f>VLOOKUP($A361,Database!$A:$Y,11,FALSE)</f>
        <v>166</v>
      </c>
      <c r="V361" s="20">
        <f>VLOOKUP($A361,Database!$A:$Y,12,FALSE)</f>
        <v>217</v>
      </c>
      <c r="W361" s="20" t="str">
        <f>VLOOKUP(A361,Database!A:M,13,FALSE)</f>
        <v>Terminé</v>
      </c>
      <c r="X361" s="20">
        <f>VLOOKUP($A361,Database!$A:$Y,20,FALSE)</f>
        <v>0</v>
      </c>
      <c r="Y361" s="20">
        <f>VLOOKUP($A361,Database!$A:$Y,21,FALSE)</f>
        <v>0</v>
      </c>
      <c r="Z361" s="20">
        <f t="shared" si="30"/>
        <v>0</v>
      </c>
      <c r="AA361" s="20">
        <f t="shared" si="32"/>
        <v>0</v>
      </c>
      <c r="AB361" s="20">
        <f t="shared" ca="1" si="33"/>
        <v>0</v>
      </c>
      <c r="AC361" s="20">
        <f t="shared" ca="1" si="34"/>
        <v>0</v>
      </c>
      <c r="AD361" s="20" t="str">
        <f ca="1">IF(AC361=0,"",IF(OR(ISBLANK(P361),ISBLANK(Q361)),"",IF(ISBLANK(VLOOKUP(A361,Database!A:AA,22,FALSE)),"",VLOOKUP(A361,Database!A:AA,22,FALSE))))</f>
        <v/>
      </c>
      <c r="AE361" s="20">
        <f ca="1">IFERROR(
   IF(
     OR(ISBLANK(P361),ISBLANK(Q361)),
     "",
     IF(
       AND(AB361&lt;&gt;"",OR(W361="Terminé",W361="En cours")),
       VLOOKUP(AD361,Setup_ScoreExactBonus!A:D,4,FALSE),
       0
     )),
  0)</f>
        <v>0</v>
      </c>
      <c r="AF361" s="21">
        <f t="shared" ca="1" si="35"/>
        <v>0</v>
      </c>
      <c r="AG361" s="21">
        <f ca="1">SUMIFS(AF$2:AF361,D$2:D361,D361)</f>
        <v>492</v>
      </c>
    </row>
    <row r="362" spans="1:33" hidden="1" x14ac:dyDescent="0.35">
      <c r="A362" s="21">
        <f>IF(ISBLANK(B362),"",COUNTIF(B$2:B362,B362))-1</f>
        <v>13</v>
      </c>
      <c r="B362" s="27">
        <v>10</v>
      </c>
      <c r="C362" s="10">
        <f>VLOOKUP($A362+IF($A362=0,1,0),Database!$A:$Y,7,FALSE)</f>
        <v>46188.75</v>
      </c>
      <c r="D362" s="21" t="str">
        <f>VLOOKUP(Pronostics!$B362,Setup_MPP!$A:$G,3,FALSE)</f>
        <v>RandomPaul</v>
      </c>
      <c r="E362" s="21" t="str">
        <f>VLOOKUP(Pronostics!$B362,Setup_MPP!$A:$G,2,FALSE)</f>
        <v>Paul MONTESINOS</v>
      </c>
      <c r="F362" s="21" t="str">
        <f>VLOOKUP($B362,Setup_MPP!$A:$E,4,FALSE)</f>
        <v>#C4B0FF</v>
      </c>
      <c r="G362" s="21" t="str">
        <f>VLOOKUP($B362,Setup_MPP!$A:$E,5,FALSE)</f>
        <v>#7F66C8</v>
      </c>
      <c r="H362" s="21" t="str">
        <f>IFERROR(IF(AND(A362&gt;=1,A362&lt;=104),VLOOKUP($A362,Location!$A:$J,6,FALSE),IF(A362=0,"Avant l'ouverture",IF(OR(A362=105,A362=106),"Bonus"))),"")</f>
        <v>Tour 1</v>
      </c>
      <c r="I362" s="21" t="str">
        <f>IF(LEFT(H362,4)="Tour",VLOOKUP(A362,Database!$A:$C,3,FALSE),"")</f>
        <v>H</v>
      </c>
      <c r="J362" s="21" t="str">
        <f>VLOOKUP($A362,Location!$A:$J,7,FALSE)</f>
        <v>Espagne</v>
      </c>
      <c r="K362" s="21" t="str">
        <f>IFERROR(VLOOKUP(J362,Setup_Team!$B:$C,2,FALSE), "TDB")</f>
        <v>ESP</v>
      </c>
      <c r="L362" s="21" t="str">
        <f>VLOOKUP($A362,Location!$A:$J,8,FALSE)</f>
        <v>Cap-Vert</v>
      </c>
      <c r="M362" s="21" t="str">
        <f>IFERROR(VLOOKUP(L362,Setup_Team!$B:$C,2,FALSE), "TDB")</f>
        <v>CPV</v>
      </c>
      <c r="N362" s="21" t="str">
        <f>VLOOKUP($A362,Location!$A:$J,9,FALSE)</f>
        <v>Atlanta</v>
      </c>
      <c r="O362" s="21" t="str">
        <f>VLOOKUP($A362,Location!$A:$J,10,FALSE)</f>
        <v>Mercedes-Benz Stadium</v>
      </c>
      <c r="P362" s="27">
        <v>4</v>
      </c>
      <c r="Q362" s="27">
        <v>0</v>
      </c>
      <c r="R362" s="27" t="str">
        <f t="shared" si="31"/>
        <v>4-0</v>
      </c>
      <c r="S362" s="21">
        <v>0</v>
      </c>
      <c r="T362" s="20">
        <f>VLOOKUP($A362,Database!$A:$Y,10,FALSE)</f>
        <v>16</v>
      </c>
      <c r="U362" s="20">
        <f>VLOOKUP($A362,Database!$A:$Y,11,FALSE)</f>
        <v>166</v>
      </c>
      <c r="V362" s="20">
        <f>VLOOKUP($A362,Database!$A:$Y,12,FALSE)</f>
        <v>217</v>
      </c>
      <c r="W362" s="20" t="str">
        <f>VLOOKUP(A362,Database!A:M,13,FALSE)</f>
        <v>Terminé</v>
      </c>
      <c r="X362" s="20">
        <f>VLOOKUP($A362,Database!$A:$Y,20,FALSE)</f>
        <v>0</v>
      </c>
      <c r="Y362" s="20">
        <f>VLOOKUP($A362,Database!$A:$Y,21,FALSE)</f>
        <v>0</v>
      </c>
      <c r="Z362" s="20">
        <f t="shared" si="30"/>
        <v>0</v>
      </c>
      <c r="AA362" s="20">
        <f t="shared" si="32"/>
        <v>0</v>
      </c>
      <c r="AB362" s="20">
        <f t="shared" ca="1" si="33"/>
        <v>0</v>
      </c>
      <c r="AC362" s="20">
        <f t="shared" ca="1" si="34"/>
        <v>0</v>
      </c>
      <c r="AD362" s="20" t="str">
        <f ca="1">IF(AC362=0,"",IF(OR(ISBLANK(P362),ISBLANK(Q362)),"",IF(ISBLANK(VLOOKUP(A362,Database!A:AA,22,FALSE)),"",VLOOKUP(A362,Database!A:AA,22,FALSE))))</f>
        <v/>
      </c>
      <c r="AE362" s="20">
        <f ca="1">IFERROR(
   IF(
     OR(ISBLANK(P362),ISBLANK(Q362)),
     "",
     IF(
       AND(AB362&lt;&gt;"",OR(W362="Terminé",W362="En cours")),
       VLOOKUP(AD362,Setup_ScoreExactBonus!A:D,4,FALSE),
       0
     )),
  0)</f>
        <v>0</v>
      </c>
      <c r="AF362" s="21">
        <f t="shared" ca="1" si="35"/>
        <v>0</v>
      </c>
      <c r="AG362" s="21">
        <f ca="1">SUMIFS(AF$2:AF362,D$2:D362,D362)</f>
        <v>416</v>
      </c>
    </row>
    <row r="363" spans="1:33" hidden="1" x14ac:dyDescent="0.35">
      <c r="A363" s="21">
        <f>IF(ISBLANK(B363),"",COUNTIF(B$2:B363,B363))-1</f>
        <v>13</v>
      </c>
      <c r="B363" s="27">
        <v>11</v>
      </c>
      <c r="C363" s="10">
        <f>VLOOKUP($A363+IF($A363=0,1,0),Database!$A:$Y,7,FALSE)</f>
        <v>46188.75</v>
      </c>
      <c r="D363" s="21" t="str">
        <f>VLOOKUP(Pronostics!$B363,Setup_MPP!$A:$G,3,FALSE)</f>
        <v>Kinsley91</v>
      </c>
      <c r="E363" s="21" t="str">
        <f>VLOOKUP(Pronostics!$B363,Setup_MPP!$A:$G,2,FALSE)</f>
        <v>Kinsley ROQUE</v>
      </c>
      <c r="F363" s="21" t="str">
        <f>VLOOKUP($B363,Setup_MPP!$A:$E,4,FALSE)</f>
        <v>#CBEBBA</v>
      </c>
      <c r="G363" s="21" t="str">
        <f>VLOOKUP($B363,Setup_MPP!$A:$E,5,FALSE)</f>
        <v>#70BC6E</v>
      </c>
      <c r="H363" s="21" t="str">
        <f>IFERROR(IF(AND(A363&gt;=1,A363&lt;=104),VLOOKUP($A363,Location!$A:$J,6,FALSE),IF(A363=0,"Avant l'ouverture",IF(OR(A363=105,A363=106),"Bonus"))),"")</f>
        <v>Tour 1</v>
      </c>
      <c r="I363" s="21" t="str">
        <f>IF(LEFT(H363,4)="Tour",VLOOKUP(A363,Database!$A:$C,3,FALSE),"")</f>
        <v>H</v>
      </c>
      <c r="J363" s="21" t="str">
        <f>VLOOKUP($A363,Location!$A:$J,7,FALSE)</f>
        <v>Espagne</v>
      </c>
      <c r="K363" s="21" t="str">
        <f>IFERROR(VLOOKUP(J363,Setup_Team!$B:$C,2,FALSE), "TDB")</f>
        <v>ESP</v>
      </c>
      <c r="L363" s="21" t="str">
        <f>VLOOKUP($A363,Location!$A:$J,8,FALSE)</f>
        <v>Cap-Vert</v>
      </c>
      <c r="M363" s="21" t="str">
        <f>IFERROR(VLOOKUP(L363,Setup_Team!$B:$C,2,FALSE), "TDB")</f>
        <v>CPV</v>
      </c>
      <c r="N363" s="21" t="str">
        <f>VLOOKUP($A363,Location!$A:$J,9,FALSE)</f>
        <v>Atlanta</v>
      </c>
      <c r="O363" s="21" t="str">
        <f>VLOOKUP($A363,Location!$A:$J,10,FALSE)</f>
        <v>Mercedes-Benz Stadium</v>
      </c>
      <c r="P363" s="27">
        <v>2</v>
      </c>
      <c r="Q363" s="27">
        <v>0</v>
      </c>
      <c r="R363" s="27" t="str">
        <f t="shared" si="31"/>
        <v>2-0</v>
      </c>
      <c r="S363" s="21">
        <v>0</v>
      </c>
      <c r="T363" s="20">
        <f>VLOOKUP($A363,Database!$A:$Y,10,FALSE)</f>
        <v>16</v>
      </c>
      <c r="U363" s="20">
        <f>VLOOKUP($A363,Database!$A:$Y,11,FALSE)</f>
        <v>166</v>
      </c>
      <c r="V363" s="20">
        <f>VLOOKUP($A363,Database!$A:$Y,12,FALSE)</f>
        <v>217</v>
      </c>
      <c r="W363" s="20" t="str">
        <f>VLOOKUP(A363,Database!A:M,13,FALSE)</f>
        <v>Terminé</v>
      </c>
      <c r="X363" s="20">
        <f>VLOOKUP($A363,Database!$A:$Y,20,FALSE)</f>
        <v>0</v>
      </c>
      <c r="Y363" s="20">
        <f>VLOOKUP($A363,Database!$A:$Y,21,FALSE)</f>
        <v>0</v>
      </c>
      <c r="Z363" s="20">
        <f t="shared" si="30"/>
        <v>0</v>
      </c>
      <c r="AA363" s="20">
        <f t="shared" si="32"/>
        <v>0</v>
      </c>
      <c r="AB363" s="20">
        <f t="shared" ca="1" si="33"/>
        <v>0</v>
      </c>
      <c r="AC363" s="20">
        <f t="shared" ca="1" si="34"/>
        <v>0</v>
      </c>
      <c r="AD363" s="20" t="str">
        <f ca="1">IF(AC363=0,"",IF(OR(ISBLANK(P363),ISBLANK(Q363)),"",IF(ISBLANK(VLOOKUP(A363,Database!A:AA,22,FALSE)),"",VLOOKUP(A363,Database!A:AA,22,FALSE))))</f>
        <v/>
      </c>
      <c r="AE363" s="20">
        <f ca="1">IFERROR(
   IF(
     OR(ISBLANK(P363),ISBLANK(Q363)),
     "",
     IF(
       AND(AB363&lt;&gt;"",OR(W363="Terminé",W363="En cours")),
       VLOOKUP(AD363,Setup_ScoreExactBonus!A:D,4,FALSE),
       0
     )),
  0)</f>
        <v>0</v>
      </c>
      <c r="AF363" s="21">
        <f t="shared" ca="1" si="35"/>
        <v>0</v>
      </c>
      <c r="AG363" s="21">
        <f ca="1">SUMIFS(AF$2:AF363,D$2:D363,D363)</f>
        <v>489</v>
      </c>
    </row>
    <row r="364" spans="1:33" hidden="1" x14ac:dyDescent="0.35">
      <c r="A364" s="21">
        <f>IF(ISBLANK(B364),"",COUNTIF(B$2:B364,B364))-1</f>
        <v>13</v>
      </c>
      <c r="B364" s="27">
        <v>12</v>
      </c>
      <c r="C364" s="10">
        <f>VLOOKUP($A364+IF($A364=0,1,0),Database!$A:$Y,7,FALSE)</f>
        <v>46188.75</v>
      </c>
      <c r="D364" s="21" t="str">
        <f>VLOOKUP(Pronostics!$B364,Setup_MPP!$A:$G,3,FALSE)</f>
        <v>Jaouad1</v>
      </c>
      <c r="E364" s="21" t="str">
        <f>VLOOKUP(Pronostics!$B364,Setup_MPP!$A:$G,2,FALSE)</f>
        <v>Jaouad SETTI</v>
      </c>
      <c r="F364" s="21" t="str">
        <f>VLOOKUP($B364,Setup_MPP!$A:$E,4,FALSE)</f>
        <v>#C2D4FF</v>
      </c>
      <c r="G364" s="21" t="str">
        <f>VLOOKUP($B364,Setup_MPP!$A:$E,5,FALSE)</f>
        <v>#6586D5</v>
      </c>
      <c r="H364" s="21" t="str">
        <f>IFERROR(IF(AND(A364&gt;=1,A364&lt;=104),VLOOKUP($A364,Location!$A:$J,6,FALSE),IF(A364=0,"Avant l'ouverture",IF(OR(A364=105,A364=106),"Bonus"))),"")</f>
        <v>Tour 1</v>
      </c>
      <c r="I364" s="21" t="str">
        <f>IF(LEFT(H364,4)="Tour",VLOOKUP(A364,Database!$A:$C,3,FALSE),"")</f>
        <v>H</v>
      </c>
      <c r="J364" s="21" t="str">
        <f>VLOOKUP($A364,Location!$A:$J,7,FALSE)</f>
        <v>Espagne</v>
      </c>
      <c r="K364" s="21" t="str">
        <f>IFERROR(VLOOKUP(J364,Setup_Team!$B:$C,2,FALSE), "TDB")</f>
        <v>ESP</v>
      </c>
      <c r="L364" s="21" t="str">
        <f>VLOOKUP($A364,Location!$A:$J,8,FALSE)</f>
        <v>Cap-Vert</v>
      </c>
      <c r="M364" s="21" t="str">
        <f>IFERROR(VLOOKUP(L364,Setup_Team!$B:$C,2,FALSE), "TDB")</f>
        <v>CPV</v>
      </c>
      <c r="N364" s="21" t="str">
        <f>VLOOKUP($A364,Location!$A:$J,9,FALSE)</f>
        <v>Atlanta</v>
      </c>
      <c r="O364" s="21" t="str">
        <f>VLOOKUP($A364,Location!$A:$J,10,FALSE)</f>
        <v>Mercedes-Benz Stadium</v>
      </c>
      <c r="P364" s="27">
        <v>0</v>
      </c>
      <c r="Q364" s="27">
        <v>0</v>
      </c>
      <c r="R364" s="27" t="str">
        <f t="shared" si="31"/>
        <v>0-0</v>
      </c>
      <c r="S364" s="21">
        <v>0</v>
      </c>
      <c r="T364" s="20">
        <f>VLOOKUP($A364,Database!$A:$Y,10,FALSE)</f>
        <v>16</v>
      </c>
      <c r="U364" s="20">
        <f>VLOOKUP($A364,Database!$A:$Y,11,FALSE)</f>
        <v>166</v>
      </c>
      <c r="V364" s="20">
        <f>VLOOKUP($A364,Database!$A:$Y,12,FALSE)</f>
        <v>217</v>
      </c>
      <c r="W364" s="20" t="str">
        <f>VLOOKUP(A364,Database!A:M,13,FALSE)</f>
        <v>Terminé</v>
      </c>
      <c r="X364" s="20">
        <f>VLOOKUP($A364,Database!$A:$Y,20,FALSE)</f>
        <v>0</v>
      </c>
      <c r="Y364" s="20">
        <f>VLOOKUP($A364,Database!$A:$Y,21,FALSE)</f>
        <v>0</v>
      </c>
      <c r="Z364" s="20">
        <f t="shared" si="30"/>
        <v>0</v>
      </c>
      <c r="AA364" s="20">
        <f t="shared" si="32"/>
        <v>1</v>
      </c>
      <c r="AB364" s="20">
        <f t="shared" ca="1" si="33"/>
        <v>166</v>
      </c>
      <c r="AC364" s="20">
        <f t="shared" ca="1" si="34"/>
        <v>1</v>
      </c>
      <c r="AD364" s="20" t="str">
        <f ca="1">IF(AC364=0,"",IF(OR(ISBLANK(P364),ISBLANK(Q364)),"",IF(ISBLANK(VLOOKUP(A364,Database!A:AA,22,FALSE)),"",VLOOKUP(A364,Database!A:AA,22,FALSE))))</f>
        <v>Très rare</v>
      </c>
      <c r="AE364" s="20">
        <f ca="1">IFERROR(
   IF(
     OR(ISBLANK(P364),ISBLANK(Q364)),
     "",
     IF(
       AND(AB364&lt;&gt;"",OR(W364="Terminé",W364="En cours")),
       VLOOKUP(AD364,Setup_ScoreExactBonus!A:D,4,FALSE),
       0
     )),
  0)</f>
        <v>50</v>
      </c>
      <c r="AF364" s="21">
        <f t="shared" ca="1" si="35"/>
        <v>216</v>
      </c>
      <c r="AG364" s="21">
        <f ca="1">SUMIFS(AF$2:AF364,D$2:D364,D364)</f>
        <v>612</v>
      </c>
    </row>
    <row r="365" spans="1:33" hidden="1" x14ac:dyDescent="0.35">
      <c r="A365" s="21">
        <f>IF(ISBLANK(B365),"",COUNTIF(B$2:B365,B365))-1</f>
        <v>13</v>
      </c>
      <c r="B365" s="27">
        <v>13</v>
      </c>
      <c r="C365" s="10">
        <f>VLOOKUP($A365+IF($A365=0,1,0),Database!$A:$Y,7,FALSE)</f>
        <v>46188.75</v>
      </c>
      <c r="D365" s="21" t="str">
        <f>VLOOKUP(Pronostics!$B365,Setup_MPP!$A:$G,3,FALSE)</f>
        <v>Julien_I</v>
      </c>
      <c r="E365" s="21" t="str">
        <f>VLOOKUP(Pronostics!$B365,Setup_MPP!$A:$G,2,FALSE)</f>
        <v>Julien INGE</v>
      </c>
      <c r="F365" s="21" t="str">
        <f>VLOOKUP($B365,Setup_MPP!$A:$E,4,FALSE)</f>
        <v>#C1E0EF</v>
      </c>
      <c r="G365" s="21" t="str">
        <f>VLOOKUP($B365,Setup_MPP!$A:$E,5,FALSE)</f>
        <v>#4F91B2</v>
      </c>
      <c r="H365" s="21" t="str">
        <f>IFERROR(IF(AND(A365&gt;=1,A365&lt;=104),VLOOKUP($A365,Location!$A:$J,6,FALSE),IF(A365=0,"Avant l'ouverture",IF(OR(A365=105,A365=106),"Bonus"))),"")</f>
        <v>Tour 1</v>
      </c>
      <c r="I365" s="21" t="str">
        <f>IF(LEFT(H365,4)="Tour",VLOOKUP(A365,Database!$A:$C,3,FALSE),"")</f>
        <v>H</v>
      </c>
      <c r="J365" s="21" t="str">
        <f>VLOOKUP($A365,Location!$A:$J,7,FALSE)</f>
        <v>Espagne</v>
      </c>
      <c r="K365" s="21" t="str">
        <f>IFERROR(VLOOKUP(J365,Setup_Team!$B:$C,2,FALSE), "TDB")</f>
        <v>ESP</v>
      </c>
      <c r="L365" s="21" t="str">
        <f>VLOOKUP($A365,Location!$A:$J,8,FALSE)</f>
        <v>Cap-Vert</v>
      </c>
      <c r="M365" s="21" t="str">
        <f>IFERROR(VLOOKUP(L365,Setup_Team!$B:$C,2,FALSE), "TDB")</f>
        <v>CPV</v>
      </c>
      <c r="N365" s="21" t="str">
        <f>VLOOKUP($A365,Location!$A:$J,9,FALSE)</f>
        <v>Atlanta</v>
      </c>
      <c r="O365" s="21" t="str">
        <f>VLOOKUP($A365,Location!$A:$J,10,FALSE)</f>
        <v>Mercedes-Benz Stadium</v>
      </c>
      <c r="P365" s="27">
        <v>1</v>
      </c>
      <c r="Q365" s="27">
        <v>1</v>
      </c>
      <c r="R365" s="27" t="str">
        <f t="shared" si="31"/>
        <v>1-1</v>
      </c>
      <c r="S365" s="21">
        <v>0</v>
      </c>
      <c r="T365" s="20">
        <f>VLOOKUP($A365,Database!$A:$Y,10,FALSE)</f>
        <v>16</v>
      </c>
      <c r="U365" s="20">
        <f>VLOOKUP($A365,Database!$A:$Y,11,FALSE)</f>
        <v>166</v>
      </c>
      <c r="V365" s="20">
        <f>VLOOKUP($A365,Database!$A:$Y,12,FALSE)</f>
        <v>217</v>
      </c>
      <c r="W365" s="20" t="str">
        <f>VLOOKUP(A365,Database!A:M,13,FALSE)</f>
        <v>Terminé</v>
      </c>
      <c r="X365" s="20">
        <f>VLOOKUP($A365,Database!$A:$Y,20,FALSE)</f>
        <v>0</v>
      </c>
      <c r="Y365" s="20">
        <f>VLOOKUP($A365,Database!$A:$Y,21,FALSE)</f>
        <v>0</v>
      </c>
      <c r="Z365" s="20">
        <f t="shared" si="30"/>
        <v>0</v>
      </c>
      <c r="AA365" s="20">
        <f t="shared" si="32"/>
        <v>1</v>
      </c>
      <c r="AB365" s="20">
        <f t="shared" ca="1" si="33"/>
        <v>166</v>
      </c>
      <c r="AC365" s="20">
        <f t="shared" ca="1" si="34"/>
        <v>0</v>
      </c>
      <c r="AD365" s="20" t="str">
        <f ca="1">IF(AC365=0,"",IF(OR(ISBLANK(P365),ISBLANK(Q365)),"",IF(ISBLANK(VLOOKUP(A365,Database!A:AA,22,FALSE)),"",VLOOKUP(A365,Database!A:AA,22,FALSE))))</f>
        <v/>
      </c>
      <c r="AE365" s="20">
        <f ca="1">IFERROR(
   IF(
     OR(ISBLANK(P365),ISBLANK(Q365)),
     "",
     IF(
       AND(AB365&lt;&gt;"",OR(W365="Terminé",W365="En cours")),
       VLOOKUP(AD365,Setup_ScoreExactBonus!A:D,4,FALSE),
       0
     )),
  0)</f>
        <v>0</v>
      </c>
      <c r="AF365" s="21">
        <f t="shared" ca="1" si="35"/>
        <v>166</v>
      </c>
      <c r="AG365" s="21">
        <f ca="1">SUMIFS(AF$2:AF365,D$2:D365,D365)</f>
        <v>789</v>
      </c>
    </row>
    <row r="366" spans="1:33" hidden="1" x14ac:dyDescent="0.35">
      <c r="A366" s="21">
        <f>IF(ISBLANK(B366),"",COUNTIF(B$2:B366,B366))-1</f>
        <v>13</v>
      </c>
      <c r="B366" s="27">
        <v>14</v>
      </c>
      <c r="C366" s="10">
        <f>VLOOKUP($A366+IF($A366=0,1,0),Database!$A:$Y,7,FALSE)</f>
        <v>46188.75</v>
      </c>
      <c r="D366" s="21" t="str">
        <f>VLOOKUP(Pronostics!$B366,Setup_MPP!$A:$G,3,FALSE)</f>
        <v>MarieEYT</v>
      </c>
      <c r="E366" s="21" t="str">
        <f>VLOOKUP(Pronostics!$B366,Setup_MPP!$A:$G,2,FALSE)</f>
        <v>Marie EXBRAYAT</v>
      </c>
      <c r="F366" s="21" t="str">
        <f>VLOOKUP($B366,Setup_MPP!$A:$E,4,FALSE)</f>
        <v>#FFAFD2</v>
      </c>
      <c r="G366" s="21" t="str">
        <f>VLOOKUP($B366,Setup_MPP!$A:$E,5,FALSE)</f>
        <v>#F2589B</v>
      </c>
      <c r="H366" s="21" t="str">
        <f>IFERROR(IF(AND(A366&gt;=1,A366&lt;=104),VLOOKUP($A366,Location!$A:$J,6,FALSE),IF(A366=0,"Avant l'ouverture",IF(OR(A366=105,A366=106),"Bonus"))),"")</f>
        <v>Tour 1</v>
      </c>
      <c r="I366" s="21" t="str">
        <f>IF(LEFT(H366,4)="Tour",VLOOKUP(A366,Database!$A:$C,3,FALSE),"")</f>
        <v>H</v>
      </c>
      <c r="J366" s="21" t="str">
        <f>VLOOKUP($A366,Location!$A:$J,7,FALSE)</f>
        <v>Espagne</v>
      </c>
      <c r="K366" s="21" t="str">
        <f>IFERROR(VLOOKUP(J366,Setup_Team!$B:$C,2,FALSE), "TDB")</f>
        <v>ESP</v>
      </c>
      <c r="L366" s="21" t="str">
        <f>VLOOKUP($A366,Location!$A:$J,8,FALSE)</f>
        <v>Cap-Vert</v>
      </c>
      <c r="M366" s="21" t="str">
        <f>IFERROR(VLOOKUP(L366,Setup_Team!$B:$C,2,FALSE), "TDB")</f>
        <v>CPV</v>
      </c>
      <c r="N366" s="21" t="str">
        <f>VLOOKUP($A366,Location!$A:$J,9,FALSE)</f>
        <v>Atlanta</v>
      </c>
      <c r="O366" s="21" t="str">
        <f>VLOOKUP($A366,Location!$A:$J,10,FALSE)</f>
        <v>Mercedes-Benz Stadium</v>
      </c>
      <c r="P366" s="21">
        <v>3</v>
      </c>
      <c r="Q366" s="21">
        <v>0</v>
      </c>
      <c r="R366" s="27" t="str">
        <f t="shared" si="31"/>
        <v>3-0</v>
      </c>
      <c r="S366" s="21">
        <v>0</v>
      </c>
      <c r="T366" s="20">
        <f>VLOOKUP($A366,Database!$A:$Y,10,FALSE)</f>
        <v>16</v>
      </c>
      <c r="U366" s="20">
        <f>VLOOKUP($A366,Database!$A:$Y,11,FALSE)</f>
        <v>166</v>
      </c>
      <c r="V366" s="20">
        <f>VLOOKUP($A366,Database!$A:$Y,12,FALSE)</f>
        <v>217</v>
      </c>
      <c r="W366" s="20" t="str">
        <f>VLOOKUP(A366,Database!A:M,13,FALSE)</f>
        <v>Terminé</v>
      </c>
      <c r="X366" s="20">
        <f>VLOOKUP($A366,Database!$A:$Y,20,FALSE)</f>
        <v>0</v>
      </c>
      <c r="Y366" s="20">
        <f>VLOOKUP($A366,Database!$A:$Y,21,FALSE)</f>
        <v>0</v>
      </c>
      <c r="Z366" s="20">
        <f t="shared" si="30"/>
        <v>0</v>
      </c>
      <c r="AA366" s="20">
        <f t="shared" si="32"/>
        <v>0</v>
      </c>
      <c r="AB366" s="20">
        <f t="shared" ca="1" si="33"/>
        <v>0</v>
      </c>
      <c r="AC366" s="20">
        <f t="shared" ca="1" si="34"/>
        <v>0</v>
      </c>
      <c r="AD366" s="20" t="str">
        <f ca="1">IF(AC366=0,"",IF(OR(ISBLANK(P366),ISBLANK(Q366)),"",IF(ISBLANK(VLOOKUP(A366,Database!A:AA,22,FALSE)),"",VLOOKUP(A366,Database!A:AA,22,FALSE))))</f>
        <v/>
      </c>
      <c r="AE366" s="20">
        <f ca="1">IFERROR(
   IF(
     OR(ISBLANK(P366),ISBLANK(Q366)),
     "",
     IF(
       AND(AB366&lt;&gt;"",OR(W366="Terminé",W366="En cours")),
       VLOOKUP(AD366,Setup_ScoreExactBonus!A:D,4,FALSE),
       0
     )),
  0)</f>
        <v>0</v>
      </c>
      <c r="AF366" s="21">
        <f t="shared" ca="1" si="35"/>
        <v>0</v>
      </c>
      <c r="AG366" s="21">
        <f ca="1">SUMIFS(AF$2:AF366,D$2:D366,D366)</f>
        <v>424</v>
      </c>
    </row>
    <row r="367" spans="1:33" hidden="1" x14ac:dyDescent="0.35">
      <c r="A367" s="21">
        <f>IF(ISBLANK(B367),"",COUNTIF(B$2:B367,B367))-1</f>
        <v>13</v>
      </c>
      <c r="B367" s="27">
        <v>15</v>
      </c>
      <c r="C367" s="10">
        <f>VLOOKUP($A367+IF($A367=0,1,0),Database!$A:$Y,7,FALSE)</f>
        <v>46188.75</v>
      </c>
      <c r="D367" s="21" t="str">
        <f>VLOOKUP(Pronostics!$B367,Setup_MPP!$A:$G,3,FALSE)</f>
        <v>Amino28</v>
      </c>
      <c r="E367" s="21" t="str">
        <f>VLOOKUP(Pronostics!$B367,Setup_MPP!$A:$G,2,FALSE)</f>
        <v>Amine ZARROUKI</v>
      </c>
      <c r="F367" s="21" t="str">
        <f>VLOOKUP($B367,Setup_MPP!$A:$E,4,FALSE)</f>
        <v>#FF9898</v>
      </c>
      <c r="G367" s="21" t="str">
        <f>VLOOKUP($B367,Setup_MPP!$A:$E,5,FALSE)</f>
        <v>#FF5D5D</v>
      </c>
      <c r="H367" s="21" t="str">
        <f>IFERROR(IF(AND(A367&gt;=1,A367&lt;=104),VLOOKUP($A367,Location!$A:$J,6,FALSE),IF(A367=0,"Avant l'ouverture",IF(OR(A367=105,A367=106),"Bonus"))),"")</f>
        <v>Tour 1</v>
      </c>
      <c r="I367" s="21" t="str">
        <f>IF(LEFT(H367,4)="Tour",VLOOKUP(A367,Database!$A:$C,3,FALSE),"")</f>
        <v>H</v>
      </c>
      <c r="J367" s="21" t="str">
        <f>VLOOKUP($A367,Location!$A:$J,7,FALSE)</f>
        <v>Espagne</v>
      </c>
      <c r="K367" s="21" t="str">
        <f>IFERROR(VLOOKUP(J367,Setup_Team!$B:$C,2,FALSE), "TDB")</f>
        <v>ESP</v>
      </c>
      <c r="L367" s="21" t="str">
        <f>VLOOKUP($A367,Location!$A:$J,8,FALSE)</f>
        <v>Cap-Vert</v>
      </c>
      <c r="M367" s="21" t="str">
        <f>IFERROR(VLOOKUP(L367,Setup_Team!$B:$C,2,FALSE), "TDB")</f>
        <v>CPV</v>
      </c>
      <c r="N367" s="21" t="str">
        <f>VLOOKUP($A367,Location!$A:$J,9,FALSE)</f>
        <v>Atlanta</v>
      </c>
      <c r="O367" s="21" t="str">
        <f>VLOOKUP($A367,Location!$A:$J,10,FALSE)</f>
        <v>Mercedes-Benz Stadium</v>
      </c>
      <c r="P367" s="21">
        <v>3</v>
      </c>
      <c r="Q367" s="21">
        <v>0</v>
      </c>
      <c r="R367" s="27" t="str">
        <f t="shared" si="31"/>
        <v>3-0</v>
      </c>
      <c r="S367" s="21">
        <v>0</v>
      </c>
      <c r="T367" s="20">
        <f>VLOOKUP($A367,Database!$A:$Y,10,FALSE)</f>
        <v>16</v>
      </c>
      <c r="U367" s="20">
        <f>VLOOKUP($A367,Database!$A:$Y,11,FALSE)</f>
        <v>166</v>
      </c>
      <c r="V367" s="20">
        <f>VLOOKUP($A367,Database!$A:$Y,12,FALSE)</f>
        <v>217</v>
      </c>
      <c r="W367" s="20" t="str">
        <f>VLOOKUP(A367,Database!A:M,13,FALSE)</f>
        <v>Terminé</v>
      </c>
      <c r="X367" s="20">
        <f>VLOOKUP($A367,Database!$A:$Y,20,FALSE)</f>
        <v>0</v>
      </c>
      <c r="Y367" s="20">
        <f>VLOOKUP($A367,Database!$A:$Y,21,FALSE)</f>
        <v>0</v>
      </c>
      <c r="Z367" s="20">
        <f t="shared" si="30"/>
        <v>0</v>
      </c>
      <c r="AA367" s="20">
        <f t="shared" si="32"/>
        <v>0</v>
      </c>
      <c r="AB367" s="20">
        <f t="shared" ca="1" si="33"/>
        <v>0</v>
      </c>
      <c r="AC367" s="20">
        <f t="shared" ca="1" si="34"/>
        <v>0</v>
      </c>
      <c r="AD367" s="20" t="str">
        <f ca="1">IF(AC367=0,"",IF(OR(ISBLANK(P367),ISBLANK(Q367)),"",IF(ISBLANK(VLOOKUP(A367,Database!A:AA,22,FALSE)),"",VLOOKUP(A367,Database!A:AA,22,FALSE))))</f>
        <v/>
      </c>
      <c r="AE367" s="20">
        <f ca="1">IFERROR(
   IF(
     OR(ISBLANK(P367),ISBLANK(Q367)),
     "",
     IF(
       AND(AB367&lt;&gt;"",OR(W367="Terminé",W367="En cours")),
       VLOOKUP(AD367,Setup_ScoreExactBonus!A:D,4,FALSE),
       0
     )),
  0)</f>
        <v>0</v>
      </c>
      <c r="AF367" s="21">
        <f t="shared" ca="1" si="35"/>
        <v>0</v>
      </c>
      <c r="AG367" s="21">
        <f ca="1">SUMIFS(AF$2:AF367,D$2:D367,D367)</f>
        <v>524</v>
      </c>
    </row>
    <row r="368" spans="1:33" hidden="1" x14ac:dyDescent="0.35">
      <c r="A368" s="21">
        <f>IF(ISBLANK(B368),"",COUNTIF(B$2:B368,B368))-1</f>
        <v>13</v>
      </c>
      <c r="B368" s="27">
        <v>16</v>
      </c>
      <c r="C368" s="10">
        <f>VLOOKUP($A368+IF($A368=0,1,0),Database!$A:$Y,7,FALSE)</f>
        <v>46188.75</v>
      </c>
      <c r="D368" s="21" t="str">
        <f>VLOOKUP(Pronostics!$B368,Setup_MPP!$A:$G,3,FALSE)</f>
        <v>RomaLaura</v>
      </c>
      <c r="E368" s="21" t="str">
        <f>VLOOKUP(Pronostics!$B368,Setup_MPP!$A:$G,2,FALSE)</f>
        <v>Laura GIULIANO</v>
      </c>
      <c r="F368" s="21" t="str">
        <f>VLOOKUP($B368,Setup_MPP!$A:$E,4,FALSE)</f>
        <v>#86A4FE</v>
      </c>
      <c r="G368" s="21" t="str">
        <f>VLOOKUP($B368,Setup_MPP!$A:$E,5,FALSE)</f>
        <v>#3769FF</v>
      </c>
      <c r="H368" s="21" t="str">
        <f>IFERROR(IF(AND(A368&gt;=1,A368&lt;=104),VLOOKUP($A368,Location!$A:$J,6,FALSE),IF(A368=0,"Avant l'ouverture",IF(OR(A368=105,A368=106),"Bonus"))),"")</f>
        <v>Tour 1</v>
      </c>
      <c r="I368" s="21" t="str">
        <f>IF(LEFT(H368,4)="Tour",VLOOKUP(A368,Database!$A:$C,3,FALSE),"")</f>
        <v>H</v>
      </c>
      <c r="J368" s="21" t="str">
        <f>VLOOKUP($A368,Location!$A:$J,7,FALSE)</f>
        <v>Espagne</v>
      </c>
      <c r="K368" s="21" t="str">
        <f>IFERROR(VLOOKUP(J368,Setup_Team!$B:$C,2,FALSE), "TDB")</f>
        <v>ESP</v>
      </c>
      <c r="L368" s="21" t="str">
        <f>VLOOKUP($A368,Location!$A:$J,8,FALSE)</f>
        <v>Cap-Vert</v>
      </c>
      <c r="M368" s="21" t="str">
        <f>IFERROR(VLOOKUP(L368,Setup_Team!$B:$C,2,FALSE), "TDB")</f>
        <v>CPV</v>
      </c>
      <c r="N368" s="21" t="str">
        <f>VLOOKUP($A368,Location!$A:$J,9,FALSE)</f>
        <v>Atlanta</v>
      </c>
      <c r="O368" s="21" t="str">
        <f>VLOOKUP($A368,Location!$A:$J,10,FALSE)</f>
        <v>Mercedes-Benz Stadium</v>
      </c>
      <c r="P368" s="27">
        <v>5</v>
      </c>
      <c r="Q368" s="27">
        <v>0</v>
      </c>
      <c r="R368" s="27" t="str">
        <f t="shared" si="31"/>
        <v>5-0</v>
      </c>
      <c r="S368" s="21">
        <v>0</v>
      </c>
      <c r="T368" s="20">
        <f>VLOOKUP($A368,Database!$A:$Y,10,FALSE)</f>
        <v>16</v>
      </c>
      <c r="U368" s="20">
        <f>VLOOKUP($A368,Database!$A:$Y,11,FALSE)</f>
        <v>166</v>
      </c>
      <c r="V368" s="20">
        <f>VLOOKUP($A368,Database!$A:$Y,12,FALSE)</f>
        <v>217</v>
      </c>
      <c r="W368" s="20" t="str">
        <f>VLOOKUP(A368,Database!A:M,13,FALSE)</f>
        <v>Terminé</v>
      </c>
      <c r="X368" s="20">
        <f>VLOOKUP($A368,Database!$A:$Y,20,FALSE)</f>
        <v>0</v>
      </c>
      <c r="Y368" s="20">
        <f>VLOOKUP($A368,Database!$A:$Y,21,FALSE)</f>
        <v>0</v>
      </c>
      <c r="Z368" s="20">
        <f t="shared" si="30"/>
        <v>0</v>
      </c>
      <c r="AA368" s="20">
        <f t="shared" si="32"/>
        <v>0</v>
      </c>
      <c r="AB368" s="20">
        <f t="shared" ca="1" si="33"/>
        <v>0</v>
      </c>
      <c r="AC368" s="20">
        <f t="shared" ca="1" si="34"/>
        <v>0</v>
      </c>
      <c r="AD368" s="20" t="str">
        <f ca="1">IF(AC368=0,"",IF(OR(ISBLANK(P368),ISBLANK(Q368)),"",IF(ISBLANK(VLOOKUP(A368,Database!A:AA,22,FALSE)),"",VLOOKUP(A368,Database!A:AA,22,FALSE))))</f>
        <v/>
      </c>
      <c r="AE368" s="20">
        <f ca="1">IFERROR(
   IF(
     OR(ISBLANK(P368),ISBLANK(Q368)),
     "",
     IF(
       AND(AB368&lt;&gt;"",OR(W368="Terminé",W368="En cours")),
       VLOOKUP(AD368,Setup_ScoreExactBonus!A:D,4,FALSE),
       0
     )),
  0)</f>
        <v>0</v>
      </c>
      <c r="AF368" s="21">
        <f t="shared" ca="1" si="35"/>
        <v>0</v>
      </c>
      <c r="AG368" s="21">
        <f ca="1">SUMIFS(AF$2:AF368,D$2:D368,D368)</f>
        <v>153</v>
      </c>
    </row>
    <row r="369" spans="1:33" hidden="1" x14ac:dyDescent="0.35">
      <c r="A369" s="21">
        <f>IF(ISBLANK(B369),"",COUNTIF(B$2:B369,B369))-1</f>
        <v>13</v>
      </c>
      <c r="B369" s="27">
        <v>17</v>
      </c>
      <c r="C369" s="10">
        <f>VLOOKUP($A369+IF($A369=0,1,0),Database!$A:$Y,7,FALSE)</f>
        <v>46188.75</v>
      </c>
      <c r="D369" s="21" t="str">
        <f>VLOOKUP(Pronostics!$B369,Setup_MPP!$A:$G,3,FALSE)</f>
        <v>Julien_cri</v>
      </c>
      <c r="E369" s="21" t="str">
        <f>VLOOKUP(Pronostics!$B369,Setup_MPP!$A:$G,2,FALSE)</f>
        <v>Julien CRIMOTEL</v>
      </c>
      <c r="F369" s="21" t="str">
        <f>VLOOKUP($B369,Setup_MPP!$A:$E,4,FALSE)</f>
        <v>#FFB0B0</v>
      </c>
      <c r="G369" s="21" t="str">
        <f>VLOOKUP($B369,Setup_MPP!$A:$E,5,FALSE)</f>
        <v>#F25757</v>
      </c>
      <c r="H369" s="21" t="str">
        <f>IFERROR(IF(AND(A369&gt;=1,A369&lt;=104),VLOOKUP($A369,Location!$A:$J,6,FALSE),IF(A369=0,"Avant l'ouverture",IF(OR(A369=105,A369=106),"Bonus"))),"")</f>
        <v>Tour 1</v>
      </c>
      <c r="I369" s="21" t="str">
        <f>IF(LEFT(H369,4)="Tour",VLOOKUP(A369,Database!$A:$C,3,FALSE),"")</f>
        <v>H</v>
      </c>
      <c r="J369" s="21" t="str">
        <f>VLOOKUP($A369,Location!$A:$J,7,FALSE)</f>
        <v>Espagne</v>
      </c>
      <c r="K369" s="21" t="str">
        <f>IFERROR(VLOOKUP(J369,Setup_Team!$B:$C,2,FALSE), "TDB")</f>
        <v>ESP</v>
      </c>
      <c r="L369" s="21" t="str">
        <f>VLOOKUP($A369,Location!$A:$J,8,FALSE)</f>
        <v>Cap-Vert</v>
      </c>
      <c r="M369" s="21" t="str">
        <f>IFERROR(VLOOKUP(L369,Setup_Team!$B:$C,2,FALSE), "TDB")</f>
        <v>CPV</v>
      </c>
      <c r="N369" s="21" t="str">
        <f>VLOOKUP($A369,Location!$A:$J,9,FALSE)</f>
        <v>Atlanta</v>
      </c>
      <c r="O369" s="21" t="str">
        <f>VLOOKUP($A369,Location!$A:$J,10,FALSE)</f>
        <v>Mercedes-Benz Stadium</v>
      </c>
      <c r="P369" s="27">
        <v>4</v>
      </c>
      <c r="Q369" s="27">
        <v>0</v>
      </c>
      <c r="R369" s="27" t="str">
        <f t="shared" si="31"/>
        <v>4-0</v>
      </c>
      <c r="S369" s="21">
        <v>0</v>
      </c>
      <c r="T369" s="20">
        <f>VLOOKUP($A369,Database!$A:$Y,10,FALSE)</f>
        <v>16</v>
      </c>
      <c r="U369" s="20">
        <f>VLOOKUP($A369,Database!$A:$Y,11,FALSE)</f>
        <v>166</v>
      </c>
      <c r="V369" s="20">
        <f>VLOOKUP($A369,Database!$A:$Y,12,FALSE)</f>
        <v>217</v>
      </c>
      <c r="W369" s="20" t="str">
        <f>VLOOKUP(A369,Database!A:M,13,FALSE)</f>
        <v>Terminé</v>
      </c>
      <c r="X369" s="20">
        <f>VLOOKUP($A369,Database!$A:$Y,20,FALSE)</f>
        <v>0</v>
      </c>
      <c r="Y369" s="20">
        <f>VLOOKUP($A369,Database!$A:$Y,21,FALSE)</f>
        <v>0</v>
      </c>
      <c r="Z369" s="20">
        <f t="shared" si="30"/>
        <v>0</v>
      </c>
      <c r="AA369" s="20">
        <f t="shared" si="32"/>
        <v>0</v>
      </c>
      <c r="AB369" s="20">
        <f t="shared" ca="1" si="33"/>
        <v>0</v>
      </c>
      <c r="AC369" s="20">
        <f t="shared" ca="1" si="34"/>
        <v>0</v>
      </c>
      <c r="AD369" s="20" t="str">
        <f ca="1">IF(AC369=0,"",IF(OR(ISBLANK(P369),ISBLANK(Q369)),"",IF(ISBLANK(VLOOKUP(A369,Database!A:AA,22,FALSE)),"",VLOOKUP(A369,Database!A:AA,22,FALSE))))</f>
        <v/>
      </c>
      <c r="AE369" s="20">
        <f ca="1">IFERROR(
   IF(
     OR(ISBLANK(P369),ISBLANK(Q369)),
     "",
     IF(
       AND(AB369&lt;&gt;"",OR(W369="Terminé",W369="En cours")),
       VLOOKUP(AD369,Setup_ScoreExactBonus!A:D,4,FALSE),
       0
     )),
  0)</f>
        <v>0</v>
      </c>
      <c r="AF369" s="21">
        <f t="shared" ca="1" si="35"/>
        <v>0</v>
      </c>
      <c r="AG369" s="21">
        <f ca="1">SUMIFS(AF$2:AF369,D$2:D369,D369)</f>
        <v>451</v>
      </c>
    </row>
    <row r="370" spans="1:33" hidden="1" x14ac:dyDescent="0.35">
      <c r="A370" s="21">
        <f>IF(ISBLANK(B370),"",COUNTIF(B$2:B370,B370))-1</f>
        <v>13</v>
      </c>
      <c r="B370" s="27">
        <v>18</v>
      </c>
      <c r="C370" s="10">
        <f>VLOOKUP($A370+IF($A370=0,1,0),Database!$A:$Y,7,FALSE)</f>
        <v>46188.75</v>
      </c>
      <c r="D370" s="21" t="str">
        <f>VLOOKUP(Pronostics!$B370,Setup_MPP!$A:$G,3,FALSE)</f>
        <v>Cartone</v>
      </c>
      <c r="E370" s="21" t="str">
        <f>VLOOKUP(Pronostics!$B370,Setup_MPP!$A:$G,2,FALSE)</f>
        <v>Quentin CARTON</v>
      </c>
      <c r="F370" s="21" t="str">
        <f>VLOOKUP($B370,Setup_MPP!$A:$E,4,FALSE)</f>
        <v>#F0BC42</v>
      </c>
      <c r="G370" s="21" t="str">
        <f>VLOOKUP($B370,Setup_MPP!$A:$E,5,FALSE)</f>
        <v>#8E1F2F</v>
      </c>
      <c r="H370" s="21" t="str">
        <f>IFERROR(IF(AND(A370&gt;=1,A370&lt;=104),VLOOKUP($A370,Location!$A:$J,6,FALSE),IF(A370=0,"Avant l'ouverture",IF(OR(A370=105,A370=106),"Bonus"))),"")</f>
        <v>Tour 1</v>
      </c>
      <c r="I370" s="21" t="str">
        <f>IF(LEFT(H370,4)="Tour",VLOOKUP(A370,Database!$A:$C,3,FALSE),"")</f>
        <v>H</v>
      </c>
      <c r="J370" s="21" t="str">
        <f>VLOOKUP($A370,Location!$A:$J,7,FALSE)</f>
        <v>Espagne</v>
      </c>
      <c r="K370" s="21" t="str">
        <f>IFERROR(VLOOKUP(J370,Setup_Team!$B:$C,2,FALSE), "TDB")</f>
        <v>ESP</v>
      </c>
      <c r="L370" s="21" t="str">
        <f>VLOOKUP($A370,Location!$A:$J,8,FALSE)</f>
        <v>Cap-Vert</v>
      </c>
      <c r="M370" s="21" t="str">
        <f>IFERROR(VLOOKUP(L370,Setup_Team!$B:$C,2,FALSE), "TDB")</f>
        <v>CPV</v>
      </c>
      <c r="N370" s="21" t="str">
        <f>VLOOKUP($A370,Location!$A:$J,9,FALSE)</f>
        <v>Atlanta</v>
      </c>
      <c r="O370" s="21" t="str">
        <f>VLOOKUP($A370,Location!$A:$J,10,FALSE)</f>
        <v>Mercedes-Benz Stadium</v>
      </c>
      <c r="P370" s="27">
        <v>7</v>
      </c>
      <c r="Q370" s="27">
        <v>0</v>
      </c>
      <c r="R370" s="27" t="str">
        <f t="shared" si="31"/>
        <v>7-0</v>
      </c>
      <c r="S370" s="21">
        <v>0</v>
      </c>
      <c r="T370" s="20">
        <f>VLOOKUP($A370,Database!$A:$Y,10,FALSE)</f>
        <v>16</v>
      </c>
      <c r="U370" s="20">
        <f>VLOOKUP($A370,Database!$A:$Y,11,FALSE)</f>
        <v>166</v>
      </c>
      <c r="V370" s="20">
        <f>VLOOKUP($A370,Database!$A:$Y,12,FALSE)</f>
        <v>217</v>
      </c>
      <c r="W370" s="20" t="str">
        <f>VLOOKUP(A370,Database!A:M,13,FALSE)</f>
        <v>Terminé</v>
      </c>
      <c r="X370" s="20">
        <f>VLOOKUP($A370,Database!$A:$Y,20,FALSE)</f>
        <v>0</v>
      </c>
      <c r="Y370" s="20">
        <f>VLOOKUP($A370,Database!$A:$Y,21,FALSE)</f>
        <v>0</v>
      </c>
      <c r="Z370" s="20">
        <f t="shared" si="30"/>
        <v>0</v>
      </c>
      <c r="AA370" s="20">
        <f t="shared" si="32"/>
        <v>0</v>
      </c>
      <c r="AB370" s="20">
        <f t="shared" ca="1" si="33"/>
        <v>0</v>
      </c>
      <c r="AC370" s="20">
        <f t="shared" ca="1" si="34"/>
        <v>0</v>
      </c>
      <c r="AD370" s="20" t="str">
        <f ca="1">IF(AC370=0,"",IF(OR(ISBLANK(P370),ISBLANK(Q370)),"",IF(ISBLANK(VLOOKUP(A370,Database!A:AA,22,FALSE)),"",VLOOKUP(A370,Database!A:AA,22,FALSE))))</f>
        <v/>
      </c>
      <c r="AE370" s="20">
        <f ca="1">IFERROR(
   IF(
     OR(ISBLANK(P370),ISBLANK(Q370)),
     "",
     IF(
       AND(AB370&lt;&gt;"",OR(W370="Terminé",W370="En cours")),
       VLOOKUP(AD370,Setup_ScoreExactBonus!A:D,4,FALSE),
       0
     )),
  0)</f>
        <v>0</v>
      </c>
      <c r="AF370" s="21">
        <f t="shared" ca="1" si="35"/>
        <v>0</v>
      </c>
      <c r="AG370" s="21">
        <f ca="1">SUMIFS(AF$2:AF370,D$2:D370,D370)</f>
        <v>393</v>
      </c>
    </row>
    <row r="371" spans="1:33" hidden="1" x14ac:dyDescent="0.35">
      <c r="A371" s="21">
        <f>IF(ISBLANK(B371),"",COUNTIF(B$2:B371,B371))-1</f>
        <v>13</v>
      </c>
      <c r="B371" s="27">
        <v>19</v>
      </c>
      <c r="C371" s="10">
        <f>VLOOKUP($A371+IF($A371=0,1,0),Database!$A:$Y,7,FALSE)</f>
        <v>46188.75</v>
      </c>
      <c r="D371" s="21" t="str">
        <f>VLOOKUP(Pronostics!$B371,Setup_MPP!$A:$G,3,FALSE)</f>
        <v>YramVi</v>
      </c>
      <c r="E371" s="21" t="str">
        <f>VLOOKUP(Pronostics!$B371,Setup_MPP!$A:$G,2,FALSE)</f>
        <v>Eyram TETSHIE</v>
      </c>
      <c r="F371" s="21" t="str">
        <f>VLOOKUP($B371,Setup_MPP!$A:$E,4,FALSE)</f>
        <v>#E8B28F</v>
      </c>
      <c r="G371" s="21" t="str">
        <f>VLOOKUP($B371,Setup_MPP!$A:$E,5,FALSE)</f>
        <v>#E65568</v>
      </c>
      <c r="H371" s="21" t="str">
        <f>IFERROR(IF(AND(A371&gt;=1,A371&lt;=104),VLOOKUP($A371,Location!$A:$J,6,FALSE),IF(A371=0,"Avant l'ouverture",IF(OR(A371=105,A371=106),"Bonus"))),"")</f>
        <v>Tour 1</v>
      </c>
      <c r="I371" s="21" t="str">
        <f>IF(LEFT(H371,4)="Tour",VLOOKUP(A371,Database!$A:$C,3,FALSE),"")</f>
        <v>H</v>
      </c>
      <c r="J371" s="21" t="str">
        <f>VLOOKUP($A371,Location!$A:$J,7,FALSE)</f>
        <v>Espagne</v>
      </c>
      <c r="K371" s="21" t="str">
        <f>IFERROR(VLOOKUP(J371,Setup_Team!$B:$C,2,FALSE), "TDB")</f>
        <v>ESP</v>
      </c>
      <c r="L371" s="21" t="str">
        <f>VLOOKUP($A371,Location!$A:$J,8,FALSE)</f>
        <v>Cap-Vert</v>
      </c>
      <c r="M371" s="21" t="str">
        <f>IFERROR(VLOOKUP(L371,Setup_Team!$B:$C,2,FALSE), "TDB")</f>
        <v>CPV</v>
      </c>
      <c r="N371" s="21" t="str">
        <f>VLOOKUP($A371,Location!$A:$J,9,FALSE)</f>
        <v>Atlanta</v>
      </c>
      <c r="O371" s="21" t="str">
        <f>VLOOKUP($A371,Location!$A:$J,10,FALSE)</f>
        <v>Mercedes-Benz Stadium</v>
      </c>
      <c r="P371" s="21">
        <v>3</v>
      </c>
      <c r="Q371" s="21">
        <v>0</v>
      </c>
      <c r="R371" s="27" t="str">
        <f t="shared" si="31"/>
        <v>3-0</v>
      </c>
      <c r="S371" s="21">
        <v>0</v>
      </c>
      <c r="T371" s="20">
        <f>VLOOKUP($A371,Database!$A:$Y,10,FALSE)</f>
        <v>16</v>
      </c>
      <c r="U371" s="20">
        <f>VLOOKUP($A371,Database!$A:$Y,11,FALSE)</f>
        <v>166</v>
      </c>
      <c r="V371" s="20">
        <f>VLOOKUP($A371,Database!$A:$Y,12,FALSE)</f>
        <v>217</v>
      </c>
      <c r="W371" s="20" t="str">
        <f>VLOOKUP(A371,Database!A:M,13,FALSE)</f>
        <v>Terminé</v>
      </c>
      <c r="X371" s="20">
        <f>VLOOKUP($A371,Database!$A:$Y,20,FALSE)</f>
        <v>0</v>
      </c>
      <c r="Y371" s="20">
        <f>VLOOKUP($A371,Database!$A:$Y,21,FALSE)</f>
        <v>0</v>
      </c>
      <c r="Z371" s="20">
        <f t="shared" si="30"/>
        <v>0</v>
      </c>
      <c r="AA371" s="20">
        <f t="shared" si="32"/>
        <v>0</v>
      </c>
      <c r="AB371" s="20">
        <f t="shared" ca="1" si="33"/>
        <v>0</v>
      </c>
      <c r="AC371" s="20">
        <f t="shared" ca="1" si="34"/>
        <v>0</v>
      </c>
      <c r="AD371" s="20" t="str">
        <f ca="1">IF(AC371=0,"",IF(OR(ISBLANK(P371),ISBLANK(Q371)),"",IF(ISBLANK(VLOOKUP(A371,Database!A:AA,22,FALSE)),"",VLOOKUP(A371,Database!A:AA,22,FALSE))))</f>
        <v/>
      </c>
      <c r="AE371" s="20">
        <f ca="1">IFERROR(
   IF(
     OR(ISBLANK(P371),ISBLANK(Q371)),
     "",
     IF(
       AND(AB371&lt;&gt;"",OR(W371="Terminé",W371="En cours")),
       VLOOKUP(AD371,Setup_ScoreExactBonus!A:D,4,FALSE),
       0
     )),
  0)</f>
        <v>0</v>
      </c>
      <c r="AF371" s="21">
        <f t="shared" ca="1" si="35"/>
        <v>0</v>
      </c>
      <c r="AG371" s="21">
        <f ca="1">SUMIFS(AF$2:AF371,D$2:D371,D371)</f>
        <v>310</v>
      </c>
    </row>
    <row r="372" spans="1:33" hidden="1" x14ac:dyDescent="0.35">
      <c r="A372" s="21">
        <f>IF(ISBLANK(B372),"",COUNTIF(B$2:B372,B372))-1</f>
        <v>13</v>
      </c>
      <c r="B372" s="27">
        <v>20</v>
      </c>
      <c r="C372" s="10">
        <f>VLOOKUP($A372+IF($A372=0,1,0),Database!$A:$Y,7,FALSE)</f>
        <v>46188.75</v>
      </c>
      <c r="D372" s="21" t="str">
        <f>VLOOKUP(Pronostics!$B372,Setup_MPP!$A:$G,3,FALSE)</f>
        <v>Anis_MaFihache</v>
      </c>
      <c r="E372" s="21" t="str">
        <f>VLOOKUP(Pronostics!$B372,Setup_MPP!$A:$G,2,FALSE)</f>
        <v>Anis LEBIK</v>
      </c>
      <c r="F372" s="21" t="str">
        <f>VLOOKUP($B372,Setup_MPP!$A:$E,4,FALSE)</f>
        <v>#60DC8C</v>
      </c>
      <c r="G372" s="21" t="str">
        <f>VLOOKUP($B372,Setup_MPP!$A:$E,5,FALSE)</f>
        <v>#22A34F</v>
      </c>
      <c r="H372" s="21" t="str">
        <f>IFERROR(IF(AND(A372&gt;=1,A372&lt;=104),VLOOKUP($A372,Location!$A:$J,6,FALSE),IF(A372=0,"Avant l'ouverture",IF(OR(A372=105,A372=106),"Bonus"))),"")</f>
        <v>Tour 1</v>
      </c>
      <c r="I372" s="21" t="str">
        <f>IF(LEFT(H372,4)="Tour",VLOOKUP(A372,Database!$A:$C,3,FALSE),"")</f>
        <v>H</v>
      </c>
      <c r="J372" s="21" t="str">
        <f>VLOOKUP($A372,Location!$A:$J,7,FALSE)</f>
        <v>Espagne</v>
      </c>
      <c r="K372" s="21" t="str">
        <f>IFERROR(VLOOKUP(J372,Setup_Team!$B:$C,2,FALSE), "TDB")</f>
        <v>ESP</v>
      </c>
      <c r="L372" s="21" t="str">
        <f>VLOOKUP($A372,Location!$A:$J,8,FALSE)</f>
        <v>Cap-Vert</v>
      </c>
      <c r="M372" s="21" t="str">
        <f>IFERROR(VLOOKUP(L372,Setup_Team!$B:$C,2,FALSE), "TDB")</f>
        <v>CPV</v>
      </c>
      <c r="N372" s="21" t="str">
        <f>VLOOKUP($A372,Location!$A:$J,9,FALSE)</f>
        <v>Atlanta</v>
      </c>
      <c r="O372" s="21" t="str">
        <f>VLOOKUP($A372,Location!$A:$J,10,FALSE)</f>
        <v>Mercedes-Benz Stadium</v>
      </c>
      <c r="P372" s="27">
        <v>4</v>
      </c>
      <c r="Q372" s="27">
        <v>0</v>
      </c>
      <c r="R372" s="27" t="str">
        <f t="shared" si="31"/>
        <v>4-0</v>
      </c>
      <c r="S372" s="21">
        <v>0</v>
      </c>
      <c r="T372" s="20">
        <f>VLOOKUP($A372,Database!$A:$Y,10,FALSE)</f>
        <v>16</v>
      </c>
      <c r="U372" s="20">
        <f>VLOOKUP($A372,Database!$A:$Y,11,FALSE)</f>
        <v>166</v>
      </c>
      <c r="V372" s="20">
        <f>VLOOKUP($A372,Database!$A:$Y,12,FALSE)</f>
        <v>217</v>
      </c>
      <c r="W372" s="20" t="str">
        <f>VLOOKUP(A372,Database!A:M,13,FALSE)</f>
        <v>Terminé</v>
      </c>
      <c r="X372" s="20">
        <f>VLOOKUP($A372,Database!$A:$Y,20,FALSE)</f>
        <v>0</v>
      </c>
      <c r="Y372" s="20">
        <f>VLOOKUP($A372,Database!$A:$Y,21,FALSE)</f>
        <v>0</v>
      </c>
      <c r="Z372" s="20">
        <f t="shared" si="30"/>
        <v>0</v>
      </c>
      <c r="AA372" s="20">
        <f t="shared" si="32"/>
        <v>0</v>
      </c>
      <c r="AB372" s="20">
        <f t="shared" ca="1" si="33"/>
        <v>0</v>
      </c>
      <c r="AC372" s="20">
        <f t="shared" ca="1" si="34"/>
        <v>0</v>
      </c>
      <c r="AD372" s="20" t="str">
        <f ca="1">IF(AC372=0,"",IF(OR(ISBLANK(P372),ISBLANK(Q372)),"",IF(ISBLANK(VLOOKUP(A372,Database!A:AA,22,FALSE)),"",VLOOKUP(A372,Database!A:AA,22,FALSE))))</f>
        <v/>
      </c>
      <c r="AE372" s="20">
        <f ca="1">IFERROR(
   IF(
     OR(ISBLANK(P372),ISBLANK(Q372)),
     "",
     IF(
       AND(AB372&lt;&gt;"",OR(W372="Terminé",W372="En cours")),
       VLOOKUP(AD372,Setup_ScoreExactBonus!A:D,4,FALSE),
       0
     )),
  0)</f>
        <v>0</v>
      </c>
      <c r="AF372" s="21">
        <f t="shared" ca="1" si="35"/>
        <v>0</v>
      </c>
      <c r="AG372" s="21">
        <f ca="1">SUMIFS(AF$2:AF372,D$2:D372,D372)</f>
        <v>497</v>
      </c>
    </row>
    <row r="373" spans="1:33" hidden="1" x14ac:dyDescent="0.35">
      <c r="A373" s="21">
        <f>IF(ISBLANK(B373),"",COUNTIF(B$2:B373,B373))-1</f>
        <v>13</v>
      </c>
      <c r="B373" s="27">
        <v>21</v>
      </c>
      <c r="C373" s="10">
        <f>VLOOKUP($A373+IF($A373=0,1,0),Database!$A:$Y,7,FALSE)</f>
        <v>46188.75</v>
      </c>
      <c r="D373" s="21" t="str">
        <f>VLOOKUP(Pronostics!$B373,Setup_MPP!$A:$G,3,FALSE)</f>
        <v>JUJULABOSS13</v>
      </c>
      <c r="E373" s="21" t="str">
        <f>VLOOKUP(Pronostics!$B373,Setup_MPP!$A:$G,2,FALSE)</f>
        <v>Julia BOUANAN</v>
      </c>
      <c r="F373" s="21" t="str">
        <f>VLOOKUP($B373,Setup_MPP!$A:$E,4,FALSE)</f>
        <v>#2FAEE0</v>
      </c>
      <c r="G373" s="21" t="str">
        <f>VLOOKUP($B373,Setup_MPP!$A:$E,5,FALSE)</f>
        <v>#BEA064</v>
      </c>
      <c r="H373" s="21" t="str">
        <f>IFERROR(IF(AND(A373&gt;=1,A373&lt;=104),VLOOKUP($A373,Location!$A:$J,6,FALSE),IF(A373=0,"Avant l'ouverture",IF(OR(A373=105,A373=106),"Bonus"))),"")</f>
        <v>Tour 1</v>
      </c>
      <c r="I373" s="21" t="str">
        <f>IF(LEFT(H373,4)="Tour",VLOOKUP(A373,Database!$A:$C,3,FALSE),"")</f>
        <v>H</v>
      </c>
      <c r="J373" s="21" t="str">
        <f>VLOOKUP($A373,Location!$A:$J,7,FALSE)</f>
        <v>Espagne</v>
      </c>
      <c r="K373" s="21" t="str">
        <f>IFERROR(VLOOKUP(J373,Setup_Team!$B:$C,2,FALSE), "TDB")</f>
        <v>ESP</v>
      </c>
      <c r="L373" s="21" t="str">
        <f>VLOOKUP($A373,Location!$A:$J,8,FALSE)</f>
        <v>Cap-Vert</v>
      </c>
      <c r="M373" s="21" t="str">
        <f>IFERROR(VLOOKUP(L373,Setup_Team!$B:$C,2,FALSE), "TDB")</f>
        <v>CPV</v>
      </c>
      <c r="N373" s="21" t="str">
        <f>VLOOKUP($A373,Location!$A:$J,9,FALSE)</f>
        <v>Atlanta</v>
      </c>
      <c r="O373" s="21" t="str">
        <f>VLOOKUP($A373,Location!$A:$J,10,FALSE)</f>
        <v>Mercedes-Benz Stadium</v>
      </c>
      <c r="P373" s="27">
        <v>4</v>
      </c>
      <c r="Q373" s="27">
        <v>1</v>
      </c>
      <c r="R373" s="27" t="str">
        <f t="shared" si="31"/>
        <v>4-1</v>
      </c>
      <c r="S373" s="21">
        <v>0</v>
      </c>
      <c r="T373" s="20">
        <f>VLOOKUP($A373,Database!$A:$Y,10,FALSE)</f>
        <v>16</v>
      </c>
      <c r="U373" s="20">
        <f>VLOOKUP($A373,Database!$A:$Y,11,FALSE)</f>
        <v>166</v>
      </c>
      <c r="V373" s="20">
        <f>VLOOKUP($A373,Database!$A:$Y,12,FALSE)</f>
        <v>217</v>
      </c>
      <c r="W373" s="20" t="str">
        <f>VLOOKUP(A373,Database!A:M,13,FALSE)</f>
        <v>Terminé</v>
      </c>
      <c r="X373" s="20">
        <f>VLOOKUP($A373,Database!$A:$Y,20,FALSE)</f>
        <v>0</v>
      </c>
      <c r="Y373" s="20">
        <f>VLOOKUP($A373,Database!$A:$Y,21,FALSE)</f>
        <v>0</v>
      </c>
      <c r="Z373" s="20">
        <f t="shared" si="30"/>
        <v>0</v>
      </c>
      <c r="AA373" s="20">
        <f t="shared" si="32"/>
        <v>0</v>
      </c>
      <c r="AB373" s="20">
        <f t="shared" ca="1" si="33"/>
        <v>0</v>
      </c>
      <c r="AC373" s="20">
        <f t="shared" ca="1" si="34"/>
        <v>0</v>
      </c>
      <c r="AD373" s="20" t="str">
        <f ca="1">IF(AC373=0,"",IF(OR(ISBLANK(P373),ISBLANK(Q373)),"",IF(ISBLANK(VLOOKUP(A373,Database!A:AA,22,FALSE)),"",VLOOKUP(A373,Database!A:AA,22,FALSE))))</f>
        <v/>
      </c>
      <c r="AE373" s="20">
        <f ca="1">IFERROR(
   IF(
     OR(ISBLANK(P373),ISBLANK(Q373)),
     "",
     IF(
       AND(AB373&lt;&gt;"",OR(W373="Terminé",W373="En cours")),
       VLOOKUP(AD373,Setup_ScoreExactBonus!A:D,4,FALSE),
       0
     )),
  0)</f>
        <v>0</v>
      </c>
      <c r="AF373" s="21">
        <f t="shared" ca="1" si="35"/>
        <v>0</v>
      </c>
      <c r="AG373" s="21">
        <f ca="1">SUMIFS(AF$2:AF373,D$2:D373,D373)</f>
        <v>608</v>
      </c>
    </row>
    <row r="374" spans="1:33" hidden="1" x14ac:dyDescent="0.35">
      <c r="A374" s="21">
        <f>IF(ISBLANK(B374),"",COUNTIF(B$2:B374,B374))-1</f>
        <v>13</v>
      </c>
      <c r="B374" s="27">
        <v>22</v>
      </c>
      <c r="C374" s="10">
        <f>VLOOKUP($A374+IF($A374=0,1,0),Database!$A:$Y,7,FALSE)</f>
        <v>46188.75</v>
      </c>
      <c r="D374" s="21" t="str">
        <f>VLOOKUP(Pronostics!$B374,Setup_MPP!$A:$G,3,FALSE)</f>
        <v>Jujumsrd</v>
      </c>
      <c r="E374" s="21" t="str">
        <f>VLOOKUP(Pronostics!$B374,Setup_MPP!$A:$G,2,FALSE)</f>
        <v>Julie Mansard</v>
      </c>
      <c r="F374" s="21" t="str">
        <f>VLOOKUP($B374,Setup_MPP!$A:$E,4,FALSE)</f>
        <v>#41DEF0</v>
      </c>
      <c r="G374" s="21" t="str">
        <f>VLOOKUP($B374,Setup_MPP!$A:$E,5,FALSE)</f>
        <v>#0BA6B7</v>
      </c>
      <c r="H374" s="21" t="str">
        <f>IFERROR(IF(AND(A374&gt;=1,A374&lt;=104),VLOOKUP($A374,Location!$A:$J,6,FALSE),IF(A374=0,"Avant l'ouverture",IF(OR(A374=105,A374=106),"Bonus"))),"")</f>
        <v>Tour 1</v>
      </c>
      <c r="I374" s="21" t="str">
        <f>IF(LEFT(H374,4)="Tour",VLOOKUP(A374,Database!$A:$C,3,FALSE),"")</f>
        <v>H</v>
      </c>
      <c r="J374" s="21" t="str">
        <f>VLOOKUP($A374,Location!$A:$J,7,FALSE)</f>
        <v>Espagne</v>
      </c>
      <c r="K374" s="21" t="str">
        <f>IFERROR(VLOOKUP(J374,Setup_Team!$B:$C,2,FALSE), "TDB")</f>
        <v>ESP</v>
      </c>
      <c r="L374" s="21" t="str">
        <f>VLOOKUP($A374,Location!$A:$J,8,FALSE)</f>
        <v>Cap-Vert</v>
      </c>
      <c r="M374" s="21" t="str">
        <f>IFERROR(VLOOKUP(L374,Setup_Team!$B:$C,2,FALSE), "TDB")</f>
        <v>CPV</v>
      </c>
      <c r="N374" s="21" t="str">
        <f>VLOOKUP($A374,Location!$A:$J,9,FALSE)</f>
        <v>Atlanta</v>
      </c>
      <c r="O374" s="21" t="str">
        <f>VLOOKUP($A374,Location!$A:$J,10,FALSE)</f>
        <v>Mercedes-Benz Stadium</v>
      </c>
      <c r="P374" s="27">
        <v>5</v>
      </c>
      <c r="Q374" s="27">
        <v>1</v>
      </c>
      <c r="R374" s="27" t="str">
        <f t="shared" si="31"/>
        <v>5-1</v>
      </c>
      <c r="S374" s="21">
        <v>0</v>
      </c>
      <c r="T374" s="20">
        <f>VLOOKUP($A374,Database!$A:$Y,10,FALSE)</f>
        <v>16</v>
      </c>
      <c r="U374" s="20">
        <f>VLOOKUP($A374,Database!$A:$Y,11,FALSE)</f>
        <v>166</v>
      </c>
      <c r="V374" s="20">
        <f>VLOOKUP($A374,Database!$A:$Y,12,FALSE)</f>
        <v>217</v>
      </c>
      <c r="W374" s="20" t="str">
        <f>VLOOKUP(A374,Database!A:M,13,FALSE)</f>
        <v>Terminé</v>
      </c>
      <c r="X374" s="20">
        <f>VLOOKUP($A374,Database!$A:$Y,20,FALSE)</f>
        <v>0</v>
      </c>
      <c r="Y374" s="20">
        <f>VLOOKUP($A374,Database!$A:$Y,21,FALSE)</f>
        <v>0</v>
      </c>
      <c r="Z374" s="20">
        <f t="shared" si="30"/>
        <v>0</v>
      </c>
      <c r="AA374" s="20">
        <f t="shared" si="32"/>
        <v>0</v>
      </c>
      <c r="AB374" s="20">
        <f t="shared" ca="1" si="33"/>
        <v>0</v>
      </c>
      <c r="AC374" s="20">
        <f t="shared" ca="1" si="34"/>
        <v>0</v>
      </c>
      <c r="AD374" s="20" t="str">
        <f ca="1">IF(AC374=0,"",IF(OR(ISBLANK(P374),ISBLANK(Q374)),"",IF(ISBLANK(VLOOKUP(A374,Database!A:AA,22,FALSE)),"",VLOOKUP(A374,Database!A:AA,22,FALSE))))</f>
        <v/>
      </c>
      <c r="AE374" s="20">
        <f ca="1">IFERROR(
   IF(
     OR(ISBLANK(P374),ISBLANK(Q374)),
     "",
     IF(
       AND(AB374&lt;&gt;"",OR(W374="Terminé",W374="En cours")),
       VLOOKUP(AD374,Setup_ScoreExactBonus!A:D,4,FALSE),
       0
     )),
  0)</f>
        <v>0</v>
      </c>
      <c r="AF374" s="21">
        <f t="shared" ca="1" si="35"/>
        <v>0</v>
      </c>
      <c r="AG374" s="21">
        <f ca="1">SUMIFS(AF$2:AF374,D$2:D374,D374)</f>
        <v>202</v>
      </c>
    </row>
    <row r="375" spans="1:33" hidden="1" x14ac:dyDescent="0.35">
      <c r="A375" s="21">
        <f>IF(ISBLANK(B375),"",COUNTIF(B$2:B375,B375))-1</f>
        <v>13</v>
      </c>
      <c r="B375" s="27">
        <v>23</v>
      </c>
      <c r="C375" s="10">
        <f>VLOOKUP($A375+IF($A375=0,1,0),Database!$A:$Y,7,FALSE)</f>
        <v>46188.75</v>
      </c>
      <c r="D375" s="21" t="str">
        <f>VLOOKUP(Pronostics!$B375,Setup_MPP!$A:$G,3,FALSE)</f>
        <v>DJUDJUPRONO</v>
      </c>
      <c r="E375" s="21" t="str">
        <f>VLOOKUP(Pronostics!$B375,Setup_MPP!$A:$G,2,FALSE)</f>
        <v>Juliette</v>
      </c>
      <c r="F375" s="21" t="str">
        <f>VLOOKUP($B375,Setup_MPP!$A:$E,4,FALSE)</f>
        <v>#F2A2A2</v>
      </c>
      <c r="G375" s="21" t="str">
        <f>VLOOKUP($B375,Setup_MPP!$A:$E,5,FALSE)</f>
        <v>#C25D5D</v>
      </c>
      <c r="H375" s="21" t="str">
        <f>IFERROR(IF(AND(A375&gt;=1,A375&lt;=104),VLOOKUP($A375,Location!$A:$J,6,FALSE),IF(A375=0,"Avant l'ouverture",IF(OR(A375=105,A375=106),"Bonus"))),"")</f>
        <v>Tour 1</v>
      </c>
      <c r="I375" s="21" t="str">
        <f>IF(LEFT(H375,4)="Tour",VLOOKUP(A375,Database!$A:$C,3,FALSE),"")</f>
        <v>H</v>
      </c>
      <c r="J375" s="21" t="str">
        <f>VLOOKUP($A375,Location!$A:$J,7,FALSE)</f>
        <v>Espagne</v>
      </c>
      <c r="K375" s="21" t="str">
        <f>IFERROR(VLOOKUP(J375,Setup_Team!$B:$C,2,FALSE), "TDB")</f>
        <v>ESP</v>
      </c>
      <c r="L375" s="21" t="str">
        <f>VLOOKUP($A375,Location!$A:$J,8,FALSE)</f>
        <v>Cap-Vert</v>
      </c>
      <c r="M375" s="21" t="str">
        <f>IFERROR(VLOOKUP(L375,Setup_Team!$B:$C,2,FALSE), "TDB")</f>
        <v>CPV</v>
      </c>
      <c r="N375" s="21" t="str">
        <f>VLOOKUP($A375,Location!$A:$J,9,FALSE)</f>
        <v>Atlanta</v>
      </c>
      <c r="O375" s="21" t="str">
        <f>VLOOKUP($A375,Location!$A:$J,10,FALSE)</f>
        <v>Mercedes-Benz Stadium</v>
      </c>
      <c r="P375" s="21">
        <v>3</v>
      </c>
      <c r="Q375" s="21">
        <v>0</v>
      </c>
      <c r="R375" s="27" t="str">
        <f t="shared" si="31"/>
        <v>3-0</v>
      </c>
      <c r="S375" s="21">
        <v>0</v>
      </c>
      <c r="T375" s="20">
        <f>VLOOKUP($A375,Database!$A:$Y,10,FALSE)</f>
        <v>16</v>
      </c>
      <c r="U375" s="20">
        <f>VLOOKUP($A375,Database!$A:$Y,11,FALSE)</f>
        <v>166</v>
      </c>
      <c r="V375" s="20">
        <f>VLOOKUP($A375,Database!$A:$Y,12,FALSE)</f>
        <v>217</v>
      </c>
      <c r="W375" s="20" t="str">
        <f>VLOOKUP(A375,Database!A:M,13,FALSE)</f>
        <v>Terminé</v>
      </c>
      <c r="X375" s="20">
        <f>VLOOKUP($A375,Database!$A:$Y,20,FALSE)</f>
        <v>0</v>
      </c>
      <c r="Y375" s="20">
        <f>VLOOKUP($A375,Database!$A:$Y,21,FALSE)</f>
        <v>0</v>
      </c>
      <c r="Z375" s="20">
        <f t="shared" si="30"/>
        <v>0</v>
      </c>
      <c r="AA375" s="20">
        <f t="shared" si="32"/>
        <v>0</v>
      </c>
      <c r="AB375" s="20">
        <f t="shared" ca="1" si="33"/>
        <v>0</v>
      </c>
      <c r="AC375" s="20">
        <f t="shared" ca="1" si="34"/>
        <v>0</v>
      </c>
      <c r="AD375" s="20" t="str">
        <f ca="1">IF(AC375=0,"",IF(OR(ISBLANK(P375),ISBLANK(Q375)),"",IF(ISBLANK(VLOOKUP(A375,Database!A:AA,22,FALSE)),"",VLOOKUP(A375,Database!A:AA,22,FALSE))))</f>
        <v/>
      </c>
      <c r="AE375" s="20">
        <f ca="1">IFERROR(
   IF(
     OR(ISBLANK(P375),ISBLANK(Q375)),
     "",
     IF(
       AND(AB375&lt;&gt;"",OR(W375="Terminé",W375="En cours")),
       VLOOKUP(AD375,Setup_ScoreExactBonus!A:D,4,FALSE),
       0
     )),
  0)</f>
        <v>0</v>
      </c>
      <c r="AF375" s="21">
        <f t="shared" ca="1" si="35"/>
        <v>0</v>
      </c>
      <c r="AG375" s="21">
        <f ca="1">SUMIFS(AF$2:AF375,D$2:D375,D375)</f>
        <v>281</v>
      </c>
    </row>
    <row r="376" spans="1:33" hidden="1" x14ac:dyDescent="0.35">
      <c r="A376" s="21">
        <f>IF(ISBLANK(B376),"",COUNTIF(B$2:B376,B376))-1</f>
        <v>13</v>
      </c>
      <c r="B376" s="27">
        <v>24</v>
      </c>
      <c r="C376" s="10">
        <f>VLOOKUP($A376+IF($A376=0,1,0),Database!$A:$Y,7,FALSE)</f>
        <v>46188.75</v>
      </c>
      <c r="D376" s="21" t="str">
        <f>VLOOKUP(Pronostics!$B376,Setup_MPP!$A:$G,3,FALSE)</f>
        <v>Samyaaaaaaaaaa</v>
      </c>
      <c r="E376" s="21" t="str">
        <f>VLOOKUP(Pronostics!$B376,Setup_MPP!$A:$G,2,FALSE)</f>
        <v>Samya ALAOUI</v>
      </c>
      <c r="F376" s="21" t="str">
        <f>VLOOKUP($B376,Setup_MPP!$A:$E,4,FALSE)</f>
        <v>#A2F2C7</v>
      </c>
      <c r="G376" s="21" t="str">
        <f>VLOOKUP($B376,Setup_MPP!$A:$E,5,FALSE)</f>
        <v>#5DC18C</v>
      </c>
      <c r="H376" s="21" t="str">
        <f>IFERROR(IF(AND(A376&gt;=1,A376&lt;=104),VLOOKUP($A376,Location!$A:$J,6,FALSE),IF(A376=0,"Avant l'ouverture",IF(OR(A376=105,A376=106),"Bonus"))),"")</f>
        <v>Tour 1</v>
      </c>
      <c r="I376" s="21" t="str">
        <f>IF(LEFT(H376,4)="Tour",VLOOKUP(A376,Database!$A:$C,3,FALSE),"")</f>
        <v>H</v>
      </c>
      <c r="J376" s="21" t="str">
        <f>VLOOKUP($A376,Location!$A:$J,7,FALSE)</f>
        <v>Espagne</v>
      </c>
      <c r="K376" s="21" t="str">
        <f>IFERROR(VLOOKUP(J376,Setup_Team!$B:$C,2,FALSE), "TDB")</f>
        <v>ESP</v>
      </c>
      <c r="L376" s="21" t="str">
        <f>VLOOKUP($A376,Location!$A:$J,8,FALSE)</f>
        <v>Cap-Vert</v>
      </c>
      <c r="M376" s="21" t="str">
        <f>IFERROR(VLOOKUP(L376,Setup_Team!$B:$C,2,FALSE), "TDB")</f>
        <v>CPV</v>
      </c>
      <c r="N376" s="21" t="str">
        <f>VLOOKUP($A376,Location!$A:$J,9,FALSE)</f>
        <v>Atlanta</v>
      </c>
      <c r="O376" s="21" t="str">
        <f>VLOOKUP($A376,Location!$A:$J,10,FALSE)</f>
        <v>Mercedes-Benz Stadium</v>
      </c>
      <c r="P376" s="21">
        <v>3</v>
      </c>
      <c r="Q376" s="21">
        <v>0</v>
      </c>
      <c r="R376" s="27" t="str">
        <f t="shared" si="31"/>
        <v>3-0</v>
      </c>
      <c r="S376" s="21">
        <v>0</v>
      </c>
      <c r="T376" s="20">
        <f>VLOOKUP($A376,Database!$A:$Y,10,FALSE)</f>
        <v>16</v>
      </c>
      <c r="U376" s="20">
        <f>VLOOKUP($A376,Database!$A:$Y,11,FALSE)</f>
        <v>166</v>
      </c>
      <c r="V376" s="20">
        <f>VLOOKUP($A376,Database!$A:$Y,12,FALSE)</f>
        <v>217</v>
      </c>
      <c r="W376" s="20" t="str">
        <f>VLOOKUP(A376,Database!A:M,13,FALSE)</f>
        <v>Terminé</v>
      </c>
      <c r="X376" s="20">
        <f>VLOOKUP($A376,Database!$A:$Y,20,FALSE)</f>
        <v>0</v>
      </c>
      <c r="Y376" s="20">
        <f>VLOOKUP($A376,Database!$A:$Y,21,FALSE)</f>
        <v>0</v>
      </c>
      <c r="Z376" s="20">
        <f t="shared" si="30"/>
        <v>0</v>
      </c>
      <c r="AA376" s="20">
        <f t="shared" si="32"/>
        <v>0</v>
      </c>
      <c r="AB376" s="20">
        <f t="shared" ca="1" si="33"/>
        <v>0</v>
      </c>
      <c r="AC376" s="20">
        <f t="shared" ca="1" si="34"/>
        <v>0</v>
      </c>
      <c r="AD376" s="20" t="str">
        <f ca="1">IF(AC376=0,"",IF(OR(ISBLANK(P376),ISBLANK(Q376)),"",IF(ISBLANK(VLOOKUP(A376,Database!A:AA,22,FALSE)),"",VLOOKUP(A376,Database!A:AA,22,FALSE))))</f>
        <v/>
      </c>
      <c r="AE376" s="20">
        <f ca="1">IFERROR(
   IF(
     OR(ISBLANK(P376),ISBLANK(Q376)),
     "",
     IF(
       AND(AB376&lt;&gt;"",OR(W376="Terminé",W376="En cours")),
       VLOOKUP(AD376,Setup_ScoreExactBonus!A:D,4,FALSE),
       0
     )),
  0)</f>
        <v>0</v>
      </c>
      <c r="AF376" s="21">
        <f t="shared" ca="1" si="35"/>
        <v>0</v>
      </c>
      <c r="AG376" s="21">
        <f ca="1">SUMIFS(AF$2:AF376,D$2:D376,D376)</f>
        <v>726</v>
      </c>
    </row>
    <row r="377" spans="1:33" hidden="1" x14ac:dyDescent="0.35">
      <c r="A377" s="21">
        <f>IF(ISBLANK(B377),"",COUNTIF(B$2:B377,B377))-1</f>
        <v>13</v>
      </c>
      <c r="B377" s="27">
        <v>25</v>
      </c>
      <c r="C377" s="10">
        <f>VLOOKUP($A377+IF($A377=0,1,0),Database!$A:$Y,7,FALSE)</f>
        <v>46188.75</v>
      </c>
      <c r="D377" s="21" t="str">
        <f>VLOOKUP(Pronostics!$B377,Setup_MPP!$A:$G,3,FALSE)</f>
        <v>leaw0808</v>
      </c>
      <c r="E377" s="21" t="str">
        <f>VLOOKUP(Pronostics!$B377,Setup_MPP!$A:$G,2,FALSE)</f>
        <v>Léa WALOCQ</v>
      </c>
      <c r="F377" s="21" t="str">
        <f>VLOOKUP($B377,Setup_MPP!$A:$E,4,FALSE)</f>
        <v>#D1B9EB</v>
      </c>
      <c r="G377" s="21" t="str">
        <f>VLOOKUP($B377,Setup_MPP!$A:$E,5,FALSE)</f>
        <v>#B58BC7</v>
      </c>
      <c r="H377" s="21" t="str">
        <f>IFERROR(IF(AND(A377&gt;=1,A377&lt;=104),VLOOKUP($A377,Location!$A:$J,6,FALSE),IF(A377=0,"Avant l'ouverture",IF(OR(A377=105,A377=106),"Bonus"))),"")</f>
        <v>Tour 1</v>
      </c>
      <c r="I377" s="21" t="str">
        <f>IF(LEFT(H377,4)="Tour",VLOOKUP(A377,Database!$A:$C,3,FALSE),"")</f>
        <v>H</v>
      </c>
      <c r="J377" s="21" t="str">
        <f>VLOOKUP($A377,Location!$A:$J,7,FALSE)</f>
        <v>Espagne</v>
      </c>
      <c r="K377" s="21" t="str">
        <f>IFERROR(VLOOKUP(J377,Setup_Team!$B:$C,2,FALSE), "TDB")</f>
        <v>ESP</v>
      </c>
      <c r="L377" s="21" t="str">
        <f>VLOOKUP($A377,Location!$A:$J,8,FALSE)</f>
        <v>Cap-Vert</v>
      </c>
      <c r="M377" s="21" t="str">
        <f>IFERROR(VLOOKUP(L377,Setup_Team!$B:$C,2,FALSE), "TDB")</f>
        <v>CPV</v>
      </c>
      <c r="N377" s="21" t="str">
        <f>VLOOKUP($A377,Location!$A:$J,9,FALSE)</f>
        <v>Atlanta</v>
      </c>
      <c r="O377" s="21" t="str">
        <f>VLOOKUP($A377,Location!$A:$J,10,FALSE)</f>
        <v>Mercedes-Benz Stadium</v>
      </c>
      <c r="P377" s="27">
        <v>2</v>
      </c>
      <c r="Q377" s="27">
        <v>0</v>
      </c>
      <c r="R377" s="27" t="str">
        <f t="shared" si="31"/>
        <v>2-0</v>
      </c>
      <c r="S377" s="21">
        <v>0</v>
      </c>
      <c r="T377" s="20">
        <f>VLOOKUP($A377,Database!$A:$Y,10,FALSE)</f>
        <v>16</v>
      </c>
      <c r="U377" s="20">
        <f>VLOOKUP($A377,Database!$A:$Y,11,FALSE)</f>
        <v>166</v>
      </c>
      <c r="V377" s="20">
        <f>VLOOKUP($A377,Database!$A:$Y,12,FALSE)</f>
        <v>217</v>
      </c>
      <c r="W377" s="20" t="str">
        <f>VLOOKUP(A377,Database!A:M,13,FALSE)</f>
        <v>Terminé</v>
      </c>
      <c r="X377" s="20">
        <f>VLOOKUP($A377,Database!$A:$Y,20,FALSE)</f>
        <v>0</v>
      </c>
      <c r="Y377" s="20">
        <f>VLOOKUP($A377,Database!$A:$Y,21,FALSE)</f>
        <v>0</v>
      </c>
      <c r="Z377" s="20">
        <f t="shared" si="30"/>
        <v>0</v>
      </c>
      <c r="AA377" s="20">
        <f t="shared" si="32"/>
        <v>0</v>
      </c>
      <c r="AB377" s="20">
        <f t="shared" ca="1" si="33"/>
        <v>0</v>
      </c>
      <c r="AC377" s="20">
        <f t="shared" ca="1" si="34"/>
        <v>0</v>
      </c>
      <c r="AD377" s="20" t="str">
        <f ca="1">IF(AC377=0,"",IF(OR(ISBLANK(P377),ISBLANK(Q377)),"",IF(ISBLANK(VLOOKUP(A377,Database!A:AA,22,FALSE)),"",VLOOKUP(A377,Database!A:AA,22,FALSE))))</f>
        <v/>
      </c>
      <c r="AE377" s="20">
        <f ca="1">IFERROR(
   IF(
     OR(ISBLANK(P377),ISBLANK(Q377)),
     "",
     IF(
       AND(AB377&lt;&gt;"",OR(W377="Terminé",W377="En cours")),
       VLOOKUP(AD377,Setup_ScoreExactBonus!A:D,4,FALSE),
       0
     )),
  0)</f>
        <v>0</v>
      </c>
      <c r="AF377" s="21">
        <f t="shared" ca="1" si="35"/>
        <v>0</v>
      </c>
      <c r="AG377" s="21">
        <f ca="1">SUMIFS(AF$2:AF377,D$2:D377,D377)</f>
        <v>291</v>
      </c>
    </row>
    <row r="378" spans="1:33" hidden="1" x14ac:dyDescent="0.35">
      <c r="A378" s="21">
        <f>IF(ISBLANK(B378),"",COUNTIF(B$2:B378,B378))-1</f>
        <v>13</v>
      </c>
      <c r="B378" s="27">
        <v>26</v>
      </c>
      <c r="C378" s="10">
        <v>46184.875</v>
      </c>
      <c r="D378" s="21" t="str">
        <f>VLOOKUP(Pronostics!$B378,Setup_MPP!$A:$G,3,FALSE)</f>
        <v>Mohamad#5GGG1</v>
      </c>
      <c r="E378" s="21" t="str">
        <f>VLOOKUP(Pronostics!$B378,Setup_MPP!$A:$G,2,FALSE)</f>
        <v>Mohamad EL KAWAS</v>
      </c>
      <c r="F378" s="21" t="str">
        <f>VLOOKUP($B378,Setup_MPP!$A:$E,4,FALSE)</f>
        <v>#EB8787</v>
      </c>
      <c r="G378" s="21" t="str">
        <f>VLOOKUP($B378,Setup_MPP!$A:$E,5,FALSE)</f>
        <v>#368E2C</v>
      </c>
      <c r="H378" s="21" t="str">
        <f>IFERROR(IF(AND(A378&gt;=1,A378&lt;=104),VLOOKUP($A378,Location!$A:$J,6,FALSE),IF(A378=0,"Avant l'ouverture",IF(OR(A378=105,A378=106),"Bonus"))),"")</f>
        <v>Tour 1</v>
      </c>
      <c r="I378" s="21" t="str">
        <f>IF(LEFT(H378,4)="Tour",VLOOKUP(A378,Database!$A:$C,3,FALSE),"")</f>
        <v>H</v>
      </c>
      <c r="J378" s="21" t="str">
        <f>VLOOKUP($A378,Location!$A:$J,7,FALSE)</f>
        <v>Espagne</v>
      </c>
      <c r="K378" s="21" t="str">
        <f>IFERROR(VLOOKUP(J378,Setup_Team!$B:$C,2,FALSE), "TDB")</f>
        <v>ESP</v>
      </c>
      <c r="L378" s="21" t="str">
        <f>VLOOKUP($A378,Location!$A:$J,8,FALSE)</f>
        <v>Cap-Vert</v>
      </c>
      <c r="M378" s="21" t="str">
        <f>IFERROR(VLOOKUP(L378,Setup_Team!$B:$C,2,FALSE), "TDB")</f>
        <v>CPV</v>
      </c>
      <c r="P378" s="21">
        <v>3</v>
      </c>
      <c r="Q378" s="21">
        <v>0</v>
      </c>
      <c r="R378" s="27" t="str">
        <f t="shared" si="31"/>
        <v>3-0</v>
      </c>
      <c r="S378" s="21">
        <v>0</v>
      </c>
      <c r="T378" s="20">
        <f>VLOOKUP($A378,Database!$A:$Y,10,FALSE)</f>
        <v>16</v>
      </c>
      <c r="U378" s="20">
        <f>VLOOKUP($A378,Database!$A:$Y,11,FALSE)</f>
        <v>166</v>
      </c>
      <c r="V378" s="20">
        <f>VLOOKUP($A378,Database!$A:$Y,12,FALSE)</f>
        <v>217</v>
      </c>
      <c r="W378" s="20" t="str">
        <f>VLOOKUP(A378,Database!A:M,13,FALSE)</f>
        <v>Terminé</v>
      </c>
      <c r="X378" s="20">
        <f>VLOOKUP($A378,Database!$A:$Y,20,FALSE)</f>
        <v>0</v>
      </c>
      <c r="Y378" s="20">
        <f>VLOOKUP($A378,Database!$A:$Y,21,FALSE)</f>
        <v>0</v>
      </c>
      <c r="Z378" s="20">
        <f t="shared" si="30"/>
        <v>0</v>
      </c>
      <c r="AA378" s="20">
        <f t="shared" si="32"/>
        <v>0</v>
      </c>
      <c r="AB378" s="20">
        <f t="shared" ca="1" si="33"/>
        <v>0</v>
      </c>
      <c r="AC378" s="20">
        <f t="shared" ca="1" si="34"/>
        <v>0</v>
      </c>
      <c r="AD378" s="20" t="str">
        <f ca="1">IF(AC378=0,"",IF(OR(ISBLANK(P378),ISBLANK(Q378)),"",IF(ISBLANK(VLOOKUP(A378,Database!A:AA,22,FALSE)),"",VLOOKUP(A378,Database!A:AA,22,FALSE))))</f>
        <v/>
      </c>
      <c r="AE378" s="20">
        <f ca="1">IFERROR(
   IF(
     OR(ISBLANK(P378),ISBLANK(Q378)),
     "",
     IF(
       AND(AB378&lt;&gt;"",OR(W378="Terminé",W378="En cours")),
       VLOOKUP(AD378,Setup_ScoreExactBonus!A:D,4,FALSE),
       0
     )),
  0)</f>
        <v>0</v>
      </c>
      <c r="AF378" s="21">
        <f t="shared" ca="1" si="35"/>
        <v>0</v>
      </c>
      <c r="AG378" s="21">
        <f ca="1">SUMIFS(AF$2:AF378,D$2:D378,D378)</f>
        <v>320</v>
      </c>
    </row>
    <row r="379" spans="1:33" hidden="1" x14ac:dyDescent="0.35">
      <c r="A379" s="21">
        <f>IF(ISBLANK(B379),"",COUNTIF(B$2:B379,B379))-1</f>
        <v>13</v>
      </c>
      <c r="B379" s="27">
        <v>27</v>
      </c>
      <c r="C379" s="10">
        <f>VLOOKUP($A379+IF($A379=0,1,0),Database!$A:$Y,7,FALSE)</f>
        <v>46188.75</v>
      </c>
      <c r="D379" s="21" t="str">
        <f>VLOOKUP(Pronostics!$B379,Setup_MPP!$A:$G,3,FALSE)</f>
        <v>maryemkappa</v>
      </c>
      <c r="E379" s="21" t="str">
        <f>VLOOKUP(Pronostics!$B379,Setup_MPP!$A:$G,2,FALSE)</f>
        <v>Maryem GUIZANI</v>
      </c>
      <c r="F379" s="21" t="str">
        <f>VLOOKUP($B379,Setup_MPP!$A:$E,4,FALSE)</f>
        <v>#BCA2F4</v>
      </c>
      <c r="G379" s="21" t="str">
        <f>VLOOKUP($B379,Setup_MPP!$A:$E,5,FALSE)</f>
        <v>#6D3DD5</v>
      </c>
      <c r="H379" s="21" t="str">
        <f>IFERROR(IF(AND(A379&gt;=1,A379&lt;=104),VLOOKUP($A379,Location!$A:$J,6,FALSE),IF(A379=0,"Avant l'ouverture",IF(OR(A379=105,A379=106),"Bonus"))),"")</f>
        <v>Tour 1</v>
      </c>
      <c r="I379" s="21" t="str">
        <f>IF(LEFT(H379,4)="Tour",VLOOKUP(A379,Database!$A:$C,3,FALSE),"")</f>
        <v>H</v>
      </c>
      <c r="J379" s="21" t="str">
        <f>VLOOKUP($A379,Location!$A:$J,7,FALSE)</f>
        <v>Espagne</v>
      </c>
      <c r="K379" s="21" t="str">
        <f>IFERROR(VLOOKUP(J379,Setup_Team!$B:$C,2,FALSE), "TDB")</f>
        <v>ESP</v>
      </c>
      <c r="L379" s="21" t="str">
        <f>VLOOKUP($A379,Location!$A:$J,8,FALSE)</f>
        <v>Cap-Vert</v>
      </c>
      <c r="M379" s="21" t="str">
        <f>IFERROR(VLOOKUP(L379,Setup_Team!$B:$C,2,FALSE), "TDB")</f>
        <v>CPV</v>
      </c>
      <c r="R379" s="27" t="str">
        <f t="shared" si="31"/>
        <v>0-0</v>
      </c>
      <c r="S379" s="21">
        <v>0</v>
      </c>
      <c r="T379" s="20">
        <f>VLOOKUP($A379,Database!$A:$Y,10,FALSE)</f>
        <v>16</v>
      </c>
      <c r="U379" s="20">
        <f>VLOOKUP($A379,Database!$A:$Y,11,FALSE)</f>
        <v>166</v>
      </c>
      <c r="V379" s="20">
        <f>VLOOKUP($A379,Database!$A:$Y,12,FALSE)</f>
        <v>217</v>
      </c>
      <c r="W379" s="20" t="str">
        <f>VLOOKUP(A379,Database!A:M,13,FALSE)</f>
        <v>Terminé</v>
      </c>
      <c r="X379" s="20">
        <f>VLOOKUP($A379,Database!$A:$Y,20,FALSE)</f>
        <v>0</v>
      </c>
      <c r="Y379" s="20">
        <f>VLOOKUP($A379,Database!$A:$Y,21,FALSE)</f>
        <v>0</v>
      </c>
      <c r="Z379" s="20">
        <f t="shared" si="30"/>
        <v>1</v>
      </c>
      <c r="AA379" s="20" t="str">
        <f t="shared" si="32"/>
        <v/>
      </c>
      <c r="AB379" s="20">
        <f t="shared" ca="1" si="33"/>
        <v>166</v>
      </c>
      <c r="AC379" s="20">
        <f t="shared" ca="1" si="34"/>
        <v>0</v>
      </c>
      <c r="AD379" s="20" t="str">
        <f ca="1">IF(AC379=0,"",IF(OR(ISBLANK(P379),ISBLANK(Q379)),"",IF(ISBLANK(VLOOKUP(A379,Database!A:AA,22,FALSE)),"",VLOOKUP(A379,Database!A:AA,22,FALSE))))</f>
        <v/>
      </c>
      <c r="AE379" s="20" t="str">
        <f>IFERROR(
   IF(
     OR(ISBLANK(P379),ISBLANK(Q379)),
     "",
     IF(
       AND(AB379&lt;&gt;"",OR(W379="Terminé",W379="En cours")),
       VLOOKUP(AD379,Setup_ScoreExactBonus!A:D,4,FALSE),
       0
     )),
  0)</f>
        <v/>
      </c>
      <c r="AF379" s="21">
        <f t="shared" si="35"/>
        <v>0</v>
      </c>
      <c r="AG379" s="21">
        <f>SUMIFS(AF$2:AF379,D$2:D379,D379)</f>
        <v>0</v>
      </c>
    </row>
    <row r="380" spans="1:33" hidden="1" x14ac:dyDescent="0.35">
      <c r="A380" s="21">
        <f>IF(ISBLANK(B380),"",COUNTIF(B$2:B380,B380))-1</f>
        <v>14</v>
      </c>
      <c r="B380" s="27">
        <v>1</v>
      </c>
      <c r="C380" s="10">
        <f>VLOOKUP($A380+IF($A380=0,1,0),Database!$A:$Y,7,FALSE)</f>
        <v>46188.875</v>
      </c>
      <c r="D380" s="21" t="str">
        <f>VLOOKUP(Pronostics!$B380,Setup_MPP!$A:$G,3,FALSE)</f>
        <v>_Nicolas_LM_</v>
      </c>
      <c r="E380" s="21" t="str">
        <f>VLOOKUP(Pronostics!$B380,Setup_MPP!$A:$G,2,FALSE)</f>
        <v>Nicolas LE MOUEL</v>
      </c>
      <c r="F380" s="21" t="str">
        <f>VLOOKUP($B380,Setup_MPP!$A:$E,4,FALSE)</f>
        <v>#F7C79D</v>
      </c>
      <c r="G380" s="21" t="str">
        <f>VLOOKUP($B380,Setup_MPP!$A:$E,5,FALSE)</f>
        <v>#FFBE85</v>
      </c>
      <c r="H380" s="21" t="str">
        <f>IFERROR(IF(AND(A380&gt;=1,A380&lt;=104),VLOOKUP($A380,Location!$A:$J,6,FALSE),IF(A380=0,"Avant l'ouverture",IF(OR(A380=105,A380=106),"Bonus"))),"")</f>
        <v>Tour 1</v>
      </c>
      <c r="I380" s="21" t="str">
        <f>IF(LEFT(H380,4)="Tour",VLOOKUP(A380,Database!$A:$C,3,FALSE),"")</f>
        <v>G</v>
      </c>
      <c r="J380" s="21" t="str">
        <f>VLOOKUP($A380,Location!$A:$J,7,FALSE)</f>
        <v>Belgique</v>
      </c>
      <c r="K380" s="21" t="str">
        <f>IFERROR(VLOOKUP(J380,Setup_Team!$B:$C,2,FALSE), "TDB")</f>
        <v>BEL</v>
      </c>
      <c r="L380" s="21" t="str">
        <f>VLOOKUP($A380,Location!$A:$J,8,FALSE)</f>
        <v>Egypte</v>
      </c>
      <c r="M380" s="21" t="str">
        <f>IFERROR(VLOOKUP(L380,Setup_Team!$B:$C,2,FALSE), "TDB")</f>
        <v>EGY</v>
      </c>
      <c r="N380" s="21" t="str">
        <f>VLOOKUP($A380,Location!$A:$J,9,FALSE)</f>
        <v>Seattle</v>
      </c>
      <c r="O380" s="21" t="str">
        <f>VLOOKUP($A380,Location!$A:$J,10,FALSE)</f>
        <v>Lumen Field</v>
      </c>
      <c r="P380" s="27">
        <v>1</v>
      </c>
      <c r="Q380" s="27">
        <v>1</v>
      </c>
      <c r="R380" s="27" t="str">
        <f t="shared" si="31"/>
        <v>1-1</v>
      </c>
      <c r="S380" s="21">
        <v>0</v>
      </c>
      <c r="T380" s="20">
        <f>VLOOKUP($A380,Database!$A:$Y,10,FALSE)</f>
        <v>57</v>
      </c>
      <c r="U380" s="20">
        <f>VLOOKUP($A380,Database!$A:$Y,11,FALSE)</f>
        <v>122</v>
      </c>
      <c r="V380" s="20">
        <f>VLOOKUP($A380,Database!$A:$Y,12,FALSE)</f>
        <v>135</v>
      </c>
      <c r="W380" s="20" t="str">
        <f>VLOOKUP(A380,Database!A:M,13,FALSE)</f>
        <v>Terminé</v>
      </c>
      <c r="X380" s="20">
        <f>VLOOKUP($A380,Database!$A:$Y,20,FALSE)</f>
        <v>1</v>
      </c>
      <c r="Y380" s="20">
        <f>VLOOKUP($A380,Database!$A:$Y,21,FALSE)</f>
        <v>1</v>
      </c>
      <c r="Z380" s="20">
        <f t="shared" si="30"/>
        <v>0</v>
      </c>
      <c r="AA380" s="20">
        <f t="shared" si="32"/>
        <v>1</v>
      </c>
      <c r="AB380" s="20">
        <f t="shared" ca="1" si="33"/>
        <v>122</v>
      </c>
      <c r="AC380" s="20">
        <f t="shared" ca="1" si="34"/>
        <v>1</v>
      </c>
      <c r="AD380" s="20" t="str">
        <f ca="1">IF(AC380=0,"",IF(OR(ISBLANK(P380),ISBLANK(Q380)),"",IF(ISBLANK(VLOOKUP(A380,Database!A:AA,22,FALSE)),"",VLOOKUP(A380,Database!A:AA,22,FALSE))))</f>
        <v>Exact</v>
      </c>
      <c r="AE380" s="20">
        <f ca="1">IFERROR(
   IF(
     OR(ISBLANK(P380),ISBLANK(Q380)),
     "",
     IF(
       AND(AB380&lt;&gt;"",OR(W380="Terminé",W380="En cours")),
       VLOOKUP(AD380,Setup_ScoreExactBonus!A:D,4,FALSE),
       0
     )),
  0)</f>
        <v>20</v>
      </c>
      <c r="AF380" s="21">
        <f t="shared" ca="1" si="35"/>
        <v>142</v>
      </c>
      <c r="AG380" s="21">
        <f ca="1">SUMIFS(AF$2:AF380,D$2:D380,D380)</f>
        <v>767</v>
      </c>
    </row>
    <row r="381" spans="1:33" hidden="1" x14ac:dyDescent="0.35">
      <c r="A381" s="21">
        <f>IF(ISBLANK(B381),"",COUNTIF(B$2:B381,B381))-1</f>
        <v>14</v>
      </c>
      <c r="B381" s="27">
        <v>2</v>
      </c>
      <c r="C381" s="10">
        <f>VLOOKUP($A381+IF($A381=0,1,0),Database!$A:$Y,7,FALSE)</f>
        <v>46188.875</v>
      </c>
      <c r="D381" s="21" t="str">
        <f>VLOOKUP(Pronostics!$B381,Setup_MPP!$A:$G,3,FALSE)</f>
        <v>leaelaz</v>
      </c>
      <c r="E381" s="21" t="str">
        <f>VLOOKUP(Pronostics!$B381,Setup_MPP!$A:$G,2,FALSE)</f>
        <v>Léa EL ASERY</v>
      </c>
      <c r="F381" s="21" t="str">
        <f>VLOOKUP($B381,Setup_MPP!$A:$E,4,FALSE)</f>
        <v>#FFBEBE</v>
      </c>
      <c r="G381" s="21" t="str">
        <f>VLOOKUP($B381,Setup_MPP!$A:$E,5,FALSE)</f>
        <v>#DF6868</v>
      </c>
      <c r="H381" s="21" t="str">
        <f>IFERROR(IF(AND(A381&gt;=1,A381&lt;=104),VLOOKUP($A381,Location!$A:$J,6,FALSE),IF(A381=0,"Avant l'ouverture",IF(OR(A381=105,A381=106),"Bonus"))),"")</f>
        <v>Tour 1</v>
      </c>
      <c r="I381" s="21" t="str">
        <f>IF(LEFT(H381,4)="Tour",VLOOKUP(A381,Database!$A:$C,3,FALSE),"")</f>
        <v>G</v>
      </c>
      <c r="J381" s="21" t="str">
        <f>VLOOKUP($A381,Location!$A:$J,7,FALSE)</f>
        <v>Belgique</v>
      </c>
      <c r="K381" s="21" t="str">
        <f>IFERROR(VLOOKUP(J381,Setup_Team!$B:$C,2,FALSE), "TDB")</f>
        <v>BEL</v>
      </c>
      <c r="L381" s="21" t="str">
        <f>VLOOKUP($A381,Location!$A:$J,8,FALSE)</f>
        <v>Egypte</v>
      </c>
      <c r="M381" s="21" t="str">
        <f>IFERROR(VLOOKUP(L381,Setup_Team!$B:$C,2,FALSE), "TDB")</f>
        <v>EGY</v>
      </c>
      <c r="N381" s="21" t="str">
        <f>VLOOKUP($A381,Location!$A:$J,9,FALSE)</f>
        <v>Seattle</v>
      </c>
      <c r="O381" s="21" t="str">
        <f>VLOOKUP($A381,Location!$A:$J,10,FALSE)</f>
        <v>Lumen Field</v>
      </c>
      <c r="P381" s="27">
        <v>2</v>
      </c>
      <c r="Q381" s="27">
        <v>0</v>
      </c>
      <c r="R381" s="27" t="str">
        <f t="shared" si="31"/>
        <v>2-0</v>
      </c>
      <c r="S381" s="21">
        <v>0</v>
      </c>
      <c r="T381" s="20">
        <f>VLOOKUP($A381,Database!$A:$Y,10,FALSE)</f>
        <v>57</v>
      </c>
      <c r="U381" s="20">
        <f>VLOOKUP($A381,Database!$A:$Y,11,FALSE)</f>
        <v>122</v>
      </c>
      <c r="V381" s="20">
        <f>VLOOKUP($A381,Database!$A:$Y,12,FALSE)</f>
        <v>135</v>
      </c>
      <c r="W381" s="20" t="str">
        <f>VLOOKUP(A381,Database!A:M,13,FALSE)</f>
        <v>Terminé</v>
      </c>
      <c r="X381" s="20">
        <f>VLOOKUP($A381,Database!$A:$Y,20,FALSE)</f>
        <v>1</v>
      </c>
      <c r="Y381" s="20">
        <f>VLOOKUP($A381,Database!$A:$Y,21,FALSE)</f>
        <v>1</v>
      </c>
      <c r="Z381" s="20">
        <f t="shared" si="30"/>
        <v>0</v>
      </c>
      <c r="AA381" s="20">
        <f t="shared" si="32"/>
        <v>0</v>
      </c>
      <c r="AB381" s="20">
        <f t="shared" ca="1" si="33"/>
        <v>0</v>
      </c>
      <c r="AC381" s="20">
        <f t="shared" ca="1" si="34"/>
        <v>0</v>
      </c>
      <c r="AD381" s="20" t="str">
        <f ca="1">IF(AC381=0,"",IF(OR(ISBLANK(P381),ISBLANK(Q381)),"",IF(ISBLANK(VLOOKUP(A381,Database!A:AA,22,FALSE)),"",VLOOKUP(A381,Database!A:AA,22,FALSE))))</f>
        <v/>
      </c>
      <c r="AE381" s="20">
        <f ca="1">IFERROR(
   IF(
     OR(ISBLANK(P381),ISBLANK(Q381)),
     "",
     IF(
       AND(AB381&lt;&gt;"",OR(W381="Terminé",W381="En cours")),
       VLOOKUP(AD381,Setup_ScoreExactBonus!A:D,4,FALSE),
       0
     )),
  0)</f>
        <v>0</v>
      </c>
      <c r="AF381" s="21">
        <f t="shared" ca="1" si="35"/>
        <v>0</v>
      </c>
      <c r="AG381" s="21">
        <f ca="1">SUMIFS(AF$2:AF381,D$2:D381,D381)</f>
        <v>538</v>
      </c>
    </row>
    <row r="382" spans="1:33" hidden="1" x14ac:dyDescent="0.35">
      <c r="A382" s="21">
        <f>IF(ISBLANK(B382),"",COUNTIF(B$2:B382,B382))-1</f>
        <v>14</v>
      </c>
      <c r="B382" s="27">
        <v>3</v>
      </c>
      <c r="C382" s="10">
        <f>VLOOKUP($A382+IF($A382=0,1,0),Database!$A:$Y,7,FALSE)</f>
        <v>46188.875</v>
      </c>
      <c r="D382" s="21" t="str">
        <f>VLOOKUP(Pronostics!$B382,Setup_MPP!$A:$G,3,FALSE)</f>
        <v>PasMetalleux</v>
      </c>
      <c r="E382" s="21" t="str">
        <f>VLOOKUP(Pronostics!$B382,Setup_MPP!$A:$G,2,FALSE)</f>
        <v>Elwenn JOUBREL</v>
      </c>
      <c r="F382" s="21" t="str">
        <f>VLOOKUP($B382,Setup_MPP!$A:$E,4,FALSE)</f>
        <v>#F5C7FC</v>
      </c>
      <c r="G382" s="21" t="str">
        <f>VLOOKUP($B382,Setup_MPP!$A:$E,5,FALSE)</f>
        <v>#C489CF</v>
      </c>
      <c r="H382" s="21" t="str">
        <f>IFERROR(IF(AND(A382&gt;=1,A382&lt;=104),VLOOKUP($A382,Location!$A:$J,6,FALSE),IF(A382=0,"Avant l'ouverture",IF(OR(A382=105,A382=106),"Bonus"))),"")</f>
        <v>Tour 1</v>
      </c>
      <c r="I382" s="21" t="str">
        <f>IF(LEFT(H382,4)="Tour",VLOOKUP(A382,Database!$A:$C,3,FALSE),"")</f>
        <v>G</v>
      </c>
      <c r="J382" s="21" t="str">
        <f>VLOOKUP($A382,Location!$A:$J,7,FALSE)</f>
        <v>Belgique</v>
      </c>
      <c r="K382" s="21" t="str">
        <f>IFERROR(VLOOKUP(J382,Setup_Team!$B:$C,2,FALSE), "TDB")</f>
        <v>BEL</v>
      </c>
      <c r="L382" s="21" t="str">
        <f>VLOOKUP($A382,Location!$A:$J,8,FALSE)</f>
        <v>Egypte</v>
      </c>
      <c r="M382" s="21" t="str">
        <f>IFERROR(VLOOKUP(L382,Setup_Team!$B:$C,2,FALSE), "TDB")</f>
        <v>EGY</v>
      </c>
      <c r="N382" s="21" t="str">
        <f>VLOOKUP($A382,Location!$A:$J,9,FALSE)</f>
        <v>Seattle</v>
      </c>
      <c r="O382" s="21" t="str">
        <f>VLOOKUP($A382,Location!$A:$J,10,FALSE)</f>
        <v>Lumen Field</v>
      </c>
      <c r="P382" s="27">
        <v>4</v>
      </c>
      <c r="Q382" s="27">
        <v>1</v>
      </c>
      <c r="R382" s="27" t="str">
        <f t="shared" si="31"/>
        <v>4-1</v>
      </c>
      <c r="S382" s="21">
        <v>0</v>
      </c>
      <c r="T382" s="20">
        <f>VLOOKUP($A382,Database!$A:$Y,10,FALSE)</f>
        <v>57</v>
      </c>
      <c r="U382" s="20">
        <f>VLOOKUP($A382,Database!$A:$Y,11,FALSE)</f>
        <v>122</v>
      </c>
      <c r="V382" s="20">
        <f>VLOOKUP($A382,Database!$A:$Y,12,FALSE)</f>
        <v>135</v>
      </c>
      <c r="W382" s="20" t="str">
        <f>VLOOKUP(A382,Database!A:M,13,FALSE)</f>
        <v>Terminé</v>
      </c>
      <c r="X382" s="20">
        <f>VLOOKUP($A382,Database!$A:$Y,20,FALSE)</f>
        <v>1</v>
      </c>
      <c r="Y382" s="20">
        <f>VLOOKUP($A382,Database!$A:$Y,21,FALSE)</f>
        <v>1</v>
      </c>
      <c r="Z382" s="20">
        <f t="shared" si="30"/>
        <v>0</v>
      </c>
      <c r="AA382" s="20">
        <f t="shared" si="32"/>
        <v>0</v>
      </c>
      <c r="AB382" s="20">
        <f t="shared" ca="1" si="33"/>
        <v>0</v>
      </c>
      <c r="AC382" s="20">
        <f t="shared" ca="1" si="34"/>
        <v>0</v>
      </c>
      <c r="AD382" s="20" t="str">
        <f ca="1">IF(AC382=0,"",IF(OR(ISBLANK(P382),ISBLANK(Q382)),"",IF(ISBLANK(VLOOKUP(A382,Database!A:AA,22,FALSE)),"",VLOOKUP(A382,Database!A:AA,22,FALSE))))</f>
        <v/>
      </c>
      <c r="AE382" s="20">
        <f ca="1">IFERROR(
   IF(
     OR(ISBLANK(P382),ISBLANK(Q382)),
     "",
     IF(
       AND(AB382&lt;&gt;"",OR(W382="Terminé",W382="En cours")),
       VLOOKUP(AD382,Setup_ScoreExactBonus!A:D,4,FALSE),
       0
     )),
  0)</f>
        <v>0</v>
      </c>
      <c r="AF382" s="21">
        <f t="shared" ca="1" si="35"/>
        <v>0</v>
      </c>
      <c r="AG382" s="21">
        <f ca="1">SUMIFS(AF$2:AF382,D$2:D382,D382)</f>
        <v>519</v>
      </c>
    </row>
    <row r="383" spans="1:33" hidden="1" x14ac:dyDescent="0.35">
      <c r="A383" s="21">
        <f>IF(ISBLANK(B383),"",COUNTIF(B$2:B383,B383))-1</f>
        <v>14</v>
      </c>
      <c r="B383" s="27">
        <v>4</v>
      </c>
      <c r="C383" s="10">
        <f>VLOOKUP($A383+IF($A383=0,1,0),Database!$A:$Y,7,FALSE)</f>
        <v>46188.875</v>
      </c>
      <c r="D383" s="21" t="str">
        <f>VLOOKUP(Pronostics!$B383,Setup_MPP!$A:$G,3,FALSE)</f>
        <v>Popo444</v>
      </c>
      <c r="E383" s="21" t="str">
        <f>VLOOKUP(Pronostics!$B383,Setup_MPP!$A:$G,2,FALSE)</f>
        <v>Pauline OLIVIER</v>
      </c>
      <c r="F383" s="21" t="str">
        <f>VLOOKUP($B383,Setup_MPP!$A:$E,4,FALSE)</f>
        <v>#A5EA7F</v>
      </c>
      <c r="G383" s="21" t="str">
        <f>VLOOKUP($B383,Setup_MPP!$A:$E,5,FALSE)</f>
        <v>#80C65A</v>
      </c>
      <c r="H383" s="21" t="str">
        <f>IFERROR(IF(AND(A383&gt;=1,A383&lt;=104),VLOOKUP($A383,Location!$A:$J,6,FALSE),IF(A383=0,"Avant l'ouverture",IF(OR(A383=105,A383=106),"Bonus"))),"")</f>
        <v>Tour 1</v>
      </c>
      <c r="I383" s="21" t="str">
        <f>IF(LEFT(H383,4)="Tour",VLOOKUP(A383,Database!$A:$C,3,FALSE),"")</f>
        <v>G</v>
      </c>
      <c r="J383" s="21" t="str">
        <f>VLOOKUP($A383,Location!$A:$J,7,FALSE)</f>
        <v>Belgique</v>
      </c>
      <c r="K383" s="21" t="str">
        <f>IFERROR(VLOOKUP(J383,Setup_Team!$B:$C,2,FALSE), "TDB")</f>
        <v>BEL</v>
      </c>
      <c r="L383" s="21" t="str">
        <f>VLOOKUP($A383,Location!$A:$J,8,FALSE)</f>
        <v>Egypte</v>
      </c>
      <c r="M383" s="21" t="str">
        <f>IFERROR(VLOOKUP(L383,Setup_Team!$B:$C,2,FALSE), "TDB")</f>
        <v>EGY</v>
      </c>
      <c r="N383" s="21" t="str">
        <f>VLOOKUP($A383,Location!$A:$J,9,FALSE)</f>
        <v>Seattle</v>
      </c>
      <c r="O383" s="21" t="str">
        <f>VLOOKUP($A383,Location!$A:$J,10,FALSE)</f>
        <v>Lumen Field</v>
      </c>
      <c r="P383" s="27">
        <v>2</v>
      </c>
      <c r="Q383" s="27">
        <v>1</v>
      </c>
      <c r="R383" s="27" t="str">
        <f t="shared" si="31"/>
        <v>2-1</v>
      </c>
      <c r="S383" s="21">
        <v>0</v>
      </c>
      <c r="T383" s="20">
        <f>VLOOKUP($A383,Database!$A:$Y,10,FALSE)</f>
        <v>57</v>
      </c>
      <c r="U383" s="20">
        <f>VLOOKUP($A383,Database!$A:$Y,11,FALSE)</f>
        <v>122</v>
      </c>
      <c r="V383" s="20">
        <f>VLOOKUP($A383,Database!$A:$Y,12,FALSE)</f>
        <v>135</v>
      </c>
      <c r="W383" s="20" t="str">
        <f>VLOOKUP(A383,Database!A:M,13,FALSE)</f>
        <v>Terminé</v>
      </c>
      <c r="X383" s="20">
        <f>VLOOKUP($A383,Database!$A:$Y,20,FALSE)</f>
        <v>1</v>
      </c>
      <c r="Y383" s="20">
        <f>VLOOKUP($A383,Database!$A:$Y,21,FALSE)</f>
        <v>1</v>
      </c>
      <c r="Z383" s="20">
        <f t="shared" si="30"/>
        <v>0</v>
      </c>
      <c r="AA383" s="20">
        <f t="shared" si="32"/>
        <v>0</v>
      </c>
      <c r="AB383" s="20">
        <f t="shared" ca="1" si="33"/>
        <v>0</v>
      </c>
      <c r="AC383" s="20">
        <f t="shared" ca="1" si="34"/>
        <v>0</v>
      </c>
      <c r="AD383" s="20" t="str">
        <f ca="1">IF(AC383=0,"",IF(OR(ISBLANK(P383),ISBLANK(Q383)),"",IF(ISBLANK(VLOOKUP(A383,Database!A:AA,22,FALSE)),"",VLOOKUP(A383,Database!A:AA,22,FALSE))))</f>
        <v/>
      </c>
      <c r="AE383" s="20">
        <f ca="1">IFERROR(
   IF(
     OR(ISBLANK(P383),ISBLANK(Q383)),
     "",
     IF(
       AND(AB383&lt;&gt;"",OR(W383="Terminé",W383="En cours")),
       VLOOKUP(AD383,Setup_ScoreExactBonus!A:D,4,FALSE),
       0
     )),
  0)</f>
        <v>0</v>
      </c>
      <c r="AF383" s="21">
        <f t="shared" ca="1" si="35"/>
        <v>0</v>
      </c>
      <c r="AG383" s="21">
        <f ca="1">SUMIFS(AF$2:AF383,D$2:D383,D383)</f>
        <v>274</v>
      </c>
    </row>
    <row r="384" spans="1:33" hidden="1" x14ac:dyDescent="0.35">
      <c r="A384" s="21">
        <f>IF(ISBLANK(B384),"",COUNTIF(B$2:B384,B384))-1</f>
        <v>14</v>
      </c>
      <c r="B384" s="27">
        <v>5</v>
      </c>
      <c r="C384" s="10">
        <f>VLOOKUP($A384+IF($A384=0,1,0),Database!$A:$Y,7,FALSE)</f>
        <v>46188.875</v>
      </c>
      <c r="D384" s="21" t="str">
        <f>VLOOKUP(Pronostics!$B384,Setup_MPP!$A:$G,3,FALSE)</f>
        <v>_Jujul</v>
      </c>
      <c r="E384" s="21" t="str">
        <f>VLOOKUP(Pronostics!$B384,Setup_MPP!$A:$G,2,FALSE)</f>
        <v>Julie BOISSIERE</v>
      </c>
      <c r="F384" s="21" t="str">
        <f>VLOOKUP($B384,Setup_MPP!$A:$E,4,FALSE)</f>
        <v>#D890FF</v>
      </c>
      <c r="G384" s="21" t="str">
        <f>VLOOKUP($B384,Setup_MPP!$A:$E,5,FALSE)</f>
        <v>#B750EF</v>
      </c>
      <c r="H384" s="21" t="str">
        <f>IFERROR(IF(AND(A384&gt;=1,A384&lt;=104),VLOOKUP($A384,Location!$A:$J,6,FALSE),IF(A384=0,"Avant l'ouverture",IF(OR(A384=105,A384=106),"Bonus"))),"")</f>
        <v>Tour 1</v>
      </c>
      <c r="I384" s="21" t="str">
        <f>IF(LEFT(H384,4)="Tour",VLOOKUP(A384,Database!$A:$C,3,FALSE),"")</f>
        <v>G</v>
      </c>
      <c r="J384" s="21" t="str">
        <f>VLOOKUP($A384,Location!$A:$J,7,FALSE)</f>
        <v>Belgique</v>
      </c>
      <c r="K384" s="21" t="str">
        <f>IFERROR(VLOOKUP(J384,Setup_Team!$B:$C,2,FALSE), "TDB")</f>
        <v>BEL</v>
      </c>
      <c r="L384" s="21" t="str">
        <f>VLOOKUP($A384,Location!$A:$J,8,FALSE)</f>
        <v>Egypte</v>
      </c>
      <c r="M384" s="21" t="str">
        <f>IFERROR(VLOOKUP(L384,Setup_Team!$B:$C,2,FALSE), "TDB")</f>
        <v>EGY</v>
      </c>
      <c r="N384" s="21" t="str">
        <f>VLOOKUP($A384,Location!$A:$J,9,FALSE)</f>
        <v>Seattle</v>
      </c>
      <c r="O384" s="21" t="str">
        <f>VLOOKUP($A384,Location!$A:$J,10,FALSE)</f>
        <v>Lumen Field</v>
      </c>
      <c r="P384" s="27">
        <v>0</v>
      </c>
      <c r="Q384" s="27">
        <v>1</v>
      </c>
      <c r="R384" s="27" t="str">
        <f t="shared" si="31"/>
        <v>0-1</v>
      </c>
      <c r="S384" s="21">
        <v>0</v>
      </c>
      <c r="T384" s="20">
        <f>VLOOKUP($A384,Database!$A:$Y,10,FALSE)</f>
        <v>57</v>
      </c>
      <c r="U384" s="20">
        <f>VLOOKUP($A384,Database!$A:$Y,11,FALSE)</f>
        <v>122</v>
      </c>
      <c r="V384" s="20">
        <f>VLOOKUP($A384,Database!$A:$Y,12,FALSE)</f>
        <v>135</v>
      </c>
      <c r="W384" s="20" t="str">
        <f>VLOOKUP(A384,Database!A:M,13,FALSE)</f>
        <v>Terminé</v>
      </c>
      <c r="X384" s="20">
        <f>VLOOKUP($A384,Database!$A:$Y,20,FALSE)</f>
        <v>1</v>
      </c>
      <c r="Y384" s="20">
        <f>VLOOKUP($A384,Database!$A:$Y,21,FALSE)</f>
        <v>1</v>
      </c>
      <c r="Z384" s="20">
        <f t="shared" si="30"/>
        <v>0</v>
      </c>
      <c r="AA384" s="20">
        <f t="shared" si="32"/>
        <v>0</v>
      </c>
      <c r="AB384" s="20">
        <f t="shared" ca="1" si="33"/>
        <v>0</v>
      </c>
      <c r="AC384" s="20">
        <f t="shared" ca="1" si="34"/>
        <v>0</v>
      </c>
      <c r="AD384" s="20" t="str">
        <f ca="1">IF(AC384=0,"",IF(OR(ISBLANK(P384),ISBLANK(Q384)),"",IF(ISBLANK(VLOOKUP(A384,Database!A:AA,22,FALSE)),"",VLOOKUP(A384,Database!A:AA,22,FALSE))))</f>
        <v/>
      </c>
      <c r="AE384" s="20">
        <f ca="1">IFERROR(
   IF(
     OR(ISBLANK(P384),ISBLANK(Q384)),
     "",
     IF(
       AND(AB384&lt;&gt;"",OR(W384="Terminé",W384="En cours")),
       VLOOKUP(AD384,Setup_ScoreExactBonus!A:D,4,FALSE),
       0
     )),
  0)</f>
        <v>0</v>
      </c>
      <c r="AF384" s="21">
        <f t="shared" ca="1" si="35"/>
        <v>0</v>
      </c>
      <c r="AG384" s="21">
        <f ca="1">SUMIFS(AF$2:AF384,D$2:D384,D384)</f>
        <v>262</v>
      </c>
    </row>
    <row r="385" spans="1:33" hidden="1" x14ac:dyDescent="0.35">
      <c r="A385" s="21">
        <f>IF(ISBLANK(B385),"",COUNTIF(B$2:B385,B385))-1</f>
        <v>14</v>
      </c>
      <c r="B385" s="27">
        <v>6</v>
      </c>
      <c r="C385" s="10">
        <f>VLOOKUP($A385+IF($A385=0,1,0),Database!$A:$Y,7,FALSE)</f>
        <v>46188.875</v>
      </c>
      <c r="D385" s="21" t="str">
        <f>VLOOKUP(Pronostics!$B385,Setup_MPP!$A:$G,3,FALSE)</f>
        <v>Julay</v>
      </c>
      <c r="E385" s="21" t="str">
        <f>VLOOKUP(Pronostics!$B385,Setup_MPP!$A:$G,2,FALSE)</f>
        <v>Julie BOUCHARD</v>
      </c>
      <c r="F385" s="21" t="str">
        <f>VLOOKUP($B385,Setup_MPP!$A:$E,4,FALSE)</f>
        <v>#A6F7B1</v>
      </c>
      <c r="G385" s="21" t="str">
        <f>VLOOKUP($B385,Setup_MPP!$A:$E,5,FALSE)</f>
        <v>#6EC179</v>
      </c>
      <c r="H385" s="21" t="str">
        <f>IFERROR(IF(AND(A385&gt;=1,A385&lt;=104),VLOOKUP($A385,Location!$A:$J,6,FALSE),IF(A385=0,"Avant l'ouverture",IF(OR(A385=105,A385=106),"Bonus"))),"")</f>
        <v>Tour 1</v>
      </c>
      <c r="I385" s="21" t="str">
        <f>IF(LEFT(H385,4)="Tour",VLOOKUP(A385,Database!$A:$C,3,FALSE),"")</f>
        <v>G</v>
      </c>
      <c r="J385" s="21" t="str">
        <f>VLOOKUP($A385,Location!$A:$J,7,FALSE)</f>
        <v>Belgique</v>
      </c>
      <c r="K385" s="21" t="str">
        <f>IFERROR(VLOOKUP(J385,Setup_Team!$B:$C,2,FALSE), "TDB")</f>
        <v>BEL</v>
      </c>
      <c r="L385" s="21" t="str">
        <f>VLOOKUP($A385,Location!$A:$J,8,FALSE)</f>
        <v>Egypte</v>
      </c>
      <c r="M385" s="21" t="str">
        <f>IFERROR(VLOOKUP(L385,Setup_Team!$B:$C,2,FALSE), "TDB")</f>
        <v>EGY</v>
      </c>
      <c r="N385" s="21" t="str">
        <f>VLOOKUP($A385,Location!$A:$J,9,FALSE)</f>
        <v>Seattle</v>
      </c>
      <c r="O385" s="21" t="str">
        <f>VLOOKUP($A385,Location!$A:$J,10,FALSE)</f>
        <v>Lumen Field</v>
      </c>
      <c r="P385" s="27">
        <v>2</v>
      </c>
      <c r="Q385" s="27">
        <v>1</v>
      </c>
      <c r="R385" s="27" t="str">
        <f t="shared" si="31"/>
        <v>2-1</v>
      </c>
      <c r="S385" s="21">
        <v>0</v>
      </c>
      <c r="T385" s="20">
        <f>VLOOKUP($A385,Database!$A:$Y,10,FALSE)</f>
        <v>57</v>
      </c>
      <c r="U385" s="20">
        <f>VLOOKUP($A385,Database!$A:$Y,11,FALSE)</f>
        <v>122</v>
      </c>
      <c r="V385" s="20">
        <f>VLOOKUP($A385,Database!$A:$Y,12,FALSE)</f>
        <v>135</v>
      </c>
      <c r="W385" s="20" t="str">
        <f>VLOOKUP(A385,Database!A:M,13,FALSE)</f>
        <v>Terminé</v>
      </c>
      <c r="X385" s="20">
        <f>VLOOKUP($A385,Database!$A:$Y,20,FALSE)</f>
        <v>1</v>
      </c>
      <c r="Y385" s="20">
        <f>VLOOKUP($A385,Database!$A:$Y,21,FALSE)</f>
        <v>1</v>
      </c>
      <c r="Z385" s="20">
        <f t="shared" si="30"/>
        <v>0</v>
      </c>
      <c r="AA385" s="20">
        <f t="shared" si="32"/>
        <v>0</v>
      </c>
      <c r="AB385" s="20">
        <f t="shared" ca="1" si="33"/>
        <v>0</v>
      </c>
      <c r="AC385" s="20">
        <f t="shared" ca="1" si="34"/>
        <v>0</v>
      </c>
      <c r="AD385" s="20" t="str">
        <f ca="1">IF(AC385=0,"",IF(OR(ISBLANK(P385),ISBLANK(Q385)),"",IF(ISBLANK(VLOOKUP(A385,Database!A:AA,22,FALSE)),"",VLOOKUP(A385,Database!A:AA,22,FALSE))))</f>
        <v/>
      </c>
      <c r="AE385" s="20">
        <f ca="1">IFERROR(
   IF(
     OR(ISBLANK(P385),ISBLANK(Q385)),
     "",
     IF(
       AND(AB385&lt;&gt;"",OR(W385="Terminé",W385="En cours")),
       VLOOKUP(AD385,Setup_ScoreExactBonus!A:D,4,FALSE),
       0
     )),
  0)</f>
        <v>0</v>
      </c>
      <c r="AF385" s="21">
        <f t="shared" ca="1" si="35"/>
        <v>0</v>
      </c>
      <c r="AG385" s="21">
        <f ca="1">SUMIFS(AF$2:AF385,D$2:D385,D385)</f>
        <v>362</v>
      </c>
    </row>
    <row r="386" spans="1:33" hidden="1" x14ac:dyDescent="0.35">
      <c r="A386" s="21">
        <f>IF(ISBLANK(B386),"",COUNTIF(B$2:B386,B386))-1</f>
        <v>14</v>
      </c>
      <c r="B386" s="27">
        <v>7</v>
      </c>
      <c r="C386" s="10">
        <f>VLOOKUP($A386+IF($A386=0,1,0),Database!$A:$Y,7,FALSE)</f>
        <v>46188.875</v>
      </c>
      <c r="D386" s="21" t="str">
        <f>VLOOKUP(Pronostics!$B386,Setup_MPP!$A:$G,3,FALSE)</f>
        <v>__Vince__</v>
      </c>
      <c r="E386" s="21" t="str">
        <f>VLOOKUP(Pronostics!$B386,Setup_MPP!$A:$G,2,FALSE)</f>
        <v>Vincent FRAYSSE</v>
      </c>
      <c r="F386" s="21" t="str">
        <f>VLOOKUP($B386,Setup_MPP!$A:$E,4,FALSE)</f>
        <v>#B2EAE8</v>
      </c>
      <c r="G386" s="21" t="str">
        <f>VLOOKUP($B386,Setup_MPP!$A:$E,5,FALSE)</f>
        <v>#6CB4B1</v>
      </c>
      <c r="H386" s="21" t="str">
        <f>IFERROR(IF(AND(A386&gt;=1,A386&lt;=104),VLOOKUP($A386,Location!$A:$J,6,FALSE),IF(A386=0,"Avant l'ouverture",IF(OR(A386=105,A386=106),"Bonus"))),"")</f>
        <v>Tour 1</v>
      </c>
      <c r="I386" s="21" t="str">
        <f>IF(LEFT(H386,4)="Tour",VLOOKUP(A386,Database!$A:$C,3,FALSE),"")</f>
        <v>G</v>
      </c>
      <c r="J386" s="21" t="str">
        <f>VLOOKUP($A386,Location!$A:$J,7,FALSE)</f>
        <v>Belgique</v>
      </c>
      <c r="K386" s="21" t="str">
        <f>IFERROR(VLOOKUP(J386,Setup_Team!$B:$C,2,FALSE), "TDB")</f>
        <v>BEL</v>
      </c>
      <c r="L386" s="21" t="str">
        <f>VLOOKUP($A386,Location!$A:$J,8,FALSE)</f>
        <v>Egypte</v>
      </c>
      <c r="M386" s="21" t="str">
        <f>IFERROR(VLOOKUP(L386,Setup_Team!$B:$C,2,FALSE), "TDB")</f>
        <v>EGY</v>
      </c>
      <c r="N386" s="21" t="str">
        <f>VLOOKUP($A386,Location!$A:$J,9,FALSE)</f>
        <v>Seattle</v>
      </c>
      <c r="O386" s="21" t="str">
        <f>VLOOKUP($A386,Location!$A:$J,10,FALSE)</f>
        <v>Lumen Field</v>
      </c>
      <c r="P386" s="27">
        <v>3</v>
      </c>
      <c r="Q386" s="27">
        <v>0</v>
      </c>
      <c r="R386" s="27" t="str">
        <f t="shared" si="31"/>
        <v>3-0</v>
      </c>
      <c r="S386" s="21">
        <v>0</v>
      </c>
      <c r="T386" s="20">
        <f>VLOOKUP($A386,Database!$A:$Y,10,FALSE)</f>
        <v>57</v>
      </c>
      <c r="U386" s="20">
        <f>VLOOKUP($A386,Database!$A:$Y,11,FALSE)</f>
        <v>122</v>
      </c>
      <c r="V386" s="20">
        <f>VLOOKUP($A386,Database!$A:$Y,12,FALSE)</f>
        <v>135</v>
      </c>
      <c r="W386" s="20" t="str">
        <f>VLOOKUP(A386,Database!A:M,13,FALSE)</f>
        <v>Terminé</v>
      </c>
      <c r="X386" s="20">
        <f>VLOOKUP($A386,Database!$A:$Y,20,FALSE)</f>
        <v>1</v>
      </c>
      <c r="Y386" s="20">
        <f>VLOOKUP($A386,Database!$A:$Y,21,FALSE)</f>
        <v>1</v>
      </c>
      <c r="Z386" s="20">
        <f t="shared" ref="Z386:Z449" si="36">IF(A386=0,0,IF(W386="À venir",0,IF(AND(ISBLANK(P386),ISBLANK(Q386)),1,0)))</f>
        <v>0</v>
      </c>
      <c r="AA386" s="20">
        <f t="shared" si="32"/>
        <v>0</v>
      </c>
      <c r="AB386" s="20">
        <f t="shared" ca="1" si="33"/>
        <v>0</v>
      </c>
      <c r="AC386" s="20">
        <f t="shared" ca="1" si="34"/>
        <v>0</v>
      </c>
      <c r="AD386" s="20" t="str">
        <f ca="1">IF(AC386=0,"",IF(OR(ISBLANK(P386),ISBLANK(Q386)),"",IF(ISBLANK(VLOOKUP(A386,Database!A:AA,22,FALSE)),"",VLOOKUP(A386,Database!A:AA,22,FALSE))))</f>
        <v/>
      </c>
      <c r="AE386" s="20">
        <f ca="1">IFERROR(
   IF(
     OR(ISBLANK(P386),ISBLANK(Q386)),
     "",
     IF(
       AND(AB386&lt;&gt;"",OR(W386="Terminé",W386="En cours")),
       VLOOKUP(AD386,Setup_ScoreExactBonus!A:D,4,FALSE),
       0
     )),
  0)</f>
        <v>0</v>
      </c>
      <c r="AF386" s="21">
        <f t="shared" ca="1" si="35"/>
        <v>0</v>
      </c>
      <c r="AG386" s="21">
        <f ca="1">SUMIFS(AF$2:AF386,D$2:D386,D386)</f>
        <v>138</v>
      </c>
    </row>
    <row r="387" spans="1:33" hidden="1" x14ac:dyDescent="0.35">
      <c r="A387" s="21">
        <f>IF(ISBLANK(B387),"",COUNTIF(B$2:B387,B387))-1</f>
        <v>14</v>
      </c>
      <c r="B387" s="27">
        <v>8</v>
      </c>
      <c r="C387" s="10">
        <f>VLOOKUP($A387+IF($A387=0,1,0),Database!$A:$Y,7,FALSE)</f>
        <v>46188.875</v>
      </c>
      <c r="D387" s="21" t="str">
        <f>VLOOKUP(Pronostics!$B387,Setup_MPP!$A:$G,3,FALSE)</f>
        <v>Louuiiis</v>
      </c>
      <c r="E387" s="21" t="str">
        <f>VLOOKUP(Pronostics!$B387,Setup_MPP!$A:$G,2,FALSE)</f>
        <v>Louis HARLE</v>
      </c>
      <c r="F387" s="21" t="str">
        <f>VLOOKUP($B387,Setup_MPP!$A:$E,4,FALSE)</f>
        <v>#EEF7B1</v>
      </c>
      <c r="G387" s="21" t="str">
        <f>VLOOKUP($B387,Setup_MPP!$A:$E,5,FALSE)</f>
        <v>#C1CB7D</v>
      </c>
      <c r="H387" s="21" t="str">
        <f>IFERROR(IF(AND(A387&gt;=1,A387&lt;=104),VLOOKUP($A387,Location!$A:$J,6,FALSE),IF(A387=0,"Avant l'ouverture",IF(OR(A387=105,A387=106),"Bonus"))),"")</f>
        <v>Tour 1</v>
      </c>
      <c r="I387" s="21" t="str">
        <f>IF(LEFT(H387,4)="Tour",VLOOKUP(A387,Database!$A:$C,3,FALSE),"")</f>
        <v>G</v>
      </c>
      <c r="J387" s="21" t="str">
        <f>VLOOKUP($A387,Location!$A:$J,7,FALSE)</f>
        <v>Belgique</v>
      </c>
      <c r="K387" s="21" t="str">
        <f>IFERROR(VLOOKUP(J387,Setup_Team!$B:$C,2,FALSE), "TDB")</f>
        <v>BEL</v>
      </c>
      <c r="L387" s="21" t="str">
        <f>VLOOKUP($A387,Location!$A:$J,8,FALSE)</f>
        <v>Egypte</v>
      </c>
      <c r="M387" s="21" t="str">
        <f>IFERROR(VLOOKUP(L387,Setup_Team!$B:$C,2,FALSE), "TDB")</f>
        <v>EGY</v>
      </c>
      <c r="N387" s="21" t="str">
        <f>VLOOKUP($A387,Location!$A:$J,9,FALSE)</f>
        <v>Seattle</v>
      </c>
      <c r="O387" s="21" t="str">
        <f>VLOOKUP($A387,Location!$A:$J,10,FALSE)</f>
        <v>Lumen Field</v>
      </c>
      <c r="P387" s="27">
        <v>2</v>
      </c>
      <c r="Q387" s="27">
        <v>0</v>
      </c>
      <c r="R387" s="27" t="str">
        <f t="shared" ref="R387:R450" si="37">IF(AND(A387&gt;0,A387&lt;=104,W387="Terminé"),TEXT(P387,"0")&amp;"-"&amp;TEXT(Q387,"0"),"")</f>
        <v>2-0</v>
      </c>
      <c r="S387" s="21">
        <v>0</v>
      </c>
      <c r="T387" s="20">
        <f>VLOOKUP($A387,Database!$A:$Y,10,FALSE)</f>
        <v>57</v>
      </c>
      <c r="U387" s="20">
        <f>VLOOKUP($A387,Database!$A:$Y,11,FALSE)</f>
        <v>122</v>
      </c>
      <c r="V387" s="20">
        <f>VLOOKUP($A387,Database!$A:$Y,12,FALSE)</f>
        <v>135</v>
      </c>
      <c r="W387" s="20" t="str">
        <f>VLOOKUP(A387,Database!A:M,13,FALSE)</f>
        <v>Terminé</v>
      </c>
      <c r="X387" s="20">
        <f>VLOOKUP($A387,Database!$A:$Y,20,FALSE)</f>
        <v>1</v>
      </c>
      <c r="Y387" s="20">
        <f>VLOOKUP($A387,Database!$A:$Y,21,FALSE)</f>
        <v>1</v>
      </c>
      <c r="Z387" s="20">
        <f t="shared" si="36"/>
        <v>0</v>
      </c>
      <c r="AA387" s="20">
        <f t="shared" si="32"/>
        <v>0</v>
      </c>
      <c r="AB387" s="20">
        <f t="shared" ca="1" si="33"/>
        <v>0</v>
      </c>
      <c r="AC387" s="20">
        <f t="shared" ca="1" si="34"/>
        <v>0</v>
      </c>
      <c r="AD387" s="20" t="str">
        <f ca="1">IF(AC387=0,"",IF(OR(ISBLANK(P387),ISBLANK(Q387)),"",IF(ISBLANK(VLOOKUP(A387,Database!A:AA,22,FALSE)),"",VLOOKUP(A387,Database!A:AA,22,FALSE))))</f>
        <v/>
      </c>
      <c r="AE387" s="20">
        <f ca="1">IFERROR(
   IF(
     OR(ISBLANK(P387),ISBLANK(Q387)),
     "",
     IF(
       AND(AB387&lt;&gt;"",OR(W387="Terminé",W387="En cours")),
       VLOOKUP(AD387,Setup_ScoreExactBonus!A:D,4,FALSE),
       0
     )),
  0)</f>
        <v>0</v>
      </c>
      <c r="AF387" s="21">
        <f t="shared" ca="1" si="35"/>
        <v>0</v>
      </c>
      <c r="AG387" s="21">
        <f ca="1">SUMIFS(AF$2:AF387,D$2:D387,D387)</f>
        <v>623</v>
      </c>
    </row>
    <row r="388" spans="1:33" x14ac:dyDescent="0.35">
      <c r="A388" s="21">
        <f>IF(ISBLANK(B388),"",COUNTIF(B$2:B388,B388))-1</f>
        <v>14</v>
      </c>
      <c r="B388" s="27">
        <v>9</v>
      </c>
      <c r="C388" s="10">
        <f>VLOOKUP($A388+IF($A388=0,1,0),Database!$A:$Y,7,FALSE)</f>
        <v>46188.875</v>
      </c>
      <c r="D388" s="21" t="str">
        <f>VLOOKUP(Pronostics!$B388,Setup_MPP!$A:$G,3,FALSE)</f>
        <v>Aurelien_dpq</v>
      </c>
      <c r="E388" s="21" t="str">
        <f>VLOOKUP(Pronostics!$B388,Setup_MPP!$A:$G,2,FALSE)</f>
        <v>Aurélien DE POULPIQUET</v>
      </c>
      <c r="F388" s="21" t="str">
        <f>VLOOKUP($B388,Setup_MPP!$A:$E,4,FALSE)</f>
        <v>#F4EA9D</v>
      </c>
      <c r="G388" s="21" t="str">
        <f>VLOOKUP($B388,Setup_MPP!$A:$E,5,FALSE)</f>
        <v>#D2C458</v>
      </c>
      <c r="H388" s="21" t="str">
        <f>IFERROR(IF(AND(A388&gt;=1,A388&lt;=104),VLOOKUP($A388,Location!$A:$J,6,FALSE),IF(A388=0,"Avant l'ouverture",IF(OR(A388=105,A388=106),"Bonus"))),"")</f>
        <v>Tour 1</v>
      </c>
      <c r="I388" s="21" t="str">
        <f>IF(LEFT(H388,4)="Tour",VLOOKUP(A388,Database!$A:$C,3,FALSE),"")</f>
        <v>G</v>
      </c>
      <c r="J388" s="21" t="str">
        <f>VLOOKUP($A388,Location!$A:$J,7,FALSE)</f>
        <v>Belgique</v>
      </c>
      <c r="K388" s="21" t="str">
        <f>IFERROR(VLOOKUP(J388,Setup_Team!$B:$C,2,FALSE), "TDB")</f>
        <v>BEL</v>
      </c>
      <c r="L388" s="21" t="str">
        <f>VLOOKUP($A388,Location!$A:$J,8,FALSE)</f>
        <v>Egypte</v>
      </c>
      <c r="M388" s="21" t="str">
        <f>IFERROR(VLOOKUP(L388,Setup_Team!$B:$C,2,FALSE), "TDB")</f>
        <v>EGY</v>
      </c>
      <c r="N388" s="21" t="str">
        <f>VLOOKUP($A388,Location!$A:$J,9,FALSE)</f>
        <v>Seattle</v>
      </c>
      <c r="O388" s="21" t="str">
        <f>VLOOKUP($A388,Location!$A:$J,10,FALSE)</f>
        <v>Lumen Field</v>
      </c>
      <c r="P388" s="27">
        <v>2</v>
      </c>
      <c r="Q388" s="27">
        <v>0</v>
      </c>
      <c r="R388" s="27" t="str">
        <f t="shared" si="37"/>
        <v>2-0</v>
      </c>
      <c r="S388" s="21">
        <v>0</v>
      </c>
      <c r="T388" s="20">
        <f>VLOOKUP($A388,Database!$A:$Y,10,FALSE)</f>
        <v>57</v>
      </c>
      <c r="U388" s="20">
        <f>VLOOKUP($A388,Database!$A:$Y,11,FALSE)</f>
        <v>122</v>
      </c>
      <c r="V388" s="20">
        <f>VLOOKUP($A388,Database!$A:$Y,12,FALSE)</f>
        <v>135</v>
      </c>
      <c r="W388" s="20" t="str">
        <f>VLOOKUP(A388,Database!A:M,13,FALSE)</f>
        <v>Terminé</v>
      </c>
      <c r="X388" s="20">
        <f>VLOOKUP($A388,Database!$A:$Y,20,FALSE)</f>
        <v>1</v>
      </c>
      <c r="Y388" s="20">
        <f>VLOOKUP($A388,Database!$A:$Y,21,FALSE)</f>
        <v>1</v>
      </c>
      <c r="Z388" s="20">
        <f t="shared" si="36"/>
        <v>0</v>
      </c>
      <c r="AA388" s="20">
        <f t="shared" si="32"/>
        <v>0</v>
      </c>
      <c r="AB388" s="20">
        <f t="shared" ca="1" si="33"/>
        <v>0</v>
      </c>
      <c r="AC388" s="20">
        <f t="shared" ca="1" si="34"/>
        <v>0</v>
      </c>
      <c r="AD388" s="20" t="str">
        <f ca="1">IF(AC388=0,"",IF(OR(ISBLANK(P388),ISBLANK(Q388)),"",IF(ISBLANK(VLOOKUP(A388,Database!A:AA,22,FALSE)),"",VLOOKUP(A388,Database!A:AA,22,FALSE))))</f>
        <v/>
      </c>
      <c r="AE388" s="20">
        <f ca="1">IFERROR(
   IF(
     OR(ISBLANK(P388),ISBLANK(Q388)),
     "",
     IF(
       AND(AB388&lt;&gt;"",OR(W388="Terminé",W388="En cours")),
       VLOOKUP(AD388,Setup_ScoreExactBonus!A:D,4,FALSE),
       0
     )),
  0)</f>
        <v>0</v>
      </c>
      <c r="AF388" s="21">
        <f t="shared" ca="1" si="35"/>
        <v>0</v>
      </c>
      <c r="AG388" s="21">
        <f ca="1">SUMIFS(AF$2:AF388,D$2:D388,D388)</f>
        <v>492</v>
      </c>
    </row>
    <row r="389" spans="1:33" hidden="1" x14ac:dyDescent="0.35">
      <c r="A389" s="21">
        <f>IF(ISBLANK(B389),"",COUNTIF(B$2:B389,B389))-1</f>
        <v>14</v>
      </c>
      <c r="B389" s="27">
        <v>10</v>
      </c>
      <c r="C389" s="10">
        <f>VLOOKUP($A389+IF($A389=0,1,0),Database!$A:$Y,7,FALSE)</f>
        <v>46188.875</v>
      </c>
      <c r="D389" s="21" t="str">
        <f>VLOOKUP(Pronostics!$B389,Setup_MPP!$A:$G,3,FALSE)</f>
        <v>RandomPaul</v>
      </c>
      <c r="E389" s="21" t="str">
        <f>VLOOKUP(Pronostics!$B389,Setup_MPP!$A:$G,2,FALSE)</f>
        <v>Paul MONTESINOS</v>
      </c>
      <c r="F389" s="21" t="str">
        <f>VLOOKUP($B389,Setup_MPP!$A:$E,4,FALSE)</f>
        <v>#C4B0FF</v>
      </c>
      <c r="G389" s="21" t="str">
        <f>VLOOKUP($B389,Setup_MPP!$A:$E,5,FALSE)</f>
        <v>#7F66C8</v>
      </c>
      <c r="H389" s="21" t="str">
        <f>IFERROR(IF(AND(A389&gt;=1,A389&lt;=104),VLOOKUP($A389,Location!$A:$J,6,FALSE),IF(A389=0,"Avant l'ouverture",IF(OR(A389=105,A389=106),"Bonus"))),"")</f>
        <v>Tour 1</v>
      </c>
      <c r="I389" s="21" t="str">
        <f>IF(LEFT(H389,4)="Tour",VLOOKUP(A389,Database!$A:$C,3,FALSE),"")</f>
        <v>G</v>
      </c>
      <c r="J389" s="21" t="str">
        <f>VLOOKUP($A389,Location!$A:$J,7,FALSE)</f>
        <v>Belgique</v>
      </c>
      <c r="K389" s="21" t="str">
        <f>IFERROR(VLOOKUP(J389,Setup_Team!$B:$C,2,FALSE), "TDB")</f>
        <v>BEL</v>
      </c>
      <c r="L389" s="21" t="str">
        <f>VLOOKUP($A389,Location!$A:$J,8,FALSE)</f>
        <v>Egypte</v>
      </c>
      <c r="M389" s="21" t="str">
        <f>IFERROR(VLOOKUP(L389,Setup_Team!$B:$C,2,FALSE), "TDB")</f>
        <v>EGY</v>
      </c>
      <c r="N389" s="21" t="str">
        <f>VLOOKUP($A389,Location!$A:$J,9,FALSE)</f>
        <v>Seattle</v>
      </c>
      <c r="O389" s="21" t="str">
        <f>VLOOKUP($A389,Location!$A:$J,10,FALSE)</f>
        <v>Lumen Field</v>
      </c>
      <c r="P389" s="27">
        <v>3</v>
      </c>
      <c r="Q389" s="27">
        <v>1</v>
      </c>
      <c r="R389" s="27" t="str">
        <f t="shared" si="37"/>
        <v>3-1</v>
      </c>
      <c r="S389" s="21">
        <v>0</v>
      </c>
      <c r="T389" s="20">
        <f>VLOOKUP($A389,Database!$A:$Y,10,FALSE)</f>
        <v>57</v>
      </c>
      <c r="U389" s="20">
        <f>VLOOKUP($A389,Database!$A:$Y,11,FALSE)</f>
        <v>122</v>
      </c>
      <c r="V389" s="20">
        <f>VLOOKUP($A389,Database!$A:$Y,12,FALSE)</f>
        <v>135</v>
      </c>
      <c r="W389" s="20" t="str">
        <f>VLOOKUP(A389,Database!A:M,13,FALSE)</f>
        <v>Terminé</v>
      </c>
      <c r="X389" s="20">
        <f>VLOOKUP($A389,Database!$A:$Y,20,FALSE)</f>
        <v>1</v>
      </c>
      <c r="Y389" s="20">
        <f>VLOOKUP($A389,Database!$A:$Y,21,FALSE)</f>
        <v>1</v>
      </c>
      <c r="Z389" s="20">
        <f t="shared" si="36"/>
        <v>0</v>
      </c>
      <c r="AA389" s="20">
        <f t="shared" si="32"/>
        <v>0</v>
      </c>
      <c r="AB389" s="20">
        <f t="shared" ca="1" si="33"/>
        <v>0</v>
      </c>
      <c r="AC389" s="20">
        <f t="shared" ca="1" si="34"/>
        <v>0</v>
      </c>
      <c r="AD389" s="20" t="str">
        <f ca="1">IF(AC389=0,"",IF(OR(ISBLANK(P389),ISBLANK(Q389)),"",IF(ISBLANK(VLOOKUP(A389,Database!A:AA,22,FALSE)),"",VLOOKUP(A389,Database!A:AA,22,FALSE))))</f>
        <v/>
      </c>
      <c r="AE389" s="20">
        <f ca="1">IFERROR(
   IF(
     OR(ISBLANK(P389),ISBLANK(Q389)),
     "",
     IF(
       AND(AB389&lt;&gt;"",OR(W389="Terminé",W389="En cours")),
       VLOOKUP(AD389,Setup_ScoreExactBonus!A:D,4,FALSE),
       0
     )),
  0)</f>
        <v>0</v>
      </c>
      <c r="AF389" s="21">
        <f t="shared" ca="1" si="35"/>
        <v>0</v>
      </c>
      <c r="AG389" s="21">
        <f ca="1">SUMIFS(AF$2:AF389,D$2:D389,D389)</f>
        <v>416</v>
      </c>
    </row>
    <row r="390" spans="1:33" hidden="1" x14ac:dyDescent="0.35">
      <c r="A390" s="21">
        <f>IF(ISBLANK(B390),"",COUNTIF(B$2:B390,B390))-1</f>
        <v>14</v>
      </c>
      <c r="B390" s="27">
        <v>11</v>
      </c>
      <c r="C390" s="10">
        <f>VLOOKUP($A390+IF($A390=0,1,0),Database!$A:$Y,7,FALSE)</f>
        <v>46188.875</v>
      </c>
      <c r="D390" s="21" t="str">
        <f>VLOOKUP(Pronostics!$B390,Setup_MPP!$A:$G,3,FALSE)</f>
        <v>Kinsley91</v>
      </c>
      <c r="E390" s="21" t="str">
        <f>VLOOKUP(Pronostics!$B390,Setup_MPP!$A:$G,2,FALSE)</f>
        <v>Kinsley ROQUE</v>
      </c>
      <c r="F390" s="21" t="str">
        <f>VLOOKUP($B390,Setup_MPP!$A:$E,4,FALSE)</f>
        <v>#CBEBBA</v>
      </c>
      <c r="G390" s="21" t="str">
        <f>VLOOKUP($B390,Setup_MPP!$A:$E,5,FALSE)</f>
        <v>#70BC6E</v>
      </c>
      <c r="H390" s="21" t="str">
        <f>IFERROR(IF(AND(A390&gt;=1,A390&lt;=104),VLOOKUP($A390,Location!$A:$J,6,FALSE),IF(A390=0,"Avant l'ouverture",IF(OR(A390=105,A390=106),"Bonus"))),"")</f>
        <v>Tour 1</v>
      </c>
      <c r="I390" s="21" t="str">
        <f>IF(LEFT(H390,4)="Tour",VLOOKUP(A390,Database!$A:$C,3,FALSE),"")</f>
        <v>G</v>
      </c>
      <c r="J390" s="21" t="str">
        <f>VLOOKUP($A390,Location!$A:$J,7,FALSE)</f>
        <v>Belgique</v>
      </c>
      <c r="K390" s="21" t="str">
        <f>IFERROR(VLOOKUP(J390,Setup_Team!$B:$C,2,FALSE), "TDB")</f>
        <v>BEL</v>
      </c>
      <c r="L390" s="21" t="str">
        <f>VLOOKUP($A390,Location!$A:$J,8,FALSE)</f>
        <v>Egypte</v>
      </c>
      <c r="M390" s="21" t="str">
        <f>IFERROR(VLOOKUP(L390,Setup_Team!$B:$C,2,FALSE), "TDB")</f>
        <v>EGY</v>
      </c>
      <c r="N390" s="21" t="str">
        <f>VLOOKUP($A390,Location!$A:$J,9,FALSE)</f>
        <v>Seattle</v>
      </c>
      <c r="O390" s="21" t="str">
        <f>VLOOKUP($A390,Location!$A:$J,10,FALSE)</f>
        <v>Lumen Field</v>
      </c>
      <c r="P390" s="27">
        <v>1</v>
      </c>
      <c r="Q390" s="27">
        <v>0</v>
      </c>
      <c r="R390" s="27" t="str">
        <f t="shared" si="37"/>
        <v>1-0</v>
      </c>
      <c r="S390" s="21">
        <v>0</v>
      </c>
      <c r="T390" s="20">
        <f>VLOOKUP($A390,Database!$A:$Y,10,FALSE)</f>
        <v>57</v>
      </c>
      <c r="U390" s="20">
        <f>VLOOKUP($A390,Database!$A:$Y,11,FALSE)</f>
        <v>122</v>
      </c>
      <c r="V390" s="20">
        <f>VLOOKUP($A390,Database!$A:$Y,12,FALSE)</f>
        <v>135</v>
      </c>
      <c r="W390" s="20" t="str">
        <f>VLOOKUP(A390,Database!A:M,13,FALSE)</f>
        <v>Terminé</v>
      </c>
      <c r="X390" s="20">
        <f>VLOOKUP($A390,Database!$A:$Y,20,FALSE)</f>
        <v>1</v>
      </c>
      <c r="Y390" s="20">
        <f>VLOOKUP($A390,Database!$A:$Y,21,FALSE)</f>
        <v>1</v>
      </c>
      <c r="Z390" s="20">
        <f t="shared" si="36"/>
        <v>0</v>
      </c>
      <c r="AA390" s="20">
        <f t="shared" si="32"/>
        <v>0</v>
      </c>
      <c r="AB390" s="20">
        <f t="shared" ca="1" si="33"/>
        <v>0</v>
      </c>
      <c r="AC390" s="20">
        <f t="shared" ca="1" si="34"/>
        <v>0</v>
      </c>
      <c r="AD390" s="20" t="str">
        <f ca="1">IF(AC390=0,"",IF(OR(ISBLANK(P390),ISBLANK(Q390)),"",IF(ISBLANK(VLOOKUP(A390,Database!A:AA,22,FALSE)),"",VLOOKUP(A390,Database!A:AA,22,FALSE))))</f>
        <v/>
      </c>
      <c r="AE390" s="20">
        <f ca="1">IFERROR(
   IF(
     OR(ISBLANK(P390),ISBLANK(Q390)),
     "",
     IF(
       AND(AB390&lt;&gt;"",OR(W390="Terminé",W390="En cours")),
       VLOOKUP(AD390,Setup_ScoreExactBonus!A:D,4,FALSE),
       0
     )),
  0)</f>
        <v>0</v>
      </c>
      <c r="AF390" s="21">
        <f t="shared" ca="1" si="35"/>
        <v>0</v>
      </c>
      <c r="AG390" s="21">
        <f ca="1">SUMIFS(AF$2:AF390,D$2:D390,D390)</f>
        <v>489</v>
      </c>
    </row>
    <row r="391" spans="1:33" hidden="1" x14ac:dyDescent="0.35">
      <c r="A391" s="21">
        <f>IF(ISBLANK(B391),"",COUNTIF(B$2:B391,B391))-1</f>
        <v>14</v>
      </c>
      <c r="B391" s="27">
        <v>12</v>
      </c>
      <c r="C391" s="10">
        <f>VLOOKUP($A391+IF($A391=0,1,0),Database!$A:$Y,7,FALSE)</f>
        <v>46188.875</v>
      </c>
      <c r="D391" s="21" t="str">
        <f>VLOOKUP(Pronostics!$B391,Setup_MPP!$A:$G,3,FALSE)</f>
        <v>Jaouad1</v>
      </c>
      <c r="E391" s="21" t="str">
        <f>VLOOKUP(Pronostics!$B391,Setup_MPP!$A:$G,2,FALSE)</f>
        <v>Jaouad SETTI</v>
      </c>
      <c r="F391" s="21" t="str">
        <f>VLOOKUP($B391,Setup_MPP!$A:$E,4,FALSE)</f>
        <v>#C2D4FF</v>
      </c>
      <c r="G391" s="21" t="str">
        <f>VLOOKUP($B391,Setup_MPP!$A:$E,5,FALSE)</f>
        <v>#6586D5</v>
      </c>
      <c r="H391" s="21" t="str">
        <f>IFERROR(IF(AND(A391&gt;=1,A391&lt;=104),VLOOKUP($A391,Location!$A:$J,6,FALSE),IF(A391=0,"Avant l'ouverture",IF(OR(A391=105,A391=106),"Bonus"))),"")</f>
        <v>Tour 1</v>
      </c>
      <c r="I391" s="21" t="str">
        <f>IF(LEFT(H391,4)="Tour",VLOOKUP(A391,Database!$A:$C,3,FALSE),"")</f>
        <v>G</v>
      </c>
      <c r="J391" s="21" t="str">
        <f>VLOOKUP($A391,Location!$A:$J,7,FALSE)</f>
        <v>Belgique</v>
      </c>
      <c r="K391" s="21" t="str">
        <f>IFERROR(VLOOKUP(J391,Setup_Team!$B:$C,2,FALSE), "TDB")</f>
        <v>BEL</v>
      </c>
      <c r="L391" s="21" t="str">
        <f>VLOOKUP($A391,Location!$A:$J,8,FALSE)</f>
        <v>Egypte</v>
      </c>
      <c r="M391" s="21" t="str">
        <f>IFERROR(VLOOKUP(L391,Setup_Team!$B:$C,2,FALSE), "TDB")</f>
        <v>EGY</v>
      </c>
      <c r="N391" s="21" t="str">
        <f>VLOOKUP($A391,Location!$A:$J,9,FALSE)</f>
        <v>Seattle</v>
      </c>
      <c r="O391" s="21" t="str">
        <f>VLOOKUP($A391,Location!$A:$J,10,FALSE)</f>
        <v>Lumen Field</v>
      </c>
      <c r="P391" s="27">
        <v>1</v>
      </c>
      <c r="Q391" s="27">
        <v>0</v>
      </c>
      <c r="R391" s="27" t="str">
        <f t="shared" si="37"/>
        <v>1-0</v>
      </c>
      <c r="S391" s="21">
        <v>0</v>
      </c>
      <c r="T391" s="20">
        <f>VLOOKUP($A391,Database!$A:$Y,10,FALSE)</f>
        <v>57</v>
      </c>
      <c r="U391" s="20">
        <f>VLOOKUP($A391,Database!$A:$Y,11,FALSE)</f>
        <v>122</v>
      </c>
      <c r="V391" s="20">
        <f>VLOOKUP($A391,Database!$A:$Y,12,FALSE)</f>
        <v>135</v>
      </c>
      <c r="W391" s="20" t="str">
        <f>VLOOKUP(A391,Database!A:M,13,FALSE)</f>
        <v>Terminé</v>
      </c>
      <c r="X391" s="20">
        <f>VLOOKUP($A391,Database!$A:$Y,20,FALSE)</f>
        <v>1</v>
      </c>
      <c r="Y391" s="20">
        <f>VLOOKUP($A391,Database!$A:$Y,21,FALSE)</f>
        <v>1</v>
      </c>
      <c r="Z391" s="20">
        <f t="shared" si="36"/>
        <v>0</v>
      </c>
      <c r="AA391" s="20">
        <f t="shared" si="32"/>
        <v>0</v>
      </c>
      <c r="AB391" s="20">
        <f t="shared" ca="1" si="33"/>
        <v>0</v>
      </c>
      <c r="AC391" s="20">
        <f t="shared" ca="1" si="34"/>
        <v>0</v>
      </c>
      <c r="AD391" s="20" t="str">
        <f ca="1">IF(AC391=0,"",IF(OR(ISBLANK(P391),ISBLANK(Q391)),"",IF(ISBLANK(VLOOKUP(A391,Database!A:AA,22,FALSE)),"",VLOOKUP(A391,Database!A:AA,22,FALSE))))</f>
        <v/>
      </c>
      <c r="AE391" s="20">
        <f ca="1">IFERROR(
   IF(
     OR(ISBLANK(P391),ISBLANK(Q391)),
     "",
     IF(
       AND(AB391&lt;&gt;"",OR(W391="Terminé",W391="En cours")),
       VLOOKUP(AD391,Setup_ScoreExactBonus!A:D,4,FALSE),
       0
     )),
  0)</f>
        <v>0</v>
      </c>
      <c r="AF391" s="21">
        <f t="shared" ca="1" si="35"/>
        <v>0</v>
      </c>
      <c r="AG391" s="21">
        <f ca="1">SUMIFS(AF$2:AF391,D$2:D391,D391)</f>
        <v>612</v>
      </c>
    </row>
    <row r="392" spans="1:33" hidden="1" x14ac:dyDescent="0.35">
      <c r="A392" s="21">
        <f>IF(ISBLANK(B392),"",COUNTIF(B$2:B392,B392))-1</f>
        <v>14</v>
      </c>
      <c r="B392" s="27">
        <v>13</v>
      </c>
      <c r="C392" s="10">
        <f>VLOOKUP($A392+IF($A392=0,1,0),Database!$A:$Y,7,FALSE)</f>
        <v>46188.875</v>
      </c>
      <c r="D392" s="21" t="str">
        <f>VLOOKUP(Pronostics!$B392,Setup_MPP!$A:$G,3,FALSE)</f>
        <v>Julien_I</v>
      </c>
      <c r="E392" s="21" t="str">
        <f>VLOOKUP(Pronostics!$B392,Setup_MPP!$A:$G,2,FALSE)</f>
        <v>Julien INGE</v>
      </c>
      <c r="F392" s="21" t="str">
        <f>VLOOKUP($B392,Setup_MPP!$A:$E,4,FALSE)</f>
        <v>#C1E0EF</v>
      </c>
      <c r="G392" s="21" t="str">
        <f>VLOOKUP($B392,Setup_MPP!$A:$E,5,FALSE)</f>
        <v>#4F91B2</v>
      </c>
      <c r="H392" s="21" t="str">
        <f>IFERROR(IF(AND(A392&gt;=1,A392&lt;=104),VLOOKUP($A392,Location!$A:$J,6,FALSE),IF(A392=0,"Avant l'ouverture",IF(OR(A392=105,A392=106),"Bonus"))),"")</f>
        <v>Tour 1</v>
      </c>
      <c r="I392" s="21" t="str">
        <f>IF(LEFT(H392,4)="Tour",VLOOKUP(A392,Database!$A:$C,3,FALSE),"")</f>
        <v>G</v>
      </c>
      <c r="J392" s="21" t="str">
        <f>VLOOKUP($A392,Location!$A:$J,7,FALSE)</f>
        <v>Belgique</v>
      </c>
      <c r="K392" s="21" t="str">
        <f>IFERROR(VLOOKUP(J392,Setup_Team!$B:$C,2,FALSE), "TDB")</f>
        <v>BEL</v>
      </c>
      <c r="L392" s="21" t="str">
        <f>VLOOKUP($A392,Location!$A:$J,8,FALSE)</f>
        <v>Egypte</v>
      </c>
      <c r="M392" s="21" t="str">
        <f>IFERROR(VLOOKUP(L392,Setup_Team!$B:$C,2,FALSE), "TDB")</f>
        <v>EGY</v>
      </c>
      <c r="N392" s="21" t="str">
        <f>VLOOKUP($A392,Location!$A:$J,9,FALSE)</f>
        <v>Seattle</v>
      </c>
      <c r="O392" s="21" t="str">
        <f>VLOOKUP($A392,Location!$A:$J,10,FALSE)</f>
        <v>Lumen Field</v>
      </c>
      <c r="P392" s="27">
        <v>3</v>
      </c>
      <c r="Q392" s="27">
        <v>1</v>
      </c>
      <c r="R392" s="27" t="str">
        <f t="shared" si="37"/>
        <v>3-1</v>
      </c>
      <c r="S392" s="21">
        <v>0</v>
      </c>
      <c r="T392" s="20">
        <f>VLOOKUP($A392,Database!$A:$Y,10,FALSE)</f>
        <v>57</v>
      </c>
      <c r="U392" s="20">
        <f>VLOOKUP($A392,Database!$A:$Y,11,FALSE)</f>
        <v>122</v>
      </c>
      <c r="V392" s="20">
        <f>VLOOKUP($A392,Database!$A:$Y,12,FALSE)</f>
        <v>135</v>
      </c>
      <c r="W392" s="20" t="str">
        <f>VLOOKUP(A392,Database!A:M,13,FALSE)</f>
        <v>Terminé</v>
      </c>
      <c r="X392" s="20">
        <f>VLOOKUP($A392,Database!$A:$Y,20,FALSE)</f>
        <v>1</v>
      </c>
      <c r="Y392" s="20">
        <f>VLOOKUP($A392,Database!$A:$Y,21,FALSE)</f>
        <v>1</v>
      </c>
      <c r="Z392" s="20">
        <f t="shared" si="36"/>
        <v>0</v>
      </c>
      <c r="AA392" s="20">
        <f t="shared" si="32"/>
        <v>0</v>
      </c>
      <c r="AB392" s="20">
        <f t="shared" ca="1" si="33"/>
        <v>0</v>
      </c>
      <c r="AC392" s="20">
        <f t="shared" ca="1" si="34"/>
        <v>0</v>
      </c>
      <c r="AD392" s="20" t="str">
        <f ca="1">IF(AC392=0,"",IF(OR(ISBLANK(P392),ISBLANK(Q392)),"",IF(ISBLANK(VLOOKUP(A392,Database!A:AA,22,FALSE)),"",VLOOKUP(A392,Database!A:AA,22,FALSE))))</f>
        <v/>
      </c>
      <c r="AE392" s="20">
        <f ca="1">IFERROR(
   IF(
     OR(ISBLANK(P392),ISBLANK(Q392)),
     "",
     IF(
       AND(AB392&lt;&gt;"",OR(W392="Terminé",W392="En cours")),
       VLOOKUP(AD392,Setup_ScoreExactBonus!A:D,4,FALSE),
       0
     )),
  0)</f>
        <v>0</v>
      </c>
      <c r="AF392" s="21">
        <f t="shared" ca="1" si="35"/>
        <v>0</v>
      </c>
      <c r="AG392" s="21">
        <f ca="1">SUMIFS(AF$2:AF392,D$2:D392,D392)</f>
        <v>789</v>
      </c>
    </row>
    <row r="393" spans="1:33" hidden="1" x14ac:dyDescent="0.35">
      <c r="A393" s="21">
        <f>IF(ISBLANK(B393),"",COUNTIF(B$2:B393,B393))-1</f>
        <v>14</v>
      </c>
      <c r="B393" s="27">
        <v>14</v>
      </c>
      <c r="C393" s="10">
        <f>VLOOKUP($A393+IF($A393=0,1,0),Database!$A:$Y,7,FALSE)</f>
        <v>46188.875</v>
      </c>
      <c r="D393" s="21" t="str">
        <f>VLOOKUP(Pronostics!$B393,Setup_MPP!$A:$G,3,FALSE)</f>
        <v>MarieEYT</v>
      </c>
      <c r="E393" s="21" t="str">
        <f>VLOOKUP(Pronostics!$B393,Setup_MPP!$A:$G,2,FALSE)</f>
        <v>Marie EXBRAYAT</v>
      </c>
      <c r="F393" s="21" t="str">
        <f>VLOOKUP($B393,Setup_MPP!$A:$E,4,FALSE)</f>
        <v>#FFAFD2</v>
      </c>
      <c r="G393" s="21" t="str">
        <f>VLOOKUP($B393,Setup_MPP!$A:$E,5,FALSE)</f>
        <v>#F2589B</v>
      </c>
      <c r="H393" s="21" t="str">
        <f>IFERROR(IF(AND(A393&gt;=1,A393&lt;=104),VLOOKUP($A393,Location!$A:$J,6,FALSE),IF(A393=0,"Avant l'ouverture",IF(OR(A393=105,A393=106),"Bonus"))),"")</f>
        <v>Tour 1</v>
      </c>
      <c r="I393" s="21" t="str">
        <f>IF(LEFT(H393,4)="Tour",VLOOKUP(A393,Database!$A:$C,3,FALSE),"")</f>
        <v>G</v>
      </c>
      <c r="J393" s="21" t="str">
        <f>VLOOKUP($A393,Location!$A:$J,7,FALSE)</f>
        <v>Belgique</v>
      </c>
      <c r="K393" s="21" t="str">
        <f>IFERROR(VLOOKUP(J393,Setup_Team!$B:$C,2,FALSE), "TDB")</f>
        <v>BEL</v>
      </c>
      <c r="L393" s="21" t="str">
        <f>VLOOKUP($A393,Location!$A:$J,8,FALSE)</f>
        <v>Egypte</v>
      </c>
      <c r="M393" s="21" t="str">
        <f>IFERROR(VLOOKUP(L393,Setup_Team!$B:$C,2,FALSE), "TDB")</f>
        <v>EGY</v>
      </c>
      <c r="N393" s="21" t="str">
        <f>VLOOKUP($A393,Location!$A:$J,9,FALSE)</f>
        <v>Seattle</v>
      </c>
      <c r="O393" s="21" t="str">
        <f>VLOOKUP($A393,Location!$A:$J,10,FALSE)</f>
        <v>Lumen Field</v>
      </c>
      <c r="P393" s="27">
        <v>3</v>
      </c>
      <c r="Q393" s="27">
        <v>1</v>
      </c>
      <c r="R393" s="27" t="str">
        <f t="shared" si="37"/>
        <v>3-1</v>
      </c>
      <c r="S393" s="21">
        <v>0</v>
      </c>
      <c r="T393" s="20">
        <f>VLOOKUP($A393,Database!$A:$Y,10,FALSE)</f>
        <v>57</v>
      </c>
      <c r="U393" s="20">
        <f>VLOOKUP($A393,Database!$A:$Y,11,FALSE)</f>
        <v>122</v>
      </c>
      <c r="V393" s="20">
        <f>VLOOKUP($A393,Database!$A:$Y,12,FALSE)</f>
        <v>135</v>
      </c>
      <c r="W393" s="20" t="str">
        <f>VLOOKUP(A393,Database!A:M,13,FALSE)</f>
        <v>Terminé</v>
      </c>
      <c r="X393" s="20">
        <f>VLOOKUP($A393,Database!$A:$Y,20,FALSE)</f>
        <v>1</v>
      </c>
      <c r="Y393" s="20">
        <f>VLOOKUP($A393,Database!$A:$Y,21,FALSE)</f>
        <v>1</v>
      </c>
      <c r="Z393" s="20">
        <f t="shared" si="36"/>
        <v>0</v>
      </c>
      <c r="AA393" s="20">
        <f t="shared" si="32"/>
        <v>0</v>
      </c>
      <c r="AB393" s="20">
        <f t="shared" ca="1" si="33"/>
        <v>0</v>
      </c>
      <c r="AC393" s="20">
        <f t="shared" ca="1" si="34"/>
        <v>0</v>
      </c>
      <c r="AD393" s="20" t="str">
        <f ca="1">IF(AC393=0,"",IF(OR(ISBLANK(P393),ISBLANK(Q393)),"",IF(ISBLANK(VLOOKUP(A393,Database!A:AA,22,FALSE)),"",VLOOKUP(A393,Database!A:AA,22,FALSE))))</f>
        <v/>
      </c>
      <c r="AE393" s="20">
        <f ca="1">IFERROR(
   IF(
     OR(ISBLANK(P393),ISBLANK(Q393)),
     "",
     IF(
       AND(AB393&lt;&gt;"",OR(W393="Terminé",W393="En cours")),
       VLOOKUP(AD393,Setup_ScoreExactBonus!A:D,4,FALSE),
       0
     )),
  0)</f>
        <v>0</v>
      </c>
      <c r="AF393" s="21">
        <f t="shared" ca="1" si="35"/>
        <v>0</v>
      </c>
      <c r="AG393" s="21">
        <f ca="1">SUMIFS(AF$2:AF393,D$2:D393,D393)</f>
        <v>424</v>
      </c>
    </row>
    <row r="394" spans="1:33" hidden="1" x14ac:dyDescent="0.35">
      <c r="A394" s="21">
        <f>IF(ISBLANK(B394),"",COUNTIF(B$2:B394,B394))-1</f>
        <v>14</v>
      </c>
      <c r="B394" s="27">
        <v>15</v>
      </c>
      <c r="C394" s="10">
        <f>VLOOKUP($A394+IF($A394=0,1,0),Database!$A:$Y,7,FALSE)</f>
        <v>46188.875</v>
      </c>
      <c r="D394" s="21" t="str">
        <f>VLOOKUP(Pronostics!$B394,Setup_MPP!$A:$G,3,FALSE)</f>
        <v>Amino28</v>
      </c>
      <c r="E394" s="21" t="str">
        <f>VLOOKUP(Pronostics!$B394,Setup_MPP!$A:$G,2,FALSE)</f>
        <v>Amine ZARROUKI</v>
      </c>
      <c r="F394" s="21" t="str">
        <f>VLOOKUP($B394,Setup_MPP!$A:$E,4,FALSE)</f>
        <v>#FF9898</v>
      </c>
      <c r="G394" s="21" t="str">
        <f>VLOOKUP($B394,Setup_MPP!$A:$E,5,FALSE)</f>
        <v>#FF5D5D</v>
      </c>
      <c r="H394" s="21" t="str">
        <f>IFERROR(IF(AND(A394&gt;=1,A394&lt;=104),VLOOKUP($A394,Location!$A:$J,6,FALSE),IF(A394=0,"Avant l'ouverture",IF(OR(A394=105,A394=106),"Bonus"))),"")</f>
        <v>Tour 1</v>
      </c>
      <c r="I394" s="21" t="str">
        <f>IF(LEFT(H394,4)="Tour",VLOOKUP(A394,Database!$A:$C,3,FALSE),"")</f>
        <v>G</v>
      </c>
      <c r="J394" s="21" t="str">
        <f>VLOOKUP($A394,Location!$A:$J,7,FALSE)</f>
        <v>Belgique</v>
      </c>
      <c r="K394" s="21" t="str">
        <f>IFERROR(VLOOKUP(J394,Setup_Team!$B:$C,2,FALSE), "TDB")</f>
        <v>BEL</v>
      </c>
      <c r="L394" s="21" t="str">
        <f>VLOOKUP($A394,Location!$A:$J,8,FALSE)</f>
        <v>Egypte</v>
      </c>
      <c r="M394" s="21" t="str">
        <f>IFERROR(VLOOKUP(L394,Setup_Team!$B:$C,2,FALSE), "TDB")</f>
        <v>EGY</v>
      </c>
      <c r="N394" s="21" t="str">
        <f>VLOOKUP($A394,Location!$A:$J,9,FALSE)</f>
        <v>Seattle</v>
      </c>
      <c r="O394" s="21" t="str">
        <f>VLOOKUP($A394,Location!$A:$J,10,FALSE)</f>
        <v>Lumen Field</v>
      </c>
      <c r="P394" s="27">
        <v>2</v>
      </c>
      <c r="Q394" s="27">
        <v>0</v>
      </c>
      <c r="R394" s="27" t="str">
        <f t="shared" si="37"/>
        <v>2-0</v>
      </c>
      <c r="S394" s="21">
        <v>0</v>
      </c>
      <c r="T394" s="20">
        <f>VLOOKUP($A394,Database!$A:$Y,10,FALSE)</f>
        <v>57</v>
      </c>
      <c r="U394" s="20">
        <f>VLOOKUP($A394,Database!$A:$Y,11,FALSE)</f>
        <v>122</v>
      </c>
      <c r="V394" s="20">
        <f>VLOOKUP($A394,Database!$A:$Y,12,FALSE)</f>
        <v>135</v>
      </c>
      <c r="W394" s="20" t="str">
        <f>VLOOKUP(A394,Database!A:M,13,FALSE)</f>
        <v>Terminé</v>
      </c>
      <c r="X394" s="20">
        <f>VLOOKUP($A394,Database!$A:$Y,20,FALSE)</f>
        <v>1</v>
      </c>
      <c r="Y394" s="20">
        <f>VLOOKUP($A394,Database!$A:$Y,21,FALSE)</f>
        <v>1</v>
      </c>
      <c r="Z394" s="20">
        <f t="shared" si="36"/>
        <v>0</v>
      </c>
      <c r="AA394" s="20">
        <f t="shared" si="32"/>
        <v>0</v>
      </c>
      <c r="AB394" s="20">
        <f t="shared" ca="1" si="33"/>
        <v>0</v>
      </c>
      <c r="AC394" s="20">
        <f t="shared" ca="1" si="34"/>
        <v>0</v>
      </c>
      <c r="AD394" s="20" t="str">
        <f ca="1">IF(AC394=0,"",IF(OR(ISBLANK(P394),ISBLANK(Q394)),"",IF(ISBLANK(VLOOKUP(A394,Database!A:AA,22,FALSE)),"",VLOOKUP(A394,Database!A:AA,22,FALSE))))</f>
        <v/>
      </c>
      <c r="AE394" s="20">
        <f ca="1">IFERROR(
   IF(
     OR(ISBLANK(P394),ISBLANK(Q394)),
     "",
     IF(
       AND(AB394&lt;&gt;"",OR(W394="Terminé",W394="En cours")),
       VLOOKUP(AD394,Setup_ScoreExactBonus!A:D,4,FALSE),
       0
     )),
  0)</f>
        <v>0</v>
      </c>
      <c r="AF394" s="21">
        <f t="shared" ca="1" si="35"/>
        <v>0</v>
      </c>
      <c r="AG394" s="21">
        <f ca="1">SUMIFS(AF$2:AF394,D$2:D394,D394)</f>
        <v>524</v>
      </c>
    </row>
    <row r="395" spans="1:33" hidden="1" x14ac:dyDescent="0.35">
      <c r="A395" s="21">
        <f>IF(ISBLANK(B395),"",COUNTIF(B$2:B395,B395))-1</f>
        <v>14</v>
      </c>
      <c r="B395" s="27">
        <v>16</v>
      </c>
      <c r="C395" s="10">
        <f>VLOOKUP($A395+IF($A395=0,1,0),Database!$A:$Y,7,FALSE)</f>
        <v>46188.875</v>
      </c>
      <c r="D395" s="21" t="str">
        <f>VLOOKUP(Pronostics!$B395,Setup_MPP!$A:$G,3,FALSE)</f>
        <v>RomaLaura</v>
      </c>
      <c r="E395" s="21" t="str">
        <f>VLOOKUP(Pronostics!$B395,Setup_MPP!$A:$G,2,FALSE)</f>
        <v>Laura GIULIANO</v>
      </c>
      <c r="F395" s="21" t="str">
        <f>VLOOKUP($B395,Setup_MPP!$A:$E,4,FALSE)</f>
        <v>#86A4FE</v>
      </c>
      <c r="G395" s="21" t="str">
        <f>VLOOKUP($B395,Setup_MPP!$A:$E,5,FALSE)</f>
        <v>#3769FF</v>
      </c>
      <c r="H395" s="21" t="str">
        <f>IFERROR(IF(AND(A395&gt;=1,A395&lt;=104),VLOOKUP($A395,Location!$A:$J,6,FALSE),IF(A395=0,"Avant l'ouverture",IF(OR(A395=105,A395=106),"Bonus"))),"")</f>
        <v>Tour 1</v>
      </c>
      <c r="I395" s="21" t="str">
        <f>IF(LEFT(H395,4)="Tour",VLOOKUP(A395,Database!$A:$C,3,FALSE),"")</f>
        <v>G</v>
      </c>
      <c r="J395" s="21" t="str">
        <f>VLOOKUP($A395,Location!$A:$J,7,FALSE)</f>
        <v>Belgique</v>
      </c>
      <c r="K395" s="21" t="str">
        <f>IFERROR(VLOOKUP(J395,Setup_Team!$B:$C,2,FALSE), "TDB")</f>
        <v>BEL</v>
      </c>
      <c r="L395" s="21" t="str">
        <f>VLOOKUP($A395,Location!$A:$J,8,FALSE)</f>
        <v>Egypte</v>
      </c>
      <c r="M395" s="21" t="str">
        <f>IFERROR(VLOOKUP(L395,Setup_Team!$B:$C,2,FALSE), "TDB")</f>
        <v>EGY</v>
      </c>
      <c r="N395" s="21" t="str">
        <f>VLOOKUP($A395,Location!$A:$J,9,FALSE)</f>
        <v>Seattle</v>
      </c>
      <c r="O395" s="21" t="str">
        <f>VLOOKUP($A395,Location!$A:$J,10,FALSE)</f>
        <v>Lumen Field</v>
      </c>
      <c r="P395" s="27">
        <v>2</v>
      </c>
      <c r="Q395" s="27">
        <v>2</v>
      </c>
      <c r="R395" s="27" t="str">
        <f t="shared" si="37"/>
        <v>2-2</v>
      </c>
      <c r="S395" s="21">
        <v>0</v>
      </c>
      <c r="T395" s="20">
        <f>VLOOKUP($A395,Database!$A:$Y,10,FALSE)</f>
        <v>57</v>
      </c>
      <c r="U395" s="20">
        <f>VLOOKUP($A395,Database!$A:$Y,11,FALSE)</f>
        <v>122</v>
      </c>
      <c r="V395" s="20">
        <f>VLOOKUP($A395,Database!$A:$Y,12,FALSE)</f>
        <v>135</v>
      </c>
      <c r="W395" s="20" t="str">
        <f>VLOOKUP(A395,Database!A:M,13,FALSE)</f>
        <v>Terminé</v>
      </c>
      <c r="X395" s="20">
        <f>VLOOKUP($A395,Database!$A:$Y,20,FALSE)</f>
        <v>1</v>
      </c>
      <c r="Y395" s="20">
        <f>VLOOKUP($A395,Database!$A:$Y,21,FALSE)</f>
        <v>1</v>
      </c>
      <c r="Z395" s="20">
        <f t="shared" si="36"/>
        <v>0</v>
      </c>
      <c r="AA395" s="20">
        <f t="shared" si="32"/>
        <v>1</v>
      </c>
      <c r="AB395" s="20">
        <f t="shared" ca="1" si="33"/>
        <v>122</v>
      </c>
      <c r="AC395" s="20">
        <f t="shared" ca="1" si="34"/>
        <v>0</v>
      </c>
      <c r="AD395" s="20" t="str">
        <f ca="1">IF(AC395=0,"",IF(OR(ISBLANK(P395),ISBLANK(Q395)),"",IF(ISBLANK(VLOOKUP(A395,Database!A:AA,22,FALSE)),"",VLOOKUP(A395,Database!A:AA,22,FALSE))))</f>
        <v/>
      </c>
      <c r="AE395" s="20">
        <f ca="1">IFERROR(
   IF(
     OR(ISBLANK(P395),ISBLANK(Q395)),
     "",
     IF(
       AND(AB395&lt;&gt;"",OR(W395="Terminé",W395="En cours")),
       VLOOKUP(AD395,Setup_ScoreExactBonus!A:D,4,FALSE),
       0
     )),
  0)</f>
        <v>0</v>
      </c>
      <c r="AF395" s="21">
        <f t="shared" ca="1" si="35"/>
        <v>122</v>
      </c>
      <c r="AG395" s="21">
        <f ca="1">SUMIFS(AF$2:AF395,D$2:D395,D395)</f>
        <v>275</v>
      </c>
    </row>
    <row r="396" spans="1:33" hidden="1" x14ac:dyDescent="0.35">
      <c r="A396" s="21">
        <f>IF(ISBLANK(B396),"",COUNTIF(B$2:B396,B396))-1</f>
        <v>14</v>
      </c>
      <c r="B396" s="27">
        <v>17</v>
      </c>
      <c r="C396" s="10">
        <f>VLOOKUP($A396+IF($A396=0,1,0),Database!$A:$Y,7,FALSE)</f>
        <v>46188.875</v>
      </c>
      <c r="D396" s="21" t="str">
        <f>VLOOKUP(Pronostics!$B396,Setup_MPP!$A:$G,3,FALSE)</f>
        <v>Julien_cri</v>
      </c>
      <c r="E396" s="21" t="str">
        <f>VLOOKUP(Pronostics!$B396,Setup_MPP!$A:$G,2,FALSE)</f>
        <v>Julien CRIMOTEL</v>
      </c>
      <c r="F396" s="21" t="str">
        <f>VLOOKUP($B396,Setup_MPP!$A:$E,4,FALSE)</f>
        <v>#FFB0B0</v>
      </c>
      <c r="G396" s="21" t="str">
        <f>VLOOKUP($B396,Setup_MPP!$A:$E,5,FALSE)</f>
        <v>#F25757</v>
      </c>
      <c r="H396" s="21" t="str">
        <f>IFERROR(IF(AND(A396&gt;=1,A396&lt;=104),VLOOKUP($A396,Location!$A:$J,6,FALSE),IF(A396=0,"Avant l'ouverture",IF(OR(A396=105,A396=106),"Bonus"))),"")</f>
        <v>Tour 1</v>
      </c>
      <c r="I396" s="21" t="str">
        <f>IF(LEFT(H396,4)="Tour",VLOOKUP(A396,Database!$A:$C,3,FALSE),"")</f>
        <v>G</v>
      </c>
      <c r="J396" s="21" t="str">
        <f>VLOOKUP($A396,Location!$A:$J,7,FALSE)</f>
        <v>Belgique</v>
      </c>
      <c r="K396" s="21" t="str">
        <f>IFERROR(VLOOKUP(J396,Setup_Team!$B:$C,2,FALSE), "TDB")</f>
        <v>BEL</v>
      </c>
      <c r="L396" s="21" t="str">
        <f>VLOOKUP($A396,Location!$A:$J,8,FALSE)</f>
        <v>Egypte</v>
      </c>
      <c r="M396" s="21" t="str">
        <f>IFERROR(VLOOKUP(L396,Setup_Team!$B:$C,2,FALSE), "TDB")</f>
        <v>EGY</v>
      </c>
      <c r="N396" s="21" t="str">
        <f>VLOOKUP($A396,Location!$A:$J,9,FALSE)</f>
        <v>Seattle</v>
      </c>
      <c r="O396" s="21" t="str">
        <f>VLOOKUP($A396,Location!$A:$J,10,FALSE)</f>
        <v>Lumen Field</v>
      </c>
      <c r="P396" s="27">
        <v>3</v>
      </c>
      <c r="Q396" s="27">
        <v>0</v>
      </c>
      <c r="R396" s="27" t="str">
        <f t="shared" si="37"/>
        <v>3-0</v>
      </c>
      <c r="S396" s="21">
        <v>0</v>
      </c>
      <c r="T396" s="20">
        <f>VLOOKUP($A396,Database!$A:$Y,10,FALSE)</f>
        <v>57</v>
      </c>
      <c r="U396" s="20">
        <f>VLOOKUP($A396,Database!$A:$Y,11,FALSE)</f>
        <v>122</v>
      </c>
      <c r="V396" s="20">
        <f>VLOOKUP($A396,Database!$A:$Y,12,FALSE)</f>
        <v>135</v>
      </c>
      <c r="W396" s="20" t="str">
        <f>VLOOKUP(A396,Database!A:M,13,FALSE)</f>
        <v>Terminé</v>
      </c>
      <c r="X396" s="20">
        <f>VLOOKUP($A396,Database!$A:$Y,20,FALSE)</f>
        <v>1</v>
      </c>
      <c r="Y396" s="20">
        <f>VLOOKUP($A396,Database!$A:$Y,21,FALSE)</f>
        <v>1</v>
      </c>
      <c r="Z396" s="20">
        <f t="shared" si="36"/>
        <v>0</v>
      </c>
      <c r="AA396" s="20">
        <f t="shared" si="32"/>
        <v>0</v>
      </c>
      <c r="AB396" s="20">
        <f t="shared" ca="1" si="33"/>
        <v>0</v>
      </c>
      <c r="AC396" s="20">
        <f t="shared" ca="1" si="34"/>
        <v>0</v>
      </c>
      <c r="AD396" s="20" t="str">
        <f ca="1">IF(AC396=0,"",IF(OR(ISBLANK(P396),ISBLANK(Q396)),"",IF(ISBLANK(VLOOKUP(A396,Database!A:AA,22,FALSE)),"",VLOOKUP(A396,Database!A:AA,22,FALSE))))</f>
        <v/>
      </c>
      <c r="AE396" s="20">
        <f ca="1">IFERROR(
   IF(
     OR(ISBLANK(P396),ISBLANK(Q396)),
     "",
     IF(
       AND(AB396&lt;&gt;"",OR(W396="Terminé",W396="En cours")),
       VLOOKUP(AD396,Setup_ScoreExactBonus!A:D,4,FALSE),
       0
     )),
  0)</f>
        <v>0</v>
      </c>
      <c r="AF396" s="21">
        <f t="shared" ca="1" si="35"/>
        <v>0</v>
      </c>
      <c r="AG396" s="21">
        <f ca="1">SUMIFS(AF$2:AF396,D$2:D396,D396)</f>
        <v>451</v>
      </c>
    </row>
    <row r="397" spans="1:33" hidden="1" x14ac:dyDescent="0.35">
      <c r="A397" s="21">
        <f>IF(ISBLANK(B397),"",COUNTIF(B$2:B397,B397))-1</f>
        <v>14</v>
      </c>
      <c r="B397" s="27">
        <v>18</v>
      </c>
      <c r="C397" s="10">
        <f>VLOOKUP($A397+IF($A397=0,1,0),Database!$A:$Y,7,FALSE)</f>
        <v>46188.875</v>
      </c>
      <c r="D397" s="21" t="str">
        <f>VLOOKUP(Pronostics!$B397,Setup_MPP!$A:$G,3,FALSE)</f>
        <v>Cartone</v>
      </c>
      <c r="E397" s="21" t="str">
        <f>VLOOKUP(Pronostics!$B397,Setup_MPP!$A:$G,2,FALSE)</f>
        <v>Quentin CARTON</v>
      </c>
      <c r="F397" s="21" t="str">
        <f>VLOOKUP($B397,Setup_MPP!$A:$E,4,FALSE)</f>
        <v>#F0BC42</v>
      </c>
      <c r="G397" s="21" t="str">
        <f>VLOOKUP($B397,Setup_MPP!$A:$E,5,FALSE)</f>
        <v>#8E1F2F</v>
      </c>
      <c r="H397" s="21" t="str">
        <f>IFERROR(IF(AND(A397&gt;=1,A397&lt;=104),VLOOKUP($A397,Location!$A:$J,6,FALSE),IF(A397=0,"Avant l'ouverture",IF(OR(A397=105,A397=106),"Bonus"))),"")</f>
        <v>Tour 1</v>
      </c>
      <c r="I397" s="21" t="str">
        <f>IF(LEFT(H397,4)="Tour",VLOOKUP(A397,Database!$A:$C,3,FALSE),"")</f>
        <v>G</v>
      </c>
      <c r="J397" s="21" t="str">
        <f>VLOOKUP($A397,Location!$A:$J,7,FALSE)</f>
        <v>Belgique</v>
      </c>
      <c r="K397" s="21" t="str">
        <f>IFERROR(VLOOKUP(J397,Setup_Team!$B:$C,2,FALSE), "TDB")</f>
        <v>BEL</v>
      </c>
      <c r="L397" s="21" t="str">
        <f>VLOOKUP($A397,Location!$A:$J,8,FALSE)</f>
        <v>Egypte</v>
      </c>
      <c r="M397" s="21" t="str">
        <f>IFERROR(VLOOKUP(L397,Setup_Team!$B:$C,2,FALSE), "TDB")</f>
        <v>EGY</v>
      </c>
      <c r="N397" s="21" t="str">
        <f>VLOOKUP($A397,Location!$A:$J,9,FALSE)</f>
        <v>Seattle</v>
      </c>
      <c r="O397" s="21" t="str">
        <f>VLOOKUP($A397,Location!$A:$J,10,FALSE)</f>
        <v>Lumen Field</v>
      </c>
      <c r="P397" s="27">
        <v>2</v>
      </c>
      <c r="Q397" s="27">
        <v>2</v>
      </c>
      <c r="R397" s="27" t="str">
        <f t="shared" si="37"/>
        <v>2-2</v>
      </c>
      <c r="S397" s="21">
        <v>0</v>
      </c>
      <c r="T397" s="20">
        <f>VLOOKUP($A397,Database!$A:$Y,10,FALSE)</f>
        <v>57</v>
      </c>
      <c r="U397" s="20">
        <f>VLOOKUP($A397,Database!$A:$Y,11,FALSE)</f>
        <v>122</v>
      </c>
      <c r="V397" s="20">
        <f>VLOOKUP($A397,Database!$A:$Y,12,FALSE)</f>
        <v>135</v>
      </c>
      <c r="W397" s="20" t="str">
        <f>VLOOKUP(A397,Database!A:M,13,FALSE)</f>
        <v>Terminé</v>
      </c>
      <c r="X397" s="20">
        <f>VLOOKUP($A397,Database!$A:$Y,20,FALSE)</f>
        <v>1</v>
      </c>
      <c r="Y397" s="20">
        <f>VLOOKUP($A397,Database!$A:$Y,21,FALSE)</f>
        <v>1</v>
      </c>
      <c r="Z397" s="20">
        <f t="shared" si="36"/>
        <v>0</v>
      </c>
      <c r="AA397" s="20">
        <f t="shared" si="32"/>
        <v>1</v>
      </c>
      <c r="AB397" s="20">
        <f t="shared" ca="1" si="33"/>
        <v>122</v>
      </c>
      <c r="AC397" s="20">
        <f t="shared" ca="1" si="34"/>
        <v>0</v>
      </c>
      <c r="AD397" s="20" t="str">
        <f ca="1">IF(AC397=0,"",IF(OR(ISBLANK(P397),ISBLANK(Q397)),"",IF(ISBLANK(VLOOKUP(A397,Database!A:AA,22,FALSE)),"",VLOOKUP(A397,Database!A:AA,22,FALSE))))</f>
        <v/>
      </c>
      <c r="AE397" s="20">
        <f ca="1">IFERROR(
   IF(
     OR(ISBLANK(P397),ISBLANK(Q397)),
     "",
     IF(
       AND(AB397&lt;&gt;"",OR(W397="Terminé",W397="En cours")),
       VLOOKUP(AD397,Setup_ScoreExactBonus!A:D,4,FALSE),
       0
     )),
  0)</f>
        <v>0</v>
      </c>
      <c r="AF397" s="21">
        <f t="shared" ca="1" si="35"/>
        <v>122</v>
      </c>
      <c r="AG397" s="21">
        <f ca="1">SUMIFS(AF$2:AF397,D$2:D397,D397)</f>
        <v>515</v>
      </c>
    </row>
    <row r="398" spans="1:33" hidden="1" x14ac:dyDescent="0.35">
      <c r="A398" s="21">
        <f>IF(ISBLANK(B398),"",COUNTIF(B$2:B398,B398))-1</f>
        <v>14</v>
      </c>
      <c r="B398" s="27">
        <v>19</v>
      </c>
      <c r="C398" s="10">
        <f>VLOOKUP($A398+IF($A398=0,1,0),Database!$A:$Y,7,FALSE)</f>
        <v>46188.875</v>
      </c>
      <c r="D398" s="21" t="str">
        <f>VLOOKUP(Pronostics!$B398,Setup_MPP!$A:$G,3,FALSE)</f>
        <v>YramVi</v>
      </c>
      <c r="E398" s="21" t="str">
        <f>VLOOKUP(Pronostics!$B398,Setup_MPP!$A:$G,2,FALSE)</f>
        <v>Eyram TETSHIE</v>
      </c>
      <c r="F398" s="21" t="str">
        <f>VLOOKUP($B398,Setup_MPP!$A:$E,4,FALSE)</f>
        <v>#E8B28F</v>
      </c>
      <c r="G398" s="21" t="str">
        <f>VLOOKUP($B398,Setup_MPP!$A:$E,5,FALSE)</f>
        <v>#E65568</v>
      </c>
      <c r="H398" s="21" t="str">
        <f>IFERROR(IF(AND(A398&gt;=1,A398&lt;=104),VLOOKUP($A398,Location!$A:$J,6,FALSE),IF(A398=0,"Avant l'ouverture",IF(OR(A398=105,A398=106),"Bonus"))),"")</f>
        <v>Tour 1</v>
      </c>
      <c r="I398" s="21" t="str">
        <f>IF(LEFT(H398,4)="Tour",VLOOKUP(A398,Database!$A:$C,3,FALSE),"")</f>
        <v>G</v>
      </c>
      <c r="J398" s="21" t="str">
        <f>VLOOKUP($A398,Location!$A:$J,7,FALSE)</f>
        <v>Belgique</v>
      </c>
      <c r="K398" s="21" t="str">
        <f>IFERROR(VLOOKUP(J398,Setup_Team!$B:$C,2,FALSE), "TDB")</f>
        <v>BEL</v>
      </c>
      <c r="L398" s="21" t="str">
        <f>VLOOKUP($A398,Location!$A:$J,8,FALSE)</f>
        <v>Egypte</v>
      </c>
      <c r="M398" s="21" t="str">
        <f>IFERROR(VLOOKUP(L398,Setup_Team!$B:$C,2,FALSE), "TDB")</f>
        <v>EGY</v>
      </c>
      <c r="N398" s="21" t="str">
        <f>VLOOKUP($A398,Location!$A:$J,9,FALSE)</f>
        <v>Seattle</v>
      </c>
      <c r="O398" s="21" t="str">
        <f>VLOOKUP($A398,Location!$A:$J,10,FALSE)</f>
        <v>Lumen Field</v>
      </c>
      <c r="P398" s="27">
        <v>2</v>
      </c>
      <c r="Q398" s="27">
        <v>0</v>
      </c>
      <c r="R398" s="27" t="str">
        <f t="shared" si="37"/>
        <v>2-0</v>
      </c>
      <c r="S398" s="21">
        <v>0</v>
      </c>
      <c r="T398" s="20">
        <f>VLOOKUP($A398,Database!$A:$Y,10,FALSE)</f>
        <v>57</v>
      </c>
      <c r="U398" s="20">
        <f>VLOOKUP($A398,Database!$A:$Y,11,FALSE)</f>
        <v>122</v>
      </c>
      <c r="V398" s="20">
        <f>VLOOKUP($A398,Database!$A:$Y,12,FALSE)</f>
        <v>135</v>
      </c>
      <c r="W398" s="20" t="str">
        <f>VLOOKUP(A398,Database!A:M,13,FALSE)</f>
        <v>Terminé</v>
      </c>
      <c r="X398" s="20">
        <f>VLOOKUP($A398,Database!$A:$Y,20,FALSE)</f>
        <v>1</v>
      </c>
      <c r="Y398" s="20">
        <f>VLOOKUP($A398,Database!$A:$Y,21,FALSE)</f>
        <v>1</v>
      </c>
      <c r="Z398" s="20">
        <f t="shared" si="36"/>
        <v>0</v>
      </c>
      <c r="AA398" s="20">
        <f t="shared" si="32"/>
        <v>0</v>
      </c>
      <c r="AB398" s="20">
        <f t="shared" ca="1" si="33"/>
        <v>0</v>
      </c>
      <c r="AC398" s="20">
        <f t="shared" ca="1" si="34"/>
        <v>0</v>
      </c>
      <c r="AD398" s="20" t="str">
        <f ca="1">IF(AC398=0,"",IF(OR(ISBLANK(P398),ISBLANK(Q398)),"",IF(ISBLANK(VLOOKUP(A398,Database!A:AA,22,FALSE)),"",VLOOKUP(A398,Database!A:AA,22,FALSE))))</f>
        <v/>
      </c>
      <c r="AE398" s="20">
        <f ca="1">IFERROR(
   IF(
     OR(ISBLANK(P398),ISBLANK(Q398)),
     "",
     IF(
       AND(AB398&lt;&gt;"",OR(W398="Terminé",W398="En cours")),
       VLOOKUP(AD398,Setup_ScoreExactBonus!A:D,4,FALSE),
       0
     )),
  0)</f>
        <v>0</v>
      </c>
      <c r="AF398" s="21">
        <f t="shared" ca="1" si="35"/>
        <v>0</v>
      </c>
      <c r="AG398" s="21">
        <f ca="1">SUMIFS(AF$2:AF398,D$2:D398,D398)</f>
        <v>310</v>
      </c>
    </row>
    <row r="399" spans="1:33" hidden="1" x14ac:dyDescent="0.35">
      <c r="A399" s="21">
        <f>IF(ISBLANK(B399),"",COUNTIF(B$2:B399,B399))-1</f>
        <v>14</v>
      </c>
      <c r="B399" s="27">
        <v>20</v>
      </c>
      <c r="C399" s="10">
        <f>VLOOKUP($A399+IF($A399=0,1,0),Database!$A:$Y,7,FALSE)</f>
        <v>46188.875</v>
      </c>
      <c r="D399" s="21" t="str">
        <f>VLOOKUP(Pronostics!$B399,Setup_MPP!$A:$G,3,FALSE)</f>
        <v>Anis_MaFihache</v>
      </c>
      <c r="E399" s="21" t="str">
        <f>VLOOKUP(Pronostics!$B399,Setup_MPP!$A:$G,2,FALSE)</f>
        <v>Anis LEBIK</v>
      </c>
      <c r="F399" s="21" t="str">
        <f>VLOOKUP($B399,Setup_MPP!$A:$E,4,FALSE)</f>
        <v>#60DC8C</v>
      </c>
      <c r="G399" s="21" t="str">
        <f>VLOOKUP($B399,Setup_MPP!$A:$E,5,FALSE)</f>
        <v>#22A34F</v>
      </c>
      <c r="H399" s="21" t="str">
        <f>IFERROR(IF(AND(A399&gt;=1,A399&lt;=104),VLOOKUP($A399,Location!$A:$J,6,FALSE),IF(A399=0,"Avant l'ouverture",IF(OR(A399=105,A399=106),"Bonus"))),"")</f>
        <v>Tour 1</v>
      </c>
      <c r="I399" s="21" t="str">
        <f>IF(LEFT(H399,4)="Tour",VLOOKUP(A399,Database!$A:$C,3,FALSE),"")</f>
        <v>G</v>
      </c>
      <c r="J399" s="21" t="str">
        <f>VLOOKUP($A399,Location!$A:$J,7,FALSE)</f>
        <v>Belgique</v>
      </c>
      <c r="K399" s="21" t="str">
        <f>IFERROR(VLOOKUP(J399,Setup_Team!$B:$C,2,FALSE), "TDB")</f>
        <v>BEL</v>
      </c>
      <c r="L399" s="21" t="str">
        <f>VLOOKUP($A399,Location!$A:$J,8,FALSE)</f>
        <v>Egypte</v>
      </c>
      <c r="M399" s="21" t="str">
        <f>IFERROR(VLOOKUP(L399,Setup_Team!$B:$C,2,FALSE), "TDB")</f>
        <v>EGY</v>
      </c>
      <c r="N399" s="21" t="str">
        <f>VLOOKUP($A399,Location!$A:$J,9,FALSE)</f>
        <v>Seattle</v>
      </c>
      <c r="O399" s="21" t="str">
        <f>VLOOKUP($A399,Location!$A:$J,10,FALSE)</f>
        <v>Lumen Field</v>
      </c>
      <c r="P399" s="27">
        <v>2</v>
      </c>
      <c r="Q399" s="27">
        <v>1</v>
      </c>
      <c r="R399" s="27" t="str">
        <f t="shared" si="37"/>
        <v>2-1</v>
      </c>
      <c r="S399" s="21">
        <v>0</v>
      </c>
      <c r="T399" s="20">
        <f>VLOOKUP($A399,Database!$A:$Y,10,FALSE)</f>
        <v>57</v>
      </c>
      <c r="U399" s="20">
        <f>VLOOKUP($A399,Database!$A:$Y,11,FALSE)</f>
        <v>122</v>
      </c>
      <c r="V399" s="20">
        <f>VLOOKUP($A399,Database!$A:$Y,12,FALSE)</f>
        <v>135</v>
      </c>
      <c r="W399" s="20" t="str">
        <f>VLOOKUP(A399,Database!A:M,13,FALSE)</f>
        <v>Terminé</v>
      </c>
      <c r="X399" s="20">
        <f>VLOOKUP($A399,Database!$A:$Y,20,FALSE)</f>
        <v>1</v>
      </c>
      <c r="Y399" s="20">
        <f>VLOOKUP($A399,Database!$A:$Y,21,FALSE)</f>
        <v>1</v>
      </c>
      <c r="Z399" s="20">
        <f t="shared" si="36"/>
        <v>0</v>
      </c>
      <c r="AA399" s="20">
        <f t="shared" si="32"/>
        <v>0</v>
      </c>
      <c r="AB399" s="20">
        <f t="shared" ca="1" si="33"/>
        <v>0</v>
      </c>
      <c r="AC399" s="20">
        <f t="shared" ca="1" si="34"/>
        <v>0</v>
      </c>
      <c r="AD399" s="20" t="str">
        <f ca="1">IF(AC399=0,"",IF(OR(ISBLANK(P399),ISBLANK(Q399)),"",IF(ISBLANK(VLOOKUP(A399,Database!A:AA,22,FALSE)),"",VLOOKUP(A399,Database!A:AA,22,FALSE))))</f>
        <v/>
      </c>
      <c r="AE399" s="20">
        <f ca="1">IFERROR(
   IF(
     OR(ISBLANK(P399),ISBLANK(Q399)),
     "",
     IF(
       AND(AB399&lt;&gt;"",OR(W399="Terminé",W399="En cours")),
       VLOOKUP(AD399,Setup_ScoreExactBonus!A:D,4,FALSE),
       0
     )),
  0)</f>
        <v>0</v>
      </c>
      <c r="AF399" s="21">
        <f t="shared" ca="1" si="35"/>
        <v>0</v>
      </c>
      <c r="AG399" s="21">
        <f ca="1">SUMIFS(AF$2:AF399,D$2:D399,D399)</f>
        <v>497</v>
      </c>
    </row>
    <row r="400" spans="1:33" hidden="1" x14ac:dyDescent="0.35">
      <c r="A400" s="21">
        <f>IF(ISBLANK(B400),"",COUNTIF(B$2:B400,B400))-1</f>
        <v>14</v>
      </c>
      <c r="B400" s="27">
        <v>21</v>
      </c>
      <c r="C400" s="10">
        <f>VLOOKUP($A400+IF($A400=0,1,0),Database!$A:$Y,7,FALSE)</f>
        <v>46188.875</v>
      </c>
      <c r="D400" s="21" t="str">
        <f>VLOOKUP(Pronostics!$B400,Setup_MPP!$A:$G,3,FALSE)</f>
        <v>JUJULABOSS13</v>
      </c>
      <c r="E400" s="21" t="str">
        <f>VLOOKUP(Pronostics!$B400,Setup_MPP!$A:$G,2,FALSE)</f>
        <v>Julia BOUANAN</v>
      </c>
      <c r="F400" s="21" t="str">
        <f>VLOOKUP($B400,Setup_MPP!$A:$E,4,FALSE)</f>
        <v>#2FAEE0</v>
      </c>
      <c r="G400" s="21" t="str">
        <f>VLOOKUP($B400,Setup_MPP!$A:$E,5,FALSE)</f>
        <v>#BEA064</v>
      </c>
      <c r="H400" s="21" t="str">
        <f>IFERROR(IF(AND(A400&gt;=1,A400&lt;=104),VLOOKUP($A400,Location!$A:$J,6,FALSE),IF(A400=0,"Avant l'ouverture",IF(OR(A400=105,A400=106),"Bonus"))),"")</f>
        <v>Tour 1</v>
      </c>
      <c r="I400" s="21" t="str">
        <f>IF(LEFT(H400,4)="Tour",VLOOKUP(A400,Database!$A:$C,3,FALSE),"")</f>
        <v>G</v>
      </c>
      <c r="J400" s="21" t="str">
        <f>VLOOKUP($A400,Location!$A:$J,7,FALSE)</f>
        <v>Belgique</v>
      </c>
      <c r="K400" s="21" t="str">
        <f>IFERROR(VLOOKUP(J400,Setup_Team!$B:$C,2,FALSE), "TDB")</f>
        <v>BEL</v>
      </c>
      <c r="L400" s="21" t="str">
        <f>VLOOKUP($A400,Location!$A:$J,8,FALSE)</f>
        <v>Egypte</v>
      </c>
      <c r="M400" s="21" t="str">
        <f>IFERROR(VLOOKUP(L400,Setup_Team!$B:$C,2,FALSE), "TDB")</f>
        <v>EGY</v>
      </c>
      <c r="N400" s="21" t="str">
        <f>VLOOKUP($A400,Location!$A:$J,9,FALSE)</f>
        <v>Seattle</v>
      </c>
      <c r="O400" s="21" t="str">
        <f>VLOOKUP($A400,Location!$A:$J,10,FALSE)</f>
        <v>Lumen Field</v>
      </c>
      <c r="P400" s="27">
        <v>3</v>
      </c>
      <c r="Q400" s="27">
        <v>0</v>
      </c>
      <c r="R400" s="27" t="str">
        <f t="shared" si="37"/>
        <v>3-0</v>
      </c>
      <c r="S400" s="21">
        <v>0</v>
      </c>
      <c r="T400" s="20">
        <f>VLOOKUP($A400,Database!$A:$Y,10,FALSE)</f>
        <v>57</v>
      </c>
      <c r="U400" s="20">
        <f>VLOOKUP($A400,Database!$A:$Y,11,FALSE)</f>
        <v>122</v>
      </c>
      <c r="V400" s="20">
        <f>VLOOKUP($A400,Database!$A:$Y,12,FALSE)</f>
        <v>135</v>
      </c>
      <c r="W400" s="20" t="str">
        <f>VLOOKUP(A400,Database!A:M,13,FALSE)</f>
        <v>Terminé</v>
      </c>
      <c r="X400" s="20">
        <f>VLOOKUP($A400,Database!$A:$Y,20,FALSE)</f>
        <v>1</v>
      </c>
      <c r="Y400" s="20">
        <f>VLOOKUP($A400,Database!$A:$Y,21,FALSE)</f>
        <v>1</v>
      </c>
      <c r="Z400" s="20">
        <f t="shared" si="36"/>
        <v>0</v>
      </c>
      <c r="AA400" s="20">
        <f t="shared" si="32"/>
        <v>0</v>
      </c>
      <c r="AB400" s="20">
        <f t="shared" ca="1" si="33"/>
        <v>0</v>
      </c>
      <c r="AC400" s="20">
        <f t="shared" ca="1" si="34"/>
        <v>0</v>
      </c>
      <c r="AD400" s="20" t="str">
        <f ca="1">IF(AC400=0,"",IF(OR(ISBLANK(P400),ISBLANK(Q400)),"",IF(ISBLANK(VLOOKUP(A400,Database!A:AA,22,FALSE)),"",VLOOKUP(A400,Database!A:AA,22,FALSE))))</f>
        <v/>
      </c>
      <c r="AE400" s="20">
        <f ca="1">IFERROR(
   IF(
     OR(ISBLANK(P400),ISBLANK(Q400)),
     "",
     IF(
       AND(AB400&lt;&gt;"",OR(W400="Terminé",W400="En cours")),
       VLOOKUP(AD400,Setup_ScoreExactBonus!A:D,4,FALSE),
       0
     )),
  0)</f>
        <v>0</v>
      </c>
      <c r="AF400" s="21">
        <f t="shared" ca="1" si="35"/>
        <v>0</v>
      </c>
      <c r="AG400" s="21">
        <f ca="1">SUMIFS(AF$2:AF400,D$2:D400,D400)</f>
        <v>608</v>
      </c>
    </row>
    <row r="401" spans="1:33" hidden="1" x14ac:dyDescent="0.35">
      <c r="A401" s="21">
        <f>IF(ISBLANK(B401),"",COUNTIF(B$2:B401,B401))-1</f>
        <v>14</v>
      </c>
      <c r="B401" s="27">
        <v>22</v>
      </c>
      <c r="C401" s="10">
        <f>VLOOKUP($A401+IF($A401=0,1,0),Database!$A:$Y,7,FALSE)</f>
        <v>46188.875</v>
      </c>
      <c r="D401" s="21" t="str">
        <f>VLOOKUP(Pronostics!$B401,Setup_MPP!$A:$G,3,FALSE)</f>
        <v>Jujumsrd</v>
      </c>
      <c r="E401" s="21" t="str">
        <f>VLOOKUP(Pronostics!$B401,Setup_MPP!$A:$G,2,FALSE)</f>
        <v>Julie Mansard</v>
      </c>
      <c r="F401" s="21" t="str">
        <f>VLOOKUP($B401,Setup_MPP!$A:$E,4,FALSE)</f>
        <v>#41DEF0</v>
      </c>
      <c r="G401" s="21" t="str">
        <f>VLOOKUP($B401,Setup_MPP!$A:$E,5,FALSE)</f>
        <v>#0BA6B7</v>
      </c>
      <c r="H401" s="21" t="str">
        <f>IFERROR(IF(AND(A401&gt;=1,A401&lt;=104),VLOOKUP($A401,Location!$A:$J,6,FALSE),IF(A401=0,"Avant l'ouverture",IF(OR(A401=105,A401=106),"Bonus"))),"")</f>
        <v>Tour 1</v>
      </c>
      <c r="I401" s="21" t="str">
        <f>IF(LEFT(H401,4)="Tour",VLOOKUP(A401,Database!$A:$C,3,FALSE),"")</f>
        <v>G</v>
      </c>
      <c r="J401" s="21" t="str">
        <f>VLOOKUP($A401,Location!$A:$J,7,FALSE)</f>
        <v>Belgique</v>
      </c>
      <c r="K401" s="21" t="str">
        <f>IFERROR(VLOOKUP(J401,Setup_Team!$B:$C,2,FALSE), "TDB")</f>
        <v>BEL</v>
      </c>
      <c r="L401" s="21" t="str">
        <f>VLOOKUP($A401,Location!$A:$J,8,FALSE)</f>
        <v>Egypte</v>
      </c>
      <c r="M401" s="21" t="str">
        <f>IFERROR(VLOOKUP(L401,Setup_Team!$B:$C,2,FALSE), "TDB")</f>
        <v>EGY</v>
      </c>
      <c r="N401" s="21" t="str">
        <f>VLOOKUP($A401,Location!$A:$J,9,FALSE)</f>
        <v>Seattle</v>
      </c>
      <c r="O401" s="21" t="str">
        <f>VLOOKUP($A401,Location!$A:$J,10,FALSE)</f>
        <v>Lumen Field</v>
      </c>
      <c r="P401" s="27">
        <v>3</v>
      </c>
      <c r="Q401" s="27">
        <v>1</v>
      </c>
      <c r="R401" s="27" t="str">
        <f t="shared" si="37"/>
        <v>3-1</v>
      </c>
      <c r="S401" s="21">
        <v>0</v>
      </c>
      <c r="T401" s="20">
        <f>VLOOKUP($A401,Database!$A:$Y,10,FALSE)</f>
        <v>57</v>
      </c>
      <c r="U401" s="20">
        <f>VLOOKUP($A401,Database!$A:$Y,11,FALSE)</f>
        <v>122</v>
      </c>
      <c r="V401" s="20">
        <f>VLOOKUP($A401,Database!$A:$Y,12,FALSE)</f>
        <v>135</v>
      </c>
      <c r="W401" s="20" t="str">
        <f>VLOOKUP(A401,Database!A:M,13,FALSE)</f>
        <v>Terminé</v>
      </c>
      <c r="X401" s="20">
        <f>VLOOKUP($A401,Database!$A:$Y,20,FALSE)</f>
        <v>1</v>
      </c>
      <c r="Y401" s="20">
        <f>VLOOKUP($A401,Database!$A:$Y,21,FALSE)</f>
        <v>1</v>
      </c>
      <c r="Z401" s="20">
        <f t="shared" si="36"/>
        <v>0</v>
      </c>
      <c r="AA401" s="20">
        <f t="shared" si="32"/>
        <v>0</v>
      </c>
      <c r="AB401" s="20">
        <f t="shared" ca="1" si="33"/>
        <v>0</v>
      </c>
      <c r="AC401" s="20">
        <f t="shared" ca="1" si="34"/>
        <v>0</v>
      </c>
      <c r="AD401" s="20" t="str">
        <f ca="1">IF(AC401=0,"",IF(OR(ISBLANK(P401),ISBLANK(Q401)),"",IF(ISBLANK(VLOOKUP(A401,Database!A:AA,22,FALSE)),"",VLOOKUP(A401,Database!A:AA,22,FALSE))))</f>
        <v/>
      </c>
      <c r="AE401" s="20">
        <f ca="1">IFERROR(
   IF(
     OR(ISBLANK(P401),ISBLANK(Q401)),
     "",
     IF(
       AND(AB401&lt;&gt;"",OR(W401="Terminé",W401="En cours")),
       VLOOKUP(AD401,Setup_ScoreExactBonus!A:D,4,FALSE),
       0
     )),
  0)</f>
        <v>0</v>
      </c>
      <c r="AF401" s="21">
        <f t="shared" ca="1" si="35"/>
        <v>0</v>
      </c>
      <c r="AG401" s="21">
        <f ca="1">SUMIFS(AF$2:AF401,D$2:D401,D401)</f>
        <v>202</v>
      </c>
    </row>
    <row r="402" spans="1:33" hidden="1" x14ac:dyDescent="0.35">
      <c r="A402" s="21">
        <f>IF(ISBLANK(B402),"",COUNTIF(B$2:B402,B402))-1</f>
        <v>14</v>
      </c>
      <c r="B402" s="27">
        <v>23</v>
      </c>
      <c r="C402" s="10">
        <f>VLOOKUP($A402+IF($A402=0,1,0),Database!$A:$Y,7,FALSE)</f>
        <v>46188.875</v>
      </c>
      <c r="D402" s="21" t="str">
        <f>VLOOKUP(Pronostics!$B402,Setup_MPP!$A:$G,3,FALSE)</f>
        <v>DJUDJUPRONO</v>
      </c>
      <c r="E402" s="21" t="str">
        <f>VLOOKUP(Pronostics!$B402,Setup_MPP!$A:$G,2,FALSE)</f>
        <v>Juliette</v>
      </c>
      <c r="F402" s="21" t="str">
        <f>VLOOKUP($B402,Setup_MPP!$A:$E,4,FALSE)</f>
        <v>#F2A2A2</v>
      </c>
      <c r="G402" s="21" t="str">
        <f>VLOOKUP($B402,Setup_MPP!$A:$E,5,FALSE)</f>
        <v>#C25D5D</v>
      </c>
      <c r="H402" s="21" t="str">
        <f>IFERROR(IF(AND(A402&gt;=1,A402&lt;=104),VLOOKUP($A402,Location!$A:$J,6,FALSE),IF(A402=0,"Avant l'ouverture",IF(OR(A402=105,A402=106),"Bonus"))),"")</f>
        <v>Tour 1</v>
      </c>
      <c r="I402" s="21" t="str">
        <f>IF(LEFT(H402,4)="Tour",VLOOKUP(A402,Database!$A:$C,3,FALSE),"")</f>
        <v>G</v>
      </c>
      <c r="J402" s="21" t="str">
        <f>VLOOKUP($A402,Location!$A:$J,7,FALSE)</f>
        <v>Belgique</v>
      </c>
      <c r="K402" s="21" t="str">
        <f>IFERROR(VLOOKUP(J402,Setup_Team!$B:$C,2,FALSE), "TDB")</f>
        <v>BEL</v>
      </c>
      <c r="L402" s="21" t="str">
        <f>VLOOKUP($A402,Location!$A:$J,8,FALSE)</f>
        <v>Egypte</v>
      </c>
      <c r="M402" s="21" t="str">
        <f>IFERROR(VLOOKUP(L402,Setup_Team!$B:$C,2,FALSE), "TDB")</f>
        <v>EGY</v>
      </c>
      <c r="N402" s="21" t="str">
        <f>VLOOKUP($A402,Location!$A:$J,9,FALSE)</f>
        <v>Seattle</v>
      </c>
      <c r="O402" s="21" t="str">
        <f>VLOOKUP($A402,Location!$A:$J,10,FALSE)</f>
        <v>Lumen Field</v>
      </c>
      <c r="P402" s="27">
        <v>1</v>
      </c>
      <c r="Q402" s="27">
        <v>0</v>
      </c>
      <c r="R402" s="27" t="str">
        <f t="shared" si="37"/>
        <v>1-0</v>
      </c>
      <c r="S402" s="21">
        <v>0</v>
      </c>
      <c r="T402" s="20">
        <f>VLOOKUP($A402,Database!$A:$Y,10,FALSE)</f>
        <v>57</v>
      </c>
      <c r="U402" s="20">
        <f>VLOOKUP($A402,Database!$A:$Y,11,FALSE)</f>
        <v>122</v>
      </c>
      <c r="V402" s="20">
        <f>VLOOKUP($A402,Database!$A:$Y,12,FALSE)</f>
        <v>135</v>
      </c>
      <c r="W402" s="20" t="str">
        <f>VLOOKUP(A402,Database!A:M,13,FALSE)</f>
        <v>Terminé</v>
      </c>
      <c r="X402" s="20">
        <f>VLOOKUP($A402,Database!$A:$Y,20,FALSE)</f>
        <v>1</v>
      </c>
      <c r="Y402" s="20">
        <f>VLOOKUP($A402,Database!$A:$Y,21,FALSE)</f>
        <v>1</v>
      </c>
      <c r="Z402" s="20">
        <f t="shared" si="36"/>
        <v>0</v>
      </c>
      <c r="AA402" s="20">
        <f t="shared" si="32"/>
        <v>0</v>
      </c>
      <c r="AB402" s="20">
        <f t="shared" ca="1" si="33"/>
        <v>0</v>
      </c>
      <c r="AC402" s="20">
        <f t="shared" ca="1" si="34"/>
        <v>0</v>
      </c>
      <c r="AD402" s="20" t="str">
        <f ca="1">IF(AC402=0,"",IF(OR(ISBLANK(P402),ISBLANK(Q402)),"",IF(ISBLANK(VLOOKUP(A402,Database!A:AA,22,FALSE)),"",VLOOKUP(A402,Database!A:AA,22,FALSE))))</f>
        <v/>
      </c>
      <c r="AE402" s="20">
        <f ca="1">IFERROR(
   IF(
     OR(ISBLANK(P402),ISBLANK(Q402)),
     "",
     IF(
       AND(AB402&lt;&gt;"",OR(W402="Terminé",W402="En cours")),
       VLOOKUP(AD402,Setup_ScoreExactBonus!A:D,4,FALSE),
       0
     )),
  0)</f>
        <v>0</v>
      </c>
      <c r="AF402" s="21">
        <f t="shared" ca="1" si="35"/>
        <v>0</v>
      </c>
      <c r="AG402" s="21">
        <f ca="1">SUMIFS(AF$2:AF402,D$2:D402,D402)</f>
        <v>281</v>
      </c>
    </row>
    <row r="403" spans="1:33" hidden="1" x14ac:dyDescent="0.35">
      <c r="A403" s="21">
        <f>IF(ISBLANK(B403),"",COUNTIF(B$2:B403,B403))-1</f>
        <v>14</v>
      </c>
      <c r="B403" s="27">
        <v>24</v>
      </c>
      <c r="C403" s="10">
        <f>VLOOKUP($A403+IF($A403=0,1,0),Database!$A:$Y,7,FALSE)</f>
        <v>46188.875</v>
      </c>
      <c r="D403" s="21" t="str">
        <f>VLOOKUP(Pronostics!$B403,Setup_MPP!$A:$G,3,FALSE)</f>
        <v>Samyaaaaaaaaaa</v>
      </c>
      <c r="E403" s="21" t="str">
        <f>VLOOKUP(Pronostics!$B403,Setup_MPP!$A:$G,2,FALSE)</f>
        <v>Samya ALAOUI</v>
      </c>
      <c r="F403" s="21" t="str">
        <f>VLOOKUP($B403,Setup_MPP!$A:$E,4,FALSE)</f>
        <v>#A2F2C7</v>
      </c>
      <c r="G403" s="21" t="str">
        <f>VLOOKUP($B403,Setup_MPP!$A:$E,5,FALSE)</f>
        <v>#5DC18C</v>
      </c>
      <c r="H403" s="21" t="str">
        <f>IFERROR(IF(AND(A403&gt;=1,A403&lt;=104),VLOOKUP($A403,Location!$A:$J,6,FALSE),IF(A403=0,"Avant l'ouverture",IF(OR(A403=105,A403=106),"Bonus"))),"")</f>
        <v>Tour 1</v>
      </c>
      <c r="I403" s="21" t="str">
        <f>IF(LEFT(H403,4)="Tour",VLOOKUP(A403,Database!$A:$C,3,FALSE),"")</f>
        <v>G</v>
      </c>
      <c r="J403" s="21" t="str">
        <f>VLOOKUP($A403,Location!$A:$J,7,FALSE)</f>
        <v>Belgique</v>
      </c>
      <c r="K403" s="21" t="str">
        <f>IFERROR(VLOOKUP(J403,Setup_Team!$B:$C,2,FALSE), "TDB")</f>
        <v>BEL</v>
      </c>
      <c r="L403" s="21" t="str">
        <f>VLOOKUP($A403,Location!$A:$J,8,FALSE)</f>
        <v>Egypte</v>
      </c>
      <c r="M403" s="21" t="str">
        <f>IFERROR(VLOOKUP(L403,Setup_Team!$B:$C,2,FALSE), "TDB")</f>
        <v>EGY</v>
      </c>
      <c r="N403" s="21" t="str">
        <f>VLOOKUP($A403,Location!$A:$J,9,FALSE)</f>
        <v>Seattle</v>
      </c>
      <c r="O403" s="21" t="str">
        <f>VLOOKUP($A403,Location!$A:$J,10,FALSE)</f>
        <v>Lumen Field</v>
      </c>
      <c r="P403" s="27">
        <v>1</v>
      </c>
      <c r="Q403" s="27">
        <v>2</v>
      </c>
      <c r="R403" s="27" t="str">
        <f t="shared" si="37"/>
        <v>1-2</v>
      </c>
      <c r="S403" s="21">
        <v>0</v>
      </c>
      <c r="T403" s="20">
        <f>VLOOKUP($A403,Database!$A:$Y,10,FALSE)</f>
        <v>57</v>
      </c>
      <c r="U403" s="20">
        <f>VLOOKUP($A403,Database!$A:$Y,11,FALSE)</f>
        <v>122</v>
      </c>
      <c r="V403" s="20">
        <f>VLOOKUP($A403,Database!$A:$Y,12,FALSE)</f>
        <v>135</v>
      </c>
      <c r="W403" s="20" t="str">
        <f>VLOOKUP(A403,Database!A:M,13,FALSE)</f>
        <v>Terminé</v>
      </c>
      <c r="X403" s="20">
        <f>VLOOKUP($A403,Database!$A:$Y,20,FALSE)</f>
        <v>1</v>
      </c>
      <c r="Y403" s="20">
        <f>VLOOKUP($A403,Database!$A:$Y,21,FALSE)</f>
        <v>1</v>
      </c>
      <c r="Z403" s="20">
        <f t="shared" si="36"/>
        <v>0</v>
      </c>
      <c r="AA403" s="20">
        <f t="shared" si="32"/>
        <v>0</v>
      </c>
      <c r="AB403" s="20">
        <f t="shared" ca="1" si="33"/>
        <v>0</v>
      </c>
      <c r="AC403" s="20">
        <f t="shared" ca="1" si="34"/>
        <v>0</v>
      </c>
      <c r="AD403" s="20" t="str">
        <f ca="1">IF(AC403=0,"",IF(OR(ISBLANK(P403),ISBLANK(Q403)),"",IF(ISBLANK(VLOOKUP(A403,Database!A:AA,22,FALSE)),"",VLOOKUP(A403,Database!A:AA,22,FALSE))))</f>
        <v/>
      </c>
      <c r="AE403" s="20">
        <f ca="1">IFERROR(
   IF(
     OR(ISBLANK(P403),ISBLANK(Q403)),
     "",
     IF(
       AND(AB403&lt;&gt;"",OR(W403="Terminé",W403="En cours")),
       VLOOKUP(AD403,Setup_ScoreExactBonus!A:D,4,FALSE),
       0
     )),
  0)</f>
        <v>0</v>
      </c>
      <c r="AF403" s="21">
        <f t="shared" ca="1" si="35"/>
        <v>0</v>
      </c>
      <c r="AG403" s="21">
        <f ca="1">SUMIFS(AF$2:AF403,D$2:D403,D403)</f>
        <v>726</v>
      </c>
    </row>
    <row r="404" spans="1:33" hidden="1" x14ac:dyDescent="0.35">
      <c r="A404" s="21">
        <f>IF(ISBLANK(B404),"",COUNTIF(B$2:B404,B404))-1</f>
        <v>14</v>
      </c>
      <c r="B404" s="27">
        <v>25</v>
      </c>
      <c r="C404" s="10">
        <f>VLOOKUP($A404+IF($A404=0,1,0),Database!$A:$Y,7,FALSE)</f>
        <v>46188.875</v>
      </c>
      <c r="D404" s="21" t="str">
        <f>VLOOKUP(Pronostics!$B404,Setup_MPP!$A:$G,3,FALSE)</f>
        <v>leaw0808</v>
      </c>
      <c r="E404" s="21" t="str">
        <f>VLOOKUP(Pronostics!$B404,Setup_MPP!$A:$G,2,FALSE)</f>
        <v>Léa WALOCQ</v>
      </c>
      <c r="F404" s="21" t="str">
        <f>VLOOKUP($B404,Setup_MPP!$A:$E,4,FALSE)</f>
        <v>#D1B9EB</v>
      </c>
      <c r="G404" s="21" t="str">
        <f>VLOOKUP($B404,Setup_MPP!$A:$E,5,FALSE)</f>
        <v>#B58BC7</v>
      </c>
      <c r="H404" s="21" t="str">
        <f>IFERROR(IF(AND(A404&gt;=1,A404&lt;=104),VLOOKUP($A404,Location!$A:$J,6,FALSE),IF(A404=0,"Avant l'ouverture",IF(OR(A404=105,A404=106),"Bonus"))),"")</f>
        <v>Tour 1</v>
      </c>
      <c r="I404" s="21" t="str">
        <f>IF(LEFT(H404,4)="Tour",VLOOKUP(A404,Database!$A:$C,3,FALSE),"")</f>
        <v>G</v>
      </c>
      <c r="J404" s="21" t="str">
        <f>VLOOKUP($A404,Location!$A:$J,7,FALSE)</f>
        <v>Belgique</v>
      </c>
      <c r="K404" s="21" t="str">
        <f>IFERROR(VLOOKUP(J404,Setup_Team!$B:$C,2,FALSE), "TDB")</f>
        <v>BEL</v>
      </c>
      <c r="L404" s="21" t="str">
        <f>VLOOKUP($A404,Location!$A:$J,8,FALSE)</f>
        <v>Egypte</v>
      </c>
      <c r="M404" s="21" t="str">
        <f>IFERROR(VLOOKUP(L404,Setup_Team!$B:$C,2,FALSE), "TDB")</f>
        <v>EGY</v>
      </c>
      <c r="N404" s="21" t="str">
        <f>VLOOKUP($A404,Location!$A:$J,9,FALSE)</f>
        <v>Seattle</v>
      </c>
      <c r="O404" s="21" t="str">
        <f>VLOOKUP($A404,Location!$A:$J,10,FALSE)</f>
        <v>Lumen Field</v>
      </c>
      <c r="P404" s="27">
        <v>3</v>
      </c>
      <c r="Q404" s="27">
        <v>0</v>
      </c>
      <c r="R404" s="27" t="str">
        <f t="shared" si="37"/>
        <v>3-0</v>
      </c>
      <c r="S404" s="21">
        <v>0</v>
      </c>
      <c r="T404" s="20">
        <f>VLOOKUP($A404,Database!$A:$Y,10,FALSE)</f>
        <v>57</v>
      </c>
      <c r="U404" s="20">
        <f>VLOOKUP($A404,Database!$A:$Y,11,FALSE)</f>
        <v>122</v>
      </c>
      <c r="V404" s="20">
        <f>VLOOKUP($A404,Database!$A:$Y,12,FALSE)</f>
        <v>135</v>
      </c>
      <c r="W404" s="20" t="str">
        <f>VLOOKUP(A404,Database!A:M,13,FALSE)</f>
        <v>Terminé</v>
      </c>
      <c r="X404" s="20">
        <f>VLOOKUP($A404,Database!$A:$Y,20,FALSE)</f>
        <v>1</v>
      </c>
      <c r="Y404" s="20">
        <f>VLOOKUP($A404,Database!$A:$Y,21,FALSE)</f>
        <v>1</v>
      </c>
      <c r="Z404" s="20">
        <f t="shared" si="36"/>
        <v>0</v>
      </c>
      <c r="AA404" s="20">
        <f t="shared" si="32"/>
        <v>0</v>
      </c>
      <c r="AB404" s="20">
        <f t="shared" ca="1" si="33"/>
        <v>0</v>
      </c>
      <c r="AC404" s="20">
        <f t="shared" ca="1" si="34"/>
        <v>0</v>
      </c>
      <c r="AD404" s="20" t="str">
        <f ca="1">IF(AC404=0,"",IF(OR(ISBLANK(P404),ISBLANK(Q404)),"",IF(ISBLANK(VLOOKUP(A404,Database!A:AA,22,FALSE)),"",VLOOKUP(A404,Database!A:AA,22,FALSE))))</f>
        <v/>
      </c>
      <c r="AE404" s="20">
        <f ca="1">IFERROR(
   IF(
     OR(ISBLANK(P404),ISBLANK(Q404)),
     "",
     IF(
       AND(AB404&lt;&gt;"",OR(W404="Terminé",W404="En cours")),
       VLOOKUP(AD404,Setup_ScoreExactBonus!A:D,4,FALSE),
       0
     )),
  0)</f>
        <v>0</v>
      </c>
      <c r="AF404" s="21">
        <f t="shared" ca="1" si="35"/>
        <v>0</v>
      </c>
      <c r="AG404" s="21">
        <f ca="1">SUMIFS(AF$2:AF404,D$2:D404,D404)</f>
        <v>291</v>
      </c>
    </row>
    <row r="405" spans="1:33" hidden="1" x14ac:dyDescent="0.35">
      <c r="A405" s="21">
        <f>IF(ISBLANK(B405),"",COUNTIF(B$2:B405,B405))-1</f>
        <v>14</v>
      </c>
      <c r="B405" s="27">
        <v>26</v>
      </c>
      <c r="C405" s="10">
        <v>46184.875</v>
      </c>
      <c r="D405" s="21" t="str">
        <f>VLOOKUP(Pronostics!$B405,Setup_MPP!$A:$G,3,FALSE)</f>
        <v>Mohamad#5GGG1</v>
      </c>
      <c r="E405" s="21" t="str">
        <f>VLOOKUP(Pronostics!$B405,Setup_MPP!$A:$G,2,FALSE)</f>
        <v>Mohamad EL KAWAS</v>
      </c>
      <c r="F405" s="21" t="str">
        <f>VLOOKUP($B405,Setup_MPP!$A:$E,4,FALSE)</f>
        <v>#EB8787</v>
      </c>
      <c r="G405" s="21" t="str">
        <f>VLOOKUP($B405,Setup_MPP!$A:$E,5,FALSE)</f>
        <v>#368E2C</v>
      </c>
      <c r="H405" s="21" t="str">
        <f>IFERROR(IF(AND(A405&gt;=1,A405&lt;=104),VLOOKUP($A405,Location!$A:$J,6,FALSE),IF(A405=0,"Avant l'ouverture",IF(OR(A405=105,A405=106),"Bonus"))),"")</f>
        <v>Tour 1</v>
      </c>
      <c r="I405" s="21" t="str">
        <f>IF(LEFT(H405,4)="Tour",VLOOKUP(A405,Database!$A:$C,3,FALSE),"")</f>
        <v>G</v>
      </c>
      <c r="J405" s="21" t="str">
        <f>VLOOKUP($A405,Location!$A:$J,7,FALSE)</f>
        <v>Belgique</v>
      </c>
      <c r="K405" s="21" t="str">
        <f>IFERROR(VLOOKUP(J405,Setup_Team!$B:$C,2,FALSE), "TDB")</f>
        <v>BEL</v>
      </c>
      <c r="L405" s="21" t="str">
        <f>VLOOKUP($A405,Location!$A:$J,8,FALSE)</f>
        <v>Egypte</v>
      </c>
      <c r="M405" s="21" t="str">
        <f>IFERROR(VLOOKUP(L405,Setup_Team!$B:$C,2,FALSE), "TDB")</f>
        <v>EGY</v>
      </c>
      <c r="P405" s="21">
        <v>1</v>
      </c>
      <c r="Q405" s="21">
        <v>2</v>
      </c>
      <c r="R405" s="27" t="str">
        <f t="shared" si="37"/>
        <v>1-2</v>
      </c>
      <c r="S405" s="21">
        <v>0</v>
      </c>
      <c r="T405" s="20">
        <f>VLOOKUP($A405,Database!$A:$Y,10,FALSE)</f>
        <v>57</v>
      </c>
      <c r="U405" s="20">
        <f>VLOOKUP($A405,Database!$A:$Y,11,FALSE)</f>
        <v>122</v>
      </c>
      <c r="V405" s="20">
        <f>VLOOKUP($A405,Database!$A:$Y,12,FALSE)</f>
        <v>135</v>
      </c>
      <c r="W405" s="20" t="str">
        <f>VLOOKUP(A405,Database!A:M,13,FALSE)</f>
        <v>Terminé</v>
      </c>
      <c r="X405" s="20">
        <f>VLOOKUP($A405,Database!$A:$Y,20,FALSE)</f>
        <v>1</v>
      </c>
      <c r="Y405" s="20">
        <f>VLOOKUP($A405,Database!$A:$Y,21,FALSE)</f>
        <v>1</v>
      </c>
      <c r="Z405" s="20">
        <f t="shared" si="36"/>
        <v>0</v>
      </c>
      <c r="AA405" s="20">
        <f t="shared" si="32"/>
        <v>0</v>
      </c>
      <c r="AB405" s="20">
        <f t="shared" ca="1" si="33"/>
        <v>0</v>
      </c>
      <c r="AC405" s="20">
        <f t="shared" ca="1" si="34"/>
        <v>0</v>
      </c>
      <c r="AD405" s="20" t="str">
        <f ca="1">IF(AC405=0,"",IF(OR(ISBLANK(P405),ISBLANK(Q405)),"",IF(ISBLANK(VLOOKUP(A405,Database!A:AA,22,FALSE)),"",VLOOKUP(A405,Database!A:AA,22,FALSE))))</f>
        <v/>
      </c>
      <c r="AE405" s="20">
        <f ca="1">IFERROR(
   IF(
     OR(ISBLANK(P405),ISBLANK(Q405)),
     "",
     IF(
       AND(AB405&lt;&gt;"",OR(W405="Terminé",W405="En cours")),
       VLOOKUP(AD405,Setup_ScoreExactBonus!A:D,4,FALSE),
       0
     )),
  0)</f>
        <v>0</v>
      </c>
      <c r="AF405" s="21">
        <f t="shared" ca="1" si="35"/>
        <v>0</v>
      </c>
      <c r="AG405" s="21">
        <f ca="1">SUMIFS(AF$2:AF405,D$2:D405,D405)</f>
        <v>320</v>
      </c>
    </row>
    <row r="406" spans="1:33" hidden="1" x14ac:dyDescent="0.35">
      <c r="A406" s="21">
        <f>IF(ISBLANK(B406),"",COUNTIF(B$2:B406,B406))-1</f>
        <v>14</v>
      </c>
      <c r="B406" s="27">
        <v>27</v>
      </c>
      <c r="C406" s="10">
        <f>VLOOKUP($A406+IF($A406=0,1,0),Database!$A:$Y,7,FALSE)</f>
        <v>46188.875</v>
      </c>
      <c r="D406" s="21" t="str">
        <f>VLOOKUP(Pronostics!$B406,Setup_MPP!$A:$G,3,FALSE)</f>
        <v>maryemkappa</v>
      </c>
      <c r="E406" s="21" t="str">
        <f>VLOOKUP(Pronostics!$B406,Setup_MPP!$A:$G,2,FALSE)</f>
        <v>Maryem GUIZANI</v>
      </c>
      <c r="F406" s="21" t="str">
        <f>VLOOKUP($B406,Setup_MPP!$A:$E,4,FALSE)</f>
        <v>#BCA2F4</v>
      </c>
      <c r="G406" s="21" t="str">
        <f>VLOOKUP($B406,Setup_MPP!$A:$E,5,FALSE)</f>
        <v>#6D3DD5</v>
      </c>
      <c r="H406" s="21" t="str">
        <f>IFERROR(IF(AND(A406&gt;=1,A406&lt;=104),VLOOKUP($A406,Location!$A:$J,6,FALSE),IF(A406=0,"Avant l'ouverture",IF(OR(A406=105,A406=106),"Bonus"))),"")</f>
        <v>Tour 1</v>
      </c>
      <c r="I406" s="21" t="str">
        <f>IF(LEFT(H406,4)="Tour",VLOOKUP(A406,Database!$A:$C,3,FALSE),"")</f>
        <v>G</v>
      </c>
      <c r="J406" s="21" t="str">
        <f>VLOOKUP($A406,Location!$A:$J,7,FALSE)</f>
        <v>Belgique</v>
      </c>
      <c r="K406" s="21" t="str">
        <f>IFERROR(VLOOKUP(J406,Setup_Team!$B:$C,2,FALSE), "TDB")</f>
        <v>BEL</v>
      </c>
      <c r="L406" s="21" t="str">
        <f>VLOOKUP($A406,Location!$A:$J,8,FALSE)</f>
        <v>Egypte</v>
      </c>
      <c r="M406" s="21" t="str">
        <f>IFERROR(VLOOKUP(L406,Setup_Team!$B:$C,2,FALSE), "TDB")</f>
        <v>EGY</v>
      </c>
      <c r="R406" s="27" t="str">
        <f t="shared" si="37"/>
        <v>0-0</v>
      </c>
      <c r="S406" s="21">
        <v>0</v>
      </c>
      <c r="T406" s="20">
        <f>VLOOKUP($A406,Database!$A:$Y,10,FALSE)</f>
        <v>57</v>
      </c>
      <c r="U406" s="20">
        <f>VLOOKUP($A406,Database!$A:$Y,11,FALSE)</f>
        <v>122</v>
      </c>
      <c r="V406" s="20">
        <f>VLOOKUP($A406,Database!$A:$Y,12,FALSE)</f>
        <v>135</v>
      </c>
      <c r="W406" s="20" t="str">
        <f>VLOOKUP(A406,Database!A:M,13,FALSE)</f>
        <v>Terminé</v>
      </c>
      <c r="X406" s="20">
        <f>VLOOKUP($A406,Database!$A:$Y,20,FALSE)</f>
        <v>1</v>
      </c>
      <c r="Y406" s="20">
        <f>VLOOKUP($A406,Database!$A:$Y,21,FALSE)</f>
        <v>1</v>
      </c>
      <c r="Z406" s="20">
        <f t="shared" si="36"/>
        <v>1</v>
      </c>
      <c r="AA406" s="20" t="str">
        <f t="shared" si="32"/>
        <v/>
      </c>
      <c r="AB406" s="20">
        <f t="shared" ca="1" si="33"/>
        <v>122</v>
      </c>
      <c r="AC406" s="20">
        <f t="shared" ca="1" si="34"/>
        <v>0</v>
      </c>
      <c r="AD406" s="20" t="str">
        <f ca="1">IF(AC406=0,"",IF(OR(ISBLANK(P406),ISBLANK(Q406)),"",IF(ISBLANK(VLOOKUP(A406,Database!A:AA,22,FALSE)),"",VLOOKUP(A406,Database!A:AA,22,FALSE))))</f>
        <v/>
      </c>
      <c r="AE406" s="20" t="str">
        <f>IFERROR(
   IF(
     OR(ISBLANK(P406),ISBLANK(Q406)),
     "",
     IF(
       AND(AB406&lt;&gt;"",OR(W406="Terminé",W406="En cours")),
       VLOOKUP(AD406,Setup_ScoreExactBonus!A:D,4,FALSE),
       0
     )),
  0)</f>
        <v/>
      </c>
      <c r="AF406" s="21">
        <f t="shared" si="35"/>
        <v>0</v>
      </c>
      <c r="AG406" s="21">
        <f>SUMIFS(AF$2:AF406,D$2:D406,D406)</f>
        <v>0</v>
      </c>
    </row>
    <row r="407" spans="1:33" hidden="1" x14ac:dyDescent="0.35">
      <c r="A407" s="21">
        <f>IF(ISBLANK(B407),"",COUNTIF(B$2:B407,B407))-1</f>
        <v>15</v>
      </c>
      <c r="B407" s="27">
        <v>1</v>
      </c>
      <c r="C407" s="10">
        <f>VLOOKUP($A407+IF($A407=0,1,0),Database!$A:$Y,7,FALSE)</f>
        <v>46189</v>
      </c>
      <c r="D407" s="21" t="str">
        <f>VLOOKUP(Pronostics!$B407,Setup_MPP!$A:$G,3,FALSE)</f>
        <v>_Nicolas_LM_</v>
      </c>
      <c r="E407" s="21" t="str">
        <f>VLOOKUP(Pronostics!$B407,Setup_MPP!$A:$G,2,FALSE)</f>
        <v>Nicolas LE MOUEL</v>
      </c>
      <c r="F407" s="21" t="str">
        <f>VLOOKUP($B407,Setup_MPP!$A:$E,4,FALSE)</f>
        <v>#F7C79D</v>
      </c>
      <c r="G407" s="21" t="str">
        <f>VLOOKUP($B407,Setup_MPP!$A:$E,5,FALSE)</f>
        <v>#FFBE85</v>
      </c>
      <c r="H407" s="21" t="str">
        <f>IFERROR(IF(AND(A407&gt;=1,A407&lt;=104),VLOOKUP($A407,Location!$A:$J,6,FALSE),IF(A407=0,"Avant l'ouverture",IF(OR(A407=105,A407=106),"Bonus"))),"")</f>
        <v>Tour 1</v>
      </c>
      <c r="I407" s="21" t="str">
        <f>IF(LEFT(H407,4)="Tour",VLOOKUP(A407,Database!$A:$C,3,FALSE),"")</f>
        <v>H</v>
      </c>
      <c r="J407" s="21" t="str">
        <f>VLOOKUP($A407,Location!$A:$J,7,FALSE)</f>
        <v>Arabie Saoudite</v>
      </c>
      <c r="K407" s="21" t="str">
        <f>IFERROR(VLOOKUP(J407,Setup_Team!$B:$C,2,FALSE), "TDB")</f>
        <v>SAU</v>
      </c>
      <c r="L407" s="21" t="str">
        <f>VLOOKUP($A407,Location!$A:$J,8,FALSE)</f>
        <v>Uruguay</v>
      </c>
      <c r="M407" s="21" t="str">
        <f>IFERROR(VLOOKUP(L407,Setup_Team!$B:$C,2,FALSE), "TDB")</f>
        <v>URY</v>
      </c>
      <c r="N407" s="21" t="str">
        <f>VLOOKUP($A407,Location!$A:$J,9,FALSE)</f>
        <v>Miami Gardens, Florida</v>
      </c>
      <c r="O407" s="21" t="str">
        <f>VLOOKUP($A407,Location!$A:$J,10,FALSE)</f>
        <v>Hard Rock Stadium</v>
      </c>
      <c r="P407" s="27">
        <v>2</v>
      </c>
      <c r="Q407" s="27">
        <v>1</v>
      </c>
      <c r="R407" s="27" t="str">
        <f t="shared" si="37"/>
        <v>2-1</v>
      </c>
      <c r="S407" s="21">
        <v>0</v>
      </c>
      <c r="T407" s="20">
        <f>VLOOKUP($A407,Database!$A:$Y,10,FALSE)</f>
        <v>146</v>
      </c>
      <c r="U407" s="20">
        <f>VLOOKUP($A407,Database!$A:$Y,11,FALSE)</f>
        <v>125</v>
      </c>
      <c r="V407" s="20">
        <f>VLOOKUP($A407,Database!$A:$Y,12,FALSE)</f>
        <v>50</v>
      </c>
      <c r="W407" s="20" t="str">
        <f>VLOOKUP(A407,Database!A:M,13,FALSE)</f>
        <v>Terminé</v>
      </c>
      <c r="X407" s="20">
        <f>VLOOKUP($A407,Database!$A:$Y,20,FALSE)</f>
        <v>1</v>
      </c>
      <c r="Y407" s="20">
        <f>VLOOKUP($A407,Database!$A:$Y,21,FALSE)</f>
        <v>1</v>
      </c>
      <c r="Z407" s="20">
        <f t="shared" si="36"/>
        <v>0</v>
      </c>
      <c r="AA407" s="20">
        <f t="shared" si="32"/>
        <v>0</v>
      </c>
      <c r="AB407" s="20">
        <f t="shared" ca="1" si="33"/>
        <v>0</v>
      </c>
      <c r="AC407" s="20">
        <f t="shared" ca="1" si="34"/>
        <v>0</v>
      </c>
      <c r="AD407" s="20" t="str">
        <f ca="1">IF(AC407=0,"",IF(OR(ISBLANK(P407),ISBLANK(Q407)),"",IF(ISBLANK(VLOOKUP(A407,Database!A:AA,22,FALSE)),"",VLOOKUP(A407,Database!A:AA,22,FALSE))))</f>
        <v/>
      </c>
      <c r="AE407" s="20">
        <f ca="1">IFERROR(
   IF(
     OR(ISBLANK(P407),ISBLANK(Q407)),
     "",
     IF(
       AND(AB407&lt;&gt;"",OR(W407="Terminé",W407="En cours")),
       VLOOKUP(AD407,Setup_ScoreExactBonus!A:D,4,FALSE),
       0
     )),
  0)</f>
        <v>0</v>
      </c>
      <c r="AF407" s="21">
        <f t="shared" ca="1" si="35"/>
        <v>0</v>
      </c>
      <c r="AG407" s="21">
        <f ca="1">SUMIFS(AF$2:AF407,D$2:D407,D407)</f>
        <v>767</v>
      </c>
    </row>
    <row r="408" spans="1:33" hidden="1" x14ac:dyDescent="0.35">
      <c r="A408" s="21">
        <f>IF(ISBLANK(B408),"",COUNTIF(B$2:B408,B408))-1</f>
        <v>15</v>
      </c>
      <c r="B408" s="27">
        <v>2</v>
      </c>
      <c r="C408" s="10">
        <f>VLOOKUP($A408+IF($A408=0,1,0),Database!$A:$Y,7,FALSE)</f>
        <v>46189</v>
      </c>
      <c r="D408" s="21" t="str">
        <f>VLOOKUP(Pronostics!$B408,Setup_MPP!$A:$G,3,FALSE)</f>
        <v>leaelaz</v>
      </c>
      <c r="E408" s="21" t="str">
        <f>VLOOKUP(Pronostics!$B408,Setup_MPP!$A:$G,2,FALSE)</f>
        <v>Léa EL ASERY</v>
      </c>
      <c r="F408" s="21" t="str">
        <f>VLOOKUP($B408,Setup_MPP!$A:$E,4,FALSE)</f>
        <v>#FFBEBE</v>
      </c>
      <c r="G408" s="21" t="str">
        <f>VLOOKUP($B408,Setup_MPP!$A:$E,5,FALSE)</f>
        <v>#DF6868</v>
      </c>
      <c r="H408" s="21" t="str">
        <f>IFERROR(IF(AND(A408&gt;=1,A408&lt;=104),VLOOKUP($A408,Location!$A:$J,6,FALSE),IF(A408=0,"Avant l'ouverture",IF(OR(A408=105,A408=106),"Bonus"))),"")</f>
        <v>Tour 1</v>
      </c>
      <c r="I408" s="21" t="str">
        <f>IF(LEFT(H408,4)="Tour",VLOOKUP(A408,Database!$A:$C,3,FALSE),"")</f>
        <v>H</v>
      </c>
      <c r="J408" s="21" t="str">
        <f>VLOOKUP($A408,Location!$A:$J,7,FALSE)</f>
        <v>Arabie Saoudite</v>
      </c>
      <c r="K408" s="21" t="str">
        <f>IFERROR(VLOOKUP(J408,Setup_Team!$B:$C,2,FALSE), "TDB")</f>
        <v>SAU</v>
      </c>
      <c r="L408" s="21" t="str">
        <f>VLOOKUP($A408,Location!$A:$J,8,FALSE)</f>
        <v>Uruguay</v>
      </c>
      <c r="M408" s="21" t="str">
        <f>IFERROR(VLOOKUP(L408,Setup_Team!$B:$C,2,FALSE), "TDB")</f>
        <v>URY</v>
      </c>
      <c r="N408" s="21" t="str">
        <f>VLOOKUP($A408,Location!$A:$J,9,FALSE)</f>
        <v>Miami Gardens, Florida</v>
      </c>
      <c r="O408" s="21" t="str">
        <f>VLOOKUP($A408,Location!$A:$J,10,FALSE)</f>
        <v>Hard Rock Stadium</v>
      </c>
      <c r="P408" s="27">
        <v>0</v>
      </c>
      <c r="Q408" s="27">
        <v>2</v>
      </c>
      <c r="R408" s="27" t="str">
        <f t="shared" si="37"/>
        <v>0-2</v>
      </c>
      <c r="S408" s="21">
        <v>0</v>
      </c>
      <c r="T408" s="20">
        <f>VLOOKUP($A408,Database!$A:$Y,10,FALSE)</f>
        <v>146</v>
      </c>
      <c r="U408" s="20">
        <f>VLOOKUP($A408,Database!$A:$Y,11,FALSE)</f>
        <v>125</v>
      </c>
      <c r="V408" s="20">
        <f>VLOOKUP($A408,Database!$A:$Y,12,FALSE)</f>
        <v>50</v>
      </c>
      <c r="W408" s="20" t="str">
        <f>VLOOKUP(A408,Database!A:M,13,FALSE)</f>
        <v>Terminé</v>
      </c>
      <c r="X408" s="20">
        <f>VLOOKUP($A408,Database!$A:$Y,20,FALSE)</f>
        <v>1</v>
      </c>
      <c r="Y408" s="20">
        <f>VLOOKUP($A408,Database!$A:$Y,21,FALSE)</f>
        <v>1</v>
      </c>
      <c r="Z408" s="20">
        <f t="shared" si="36"/>
        <v>0</v>
      </c>
      <c r="AA408" s="20">
        <f t="shared" si="32"/>
        <v>0</v>
      </c>
      <c r="AB408" s="20">
        <f t="shared" ca="1" si="33"/>
        <v>0</v>
      </c>
      <c r="AC408" s="20">
        <f t="shared" ca="1" si="34"/>
        <v>0</v>
      </c>
      <c r="AD408" s="20" t="str">
        <f ca="1">IF(AC408=0,"",IF(OR(ISBLANK(P408),ISBLANK(Q408)),"",IF(ISBLANK(VLOOKUP(A408,Database!A:AA,22,FALSE)),"",VLOOKUP(A408,Database!A:AA,22,FALSE))))</f>
        <v/>
      </c>
      <c r="AE408" s="20">
        <f ca="1">IFERROR(
   IF(
     OR(ISBLANK(P408),ISBLANK(Q408)),
     "",
     IF(
       AND(AB408&lt;&gt;"",OR(W408="Terminé",W408="En cours")),
       VLOOKUP(AD408,Setup_ScoreExactBonus!A:D,4,FALSE),
       0
     )),
  0)</f>
        <v>0</v>
      </c>
      <c r="AF408" s="21">
        <f t="shared" ca="1" si="35"/>
        <v>0</v>
      </c>
      <c r="AG408" s="21">
        <f ca="1">SUMIFS(AF$2:AF408,D$2:D408,D408)</f>
        <v>538</v>
      </c>
    </row>
    <row r="409" spans="1:33" hidden="1" x14ac:dyDescent="0.35">
      <c r="A409" s="21">
        <f>IF(ISBLANK(B409),"",COUNTIF(B$2:B409,B409))-1</f>
        <v>15</v>
      </c>
      <c r="B409" s="27">
        <v>3</v>
      </c>
      <c r="C409" s="10">
        <f>VLOOKUP($A409+IF($A409=0,1,0),Database!$A:$Y,7,FALSE)</f>
        <v>46189</v>
      </c>
      <c r="D409" s="21" t="str">
        <f>VLOOKUP(Pronostics!$B409,Setup_MPP!$A:$G,3,FALSE)</f>
        <v>PasMetalleux</v>
      </c>
      <c r="E409" s="21" t="str">
        <f>VLOOKUP(Pronostics!$B409,Setup_MPP!$A:$G,2,FALSE)</f>
        <v>Elwenn JOUBREL</v>
      </c>
      <c r="F409" s="21" t="str">
        <f>VLOOKUP($B409,Setup_MPP!$A:$E,4,FALSE)</f>
        <v>#F5C7FC</v>
      </c>
      <c r="G409" s="21" t="str">
        <f>VLOOKUP($B409,Setup_MPP!$A:$E,5,FALSE)</f>
        <v>#C489CF</v>
      </c>
      <c r="H409" s="21" t="str">
        <f>IFERROR(IF(AND(A409&gt;=1,A409&lt;=104),VLOOKUP($A409,Location!$A:$J,6,FALSE),IF(A409=0,"Avant l'ouverture",IF(OR(A409=105,A409=106),"Bonus"))),"")</f>
        <v>Tour 1</v>
      </c>
      <c r="I409" s="21" t="str">
        <f>IF(LEFT(H409,4)="Tour",VLOOKUP(A409,Database!$A:$C,3,FALSE),"")</f>
        <v>H</v>
      </c>
      <c r="J409" s="21" t="str">
        <f>VLOOKUP($A409,Location!$A:$J,7,FALSE)</f>
        <v>Arabie Saoudite</v>
      </c>
      <c r="K409" s="21" t="str">
        <f>IFERROR(VLOOKUP(J409,Setup_Team!$B:$C,2,FALSE), "TDB")</f>
        <v>SAU</v>
      </c>
      <c r="L409" s="21" t="str">
        <f>VLOOKUP($A409,Location!$A:$J,8,FALSE)</f>
        <v>Uruguay</v>
      </c>
      <c r="M409" s="21" t="str">
        <f>IFERROR(VLOOKUP(L409,Setup_Team!$B:$C,2,FALSE), "TDB")</f>
        <v>URY</v>
      </c>
      <c r="N409" s="21" t="str">
        <f>VLOOKUP($A409,Location!$A:$J,9,FALSE)</f>
        <v>Miami Gardens, Florida</v>
      </c>
      <c r="O409" s="21" t="str">
        <f>VLOOKUP($A409,Location!$A:$J,10,FALSE)</f>
        <v>Hard Rock Stadium</v>
      </c>
      <c r="P409" s="27">
        <v>1</v>
      </c>
      <c r="Q409" s="27">
        <v>1</v>
      </c>
      <c r="R409" s="27" t="str">
        <f t="shared" si="37"/>
        <v>1-1</v>
      </c>
      <c r="S409" s="21">
        <v>0</v>
      </c>
      <c r="T409" s="20">
        <f>VLOOKUP($A409,Database!$A:$Y,10,FALSE)</f>
        <v>146</v>
      </c>
      <c r="U409" s="20">
        <f>VLOOKUP($A409,Database!$A:$Y,11,FALSE)</f>
        <v>125</v>
      </c>
      <c r="V409" s="20">
        <f>VLOOKUP($A409,Database!$A:$Y,12,FALSE)</f>
        <v>50</v>
      </c>
      <c r="W409" s="20" t="str">
        <f>VLOOKUP(A409,Database!A:M,13,FALSE)</f>
        <v>Terminé</v>
      </c>
      <c r="X409" s="20">
        <f>VLOOKUP($A409,Database!$A:$Y,20,FALSE)</f>
        <v>1</v>
      </c>
      <c r="Y409" s="20">
        <f>VLOOKUP($A409,Database!$A:$Y,21,FALSE)</f>
        <v>1</v>
      </c>
      <c r="Z409" s="20">
        <f t="shared" si="36"/>
        <v>0</v>
      </c>
      <c r="AA409" s="20">
        <f t="shared" si="32"/>
        <v>1</v>
      </c>
      <c r="AB409" s="20">
        <f t="shared" ca="1" si="33"/>
        <v>125</v>
      </c>
      <c r="AC409" s="20">
        <f t="shared" ca="1" si="34"/>
        <v>1</v>
      </c>
      <c r="AD409" s="20" t="str">
        <f ca="1">IF(AC409=0,"",IF(OR(ISBLANK(P409),ISBLANK(Q409)),"",IF(ISBLANK(VLOOKUP(A409,Database!A:AA,22,FALSE)),"",VLOOKUP(A409,Database!A:AA,22,FALSE))))</f>
        <v>Exact</v>
      </c>
      <c r="AE409" s="20">
        <f ca="1">IFERROR(
   IF(
     OR(ISBLANK(P409),ISBLANK(Q409)),
     "",
     IF(
       AND(AB409&lt;&gt;"",OR(W409="Terminé",W409="En cours")),
       VLOOKUP(AD409,Setup_ScoreExactBonus!A:D,4,FALSE),
       0
     )),
  0)</f>
        <v>20</v>
      </c>
      <c r="AF409" s="21">
        <f t="shared" ca="1" si="35"/>
        <v>145</v>
      </c>
      <c r="AG409" s="21">
        <f ca="1">SUMIFS(AF$2:AF409,D$2:D409,D409)</f>
        <v>664</v>
      </c>
    </row>
    <row r="410" spans="1:33" hidden="1" x14ac:dyDescent="0.35">
      <c r="A410" s="21">
        <f>IF(ISBLANK(B410),"",COUNTIF(B$2:B410,B410))-1</f>
        <v>15</v>
      </c>
      <c r="B410" s="27">
        <v>4</v>
      </c>
      <c r="C410" s="10">
        <f>VLOOKUP($A410+IF($A410=0,1,0),Database!$A:$Y,7,FALSE)</f>
        <v>46189</v>
      </c>
      <c r="D410" s="21" t="str">
        <f>VLOOKUP(Pronostics!$B410,Setup_MPP!$A:$G,3,FALSE)</f>
        <v>Popo444</v>
      </c>
      <c r="E410" s="21" t="str">
        <f>VLOOKUP(Pronostics!$B410,Setup_MPP!$A:$G,2,FALSE)</f>
        <v>Pauline OLIVIER</v>
      </c>
      <c r="F410" s="21" t="str">
        <f>VLOOKUP($B410,Setup_MPP!$A:$E,4,FALSE)</f>
        <v>#A5EA7F</v>
      </c>
      <c r="G410" s="21" t="str">
        <f>VLOOKUP($B410,Setup_MPP!$A:$E,5,FALSE)</f>
        <v>#80C65A</v>
      </c>
      <c r="H410" s="21" t="str">
        <f>IFERROR(IF(AND(A410&gt;=1,A410&lt;=104),VLOOKUP($A410,Location!$A:$J,6,FALSE),IF(A410=0,"Avant l'ouverture",IF(OR(A410=105,A410=106),"Bonus"))),"")</f>
        <v>Tour 1</v>
      </c>
      <c r="I410" s="21" t="str">
        <f>IF(LEFT(H410,4)="Tour",VLOOKUP(A410,Database!$A:$C,3,FALSE),"")</f>
        <v>H</v>
      </c>
      <c r="J410" s="21" t="str">
        <f>VLOOKUP($A410,Location!$A:$J,7,FALSE)</f>
        <v>Arabie Saoudite</v>
      </c>
      <c r="K410" s="21" t="str">
        <f>IFERROR(VLOOKUP(J410,Setup_Team!$B:$C,2,FALSE), "TDB")</f>
        <v>SAU</v>
      </c>
      <c r="L410" s="21" t="str">
        <f>VLOOKUP($A410,Location!$A:$J,8,FALSE)</f>
        <v>Uruguay</v>
      </c>
      <c r="M410" s="21" t="str">
        <f>IFERROR(VLOOKUP(L410,Setup_Team!$B:$C,2,FALSE), "TDB")</f>
        <v>URY</v>
      </c>
      <c r="N410" s="21" t="str">
        <f>VLOOKUP($A410,Location!$A:$J,9,FALSE)</f>
        <v>Miami Gardens, Florida</v>
      </c>
      <c r="O410" s="21" t="str">
        <f>VLOOKUP($A410,Location!$A:$J,10,FALSE)</f>
        <v>Hard Rock Stadium</v>
      </c>
      <c r="P410" s="27">
        <v>0</v>
      </c>
      <c r="Q410" s="27">
        <v>2</v>
      </c>
      <c r="R410" s="27" t="str">
        <f t="shared" si="37"/>
        <v>0-2</v>
      </c>
      <c r="S410" s="21">
        <v>0</v>
      </c>
      <c r="T410" s="20">
        <f>VLOOKUP($A410,Database!$A:$Y,10,FALSE)</f>
        <v>146</v>
      </c>
      <c r="U410" s="20">
        <f>VLOOKUP($A410,Database!$A:$Y,11,FALSE)</f>
        <v>125</v>
      </c>
      <c r="V410" s="20">
        <f>VLOOKUP($A410,Database!$A:$Y,12,FALSE)</f>
        <v>50</v>
      </c>
      <c r="W410" s="20" t="str">
        <f>VLOOKUP(A410,Database!A:M,13,FALSE)</f>
        <v>Terminé</v>
      </c>
      <c r="X410" s="20">
        <f>VLOOKUP($A410,Database!$A:$Y,20,FALSE)</f>
        <v>1</v>
      </c>
      <c r="Y410" s="20">
        <f>VLOOKUP($A410,Database!$A:$Y,21,FALSE)</f>
        <v>1</v>
      </c>
      <c r="Z410" s="20">
        <f t="shared" si="36"/>
        <v>0</v>
      </c>
      <c r="AA410" s="20">
        <f t="shared" si="32"/>
        <v>0</v>
      </c>
      <c r="AB410" s="20">
        <f t="shared" ca="1" si="33"/>
        <v>0</v>
      </c>
      <c r="AC410" s="20">
        <f t="shared" ca="1" si="34"/>
        <v>0</v>
      </c>
      <c r="AD410" s="20" t="str">
        <f ca="1">IF(AC410=0,"",IF(OR(ISBLANK(P410),ISBLANK(Q410)),"",IF(ISBLANK(VLOOKUP(A410,Database!A:AA,22,FALSE)),"",VLOOKUP(A410,Database!A:AA,22,FALSE))))</f>
        <v/>
      </c>
      <c r="AE410" s="20">
        <f ca="1">IFERROR(
   IF(
     OR(ISBLANK(P410),ISBLANK(Q410)),
     "",
     IF(
       AND(AB410&lt;&gt;"",OR(W410="Terminé",W410="En cours")),
       VLOOKUP(AD410,Setup_ScoreExactBonus!A:D,4,FALSE),
       0
     )),
  0)</f>
        <v>0</v>
      </c>
      <c r="AF410" s="21">
        <f t="shared" ca="1" si="35"/>
        <v>0</v>
      </c>
      <c r="AG410" s="21">
        <f ca="1">SUMIFS(AF$2:AF410,D$2:D410,D410)</f>
        <v>274</v>
      </c>
    </row>
    <row r="411" spans="1:33" hidden="1" x14ac:dyDescent="0.35">
      <c r="A411" s="21">
        <f>IF(ISBLANK(B411),"",COUNTIF(B$2:B411,B411))-1</f>
        <v>15</v>
      </c>
      <c r="B411" s="27">
        <v>5</v>
      </c>
      <c r="C411" s="10">
        <f>VLOOKUP($A411+IF($A411=0,1,0),Database!$A:$Y,7,FALSE)</f>
        <v>46189</v>
      </c>
      <c r="D411" s="21" t="str">
        <f>VLOOKUP(Pronostics!$B411,Setup_MPP!$A:$G,3,FALSE)</f>
        <v>_Jujul</v>
      </c>
      <c r="E411" s="21" t="str">
        <f>VLOOKUP(Pronostics!$B411,Setup_MPP!$A:$G,2,FALSE)</f>
        <v>Julie BOISSIERE</v>
      </c>
      <c r="F411" s="21" t="str">
        <f>VLOOKUP($B411,Setup_MPP!$A:$E,4,FALSE)</f>
        <v>#D890FF</v>
      </c>
      <c r="G411" s="21" t="str">
        <f>VLOOKUP($B411,Setup_MPP!$A:$E,5,FALSE)</f>
        <v>#B750EF</v>
      </c>
      <c r="H411" s="21" t="str">
        <f>IFERROR(IF(AND(A411&gt;=1,A411&lt;=104),VLOOKUP($A411,Location!$A:$J,6,FALSE),IF(A411=0,"Avant l'ouverture",IF(OR(A411=105,A411=106),"Bonus"))),"")</f>
        <v>Tour 1</v>
      </c>
      <c r="I411" s="21" t="str">
        <f>IF(LEFT(H411,4)="Tour",VLOOKUP(A411,Database!$A:$C,3,FALSE),"")</f>
        <v>H</v>
      </c>
      <c r="J411" s="21" t="str">
        <f>VLOOKUP($A411,Location!$A:$J,7,FALSE)</f>
        <v>Arabie Saoudite</v>
      </c>
      <c r="K411" s="21" t="str">
        <f>IFERROR(VLOOKUP(J411,Setup_Team!$B:$C,2,FALSE), "TDB")</f>
        <v>SAU</v>
      </c>
      <c r="L411" s="21" t="str">
        <f>VLOOKUP($A411,Location!$A:$J,8,FALSE)</f>
        <v>Uruguay</v>
      </c>
      <c r="M411" s="21" t="str">
        <f>IFERROR(VLOOKUP(L411,Setup_Team!$B:$C,2,FALSE), "TDB")</f>
        <v>URY</v>
      </c>
      <c r="N411" s="21" t="str">
        <f>VLOOKUP($A411,Location!$A:$J,9,FALSE)</f>
        <v>Miami Gardens, Florida</v>
      </c>
      <c r="O411" s="21" t="str">
        <f>VLOOKUP($A411,Location!$A:$J,10,FALSE)</f>
        <v>Hard Rock Stadium</v>
      </c>
      <c r="P411" s="27">
        <v>0</v>
      </c>
      <c r="Q411" s="27">
        <v>2</v>
      </c>
      <c r="R411" s="27" t="str">
        <f t="shared" si="37"/>
        <v>0-2</v>
      </c>
      <c r="S411" s="21">
        <v>0</v>
      </c>
      <c r="T411" s="20">
        <f>VLOOKUP($A411,Database!$A:$Y,10,FALSE)</f>
        <v>146</v>
      </c>
      <c r="U411" s="20">
        <f>VLOOKUP($A411,Database!$A:$Y,11,FALSE)</f>
        <v>125</v>
      </c>
      <c r="V411" s="20">
        <f>VLOOKUP($A411,Database!$A:$Y,12,FALSE)</f>
        <v>50</v>
      </c>
      <c r="W411" s="20" t="str">
        <f>VLOOKUP(A411,Database!A:M,13,FALSE)</f>
        <v>Terminé</v>
      </c>
      <c r="X411" s="20">
        <f>VLOOKUP($A411,Database!$A:$Y,20,FALSE)</f>
        <v>1</v>
      </c>
      <c r="Y411" s="20">
        <f>VLOOKUP($A411,Database!$A:$Y,21,FALSE)</f>
        <v>1</v>
      </c>
      <c r="Z411" s="20">
        <f t="shared" si="36"/>
        <v>0</v>
      </c>
      <c r="AA411" s="20">
        <f t="shared" si="32"/>
        <v>0</v>
      </c>
      <c r="AB411" s="20">
        <f t="shared" ca="1" si="33"/>
        <v>0</v>
      </c>
      <c r="AC411" s="20">
        <f t="shared" ca="1" si="34"/>
        <v>0</v>
      </c>
      <c r="AD411" s="20" t="str">
        <f ca="1">IF(AC411=0,"",IF(OR(ISBLANK(P411),ISBLANK(Q411)),"",IF(ISBLANK(VLOOKUP(A411,Database!A:AA,22,FALSE)),"",VLOOKUP(A411,Database!A:AA,22,FALSE))))</f>
        <v/>
      </c>
      <c r="AE411" s="20">
        <f ca="1">IFERROR(
   IF(
     OR(ISBLANK(P411),ISBLANK(Q411)),
     "",
     IF(
       AND(AB411&lt;&gt;"",OR(W411="Terminé",W411="En cours")),
       VLOOKUP(AD411,Setup_ScoreExactBonus!A:D,4,FALSE),
       0
     )),
  0)</f>
        <v>0</v>
      </c>
      <c r="AF411" s="21">
        <f t="shared" ca="1" si="35"/>
        <v>0</v>
      </c>
      <c r="AG411" s="21">
        <f ca="1">SUMIFS(AF$2:AF411,D$2:D411,D411)</f>
        <v>262</v>
      </c>
    </row>
    <row r="412" spans="1:33" hidden="1" x14ac:dyDescent="0.35">
      <c r="A412" s="21">
        <f>IF(ISBLANK(B412),"",COUNTIF(B$2:B412,B412))-1</f>
        <v>15</v>
      </c>
      <c r="B412" s="27">
        <v>6</v>
      </c>
      <c r="C412" s="10">
        <f>VLOOKUP($A412+IF($A412=0,1,0),Database!$A:$Y,7,FALSE)</f>
        <v>46189</v>
      </c>
      <c r="D412" s="21" t="str">
        <f>VLOOKUP(Pronostics!$B412,Setup_MPP!$A:$G,3,FALSE)</f>
        <v>Julay</v>
      </c>
      <c r="E412" s="21" t="str">
        <f>VLOOKUP(Pronostics!$B412,Setup_MPP!$A:$G,2,FALSE)</f>
        <v>Julie BOUCHARD</v>
      </c>
      <c r="F412" s="21" t="str">
        <f>VLOOKUP($B412,Setup_MPP!$A:$E,4,FALSE)</f>
        <v>#A6F7B1</v>
      </c>
      <c r="G412" s="21" t="str">
        <f>VLOOKUP($B412,Setup_MPP!$A:$E,5,FALSE)</f>
        <v>#6EC179</v>
      </c>
      <c r="H412" s="21" t="str">
        <f>IFERROR(IF(AND(A412&gt;=1,A412&lt;=104),VLOOKUP($A412,Location!$A:$J,6,FALSE),IF(A412=0,"Avant l'ouverture",IF(OR(A412=105,A412=106),"Bonus"))),"")</f>
        <v>Tour 1</v>
      </c>
      <c r="I412" s="21" t="str">
        <f>IF(LEFT(H412,4)="Tour",VLOOKUP(A412,Database!$A:$C,3,FALSE),"")</f>
        <v>H</v>
      </c>
      <c r="J412" s="21" t="str">
        <f>VLOOKUP($A412,Location!$A:$J,7,FALSE)</f>
        <v>Arabie Saoudite</v>
      </c>
      <c r="K412" s="21" t="str">
        <f>IFERROR(VLOOKUP(J412,Setup_Team!$B:$C,2,FALSE), "TDB")</f>
        <v>SAU</v>
      </c>
      <c r="L412" s="21" t="str">
        <f>VLOOKUP($A412,Location!$A:$J,8,FALSE)</f>
        <v>Uruguay</v>
      </c>
      <c r="M412" s="21" t="str">
        <f>IFERROR(VLOOKUP(L412,Setup_Team!$B:$C,2,FALSE), "TDB")</f>
        <v>URY</v>
      </c>
      <c r="N412" s="21" t="str">
        <f>VLOOKUP($A412,Location!$A:$J,9,FALSE)</f>
        <v>Miami Gardens, Florida</v>
      </c>
      <c r="O412" s="21" t="str">
        <f>VLOOKUP($A412,Location!$A:$J,10,FALSE)</f>
        <v>Hard Rock Stadium</v>
      </c>
      <c r="P412" s="27">
        <v>1</v>
      </c>
      <c r="Q412" s="27">
        <v>1</v>
      </c>
      <c r="R412" s="27" t="str">
        <f t="shared" si="37"/>
        <v>1-1</v>
      </c>
      <c r="S412" s="21">
        <v>0</v>
      </c>
      <c r="T412" s="20">
        <f>VLOOKUP($A412,Database!$A:$Y,10,FALSE)</f>
        <v>146</v>
      </c>
      <c r="U412" s="20">
        <f>VLOOKUP($A412,Database!$A:$Y,11,FALSE)</f>
        <v>125</v>
      </c>
      <c r="V412" s="20">
        <f>VLOOKUP($A412,Database!$A:$Y,12,FALSE)</f>
        <v>50</v>
      </c>
      <c r="W412" s="20" t="str">
        <f>VLOOKUP(A412,Database!A:M,13,FALSE)</f>
        <v>Terminé</v>
      </c>
      <c r="X412" s="20">
        <f>VLOOKUP($A412,Database!$A:$Y,20,FALSE)</f>
        <v>1</v>
      </c>
      <c r="Y412" s="20">
        <f>VLOOKUP($A412,Database!$A:$Y,21,FALSE)</f>
        <v>1</v>
      </c>
      <c r="Z412" s="20">
        <f t="shared" si="36"/>
        <v>0</v>
      </c>
      <c r="AA412" s="20">
        <f t="shared" si="32"/>
        <v>1</v>
      </c>
      <c r="AB412" s="20">
        <f t="shared" ca="1" si="33"/>
        <v>125</v>
      </c>
      <c r="AC412" s="20">
        <f t="shared" ca="1" si="34"/>
        <v>1</v>
      </c>
      <c r="AD412" s="20" t="str">
        <f ca="1">IF(AC412=0,"",IF(OR(ISBLANK(P412),ISBLANK(Q412)),"",IF(ISBLANK(VLOOKUP(A412,Database!A:AA,22,FALSE)),"",VLOOKUP(A412,Database!A:AA,22,FALSE))))</f>
        <v>Exact</v>
      </c>
      <c r="AE412" s="20">
        <f ca="1">IFERROR(
   IF(
     OR(ISBLANK(P412),ISBLANK(Q412)),
     "",
     IF(
       AND(AB412&lt;&gt;"",OR(W412="Terminé",W412="En cours")),
       VLOOKUP(AD412,Setup_ScoreExactBonus!A:D,4,FALSE),
       0
     )),
  0)</f>
        <v>20</v>
      </c>
      <c r="AF412" s="21">
        <f t="shared" ca="1" si="35"/>
        <v>145</v>
      </c>
      <c r="AG412" s="21">
        <f ca="1">SUMIFS(AF$2:AF412,D$2:D412,D412)</f>
        <v>507</v>
      </c>
    </row>
    <row r="413" spans="1:33" hidden="1" x14ac:dyDescent="0.35">
      <c r="A413" s="21">
        <f>IF(ISBLANK(B413),"",COUNTIF(B$2:B413,B413))-1</f>
        <v>15</v>
      </c>
      <c r="B413" s="27">
        <v>7</v>
      </c>
      <c r="C413" s="10">
        <f>VLOOKUP($A413+IF($A413=0,1,0),Database!$A:$Y,7,FALSE)</f>
        <v>46189</v>
      </c>
      <c r="D413" s="21" t="str">
        <f>VLOOKUP(Pronostics!$B413,Setup_MPP!$A:$G,3,FALSE)</f>
        <v>__Vince__</v>
      </c>
      <c r="E413" s="21" t="str">
        <f>VLOOKUP(Pronostics!$B413,Setup_MPP!$A:$G,2,FALSE)</f>
        <v>Vincent FRAYSSE</v>
      </c>
      <c r="F413" s="21" t="str">
        <f>VLOOKUP($B413,Setup_MPP!$A:$E,4,FALSE)</f>
        <v>#B2EAE8</v>
      </c>
      <c r="G413" s="21" t="str">
        <f>VLOOKUP($B413,Setup_MPP!$A:$E,5,FALSE)</f>
        <v>#6CB4B1</v>
      </c>
      <c r="H413" s="21" t="str">
        <f>IFERROR(IF(AND(A413&gt;=1,A413&lt;=104),VLOOKUP($A413,Location!$A:$J,6,FALSE),IF(A413=0,"Avant l'ouverture",IF(OR(A413=105,A413=106),"Bonus"))),"")</f>
        <v>Tour 1</v>
      </c>
      <c r="I413" s="21" t="str">
        <f>IF(LEFT(H413,4)="Tour",VLOOKUP(A413,Database!$A:$C,3,FALSE),"")</f>
        <v>H</v>
      </c>
      <c r="J413" s="21" t="str">
        <f>VLOOKUP($A413,Location!$A:$J,7,FALSE)</f>
        <v>Arabie Saoudite</v>
      </c>
      <c r="K413" s="21" t="str">
        <f>IFERROR(VLOOKUP(J413,Setup_Team!$B:$C,2,FALSE), "TDB")</f>
        <v>SAU</v>
      </c>
      <c r="L413" s="21" t="str">
        <f>VLOOKUP($A413,Location!$A:$J,8,FALSE)</f>
        <v>Uruguay</v>
      </c>
      <c r="M413" s="21" t="str">
        <f>IFERROR(VLOOKUP(L413,Setup_Team!$B:$C,2,FALSE), "TDB")</f>
        <v>URY</v>
      </c>
      <c r="N413" s="21" t="str">
        <f>VLOOKUP($A413,Location!$A:$J,9,FALSE)</f>
        <v>Miami Gardens, Florida</v>
      </c>
      <c r="O413" s="21" t="str">
        <f>VLOOKUP($A413,Location!$A:$J,10,FALSE)</f>
        <v>Hard Rock Stadium</v>
      </c>
      <c r="P413" s="27">
        <v>1</v>
      </c>
      <c r="Q413" s="27">
        <v>2</v>
      </c>
      <c r="R413" s="27" t="str">
        <f t="shared" si="37"/>
        <v>1-2</v>
      </c>
      <c r="S413" s="21">
        <v>0</v>
      </c>
      <c r="T413" s="20">
        <f>VLOOKUP($A413,Database!$A:$Y,10,FALSE)</f>
        <v>146</v>
      </c>
      <c r="U413" s="20">
        <f>VLOOKUP($A413,Database!$A:$Y,11,FALSE)</f>
        <v>125</v>
      </c>
      <c r="V413" s="20">
        <f>VLOOKUP($A413,Database!$A:$Y,12,FALSE)</f>
        <v>50</v>
      </c>
      <c r="W413" s="20" t="str">
        <f>VLOOKUP(A413,Database!A:M,13,FALSE)</f>
        <v>Terminé</v>
      </c>
      <c r="X413" s="20">
        <f>VLOOKUP($A413,Database!$A:$Y,20,FALSE)</f>
        <v>1</v>
      </c>
      <c r="Y413" s="20">
        <f>VLOOKUP($A413,Database!$A:$Y,21,FALSE)</f>
        <v>1</v>
      </c>
      <c r="Z413" s="20">
        <f t="shared" si="36"/>
        <v>0</v>
      </c>
      <c r="AA413" s="20">
        <f t="shared" ref="AA413:AA476" si="38">IF(OR(ISBLANK(P413),ISBLANK(Q413)),"",IF(OR(AND(P413&gt;Q413,X413&gt;Y413),AND(P413=Q413,X413=Y413),AND(P413&lt;Q413,X413&lt;Y413)),1,0))</f>
        <v>0</v>
      </c>
      <c r="AB413" s="20">
        <f t="shared" ref="AB413:AB476" ca="1" si="39">IF(C413&lt;NOW(),IF(AND(P413&gt;Q413,X413&gt;Y413),T413,IF(AND(P413=Q413,X413=Y413),U413,IF(AND(P413&lt;Q413,X413&lt;Y413),V413,0))),"")</f>
        <v>0</v>
      </c>
      <c r="AC413" s="20">
        <f t="shared" ref="AC413:AC476" ca="1" si="40">IF(AND(P413=X413,Q413=Y413,NOT(ISBLANK(P413)),NOT(ISBLANK(Q413)),NOT(ISBLANK(X413)),NOT(ISBLANK(AB413))),1,0)</f>
        <v>0</v>
      </c>
      <c r="AD413" s="20" t="str">
        <f ca="1">IF(AC413=0,"",IF(OR(ISBLANK(P413),ISBLANK(Q413)),"",IF(ISBLANK(VLOOKUP(A413,Database!A:AA,22,FALSE)),"",VLOOKUP(A413,Database!A:AA,22,FALSE))))</f>
        <v/>
      </c>
      <c r="AE413" s="20">
        <f ca="1">IFERROR(
   IF(
     OR(ISBLANK(P413),ISBLANK(Q413)),
     "",
     IF(
       AND(AB413&lt;&gt;"",OR(W413="Terminé",W413="En cours")),
       VLOOKUP(AD413,Setup_ScoreExactBonus!A:D,4,FALSE),
       0
     )),
  0)</f>
        <v>0</v>
      </c>
      <c r="AF413" s="21">
        <f t="shared" ref="AF413:AF476" ca="1" si="41">IFERROR(IF(OR(ISBLANK(P413),ISBLANK(Q413)),0,IF(AB413&lt;&gt;"", AB413 + IF(AC413=1,AE413, 0), "") * (S413+1)),"")</f>
        <v>0</v>
      </c>
      <c r="AG413" s="21">
        <f ca="1">SUMIFS(AF$2:AF413,D$2:D413,D413)</f>
        <v>138</v>
      </c>
    </row>
    <row r="414" spans="1:33" hidden="1" x14ac:dyDescent="0.35">
      <c r="A414" s="21">
        <f>IF(ISBLANK(B414),"",COUNTIF(B$2:B414,B414))-1</f>
        <v>15</v>
      </c>
      <c r="B414" s="27">
        <v>8</v>
      </c>
      <c r="C414" s="10">
        <f>VLOOKUP($A414+IF($A414=0,1,0),Database!$A:$Y,7,FALSE)</f>
        <v>46189</v>
      </c>
      <c r="D414" s="21" t="str">
        <f>VLOOKUP(Pronostics!$B414,Setup_MPP!$A:$G,3,FALSE)</f>
        <v>Louuiiis</v>
      </c>
      <c r="E414" s="21" t="str">
        <f>VLOOKUP(Pronostics!$B414,Setup_MPP!$A:$G,2,FALSE)</f>
        <v>Louis HARLE</v>
      </c>
      <c r="F414" s="21" t="str">
        <f>VLOOKUP($B414,Setup_MPP!$A:$E,4,FALSE)</f>
        <v>#EEF7B1</v>
      </c>
      <c r="G414" s="21" t="str">
        <f>VLOOKUP($B414,Setup_MPP!$A:$E,5,FALSE)</f>
        <v>#C1CB7D</v>
      </c>
      <c r="H414" s="21" t="str">
        <f>IFERROR(IF(AND(A414&gt;=1,A414&lt;=104),VLOOKUP($A414,Location!$A:$J,6,FALSE),IF(A414=0,"Avant l'ouverture",IF(OR(A414=105,A414=106),"Bonus"))),"")</f>
        <v>Tour 1</v>
      </c>
      <c r="I414" s="21" t="str">
        <f>IF(LEFT(H414,4)="Tour",VLOOKUP(A414,Database!$A:$C,3,FALSE),"")</f>
        <v>H</v>
      </c>
      <c r="J414" s="21" t="str">
        <f>VLOOKUP($A414,Location!$A:$J,7,FALSE)</f>
        <v>Arabie Saoudite</v>
      </c>
      <c r="K414" s="21" t="str">
        <f>IFERROR(VLOOKUP(J414,Setup_Team!$B:$C,2,FALSE), "TDB")</f>
        <v>SAU</v>
      </c>
      <c r="L414" s="21" t="str">
        <f>VLOOKUP($A414,Location!$A:$J,8,FALSE)</f>
        <v>Uruguay</v>
      </c>
      <c r="M414" s="21" t="str">
        <f>IFERROR(VLOOKUP(L414,Setup_Team!$B:$C,2,FALSE), "TDB")</f>
        <v>URY</v>
      </c>
      <c r="N414" s="21" t="str">
        <f>VLOOKUP($A414,Location!$A:$J,9,FALSE)</f>
        <v>Miami Gardens, Florida</v>
      </c>
      <c r="O414" s="21" t="str">
        <f>VLOOKUP($A414,Location!$A:$J,10,FALSE)</f>
        <v>Hard Rock Stadium</v>
      </c>
      <c r="P414" s="27">
        <v>0</v>
      </c>
      <c r="Q414" s="27">
        <v>2</v>
      </c>
      <c r="R414" s="27" t="str">
        <f t="shared" si="37"/>
        <v>0-2</v>
      </c>
      <c r="S414" s="21">
        <v>0</v>
      </c>
      <c r="T414" s="20">
        <f>VLOOKUP($A414,Database!$A:$Y,10,FALSE)</f>
        <v>146</v>
      </c>
      <c r="U414" s="20">
        <f>VLOOKUP($A414,Database!$A:$Y,11,FALSE)</f>
        <v>125</v>
      </c>
      <c r="V414" s="20">
        <f>VLOOKUP($A414,Database!$A:$Y,12,FALSE)</f>
        <v>50</v>
      </c>
      <c r="W414" s="20" t="str">
        <f>VLOOKUP(A414,Database!A:M,13,FALSE)</f>
        <v>Terminé</v>
      </c>
      <c r="X414" s="20">
        <f>VLOOKUP($A414,Database!$A:$Y,20,FALSE)</f>
        <v>1</v>
      </c>
      <c r="Y414" s="20">
        <f>VLOOKUP($A414,Database!$A:$Y,21,FALSE)</f>
        <v>1</v>
      </c>
      <c r="Z414" s="20">
        <f t="shared" si="36"/>
        <v>0</v>
      </c>
      <c r="AA414" s="20">
        <f t="shared" si="38"/>
        <v>0</v>
      </c>
      <c r="AB414" s="20">
        <f t="shared" ca="1" si="39"/>
        <v>0</v>
      </c>
      <c r="AC414" s="20">
        <f t="shared" ca="1" si="40"/>
        <v>0</v>
      </c>
      <c r="AD414" s="20" t="str">
        <f ca="1">IF(AC414=0,"",IF(OR(ISBLANK(P414),ISBLANK(Q414)),"",IF(ISBLANK(VLOOKUP(A414,Database!A:AA,22,FALSE)),"",VLOOKUP(A414,Database!A:AA,22,FALSE))))</f>
        <v/>
      </c>
      <c r="AE414" s="20">
        <f ca="1">IFERROR(
   IF(
     OR(ISBLANK(P414),ISBLANK(Q414)),
     "",
     IF(
       AND(AB414&lt;&gt;"",OR(W414="Terminé",W414="En cours")),
       VLOOKUP(AD414,Setup_ScoreExactBonus!A:D,4,FALSE),
       0
     )),
  0)</f>
        <v>0</v>
      </c>
      <c r="AF414" s="21">
        <f t="shared" ca="1" si="41"/>
        <v>0</v>
      </c>
      <c r="AG414" s="21">
        <f ca="1">SUMIFS(AF$2:AF414,D$2:D414,D414)</f>
        <v>623</v>
      </c>
    </row>
    <row r="415" spans="1:33" x14ac:dyDescent="0.35">
      <c r="A415" s="21">
        <f>IF(ISBLANK(B415),"",COUNTIF(B$2:B415,B415))-1</f>
        <v>15</v>
      </c>
      <c r="B415" s="27">
        <v>9</v>
      </c>
      <c r="C415" s="10">
        <f>VLOOKUP($A415+IF($A415=0,1,0),Database!$A:$Y,7,FALSE)</f>
        <v>46189</v>
      </c>
      <c r="D415" s="21" t="str">
        <f>VLOOKUP(Pronostics!$B415,Setup_MPP!$A:$G,3,FALSE)</f>
        <v>Aurelien_dpq</v>
      </c>
      <c r="E415" s="21" t="str">
        <f>VLOOKUP(Pronostics!$B415,Setup_MPP!$A:$G,2,FALSE)</f>
        <v>Aurélien DE POULPIQUET</v>
      </c>
      <c r="F415" s="21" t="str">
        <f>VLOOKUP($B415,Setup_MPP!$A:$E,4,FALSE)</f>
        <v>#F4EA9D</v>
      </c>
      <c r="G415" s="21" t="str">
        <f>VLOOKUP($B415,Setup_MPP!$A:$E,5,FALSE)</f>
        <v>#D2C458</v>
      </c>
      <c r="H415" s="21" t="str">
        <f>IFERROR(IF(AND(A415&gt;=1,A415&lt;=104),VLOOKUP($A415,Location!$A:$J,6,FALSE),IF(A415=0,"Avant l'ouverture",IF(OR(A415=105,A415=106),"Bonus"))),"")</f>
        <v>Tour 1</v>
      </c>
      <c r="I415" s="21" t="str">
        <f>IF(LEFT(H415,4)="Tour",VLOOKUP(A415,Database!$A:$C,3,FALSE),"")</f>
        <v>H</v>
      </c>
      <c r="J415" s="21" t="str">
        <f>VLOOKUP($A415,Location!$A:$J,7,FALSE)</f>
        <v>Arabie Saoudite</v>
      </c>
      <c r="K415" s="21" t="str">
        <f>IFERROR(VLOOKUP(J415,Setup_Team!$B:$C,2,FALSE), "TDB")</f>
        <v>SAU</v>
      </c>
      <c r="L415" s="21" t="str">
        <f>VLOOKUP($A415,Location!$A:$J,8,FALSE)</f>
        <v>Uruguay</v>
      </c>
      <c r="M415" s="21" t="str">
        <f>IFERROR(VLOOKUP(L415,Setup_Team!$B:$C,2,FALSE), "TDB")</f>
        <v>URY</v>
      </c>
      <c r="N415" s="21" t="str">
        <f>VLOOKUP($A415,Location!$A:$J,9,FALSE)</f>
        <v>Miami Gardens, Florida</v>
      </c>
      <c r="O415" s="21" t="str">
        <f>VLOOKUP($A415,Location!$A:$J,10,FALSE)</f>
        <v>Hard Rock Stadium</v>
      </c>
      <c r="P415" s="27">
        <v>0</v>
      </c>
      <c r="Q415" s="27">
        <v>1</v>
      </c>
      <c r="R415" s="27" t="str">
        <f t="shared" si="37"/>
        <v>0-1</v>
      </c>
      <c r="S415" s="21">
        <v>0</v>
      </c>
      <c r="T415" s="20">
        <f>VLOOKUP($A415,Database!$A:$Y,10,FALSE)</f>
        <v>146</v>
      </c>
      <c r="U415" s="20">
        <f>VLOOKUP($A415,Database!$A:$Y,11,FALSE)</f>
        <v>125</v>
      </c>
      <c r="V415" s="20">
        <f>VLOOKUP($A415,Database!$A:$Y,12,FALSE)</f>
        <v>50</v>
      </c>
      <c r="W415" s="20" t="str">
        <f>VLOOKUP(A415,Database!A:M,13,FALSE)</f>
        <v>Terminé</v>
      </c>
      <c r="X415" s="20">
        <f>VLOOKUP($A415,Database!$A:$Y,20,FALSE)</f>
        <v>1</v>
      </c>
      <c r="Y415" s="20">
        <f>VLOOKUP($A415,Database!$A:$Y,21,FALSE)</f>
        <v>1</v>
      </c>
      <c r="Z415" s="20">
        <f t="shared" si="36"/>
        <v>0</v>
      </c>
      <c r="AA415" s="20">
        <f t="shared" si="38"/>
        <v>0</v>
      </c>
      <c r="AB415" s="20">
        <f t="shared" ca="1" si="39"/>
        <v>0</v>
      </c>
      <c r="AC415" s="20">
        <f t="shared" ca="1" si="40"/>
        <v>0</v>
      </c>
      <c r="AD415" s="20" t="str">
        <f ca="1">IF(AC415=0,"",IF(OR(ISBLANK(P415),ISBLANK(Q415)),"",IF(ISBLANK(VLOOKUP(A415,Database!A:AA,22,FALSE)),"",VLOOKUP(A415,Database!A:AA,22,FALSE))))</f>
        <v/>
      </c>
      <c r="AE415" s="20">
        <f ca="1">IFERROR(
   IF(
     OR(ISBLANK(P415),ISBLANK(Q415)),
     "",
     IF(
       AND(AB415&lt;&gt;"",OR(W415="Terminé",W415="En cours")),
       VLOOKUP(AD415,Setup_ScoreExactBonus!A:D,4,FALSE),
       0
     )),
  0)</f>
        <v>0</v>
      </c>
      <c r="AF415" s="21">
        <f t="shared" ca="1" si="41"/>
        <v>0</v>
      </c>
      <c r="AG415" s="21">
        <f ca="1">SUMIFS(AF$2:AF415,D$2:D415,D415)</f>
        <v>492</v>
      </c>
    </row>
    <row r="416" spans="1:33" hidden="1" x14ac:dyDescent="0.35">
      <c r="A416" s="21">
        <f>IF(ISBLANK(B416),"",COUNTIF(B$2:B416,B416))-1</f>
        <v>15</v>
      </c>
      <c r="B416" s="27">
        <v>10</v>
      </c>
      <c r="C416" s="10">
        <f>VLOOKUP($A416+IF($A416=0,1,0),Database!$A:$Y,7,FALSE)</f>
        <v>46189</v>
      </c>
      <c r="D416" s="21" t="str">
        <f>VLOOKUP(Pronostics!$B416,Setup_MPP!$A:$G,3,FALSE)</f>
        <v>RandomPaul</v>
      </c>
      <c r="E416" s="21" t="str">
        <f>VLOOKUP(Pronostics!$B416,Setup_MPP!$A:$G,2,FALSE)</f>
        <v>Paul MONTESINOS</v>
      </c>
      <c r="F416" s="21" t="str">
        <f>VLOOKUP($B416,Setup_MPP!$A:$E,4,FALSE)</f>
        <v>#C4B0FF</v>
      </c>
      <c r="G416" s="21" t="str">
        <f>VLOOKUP($B416,Setup_MPP!$A:$E,5,FALSE)</f>
        <v>#7F66C8</v>
      </c>
      <c r="H416" s="21" t="str">
        <f>IFERROR(IF(AND(A416&gt;=1,A416&lt;=104),VLOOKUP($A416,Location!$A:$J,6,FALSE),IF(A416=0,"Avant l'ouverture",IF(OR(A416=105,A416=106),"Bonus"))),"")</f>
        <v>Tour 1</v>
      </c>
      <c r="I416" s="21" t="str">
        <f>IF(LEFT(H416,4)="Tour",VLOOKUP(A416,Database!$A:$C,3,FALSE),"")</f>
        <v>H</v>
      </c>
      <c r="J416" s="21" t="str">
        <f>VLOOKUP($A416,Location!$A:$J,7,FALSE)</f>
        <v>Arabie Saoudite</v>
      </c>
      <c r="K416" s="21" t="str">
        <f>IFERROR(VLOOKUP(J416,Setup_Team!$B:$C,2,FALSE), "TDB")</f>
        <v>SAU</v>
      </c>
      <c r="L416" s="21" t="str">
        <f>VLOOKUP($A416,Location!$A:$J,8,FALSE)</f>
        <v>Uruguay</v>
      </c>
      <c r="M416" s="21" t="str">
        <f>IFERROR(VLOOKUP(L416,Setup_Team!$B:$C,2,FALSE), "TDB")</f>
        <v>URY</v>
      </c>
      <c r="N416" s="21" t="str">
        <f>VLOOKUP($A416,Location!$A:$J,9,FALSE)</f>
        <v>Miami Gardens, Florida</v>
      </c>
      <c r="O416" s="21" t="str">
        <f>VLOOKUP($A416,Location!$A:$J,10,FALSE)</f>
        <v>Hard Rock Stadium</v>
      </c>
      <c r="P416" s="27">
        <v>0</v>
      </c>
      <c r="Q416" s="27">
        <v>3</v>
      </c>
      <c r="R416" s="27" t="str">
        <f t="shared" si="37"/>
        <v>0-3</v>
      </c>
      <c r="S416" s="21">
        <v>0</v>
      </c>
      <c r="T416" s="20">
        <f>VLOOKUP($A416,Database!$A:$Y,10,FALSE)</f>
        <v>146</v>
      </c>
      <c r="U416" s="20">
        <f>VLOOKUP($A416,Database!$A:$Y,11,FALSE)</f>
        <v>125</v>
      </c>
      <c r="V416" s="20">
        <f>VLOOKUP($A416,Database!$A:$Y,12,FALSE)</f>
        <v>50</v>
      </c>
      <c r="W416" s="20" t="str">
        <f>VLOOKUP(A416,Database!A:M,13,FALSE)</f>
        <v>Terminé</v>
      </c>
      <c r="X416" s="20">
        <f>VLOOKUP($A416,Database!$A:$Y,20,FALSE)</f>
        <v>1</v>
      </c>
      <c r="Y416" s="20">
        <f>VLOOKUP($A416,Database!$A:$Y,21,FALSE)</f>
        <v>1</v>
      </c>
      <c r="Z416" s="20">
        <f t="shared" si="36"/>
        <v>0</v>
      </c>
      <c r="AA416" s="20">
        <f t="shared" si="38"/>
        <v>0</v>
      </c>
      <c r="AB416" s="20">
        <f t="shared" ca="1" si="39"/>
        <v>0</v>
      </c>
      <c r="AC416" s="20">
        <f t="shared" ca="1" si="40"/>
        <v>0</v>
      </c>
      <c r="AD416" s="20" t="str">
        <f ca="1">IF(AC416=0,"",IF(OR(ISBLANK(P416),ISBLANK(Q416)),"",IF(ISBLANK(VLOOKUP(A416,Database!A:AA,22,FALSE)),"",VLOOKUP(A416,Database!A:AA,22,FALSE))))</f>
        <v/>
      </c>
      <c r="AE416" s="20">
        <f ca="1">IFERROR(
   IF(
     OR(ISBLANK(P416),ISBLANK(Q416)),
     "",
     IF(
       AND(AB416&lt;&gt;"",OR(W416="Terminé",W416="En cours")),
       VLOOKUP(AD416,Setup_ScoreExactBonus!A:D,4,FALSE),
       0
     )),
  0)</f>
        <v>0</v>
      </c>
      <c r="AF416" s="21">
        <f t="shared" ca="1" si="41"/>
        <v>0</v>
      </c>
      <c r="AG416" s="21">
        <f ca="1">SUMIFS(AF$2:AF416,D$2:D416,D416)</f>
        <v>416</v>
      </c>
    </row>
    <row r="417" spans="1:33" hidden="1" x14ac:dyDescent="0.35">
      <c r="A417" s="21">
        <f>IF(ISBLANK(B417),"",COUNTIF(B$2:B417,B417))-1</f>
        <v>15</v>
      </c>
      <c r="B417" s="27">
        <v>11</v>
      </c>
      <c r="C417" s="10">
        <f>VLOOKUP($A417+IF($A417=0,1,0),Database!$A:$Y,7,FALSE)</f>
        <v>46189</v>
      </c>
      <c r="D417" s="21" t="str">
        <f>VLOOKUP(Pronostics!$B417,Setup_MPP!$A:$G,3,FALSE)</f>
        <v>Kinsley91</v>
      </c>
      <c r="E417" s="21" t="str">
        <f>VLOOKUP(Pronostics!$B417,Setup_MPP!$A:$G,2,FALSE)</f>
        <v>Kinsley ROQUE</v>
      </c>
      <c r="F417" s="21" t="str">
        <f>VLOOKUP($B417,Setup_MPP!$A:$E,4,FALSE)</f>
        <v>#CBEBBA</v>
      </c>
      <c r="G417" s="21" t="str">
        <f>VLOOKUP($B417,Setup_MPP!$A:$E,5,FALSE)</f>
        <v>#70BC6E</v>
      </c>
      <c r="H417" s="21" t="str">
        <f>IFERROR(IF(AND(A417&gt;=1,A417&lt;=104),VLOOKUP($A417,Location!$A:$J,6,FALSE),IF(A417=0,"Avant l'ouverture",IF(OR(A417=105,A417=106),"Bonus"))),"")</f>
        <v>Tour 1</v>
      </c>
      <c r="I417" s="21" t="str">
        <f>IF(LEFT(H417,4)="Tour",VLOOKUP(A417,Database!$A:$C,3,FALSE),"")</f>
        <v>H</v>
      </c>
      <c r="J417" s="21" t="str">
        <f>VLOOKUP($A417,Location!$A:$J,7,FALSE)</f>
        <v>Arabie Saoudite</v>
      </c>
      <c r="K417" s="21" t="str">
        <f>IFERROR(VLOOKUP(J417,Setup_Team!$B:$C,2,FALSE), "TDB")</f>
        <v>SAU</v>
      </c>
      <c r="L417" s="21" t="str">
        <f>VLOOKUP($A417,Location!$A:$J,8,FALSE)</f>
        <v>Uruguay</v>
      </c>
      <c r="M417" s="21" t="str">
        <f>IFERROR(VLOOKUP(L417,Setup_Team!$B:$C,2,FALSE), "TDB")</f>
        <v>URY</v>
      </c>
      <c r="N417" s="21" t="str">
        <f>VLOOKUP($A417,Location!$A:$J,9,FALSE)</f>
        <v>Miami Gardens, Florida</v>
      </c>
      <c r="O417" s="21" t="str">
        <f>VLOOKUP($A417,Location!$A:$J,10,FALSE)</f>
        <v>Hard Rock Stadium</v>
      </c>
      <c r="P417" s="27">
        <v>1</v>
      </c>
      <c r="Q417" s="27">
        <v>0</v>
      </c>
      <c r="R417" s="27" t="str">
        <f t="shared" si="37"/>
        <v>1-0</v>
      </c>
      <c r="S417" s="21">
        <v>0</v>
      </c>
      <c r="T417" s="20">
        <f>VLOOKUP($A417,Database!$A:$Y,10,FALSE)</f>
        <v>146</v>
      </c>
      <c r="U417" s="20">
        <f>VLOOKUP($A417,Database!$A:$Y,11,FALSE)</f>
        <v>125</v>
      </c>
      <c r="V417" s="20">
        <f>VLOOKUP($A417,Database!$A:$Y,12,FALSE)</f>
        <v>50</v>
      </c>
      <c r="W417" s="20" t="str">
        <f>VLOOKUP(A417,Database!A:M,13,FALSE)</f>
        <v>Terminé</v>
      </c>
      <c r="X417" s="20">
        <f>VLOOKUP($A417,Database!$A:$Y,20,FALSE)</f>
        <v>1</v>
      </c>
      <c r="Y417" s="20">
        <f>VLOOKUP($A417,Database!$A:$Y,21,FALSE)</f>
        <v>1</v>
      </c>
      <c r="Z417" s="20">
        <f t="shared" si="36"/>
        <v>0</v>
      </c>
      <c r="AA417" s="20">
        <f t="shared" si="38"/>
        <v>0</v>
      </c>
      <c r="AB417" s="20">
        <f t="shared" ca="1" si="39"/>
        <v>0</v>
      </c>
      <c r="AC417" s="20">
        <f t="shared" ca="1" si="40"/>
        <v>0</v>
      </c>
      <c r="AD417" s="20" t="str">
        <f ca="1">IF(AC417=0,"",IF(OR(ISBLANK(P417),ISBLANK(Q417)),"",IF(ISBLANK(VLOOKUP(A417,Database!A:AA,22,FALSE)),"",VLOOKUP(A417,Database!A:AA,22,FALSE))))</f>
        <v/>
      </c>
      <c r="AE417" s="20">
        <f ca="1">IFERROR(
   IF(
     OR(ISBLANK(P417),ISBLANK(Q417)),
     "",
     IF(
       AND(AB417&lt;&gt;"",OR(W417="Terminé",W417="En cours")),
       VLOOKUP(AD417,Setup_ScoreExactBonus!A:D,4,FALSE),
       0
     )),
  0)</f>
        <v>0</v>
      </c>
      <c r="AF417" s="21">
        <f t="shared" ca="1" si="41"/>
        <v>0</v>
      </c>
      <c r="AG417" s="21">
        <f ca="1">SUMIFS(AF$2:AF417,D$2:D417,D417)</f>
        <v>489</v>
      </c>
    </row>
    <row r="418" spans="1:33" hidden="1" x14ac:dyDescent="0.35">
      <c r="A418" s="21">
        <f>IF(ISBLANK(B418),"",COUNTIF(B$2:B418,B418))-1</f>
        <v>15</v>
      </c>
      <c r="B418" s="27">
        <v>12</v>
      </c>
      <c r="C418" s="10">
        <f>VLOOKUP($A418+IF($A418=0,1,0),Database!$A:$Y,7,FALSE)</f>
        <v>46189</v>
      </c>
      <c r="D418" s="21" t="str">
        <f>VLOOKUP(Pronostics!$B418,Setup_MPP!$A:$G,3,FALSE)</f>
        <v>Jaouad1</v>
      </c>
      <c r="E418" s="21" t="str">
        <f>VLOOKUP(Pronostics!$B418,Setup_MPP!$A:$G,2,FALSE)</f>
        <v>Jaouad SETTI</v>
      </c>
      <c r="F418" s="21" t="str">
        <f>VLOOKUP($B418,Setup_MPP!$A:$E,4,FALSE)</f>
        <v>#C2D4FF</v>
      </c>
      <c r="G418" s="21" t="str">
        <f>VLOOKUP($B418,Setup_MPP!$A:$E,5,FALSE)</f>
        <v>#6586D5</v>
      </c>
      <c r="H418" s="21" t="str">
        <f>IFERROR(IF(AND(A418&gt;=1,A418&lt;=104),VLOOKUP($A418,Location!$A:$J,6,FALSE),IF(A418=0,"Avant l'ouverture",IF(OR(A418=105,A418=106),"Bonus"))),"")</f>
        <v>Tour 1</v>
      </c>
      <c r="I418" s="21" t="str">
        <f>IF(LEFT(H418,4)="Tour",VLOOKUP(A418,Database!$A:$C,3,FALSE),"")</f>
        <v>H</v>
      </c>
      <c r="J418" s="21" t="str">
        <f>VLOOKUP($A418,Location!$A:$J,7,FALSE)</f>
        <v>Arabie Saoudite</v>
      </c>
      <c r="K418" s="21" t="str">
        <f>IFERROR(VLOOKUP(J418,Setup_Team!$B:$C,2,FALSE), "TDB")</f>
        <v>SAU</v>
      </c>
      <c r="L418" s="21" t="str">
        <f>VLOOKUP($A418,Location!$A:$J,8,FALSE)</f>
        <v>Uruguay</v>
      </c>
      <c r="M418" s="21" t="str">
        <f>IFERROR(VLOOKUP(L418,Setup_Team!$B:$C,2,FALSE), "TDB")</f>
        <v>URY</v>
      </c>
      <c r="N418" s="21" t="str">
        <f>VLOOKUP($A418,Location!$A:$J,9,FALSE)</f>
        <v>Miami Gardens, Florida</v>
      </c>
      <c r="O418" s="21" t="str">
        <f>VLOOKUP($A418,Location!$A:$J,10,FALSE)</f>
        <v>Hard Rock Stadium</v>
      </c>
      <c r="P418" s="27">
        <v>1</v>
      </c>
      <c r="Q418" s="27">
        <v>1</v>
      </c>
      <c r="R418" s="27" t="str">
        <f t="shared" si="37"/>
        <v>1-1</v>
      </c>
      <c r="S418" s="21">
        <v>0</v>
      </c>
      <c r="T418" s="20">
        <f>VLOOKUP($A418,Database!$A:$Y,10,FALSE)</f>
        <v>146</v>
      </c>
      <c r="U418" s="20">
        <f>VLOOKUP($A418,Database!$A:$Y,11,FALSE)</f>
        <v>125</v>
      </c>
      <c r="V418" s="20">
        <f>VLOOKUP($A418,Database!$A:$Y,12,FALSE)</f>
        <v>50</v>
      </c>
      <c r="W418" s="20" t="str">
        <f>VLOOKUP(A418,Database!A:M,13,FALSE)</f>
        <v>Terminé</v>
      </c>
      <c r="X418" s="20">
        <f>VLOOKUP($A418,Database!$A:$Y,20,FALSE)</f>
        <v>1</v>
      </c>
      <c r="Y418" s="20">
        <f>VLOOKUP($A418,Database!$A:$Y,21,FALSE)</f>
        <v>1</v>
      </c>
      <c r="Z418" s="20">
        <f t="shared" si="36"/>
        <v>0</v>
      </c>
      <c r="AA418" s="20">
        <f t="shared" si="38"/>
        <v>1</v>
      </c>
      <c r="AB418" s="20">
        <f t="shared" ca="1" si="39"/>
        <v>125</v>
      </c>
      <c r="AC418" s="20">
        <f t="shared" ca="1" si="40"/>
        <v>1</v>
      </c>
      <c r="AD418" s="20" t="str">
        <f ca="1">IF(AC418=0,"",IF(OR(ISBLANK(P418),ISBLANK(Q418)),"",IF(ISBLANK(VLOOKUP(A418,Database!A:AA,22,FALSE)),"",VLOOKUP(A418,Database!A:AA,22,FALSE))))</f>
        <v>Exact</v>
      </c>
      <c r="AE418" s="20">
        <f ca="1">IFERROR(
   IF(
     OR(ISBLANK(P418),ISBLANK(Q418)),
     "",
     IF(
       AND(AB418&lt;&gt;"",OR(W418="Terminé",W418="En cours")),
       VLOOKUP(AD418,Setup_ScoreExactBonus!A:D,4,FALSE),
       0
     )),
  0)</f>
        <v>20</v>
      </c>
      <c r="AF418" s="21">
        <f t="shared" ca="1" si="41"/>
        <v>145</v>
      </c>
      <c r="AG418" s="21">
        <f ca="1">SUMIFS(AF$2:AF418,D$2:D418,D418)</f>
        <v>757</v>
      </c>
    </row>
    <row r="419" spans="1:33" hidden="1" x14ac:dyDescent="0.35">
      <c r="A419" s="21">
        <f>IF(ISBLANK(B419),"",COUNTIF(B$2:B419,B419))-1</f>
        <v>15</v>
      </c>
      <c r="B419" s="27">
        <v>13</v>
      </c>
      <c r="C419" s="10">
        <f>VLOOKUP($A419+IF($A419=0,1,0),Database!$A:$Y,7,FALSE)</f>
        <v>46189</v>
      </c>
      <c r="D419" s="21" t="str">
        <f>VLOOKUP(Pronostics!$B419,Setup_MPP!$A:$G,3,FALSE)</f>
        <v>Julien_I</v>
      </c>
      <c r="E419" s="21" t="str">
        <f>VLOOKUP(Pronostics!$B419,Setup_MPP!$A:$G,2,FALSE)</f>
        <v>Julien INGE</v>
      </c>
      <c r="F419" s="21" t="str">
        <f>VLOOKUP($B419,Setup_MPP!$A:$E,4,FALSE)</f>
        <v>#C1E0EF</v>
      </c>
      <c r="G419" s="21" t="str">
        <f>VLOOKUP($B419,Setup_MPP!$A:$E,5,FALSE)</f>
        <v>#4F91B2</v>
      </c>
      <c r="H419" s="21" t="str">
        <f>IFERROR(IF(AND(A419&gt;=1,A419&lt;=104),VLOOKUP($A419,Location!$A:$J,6,FALSE),IF(A419=0,"Avant l'ouverture",IF(OR(A419=105,A419=106),"Bonus"))),"")</f>
        <v>Tour 1</v>
      </c>
      <c r="I419" s="21" t="str">
        <f>IF(LEFT(H419,4)="Tour",VLOOKUP(A419,Database!$A:$C,3,FALSE),"")</f>
        <v>H</v>
      </c>
      <c r="J419" s="21" t="str">
        <f>VLOOKUP($A419,Location!$A:$J,7,FALSE)</f>
        <v>Arabie Saoudite</v>
      </c>
      <c r="K419" s="21" t="str">
        <f>IFERROR(VLOOKUP(J419,Setup_Team!$B:$C,2,FALSE), "TDB")</f>
        <v>SAU</v>
      </c>
      <c r="L419" s="21" t="str">
        <f>VLOOKUP($A419,Location!$A:$J,8,FALSE)</f>
        <v>Uruguay</v>
      </c>
      <c r="M419" s="21" t="str">
        <f>IFERROR(VLOOKUP(L419,Setup_Team!$B:$C,2,FALSE), "TDB")</f>
        <v>URY</v>
      </c>
      <c r="N419" s="21" t="str">
        <f>VLOOKUP($A419,Location!$A:$J,9,FALSE)</f>
        <v>Miami Gardens, Florida</v>
      </c>
      <c r="O419" s="21" t="str">
        <f>VLOOKUP($A419,Location!$A:$J,10,FALSE)</f>
        <v>Hard Rock Stadium</v>
      </c>
      <c r="P419" s="27">
        <v>0</v>
      </c>
      <c r="Q419" s="27">
        <v>0</v>
      </c>
      <c r="R419" s="27" t="str">
        <f t="shared" si="37"/>
        <v>0-0</v>
      </c>
      <c r="S419" s="21">
        <v>0</v>
      </c>
      <c r="T419" s="20">
        <f>VLOOKUP($A419,Database!$A:$Y,10,FALSE)</f>
        <v>146</v>
      </c>
      <c r="U419" s="20">
        <f>VLOOKUP($A419,Database!$A:$Y,11,FALSE)</f>
        <v>125</v>
      </c>
      <c r="V419" s="20">
        <f>VLOOKUP($A419,Database!$A:$Y,12,FALSE)</f>
        <v>50</v>
      </c>
      <c r="W419" s="20" t="str">
        <f>VLOOKUP(A419,Database!A:M,13,FALSE)</f>
        <v>Terminé</v>
      </c>
      <c r="X419" s="20">
        <f>VLOOKUP($A419,Database!$A:$Y,20,FALSE)</f>
        <v>1</v>
      </c>
      <c r="Y419" s="20">
        <f>VLOOKUP($A419,Database!$A:$Y,21,FALSE)</f>
        <v>1</v>
      </c>
      <c r="Z419" s="20">
        <f t="shared" si="36"/>
        <v>0</v>
      </c>
      <c r="AA419" s="20">
        <f t="shared" si="38"/>
        <v>1</v>
      </c>
      <c r="AB419" s="20">
        <f t="shared" ca="1" si="39"/>
        <v>125</v>
      </c>
      <c r="AC419" s="20">
        <f t="shared" ca="1" si="40"/>
        <v>0</v>
      </c>
      <c r="AD419" s="20" t="str">
        <f ca="1">IF(AC419=0,"",IF(OR(ISBLANK(P419),ISBLANK(Q419)),"",IF(ISBLANK(VLOOKUP(A419,Database!A:AA,22,FALSE)),"",VLOOKUP(A419,Database!A:AA,22,FALSE))))</f>
        <v/>
      </c>
      <c r="AE419" s="20">
        <f ca="1">IFERROR(
   IF(
     OR(ISBLANK(P419),ISBLANK(Q419)),
     "",
     IF(
       AND(AB419&lt;&gt;"",OR(W419="Terminé",W419="En cours")),
       VLOOKUP(AD419,Setup_ScoreExactBonus!A:D,4,FALSE),
       0
     )),
  0)</f>
        <v>0</v>
      </c>
      <c r="AF419" s="21">
        <f t="shared" ca="1" si="41"/>
        <v>125</v>
      </c>
      <c r="AG419" s="21">
        <f ca="1">SUMIFS(AF$2:AF419,D$2:D419,D419)</f>
        <v>914</v>
      </c>
    </row>
    <row r="420" spans="1:33" hidden="1" x14ac:dyDescent="0.35">
      <c r="A420" s="21">
        <f>IF(ISBLANK(B420),"",COUNTIF(B$2:B420,B420))-1</f>
        <v>15</v>
      </c>
      <c r="B420" s="27">
        <v>14</v>
      </c>
      <c r="C420" s="10">
        <f>VLOOKUP($A420+IF($A420=0,1,0),Database!$A:$Y,7,FALSE)</f>
        <v>46189</v>
      </c>
      <c r="D420" s="21" t="str">
        <f>VLOOKUP(Pronostics!$B420,Setup_MPP!$A:$G,3,FALSE)</f>
        <v>MarieEYT</v>
      </c>
      <c r="E420" s="21" t="str">
        <f>VLOOKUP(Pronostics!$B420,Setup_MPP!$A:$G,2,FALSE)</f>
        <v>Marie EXBRAYAT</v>
      </c>
      <c r="F420" s="21" t="str">
        <f>VLOOKUP($B420,Setup_MPP!$A:$E,4,FALSE)</f>
        <v>#FFAFD2</v>
      </c>
      <c r="G420" s="21" t="str">
        <f>VLOOKUP($B420,Setup_MPP!$A:$E,5,FALSE)</f>
        <v>#F2589B</v>
      </c>
      <c r="H420" s="21" t="str">
        <f>IFERROR(IF(AND(A420&gt;=1,A420&lt;=104),VLOOKUP($A420,Location!$A:$J,6,FALSE),IF(A420=0,"Avant l'ouverture",IF(OR(A420=105,A420=106),"Bonus"))),"")</f>
        <v>Tour 1</v>
      </c>
      <c r="I420" s="21" t="str">
        <f>IF(LEFT(H420,4)="Tour",VLOOKUP(A420,Database!$A:$C,3,FALSE),"")</f>
        <v>H</v>
      </c>
      <c r="J420" s="21" t="str">
        <f>VLOOKUP($A420,Location!$A:$J,7,FALSE)</f>
        <v>Arabie Saoudite</v>
      </c>
      <c r="K420" s="21" t="str">
        <f>IFERROR(VLOOKUP(J420,Setup_Team!$B:$C,2,FALSE), "TDB")</f>
        <v>SAU</v>
      </c>
      <c r="L420" s="21" t="str">
        <f>VLOOKUP($A420,Location!$A:$J,8,FALSE)</f>
        <v>Uruguay</v>
      </c>
      <c r="M420" s="21" t="str">
        <f>IFERROR(VLOOKUP(L420,Setup_Team!$B:$C,2,FALSE), "TDB")</f>
        <v>URY</v>
      </c>
      <c r="N420" s="21" t="str">
        <f>VLOOKUP($A420,Location!$A:$J,9,FALSE)</f>
        <v>Miami Gardens, Florida</v>
      </c>
      <c r="O420" s="21" t="str">
        <f>VLOOKUP($A420,Location!$A:$J,10,FALSE)</f>
        <v>Hard Rock Stadium</v>
      </c>
      <c r="P420" s="27">
        <v>0</v>
      </c>
      <c r="Q420" s="27">
        <v>2</v>
      </c>
      <c r="R420" s="27" t="str">
        <f t="shared" si="37"/>
        <v>0-2</v>
      </c>
      <c r="S420" s="21">
        <v>0</v>
      </c>
      <c r="T420" s="20">
        <f>VLOOKUP($A420,Database!$A:$Y,10,FALSE)</f>
        <v>146</v>
      </c>
      <c r="U420" s="20">
        <f>VLOOKUP($A420,Database!$A:$Y,11,FALSE)</f>
        <v>125</v>
      </c>
      <c r="V420" s="20">
        <f>VLOOKUP($A420,Database!$A:$Y,12,FALSE)</f>
        <v>50</v>
      </c>
      <c r="W420" s="20" t="str">
        <f>VLOOKUP(A420,Database!A:M,13,FALSE)</f>
        <v>Terminé</v>
      </c>
      <c r="X420" s="20">
        <f>VLOOKUP($A420,Database!$A:$Y,20,FALSE)</f>
        <v>1</v>
      </c>
      <c r="Y420" s="20">
        <f>VLOOKUP($A420,Database!$A:$Y,21,FALSE)</f>
        <v>1</v>
      </c>
      <c r="Z420" s="20">
        <f t="shared" si="36"/>
        <v>0</v>
      </c>
      <c r="AA420" s="20">
        <f t="shared" si="38"/>
        <v>0</v>
      </c>
      <c r="AB420" s="20">
        <f t="shared" ca="1" si="39"/>
        <v>0</v>
      </c>
      <c r="AC420" s="20">
        <f t="shared" ca="1" si="40"/>
        <v>0</v>
      </c>
      <c r="AD420" s="20" t="str">
        <f ca="1">IF(AC420=0,"",IF(OR(ISBLANK(P420),ISBLANK(Q420)),"",IF(ISBLANK(VLOOKUP(A420,Database!A:AA,22,FALSE)),"",VLOOKUP(A420,Database!A:AA,22,FALSE))))</f>
        <v/>
      </c>
      <c r="AE420" s="20">
        <f ca="1">IFERROR(
   IF(
     OR(ISBLANK(P420),ISBLANK(Q420)),
     "",
     IF(
       AND(AB420&lt;&gt;"",OR(W420="Terminé",W420="En cours")),
       VLOOKUP(AD420,Setup_ScoreExactBonus!A:D,4,FALSE),
       0
     )),
  0)</f>
        <v>0</v>
      </c>
      <c r="AF420" s="21">
        <f t="shared" ca="1" si="41"/>
        <v>0</v>
      </c>
      <c r="AG420" s="21">
        <f ca="1">SUMIFS(AF$2:AF420,D$2:D420,D420)</f>
        <v>424</v>
      </c>
    </row>
    <row r="421" spans="1:33" hidden="1" x14ac:dyDescent="0.35">
      <c r="A421" s="21">
        <f>IF(ISBLANK(B421),"",COUNTIF(B$2:B421,B421))-1</f>
        <v>15</v>
      </c>
      <c r="B421" s="27">
        <v>15</v>
      </c>
      <c r="C421" s="10">
        <f>VLOOKUP($A421+IF($A421=0,1,0),Database!$A:$Y,7,FALSE)</f>
        <v>46189</v>
      </c>
      <c r="D421" s="21" t="str">
        <f>VLOOKUP(Pronostics!$B421,Setup_MPP!$A:$G,3,FALSE)</f>
        <v>Amino28</v>
      </c>
      <c r="E421" s="21" t="str">
        <f>VLOOKUP(Pronostics!$B421,Setup_MPP!$A:$G,2,FALSE)</f>
        <v>Amine ZARROUKI</v>
      </c>
      <c r="F421" s="21" t="str">
        <f>VLOOKUP($B421,Setup_MPP!$A:$E,4,FALSE)</f>
        <v>#FF9898</v>
      </c>
      <c r="G421" s="21" t="str">
        <f>VLOOKUP($B421,Setup_MPP!$A:$E,5,FALSE)</f>
        <v>#FF5D5D</v>
      </c>
      <c r="H421" s="21" t="str">
        <f>IFERROR(IF(AND(A421&gt;=1,A421&lt;=104),VLOOKUP($A421,Location!$A:$J,6,FALSE),IF(A421=0,"Avant l'ouverture",IF(OR(A421=105,A421=106),"Bonus"))),"")</f>
        <v>Tour 1</v>
      </c>
      <c r="I421" s="21" t="str">
        <f>IF(LEFT(H421,4)="Tour",VLOOKUP(A421,Database!$A:$C,3,FALSE),"")</f>
        <v>H</v>
      </c>
      <c r="J421" s="21" t="str">
        <f>VLOOKUP($A421,Location!$A:$J,7,FALSE)</f>
        <v>Arabie Saoudite</v>
      </c>
      <c r="K421" s="21" t="str">
        <f>IFERROR(VLOOKUP(J421,Setup_Team!$B:$C,2,FALSE), "TDB")</f>
        <v>SAU</v>
      </c>
      <c r="L421" s="21" t="str">
        <f>VLOOKUP($A421,Location!$A:$J,8,FALSE)</f>
        <v>Uruguay</v>
      </c>
      <c r="M421" s="21" t="str">
        <f>IFERROR(VLOOKUP(L421,Setup_Team!$B:$C,2,FALSE), "TDB")</f>
        <v>URY</v>
      </c>
      <c r="N421" s="21" t="str">
        <f>VLOOKUP($A421,Location!$A:$J,9,FALSE)</f>
        <v>Miami Gardens, Florida</v>
      </c>
      <c r="O421" s="21" t="str">
        <f>VLOOKUP($A421,Location!$A:$J,10,FALSE)</f>
        <v>Hard Rock Stadium</v>
      </c>
      <c r="P421" s="27">
        <v>0</v>
      </c>
      <c r="Q421" s="27">
        <v>2</v>
      </c>
      <c r="R421" s="27" t="str">
        <f t="shared" si="37"/>
        <v>0-2</v>
      </c>
      <c r="S421" s="21">
        <v>0</v>
      </c>
      <c r="T421" s="20">
        <f>VLOOKUP($A421,Database!$A:$Y,10,FALSE)</f>
        <v>146</v>
      </c>
      <c r="U421" s="20">
        <f>VLOOKUP($A421,Database!$A:$Y,11,FALSE)</f>
        <v>125</v>
      </c>
      <c r="V421" s="20">
        <f>VLOOKUP($A421,Database!$A:$Y,12,FALSE)</f>
        <v>50</v>
      </c>
      <c r="W421" s="20" t="str">
        <f>VLOOKUP(A421,Database!A:M,13,FALSE)</f>
        <v>Terminé</v>
      </c>
      <c r="X421" s="20">
        <f>VLOOKUP($A421,Database!$A:$Y,20,FALSE)</f>
        <v>1</v>
      </c>
      <c r="Y421" s="20">
        <f>VLOOKUP($A421,Database!$A:$Y,21,FALSE)</f>
        <v>1</v>
      </c>
      <c r="Z421" s="20">
        <f t="shared" si="36"/>
        <v>0</v>
      </c>
      <c r="AA421" s="20">
        <f t="shared" si="38"/>
        <v>0</v>
      </c>
      <c r="AB421" s="20">
        <f t="shared" ca="1" si="39"/>
        <v>0</v>
      </c>
      <c r="AC421" s="20">
        <f t="shared" ca="1" si="40"/>
        <v>0</v>
      </c>
      <c r="AD421" s="20" t="str">
        <f ca="1">IF(AC421=0,"",IF(OR(ISBLANK(P421),ISBLANK(Q421)),"",IF(ISBLANK(VLOOKUP(A421,Database!A:AA,22,FALSE)),"",VLOOKUP(A421,Database!A:AA,22,FALSE))))</f>
        <v/>
      </c>
      <c r="AE421" s="20">
        <f ca="1">IFERROR(
   IF(
     OR(ISBLANK(P421),ISBLANK(Q421)),
     "",
     IF(
       AND(AB421&lt;&gt;"",OR(W421="Terminé",W421="En cours")),
       VLOOKUP(AD421,Setup_ScoreExactBonus!A:D,4,FALSE),
       0
     )),
  0)</f>
        <v>0</v>
      </c>
      <c r="AF421" s="21">
        <f t="shared" ca="1" si="41"/>
        <v>0</v>
      </c>
      <c r="AG421" s="21">
        <f ca="1">SUMIFS(AF$2:AF421,D$2:D421,D421)</f>
        <v>524</v>
      </c>
    </row>
    <row r="422" spans="1:33" hidden="1" x14ac:dyDescent="0.35">
      <c r="A422" s="21">
        <f>IF(ISBLANK(B422),"",COUNTIF(B$2:B422,B422))-1</f>
        <v>15</v>
      </c>
      <c r="B422" s="27">
        <v>16</v>
      </c>
      <c r="C422" s="10">
        <f>VLOOKUP($A422+IF($A422=0,1,0),Database!$A:$Y,7,FALSE)</f>
        <v>46189</v>
      </c>
      <c r="D422" s="21" t="str">
        <f>VLOOKUP(Pronostics!$B422,Setup_MPP!$A:$G,3,FALSE)</f>
        <v>RomaLaura</v>
      </c>
      <c r="E422" s="21" t="str">
        <f>VLOOKUP(Pronostics!$B422,Setup_MPP!$A:$G,2,FALSE)</f>
        <v>Laura GIULIANO</v>
      </c>
      <c r="F422" s="21" t="str">
        <f>VLOOKUP($B422,Setup_MPP!$A:$E,4,FALSE)</f>
        <v>#86A4FE</v>
      </c>
      <c r="G422" s="21" t="str">
        <f>VLOOKUP($B422,Setup_MPP!$A:$E,5,FALSE)</f>
        <v>#3769FF</v>
      </c>
      <c r="H422" s="21" t="str">
        <f>IFERROR(IF(AND(A422&gt;=1,A422&lt;=104),VLOOKUP($A422,Location!$A:$J,6,FALSE),IF(A422=0,"Avant l'ouverture",IF(OR(A422=105,A422=106),"Bonus"))),"")</f>
        <v>Tour 1</v>
      </c>
      <c r="I422" s="21" t="str">
        <f>IF(LEFT(H422,4)="Tour",VLOOKUP(A422,Database!$A:$C,3,FALSE),"")</f>
        <v>H</v>
      </c>
      <c r="J422" s="21" t="str">
        <f>VLOOKUP($A422,Location!$A:$J,7,FALSE)</f>
        <v>Arabie Saoudite</v>
      </c>
      <c r="K422" s="21" t="str">
        <f>IFERROR(VLOOKUP(J422,Setup_Team!$B:$C,2,FALSE), "TDB")</f>
        <v>SAU</v>
      </c>
      <c r="L422" s="21" t="str">
        <f>VLOOKUP($A422,Location!$A:$J,8,FALSE)</f>
        <v>Uruguay</v>
      </c>
      <c r="M422" s="21" t="str">
        <f>IFERROR(VLOOKUP(L422,Setup_Team!$B:$C,2,FALSE), "TDB")</f>
        <v>URY</v>
      </c>
      <c r="N422" s="21" t="str">
        <f>VLOOKUP($A422,Location!$A:$J,9,FALSE)</f>
        <v>Miami Gardens, Florida</v>
      </c>
      <c r="O422" s="21" t="str">
        <f>VLOOKUP($A422,Location!$A:$J,10,FALSE)</f>
        <v>Hard Rock Stadium</v>
      </c>
      <c r="P422" s="27">
        <v>0</v>
      </c>
      <c r="Q422" s="27">
        <v>1</v>
      </c>
      <c r="R422" s="27" t="str">
        <f t="shared" si="37"/>
        <v>0-1</v>
      </c>
      <c r="S422" s="21">
        <v>0</v>
      </c>
      <c r="T422" s="20">
        <f>VLOOKUP($A422,Database!$A:$Y,10,FALSE)</f>
        <v>146</v>
      </c>
      <c r="U422" s="20">
        <f>VLOOKUP($A422,Database!$A:$Y,11,FALSE)</f>
        <v>125</v>
      </c>
      <c r="V422" s="20">
        <f>VLOOKUP($A422,Database!$A:$Y,12,FALSE)</f>
        <v>50</v>
      </c>
      <c r="W422" s="20" t="str">
        <f>VLOOKUP(A422,Database!A:M,13,FALSE)</f>
        <v>Terminé</v>
      </c>
      <c r="X422" s="20">
        <f>VLOOKUP($A422,Database!$A:$Y,20,FALSE)</f>
        <v>1</v>
      </c>
      <c r="Y422" s="20">
        <f>VLOOKUP($A422,Database!$A:$Y,21,FALSE)</f>
        <v>1</v>
      </c>
      <c r="Z422" s="20">
        <f t="shared" si="36"/>
        <v>0</v>
      </c>
      <c r="AA422" s="20">
        <f t="shared" si="38"/>
        <v>0</v>
      </c>
      <c r="AB422" s="20">
        <f t="shared" ca="1" si="39"/>
        <v>0</v>
      </c>
      <c r="AC422" s="20">
        <f t="shared" ca="1" si="40"/>
        <v>0</v>
      </c>
      <c r="AD422" s="20" t="str">
        <f ca="1">IF(AC422=0,"",IF(OR(ISBLANK(P422),ISBLANK(Q422)),"",IF(ISBLANK(VLOOKUP(A422,Database!A:AA,22,FALSE)),"",VLOOKUP(A422,Database!A:AA,22,FALSE))))</f>
        <v/>
      </c>
      <c r="AE422" s="20">
        <f ca="1">IFERROR(
   IF(
     OR(ISBLANK(P422),ISBLANK(Q422)),
     "",
     IF(
       AND(AB422&lt;&gt;"",OR(W422="Terminé",W422="En cours")),
       VLOOKUP(AD422,Setup_ScoreExactBonus!A:D,4,FALSE),
       0
     )),
  0)</f>
        <v>0</v>
      </c>
      <c r="AF422" s="21">
        <f t="shared" ca="1" si="41"/>
        <v>0</v>
      </c>
      <c r="AG422" s="21">
        <f ca="1">SUMIFS(AF$2:AF422,D$2:D422,D422)</f>
        <v>275</v>
      </c>
    </row>
    <row r="423" spans="1:33" hidden="1" x14ac:dyDescent="0.35">
      <c r="A423" s="21">
        <f>IF(ISBLANK(B423),"",COUNTIF(B$2:B423,B423))-1</f>
        <v>15</v>
      </c>
      <c r="B423" s="27">
        <v>17</v>
      </c>
      <c r="C423" s="10">
        <f>VLOOKUP($A423+IF($A423=0,1,0),Database!$A:$Y,7,FALSE)</f>
        <v>46189</v>
      </c>
      <c r="D423" s="21" t="str">
        <f>VLOOKUP(Pronostics!$B423,Setup_MPP!$A:$G,3,FALSE)</f>
        <v>Julien_cri</v>
      </c>
      <c r="E423" s="21" t="str">
        <f>VLOOKUP(Pronostics!$B423,Setup_MPP!$A:$G,2,FALSE)</f>
        <v>Julien CRIMOTEL</v>
      </c>
      <c r="F423" s="21" t="str">
        <f>VLOOKUP($B423,Setup_MPP!$A:$E,4,FALSE)</f>
        <v>#FFB0B0</v>
      </c>
      <c r="G423" s="21" t="str">
        <f>VLOOKUP($B423,Setup_MPP!$A:$E,5,FALSE)</f>
        <v>#F25757</v>
      </c>
      <c r="H423" s="21" t="str">
        <f>IFERROR(IF(AND(A423&gt;=1,A423&lt;=104),VLOOKUP($A423,Location!$A:$J,6,FALSE),IF(A423=0,"Avant l'ouverture",IF(OR(A423=105,A423=106),"Bonus"))),"")</f>
        <v>Tour 1</v>
      </c>
      <c r="I423" s="21" t="str">
        <f>IF(LEFT(H423,4)="Tour",VLOOKUP(A423,Database!$A:$C,3,FALSE),"")</f>
        <v>H</v>
      </c>
      <c r="J423" s="21" t="str">
        <f>VLOOKUP($A423,Location!$A:$J,7,FALSE)</f>
        <v>Arabie Saoudite</v>
      </c>
      <c r="K423" s="21" t="str">
        <f>IFERROR(VLOOKUP(J423,Setup_Team!$B:$C,2,FALSE), "TDB")</f>
        <v>SAU</v>
      </c>
      <c r="L423" s="21" t="str">
        <f>VLOOKUP($A423,Location!$A:$J,8,FALSE)</f>
        <v>Uruguay</v>
      </c>
      <c r="M423" s="21" t="str">
        <f>IFERROR(VLOOKUP(L423,Setup_Team!$B:$C,2,FALSE), "TDB")</f>
        <v>URY</v>
      </c>
      <c r="N423" s="21" t="str">
        <f>VLOOKUP($A423,Location!$A:$J,9,FALSE)</f>
        <v>Miami Gardens, Florida</v>
      </c>
      <c r="O423" s="21" t="str">
        <f>VLOOKUP($A423,Location!$A:$J,10,FALSE)</f>
        <v>Hard Rock Stadium</v>
      </c>
      <c r="P423" s="27">
        <v>0</v>
      </c>
      <c r="Q423" s="27">
        <v>2</v>
      </c>
      <c r="R423" s="27" t="str">
        <f t="shared" si="37"/>
        <v>0-2</v>
      </c>
      <c r="S423" s="21">
        <v>0</v>
      </c>
      <c r="T423" s="20">
        <f>VLOOKUP($A423,Database!$A:$Y,10,FALSE)</f>
        <v>146</v>
      </c>
      <c r="U423" s="20">
        <f>VLOOKUP($A423,Database!$A:$Y,11,FALSE)</f>
        <v>125</v>
      </c>
      <c r="V423" s="20">
        <f>VLOOKUP($A423,Database!$A:$Y,12,FALSE)</f>
        <v>50</v>
      </c>
      <c r="W423" s="20" t="str">
        <f>VLOOKUP(A423,Database!A:M,13,FALSE)</f>
        <v>Terminé</v>
      </c>
      <c r="X423" s="20">
        <f>VLOOKUP($A423,Database!$A:$Y,20,FALSE)</f>
        <v>1</v>
      </c>
      <c r="Y423" s="20">
        <f>VLOOKUP($A423,Database!$A:$Y,21,FALSE)</f>
        <v>1</v>
      </c>
      <c r="Z423" s="20">
        <f t="shared" si="36"/>
        <v>0</v>
      </c>
      <c r="AA423" s="20">
        <f t="shared" si="38"/>
        <v>0</v>
      </c>
      <c r="AB423" s="20">
        <f t="shared" ca="1" si="39"/>
        <v>0</v>
      </c>
      <c r="AC423" s="20">
        <f t="shared" ca="1" si="40"/>
        <v>0</v>
      </c>
      <c r="AD423" s="20" t="str">
        <f ca="1">IF(AC423=0,"",IF(OR(ISBLANK(P423),ISBLANK(Q423)),"",IF(ISBLANK(VLOOKUP(A423,Database!A:AA,22,FALSE)),"",VLOOKUP(A423,Database!A:AA,22,FALSE))))</f>
        <v/>
      </c>
      <c r="AE423" s="20">
        <f ca="1">IFERROR(
   IF(
     OR(ISBLANK(P423),ISBLANK(Q423)),
     "",
     IF(
       AND(AB423&lt;&gt;"",OR(W423="Terminé",W423="En cours")),
       VLOOKUP(AD423,Setup_ScoreExactBonus!A:D,4,FALSE),
       0
     )),
  0)</f>
        <v>0</v>
      </c>
      <c r="AF423" s="21">
        <f t="shared" ca="1" si="41"/>
        <v>0</v>
      </c>
      <c r="AG423" s="21">
        <f ca="1">SUMIFS(AF$2:AF423,D$2:D423,D423)</f>
        <v>451</v>
      </c>
    </row>
    <row r="424" spans="1:33" hidden="1" x14ac:dyDescent="0.35">
      <c r="A424" s="21">
        <f>IF(ISBLANK(B424),"",COUNTIF(B$2:B424,B424))-1</f>
        <v>15</v>
      </c>
      <c r="B424" s="27">
        <v>18</v>
      </c>
      <c r="C424" s="10">
        <f>VLOOKUP($A424+IF($A424=0,1,0),Database!$A:$Y,7,FALSE)</f>
        <v>46189</v>
      </c>
      <c r="D424" s="21" t="str">
        <f>VLOOKUP(Pronostics!$B424,Setup_MPP!$A:$G,3,FALSE)</f>
        <v>Cartone</v>
      </c>
      <c r="E424" s="21" t="str">
        <f>VLOOKUP(Pronostics!$B424,Setup_MPP!$A:$G,2,FALSE)</f>
        <v>Quentin CARTON</v>
      </c>
      <c r="F424" s="21" t="str">
        <f>VLOOKUP($B424,Setup_MPP!$A:$E,4,FALSE)</f>
        <v>#F0BC42</v>
      </c>
      <c r="G424" s="21" t="str">
        <f>VLOOKUP($B424,Setup_MPP!$A:$E,5,FALSE)</f>
        <v>#8E1F2F</v>
      </c>
      <c r="H424" s="21" t="str">
        <f>IFERROR(IF(AND(A424&gt;=1,A424&lt;=104),VLOOKUP($A424,Location!$A:$J,6,FALSE),IF(A424=0,"Avant l'ouverture",IF(OR(A424=105,A424=106),"Bonus"))),"")</f>
        <v>Tour 1</v>
      </c>
      <c r="I424" s="21" t="str">
        <f>IF(LEFT(H424,4)="Tour",VLOOKUP(A424,Database!$A:$C,3,FALSE),"")</f>
        <v>H</v>
      </c>
      <c r="J424" s="21" t="str">
        <f>VLOOKUP($A424,Location!$A:$J,7,FALSE)</f>
        <v>Arabie Saoudite</v>
      </c>
      <c r="K424" s="21" t="str">
        <f>IFERROR(VLOOKUP(J424,Setup_Team!$B:$C,2,FALSE), "TDB")</f>
        <v>SAU</v>
      </c>
      <c r="L424" s="21" t="str">
        <f>VLOOKUP($A424,Location!$A:$J,8,FALSE)</f>
        <v>Uruguay</v>
      </c>
      <c r="M424" s="21" t="str">
        <f>IFERROR(VLOOKUP(L424,Setup_Team!$B:$C,2,FALSE), "TDB")</f>
        <v>URY</v>
      </c>
      <c r="N424" s="21" t="str">
        <f>VLOOKUP($A424,Location!$A:$J,9,FALSE)</f>
        <v>Miami Gardens, Florida</v>
      </c>
      <c r="O424" s="21" t="str">
        <f>VLOOKUP($A424,Location!$A:$J,10,FALSE)</f>
        <v>Hard Rock Stadium</v>
      </c>
      <c r="P424" s="27">
        <v>0</v>
      </c>
      <c r="Q424" s="27">
        <v>1</v>
      </c>
      <c r="R424" s="27" t="str">
        <f t="shared" si="37"/>
        <v>0-1</v>
      </c>
      <c r="S424" s="21">
        <v>0</v>
      </c>
      <c r="T424" s="20">
        <f>VLOOKUP($A424,Database!$A:$Y,10,FALSE)</f>
        <v>146</v>
      </c>
      <c r="U424" s="20">
        <f>VLOOKUP($A424,Database!$A:$Y,11,FALSE)</f>
        <v>125</v>
      </c>
      <c r="V424" s="20">
        <f>VLOOKUP($A424,Database!$A:$Y,12,FALSE)</f>
        <v>50</v>
      </c>
      <c r="W424" s="20" t="str">
        <f>VLOOKUP(A424,Database!A:M,13,FALSE)</f>
        <v>Terminé</v>
      </c>
      <c r="X424" s="20">
        <f>VLOOKUP($A424,Database!$A:$Y,20,FALSE)</f>
        <v>1</v>
      </c>
      <c r="Y424" s="20">
        <f>VLOOKUP($A424,Database!$A:$Y,21,FALSE)</f>
        <v>1</v>
      </c>
      <c r="Z424" s="20">
        <f t="shared" si="36"/>
        <v>0</v>
      </c>
      <c r="AA424" s="20">
        <f t="shared" si="38"/>
        <v>0</v>
      </c>
      <c r="AB424" s="20">
        <f t="shared" ca="1" si="39"/>
        <v>0</v>
      </c>
      <c r="AC424" s="20">
        <f t="shared" ca="1" si="40"/>
        <v>0</v>
      </c>
      <c r="AD424" s="20" t="str">
        <f ca="1">IF(AC424=0,"",IF(OR(ISBLANK(P424),ISBLANK(Q424)),"",IF(ISBLANK(VLOOKUP(A424,Database!A:AA,22,FALSE)),"",VLOOKUP(A424,Database!A:AA,22,FALSE))))</f>
        <v/>
      </c>
      <c r="AE424" s="20">
        <f ca="1">IFERROR(
   IF(
     OR(ISBLANK(P424),ISBLANK(Q424)),
     "",
     IF(
       AND(AB424&lt;&gt;"",OR(W424="Terminé",W424="En cours")),
       VLOOKUP(AD424,Setup_ScoreExactBonus!A:D,4,FALSE),
       0
     )),
  0)</f>
        <v>0</v>
      </c>
      <c r="AF424" s="21">
        <f t="shared" ca="1" si="41"/>
        <v>0</v>
      </c>
      <c r="AG424" s="21">
        <f ca="1">SUMIFS(AF$2:AF424,D$2:D424,D424)</f>
        <v>515</v>
      </c>
    </row>
    <row r="425" spans="1:33" hidden="1" x14ac:dyDescent="0.35">
      <c r="A425" s="21">
        <f>IF(ISBLANK(B425),"",COUNTIF(B$2:B425,B425))-1</f>
        <v>15</v>
      </c>
      <c r="B425" s="27">
        <v>19</v>
      </c>
      <c r="C425" s="10">
        <f>VLOOKUP($A425+IF($A425=0,1,0),Database!$A:$Y,7,FALSE)</f>
        <v>46189</v>
      </c>
      <c r="D425" s="21" t="str">
        <f>VLOOKUP(Pronostics!$B425,Setup_MPP!$A:$G,3,FALSE)</f>
        <v>YramVi</v>
      </c>
      <c r="E425" s="21" t="str">
        <f>VLOOKUP(Pronostics!$B425,Setup_MPP!$A:$G,2,FALSE)</f>
        <v>Eyram TETSHIE</v>
      </c>
      <c r="F425" s="21" t="str">
        <f>VLOOKUP($B425,Setup_MPP!$A:$E,4,FALSE)</f>
        <v>#E8B28F</v>
      </c>
      <c r="G425" s="21" t="str">
        <f>VLOOKUP($B425,Setup_MPP!$A:$E,5,FALSE)</f>
        <v>#E65568</v>
      </c>
      <c r="H425" s="21" t="str">
        <f>IFERROR(IF(AND(A425&gt;=1,A425&lt;=104),VLOOKUP($A425,Location!$A:$J,6,FALSE),IF(A425=0,"Avant l'ouverture",IF(OR(A425=105,A425=106),"Bonus"))),"")</f>
        <v>Tour 1</v>
      </c>
      <c r="I425" s="21" t="str">
        <f>IF(LEFT(H425,4)="Tour",VLOOKUP(A425,Database!$A:$C,3,FALSE),"")</f>
        <v>H</v>
      </c>
      <c r="J425" s="21" t="str">
        <f>VLOOKUP($A425,Location!$A:$J,7,FALSE)</f>
        <v>Arabie Saoudite</v>
      </c>
      <c r="K425" s="21" t="str">
        <f>IFERROR(VLOOKUP(J425,Setup_Team!$B:$C,2,FALSE), "TDB")</f>
        <v>SAU</v>
      </c>
      <c r="L425" s="21" t="str">
        <f>VLOOKUP($A425,Location!$A:$J,8,FALSE)</f>
        <v>Uruguay</v>
      </c>
      <c r="M425" s="21" t="str">
        <f>IFERROR(VLOOKUP(L425,Setup_Team!$B:$C,2,FALSE), "TDB")</f>
        <v>URY</v>
      </c>
      <c r="N425" s="21" t="str">
        <f>VLOOKUP($A425,Location!$A:$J,9,FALSE)</f>
        <v>Miami Gardens, Florida</v>
      </c>
      <c r="O425" s="21" t="str">
        <f>VLOOKUP($A425,Location!$A:$J,10,FALSE)</f>
        <v>Hard Rock Stadium</v>
      </c>
      <c r="P425" s="27">
        <v>0</v>
      </c>
      <c r="Q425" s="27">
        <v>2</v>
      </c>
      <c r="R425" s="27" t="str">
        <f t="shared" si="37"/>
        <v>0-2</v>
      </c>
      <c r="S425" s="21">
        <v>0</v>
      </c>
      <c r="T425" s="20">
        <f>VLOOKUP($A425,Database!$A:$Y,10,FALSE)</f>
        <v>146</v>
      </c>
      <c r="U425" s="20">
        <f>VLOOKUP($A425,Database!$A:$Y,11,FALSE)</f>
        <v>125</v>
      </c>
      <c r="V425" s="20">
        <f>VLOOKUP($A425,Database!$A:$Y,12,FALSE)</f>
        <v>50</v>
      </c>
      <c r="W425" s="20" t="str">
        <f>VLOOKUP(A425,Database!A:M,13,FALSE)</f>
        <v>Terminé</v>
      </c>
      <c r="X425" s="20">
        <f>VLOOKUP($A425,Database!$A:$Y,20,FALSE)</f>
        <v>1</v>
      </c>
      <c r="Y425" s="20">
        <f>VLOOKUP($A425,Database!$A:$Y,21,FALSE)</f>
        <v>1</v>
      </c>
      <c r="Z425" s="20">
        <f t="shared" si="36"/>
        <v>0</v>
      </c>
      <c r="AA425" s="20">
        <f t="shared" si="38"/>
        <v>0</v>
      </c>
      <c r="AB425" s="20">
        <f t="shared" ca="1" si="39"/>
        <v>0</v>
      </c>
      <c r="AC425" s="20">
        <f t="shared" ca="1" si="40"/>
        <v>0</v>
      </c>
      <c r="AD425" s="20" t="str">
        <f ca="1">IF(AC425=0,"",IF(OR(ISBLANK(P425),ISBLANK(Q425)),"",IF(ISBLANK(VLOOKUP(A425,Database!A:AA,22,FALSE)),"",VLOOKUP(A425,Database!A:AA,22,FALSE))))</f>
        <v/>
      </c>
      <c r="AE425" s="20">
        <f ca="1">IFERROR(
   IF(
     OR(ISBLANK(P425),ISBLANK(Q425)),
     "",
     IF(
       AND(AB425&lt;&gt;"",OR(W425="Terminé",W425="En cours")),
       VLOOKUP(AD425,Setup_ScoreExactBonus!A:D,4,FALSE),
       0
     )),
  0)</f>
        <v>0</v>
      </c>
      <c r="AF425" s="21">
        <f t="shared" ca="1" si="41"/>
        <v>0</v>
      </c>
      <c r="AG425" s="21">
        <f ca="1">SUMIFS(AF$2:AF425,D$2:D425,D425)</f>
        <v>310</v>
      </c>
    </row>
    <row r="426" spans="1:33" hidden="1" x14ac:dyDescent="0.35">
      <c r="A426" s="21">
        <f>IF(ISBLANK(B426),"",COUNTIF(B$2:B426,B426))-1</f>
        <v>15</v>
      </c>
      <c r="B426" s="27">
        <v>20</v>
      </c>
      <c r="C426" s="10">
        <f>VLOOKUP($A426+IF($A426=0,1,0),Database!$A:$Y,7,FALSE)</f>
        <v>46189</v>
      </c>
      <c r="D426" s="21" t="str">
        <f>VLOOKUP(Pronostics!$B426,Setup_MPP!$A:$G,3,FALSE)</f>
        <v>Anis_MaFihache</v>
      </c>
      <c r="E426" s="21" t="str">
        <f>VLOOKUP(Pronostics!$B426,Setup_MPP!$A:$G,2,FALSE)</f>
        <v>Anis LEBIK</v>
      </c>
      <c r="F426" s="21" t="str">
        <f>VLOOKUP($B426,Setup_MPP!$A:$E,4,FALSE)</f>
        <v>#60DC8C</v>
      </c>
      <c r="G426" s="21" t="str">
        <f>VLOOKUP($B426,Setup_MPP!$A:$E,5,FALSE)</f>
        <v>#22A34F</v>
      </c>
      <c r="H426" s="21" t="str">
        <f>IFERROR(IF(AND(A426&gt;=1,A426&lt;=104),VLOOKUP($A426,Location!$A:$J,6,FALSE),IF(A426=0,"Avant l'ouverture",IF(OR(A426=105,A426=106),"Bonus"))),"")</f>
        <v>Tour 1</v>
      </c>
      <c r="I426" s="21" t="str">
        <f>IF(LEFT(H426,4)="Tour",VLOOKUP(A426,Database!$A:$C,3,FALSE),"")</f>
        <v>H</v>
      </c>
      <c r="J426" s="21" t="str">
        <f>VLOOKUP($A426,Location!$A:$J,7,FALSE)</f>
        <v>Arabie Saoudite</v>
      </c>
      <c r="K426" s="21" t="str">
        <f>IFERROR(VLOOKUP(J426,Setup_Team!$B:$C,2,FALSE), "TDB")</f>
        <v>SAU</v>
      </c>
      <c r="L426" s="21" t="str">
        <f>VLOOKUP($A426,Location!$A:$J,8,FALSE)</f>
        <v>Uruguay</v>
      </c>
      <c r="M426" s="21" t="str">
        <f>IFERROR(VLOOKUP(L426,Setup_Team!$B:$C,2,FALSE), "TDB")</f>
        <v>URY</v>
      </c>
      <c r="N426" s="21" t="str">
        <f>VLOOKUP($A426,Location!$A:$J,9,FALSE)</f>
        <v>Miami Gardens, Florida</v>
      </c>
      <c r="O426" s="21" t="str">
        <f>VLOOKUP($A426,Location!$A:$J,10,FALSE)</f>
        <v>Hard Rock Stadium</v>
      </c>
      <c r="P426" s="27">
        <v>0</v>
      </c>
      <c r="Q426" s="27">
        <v>3</v>
      </c>
      <c r="R426" s="27" t="str">
        <f t="shared" si="37"/>
        <v>0-3</v>
      </c>
      <c r="S426" s="21">
        <v>0</v>
      </c>
      <c r="T426" s="20">
        <f>VLOOKUP($A426,Database!$A:$Y,10,FALSE)</f>
        <v>146</v>
      </c>
      <c r="U426" s="20">
        <f>VLOOKUP($A426,Database!$A:$Y,11,FALSE)</f>
        <v>125</v>
      </c>
      <c r="V426" s="20">
        <f>VLOOKUP($A426,Database!$A:$Y,12,FALSE)</f>
        <v>50</v>
      </c>
      <c r="W426" s="20" t="str">
        <f>VLOOKUP(A426,Database!A:M,13,FALSE)</f>
        <v>Terminé</v>
      </c>
      <c r="X426" s="20">
        <f>VLOOKUP($A426,Database!$A:$Y,20,FALSE)</f>
        <v>1</v>
      </c>
      <c r="Y426" s="20">
        <f>VLOOKUP($A426,Database!$A:$Y,21,FALSE)</f>
        <v>1</v>
      </c>
      <c r="Z426" s="20">
        <f t="shared" si="36"/>
        <v>0</v>
      </c>
      <c r="AA426" s="20">
        <f t="shared" si="38"/>
        <v>0</v>
      </c>
      <c r="AB426" s="20">
        <f t="shared" ca="1" si="39"/>
        <v>0</v>
      </c>
      <c r="AC426" s="20">
        <f t="shared" ca="1" si="40"/>
        <v>0</v>
      </c>
      <c r="AD426" s="20" t="str">
        <f ca="1">IF(AC426=0,"",IF(OR(ISBLANK(P426),ISBLANK(Q426)),"",IF(ISBLANK(VLOOKUP(A426,Database!A:AA,22,FALSE)),"",VLOOKUP(A426,Database!A:AA,22,FALSE))))</f>
        <v/>
      </c>
      <c r="AE426" s="20">
        <f ca="1">IFERROR(
   IF(
     OR(ISBLANK(P426),ISBLANK(Q426)),
     "",
     IF(
       AND(AB426&lt;&gt;"",OR(W426="Terminé",W426="En cours")),
       VLOOKUP(AD426,Setup_ScoreExactBonus!A:D,4,FALSE),
       0
     )),
  0)</f>
        <v>0</v>
      </c>
      <c r="AF426" s="21">
        <f t="shared" ca="1" si="41"/>
        <v>0</v>
      </c>
      <c r="AG426" s="21">
        <f ca="1">SUMIFS(AF$2:AF426,D$2:D426,D426)</f>
        <v>497</v>
      </c>
    </row>
    <row r="427" spans="1:33" hidden="1" x14ac:dyDescent="0.35">
      <c r="A427" s="21">
        <f>IF(ISBLANK(B427),"",COUNTIF(B$2:B427,B427))-1</f>
        <v>15</v>
      </c>
      <c r="B427" s="27">
        <v>21</v>
      </c>
      <c r="C427" s="10">
        <f>VLOOKUP($A427+IF($A427=0,1,0),Database!$A:$Y,7,FALSE)</f>
        <v>46189</v>
      </c>
      <c r="D427" s="21" t="str">
        <f>VLOOKUP(Pronostics!$B427,Setup_MPP!$A:$G,3,FALSE)</f>
        <v>JUJULABOSS13</v>
      </c>
      <c r="E427" s="21" t="str">
        <f>VLOOKUP(Pronostics!$B427,Setup_MPP!$A:$G,2,FALSE)</f>
        <v>Julia BOUANAN</v>
      </c>
      <c r="F427" s="21" t="str">
        <f>VLOOKUP($B427,Setup_MPP!$A:$E,4,FALSE)</f>
        <v>#2FAEE0</v>
      </c>
      <c r="G427" s="21" t="str">
        <f>VLOOKUP($B427,Setup_MPP!$A:$E,5,FALSE)</f>
        <v>#BEA064</v>
      </c>
      <c r="H427" s="21" t="str">
        <f>IFERROR(IF(AND(A427&gt;=1,A427&lt;=104),VLOOKUP($A427,Location!$A:$J,6,FALSE),IF(A427=0,"Avant l'ouverture",IF(OR(A427=105,A427=106),"Bonus"))),"")</f>
        <v>Tour 1</v>
      </c>
      <c r="I427" s="21" t="str">
        <f>IF(LEFT(H427,4)="Tour",VLOOKUP(A427,Database!$A:$C,3,FALSE),"")</f>
        <v>H</v>
      </c>
      <c r="J427" s="21" t="str">
        <f>VLOOKUP($A427,Location!$A:$J,7,FALSE)</f>
        <v>Arabie Saoudite</v>
      </c>
      <c r="K427" s="21" t="str">
        <f>IFERROR(VLOOKUP(J427,Setup_Team!$B:$C,2,FALSE), "TDB")</f>
        <v>SAU</v>
      </c>
      <c r="L427" s="21" t="str">
        <f>VLOOKUP($A427,Location!$A:$J,8,FALSE)</f>
        <v>Uruguay</v>
      </c>
      <c r="M427" s="21" t="str">
        <f>IFERROR(VLOOKUP(L427,Setup_Team!$B:$C,2,FALSE), "TDB")</f>
        <v>URY</v>
      </c>
      <c r="N427" s="21" t="str">
        <f>VLOOKUP($A427,Location!$A:$J,9,FALSE)</f>
        <v>Miami Gardens, Florida</v>
      </c>
      <c r="O427" s="21" t="str">
        <f>VLOOKUP($A427,Location!$A:$J,10,FALSE)</f>
        <v>Hard Rock Stadium</v>
      </c>
      <c r="P427" s="27">
        <v>0</v>
      </c>
      <c r="Q427" s="27">
        <v>2</v>
      </c>
      <c r="R427" s="27" t="str">
        <f t="shared" si="37"/>
        <v>0-2</v>
      </c>
      <c r="S427" s="21">
        <v>0</v>
      </c>
      <c r="T427" s="20">
        <f>VLOOKUP($A427,Database!$A:$Y,10,FALSE)</f>
        <v>146</v>
      </c>
      <c r="U427" s="20">
        <f>VLOOKUP($A427,Database!$A:$Y,11,FALSE)</f>
        <v>125</v>
      </c>
      <c r="V427" s="20">
        <f>VLOOKUP($A427,Database!$A:$Y,12,FALSE)</f>
        <v>50</v>
      </c>
      <c r="W427" s="20" t="str">
        <f>VLOOKUP(A427,Database!A:M,13,FALSE)</f>
        <v>Terminé</v>
      </c>
      <c r="X427" s="20">
        <f>VLOOKUP($A427,Database!$A:$Y,20,FALSE)</f>
        <v>1</v>
      </c>
      <c r="Y427" s="20">
        <f>VLOOKUP($A427,Database!$A:$Y,21,FALSE)</f>
        <v>1</v>
      </c>
      <c r="Z427" s="20">
        <f t="shared" si="36"/>
        <v>0</v>
      </c>
      <c r="AA427" s="20">
        <f t="shared" si="38"/>
        <v>0</v>
      </c>
      <c r="AB427" s="20">
        <f t="shared" ca="1" si="39"/>
        <v>0</v>
      </c>
      <c r="AC427" s="20">
        <f t="shared" ca="1" si="40"/>
        <v>0</v>
      </c>
      <c r="AD427" s="20" t="str">
        <f ca="1">IF(AC427=0,"",IF(OR(ISBLANK(P427),ISBLANK(Q427)),"",IF(ISBLANK(VLOOKUP(A427,Database!A:AA,22,FALSE)),"",VLOOKUP(A427,Database!A:AA,22,FALSE))))</f>
        <v/>
      </c>
      <c r="AE427" s="20">
        <f ca="1">IFERROR(
   IF(
     OR(ISBLANK(P427),ISBLANK(Q427)),
     "",
     IF(
       AND(AB427&lt;&gt;"",OR(W427="Terminé",W427="En cours")),
       VLOOKUP(AD427,Setup_ScoreExactBonus!A:D,4,FALSE),
       0
     )),
  0)</f>
        <v>0</v>
      </c>
      <c r="AF427" s="21">
        <f t="shared" ca="1" si="41"/>
        <v>0</v>
      </c>
      <c r="AG427" s="21">
        <f ca="1">SUMIFS(AF$2:AF427,D$2:D427,D427)</f>
        <v>608</v>
      </c>
    </row>
    <row r="428" spans="1:33" hidden="1" x14ac:dyDescent="0.35">
      <c r="A428" s="21">
        <f>IF(ISBLANK(B428),"",COUNTIF(B$2:B428,B428))-1</f>
        <v>15</v>
      </c>
      <c r="B428" s="27">
        <v>22</v>
      </c>
      <c r="C428" s="10">
        <f>VLOOKUP($A428+IF($A428=0,1,0),Database!$A:$Y,7,FALSE)</f>
        <v>46189</v>
      </c>
      <c r="D428" s="21" t="str">
        <f>VLOOKUP(Pronostics!$B428,Setup_MPP!$A:$G,3,FALSE)</f>
        <v>Jujumsrd</v>
      </c>
      <c r="E428" s="21" t="str">
        <f>VLOOKUP(Pronostics!$B428,Setup_MPP!$A:$G,2,FALSE)</f>
        <v>Julie Mansard</v>
      </c>
      <c r="F428" s="21" t="str">
        <f>VLOOKUP($B428,Setup_MPP!$A:$E,4,FALSE)</f>
        <v>#41DEF0</v>
      </c>
      <c r="G428" s="21" t="str">
        <f>VLOOKUP($B428,Setup_MPP!$A:$E,5,FALSE)</f>
        <v>#0BA6B7</v>
      </c>
      <c r="H428" s="21" t="str">
        <f>IFERROR(IF(AND(A428&gt;=1,A428&lt;=104),VLOOKUP($A428,Location!$A:$J,6,FALSE),IF(A428=0,"Avant l'ouverture",IF(OR(A428=105,A428=106),"Bonus"))),"")</f>
        <v>Tour 1</v>
      </c>
      <c r="I428" s="21" t="str">
        <f>IF(LEFT(H428,4)="Tour",VLOOKUP(A428,Database!$A:$C,3,FALSE),"")</f>
        <v>H</v>
      </c>
      <c r="J428" s="21" t="str">
        <f>VLOOKUP($A428,Location!$A:$J,7,FALSE)</f>
        <v>Arabie Saoudite</v>
      </c>
      <c r="K428" s="21" t="str">
        <f>IFERROR(VLOOKUP(J428,Setup_Team!$B:$C,2,FALSE), "TDB")</f>
        <v>SAU</v>
      </c>
      <c r="L428" s="21" t="str">
        <f>VLOOKUP($A428,Location!$A:$J,8,FALSE)</f>
        <v>Uruguay</v>
      </c>
      <c r="M428" s="21" t="str">
        <f>IFERROR(VLOOKUP(L428,Setup_Team!$B:$C,2,FALSE), "TDB")</f>
        <v>URY</v>
      </c>
      <c r="N428" s="21" t="str">
        <f>VLOOKUP($A428,Location!$A:$J,9,FALSE)</f>
        <v>Miami Gardens, Florida</v>
      </c>
      <c r="O428" s="21" t="str">
        <f>VLOOKUP($A428,Location!$A:$J,10,FALSE)</f>
        <v>Hard Rock Stadium</v>
      </c>
      <c r="P428" s="27">
        <v>0</v>
      </c>
      <c r="Q428" s="27">
        <v>2</v>
      </c>
      <c r="R428" s="27" t="str">
        <f t="shared" si="37"/>
        <v>0-2</v>
      </c>
      <c r="S428" s="21">
        <v>0</v>
      </c>
      <c r="T428" s="20">
        <f>VLOOKUP($A428,Database!$A:$Y,10,FALSE)</f>
        <v>146</v>
      </c>
      <c r="U428" s="20">
        <f>VLOOKUP($A428,Database!$A:$Y,11,FALSE)</f>
        <v>125</v>
      </c>
      <c r="V428" s="20">
        <f>VLOOKUP($A428,Database!$A:$Y,12,FALSE)</f>
        <v>50</v>
      </c>
      <c r="W428" s="20" t="str">
        <f>VLOOKUP(A428,Database!A:M,13,FALSE)</f>
        <v>Terminé</v>
      </c>
      <c r="X428" s="20">
        <f>VLOOKUP($A428,Database!$A:$Y,20,FALSE)</f>
        <v>1</v>
      </c>
      <c r="Y428" s="20">
        <f>VLOOKUP($A428,Database!$A:$Y,21,FALSE)</f>
        <v>1</v>
      </c>
      <c r="Z428" s="20">
        <f t="shared" si="36"/>
        <v>0</v>
      </c>
      <c r="AA428" s="20">
        <f t="shared" si="38"/>
        <v>0</v>
      </c>
      <c r="AB428" s="20">
        <f t="shared" ca="1" si="39"/>
        <v>0</v>
      </c>
      <c r="AC428" s="20">
        <f t="shared" ca="1" si="40"/>
        <v>0</v>
      </c>
      <c r="AD428" s="20" t="str">
        <f ca="1">IF(AC428=0,"",IF(OR(ISBLANK(P428),ISBLANK(Q428)),"",IF(ISBLANK(VLOOKUP(A428,Database!A:AA,22,FALSE)),"",VLOOKUP(A428,Database!A:AA,22,FALSE))))</f>
        <v/>
      </c>
      <c r="AE428" s="20">
        <f ca="1">IFERROR(
   IF(
     OR(ISBLANK(P428),ISBLANK(Q428)),
     "",
     IF(
       AND(AB428&lt;&gt;"",OR(W428="Terminé",W428="En cours")),
       VLOOKUP(AD428,Setup_ScoreExactBonus!A:D,4,FALSE),
       0
     )),
  0)</f>
        <v>0</v>
      </c>
      <c r="AF428" s="21">
        <f t="shared" ca="1" si="41"/>
        <v>0</v>
      </c>
      <c r="AG428" s="21">
        <f ca="1">SUMIFS(AF$2:AF428,D$2:D428,D428)</f>
        <v>202</v>
      </c>
    </row>
    <row r="429" spans="1:33" hidden="1" x14ac:dyDescent="0.35">
      <c r="A429" s="21">
        <f>IF(ISBLANK(B429),"",COUNTIF(B$2:B429,B429))-1</f>
        <v>15</v>
      </c>
      <c r="B429" s="27">
        <v>23</v>
      </c>
      <c r="C429" s="10">
        <f>VLOOKUP($A429+IF($A429=0,1,0),Database!$A:$Y,7,FALSE)</f>
        <v>46189</v>
      </c>
      <c r="D429" s="21" t="str">
        <f>VLOOKUP(Pronostics!$B429,Setup_MPP!$A:$G,3,FALSE)</f>
        <v>DJUDJUPRONO</v>
      </c>
      <c r="E429" s="21" t="str">
        <f>VLOOKUP(Pronostics!$B429,Setup_MPP!$A:$G,2,FALSE)</f>
        <v>Juliette</v>
      </c>
      <c r="F429" s="21" t="str">
        <f>VLOOKUP($B429,Setup_MPP!$A:$E,4,FALSE)</f>
        <v>#F2A2A2</v>
      </c>
      <c r="G429" s="21" t="str">
        <f>VLOOKUP($B429,Setup_MPP!$A:$E,5,FALSE)</f>
        <v>#C25D5D</v>
      </c>
      <c r="H429" s="21" t="str">
        <f>IFERROR(IF(AND(A429&gt;=1,A429&lt;=104),VLOOKUP($A429,Location!$A:$J,6,FALSE),IF(A429=0,"Avant l'ouverture",IF(OR(A429=105,A429=106),"Bonus"))),"")</f>
        <v>Tour 1</v>
      </c>
      <c r="I429" s="21" t="str">
        <f>IF(LEFT(H429,4)="Tour",VLOOKUP(A429,Database!$A:$C,3,FALSE),"")</f>
        <v>H</v>
      </c>
      <c r="J429" s="21" t="str">
        <f>VLOOKUP($A429,Location!$A:$J,7,FALSE)</f>
        <v>Arabie Saoudite</v>
      </c>
      <c r="K429" s="21" t="str">
        <f>IFERROR(VLOOKUP(J429,Setup_Team!$B:$C,2,FALSE), "TDB")</f>
        <v>SAU</v>
      </c>
      <c r="L429" s="21" t="str">
        <f>VLOOKUP($A429,Location!$A:$J,8,FALSE)</f>
        <v>Uruguay</v>
      </c>
      <c r="M429" s="21" t="str">
        <f>IFERROR(VLOOKUP(L429,Setup_Team!$B:$C,2,FALSE), "TDB")</f>
        <v>URY</v>
      </c>
      <c r="N429" s="21" t="str">
        <f>VLOOKUP($A429,Location!$A:$J,9,FALSE)</f>
        <v>Miami Gardens, Florida</v>
      </c>
      <c r="O429" s="21" t="str">
        <f>VLOOKUP($A429,Location!$A:$J,10,FALSE)</f>
        <v>Hard Rock Stadium</v>
      </c>
      <c r="P429" s="27">
        <v>0</v>
      </c>
      <c r="Q429" s="27">
        <v>1</v>
      </c>
      <c r="R429" s="27" t="str">
        <f t="shared" si="37"/>
        <v>0-1</v>
      </c>
      <c r="S429" s="21">
        <v>0</v>
      </c>
      <c r="T429" s="20">
        <f>VLOOKUP($A429,Database!$A:$Y,10,FALSE)</f>
        <v>146</v>
      </c>
      <c r="U429" s="20">
        <f>VLOOKUP($A429,Database!$A:$Y,11,FALSE)</f>
        <v>125</v>
      </c>
      <c r="V429" s="20">
        <f>VLOOKUP($A429,Database!$A:$Y,12,FALSE)</f>
        <v>50</v>
      </c>
      <c r="W429" s="20" t="str">
        <f>VLOOKUP(A429,Database!A:M,13,FALSE)</f>
        <v>Terminé</v>
      </c>
      <c r="X429" s="20">
        <f>VLOOKUP($A429,Database!$A:$Y,20,FALSE)</f>
        <v>1</v>
      </c>
      <c r="Y429" s="20">
        <f>VLOOKUP($A429,Database!$A:$Y,21,FALSE)</f>
        <v>1</v>
      </c>
      <c r="Z429" s="20">
        <f t="shared" si="36"/>
        <v>0</v>
      </c>
      <c r="AA429" s="20">
        <f t="shared" si="38"/>
        <v>0</v>
      </c>
      <c r="AB429" s="20">
        <f t="shared" ca="1" si="39"/>
        <v>0</v>
      </c>
      <c r="AC429" s="20">
        <f t="shared" ca="1" si="40"/>
        <v>0</v>
      </c>
      <c r="AD429" s="20" t="str">
        <f ca="1">IF(AC429=0,"",IF(OR(ISBLANK(P429),ISBLANK(Q429)),"",IF(ISBLANK(VLOOKUP(A429,Database!A:AA,22,FALSE)),"",VLOOKUP(A429,Database!A:AA,22,FALSE))))</f>
        <v/>
      </c>
      <c r="AE429" s="20">
        <f ca="1">IFERROR(
   IF(
     OR(ISBLANK(P429),ISBLANK(Q429)),
     "",
     IF(
       AND(AB429&lt;&gt;"",OR(W429="Terminé",W429="En cours")),
       VLOOKUP(AD429,Setup_ScoreExactBonus!A:D,4,FALSE),
       0
     )),
  0)</f>
        <v>0</v>
      </c>
      <c r="AF429" s="21">
        <f t="shared" ca="1" si="41"/>
        <v>0</v>
      </c>
      <c r="AG429" s="21">
        <f ca="1">SUMIFS(AF$2:AF429,D$2:D429,D429)</f>
        <v>281</v>
      </c>
    </row>
    <row r="430" spans="1:33" hidden="1" x14ac:dyDescent="0.35">
      <c r="A430" s="21">
        <f>IF(ISBLANK(B430),"",COUNTIF(B$2:B430,B430))-1</f>
        <v>15</v>
      </c>
      <c r="B430" s="27">
        <v>24</v>
      </c>
      <c r="C430" s="10">
        <f>VLOOKUP($A430+IF($A430=0,1,0),Database!$A:$Y,7,FALSE)</f>
        <v>46189</v>
      </c>
      <c r="D430" s="21" t="str">
        <f>VLOOKUP(Pronostics!$B430,Setup_MPP!$A:$G,3,FALSE)</f>
        <v>Samyaaaaaaaaaa</v>
      </c>
      <c r="E430" s="21" t="str">
        <f>VLOOKUP(Pronostics!$B430,Setup_MPP!$A:$G,2,FALSE)</f>
        <v>Samya ALAOUI</v>
      </c>
      <c r="F430" s="21" t="str">
        <f>VLOOKUP($B430,Setup_MPP!$A:$E,4,FALSE)</f>
        <v>#A2F2C7</v>
      </c>
      <c r="G430" s="21" t="str">
        <f>VLOOKUP($B430,Setup_MPP!$A:$E,5,FALSE)</f>
        <v>#5DC18C</v>
      </c>
      <c r="H430" s="21" t="str">
        <f>IFERROR(IF(AND(A430&gt;=1,A430&lt;=104),VLOOKUP($A430,Location!$A:$J,6,FALSE),IF(A430=0,"Avant l'ouverture",IF(OR(A430=105,A430=106),"Bonus"))),"")</f>
        <v>Tour 1</v>
      </c>
      <c r="I430" s="21" t="str">
        <f>IF(LEFT(H430,4)="Tour",VLOOKUP(A430,Database!$A:$C,3,FALSE),"")</f>
        <v>H</v>
      </c>
      <c r="J430" s="21" t="str">
        <f>VLOOKUP($A430,Location!$A:$J,7,FALSE)</f>
        <v>Arabie Saoudite</v>
      </c>
      <c r="K430" s="21" t="str">
        <f>IFERROR(VLOOKUP(J430,Setup_Team!$B:$C,2,FALSE), "TDB")</f>
        <v>SAU</v>
      </c>
      <c r="L430" s="21" t="str">
        <f>VLOOKUP($A430,Location!$A:$J,8,FALSE)</f>
        <v>Uruguay</v>
      </c>
      <c r="M430" s="21" t="str">
        <f>IFERROR(VLOOKUP(L430,Setup_Team!$B:$C,2,FALSE), "TDB")</f>
        <v>URY</v>
      </c>
      <c r="N430" s="21" t="str">
        <f>VLOOKUP($A430,Location!$A:$J,9,FALSE)</f>
        <v>Miami Gardens, Florida</v>
      </c>
      <c r="O430" s="21" t="str">
        <f>VLOOKUP($A430,Location!$A:$J,10,FALSE)</f>
        <v>Hard Rock Stadium</v>
      </c>
      <c r="P430" s="27">
        <v>1</v>
      </c>
      <c r="Q430" s="27">
        <v>2</v>
      </c>
      <c r="R430" s="27" t="str">
        <f t="shared" si="37"/>
        <v>1-2</v>
      </c>
      <c r="S430" s="21">
        <v>0</v>
      </c>
      <c r="T430" s="20">
        <f>VLOOKUP($A430,Database!$A:$Y,10,FALSE)</f>
        <v>146</v>
      </c>
      <c r="U430" s="20">
        <f>VLOOKUP($A430,Database!$A:$Y,11,FALSE)</f>
        <v>125</v>
      </c>
      <c r="V430" s="20">
        <f>VLOOKUP($A430,Database!$A:$Y,12,FALSE)</f>
        <v>50</v>
      </c>
      <c r="W430" s="20" t="str">
        <f>VLOOKUP(A430,Database!A:M,13,FALSE)</f>
        <v>Terminé</v>
      </c>
      <c r="X430" s="20">
        <f>VLOOKUP($A430,Database!$A:$Y,20,FALSE)</f>
        <v>1</v>
      </c>
      <c r="Y430" s="20">
        <f>VLOOKUP($A430,Database!$A:$Y,21,FALSE)</f>
        <v>1</v>
      </c>
      <c r="Z430" s="20">
        <f t="shared" si="36"/>
        <v>0</v>
      </c>
      <c r="AA430" s="20">
        <f t="shared" si="38"/>
        <v>0</v>
      </c>
      <c r="AB430" s="20">
        <f t="shared" ca="1" si="39"/>
        <v>0</v>
      </c>
      <c r="AC430" s="20">
        <f t="shared" ca="1" si="40"/>
        <v>0</v>
      </c>
      <c r="AD430" s="20" t="str">
        <f ca="1">IF(AC430=0,"",IF(OR(ISBLANK(P430),ISBLANK(Q430)),"",IF(ISBLANK(VLOOKUP(A430,Database!A:AA,22,FALSE)),"",VLOOKUP(A430,Database!A:AA,22,FALSE))))</f>
        <v/>
      </c>
      <c r="AE430" s="20">
        <f ca="1">IFERROR(
   IF(
     OR(ISBLANK(P430),ISBLANK(Q430)),
     "",
     IF(
       AND(AB430&lt;&gt;"",OR(W430="Terminé",W430="En cours")),
       VLOOKUP(AD430,Setup_ScoreExactBonus!A:D,4,FALSE),
       0
     )),
  0)</f>
        <v>0</v>
      </c>
      <c r="AF430" s="21">
        <f t="shared" ca="1" si="41"/>
        <v>0</v>
      </c>
      <c r="AG430" s="21">
        <f ca="1">SUMIFS(AF$2:AF430,D$2:D430,D430)</f>
        <v>726</v>
      </c>
    </row>
    <row r="431" spans="1:33" hidden="1" x14ac:dyDescent="0.35">
      <c r="A431" s="21">
        <f>IF(ISBLANK(B431),"",COUNTIF(B$2:B431,B431))-1</f>
        <v>15</v>
      </c>
      <c r="B431" s="27">
        <v>25</v>
      </c>
      <c r="C431" s="10">
        <f>VLOOKUP($A431+IF($A431=0,1,0),Database!$A:$Y,7,FALSE)</f>
        <v>46189</v>
      </c>
      <c r="D431" s="21" t="str">
        <f>VLOOKUP(Pronostics!$B431,Setup_MPP!$A:$G,3,FALSE)</f>
        <v>leaw0808</v>
      </c>
      <c r="E431" s="21" t="str">
        <f>VLOOKUP(Pronostics!$B431,Setup_MPP!$A:$G,2,FALSE)</f>
        <v>Léa WALOCQ</v>
      </c>
      <c r="F431" s="21" t="str">
        <f>VLOOKUP($B431,Setup_MPP!$A:$E,4,FALSE)</f>
        <v>#D1B9EB</v>
      </c>
      <c r="G431" s="21" t="str">
        <f>VLOOKUP($B431,Setup_MPP!$A:$E,5,FALSE)</f>
        <v>#B58BC7</v>
      </c>
      <c r="H431" s="21" t="str">
        <f>IFERROR(IF(AND(A431&gt;=1,A431&lt;=104),VLOOKUP($A431,Location!$A:$J,6,FALSE),IF(A431=0,"Avant l'ouverture",IF(OR(A431=105,A431=106),"Bonus"))),"")</f>
        <v>Tour 1</v>
      </c>
      <c r="I431" s="21" t="str">
        <f>IF(LEFT(H431,4)="Tour",VLOOKUP(A431,Database!$A:$C,3,FALSE),"")</f>
        <v>H</v>
      </c>
      <c r="J431" s="21" t="str">
        <f>VLOOKUP($A431,Location!$A:$J,7,FALSE)</f>
        <v>Arabie Saoudite</v>
      </c>
      <c r="K431" s="21" t="str">
        <f>IFERROR(VLOOKUP(J431,Setup_Team!$B:$C,2,FALSE), "TDB")</f>
        <v>SAU</v>
      </c>
      <c r="L431" s="21" t="str">
        <f>VLOOKUP($A431,Location!$A:$J,8,FALSE)</f>
        <v>Uruguay</v>
      </c>
      <c r="M431" s="21" t="str">
        <f>IFERROR(VLOOKUP(L431,Setup_Team!$B:$C,2,FALSE), "TDB")</f>
        <v>URY</v>
      </c>
      <c r="N431" s="21" t="str">
        <f>VLOOKUP($A431,Location!$A:$J,9,FALSE)</f>
        <v>Miami Gardens, Florida</v>
      </c>
      <c r="O431" s="21" t="str">
        <f>VLOOKUP($A431,Location!$A:$J,10,FALSE)</f>
        <v>Hard Rock Stadium</v>
      </c>
      <c r="P431" s="27">
        <v>0</v>
      </c>
      <c r="Q431" s="27">
        <v>2</v>
      </c>
      <c r="R431" s="27" t="str">
        <f t="shared" si="37"/>
        <v>0-2</v>
      </c>
      <c r="S431" s="21">
        <v>0</v>
      </c>
      <c r="T431" s="20">
        <f>VLOOKUP($A431,Database!$A:$Y,10,FALSE)</f>
        <v>146</v>
      </c>
      <c r="U431" s="20">
        <f>VLOOKUP($A431,Database!$A:$Y,11,FALSE)</f>
        <v>125</v>
      </c>
      <c r="V431" s="20">
        <f>VLOOKUP($A431,Database!$A:$Y,12,FALSE)</f>
        <v>50</v>
      </c>
      <c r="W431" s="20" t="str">
        <f>VLOOKUP(A431,Database!A:M,13,FALSE)</f>
        <v>Terminé</v>
      </c>
      <c r="X431" s="20">
        <f>VLOOKUP($A431,Database!$A:$Y,20,FALSE)</f>
        <v>1</v>
      </c>
      <c r="Y431" s="20">
        <f>VLOOKUP($A431,Database!$A:$Y,21,FALSE)</f>
        <v>1</v>
      </c>
      <c r="Z431" s="20">
        <f t="shared" si="36"/>
        <v>0</v>
      </c>
      <c r="AA431" s="20">
        <f t="shared" si="38"/>
        <v>0</v>
      </c>
      <c r="AB431" s="20">
        <f t="shared" ca="1" si="39"/>
        <v>0</v>
      </c>
      <c r="AC431" s="20">
        <f t="shared" ca="1" si="40"/>
        <v>0</v>
      </c>
      <c r="AD431" s="20" t="str">
        <f ca="1">IF(AC431=0,"",IF(OR(ISBLANK(P431),ISBLANK(Q431)),"",IF(ISBLANK(VLOOKUP(A431,Database!A:AA,22,FALSE)),"",VLOOKUP(A431,Database!A:AA,22,FALSE))))</f>
        <v/>
      </c>
      <c r="AE431" s="20">
        <f ca="1">IFERROR(
   IF(
     OR(ISBLANK(P431),ISBLANK(Q431)),
     "",
     IF(
       AND(AB431&lt;&gt;"",OR(W431="Terminé",W431="En cours")),
       VLOOKUP(AD431,Setup_ScoreExactBonus!A:D,4,FALSE),
       0
     )),
  0)</f>
        <v>0</v>
      </c>
      <c r="AF431" s="21">
        <f t="shared" ca="1" si="41"/>
        <v>0</v>
      </c>
      <c r="AG431" s="21">
        <f ca="1">SUMIFS(AF$2:AF431,D$2:D431,D431)</f>
        <v>291</v>
      </c>
    </row>
    <row r="432" spans="1:33" hidden="1" x14ac:dyDescent="0.35">
      <c r="A432" s="21">
        <f>IF(ISBLANK(B432),"",COUNTIF(B$2:B432,B432))-1</f>
        <v>15</v>
      </c>
      <c r="B432" s="27">
        <v>26</v>
      </c>
      <c r="C432" s="10">
        <v>46184.875</v>
      </c>
      <c r="D432" s="21" t="str">
        <f>VLOOKUP(Pronostics!$B432,Setup_MPP!$A:$G,3,FALSE)</f>
        <v>Mohamad#5GGG1</v>
      </c>
      <c r="E432" s="21" t="str">
        <f>VLOOKUP(Pronostics!$B432,Setup_MPP!$A:$G,2,FALSE)</f>
        <v>Mohamad EL KAWAS</v>
      </c>
      <c r="F432" s="21" t="str">
        <f>VLOOKUP($B432,Setup_MPP!$A:$E,4,FALSE)</f>
        <v>#EB8787</v>
      </c>
      <c r="G432" s="21" t="str">
        <f>VLOOKUP($B432,Setup_MPP!$A:$E,5,FALSE)</f>
        <v>#368E2C</v>
      </c>
      <c r="H432" s="21" t="str">
        <f>IFERROR(IF(AND(A432&gt;=1,A432&lt;=104),VLOOKUP($A432,Location!$A:$J,6,FALSE),IF(A432=0,"Avant l'ouverture",IF(OR(A432=105,A432=106),"Bonus"))),"")</f>
        <v>Tour 1</v>
      </c>
      <c r="I432" s="21" t="str">
        <f>IF(LEFT(H432,4)="Tour",VLOOKUP(A432,Database!$A:$C,3,FALSE),"")</f>
        <v>H</v>
      </c>
      <c r="J432" s="21" t="str">
        <f>VLOOKUP($A432,Location!$A:$J,7,FALSE)</f>
        <v>Arabie Saoudite</v>
      </c>
      <c r="K432" s="21" t="str">
        <f>IFERROR(VLOOKUP(J432,Setup_Team!$B:$C,2,FALSE), "TDB")</f>
        <v>SAU</v>
      </c>
      <c r="L432" s="21" t="str">
        <f>VLOOKUP($A432,Location!$A:$J,8,FALSE)</f>
        <v>Uruguay</v>
      </c>
      <c r="M432" s="21" t="str">
        <f>IFERROR(VLOOKUP(L432,Setup_Team!$B:$C,2,FALSE), "TDB")</f>
        <v>URY</v>
      </c>
      <c r="P432" s="21">
        <v>1</v>
      </c>
      <c r="Q432" s="21">
        <v>2</v>
      </c>
      <c r="R432" s="27" t="str">
        <f t="shared" si="37"/>
        <v>1-2</v>
      </c>
      <c r="S432" s="21">
        <v>0</v>
      </c>
      <c r="T432" s="20">
        <f>VLOOKUP($A432,Database!$A:$Y,10,FALSE)</f>
        <v>146</v>
      </c>
      <c r="U432" s="20">
        <f>VLOOKUP($A432,Database!$A:$Y,11,FALSE)</f>
        <v>125</v>
      </c>
      <c r="V432" s="20">
        <f>VLOOKUP($A432,Database!$A:$Y,12,FALSE)</f>
        <v>50</v>
      </c>
      <c r="W432" s="20" t="str">
        <f>VLOOKUP(A432,Database!A:M,13,FALSE)</f>
        <v>Terminé</v>
      </c>
      <c r="X432" s="20">
        <f>VLOOKUP($A432,Database!$A:$Y,20,FALSE)</f>
        <v>1</v>
      </c>
      <c r="Y432" s="20">
        <f>VLOOKUP($A432,Database!$A:$Y,21,FALSE)</f>
        <v>1</v>
      </c>
      <c r="Z432" s="20">
        <f t="shared" si="36"/>
        <v>0</v>
      </c>
      <c r="AA432" s="20">
        <f t="shared" si="38"/>
        <v>0</v>
      </c>
      <c r="AB432" s="20">
        <f t="shared" ca="1" si="39"/>
        <v>0</v>
      </c>
      <c r="AC432" s="20">
        <f t="shared" ca="1" si="40"/>
        <v>0</v>
      </c>
      <c r="AD432" s="20" t="str">
        <f ca="1">IF(AC432=0,"",IF(OR(ISBLANK(P432),ISBLANK(Q432)),"",IF(ISBLANK(VLOOKUP(A432,Database!A:AA,22,FALSE)),"",VLOOKUP(A432,Database!A:AA,22,FALSE))))</f>
        <v/>
      </c>
      <c r="AE432" s="20">
        <f ca="1">IFERROR(
   IF(
     OR(ISBLANK(P432),ISBLANK(Q432)),
     "",
     IF(
       AND(AB432&lt;&gt;"",OR(W432="Terminé",W432="En cours")),
       VLOOKUP(AD432,Setup_ScoreExactBonus!A:D,4,FALSE),
       0
     )),
  0)</f>
        <v>0</v>
      </c>
      <c r="AF432" s="21">
        <f t="shared" ca="1" si="41"/>
        <v>0</v>
      </c>
      <c r="AG432" s="21">
        <f ca="1">SUMIFS(AF$2:AF432,D$2:D432,D432)</f>
        <v>320</v>
      </c>
    </row>
    <row r="433" spans="1:33" hidden="1" x14ac:dyDescent="0.35">
      <c r="A433" s="21">
        <f>IF(ISBLANK(B433),"",COUNTIF(B$2:B433,B433))-1</f>
        <v>15</v>
      </c>
      <c r="B433" s="27">
        <v>27</v>
      </c>
      <c r="C433" s="10">
        <f>VLOOKUP($A433+IF($A433=0,1,0),Database!$A:$Y,7,FALSE)</f>
        <v>46189</v>
      </c>
      <c r="D433" s="21" t="str">
        <f>VLOOKUP(Pronostics!$B433,Setup_MPP!$A:$G,3,FALSE)</f>
        <v>maryemkappa</v>
      </c>
      <c r="E433" s="21" t="str">
        <f>VLOOKUP(Pronostics!$B433,Setup_MPP!$A:$G,2,FALSE)</f>
        <v>Maryem GUIZANI</v>
      </c>
      <c r="F433" s="21" t="str">
        <f>VLOOKUP($B433,Setup_MPP!$A:$E,4,FALSE)</f>
        <v>#BCA2F4</v>
      </c>
      <c r="G433" s="21" t="str">
        <f>VLOOKUP($B433,Setup_MPP!$A:$E,5,FALSE)</f>
        <v>#6D3DD5</v>
      </c>
      <c r="H433" s="21" t="str">
        <f>IFERROR(IF(AND(A433&gt;=1,A433&lt;=104),VLOOKUP($A433,Location!$A:$J,6,FALSE),IF(A433=0,"Avant l'ouverture",IF(OR(A433=105,A433=106),"Bonus"))),"")</f>
        <v>Tour 1</v>
      </c>
      <c r="I433" s="21" t="str">
        <f>IF(LEFT(H433,4)="Tour",VLOOKUP(A433,Database!$A:$C,3,FALSE),"")</f>
        <v>H</v>
      </c>
      <c r="J433" s="21" t="str">
        <f>VLOOKUP($A433,Location!$A:$J,7,FALSE)</f>
        <v>Arabie Saoudite</v>
      </c>
      <c r="K433" s="21" t="str">
        <f>IFERROR(VLOOKUP(J433,Setup_Team!$B:$C,2,FALSE), "TDB")</f>
        <v>SAU</v>
      </c>
      <c r="L433" s="21" t="str">
        <f>VLOOKUP($A433,Location!$A:$J,8,FALSE)</f>
        <v>Uruguay</v>
      </c>
      <c r="M433" s="21" t="str">
        <f>IFERROR(VLOOKUP(L433,Setup_Team!$B:$C,2,FALSE), "TDB")</f>
        <v>URY</v>
      </c>
      <c r="R433" s="27" t="str">
        <f t="shared" si="37"/>
        <v>0-0</v>
      </c>
      <c r="S433" s="21">
        <v>0</v>
      </c>
      <c r="T433" s="20">
        <f>VLOOKUP($A433,Database!$A:$Y,10,FALSE)</f>
        <v>146</v>
      </c>
      <c r="U433" s="20">
        <f>VLOOKUP($A433,Database!$A:$Y,11,FALSE)</f>
        <v>125</v>
      </c>
      <c r="V433" s="20">
        <f>VLOOKUP($A433,Database!$A:$Y,12,FALSE)</f>
        <v>50</v>
      </c>
      <c r="W433" s="20" t="str">
        <f>VLOOKUP(A433,Database!A:M,13,FALSE)</f>
        <v>Terminé</v>
      </c>
      <c r="X433" s="20">
        <f>VLOOKUP($A433,Database!$A:$Y,20,FALSE)</f>
        <v>1</v>
      </c>
      <c r="Y433" s="20">
        <f>VLOOKUP($A433,Database!$A:$Y,21,FALSE)</f>
        <v>1</v>
      </c>
      <c r="Z433" s="20">
        <f t="shared" si="36"/>
        <v>1</v>
      </c>
      <c r="AA433" s="20" t="str">
        <f t="shared" si="38"/>
        <v/>
      </c>
      <c r="AB433" s="20">
        <f t="shared" ca="1" si="39"/>
        <v>125</v>
      </c>
      <c r="AC433" s="20">
        <f t="shared" ca="1" si="40"/>
        <v>0</v>
      </c>
      <c r="AD433" s="20" t="str">
        <f ca="1">IF(AC433=0,"",IF(OR(ISBLANK(P433),ISBLANK(Q433)),"",IF(ISBLANK(VLOOKUP(A433,Database!A:AA,22,FALSE)),"",VLOOKUP(A433,Database!A:AA,22,FALSE))))</f>
        <v/>
      </c>
      <c r="AE433" s="20" t="str">
        <f>IFERROR(
   IF(
     OR(ISBLANK(P433),ISBLANK(Q433)),
     "",
     IF(
       AND(AB433&lt;&gt;"",OR(W433="Terminé",W433="En cours")),
       VLOOKUP(AD433,Setup_ScoreExactBonus!A:D,4,FALSE),
       0
     )),
  0)</f>
        <v/>
      </c>
      <c r="AF433" s="21">
        <f t="shared" si="41"/>
        <v>0</v>
      </c>
      <c r="AG433" s="21">
        <f>SUMIFS(AF$2:AF433,D$2:D433,D433)</f>
        <v>0</v>
      </c>
    </row>
    <row r="434" spans="1:33" hidden="1" x14ac:dyDescent="0.35">
      <c r="A434" s="21">
        <f>IF(ISBLANK(B434),"",COUNTIF(B$2:B434,B434))-1</f>
        <v>16</v>
      </c>
      <c r="B434" s="27">
        <v>1</v>
      </c>
      <c r="C434" s="10">
        <f>VLOOKUP($A434+IF($A434=0,1,0),Database!$A:$Y,7,FALSE)</f>
        <v>46189.125</v>
      </c>
      <c r="D434" s="21" t="str">
        <f>VLOOKUP(Pronostics!$B434,Setup_MPP!$A:$G,3,FALSE)</f>
        <v>_Nicolas_LM_</v>
      </c>
      <c r="E434" s="21" t="str">
        <f>VLOOKUP(Pronostics!$B434,Setup_MPP!$A:$G,2,FALSE)</f>
        <v>Nicolas LE MOUEL</v>
      </c>
      <c r="F434" s="21" t="str">
        <f>VLOOKUP($B434,Setup_MPP!$A:$E,4,FALSE)</f>
        <v>#F7C79D</v>
      </c>
      <c r="G434" s="21" t="str">
        <f>VLOOKUP($B434,Setup_MPP!$A:$E,5,FALSE)</f>
        <v>#FFBE85</v>
      </c>
      <c r="H434" s="21" t="str">
        <f>IFERROR(IF(AND(A434&gt;=1,A434&lt;=104),VLOOKUP($A434,Location!$A:$J,6,FALSE),IF(A434=0,"Avant l'ouverture",IF(OR(A434=105,A434=106),"Bonus"))),"")</f>
        <v>Tour 1</v>
      </c>
      <c r="I434" s="21" t="str">
        <f>IF(LEFT(H434,4)="Tour",VLOOKUP(A434,Database!$A:$C,3,FALSE),"")</f>
        <v>G</v>
      </c>
      <c r="J434" s="21" t="str">
        <f>VLOOKUP($A434,Location!$A:$J,7,FALSE)</f>
        <v>Iran</v>
      </c>
      <c r="K434" s="21" t="str">
        <f>IFERROR(VLOOKUP(J434,Setup_Team!$B:$C,2,FALSE), "TDB")</f>
        <v>IRN</v>
      </c>
      <c r="L434" s="21" t="str">
        <f>VLOOKUP($A434,Location!$A:$J,8,FALSE)</f>
        <v>Nouvelle-Zélande</v>
      </c>
      <c r="M434" s="21" t="str">
        <f>IFERROR(VLOOKUP(L434,Setup_Team!$B:$C,2,FALSE), "TDB")</f>
        <v>NZL</v>
      </c>
      <c r="N434" s="21" t="str">
        <f>VLOOKUP($A434,Location!$A:$J,9,FALSE)</f>
        <v>Inglewood, Los Angeles, California</v>
      </c>
      <c r="O434" s="21" t="str">
        <f>VLOOKUP($A434,Location!$A:$J,10,FALSE)</f>
        <v>SoFi Stadium</v>
      </c>
      <c r="P434" s="27">
        <v>1</v>
      </c>
      <c r="Q434" s="27">
        <v>2</v>
      </c>
      <c r="R434" s="27" t="str">
        <f t="shared" si="37"/>
        <v>1-2</v>
      </c>
      <c r="S434" s="21">
        <v>0</v>
      </c>
      <c r="T434" s="20">
        <f>VLOOKUP($A434,Database!$A:$Y,10,FALSE)</f>
        <v>63</v>
      </c>
      <c r="U434" s="20">
        <f>VLOOKUP($A434,Database!$A:$Y,11,FALSE)</f>
        <v>116</v>
      </c>
      <c r="V434" s="20">
        <f>VLOOKUP($A434,Database!$A:$Y,12,FALSE)</f>
        <v>130</v>
      </c>
      <c r="W434" s="20" t="str">
        <f>VLOOKUP(A434,Database!A:M,13,FALSE)</f>
        <v>Terminé</v>
      </c>
      <c r="X434" s="20">
        <f>VLOOKUP($A434,Database!$A:$Y,20,FALSE)</f>
        <v>2</v>
      </c>
      <c r="Y434" s="20">
        <f>VLOOKUP($A434,Database!$A:$Y,21,FALSE)</f>
        <v>2</v>
      </c>
      <c r="Z434" s="20">
        <f t="shared" si="36"/>
        <v>0</v>
      </c>
      <c r="AA434" s="20">
        <f t="shared" si="38"/>
        <v>0</v>
      </c>
      <c r="AB434" s="20">
        <f t="shared" ca="1" si="39"/>
        <v>0</v>
      </c>
      <c r="AC434" s="20">
        <f t="shared" ca="1" si="40"/>
        <v>0</v>
      </c>
      <c r="AD434" s="20" t="str">
        <f ca="1">IF(AC434=0,"",IF(OR(ISBLANK(P434),ISBLANK(Q434)),"",IF(ISBLANK(VLOOKUP(A434,Database!A:AA,22,FALSE)),"",VLOOKUP(A434,Database!A:AA,22,FALSE))))</f>
        <v/>
      </c>
      <c r="AE434" s="20">
        <f ca="1">IFERROR(
   IF(
     OR(ISBLANK(P434),ISBLANK(Q434)),
     "",
     IF(
       AND(AB434&lt;&gt;"",OR(W434="Terminé",W434="En cours")),
       VLOOKUP(AD434,Setup_ScoreExactBonus!A:D,4,FALSE),
       0
     )),
  0)</f>
        <v>0</v>
      </c>
      <c r="AF434" s="21">
        <f t="shared" ca="1" si="41"/>
        <v>0</v>
      </c>
      <c r="AG434" s="21">
        <f ca="1">SUMIFS(AF$2:AF434,D$2:D434,D434)</f>
        <v>767</v>
      </c>
    </row>
    <row r="435" spans="1:33" hidden="1" x14ac:dyDescent="0.35">
      <c r="A435" s="21">
        <f>IF(ISBLANK(B435),"",COUNTIF(B$2:B435,B435))-1</f>
        <v>16</v>
      </c>
      <c r="B435" s="27">
        <v>2</v>
      </c>
      <c r="C435" s="10">
        <f>VLOOKUP($A435+IF($A435=0,1,0),Database!$A:$Y,7,FALSE)</f>
        <v>46189.125</v>
      </c>
      <c r="D435" s="21" t="str">
        <f>VLOOKUP(Pronostics!$B435,Setup_MPP!$A:$G,3,FALSE)</f>
        <v>leaelaz</v>
      </c>
      <c r="E435" s="21" t="str">
        <f>VLOOKUP(Pronostics!$B435,Setup_MPP!$A:$G,2,FALSE)</f>
        <v>Léa EL ASERY</v>
      </c>
      <c r="F435" s="21" t="str">
        <f>VLOOKUP($B435,Setup_MPP!$A:$E,4,FALSE)</f>
        <v>#FFBEBE</v>
      </c>
      <c r="G435" s="21" t="str">
        <f>VLOOKUP($B435,Setup_MPP!$A:$E,5,FALSE)</f>
        <v>#DF6868</v>
      </c>
      <c r="H435" s="21" t="str">
        <f>IFERROR(IF(AND(A435&gt;=1,A435&lt;=104),VLOOKUP($A435,Location!$A:$J,6,FALSE),IF(A435=0,"Avant l'ouverture",IF(OR(A435=105,A435=106),"Bonus"))),"")</f>
        <v>Tour 1</v>
      </c>
      <c r="I435" s="21" t="str">
        <f>IF(LEFT(H435,4)="Tour",VLOOKUP(A435,Database!$A:$C,3,FALSE),"")</f>
        <v>G</v>
      </c>
      <c r="J435" s="21" t="str">
        <f>VLOOKUP($A435,Location!$A:$J,7,FALSE)</f>
        <v>Iran</v>
      </c>
      <c r="K435" s="21" t="str">
        <f>IFERROR(VLOOKUP(J435,Setup_Team!$B:$C,2,FALSE), "TDB")</f>
        <v>IRN</v>
      </c>
      <c r="L435" s="21" t="str">
        <f>VLOOKUP($A435,Location!$A:$J,8,FALSE)</f>
        <v>Nouvelle-Zélande</v>
      </c>
      <c r="M435" s="21" t="str">
        <f>IFERROR(VLOOKUP(L435,Setup_Team!$B:$C,2,FALSE), "TDB")</f>
        <v>NZL</v>
      </c>
      <c r="N435" s="21" t="str">
        <f>VLOOKUP($A435,Location!$A:$J,9,FALSE)</f>
        <v>Inglewood, Los Angeles, California</v>
      </c>
      <c r="O435" s="21" t="str">
        <f>VLOOKUP($A435,Location!$A:$J,10,FALSE)</f>
        <v>SoFi Stadium</v>
      </c>
      <c r="P435" s="27">
        <v>1</v>
      </c>
      <c r="Q435" s="27">
        <v>0</v>
      </c>
      <c r="R435" s="27" t="str">
        <f t="shared" si="37"/>
        <v>1-0</v>
      </c>
      <c r="S435" s="21">
        <v>0</v>
      </c>
      <c r="T435" s="20">
        <f>VLOOKUP($A435,Database!$A:$Y,10,FALSE)</f>
        <v>63</v>
      </c>
      <c r="U435" s="20">
        <f>VLOOKUP($A435,Database!$A:$Y,11,FALSE)</f>
        <v>116</v>
      </c>
      <c r="V435" s="20">
        <f>VLOOKUP($A435,Database!$A:$Y,12,FALSE)</f>
        <v>130</v>
      </c>
      <c r="W435" s="20" t="str">
        <f>VLOOKUP(A435,Database!A:M,13,FALSE)</f>
        <v>Terminé</v>
      </c>
      <c r="X435" s="20">
        <f>VLOOKUP($A435,Database!$A:$Y,20,FALSE)</f>
        <v>2</v>
      </c>
      <c r="Y435" s="20">
        <f>VLOOKUP($A435,Database!$A:$Y,21,FALSE)</f>
        <v>2</v>
      </c>
      <c r="Z435" s="20">
        <f t="shared" si="36"/>
        <v>0</v>
      </c>
      <c r="AA435" s="20">
        <f t="shared" si="38"/>
        <v>0</v>
      </c>
      <c r="AB435" s="20">
        <f t="shared" ca="1" si="39"/>
        <v>0</v>
      </c>
      <c r="AC435" s="20">
        <f t="shared" ca="1" si="40"/>
        <v>0</v>
      </c>
      <c r="AD435" s="20" t="str">
        <f ca="1">IF(AC435=0,"",IF(OR(ISBLANK(P435),ISBLANK(Q435)),"",IF(ISBLANK(VLOOKUP(A435,Database!A:AA,22,FALSE)),"",VLOOKUP(A435,Database!A:AA,22,FALSE))))</f>
        <v/>
      </c>
      <c r="AE435" s="20">
        <f ca="1">IFERROR(
   IF(
     OR(ISBLANK(P435),ISBLANK(Q435)),
     "",
     IF(
       AND(AB435&lt;&gt;"",OR(W435="Terminé",W435="En cours")),
       VLOOKUP(AD435,Setup_ScoreExactBonus!A:D,4,FALSE),
       0
     )),
  0)</f>
        <v>0</v>
      </c>
      <c r="AF435" s="21">
        <f t="shared" ca="1" si="41"/>
        <v>0</v>
      </c>
      <c r="AG435" s="21">
        <f ca="1">SUMIFS(AF$2:AF435,D$2:D435,D435)</f>
        <v>538</v>
      </c>
    </row>
    <row r="436" spans="1:33" hidden="1" x14ac:dyDescent="0.35">
      <c r="A436" s="21">
        <f>IF(ISBLANK(B436),"",COUNTIF(B$2:B436,B436))-1</f>
        <v>16</v>
      </c>
      <c r="B436" s="27">
        <v>3</v>
      </c>
      <c r="C436" s="10">
        <f>VLOOKUP($A436+IF($A436=0,1,0),Database!$A:$Y,7,FALSE)</f>
        <v>46189.125</v>
      </c>
      <c r="D436" s="21" t="str">
        <f>VLOOKUP(Pronostics!$B436,Setup_MPP!$A:$G,3,FALSE)</f>
        <v>PasMetalleux</v>
      </c>
      <c r="E436" s="21" t="str">
        <f>VLOOKUP(Pronostics!$B436,Setup_MPP!$A:$G,2,FALSE)</f>
        <v>Elwenn JOUBREL</v>
      </c>
      <c r="F436" s="21" t="str">
        <f>VLOOKUP($B436,Setup_MPP!$A:$E,4,FALSE)</f>
        <v>#F5C7FC</v>
      </c>
      <c r="G436" s="21" t="str">
        <f>VLOOKUP($B436,Setup_MPP!$A:$E,5,FALSE)</f>
        <v>#C489CF</v>
      </c>
      <c r="H436" s="21" t="str">
        <f>IFERROR(IF(AND(A436&gt;=1,A436&lt;=104),VLOOKUP($A436,Location!$A:$J,6,FALSE),IF(A436=0,"Avant l'ouverture",IF(OR(A436=105,A436=106),"Bonus"))),"")</f>
        <v>Tour 1</v>
      </c>
      <c r="I436" s="21" t="str">
        <f>IF(LEFT(H436,4)="Tour",VLOOKUP(A436,Database!$A:$C,3,FALSE),"")</f>
        <v>G</v>
      </c>
      <c r="J436" s="21" t="str">
        <f>VLOOKUP($A436,Location!$A:$J,7,FALSE)</f>
        <v>Iran</v>
      </c>
      <c r="K436" s="21" t="str">
        <f>IFERROR(VLOOKUP(J436,Setup_Team!$B:$C,2,FALSE), "TDB")</f>
        <v>IRN</v>
      </c>
      <c r="L436" s="21" t="str">
        <f>VLOOKUP($A436,Location!$A:$J,8,FALSE)</f>
        <v>Nouvelle-Zélande</v>
      </c>
      <c r="M436" s="21" t="str">
        <f>IFERROR(VLOOKUP(L436,Setup_Team!$B:$C,2,FALSE), "TDB")</f>
        <v>NZL</v>
      </c>
      <c r="N436" s="21" t="str">
        <f>VLOOKUP($A436,Location!$A:$J,9,FALSE)</f>
        <v>Inglewood, Los Angeles, California</v>
      </c>
      <c r="O436" s="21" t="str">
        <f>VLOOKUP($A436,Location!$A:$J,10,FALSE)</f>
        <v>SoFi Stadium</v>
      </c>
      <c r="P436" s="27">
        <v>0</v>
      </c>
      <c r="Q436" s="27">
        <v>0</v>
      </c>
      <c r="R436" s="27" t="str">
        <f t="shared" si="37"/>
        <v>0-0</v>
      </c>
      <c r="S436" s="21">
        <v>0</v>
      </c>
      <c r="T436" s="20">
        <f>VLOOKUP($A436,Database!$A:$Y,10,FALSE)</f>
        <v>63</v>
      </c>
      <c r="U436" s="20">
        <f>VLOOKUP($A436,Database!$A:$Y,11,FALSE)</f>
        <v>116</v>
      </c>
      <c r="V436" s="20">
        <f>VLOOKUP($A436,Database!$A:$Y,12,FALSE)</f>
        <v>130</v>
      </c>
      <c r="W436" s="20" t="str">
        <f>VLOOKUP(A436,Database!A:M,13,FALSE)</f>
        <v>Terminé</v>
      </c>
      <c r="X436" s="20">
        <f>VLOOKUP($A436,Database!$A:$Y,20,FALSE)</f>
        <v>2</v>
      </c>
      <c r="Y436" s="20">
        <f>VLOOKUP($A436,Database!$A:$Y,21,FALSE)</f>
        <v>2</v>
      </c>
      <c r="Z436" s="20">
        <f t="shared" si="36"/>
        <v>0</v>
      </c>
      <c r="AA436" s="20">
        <f t="shared" si="38"/>
        <v>1</v>
      </c>
      <c r="AB436" s="20">
        <f t="shared" ca="1" si="39"/>
        <v>116</v>
      </c>
      <c r="AC436" s="20">
        <f t="shared" ca="1" si="40"/>
        <v>0</v>
      </c>
      <c r="AD436" s="20" t="str">
        <f ca="1">IF(AC436=0,"",IF(OR(ISBLANK(P436),ISBLANK(Q436)),"",IF(ISBLANK(VLOOKUP(A436,Database!A:AA,22,FALSE)),"",VLOOKUP(A436,Database!A:AA,22,FALSE))))</f>
        <v/>
      </c>
      <c r="AE436" s="20">
        <f ca="1">IFERROR(
   IF(
     OR(ISBLANK(P436),ISBLANK(Q436)),
     "",
     IF(
       AND(AB436&lt;&gt;"",OR(W436="Terminé",W436="En cours")),
       VLOOKUP(AD436,Setup_ScoreExactBonus!A:D,4,FALSE),
       0
     )),
  0)</f>
        <v>0</v>
      </c>
      <c r="AF436" s="21">
        <f t="shared" ca="1" si="41"/>
        <v>116</v>
      </c>
      <c r="AG436" s="21">
        <f ca="1">SUMIFS(AF$2:AF436,D$2:D436,D436)</f>
        <v>780</v>
      </c>
    </row>
    <row r="437" spans="1:33" hidden="1" x14ac:dyDescent="0.35">
      <c r="A437" s="21">
        <f>IF(ISBLANK(B437),"",COUNTIF(B$2:B437,B437))-1</f>
        <v>16</v>
      </c>
      <c r="B437" s="27">
        <v>4</v>
      </c>
      <c r="C437" s="10">
        <f>VLOOKUP($A437+IF($A437=0,1,0),Database!$A:$Y,7,FALSE)</f>
        <v>46189.125</v>
      </c>
      <c r="D437" s="21" t="str">
        <f>VLOOKUP(Pronostics!$B437,Setup_MPP!$A:$G,3,FALSE)</f>
        <v>Popo444</v>
      </c>
      <c r="E437" s="21" t="str">
        <f>VLOOKUP(Pronostics!$B437,Setup_MPP!$A:$G,2,FALSE)</f>
        <v>Pauline OLIVIER</v>
      </c>
      <c r="F437" s="21" t="str">
        <f>VLOOKUP($B437,Setup_MPP!$A:$E,4,FALSE)</f>
        <v>#A5EA7F</v>
      </c>
      <c r="G437" s="21" t="str">
        <f>VLOOKUP($B437,Setup_MPP!$A:$E,5,FALSE)</f>
        <v>#80C65A</v>
      </c>
      <c r="H437" s="21" t="str">
        <f>IFERROR(IF(AND(A437&gt;=1,A437&lt;=104),VLOOKUP($A437,Location!$A:$J,6,FALSE),IF(A437=0,"Avant l'ouverture",IF(OR(A437=105,A437=106),"Bonus"))),"")</f>
        <v>Tour 1</v>
      </c>
      <c r="I437" s="21" t="str">
        <f>IF(LEFT(H437,4)="Tour",VLOOKUP(A437,Database!$A:$C,3,FALSE),"")</f>
        <v>G</v>
      </c>
      <c r="J437" s="21" t="str">
        <f>VLOOKUP($A437,Location!$A:$J,7,FALSE)</f>
        <v>Iran</v>
      </c>
      <c r="K437" s="21" t="str">
        <f>IFERROR(VLOOKUP(J437,Setup_Team!$B:$C,2,FALSE), "TDB")</f>
        <v>IRN</v>
      </c>
      <c r="L437" s="21" t="str">
        <f>VLOOKUP($A437,Location!$A:$J,8,FALSE)</f>
        <v>Nouvelle-Zélande</v>
      </c>
      <c r="M437" s="21" t="str">
        <f>IFERROR(VLOOKUP(L437,Setup_Team!$B:$C,2,FALSE), "TDB")</f>
        <v>NZL</v>
      </c>
      <c r="N437" s="21" t="str">
        <f>VLOOKUP($A437,Location!$A:$J,9,FALSE)</f>
        <v>Inglewood, Los Angeles, California</v>
      </c>
      <c r="O437" s="21" t="str">
        <f>VLOOKUP($A437,Location!$A:$J,10,FALSE)</f>
        <v>SoFi Stadium</v>
      </c>
      <c r="P437" s="27">
        <v>1</v>
      </c>
      <c r="Q437" s="27">
        <v>0</v>
      </c>
      <c r="R437" s="27" t="str">
        <f t="shared" si="37"/>
        <v>1-0</v>
      </c>
      <c r="S437" s="21">
        <v>0</v>
      </c>
      <c r="T437" s="20">
        <f>VLOOKUP($A437,Database!$A:$Y,10,FALSE)</f>
        <v>63</v>
      </c>
      <c r="U437" s="20">
        <f>VLOOKUP($A437,Database!$A:$Y,11,FALSE)</f>
        <v>116</v>
      </c>
      <c r="V437" s="20">
        <f>VLOOKUP($A437,Database!$A:$Y,12,FALSE)</f>
        <v>130</v>
      </c>
      <c r="W437" s="20" t="str">
        <f>VLOOKUP(A437,Database!A:M,13,FALSE)</f>
        <v>Terminé</v>
      </c>
      <c r="X437" s="20">
        <f>VLOOKUP($A437,Database!$A:$Y,20,FALSE)</f>
        <v>2</v>
      </c>
      <c r="Y437" s="20">
        <f>VLOOKUP($A437,Database!$A:$Y,21,FALSE)</f>
        <v>2</v>
      </c>
      <c r="Z437" s="20">
        <f t="shared" si="36"/>
        <v>0</v>
      </c>
      <c r="AA437" s="20">
        <f t="shared" si="38"/>
        <v>0</v>
      </c>
      <c r="AB437" s="20">
        <f t="shared" ca="1" si="39"/>
        <v>0</v>
      </c>
      <c r="AC437" s="20">
        <f t="shared" ca="1" si="40"/>
        <v>0</v>
      </c>
      <c r="AD437" s="20" t="str">
        <f ca="1">IF(AC437=0,"",IF(OR(ISBLANK(P437),ISBLANK(Q437)),"",IF(ISBLANK(VLOOKUP(A437,Database!A:AA,22,FALSE)),"",VLOOKUP(A437,Database!A:AA,22,FALSE))))</f>
        <v/>
      </c>
      <c r="AE437" s="20">
        <f ca="1">IFERROR(
   IF(
     OR(ISBLANK(P437),ISBLANK(Q437)),
     "",
     IF(
       AND(AB437&lt;&gt;"",OR(W437="Terminé",W437="En cours")),
       VLOOKUP(AD437,Setup_ScoreExactBonus!A:D,4,FALSE),
       0
     )),
  0)</f>
        <v>0</v>
      </c>
      <c r="AF437" s="21">
        <f t="shared" ca="1" si="41"/>
        <v>0</v>
      </c>
      <c r="AG437" s="21">
        <f ca="1">SUMIFS(AF$2:AF437,D$2:D437,D437)</f>
        <v>274</v>
      </c>
    </row>
    <row r="438" spans="1:33" hidden="1" x14ac:dyDescent="0.35">
      <c r="A438" s="21">
        <f>IF(ISBLANK(B438),"",COUNTIF(B$2:B438,B438))-1</f>
        <v>16</v>
      </c>
      <c r="B438" s="27">
        <v>5</v>
      </c>
      <c r="C438" s="10">
        <f>VLOOKUP($A438+IF($A438=0,1,0),Database!$A:$Y,7,FALSE)</f>
        <v>46189.125</v>
      </c>
      <c r="D438" s="21" t="str">
        <f>VLOOKUP(Pronostics!$B438,Setup_MPP!$A:$G,3,FALSE)</f>
        <v>_Jujul</v>
      </c>
      <c r="E438" s="21" t="str">
        <f>VLOOKUP(Pronostics!$B438,Setup_MPP!$A:$G,2,FALSE)</f>
        <v>Julie BOISSIERE</v>
      </c>
      <c r="F438" s="21" t="str">
        <f>VLOOKUP($B438,Setup_MPP!$A:$E,4,FALSE)</f>
        <v>#D890FF</v>
      </c>
      <c r="G438" s="21" t="str">
        <f>VLOOKUP($B438,Setup_MPP!$A:$E,5,FALSE)</f>
        <v>#B750EF</v>
      </c>
      <c r="H438" s="21" t="str">
        <f>IFERROR(IF(AND(A438&gt;=1,A438&lt;=104),VLOOKUP($A438,Location!$A:$J,6,FALSE),IF(A438=0,"Avant l'ouverture",IF(OR(A438=105,A438=106),"Bonus"))),"")</f>
        <v>Tour 1</v>
      </c>
      <c r="I438" s="21" t="str">
        <f>IF(LEFT(H438,4)="Tour",VLOOKUP(A438,Database!$A:$C,3,FALSE),"")</f>
        <v>G</v>
      </c>
      <c r="J438" s="21" t="str">
        <f>VLOOKUP($A438,Location!$A:$J,7,FALSE)</f>
        <v>Iran</v>
      </c>
      <c r="K438" s="21" t="str">
        <f>IFERROR(VLOOKUP(J438,Setup_Team!$B:$C,2,FALSE), "TDB")</f>
        <v>IRN</v>
      </c>
      <c r="L438" s="21" t="str">
        <f>VLOOKUP($A438,Location!$A:$J,8,FALSE)</f>
        <v>Nouvelle-Zélande</v>
      </c>
      <c r="M438" s="21" t="str">
        <f>IFERROR(VLOOKUP(L438,Setup_Team!$B:$C,2,FALSE), "TDB")</f>
        <v>NZL</v>
      </c>
      <c r="N438" s="21" t="str">
        <f>VLOOKUP($A438,Location!$A:$J,9,FALSE)</f>
        <v>Inglewood, Los Angeles, California</v>
      </c>
      <c r="O438" s="21" t="str">
        <f>VLOOKUP($A438,Location!$A:$J,10,FALSE)</f>
        <v>SoFi Stadium</v>
      </c>
      <c r="P438" s="27">
        <v>2</v>
      </c>
      <c r="Q438" s="27">
        <v>0</v>
      </c>
      <c r="R438" s="27" t="str">
        <f t="shared" si="37"/>
        <v>2-0</v>
      </c>
      <c r="S438" s="21">
        <v>0</v>
      </c>
      <c r="T438" s="20">
        <f>VLOOKUP($A438,Database!$A:$Y,10,FALSE)</f>
        <v>63</v>
      </c>
      <c r="U438" s="20">
        <f>VLOOKUP($A438,Database!$A:$Y,11,FALSE)</f>
        <v>116</v>
      </c>
      <c r="V438" s="20">
        <f>VLOOKUP($A438,Database!$A:$Y,12,FALSE)</f>
        <v>130</v>
      </c>
      <c r="W438" s="20" t="str">
        <f>VLOOKUP(A438,Database!A:M,13,FALSE)</f>
        <v>Terminé</v>
      </c>
      <c r="X438" s="20">
        <f>VLOOKUP($A438,Database!$A:$Y,20,FALSE)</f>
        <v>2</v>
      </c>
      <c r="Y438" s="20">
        <f>VLOOKUP($A438,Database!$A:$Y,21,FALSE)</f>
        <v>2</v>
      </c>
      <c r="Z438" s="20">
        <f t="shared" si="36"/>
        <v>0</v>
      </c>
      <c r="AA438" s="20">
        <f t="shared" si="38"/>
        <v>0</v>
      </c>
      <c r="AB438" s="20">
        <f t="shared" ca="1" si="39"/>
        <v>0</v>
      </c>
      <c r="AC438" s="20">
        <f t="shared" ca="1" si="40"/>
        <v>0</v>
      </c>
      <c r="AD438" s="20" t="str">
        <f ca="1">IF(AC438=0,"",IF(OR(ISBLANK(P438),ISBLANK(Q438)),"",IF(ISBLANK(VLOOKUP(A438,Database!A:AA,22,FALSE)),"",VLOOKUP(A438,Database!A:AA,22,FALSE))))</f>
        <v/>
      </c>
      <c r="AE438" s="20">
        <f ca="1">IFERROR(
   IF(
     OR(ISBLANK(P438),ISBLANK(Q438)),
     "",
     IF(
       AND(AB438&lt;&gt;"",OR(W438="Terminé",W438="En cours")),
       VLOOKUP(AD438,Setup_ScoreExactBonus!A:D,4,FALSE),
       0
     )),
  0)</f>
        <v>0</v>
      </c>
      <c r="AF438" s="21">
        <f t="shared" ca="1" si="41"/>
        <v>0</v>
      </c>
      <c r="AG438" s="21">
        <f ca="1">SUMIFS(AF$2:AF438,D$2:D438,D438)</f>
        <v>262</v>
      </c>
    </row>
    <row r="439" spans="1:33" hidden="1" x14ac:dyDescent="0.35">
      <c r="A439" s="21">
        <f>IF(ISBLANK(B439),"",COUNTIF(B$2:B439,B439))-1</f>
        <v>16</v>
      </c>
      <c r="B439" s="27">
        <v>6</v>
      </c>
      <c r="C439" s="10">
        <f>VLOOKUP($A439+IF($A439=0,1,0),Database!$A:$Y,7,FALSE)</f>
        <v>46189.125</v>
      </c>
      <c r="D439" s="21" t="str">
        <f>VLOOKUP(Pronostics!$B439,Setup_MPP!$A:$G,3,FALSE)</f>
        <v>Julay</v>
      </c>
      <c r="E439" s="21" t="str">
        <f>VLOOKUP(Pronostics!$B439,Setup_MPP!$A:$G,2,FALSE)</f>
        <v>Julie BOUCHARD</v>
      </c>
      <c r="F439" s="21" t="str">
        <f>VLOOKUP($B439,Setup_MPP!$A:$E,4,FALSE)</f>
        <v>#A6F7B1</v>
      </c>
      <c r="G439" s="21" t="str">
        <f>VLOOKUP($B439,Setup_MPP!$A:$E,5,FALSE)</f>
        <v>#6EC179</v>
      </c>
      <c r="H439" s="21" t="str">
        <f>IFERROR(IF(AND(A439&gt;=1,A439&lt;=104),VLOOKUP($A439,Location!$A:$J,6,FALSE),IF(A439=0,"Avant l'ouverture",IF(OR(A439=105,A439=106),"Bonus"))),"")</f>
        <v>Tour 1</v>
      </c>
      <c r="I439" s="21" t="str">
        <f>IF(LEFT(H439,4)="Tour",VLOOKUP(A439,Database!$A:$C,3,FALSE),"")</f>
        <v>G</v>
      </c>
      <c r="J439" s="21" t="str">
        <f>VLOOKUP($A439,Location!$A:$J,7,FALSE)</f>
        <v>Iran</v>
      </c>
      <c r="K439" s="21" t="str">
        <f>IFERROR(VLOOKUP(J439,Setup_Team!$B:$C,2,FALSE), "TDB")</f>
        <v>IRN</v>
      </c>
      <c r="L439" s="21" t="str">
        <f>VLOOKUP($A439,Location!$A:$J,8,FALSE)</f>
        <v>Nouvelle-Zélande</v>
      </c>
      <c r="M439" s="21" t="str">
        <f>IFERROR(VLOOKUP(L439,Setup_Team!$B:$C,2,FALSE), "TDB")</f>
        <v>NZL</v>
      </c>
      <c r="N439" s="21" t="str">
        <f>VLOOKUP($A439,Location!$A:$J,9,FALSE)</f>
        <v>Inglewood, Los Angeles, California</v>
      </c>
      <c r="O439" s="21" t="str">
        <f>VLOOKUP($A439,Location!$A:$J,10,FALSE)</f>
        <v>SoFi Stadium</v>
      </c>
      <c r="P439" s="27">
        <v>2</v>
      </c>
      <c r="Q439" s="27">
        <v>0</v>
      </c>
      <c r="R439" s="27" t="str">
        <f t="shared" si="37"/>
        <v>2-0</v>
      </c>
      <c r="S439" s="21">
        <v>0</v>
      </c>
      <c r="T439" s="20">
        <f>VLOOKUP($A439,Database!$A:$Y,10,FALSE)</f>
        <v>63</v>
      </c>
      <c r="U439" s="20">
        <f>VLOOKUP($A439,Database!$A:$Y,11,FALSE)</f>
        <v>116</v>
      </c>
      <c r="V439" s="20">
        <f>VLOOKUP($A439,Database!$A:$Y,12,FALSE)</f>
        <v>130</v>
      </c>
      <c r="W439" s="20" t="str">
        <f>VLOOKUP(A439,Database!A:M,13,FALSE)</f>
        <v>Terminé</v>
      </c>
      <c r="X439" s="20">
        <f>VLOOKUP($A439,Database!$A:$Y,20,FALSE)</f>
        <v>2</v>
      </c>
      <c r="Y439" s="20">
        <f>VLOOKUP($A439,Database!$A:$Y,21,FALSE)</f>
        <v>2</v>
      </c>
      <c r="Z439" s="20">
        <f t="shared" si="36"/>
        <v>0</v>
      </c>
      <c r="AA439" s="20">
        <f t="shared" si="38"/>
        <v>0</v>
      </c>
      <c r="AB439" s="20">
        <f t="shared" ca="1" si="39"/>
        <v>0</v>
      </c>
      <c r="AC439" s="20">
        <f t="shared" ca="1" si="40"/>
        <v>0</v>
      </c>
      <c r="AD439" s="20" t="str">
        <f ca="1">IF(AC439=0,"",IF(OR(ISBLANK(P439),ISBLANK(Q439)),"",IF(ISBLANK(VLOOKUP(A439,Database!A:AA,22,FALSE)),"",VLOOKUP(A439,Database!A:AA,22,FALSE))))</f>
        <v/>
      </c>
      <c r="AE439" s="20">
        <f ca="1">IFERROR(
   IF(
     OR(ISBLANK(P439),ISBLANK(Q439)),
     "",
     IF(
       AND(AB439&lt;&gt;"",OR(W439="Terminé",W439="En cours")),
       VLOOKUP(AD439,Setup_ScoreExactBonus!A:D,4,FALSE),
       0
     )),
  0)</f>
        <v>0</v>
      </c>
      <c r="AF439" s="21">
        <f t="shared" ca="1" si="41"/>
        <v>0</v>
      </c>
      <c r="AG439" s="21">
        <f ca="1">SUMIFS(AF$2:AF439,D$2:D439,D439)</f>
        <v>507</v>
      </c>
    </row>
    <row r="440" spans="1:33" hidden="1" x14ac:dyDescent="0.35">
      <c r="A440" s="21">
        <f>IF(ISBLANK(B440),"",COUNTIF(B$2:B440,B440))-1</f>
        <v>16</v>
      </c>
      <c r="B440" s="27">
        <v>7</v>
      </c>
      <c r="C440" s="10">
        <f>VLOOKUP($A440+IF($A440=0,1,0),Database!$A:$Y,7,FALSE)</f>
        <v>46189.125</v>
      </c>
      <c r="D440" s="21" t="str">
        <f>VLOOKUP(Pronostics!$B440,Setup_MPP!$A:$G,3,FALSE)</f>
        <v>__Vince__</v>
      </c>
      <c r="E440" s="21" t="str">
        <f>VLOOKUP(Pronostics!$B440,Setup_MPP!$A:$G,2,FALSE)</f>
        <v>Vincent FRAYSSE</v>
      </c>
      <c r="F440" s="21" t="str">
        <f>VLOOKUP($B440,Setup_MPP!$A:$E,4,FALSE)</f>
        <v>#B2EAE8</v>
      </c>
      <c r="G440" s="21" t="str">
        <f>VLOOKUP($B440,Setup_MPP!$A:$E,5,FALSE)</f>
        <v>#6CB4B1</v>
      </c>
      <c r="H440" s="21" t="str">
        <f>IFERROR(IF(AND(A440&gt;=1,A440&lt;=104),VLOOKUP($A440,Location!$A:$J,6,FALSE),IF(A440=0,"Avant l'ouverture",IF(OR(A440=105,A440=106),"Bonus"))),"")</f>
        <v>Tour 1</v>
      </c>
      <c r="I440" s="21" t="str">
        <f>IF(LEFT(H440,4)="Tour",VLOOKUP(A440,Database!$A:$C,3,FALSE),"")</f>
        <v>G</v>
      </c>
      <c r="J440" s="21" t="str">
        <f>VLOOKUP($A440,Location!$A:$J,7,FALSE)</f>
        <v>Iran</v>
      </c>
      <c r="K440" s="21" t="str">
        <f>IFERROR(VLOOKUP(J440,Setup_Team!$B:$C,2,FALSE), "TDB")</f>
        <v>IRN</v>
      </c>
      <c r="L440" s="21" t="str">
        <f>VLOOKUP($A440,Location!$A:$J,8,FALSE)</f>
        <v>Nouvelle-Zélande</v>
      </c>
      <c r="M440" s="21" t="str">
        <f>IFERROR(VLOOKUP(L440,Setup_Team!$B:$C,2,FALSE), "TDB")</f>
        <v>NZL</v>
      </c>
      <c r="N440" s="21" t="str">
        <f>VLOOKUP($A440,Location!$A:$J,9,FALSE)</f>
        <v>Inglewood, Los Angeles, California</v>
      </c>
      <c r="O440" s="21" t="str">
        <f>VLOOKUP($A440,Location!$A:$J,10,FALSE)</f>
        <v>SoFi Stadium</v>
      </c>
      <c r="P440" s="27">
        <v>1</v>
      </c>
      <c r="Q440" s="27">
        <v>0</v>
      </c>
      <c r="R440" s="27" t="str">
        <f t="shared" si="37"/>
        <v>1-0</v>
      </c>
      <c r="S440" s="21">
        <v>0</v>
      </c>
      <c r="T440" s="20">
        <f>VLOOKUP($A440,Database!$A:$Y,10,FALSE)</f>
        <v>63</v>
      </c>
      <c r="U440" s="20">
        <f>VLOOKUP($A440,Database!$A:$Y,11,FALSE)</f>
        <v>116</v>
      </c>
      <c r="V440" s="20">
        <f>VLOOKUP($A440,Database!$A:$Y,12,FALSE)</f>
        <v>130</v>
      </c>
      <c r="W440" s="20" t="str">
        <f>VLOOKUP(A440,Database!A:M,13,FALSE)</f>
        <v>Terminé</v>
      </c>
      <c r="X440" s="20">
        <f>VLOOKUP($A440,Database!$A:$Y,20,FALSE)</f>
        <v>2</v>
      </c>
      <c r="Y440" s="20">
        <f>VLOOKUP($A440,Database!$A:$Y,21,FALSE)</f>
        <v>2</v>
      </c>
      <c r="Z440" s="20">
        <f t="shared" si="36"/>
        <v>0</v>
      </c>
      <c r="AA440" s="20">
        <f t="shared" si="38"/>
        <v>0</v>
      </c>
      <c r="AB440" s="20">
        <f t="shared" ca="1" si="39"/>
        <v>0</v>
      </c>
      <c r="AC440" s="20">
        <f t="shared" ca="1" si="40"/>
        <v>0</v>
      </c>
      <c r="AD440" s="20" t="str">
        <f ca="1">IF(AC440=0,"",IF(OR(ISBLANK(P440),ISBLANK(Q440)),"",IF(ISBLANK(VLOOKUP(A440,Database!A:AA,22,FALSE)),"",VLOOKUP(A440,Database!A:AA,22,FALSE))))</f>
        <v/>
      </c>
      <c r="AE440" s="20">
        <f ca="1">IFERROR(
   IF(
     OR(ISBLANK(P440),ISBLANK(Q440)),
     "",
     IF(
       AND(AB440&lt;&gt;"",OR(W440="Terminé",W440="En cours")),
       VLOOKUP(AD440,Setup_ScoreExactBonus!A:D,4,FALSE),
       0
     )),
  0)</f>
        <v>0</v>
      </c>
      <c r="AF440" s="21">
        <f t="shared" ca="1" si="41"/>
        <v>0</v>
      </c>
      <c r="AG440" s="21">
        <f ca="1">SUMIFS(AF$2:AF440,D$2:D440,D440)</f>
        <v>138</v>
      </c>
    </row>
    <row r="441" spans="1:33" hidden="1" x14ac:dyDescent="0.35">
      <c r="A441" s="21">
        <f>IF(ISBLANK(B441),"",COUNTIF(B$2:B441,B441))-1</f>
        <v>16</v>
      </c>
      <c r="B441" s="27">
        <v>8</v>
      </c>
      <c r="C441" s="10">
        <f>VLOOKUP($A441+IF($A441=0,1,0),Database!$A:$Y,7,FALSE)</f>
        <v>46189.125</v>
      </c>
      <c r="D441" s="21" t="str">
        <f>VLOOKUP(Pronostics!$B441,Setup_MPP!$A:$G,3,FALSE)</f>
        <v>Louuiiis</v>
      </c>
      <c r="E441" s="21" t="str">
        <f>VLOOKUP(Pronostics!$B441,Setup_MPP!$A:$G,2,FALSE)</f>
        <v>Louis HARLE</v>
      </c>
      <c r="F441" s="21" t="str">
        <f>VLOOKUP($B441,Setup_MPP!$A:$E,4,FALSE)</f>
        <v>#EEF7B1</v>
      </c>
      <c r="G441" s="21" t="str">
        <f>VLOOKUP($B441,Setup_MPP!$A:$E,5,FALSE)</f>
        <v>#C1CB7D</v>
      </c>
      <c r="H441" s="21" t="str">
        <f>IFERROR(IF(AND(A441&gt;=1,A441&lt;=104),VLOOKUP($A441,Location!$A:$J,6,FALSE),IF(A441=0,"Avant l'ouverture",IF(OR(A441=105,A441=106),"Bonus"))),"")</f>
        <v>Tour 1</v>
      </c>
      <c r="I441" s="21" t="str">
        <f>IF(LEFT(H441,4)="Tour",VLOOKUP(A441,Database!$A:$C,3,FALSE),"")</f>
        <v>G</v>
      </c>
      <c r="J441" s="21" t="str">
        <f>VLOOKUP($A441,Location!$A:$J,7,FALSE)</f>
        <v>Iran</v>
      </c>
      <c r="K441" s="21" t="str">
        <f>IFERROR(VLOOKUP(J441,Setup_Team!$B:$C,2,FALSE), "TDB")</f>
        <v>IRN</v>
      </c>
      <c r="L441" s="21" t="str">
        <f>VLOOKUP($A441,Location!$A:$J,8,FALSE)</f>
        <v>Nouvelle-Zélande</v>
      </c>
      <c r="M441" s="21" t="str">
        <f>IFERROR(VLOOKUP(L441,Setup_Team!$B:$C,2,FALSE), "TDB")</f>
        <v>NZL</v>
      </c>
      <c r="N441" s="21" t="str">
        <f>VLOOKUP($A441,Location!$A:$J,9,FALSE)</f>
        <v>Inglewood, Los Angeles, California</v>
      </c>
      <c r="O441" s="21" t="str">
        <f>VLOOKUP($A441,Location!$A:$J,10,FALSE)</f>
        <v>SoFi Stadium</v>
      </c>
      <c r="P441" s="27">
        <v>2</v>
      </c>
      <c r="Q441" s="27">
        <v>0</v>
      </c>
      <c r="R441" s="27" t="str">
        <f t="shared" si="37"/>
        <v>2-0</v>
      </c>
      <c r="S441" s="21">
        <v>0</v>
      </c>
      <c r="T441" s="20">
        <f>VLOOKUP($A441,Database!$A:$Y,10,FALSE)</f>
        <v>63</v>
      </c>
      <c r="U441" s="20">
        <f>VLOOKUP($A441,Database!$A:$Y,11,FALSE)</f>
        <v>116</v>
      </c>
      <c r="V441" s="20">
        <f>VLOOKUP($A441,Database!$A:$Y,12,FALSE)</f>
        <v>130</v>
      </c>
      <c r="W441" s="20" t="str">
        <f>VLOOKUP(A441,Database!A:M,13,FALSE)</f>
        <v>Terminé</v>
      </c>
      <c r="X441" s="20">
        <f>VLOOKUP($A441,Database!$A:$Y,20,FALSE)</f>
        <v>2</v>
      </c>
      <c r="Y441" s="20">
        <f>VLOOKUP($A441,Database!$A:$Y,21,FALSE)</f>
        <v>2</v>
      </c>
      <c r="Z441" s="20">
        <f t="shared" si="36"/>
        <v>0</v>
      </c>
      <c r="AA441" s="20">
        <f t="shared" si="38"/>
        <v>0</v>
      </c>
      <c r="AB441" s="20">
        <f t="shared" ca="1" si="39"/>
        <v>0</v>
      </c>
      <c r="AC441" s="20">
        <f t="shared" ca="1" si="40"/>
        <v>0</v>
      </c>
      <c r="AD441" s="20" t="str">
        <f ca="1">IF(AC441=0,"",IF(OR(ISBLANK(P441),ISBLANK(Q441)),"",IF(ISBLANK(VLOOKUP(A441,Database!A:AA,22,FALSE)),"",VLOOKUP(A441,Database!A:AA,22,FALSE))))</f>
        <v/>
      </c>
      <c r="AE441" s="20">
        <f ca="1">IFERROR(
   IF(
     OR(ISBLANK(P441),ISBLANK(Q441)),
     "",
     IF(
       AND(AB441&lt;&gt;"",OR(W441="Terminé",W441="En cours")),
       VLOOKUP(AD441,Setup_ScoreExactBonus!A:D,4,FALSE),
       0
     )),
  0)</f>
        <v>0</v>
      </c>
      <c r="AF441" s="21">
        <f t="shared" ca="1" si="41"/>
        <v>0</v>
      </c>
      <c r="AG441" s="21">
        <f ca="1">SUMIFS(AF$2:AF441,D$2:D441,D441)</f>
        <v>623</v>
      </c>
    </row>
    <row r="442" spans="1:33" x14ac:dyDescent="0.35">
      <c r="A442" s="21">
        <f>IF(ISBLANK(B442),"",COUNTIF(B$2:B442,B442))-1</f>
        <v>16</v>
      </c>
      <c r="B442" s="27">
        <v>9</v>
      </c>
      <c r="C442" s="10">
        <f>VLOOKUP($A442+IF($A442=0,1,0),Database!$A:$Y,7,FALSE)</f>
        <v>46189.125</v>
      </c>
      <c r="D442" s="21" t="str">
        <f>VLOOKUP(Pronostics!$B442,Setup_MPP!$A:$G,3,FALSE)</f>
        <v>Aurelien_dpq</v>
      </c>
      <c r="E442" s="21" t="str">
        <f>VLOOKUP(Pronostics!$B442,Setup_MPP!$A:$G,2,FALSE)</f>
        <v>Aurélien DE POULPIQUET</v>
      </c>
      <c r="F442" s="21" t="str">
        <f>VLOOKUP($B442,Setup_MPP!$A:$E,4,FALSE)</f>
        <v>#F4EA9D</v>
      </c>
      <c r="G442" s="21" t="str">
        <f>VLOOKUP($B442,Setup_MPP!$A:$E,5,FALSE)</f>
        <v>#D2C458</v>
      </c>
      <c r="H442" s="21" t="str">
        <f>IFERROR(IF(AND(A442&gt;=1,A442&lt;=104),VLOOKUP($A442,Location!$A:$J,6,FALSE),IF(A442=0,"Avant l'ouverture",IF(OR(A442=105,A442=106),"Bonus"))),"")</f>
        <v>Tour 1</v>
      </c>
      <c r="I442" s="21" t="str">
        <f>IF(LEFT(H442,4)="Tour",VLOOKUP(A442,Database!$A:$C,3,FALSE),"")</f>
        <v>G</v>
      </c>
      <c r="J442" s="21" t="str">
        <f>VLOOKUP($A442,Location!$A:$J,7,FALSE)</f>
        <v>Iran</v>
      </c>
      <c r="K442" s="21" t="str">
        <f>IFERROR(VLOOKUP(J442,Setup_Team!$B:$C,2,FALSE), "TDB")</f>
        <v>IRN</v>
      </c>
      <c r="L442" s="21" t="str">
        <f>VLOOKUP($A442,Location!$A:$J,8,FALSE)</f>
        <v>Nouvelle-Zélande</v>
      </c>
      <c r="M442" s="21" t="str">
        <f>IFERROR(VLOOKUP(L442,Setup_Team!$B:$C,2,FALSE), "TDB")</f>
        <v>NZL</v>
      </c>
      <c r="N442" s="21" t="str">
        <f>VLOOKUP($A442,Location!$A:$J,9,FALSE)</f>
        <v>Inglewood, Los Angeles, California</v>
      </c>
      <c r="O442" s="21" t="str">
        <f>VLOOKUP($A442,Location!$A:$J,10,FALSE)</f>
        <v>SoFi Stadium</v>
      </c>
      <c r="P442" s="27">
        <v>3</v>
      </c>
      <c r="Q442" s="27">
        <v>1</v>
      </c>
      <c r="R442" s="27" t="str">
        <f t="shared" si="37"/>
        <v>3-1</v>
      </c>
      <c r="S442" s="21">
        <v>0</v>
      </c>
      <c r="T442" s="20">
        <f>VLOOKUP($A442,Database!$A:$Y,10,FALSE)</f>
        <v>63</v>
      </c>
      <c r="U442" s="20">
        <f>VLOOKUP($A442,Database!$A:$Y,11,FALSE)</f>
        <v>116</v>
      </c>
      <c r="V442" s="20">
        <f>VLOOKUP($A442,Database!$A:$Y,12,FALSE)</f>
        <v>130</v>
      </c>
      <c r="W442" s="20" t="str">
        <f>VLOOKUP(A442,Database!A:M,13,FALSE)</f>
        <v>Terminé</v>
      </c>
      <c r="X442" s="20">
        <f>VLOOKUP($A442,Database!$A:$Y,20,FALSE)</f>
        <v>2</v>
      </c>
      <c r="Y442" s="20">
        <f>VLOOKUP($A442,Database!$A:$Y,21,FALSE)</f>
        <v>2</v>
      </c>
      <c r="Z442" s="20">
        <f t="shared" si="36"/>
        <v>0</v>
      </c>
      <c r="AA442" s="20">
        <f t="shared" si="38"/>
        <v>0</v>
      </c>
      <c r="AB442" s="20">
        <f t="shared" ca="1" si="39"/>
        <v>0</v>
      </c>
      <c r="AC442" s="20">
        <f t="shared" ca="1" si="40"/>
        <v>0</v>
      </c>
      <c r="AD442" s="20" t="str">
        <f ca="1">IF(AC442=0,"",IF(OR(ISBLANK(P442),ISBLANK(Q442)),"",IF(ISBLANK(VLOOKUP(A442,Database!A:AA,22,FALSE)),"",VLOOKUP(A442,Database!A:AA,22,FALSE))))</f>
        <v/>
      </c>
      <c r="AE442" s="20">
        <f ca="1">IFERROR(
   IF(
     OR(ISBLANK(P442),ISBLANK(Q442)),
     "",
     IF(
       AND(AB442&lt;&gt;"",OR(W442="Terminé",W442="En cours")),
       VLOOKUP(AD442,Setup_ScoreExactBonus!A:D,4,FALSE),
       0
     )),
  0)</f>
        <v>0</v>
      </c>
      <c r="AF442" s="21">
        <f t="shared" ca="1" si="41"/>
        <v>0</v>
      </c>
      <c r="AG442" s="21">
        <f ca="1">SUMIFS(AF$2:AF442,D$2:D442,D442)</f>
        <v>492</v>
      </c>
    </row>
    <row r="443" spans="1:33" hidden="1" x14ac:dyDescent="0.35">
      <c r="A443" s="21">
        <f>IF(ISBLANK(B443),"",COUNTIF(B$2:B443,B443))-1</f>
        <v>16</v>
      </c>
      <c r="B443" s="27">
        <v>10</v>
      </c>
      <c r="C443" s="10">
        <f>VLOOKUP($A443+IF($A443=0,1,0),Database!$A:$Y,7,FALSE)</f>
        <v>46189.125</v>
      </c>
      <c r="D443" s="21" t="str">
        <f>VLOOKUP(Pronostics!$B443,Setup_MPP!$A:$G,3,FALSE)</f>
        <v>RandomPaul</v>
      </c>
      <c r="E443" s="21" t="str">
        <f>VLOOKUP(Pronostics!$B443,Setup_MPP!$A:$G,2,FALSE)</f>
        <v>Paul MONTESINOS</v>
      </c>
      <c r="F443" s="21" t="str">
        <f>VLOOKUP($B443,Setup_MPP!$A:$E,4,FALSE)</f>
        <v>#C4B0FF</v>
      </c>
      <c r="G443" s="21" t="str">
        <f>VLOOKUP($B443,Setup_MPP!$A:$E,5,FALSE)</f>
        <v>#7F66C8</v>
      </c>
      <c r="H443" s="21" t="str">
        <f>IFERROR(IF(AND(A443&gt;=1,A443&lt;=104),VLOOKUP($A443,Location!$A:$J,6,FALSE),IF(A443=0,"Avant l'ouverture",IF(OR(A443=105,A443=106),"Bonus"))),"")</f>
        <v>Tour 1</v>
      </c>
      <c r="I443" s="21" t="str">
        <f>IF(LEFT(H443,4)="Tour",VLOOKUP(A443,Database!$A:$C,3,FALSE),"")</f>
        <v>G</v>
      </c>
      <c r="J443" s="21" t="str">
        <f>VLOOKUP($A443,Location!$A:$J,7,FALSE)</f>
        <v>Iran</v>
      </c>
      <c r="K443" s="21" t="str">
        <f>IFERROR(VLOOKUP(J443,Setup_Team!$B:$C,2,FALSE), "TDB")</f>
        <v>IRN</v>
      </c>
      <c r="L443" s="21" t="str">
        <f>VLOOKUP($A443,Location!$A:$J,8,FALSE)</f>
        <v>Nouvelle-Zélande</v>
      </c>
      <c r="M443" s="21" t="str">
        <f>IFERROR(VLOOKUP(L443,Setup_Team!$B:$C,2,FALSE), "TDB")</f>
        <v>NZL</v>
      </c>
      <c r="N443" s="21" t="str">
        <f>VLOOKUP($A443,Location!$A:$J,9,FALSE)</f>
        <v>Inglewood, Los Angeles, California</v>
      </c>
      <c r="O443" s="21" t="str">
        <f>VLOOKUP($A443,Location!$A:$J,10,FALSE)</f>
        <v>SoFi Stadium</v>
      </c>
      <c r="P443" s="27">
        <v>1</v>
      </c>
      <c r="Q443" s="27">
        <v>1</v>
      </c>
      <c r="R443" s="27" t="str">
        <f t="shared" si="37"/>
        <v>1-1</v>
      </c>
      <c r="S443" s="21">
        <v>0</v>
      </c>
      <c r="T443" s="20">
        <f>VLOOKUP($A443,Database!$A:$Y,10,FALSE)</f>
        <v>63</v>
      </c>
      <c r="U443" s="20">
        <f>VLOOKUP($A443,Database!$A:$Y,11,FALSE)</f>
        <v>116</v>
      </c>
      <c r="V443" s="20">
        <f>VLOOKUP($A443,Database!$A:$Y,12,FALSE)</f>
        <v>130</v>
      </c>
      <c r="W443" s="20" t="str">
        <f>VLOOKUP(A443,Database!A:M,13,FALSE)</f>
        <v>Terminé</v>
      </c>
      <c r="X443" s="20">
        <f>VLOOKUP($A443,Database!$A:$Y,20,FALSE)</f>
        <v>2</v>
      </c>
      <c r="Y443" s="20">
        <f>VLOOKUP($A443,Database!$A:$Y,21,FALSE)</f>
        <v>2</v>
      </c>
      <c r="Z443" s="20">
        <f t="shared" si="36"/>
        <v>0</v>
      </c>
      <c r="AA443" s="20">
        <f t="shared" si="38"/>
        <v>1</v>
      </c>
      <c r="AB443" s="20">
        <f t="shared" ca="1" si="39"/>
        <v>116</v>
      </c>
      <c r="AC443" s="20">
        <f t="shared" ca="1" si="40"/>
        <v>0</v>
      </c>
      <c r="AD443" s="20" t="str">
        <f ca="1">IF(AC443=0,"",IF(OR(ISBLANK(P443),ISBLANK(Q443)),"",IF(ISBLANK(VLOOKUP(A443,Database!A:AA,22,FALSE)),"",VLOOKUP(A443,Database!A:AA,22,FALSE))))</f>
        <v/>
      </c>
      <c r="AE443" s="20">
        <f ca="1">IFERROR(
   IF(
     OR(ISBLANK(P443),ISBLANK(Q443)),
     "",
     IF(
       AND(AB443&lt;&gt;"",OR(W443="Terminé",W443="En cours")),
       VLOOKUP(AD443,Setup_ScoreExactBonus!A:D,4,FALSE),
       0
     )),
  0)</f>
        <v>0</v>
      </c>
      <c r="AF443" s="21">
        <f t="shared" ca="1" si="41"/>
        <v>116</v>
      </c>
      <c r="AG443" s="21">
        <f ca="1">SUMIFS(AF$2:AF443,D$2:D443,D443)</f>
        <v>532</v>
      </c>
    </row>
    <row r="444" spans="1:33" hidden="1" x14ac:dyDescent="0.35">
      <c r="A444" s="21">
        <f>IF(ISBLANK(B444),"",COUNTIF(B$2:B444,B444))-1</f>
        <v>16</v>
      </c>
      <c r="B444" s="27">
        <v>11</v>
      </c>
      <c r="C444" s="10">
        <f>VLOOKUP($A444+IF($A444=0,1,0),Database!$A:$Y,7,FALSE)</f>
        <v>46189.125</v>
      </c>
      <c r="D444" s="21" t="str">
        <f>VLOOKUP(Pronostics!$B444,Setup_MPP!$A:$G,3,FALSE)</f>
        <v>Kinsley91</v>
      </c>
      <c r="E444" s="21" t="str">
        <f>VLOOKUP(Pronostics!$B444,Setup_MPP!$A:$G,2,FALSE)</f>
        <v>Kinsley ROQUE</v>
      </c>
      <c r="F444" s="21" t="str">
        <f>VLOOKUP($B444,Setup_MPP!$A:$E,4,FALSE)</f>
        <v>#CBEBBA</v>
      </c>
      <c r="G444" s="21" t="str">
        <f>VLOOKUP($B444,Setup_MPP!$A:$E,5,FALSE)</f>
        <v>#70BC6E</v>
      </c>
      <c r="H444" s="21" t="str">
        <f>IFERROR(IF(AND(A444&gt;=1,A444&lt;=104),VLOOKUP($A444,Location!$A:$J,6,FALSE),IF(A444=0,"Avant l'ouverture",IF(OR(A444=105,A444=106),"Bonus"))),"")</f>
        <v>Tour 1</v>
      </c>
      <c r="I444" s="21" t="str">
        <f>IF(LEFT(H444,4)="Tour",VLOOKUP(A444,Database!$A:$C,3,FALSE),"")</f>
        <v>G</v>
      </c>
      <c r="J444" s="21" t="str">
        <f>VLOOKUP($A444,Location!$A:$J,7,FALSE)</f>
        <v>Iran</v>
      </c>
      <c r="K444" s="21" t="str">
        <f>IFERROR(VLOOKUP(J444,Setup_Team!$B:$C,2,FALSE), "TDB")</f>
        <v>IRN</v>
      </c>
      <c r="L444" s="21" t="str">
        <f>VLOOKUP($A444,Location!$A:$J,8,FALSE)</f>
        <v>Nouvelle-Zélande</v>
      </c>
      <c r="M444" s="21" t="str">
        <f>IFERROR(VLOOKUP(L444,Setup_Team!$B:$C,2,FALSE), "TDB")</f>
        <v>NZL</v>
      </c>
      <c r="N444" s="21" t="str">
        <f>VLOOKUP($A444,Location!$A:$J,9,FALSE)</f>
        <v>Inglewood, Los Angeles, California</v>
      </c>
      <c r="O444" s="21" t="str">
        <f>VLOOKUP($A444,Location!$A:$J,10,FALSE)</f>
        <v>SoFi Stadium</v>
      </c>
      <c r="P444" s="27">
        <v>0</v>
      </c>
      <c r="Q444" s="27">
        <v>0</v>
      </c>
      <c r="R444" s="27" t="str">
        <f t="shared" si="37"/>
        <v>0-0</v>
      </c>
      <c r="S444" s="21">
        <v>0</v>
      </c>
      <c r="T444" s="20">
        <f>VLOOKUP($A444,Database!$A:$Y,10,FALSE)</f>
        <v>63</v>
      </c>
      <c r="U444" s="20">
        <f>VLOOKUP($A444,Database!$A:$Y,11,FALSE)</f>
        <v>116</v>
      </c>
      <c r="V444" s="20">
        <f>VLOOKUP($A444,Database!$A:$Y,12,FALSE)</f>
        <v>130</v>
      </c>
      <c r="W444" s="20" t="str">
        <f>VLOOKUP(A444,Database!A:M,13,FALSE)</f>
        <v>Terminé</v>
      </c>
      <c r="X444" s="20">
        <f>VLOOKUP($A444,Database!$A:$Y,20,FALSE)</f>
        <v>2</v>
      </c>
      <c r="Y444" s="20">
        <f>VLOOKUP($A444,Database!$A:$Y,21,FALSE)</f>
        <v>2</v>
      </c>
      <c r="Z444" s="20">
        <f t="shared" si="36"/>
        <v>0</v>
      </c>
      <c r="AA444" s="20">
        <f t="shared" si="38"/>
        <v>1</v>
      </c>
      <c r="AB444" s="20">
        <f t="shared" ca="1" si="39"/>
        <v>116</v>
      </c>
      <c r="AC444" s="20">
        <f t="shared" ca="1" si="40"/>
        <v>0</v>
      </c>
      <c r="AD444" s="20" t="str">
        <f ca="1">IF(AC444=0,"",IF(OR(ISBLANK(P444),ISBLANK(Q444)),"",IF(ISBLANK(VLOOKUP(A444,Database!A:AA,22,FALSE)),"",VLOOKUP(A444,Database!A:AA,22,FALSE))))</f>
        <v/>
      </c>
      <c r="AE444" s="20">
        <f ca="1">IFERROR(
   IF(
     OR(ISBLANK(P444),ISBLANK(Q444)),
     "",
     IF(
       AND(AB444&lt;&gt;"",OR(W444="Terminé",W444="En cours")),
       VLOOKUP(AD444,Setup_ScoreExactBonus!A:D,4,FALSE),
       0
     )),
  0)</f>
        <v>0</v>
      </c>
      <c r="AF444" s="21">
        <f t="shared" ca="1" si="41"/>
        <v>116</v>
      </c>
      <c r="AG444" s="21">
        <f ca="1">SUMIFS(AF$2:AF444,D$2:D444,D444)</f>
        <v>605</v>
      </c>
    </row>
    <row r="445" spans="1:33" hidden="1" x14ac:dyDescent="0.35">
      <c r="A445" s="21">
        <f>IF(ISBLANK(B445),"",COUNTIF(B$2:B445,B445))-1</f>
        <v>16</v>
      </c>
      <c r="B445" s="27">
        <v>12</v>
      </c>
      <c r="C445" s="10">
        <f>VLOOKUP($A445+IF($A445=0,1,0),Database!$A:$Y,7,FALSE)</f>
        <v>46189.125</v>
      </c>
      <c r="D445" s="21" t="str">
        <f>VLOOKUP(Pronostics!$B445,Setup_MPP!$A:$G,3,FALSE)</f>
        <v>Jaouad1</v>
      </c>
      <c r="E445" s="21" t="str">
        <f>VLOOKUP(Pronostics!$B445,Setup_MPP!$A:$G,2,FALSE)</f>
        <v>Jaouad SETTI</v>
      </c>
      <c r="F445" s="21" t="str">
        <f>VLOOKUP($B445,Setup_MPP!$A:$E,4,FALSE)</f>
        <v>#C2D4FF</v>
      </c>
      <c r="G445" s="21" t="str">
        <f>VLOOKUP($B445,Setup_MPP!$A:$E,5,FALSE)</f>
        <v>#6586D5</v>
      </c>
      <c r="H445" s="21" t="str">
        <f>IFERROR(IF(AND(A445&gt;=1,A445&lt;=104),VLOOKUP($A445,Location!$A:$J,6,FALSE),IF(A445=0,"Avant l'ouverture",IF(OR(A445=105,A445=106),"Bonus"))),"")</f>
        <v>Tour 1</v>
      </c>
      <c r="I445" s="21" t="str">
        <f>IF(LEFT(H445,4)="Tour",VLOOKUP(A445,Database!$A:$C,3,FALSE),"")</f>
        <v>G</v>
      </c>
      <c r="J445" s="21" t="str">
        <f>VLOOKUP($A445,Location!$A:$J,7,FALSE)</f>
        <v>Iran</v>
      </c>
      <c r="K445" s="21" t="str">
        <f>IFERROR(VLOOKUP(J445,Setup_Team!$B:$C,2,FALSE), "TDB")</f>
        <v>IRN</v>
      </c>
      <c r="L445" s="21" t="str">
        <f>VLOOKUP($A445,Location!$A:$J,8,FALSE)</f>
        <v>Nouvelle-Zélande</v>
      </c>
      <c r="M445" s="21" t="str">
        <f>IFERROR(VLOOKUP(L445,Setup_Team!$B:$C,2,FALSE), "TDB")</f>
        <v>NZL</v>
      </c>
      <c r="N445" s="21" t="str">
        <f>VLOOKUP($A445,Location!$A:$J,9,FALSE)</f>
        <v>Inglewood, Los Angeles, California</v>
      </c>
      <c r="O445" s="21" t="str">
        <f>VLOOKUP($A445,Location!$A:$J,10,FALSE)</f>
        <v>SoFi Stadium</v>
      </c>
      <c r="P445" s="27">
        <v>1</v>
      </c>
      <c r="Q445" s="27">
        <v>0</v>
      </c>
      <c r="R445" s="27" t="str">
        <f t="shared" si="37"/>
        <v>1-0</v>
      </c>
      <c r="S445" s="21">
        <v>0</v>
      </c>
      <c r="T445" s="20">
        <f>VLOOKUP($A445,Database!$A:$Y,10,FALSE)</f>
        <v>63</v>
      </c>
      <c r="U445" s="20">
        <f>VLOOKUP($A445,Database!$A:$Y,11,FALSE)</f>
        <v>116</v>
      </c>
      <c r="V445" s="20">
        <f>VLOOKUP($A445,Database!$A:$Y,12,FALSE)</f>
        <v>130</v>
      </c>
      <c r="W445" s="20" t="str">
        <f>VLOOKUP(A445,Database!A:M,13,FALSE)</f>
        <v>Terminé</v>
      </c>
      <c r="X445" s="20">
        <f>VLOOKUP($A445,Database!$A:$Y,20,FALSE)</f>
        <v>2</v>
      </c>
      <c r="Y445" s="20">
        <f>VLOOKUP($A445,Database!$A:$Y,21,FALSE)</f>
        <v>2</v>
      </c>
      <c r="Z445" s="20">
        <f t="shared" si="36"/>
        <v>0</v>
      </c>
      <c r="AA445" s="20">
        <f t="shared" si="38"/>
        <v>0</v>
      </c>
      <c r="AB445" s="20">
        <f t="shared" ca="1" si="39"/>
        <v>0</v>
      </c>
      <c r="AC445" s="20">
        <f t="shared" ca="1" si="40"/>
        <v>0</v>
      </c>
      <c r="AD445" s="20" t="str">
        <f ca="1">IF(AC445=0,"",IF(OR(ISBLANK(P445),ISBLANK(Q445)),"",IF(ISBLANK(VLOOKUP(A445,Database!A:AA,22,FALSE)),"",VLOOKUP(A445,Database!A:AA,22,FALSE))))</f>
        <v/>
      </c>
      <c r="AE445" s="20">
        <f ca="1">IFERROR(
   IF(
     OR(ISBLANK(P445),ISBLANK(Q445)),
     "",
     IF(
       AND(AB445&lt;&gt;"",OR(W445="Terminé",W445="En cours")),
       VLOOKUP(AD445,Setup_ScoreExactBonus!A:D,4,FALSE),
       0
     )),
  0)</f>
        <v>0</v>
      </c>
      <c r="AF445" s="21">
        <f t="shared" ca="1" si="41"/>
        <v>0</v>
      </c>
      <c r="AG445" s="21">
        <f ca="1">SUMIFS(AF$2:AF445,D$2:D445,D445)</f>
        <v>757</v>
      </c>
    </row>
    <row r="446" spans="1:33" hidden="1" x14ac:dyDescent="0.35">
      <c r="A446" s="21">
        <f>IF(ISBLANK(B446),"",COUNTIF(B$2:B446,B446))-1</f>
        <v>16</v>
      </c>
      <c r="B446" s="27">
        <v>13</v>
      </c>
      <c r="C446" s="10">
        <f>VLOOKUP($A446+IF($A446=0,1,0),Database!$A:$Y,7,FALSE)</f>
        <v>46189.125</v>
      </c>
      <c r="D446" s="21" t="str">
        <f>VLOOKUP(Pronostics!$B446,Setup_MPP!$A:$G,3,FALSE)</f>
        <v>Julien_I</v>
      </c>
      <c r="E446" s="21" t="str">
        <f>VLOOKUP(Pronostics!$B446,Setup_MPP!$A:$G,2,FALSE)</f>
        <v>Julien INGE</v>
      </c>
      <c r="F446" s="21" t="str">
        <f>VLOOKUP($B446,Setup_MPP!$A:$E,4,FALSE)</f>
        <v>#C1E0EF</v>
      </c>
      <c r="G446" s="21" t="str">
        <f>VLOOKUP($B446,Setup_MPP!$A:$E,5,FALSE)</f>
        <v>#4F91B2</v>
      </c>
      <c r="H446" s="21" t="str">
        <f>IFERROR(IF(AND(A446&gt;=1,A446&lt;=104),VLOOKUP($A446,Location!$A:$J,6,FALSE),IF(A446=0,"Avant l'ouverture",IF(OR(A446=105,A446=106),"Bonus"))),"")</f>
        <v>Tour 1</v>
      </c>
      <c r="I446" s="21" t="str">
        <f>IF(LEFT(H446,4)="Tour",VLOOKUP(A446,Database!$A:$C,3,FALSE),"")</f>
        <v>G</v>
      </c>
      <c r="J446" s="21" t="str">
        <f>VLOOKUP($A446,Location!$A:$J,7,FALSE)</f>
        <v>Iran</v>
      </c>
      <c r="K446" s="21" t="str">
        <f>IFERROR(VLOOKUP(J446,Setup_Team!$B:$C,2,FALSE), "TDB")</f>
        <v>IRN</v>
      </c>
      <c r="L446" s="21" t="str">
        <f>VLOOKUP($A446,Location!$A:$J,8,FALSE)</f>
        <v>Nouvelle-Zélande</v>
      </c>
      <c r="M446" s="21" t="str">
        <f>IFERROR(VLOOKUP(L446,Setup_Team!$B:$C,2,FALSE), "TDB")</f>
        <v>NZL</v>
      </c>
      <c r="N446" s="21" t="str">
        <f>VLOOKUP($A446,Location!$A:$J,9,FALSE)</f>
        <v>Inglewood, Los Angeles, California</v>
      </c>
      <c r="O446" s="21" t="str">
        <f>VLOOKUP($A446,Location!$A:$J,10,FALSE)</f>
        <v>SoFi Stadium</v>
      </c>
      <c r="P446" s="27">
        <v>3</v>
      </c>
      <c r="Q446" s="27">
        <v>0</v>
      </c>
      <c r="R446" s="27" t="str">
        <f t="shared" si="37"/>
        <v>3-0</v>
      </c>
      <c r="S446" s="21">
        <v>0</v>
      </c>
      <c r="T446" s="20">
        <f>VLOOKUP($A446,Database!$A:$Y,10,FALSE)</f>
        <v>63</v>
      </c>
      <c r="U446" s="20">
        <f>VLOOKUP($A446,Database!$A:$Y,11,FALSE)</f>
        <v>116</v>
      </c>
      <c r="V446" s="20">
        <f>VLOOKUP($A446,Database!$A:$Y,12,FALSE)</f>
        <v>130</v>
      </c>
      <c r="W446" s="20" t="str">
        <f>VLOOKUP(A446,Database!A:M,13,FALSE)</f>
        <v>Terminé</v>
      </c>
      <c r="X446" s="20">
        <f>VLOOKUP($A446,Database!$A:$Y,20,FALSE)</f>
        <v>2</v>
      </c>
      <c r="Y446" s="20">
        <f>VLOOKUP($A446,Database!$A:$Y,21,FALSE)</f>
        <v>2</v>
      </c>
      <c r="Z446" s="20">
        <f t="shared" si="36"/>
        <v>0</v>
      </c>
      <c r="AA446" s="20">
        <f t="shared" si="38"/>
        <v>0</v>
      </c>
      <c r="AB446" s="20">
        <f t="shared" ca="1" si="39"/>
        <v>0</v>
      </c>
      <c r="AC446" s="20">
        <f t="shared" ca="1" si="40"/>
        <v>0</v>
      </c>
      <c r="AD446" s="20" t="str">
        <f ca="1">IF(AC446=0,"",IF(OR(ISBLANK(P446),ISBLANK(Q446)),"",IF(ISBLANK(VLOOKUP(A446,Database!A:AA,22,FALSE)),"",VLOOKUP(A446,Database!A:AA,22,FALSE))))</f>
        <v/>
      </c>
      <c r="AE446" s="20">
        <f ca="1">IFERROR(
   IF(
     OR(ISBLANK(P446),ISBLANK(Q446)),
     "",
     IF(
       AND(AB446&lt;&gt;"",OR(W446="Terminé",W446="En cours")),
       VLOOKUP(AD446,Setup_ScoreExactBonus!A:D,4,FALSE),
       0
     )),
  0)</f>
        <v>0</v>
      </c>
      <c r="AF446" s="21">
        <f t="shared" ca="1" si="41"/>
        <v>0</v>
      </c>
      <c r="AG446" s="21">
        <f ca="1">SUMIFS(AF$2:AF446,D$2:D446,D446)</f>
        <v>914</v>
      </c>
    </row>
    <row r="447" spans="1:33" hidden="1" x14ac:dyDescent="0.35">
      <c r="A447" s="21">
        <f>IF(ISBLANK(B447),"",COUNTIF(B$2:B447,B447))-1</f>
        <v>16</v>
      </c>
      <c r="B447" s="27">
        <v>14</v>
      </c>
      <c r="C447" s="10">
        <f>VLOOKUP($A447+IF($A447=0,1,0),Database!$A:$Y,7,FALSE)</f>
        <v>46189.125</v>
      </c>
      <c r="D447" s="21" t="str">
        <f>VLOOKUP(Pronostics!$B447,Setup_MPP!$A:$G,3,FALSE)</f>
        <v>MarieEYT</v>
      </c>
      <c r="E447" s="21" t="str">
        <f>VLOOKUP(Pronostics!$B447,Setup_MPP!$A:$G,2,FALSE)</f>
        <v>Marie EXBRAYAT</v>
      </c>
      <c r="F447" s="21" t="str">
        <f>VLOOKUP($B447,Setup_MPP!$A:$E,4,FALSE)</f>
        <v>#FFAFD2</v>
      </c>
      <c r="G447" s="21" t="str">
        <f>VLOOKUP($B447,Setup_MPP!$A:$E,5,FALSE)</f>
        <v>#F2589B</v>
      </c>
      <c r="H447" s="21" t="str">
        <f>IFERROR(IF(AND(A447&gt;=1,A447&lt;=104),VLOOKUP($A447,Location!$A:$J,6,FALSE),IF(A447=0,"Avant l'ouverture",IF(OR(A447=105,A447=106),"Bonus"))),"")</f>
        <v>Tour 1</v>
      </c>
      <c r="I447" s="21" t="str">
        <f>IF(LEFT(H447,4)="Tour",VLOOKUP(A447,Database!$A:$C,3,FALSE),"")</f>
        <v>G</v>
      </c>
      <c r="J447" s="21" t="str">
        <f>VLOOKUP($A447,Location!$A:$J,7,FALSE)</f>
        <v>Iran</v>
      </c>
      <c r="K447" s="21" t="str">
        <f>IFERROR(VLOOKUP(J447,Setup_Team!$B:$C,2,FALSE), "TDB")</f>
        <v>IRN</v>
      </c>
      <c r="L447" s="21" t="str">
        <f>VLOOKUP($A447,Location!$A:$J,8,FALSE)</f>
        <v>Nouvelle-Zélande</v>
      </c>
      <c r="M447" s="21" t="str">
        <f>IFERROR(VLOOKUP(L447,Setup_Team!$B:$C,2,FALSE), "TDB")</f>
        <v>NZL</v>
      </c>
      <c r="N447" s="21" t="str">
        <f>VLOOKUP($A447,Location!$A:$J,9,FALSE)</f>
        <v>Inglewood, Los Angeles, California</v>
      </c>
      <c r="O447" s="21" t="str">
        <f>VLOOKUP($A447,Location!$A:$J,10,FALSE)</f>
        <v>SoFi Stadium</v>
      </c>
      <c r="P447" s="27">
        <v>1</v>
      </c>
      <c r="Q447" s="27">
        <v>1</v>
      </c>
      <c r="R447" s="27" t="str">
        <f t="shared" si="37"/>
        <v>1-1</v>
      </c>
      <c r="S447" s="21">
        <v>0</v>
      </c>
      <c r="T447" s="20">
        <f>VLOOKUP($A447,Database!$A:$Y,10,FALSE)</f>
        <v>63</v>
      </c>
      <c r="U447" s="20">
        <f>VLOOKUP($A447,Database!$A:$Y,11,FALSE)</f>
        <v>116</v>
      </c>
      <c r="V447" s="20">
        <f>VLOOKUP($A447,Database!$A:$Y,12,FALSE)</f>
        <v>130</v>
      </c>
      <c r="W447" s="20" t="str">
        <f>VLOOKUP(A447,Database!A:M,13,FALSE)</f>
        <v>Terminé</v>
      </c>
      <c r="X447" s="20">
        <f>VLOOKUP($A447,Database!$A:$Y,20,FALSE)</f>
        <v>2</v>
      </c>
      <c r="Y447" s="20">
        <f>VLOOKUP($A447,Database!$A:$Y,21,FALSE)</f>
        <v>2</v>
      </c>
      <c r="Z447" s="20">
        <f t="shared" si="36"/>
        <v>0</v>
      </c>
      <c r="AA447" s="20">
        <f t="shared" si="38"/>
        <v>1</v>
      </c>
      <c r="AB447" s="20">
        <f t="shared" ca="1" si="39"/>
        <v>116</v>
      </c>
      <c r="AC447" s="20">
        <f t="shared" ca="1" si="40"/>
        <v>0</v>
      </c>
      <c r="AD447" s="20" t="str">
        <f ca="1">IF(AC447=0,"",IF(OR(ISBLANK(P447),ISBLANK(Q447)),"",IF(ISBLANK(VLOOKUP(A447,Database!A:AA,22,FALSE)),"",VLOOKUP(A447,Database!A:AA,22,FALSE))))</f>
        <v/>
      </c>
      <c r="AE447" s="20">
        <f ca="1">IFERROR(
   IF(
     OR(ISBLANK(P447),ISBLANK(Q447)),
     "",
     IF(
       AND(AB447&lt;&gt;"",OR(W447="Terminé",W447="En cours")),
       VLOOKUP(AD447,Setup_ScoreExactBonus!A:D,4,FALSE),
       0
     )),
  0)</f>
        <v>0</v>
      </c>
      <c r="AF447" s="21">
        <f t="shared" ca="1" si="41"/>
        <v>116</v>
      </c>
      <c r="AG447" s="21">
        <f ca="1">SUMIFS(AF$2:AF447,D$2:D447,D447)</f>
        <v>540</v>
      </c>
    </row>
    <row r="448" spans="1:33" hidden="1" x14ac:dyDescent="0.35">
      <c r="A448" s="21">
        <f>IF(ISBLANK(B448),"",COUNTIF(B$2:B448,B448))-1</f>
        <v>16</v>
      </c>
      <c r="B448" s="27">
        <v>15</v>
      </c>
      <c r="C448" s="10">
        <f>VLOOKUP($A448+IF($A448=0,1,0),Database!$A:$Y,7,FALSE)</f>
        <v>46189.125</v>
      </c>
      <c r="D448" s="21" t="str">
        <f>VLOOKUP(Pronostics!$B448,Setup_MPP!$A:$G,3,FALSE)</f>
        <v>Amino28</v>
      </c>
      <c r="E448" s="21" t="str">
        <f>VLOOKUP(Pronostics!$B448,Setup_MPP!$A:$G,2,FALSE)</f>
        <v>Amine ZARROUKI</v>
      </c>
      <c r="F448" s="21" t="str">
        <f>VLOOKUP($B448,Setup_MPP!$A:$E,4,FALSE)</f>
        <v>#FF9898</v>
      </c>
      <c r="G448" s="21" t="str">
        <f>VLOOKUP($B448,Setup_MPP!$A:$E,5,FALSE)</f>
        <v>#FF5D5D</v>
      </c>
      <c r="H448" s="21" t="str">
        <f>IFERROR(IF(AND(A448&gt;=1,A448&lt;=104),VLOOKUP($A448,Location!$A:$J,6,FALSE),IF(A448=0,"Avant l'ouverture",IF(OR(A448=105,A448=106),"Bonus"))),"")</f>
        <v>Tour 1</v>
      </c>
      <c r="I448" s="21" t="str">
        <f>IF(LEFT(H448,4)="Tour",VLOOKUP(A448,Database!$A:$C,3,FALSE),"")</f>
        <v>G</v>
      </c>
      <c r="J448" s="21" t="str">
        <f>VLOOKUP($A448,Location!$A:$J,7,FALSE)</f>
        <v>Iran</v>
      </c>
      <c r="K448" s="21" t="str">
        <f>IFERROR(VLOOKUP(J448,Setup_Team!$B:$C,2,FALSE), "TDB")</f>
        <v>IRN</v>
      </c>
      <c r="L448" s="21" t="str">
        <f>VLOOKUP($A448,Location!$A:$J,8,FALSE)</f>
        <v>Nouvelle-Zélande</v>
      </c>
      <c r="M448" s="21" t="str">
        <f>IFERROR(VLOOKUP(L448,Setup_Team!$B:$C,2,FALSE), "TDB")</f>
        <v>NZL</v>
      </c>
      <c r="N448" s="21" t="str">
        <f>VLOOKUP($A448,Location!$A:$J,9,FALSE)</f>
        <v>Inglewood, Los Angeles, California</v>
      </c>
      <c r="O448" s="21" t="str">
        <f>VLOOKUP($A448,Location!$A:$J,10,FALSE)</f>
        <v>SoFi Stadium</v>
      </c>
      <c r="P448" s="27">
        <v>2</v>
      </c>
      <c r="Q448" s="27">
        <v>0</v>
      </c>
      <c r="R448" s="27" t="str">
        <f t="shared" si="37"/>
        <v>2-0</v>
      </c>
      <c r="S448" s="21">
        <v>1</v>
      </c>
      <c r="T448" s="20">
        <f>VLOOKUP($A448,Database!$A:$Y,10,FALSE)</f>
        <v>63</v>
      </c>
      <c r="U448" s="20">
        <f>VLOOKUP($A448,Database!$A:$Y,11,FALSE)</f>
        <v>116</v>
      </c>
      <c r="V448" s="20">
        <f>VLOOKUP($A448,Database!$A:$Y,12,FALSE)</f>
        <v>130</v>
      </c>
      <c r="W448" s="20" t="str">
        <f>VLOOKUP(A448,Database!A:M,13,FALSE)</f>
        <v>Terminé</v>
      </c>
      <c r="X448" s="20">
        <f>VLOOKUP($A448,Database!$A:$Y,20,FALSE)</f>
        <v>2</v>
      </c>
      <c r="Y448" s="20">
        <f>VLOOKUP($A448,Database!$A:$Y,21,FALSE)</f>
        <v>2</v>
      </c>
      <c r="Z448" s="20">
        <f t="shared" si="36"/>
        <v>0</v>
      </c>
      <c r="AA448" s="20">
        <f t="shared" si="38"/>
        <v>0</v>
      </c>
      <c r="AB448" s="20">
        <f t="shared" ca="1" si="39"/>
        <v>0</v>
      </c>
      <c r="AC448" s="20">
        <f t="shared" ca="1" si="40"/>
        <v>0</v>
      </c>
      <c r="AD448" s="20" t="str">
        <f ca="1">IF(AC448=0,"",IF(OR(ISBLANK(P448),ISBLANK(Q448)),"",IF(ISBLANK(VLOOKUP(A448,Database!A:AA,22,FALSE)),"",VLOOKUP(A448,Database!A:AA,22,FALSE))))</f>
        <v/>
      </c>
      <c r="AE448" s="20">
        <f ca="1">IFERROR(
   IF(
     OR(ISBLANK(P448),ISBLANK(Q448)),
     "",
     IF(
       AND(AB448&lt;&gt;"",OR(W448="Terminé",W448="En cours")),
       VLOOKUP(AD448,Setup_ScoreExactBonus!A:D,4,FALSE),
       0
     )),
  0)</f>
        <v>0</v>
      </c>
      <c r="AF448" s="21">
        <f t="shared" ca="1" si="41"/>
        <v>0</v>
      </c>
      <c r="AG448" s="21">
        <f ca="1">SUMIFS(AF$2:AF448,D$2:D448,D448)</f>
        <v>524</v>
      </c>
    </row>
    <row r="449" spans="1:33" hidden="1" x14ac:dyDescent="0.35">
      <c r="A449" s="21">
        <f>IF(ISBLANK(B449),"",COUNTIF(B$2:B449,B449))-1</f>
        <v>16</v>
      </c>
      <c r="B449" s="27">
        <v>16</v>
      </c>
      <c r="C449" s="10">
        <f>VLOOKUP($A449+IF($A449=0,1,0),Database!$A:$Y,7,FALSE)</f>
        <v>46189.125</v>
      </c>
      <c r="D449" s="21" t="str">
        <f>VLOOKUP(Pronostics!$B449,Setup_MPP!$A:$G,3,FALSE)</f>
        <v>RomaLaura</v>
      </c>
      <c r="E449" s="21" t="str">
        <f>VLOOKUP(Pronostics!$B449,Setup_MPP!$A:$G,2,FALSE)</f>
        <v>Laura GIULIANO</v>
      </c>
      <c r="F449" s="21" t="str">
        <f>VLOOKUP($B449,Setup_MPP!$A:$E,4,FALSE)</f>
        <v>#86A4FE</v>
      </c>
      <c r="G449" s="21" t="str">
        <f>VLOOKUP($B449,Setup_MPP!$A:$E,5,FALSE)</f>
        <v>#3769FF</v>
      </c>
      <c r="H449" s="21" t="str">
        <f>IFERROR(IF(AND(A449&gt;=1,A449&lt;=104),VLOOKUP($A449,Location!$A:$J,6,FALSE),IF(A449=0,"Avant l'ouverture",IF(OR(A449=105,A449=106),"Bonus"))),"")</f>
        <v>Tour 1</v>
      </c>
      <c r="I449" s="21" t="str">
        <f>IF(LEFT(H449,4)="Tour",VLOOKUP(A449,Database!$A:$C,3,FALSE),"")</f>
        <v>G</v>
      </c>
      <c r="J449" s="21" t="str">
        <f>VLOOKUP($A449,Location!$A:$J,7,FALSE)</f>
        <v>Iran</v>
      </c>
      <c r="K449" s="21" t="str">
        <f>IFERROR(VLOOKUP(J449,Setup_Team!$B:$C,2,FALSE), "TDB")</f>
        <v>IRN</v>
      </c>
      <c r="L449" s="21" t="str">
        <f>VLOOKUP($A449,Location!$A:$J,8,FALSE)</f>
        <v>Nouvelle-Zélande</v>
      </c>
      <c r="M449" s="21" t="str">
        <f>IFERROR(VLOOKUP(L449,Setup_Team!$B:$C,2,FALSE), "TDB")</f>
        <v>NZL</v>
      </c>
      <c r="N449" s="21" t="str">
        <f>VLOOKUP($A449,Location!$A:$J,9,FALSE)</f>
        <v>Inglewood, Los Angeles, California</v>
      </c>
      <c r="O449" s="21" t="str">
        <f>VLOOKUP($A449,Location!$A:$J,10,FALSE)</f>
        <v>SoFi Stadium</v>
      </c>
      <c r="P449" s="27">
        <v>0</v>
      </c>
      <c r="Q449" s="27">
        <v>0</v>
      </c>
      <c r="R449" s="27" t="str">
        <f t="shared" si="37"/>
        <v>0-0</v>
      </c>
      <c r="S449" s="21">
        <v>0</v>
      </c>
      <c r="T449" s="20">
        <f>VLOOKUP($A449,Database!$A:$Y,10,FALSE)</f>
        <v>63</v>
      </c>
      <c r="U449" s="20">
        <f>VLOOKUP($A449,Database!$A:$Y,11,FALSE)</f>
        <v>116</v>
      </c>
      <c r="V449" s="20">
        <f>VLOOKUP($A449,Database!$A:$Y,12,FALSE)</f>
        <v>130</v>
      </c>
      <c r="W449" s="20" t="str">
        <f>VLOOKUP(A449,Database!A:M,13,FALSE)</f>
        <v>Terminé</v>
      </c>
      <c r="X449" s="20">
        <f>VLOOKUP($A449,Database!$A:$Y,20,FALSE)</f>
        <v>2</v>
      </c>
      <c r="Y449" s="20">
        <f>VLOOKUP($A449,Database!$A:$Y,21,FALSE)</f>
        <v>2</v>
      </c>
      <c r="Z449" s="20">
        <f t="shared" si="36"/>
        <v>0</v>
      </c>
      <c r="AA449" s="20">
        <f t="shared" si="38"/>
        <v>1</v>
      </c>
      <c r="AB449" s="20">
        <f t="shared" ca="1" si="39"/>
        <v>116</v>
      </c>
      <c r="AC449" s="20">
        <f t="shared" ca="1" si="40"/>
        <v>0</v>
      </c>
      <c r="AD449" s="20" t="str">
        <f ca="1">IF(AC449=0,"",IF(OR(ISBLANK(P449),ISBLANK(Q449)),"",IF(ISBLANK(VLOOKUP(A449,Database!A:AA,22,FALSE)),"",VLOOKUP(A449,Database!A:AA,22,FALSE))))</f>
        <v/>
      </c>
      <c r="AE449" s="20">
        <f ca="1">IFERROR(
   IF(
     OR(ISBLANK(P449),ISBLANK(Q449)),
     "",
     IF(
       AND(AB449&lt;&gt;"",OR(W449="Terminé",W449="En cours")),
       VLOOKUP(AD449,Setup_ScoreExactBonus!A:D,4,FALSE),
       0
     )),
  0)</f>
        <v>0</v>
      </c>
      <c r="AF449" s="21">
        <f t="shared" ca="1" si="41"/>
        <v>116</v>
      </c>
      <c r="AG449" s="21">
        <f ca="1">SUMIFS(AF$2:AF449,D$2:D449,D449)</f>
        <v>391</v>
      </c>
    </row>
    <row r="450" spans="1:33" hidden="1" x14ac:dyDescent="0.35">
      <c r="A450" s="21">
        <f>IF(ISBLANK(B450),"",COUNTIF(B$2:B450,B450))-1</f>
        <v>16</v>
      </c>
      <c r="B450" s="27">
        <v>17</v>
      </c>
      <c r="C450" s="10">
        <f>VLOOKUP($A450+IF($A450=0,1,0),Database!$A:$Y,7,FALSE)</f>
        <v>46189.125</v>
      </c>
      <c r="D450" s="21" t="str">
        <f>VLOOKUP(Pronostics!$B450,Setup_MPP!$A:$G,3,FALSE)</f>
        <v>Julien_cri</v>
      </c>
      <c r="E450" s="21" t="str">
        <f>VLOOKUP(Pronostics!$B450,Setup_MPP!$A:$G,2,FALSE)</f>
        <v>Julien CRIMOTEL</v>
      </c>
      <c r="F450" s="21" t="str">
        <f>VLOOKUP($B450,Setup_MPP!$A:$E,4,FALSE)</f>
        <v>#FFB0B0</v>
      </c>
      <c r="G450" s="21" t="str">
        <f>VLOOKUP($B450,Setup_MPP!$A:$E,5,FALSE)</f>
        <v>#F25757</v>
      </c>
      <c r="H450" s="21" t="str">
        <f>IFERROR(IF(AND(A450&gt;=1,A450&lt;=104),VLOOKUP($A450,Location!$A:$J,6,FALSE),IF(A450=0,"Avant l'ouverture",IF(OR(A450=105,A450=106),"Bonus"))),"")</f>
        <v>Tour 1</v>
      </c>
      <c r="I450" s="21" t="str">
        <f>IF(LEFT(H450,4)="Tour",VLOOKUP(A450,Database!$A:$C,3,FALSE),"")</f>
        <v>G</v>
      </c>
      <c r="J450" s="21" t="str">
        <f>VLOOKUP($A450,Location!$A:$J,7,FALSE)</f>
        <v>Iran</v>
      </c>
      <c r="K450" s="21" t="str">
        <f>IFERROR(VLOOKUP(J450,Setup_Team!$B:$C,2,FALSE), "TDB")</f>
        <v>IRN</v>
      </c>
      <c r="L450" s="21" t="str">
        <f>VLOOKUP($A450,Location!$A:$J,8,FALSE)</f>
        <v>Nouvelle-Zélande</v>
      </c>
      <c r="M450" s="21" t="str">
        <f>IFERROR(VLOOKUP(L450,Setup_Team!$B:$C,2,FALSE), "TDB")</f>
        <v>NZL</v>
      </c>
      <c r="N450" s="21" t="str">
        <f>VLOOKUP($A450,Location!$A:$J,9,FALSE)</f>
        <v>Inglewood, Los Angeles, California</v>
      </c>
      <c r="O450" s="21" t="str">
        <f>VLOOKUP($A450,Location!$A:$J,10,FALSE)</f>
        <v>SoFi Stadium</v>
      </c>
      <c r="P450" s="27">
        <v>0</v>
      </c>
      <c r="Q450" s="27">
        <v>2</v>
      </c>
      <c r="R450" s="27" t="str">
        <f t="shared" si="37"/>
        <v>0-2</v>
      </c>
      <c r="S450" s="21">
        <v>0</v>
      </c>
      <c r="T450" s="20">
        <f>VLOOKUP($A450,Database!$A:$Y,10,FALSE)</f>
        <v>63</v>
      </c>
      <c r="U450" s="20">
        <f>VLOOKUP($A450,Database!$A:$Y,11,FALSE)</f>
        <v>116</v>
      </c>
      <c r="V450" s="20">
        <f>VLOOKUP($A450,Database!$A:$Y,12,FALSE)</f>
        <v>130</v>
      </c>
      <c r="W450" s="20" t="str">
        <f>VLOOKUP(A450,Database!A:M,13,FALSE)</f>
        <v>Terminé</v>
      </c>
      <c r="X450" s="20">
        <f>VLOOKUP($A450,Database!$A:$Y,20,FALSE)</f>
        <v>2</v>
      </c>
      <c r="Y450" s="20">
        <f>VLOOKUP($A450,Database!$A:$Y,21,FALSE)</f>
        <v>2</v>
      </c>
      <c r="Z450" s="20">
        <f t="shared" ref="Z450:Z513" si="42">IF(A450=0,0,IF(W450="À venir",0,IF(AND(ISBLANK(P450),ISBLANK(Q450)),1,0)))</f>
        <v>0</v>
      </c>
      <c r="AA450" s="20">
        <f t="shared" si="38"/>
        <v>0</v>
      </c>
      <c r="AB450" s="20">
        <f t="shared" ca="1" si="39"/>
        <v>0</v>
      </c>
      <c r="AC450" s="20">
        <f t="shared" ca="1" si="40"/>
        <v>0</v>
      </c>
      <c r="AD450" s="20" t="str">
        <f ca="1">IF(AC450=0,"",IF(OR(ISBLANK(P450),ISBLANK(Q450)),"",IF(ISBLANK(VLOOKUP(A450,Database!A:AA,22,FALSE)),"",VLOOKUP(A450,Database!A:AA,22,FALSE))))</f>
        <v/>
      </c>
      <c r="AE450" s="20">
        <f ca="1">IFERROR(
   IF(
     OR(ISBLANK(P450),ISBLANK(Q450)),
     "",
     IF(
       AND(AB450&lt;&gt;"",OR(W450="Terminé",W450="En cours")),
       VLOOKUP(AD450,Setup_ScoreExactBonus!A:D,4,FALSE),
       0
     )),
  0)</f>
        <v>0</v>
      </c>
      <c r="AF450" s="21">
        <f t="shared" ca="1" si="41"/>
        <v>0</v>
      </c>
      <c r="AG450" s="21">
        <f ca="1">SUMIFS(AF$2:AF450,D$2:D450,D450)</f>
        <v>451</v>
      </c>
    </row>
    <row r="451" spans="1:33" hidden="1" x14ac:dyDescent="0.35">
      <c r="A451" s="21">
        <f>IF(ISBLANK(B451),"",COUNTIF(B$2:B451,B451))-1</f>
        <v>16</v>
      </c>
      <c r="B451" s="27">
        <v>18</v>
      </c>
      <c r="C451" s="10">
        <f>VLOOKUP($A451+IF($A451=0,1,0),Database!$A:$Y,7,FALSE)</f>
        <v>46189.125</v>
      </c>
      <c r="D451" s="21" t="str">
        <f>VLOOKUP(Pronostics!$B451,Setup_MPP!$A:$G,3,FALSE)</f>
        <v>Cartone</v>
      </c>
      <c r="E451" s="21" t="str">
        <f>VLOOKUP(Pronostics!$B451,Setup_MPP!$A:$G,2,FALSE)</f>
        <v>Quentin CARTON</v>
      </c>
      <c r="F451" s="21" t="str">
        <f>VLOOKUP($B451,Setup_MPP!$A:$E,4,FALSE)</f>
        <v>#F0BC42</v>
      </c>
      <c r="G451" s="21" t="str">
        <f>VLOOKUP($B451,Setup_MPP!$A:$E,5,FALSE)</f>
        <v>#8E1F2F</v>
      </c>
      <c r="H451" s="21" t="str">
        <f>IFERROR(IF(AND(A451&gt;=1,A451&lt;=104),VLOOKUP($A451,Location!$A:$J,6,FALSE),IF(A451=0,"Avant l'ouverture",IF(OR(A451=105,A451=106),"Bonus"))),"")</f>
        <v>Tour 1</v>
      </c>
      <c r="I451" s="21" t="str">
        <f>IF(LEFT(H451,4)="Tour",VLOOKUP(A451,Database!$A:$C,3,FALSE),"")</f>
        <v>G</v>
      </c>
      <c r="J451" s="21" t="str">
        <f>VLOOKUP($A451,Location!$A:$J,7,FALSE)</f>
        <v>Iran</v>
      </c>
      <c r="K451" s="21" t="str">
        <f>IFERROR(VLOOKUP(J451,Setup_Team!$B:$C,2,FALSE), "TDB")</f>
        <v>IRN</v>
      </c>
      <c r="L451" s="21" t="str">
        <f>VLOOKUP($A451,Location!$A:$J,8,FALSE)</f>
        <v>Nouvelle-Zélande</v>
      </c>
      <c r="M451" s="21" t="str">
        <f>IFERROR(VLOOKUP(L451,Setup_Team!$B:$C,2,FALSE), "TDB")</f>
        <v>NZL</v>
      </c>
      <c r="N451" s="21" t="str">
        <f>VLOOKUP($A451,Location!$A:$J,9,FALSE)</f>
        <v>Inglewood, Los Angeles, California</v>
      </c>
      <c r="O451" s="21" t="str">
        <f>VLOOKUP($A451,Location!$A:$J,10,FALSE)</f>
        <v>SoFi Stadium</v>
      </c>
      <c r="P451" s="27">
        <v>0</v>
      </c>
      <c r="Q451" s="27">
        <v>0</v>
      </c>
      <c r="R451" s="27" t="str">
        <f t="shared" ref="R451:R514" si="43">IF(AND(A451&gt;0,A451&lt;=104,W451="Terminé"),TEXT(P451,"0")&amp;"-"&amp;TEXT(Q451,"0"),"")</f>
        <v>0-0</v>
      </c>
      <c r="S451" s="21">
        <v>0</v>
      </c>
      <c r="T451" s="20">
        <f>VLOOKUP($A451,Database!$A:$Y,10,FALSE)</f>
        <v>63</v>
      </c>
      <c r="U451" s="20">
        <f>VLOOKUP($A451,Database!$A:$Y,11,FALSE)</f>
        <v>116</v>
      </c>
      <c r="V451" s="20">
        <f>VLOOKUP($A451,Database!$A:$Y,12,FALSE)</f>
        <v>130</v>
      </c>
      <c r="W451" s="20" t="str">
        <f>VLOOKUP(A451,Database!A:M,13,FALSE)</f>
        <v>Terminé</v>
      </c>
      <c r="X451" s="20">
        <f>VLOOKUP($A451,Database!$A:$Y,20,FALSE)</f>
        <v>2</v>
      </c>
      <c r="Y451" s="20">
        <f>VLOOKUP($A451,Database!$A:$Y,21,FALSE)</f>
        <v>2</v>
      </c>
      <c r="Z451" s="20">
        <f t="shared" si="42"/>
        <v>0</v>
      </c>
      <c r="AA451" s="20">
        <f t="shared" si="38"/>
        <v>1</v>
      </c>
      <c r="AB451" s="20">
        <f t="shared" ca="1" si="39"/>
        <v>116</v>
      </c>
      <c r="AC451" s="20">
        <f t="shared" ca="1" si="40"/>
        <v>0</v>
      </c>
      <c r="AD451" s="20" t="str">
        <f ca="1">IF(AC451=0,"",IF(OR(ISBLANK(P451),ISBLANK(Q451)),"",IF(ISBLANK(VLOOKUP(A451,Database!A:AA,22,FALSE)),"",VLOOKUP(A451,Database!A:AA,22,FALSE))))</f>
        <v/>
      </c>
      <c r="AE451" s="20">
        <f ca="1">IFERROR(
   IF(
     OR(ISBLANK(P451),ISBLANK(Q451)),
     "",
     IF(
       AND(AB451&lt;&gt;"",OR(W451="Terminé",W451="En cours")),
       VLOOKUP(AD451,Setup_ScoreExactBonus!A:D,4,FALSE),
       0
     )),
  0)</f>
        <v>0</v>
      </c>
      <c r="AF451" s="21">
        <f t="shared" ca="1" si="41"/>
        <v>116</v>
      </c>
      <c r="AG451" s="21">
        <f ca="1">SUMIFS(AF$2:AF451,D$2:D451,D451)</f>
        <v>631</v>
      </c>
    </row>
    <row r="452" spans="1:33" hidden="1" x14ac:dyDescent="0.35">
      <c r="A452" s="21">
        <f>IF(ISBLANK(B452),"",COUNTIF(B$2:B452,B452))-1</f>
        <v>16</v>
      </c>
      <c r="B452" s="27">
        <v>19</v>
      </c>
      <c r="C452" s="10">
        <f>VLOOKUP($A452+IF($A452=0,1,0),Database!$A:$Y,7,FALSE)</f>
        <v>46189.125</v>
      </c>
      <c r="D452" s="21" t="str">
        <f>VLOOKUP(Pronostics!$B452,Setup_MPP!$A:$G,3,FALSE)</f>
        <v>YramVi</v>
      </c>
      <c r="E452" s="21" t="str">
        <f>VLOOKUP(Pronostics!$B452,Setup_MPP!$A:$G,2,FALSE)</f>
        <v>Eyram TETSHIE</v>
      </c>
      <c r="F452" s="21" t="str">
        <f>VLOOKUP($B452,Setup_MPP!$A:$E,4,FALSE)</f>
        <v>#E8B28F</v>
      </c>
      <c r="G452" s="21" t="str">
        <f>VLOOKUP($B452,Setup_MPP!$A:$E,5,FALSE)</f>
        <v>#E65568</v>
      </c>
      <c r="H452" s="21" t="str">
        <f>IFERROR(IF(AND(A452&gt;=1,A452&lt;=104),VLOOKUP($A452,Location!$A:$J,6,FALSE),IF(A452=0,"Avant l'ouverture",IF(OR(A452=105,A452=106),"Bonus"))),"")</f>
        <v>Tour 1</v>
      </c>
      <c r="I452" s="21" t="str">
        <f>IF(LEFT(H452,4)="Tour",VLOOKUP(A452,Database!$A:$C,3,FALSE),"")</f>
        <v>G</v>
      </c>
      <c r="J452" s="21" t="str">
        <f>VLOOKUP($A452,Location!$A:$J,7,FALSE)</f>
        <v>Iran</v>
      </c>
      <c r="K452" s="21" t="str">
        <f>IFERROR(VLOOKUP(J452,Setup_Team!$B:$C,2,FALSE), "TDB")</f>
        <v>IRN</v>
      </c>
      <c r="L452" s="21" t="str">
        <f>VLOOKUP($A452,Location!$A:$J,8,FALSE)</f>
        <v>Nouvelle-Zélande</v>
      </c>
      <c r="M452" s="21" t="str">
        <f>IFERROR(VLOOKUP(L452,Setup_Team!$B:$C,2,FALSE), "TDB")</f>
        <v>NZL</v>
      </c>
      <c r="N452" s="21" t="str">
        <f>VLOOKUP($A452,Location!$A:$J,9,FALSE)</f>
        <v>Inglewood, Los Angeles, California</v>
      </c>
      <c r="O452" s="21" t="str">
        <f>VLOOKUP($A452,Location!$A:$J,10,FALSE)</f>
        <v>SoFi Stadium</v>
      </c>
      <c r="P452" s="27">
        <v>1</v>
      </c>
      <c r="Q452" s="27">
        <v>1</v>
      </c>
      <c r="R452" s="27" t="str">
        <f t="shared" si="43"/>
        <v>1-1</v>
      </c>
      <c r="S452" s="21">
        <v>0</v>
      </c>
      <c r="T452" s="20">
        <f>VLOOKUP($A452,Database!$A:$Y,10,FALSE)</f>
        <v>63</v>
      </c>
      <c r="U452" s="20">
        <f>VLOOKUP($A452,Database!$A:$Y,11,FALSE)</f>
        <v>116</v>
      </c>
      <c r="V452" s="20">
        <f>VLOOKUP($A452,Database!$A:$Y,12,FALSE)</f>
        <v>130</v>
      </c>
      <c r="W452" s="20" t="str">
        <f>VLOOKUP(A452,Database!A:M,13,FALSE)</f>
        <v>Terminé</v>
      </c>
      <c r="X452" s="20">
        <f>VLOOKUP($A452,Database!$A:$Y,20,FALSE)</f>
        <v>2</v>
      </c>
      <c r="Y452" s="20">
        <f>VLOOKUP($A452,Database!$A:$Y,21,FALSE)</f>
        <v>2</v>
      </c>
      <c r="Z452" s="20">
        <f t="shared" si="42"/>
        <v>0</v>
      </c>
      <c r="AA452" s="20">
        <f t="shared" si="38"/>
        <v>1</v>
      </c>
      <c r="AB452" s="20">
        <f t="shared" ca="1" si="39"/>
        <v>116</v>
      </c>
      <c r="AC452" s="20">
        <f t="shared" ca="1" si="40"/>
        <v>0</v>
      </c>
      <c r="AD452" s="20" t="str">
        <f ca="1">IF(AC452=0,"",IF(OR(ISBLANK(P452),ISBLANK(Q452)),"",IF(ISBLANK(VLOOKUP(A452,Database!A:AA,22,FALSE)),"",VLOOKUP(A452,Database!A:AA,22,FALSE))))</f>
        <v/>
      </c>
      <c r="AE452" s="20">
        <f ca="1">IFERROR(
   IF(
     OR(ISBLANK(P452),ISBLANK(Q452)),
     "",
     IF(
       AND(AB452&lt;&gt;"",OR(W452="Terminé",W452="En cours")),
       VLOOKUP(AD452,Setup_ScoreExactBonus!A:D,4,FALSE),
       0
     )),
  0)</f>
        <v>0</v>
      </c>
      <c r="AF452" s="21">
        <f t="shared" ca="1" si="41"/>
        <v>116</v>
      </c>
      <c r="AG452" s="21">
        <f ca="1">SUMIFS(AF$2:AF452,D$2:D452,D452)</f>
        <v>426</v>
      </c>
    </row>
    <row r="453" spans="1:33" hidden="1" x14ac:dyDescent="0.35">
      <c r="A453" s="21">
        <f>IF(ISBLANK(B453),"",COUNTIF(B$2:B453,B453))-1</f>
        <v>16</v>
      </c>
      <c r="B453" s="27">
        <v>20</v>
      </c>
      <c r="C453" s="10">
        <f>VLOOKUP($A453+IF($A453=0,1,0),Database!$A:$Y,7,FALSE)</f>
        <v>46189.125</v>
      </c>
      <c r="D453" s="21" t="str">
        <f>VLOOKUP(Pronostics!$B453,Setup_MPP!$A:$G,3,FALSE)</f>
        <v>Anis_MaFihache</v>
      </c>
      <c r="E453" s="21" t="str">
        <f>VLOOKUP(Pronostics!$B453,Setup_MPP!$A:$G,2,FALSE)</f>
        <v>Anis LEBIK</v>
      </c>
      <c r="F453" s="21" t="str">
        <f>VLOOKUP($B453,Setup_MPP!$A:$E,4,FALSE)</f>
        <v>#60DC8C</v>
      </c>
      <c r="G453" s="21" t="str">
        <f>VLOOKUP($B453,Setup_MPP!$A:$E,5,FALSE)</f>
        <v>#22A34F</v>
      </c>
      <c r="H453" s="21" t="str">
        <f>IFERROR(IF(AND(A453&gt;=1,A453&lt;=104),VLOOKUP($A453,Location!$A:$J,6,FALSE),IF(A453=0,"Avant l'ouverture",IF(OR(A453=105,A453=106),"Bonus"))),"")</f>
        <v>Tour 1</v>
      </c>
      <c r="I453" s="21" t="str">
        <f>IF(LEFT(H453,4)="Tour",VLOOKUP(A453,Database!$A:$C,3,FALSE),"")</f>
        <v>G</v>
      </c>
      <c r="J453" s="21" t="str">
        <f>VLOOKUP($A453,Location!$A:$J,7,FALSE)</f>
        <v>Iran</v>
      </c>
      <c r="K453" s="21" t="str">
        <f>IFERROR(VLOOKUP(J453,Setup_Team!$B:$C,2,FALSE), "TDB")</f>
        <v>IRN</v>
      </c>
      <c r="L453" s="21" t="str">
        <f>VLOOKUP($A453,Location!$A:$J,8,FALSE)</f>
        <v>Nouvelle-Zélande</v>
      </c>
      <c r="M453" s="21" t="str">
        <f>IFERROR(VLOOKUP(L453,Setup_Team!$B:$C,2,FALSE), "TDB")</f>
        <v>NZL</v>
      </c>
      <c r="N453" s="21" t="str">
        <f>VLOOKUP($A453,Location!$A:$J,9,FALSE)</f>
        <v>Inglewood, Los Angeles, California</v>
      </c>
      <c r="O453" s="21" t="str">
        <f>VLOOKUP($A453,Location!$A:$J,10,FALSE)</f>
        <v>SoFi Stadium</v>
      </c>
      <c r="P453" s="27">
        <v>2</v>
      </c>
      <c r="Q453" s="27">
        <v>1</v>
      </c>
      <c r="R453" s="27" t="str">
        <f t="shared" si="43"/>
        <v>2-1</v>
      </c>
      <c r="S453" s="21">
        <v>0</v>
      </c>
      <c r="T453" s="20">
        <f>VLOOKUP($A453,Database!$A:$Y,10,FALSE)</f>
        <v>63</v>
      </c>
      <c r="U453" s="20">
        <f>VLOOKUP($A453,Database!$A:$Y,11,FALSE)</f>
        <v>116</v>
      </c>
      <c r="V453" s="20">
        <f>VLOOKUP($A453,Database!$A:$Y,12,FALSE)</f>
        <v>130</v>
      </c>
      <c r="W453" s="20" t="str">
        <f>VLOOKUP(A453,Database!A:M,13,FALSE)</f>
        <v>Terminé</v>
      </c>
      <c r="X453" s="20">
        <f>VLOOKUP($A453,Database!$A:$Y,20,FALSE)</f>
        <v>2</v>
      </c>
      <c r="Y453" s="20">
        <f>VLOOKUP($A453,Database!$A:$Y,21,FALSE)</f>
        <v>2</v>
      </c>
      <c r="Z453" s="20">
        <f t="shared" si="42"/>
        <v>0</v>
      </c>
      <c r="AA453" s="20">
        <f t="shared" si="38"/>
        <v>0</v>
      </c>
      <c r="AB453" s="20">
        <f t="shared" ca="1" si="39"/>
        <v>0</v>
      </c>
      <c r="AC453" s="20">
        <f t="shared" ca="1" si="40"/>
        <v>0</v>
      </c>
      <c r="AD453" s="20" t="str">
        <f ca="1">IF(AC453=0,"",IF(OR(ISBLANK(P453),ISBLANK(Q453)),"",IF(ISBLANK(VLOOKUP(A453,Database!A:AA,22,FALSE)),"",VLOOKUP(A453,Database!A:AA,22,FALSE))))</f>
        <v/>
      </c>
      <c r="AE453" s="20">
        <f ca="1">IFERROR(
   IF(
     OR(ISBLANK(P453),ISBLANK(Q453)),
     "",
     IF(
       AND(AB453&lt;&gt;"",OR(W453="Terminé",W453="En cours")),
       VLOOKUP(AD453,Setup_ScoreExactBonus!A:D,4,FALSE),
       0
     )),
  0)</f>
        <v>0</v>
      </c>
      <c r="AF453" s="21">
        <f t="shared" ca="1" si="41"/>
        <v>0</v>
      </c>
      <c r="AG453" s="21">
        <f ca="1">SUMIFS(AF$2:AF453,D$2:D453,D453)</f>
        <v>497</v>
      </c>
    </row>
    <row r="454" spans="1:33" hidden="1" x14ac:dyDescent="0.35">
      <c r="A454" s="21">
        <f>IF(ISBLANK(B454),"",COUNTIF(B$2:B454,B454))-1</f>
        <v>16</v>
      </c>
      <c r="B454" s="27">
        <v>21</v>
      </c>
      <c r="C454" s="10">
        <f>VLOOKUP($A454+IF($A454=0,1,0),Database!$A:$Y,7,FALSE)</f>
        <v>46189.125</v>
      </c>
      <c r="D454" s="21" t="str">
        <f>VLOOKUP(Pronostics!$B454,Setup_MPP!$A:$G,3,FALSE)</f>
        <v>JUJULABOSS13</v>
      </c>
      <c r="E454" s="21" t="str">
        <f>VLOOKUP(Pronostics!$B454,Setup_MPP!$A:$G,2,FALSE)</f>
        <v>Julia BOUANAN</v>
      </c>
      <c r="F454" s="21" t="str">
        <f>VLOOKUP($B454,Setup_MPP!$A:$E,4,FALSE)</f>
        <v>#2FAEE0</v>
      </c>
      <c r="G454" s="21" t="str">
        <f>VLOOKUP($B454,Setup_MPP!$A:$E,5,FALSE)</f>
        <v>#BEA064</v>
      </c>
      <c r="H454" s="21" t="str">
        <f>IFERROR(IF(AND(A454&gt;=1,A454&lt;=104),VLOOKUP($A454,Location!$A:$J,6,FALSE),IF(A454=0,"Avant l'ouverture",IF(OR(A454=105,A454=106),"Bonus"))),"")</f>
        <v>Tour 1</v>
      </c>
      <c r="I454" s="21" t="str">
        <f>IF(LEFT(H454,4)="Tour",VLOOKUP(A454,Database!$A:$C,3,FALSE),"")</f>
        <v>G</v>
      </c>
      <c r="J454" s="21" t="str">
        <f>VLOOKUP($A454,Location!$A:$J,7,FALSE)</f>
        <v>Iran</v>
      </c>
      <c r="K454" s="21" t="str">
        <f>IFERROR(VLOOKUP(J454,Setup_Team!$B:$C,2,FALSE), "TDB")</f>
        <v>IRN</v>
      </c>
      <c r="L454" s="21" t="str">
        <f>VLOOKUP($A454,Location!$A:$J,8,FALSE)</f>
        <v>Nouvelle-Zélande</v>
      </c>
      <c r="M454" s="21" t="str">
        <f>IFERROR(VLOOKUP(L454,Setup_Team!$B:$C,2,FALSE), "TDB")</f>
        <v>NZL</v>
      </c>
      <c r="N454" s="21" t="str">
        <f>VLOOKUP($A454,Location!$A:$J,9,FALSE)</f>
        <v>Inglewood, Los Angeles, California</v>
      </c>
      <c r="O454" s="21" t="str">
        <f>VLOOKUP($A454,Location!$A:$J,10,FALSE)</f>
        <v>SoFi Stadium</v>
      </c>
      <c r="P454" s="27">
        <v>0</v>
      </c>
      <c r="Q454" s="27">
        <v>1</v>
      </c>
      <c r="R454" s="27" t="str">
        <f t="shared" si="43"/>
        <v>0-1</v>
      </c>
      <c r="S454" s="21">
        <v>0</v>
      </c>
      <c r="T454" s="20">
        <f>VLOOKUP($A454,Database!$A:$Y,10,FALSE)</f>
        <v>63</v>
      </c>
      <c r="U454" s="20">
        <f>VLOOKUP($A454,Database!$A:$Y,11,FALSE)</f>
        <v>116</v>
      </c>
      <c r="V454" s="20">
        <f>VLOOKUP($A454,Database!$A:$Y,12,FALSE)</f>
        <v>130</v>
      </c>
      <c r="W454" s="20" t="str">
        <f>VLOOKUP(A454,Database!A:M,13,FALSE)</f>
        <v>Terminé</v>
      </c>
      <c r="X454" s="20">
        <f>VLOOKUP($A454,Database!$A:$Y,20,FALSE)</f>
        <v>2</v>
      </c>
      <c r="Y454" s="20">
        <f>VLOOKUP($A454,Database!$A:$Y,21,FALSE)</f>
        <v>2</v>
      </c>
      <c r="Z454" s="20">
        <f t="shared" si="42"/>
        <v>0</v>
      </c>
      <c r="AA454" s="20">
        <f t="shared" si="38"/>
        <v>0</v>
      </c>
      <c r="AB454" s="20">
        <f t="shared" ca="1" si="39"/>
        <v>0</v>
      </c>
      <c r="AC454" s="20">
        <f t="shared" ca="1" si="40"/>
        <v>0</v>
      </c>
      <c r="AD454" s="20" t="str">
        <f ca="1">IF(AC454=0,"",IF(OR(ISBLANK(P454),ISBLANK(Q454)),"",IF(ISBLANK(VLOOKUP(A454,Database!A:AA,22,FALSE)),"",VLOOKUP(A454,Database!A:AA,22,FALSE))))</f>
        <v/>
      </c>
      <c r="AE454" s="20">
        <f ca="1">IFERROR(
   IF(
     OR(ISBLANK(P454),ISBLANK(Q454)),
     "",
     IF(
       AND(AB454&lt;&gt;"",OR(W454="Terminé",W454="En cours")),
       VLOOKUP(AD454,Setup_ScoreExactBonus!A:D,4,FALSE),
       0
     )),
  0)</f>
        <v>0</v>
      </c>
      <c r="AF454" s="21">
        <f t="shared" ca="1" si="41"/>
        <v>0</v>
      </c>
      <c r="AG454" s="21">
        <f ca="1">SUMIFS(AF$2:AF454,D$2:D454,D454)</f>
        <v>608</v>
      </c>
    </row>
    <row r="455" spans="1:33" hidden="1" x14ac:dyDescent="0.35">
      <c r="A455" s="21">
        <f>IF(ISBLANK(B455),"",COUNTIF(B$2:B455,B455))-1</f>
        <v>16</v>
      </c>
      <c r="B455" s="27">
        <v>22</v>
      </c>
      <c r="C455" s="10">
        <f>VLOOKUP($A455+IF($A455=0,1,0),Database!$A:$Y,7,FALSE)</f>
        <v>46189.125</v>
      </c>
      <c r="D455" s="21" t="str">
        <f>VLOOKUP(Pronostics!$B455,Setup_MPP!$A:$G,3,FALSE)</f>
        <v>Jujumsrd</v>
      </c>
      <c r="E455" s="21" t="str">
        <f>VLOOKUP(Pronostics!$B455,Setup_MPP!$A:$G,2,FALSE)</f>
        <v>Julie Mansard</v>
      </c>
      <c r="F455" s="21" t="str">
        <f>VLOOKUP($B455,Setup_MPP!$A:$E,4,FALSE)</f>
        <v>#41DEF0</v>
      </c>
      <c r="G455" s="21" t="str">
        <f>VLOOKUP($B455,Setup_MPP!$A:$E,5,FALSE)</f>
        <v>#0BA6B7</v>
      </c>
      <c r="H455" s="21" t="str">
        <f>IFERROR(IF(AND(A455&gt;=1,A455&lt;=104),VLOOKUP($A455,Location!$A:$J,6,FALSE),IF(A455=0,"Avant l'ouverture",IF(OR(A455=105,A455=106),"Bonus"))),"")</f>
        <v>Tour 1</v>
      </c>
      <c r="I455" s="21" t="str">
        <f>IF(LEFT(H455,4)="Tour",VLOOKUP(A455,Database!$A:$C,3,FALSE),"")</f>
        <v>G</v>
      </c>
      <c r="J455" s="21" t="str">
        <f>VLOOKUP($A455,Location!$A:$J,7,FALSE)</f>
        <v>Iran</v>
      </c>
      <c r="K455" s="21" t="str">
        <f>IFERROR(VLOOKUP(J455,Setup_Team!$B:$C,2,FALSE), "TDB")</f>
        <v>IRN</v>
      </c>
      <c r="L455" s="21" t="str">
        <f>VLOOKUP($A455,Location!$A:$J,8,FALSE)</f>
        <v>Nouvelle-Zélande</v>
      </c>
      <c r="M455" s="21" t="str">
        <f>IFERROR(VLOOKUP(L455,Setup_Team!$B:$C,2,FALSE), "TDB")</f>
        <v>NZL</v>
      </c>
      <c r="N455" s="21" t="str">
        <f>VLOOKUP($A455,Location!$A:$J,9,FALSE)</f>
        <v>Inglewood, Los Angeles, California</v>
      </c>
      <c r="O455" s="21" t="str">
        <f>VLOOKUP($A455,Location!$A:$J,10,FALSE)</f>
        <v>SoFi Stadium</v>
      </c>
      <c r="P455" s="27">
        <v>1</v>
      </c>
      <c r="Q455" s="27">
        <v>1</v>
      </c>
      <c r="R455" s="27" t="str">
        <f t="shared" si="43"/>
        <v>1-1</v>
      </c>
      <c r="S455" s="21">
        <v>0</v>
      </c>
      <c r="T455" s="20">
        <f>VLOOKUP($A455,Database!$A:$Y,10,FALSE)</f>
        <v>63</v>
      </c>
      <c r="U455" s="20">
        <f>VLOOKUP($A455,Database!$A:$Y,11,FALSE)</f>
        <v>116</v>
      </c>
      <c r="V455" s="20">
        <f>VLOOKUP($A455,Database!$A:$Y,12,FALSE)</f>
        <v>130</v>
      </c>
      <c r="W455" s="20" t="str">
        <f>VLOOKUP(A455,Database!A:M,13,FALSE)</f>
        <v>Terminé</v>
      </c>
      <c r="X455" s="20">
        <f>VLOOKUP($A455,Database!$A:$Y,20,FALSE)</f>
        <v>2</v>
      </c>
      <c r="Y455" s="20">
        <f>VLOOKUP($A455,Database!$A:$Y,21,FALSE)</f>
        <v>2</v>
      </c>
      <c r="Z455" s="20">
        <f t="shared" si="42"/>
        <v>0</v>
      </c>
      <c r="AA455" s="20">
        <f t="shared" si="38"/>
        <v>1</v>
      </c>
      <c r="AB455" s="20">
        <f t="shared" ca="1" si="39"/>
        <v>116</v>
      </c>
      <c r="AC455" s="20">
        <f t="shared" ca="1" si="40"/>
        <v>0</v>
      </c>
      <c r="AD455" s="20" t="str">
        <f ca="1">IF(AC455=0,"",IF(OR(ISBLANK(P455),ISBLANK(Q455)),"",IF(ISBLANK(VLOOKUP(A455,Database!A:AA,22,FALSE)),"",VLOOKUP(A455,Database!A:AA,22,FALSE))))</f>
        <v/>
      </c>
      <c r="AE455" s="20">
        <f ca="1">IFERROR(
   IF(
     OR(ISBLANK(P455),ISBLANK(Q455)),
     "",
     IF(
       AND(AB455&lt;&gt;"",OR(W455="Terminé",W455="En cours")),
       VLOOKUP(AD455,Setup_ScoreExactBonus!A:D,4,FALSE),
       0
     )),
  0)</f>
        <v>0</v>
      </c>
      <c r="AF455" s="21">
        <f t="shared" ca="1" si="41"/>
        <v>116</v>
      </c>
      <c r="AG455" s="21">
        <f ca="1">SUMIFS(AF$2:AF455,D$2:D455,D455)</f>
        <v>318</v>
      </c>
    </row>
    <row r="456" spans="1:33" hidden="1" x14ac:dyDescent="0.35">
      <c r="A456" s="21">
        <f>IF(ISBLANK(B456),"",COUNTIF(B$2:B456,B456))-1</f>
        <v>16</v>
      </c>
      <c r="B456" s="27">
        <v>23</v>
      </c>
      <c r="C456" s="10">
        <f>VLOOKUP($A456+IF($A456=0,1,0),Database!$A:$Y,7,FALSE)</f>
        <v>46189.125</v>
      </c>
      <c r="D456" s="21" t="str">
        <f>VLOOKUP(Pronostics!$B456,Setup_MPP!$A:$G,3,FALSE)</f>
        <v>DJUDJUPRONO</v>
      </c>
      <c r="E456" s="21" t="str">
        <f>VLOOKUP(Pronostics!$B456,Setup_MPP!$A:$G,2,FALSE)</f>
        <v>Juliette</v>
      </c>
      <c r="F456" s="21" t="str">
        <f>VLOOKUP($B456,Setup_MPP!$A:$E,4,FALSE)</f>
        <v>#F2A2A2</v>
      </c>
      <c r="G456" s="21" t="str">
        <f>VLOOKUP($B456,Setup_MPP!$A:$E,5,FALSE)</f>
        <v>#C25D5D</v>
      </c>
      <c r="H456" s="21" t="str">
        <f>IFERROR(IF(AND(A456&gt;=1,A456&lt;=104),VLOOKUP($A456,Location!$A:$J,6,FALSE),IF(A456=0,"Avant l'ouverture",IF(OR(A456=105,A456=106),"Bonus"))),"")</f>
        <v>Tour 1</v>
      </c>
      <c r="I456" s="21" t="str">
        <f>IF(LEFT(H456,4)="Tour",VLOOKUP(A456,Database!$A:$C,3,FALSE),"")</f>
        <v>G</v>
      </c>
      <c r="J456" s="21" t="str">
        <f>VLOOKUP($A456,Location!$A:$J,7,FALSE)</f>
        <v>Iran</v>
      </c>
      <c r="K456" s="21" t="str">
        <f>IFERROR(VLOOKUP(J456,Setup_Team!$B:$C,2,FALSE), "TDB")</f>
        <v>IRN</v>
      </c>
      <c r="L456" s="21" t="str">
        <f>VLOOKUP($A456,Location!$A:$J,8,FALSE)</f>
        <v>Nouvelle-Zélande</v>
      </c>
      <c r="M456" s="21" t="str">
        <f>IFERROR(VLOOKUP(L456,Setup_Team!$B:$C,2,FALSE), "TDB")</f>
        <v>NZL</v>
      </c>
      <c r="N456" s="21" t="str">
        <f>VLOOKUP($A456,Location!$A:$J,9,FALSE)</f>
        <v>Inglewood, Los Angeles, California</v>
      </c>
      <c r="O456" s="21" t="str">
        <f>VLOOKUP($A456,Location!$A:$J,10,FALSE)</f>
        <v>SoFi Stadium</v>
      </c>
      <c r="P456" s="27">
        <v>2</v>
      </c>
      <c r="Q456" s="27">
        <v>1</v>
      </c>
      <c r="R456" s="27" t="str">
        <f t="shared" si="43"/>
        <v>2-1</v>
      </c>
      <c r="S456" s="21">
        <v>0</v>
      </c>
      <c r="T456" s="20">
        <f>VLOOKUP($A456,Database!$A:$Y,10,FALSE)</f>
        <v>63</v>
      </c>
      <c r="U456" s="20">
        <f>VLOOKUP($A456,Database!$A:$Y,11,FALSE)</f>
        <v>116</v>
      </c>
      <c r="V456" s="20">
        <f>VLOOKUP($A456,Database!$A:$Y,12,FALSE)</f>
        <v>130</v>
      </c>
      <c r="W456" s="20" t="str">
        <f>VLOOKUP(A456,Database!A:M,13,FALSE)</f>
        <v>Terminé</v>
      </c>
      <c r="X456" s="20">
        <f>VLOOKUP($A456,Database!$A:$Y,20,FALSE)</f>
        <v>2</v>
      </c>
      <c r="Y456" s="20">
        <f>VLOOKUP($A456,Database!$A:$Y,21,FALSE)</f>
        <v>2</v>
      </c>
      <c r="Z456" s="20">
        <f t="shared" si="42"/>
        <v>0</v>
      </c>
      <c r="AA456" s="20">
        <f t="shared" si="38"/>
        <v>0</v>
      </c>
      <c r="AB456" s="20">
        <f t="shared" ca="1" si="39"/>
        <v>0</v>
      </c>
      <c r="AC456" s="20">
        <f t="shared" ca="1" si="40"/>
        <v>0</v>
      </c>
      <c r="AD456" s="20" t="str">
        <f ca="1">IF(AC456=0,"",IF(OR(ISBLANK(P456),ISBLANK(Q456)),"",IF(ISBLANK(VLOOKUP(A456,Database!A:AA,22,FALSE)),"",VLOOKUP(A456,Database!A:AA,22,FALSE))))</f>
        <v/>
      </c>
      <c r="AE456" s="20">
        <f ca="1">IFERROR(
   IF(
     OR(ISBLANK(P456),ISBLANK(Q456)),
     "",
     IF(
       AND(AB456&lt;&gt;"",OR(W456="Terminé",W456="En cours")),
       VLOOKUP(AD456,Setup_ScoreExactBonus!A:D,4,FALSE),
       0
     )),
  0)</f>
        <v>0</v>
      </c>
      <c r="AF456" s="21">
        <f t="shared" ca="1" si="41"/>
        <v>0</v>
      </c>
      <c r="AG456" s="21">
        <f ca="1">SUMIFS(AF$2:AF456,D$2:D456,D456)</f>
        <v>281</v>
      </c>
    </row>
    <row r="457" spans="1:33" hidden="1" x14ac:dyDescent="0.35">
      <c r="A457" s="21">
        <f>IF(ISBLANK(B457),"",COUNTIF(B$2:B457,B457))-1</f>
        <v>16</v>
      </c>
      <c r="B457" s="27">
        <v>24</v>
      </c>
      <c r="C457" s="10">
        <f>VLOOKUP($A457+IF($A457=0,1,0),Database!$A:$Y,7,FALSE)</f>
        <v>46189.125</v>
      </c>
      <c r="D457" s="21" t="str">
        <f>VLOOKUP(Pronostics!$B457,Setup_MPP!$A:$G,3,FALSE)</f>
        <v>Samyaaaaaaaaaa</v>
      </c>
      <c r="E457" s="21" t="str">
        <f>VLOOKUP(Pronostics!$B457,Setup_MPP!$A:$G,2,FALSE)</f>
        <v>Samya ALAOUI</v>
      </c>
      <c r="F457" s="21" t="str">
        <f>VLOOKUP($B457,Setup_MPP!$A:$E,4,FALSE)</f>
        <v>#A2F2C7</v>
      </c>
      <c r="G457" s="21" t="str">
        <f>VLOOKUP($B457,Setup_MPP!$A:$E,5,FALSE)</f>
        <v>#5DC18C</v>
      </c>
      <c r="H457" s="21" t="str">
        <f>IFERROR(IF(AND(A457&gt;=1,A457&lt;=104),VLOOKUP($A457,Location!$A:$J,6,FALSE),IF(A457=0,"Avant l'ouverture",IF(OR(A457=105,A457=106),"Bonus"))),"")</f>
        <v>Tour 1</v>
      </c>
      <c r="I457" s="21" t="str">
        <f>IF(LEFT(H457,4)="Tour",VLOOKUP(A457,Database!$A:$C,3,FALSE),"")</f>
        <v>G</v>
      </c>
      <c r="J457" s="21" t="str">
        <f>VLOOKUP($A457,Location!$A:$J,7,FALSE)</f>
        <v>Iran</v>
      </c>
      <c r="K457" s="21" t="str">
        <f>IFERROR(VLOOKUP(J457,Setup_Team!$B:$C,2,FALSE), "TDB")</f>
        <v>IRN</v>
      </c>
      <c r="L457" s="21" t="str">
        <f>VLOOKUP($A457,Location!$A:$J,8,FALSE)</f>
        <v>Nouvelle-Zélande</v>
      </c>
      <c r="M457" s="21" t="str">
        <f>IFERROR(VLOOKUP(L457,Setup_Team!$B:$C,2,FALSE), "TDB")</f>
        <v>NZL</v>
      </c>
      <c r="N457" s="21" t="str">
        <f>VLOOKUP($A457,Location!$A:$J,9,FALSE)</f>
        <v>Inglewood, Los Angeles, California</v>
      </c>
      <c r="O457" s="21" t="str">
        <f>VLOOKUP($A457,Location!$A:$J,10,FALSE)</f>
        <v>SoFi Stadium</v>
      </c>
      <c r="P457" s="27">
        <v>1</v>
      </c>
      <c r="Q457" s="27">
        <v>1</v>
      </c>
      <c r="R457" s="27" t="str">
        <f t="shared" si="43"/>
        <v>1-1</v>
      </c>
      <c r="S457" s="21">
        <v>0</v>
      </c>
      <c r="T457" s="20">
        <f>VLOOKUP($A457,Database!$A:$Y,10,FALSE)</f>
        <v>63</v>
      </c>
      <c r="U457" s="20">
        <f>VLOOKUP($A457,Database!$A:$Y,11,FALSE)</f>
        <v>116</v>
      </c>
      <c r="V457" s="20">
        <f>VLOOKUP($A457,Database!$A:$Y,12,FALSE)</f>
        <v>130</v>
      </c>
      <c r="W457" s="20" t="str">
        <f>VLOOKUP(A457,Database!A:M,13,FALSE)</f>
        <v>Terminé</v>
      </c>
      <c r="X457" s="20">
        <f>VLOOKUP($A457,Database!$A:$Y,20,FALSE)</f>
        <v>2</v>
      </c>
      <c r="Y457" s="20">
        <f>VLOOKUP($A457,Database!$A:$Y,21,FALSE)</f>
        <v>2</v>
      </c>
      <c r="Z457" s="20">
        <f t="shared" si="42"/>
        <v>0</v>
      </c>
      <c r="AA457" s="20">
        <f t="shared" si="38"/>
        <v>1</v>
      </c>
      <c r="AB457" s="20">
        <f t="shared" ca="1" si="39"/>
        <v>116</v>
      </c>
      <c r="AC457" s="20">
        <f t="shared" ca="1" si="40"/>
        <v>0</v>
      </c>
      <c r="AD457" s="20" t="str">
        <f ca="1">IF(AC457=0,"",IF(OR(ISBLANK(P457),ISBLANK(Q457)),"",IF(ISBLANK(VLOOKUP(A457,Database!A:AA,22,FALSE)),"",VLOOKUP(A457,Database!A:AA,22,FALSE))))</f>
        <v/>
      </c>
      <c r="AE457" s="20">
        <f ca="1">IFERROR(
   IF(
     OR(ISBLANK(P457),ISBLANK(Q457)),
     "",
     IF(
       AND(AB457&lt;&gt;"",OR(W457="Terminé",W457="En cours")),
       VLOOKUP(AD457,Setup_ScoreExactBonus!A:D,4,FALSE),
       0
     )),
  0)</f>
        <v>0</v>
      </c>
      <c r="AF457" s="21">
        <f t="shared" ca="1" si="41"/>
        <v>116</v>
      </c>
      <c r="AG457" s="21">
        <f ca="1">SUMIFS(AF$2:AF457,D$2:D457,D457)</f>
        <v>842</v>
      </c>
    </row>
    <row r="458" spans="1:33" hidden="1" x14ac:dyDescent="0.35">
      <c r="A458" s="21">
        <f>IF(ISBLANK(B458),"",COUNTIF(B$2:B458,B458))-1</f>
        <v>16</v>
      </c>
      <c r="B458" s="27">
        <v>25</v>
      </c>
      <c r="C458" s="10">
        <f>VLOOKUP($A458+IF($A458=0,1,0),Database!$A:$Y,7,FALSE)</f>
        <v>46189.125</v>
      </c>
      <c r="D458" s="21" t="str">
        <f>VLOOKUP(Pronostics!$B458,Setup_MPP!$A:$G,3,FALSE)</f>
        <v>leaw0808</v>
      </c>
      <c r="E458" s="21" t="str">
        <f>VLOOKUP(Pronostics!$B458,Setup_MPP!$A:$G,2,FALSE)</f>
        <v>Léa WALOCQ</v>
      </c>
      <c r="F458" s="21" t="str">
        <f>VLOOKUP($B458,Setup_MPP!$A:$E,4,FALSE)</f>
        <v>#D1B9EB</v>
      </c>
      <c r="G458" s="21" t="str">
        <f>VLOOKUP($B458,Setup_MPP!$A:$E,5,FALSE)</f>
        <v>#B58BC7</v>
      </c>
      <c r="H458" s="21" t="str">
        <f>IFERROR(IF(AND(A458&gt;=1,A458&lt;=104),VLOOKUP($A458,Location!$A:$J,6,FALSE),IF(A458=0,"Avant l'ouverture",IF(OR(A458=105,A458=106),"Bonus"))),"")</f>
        <v>Tour 1</v>
      </c>
      <c r="I458" s="21" t="str">
        <f>IF(LEFT(H458,4)="Tour",VLOOKUP(A458,Database!$A:$C,3,FALSE),"")</f>
        <v>G</v>
      </c>
      <c r="J458" s="21" t="str">
        <f>VLOOKUP($A458,Location!$A:$J,7,FALSE)</f>
        <v>Iran</v>
      </c>
      <c r="K458" s="21" t="str">
        <f>IFERROR(VLOOKUP(J458,Setup_Team!$B:$C,2,FALSE), "TDB")</f>
        <v>IRN</v>
      </c>
      <c r="L458" s="21" t="str">
        <f>VLOOKUP($A458,Location!$A:$J,8,FALSE)</f>
        <v>Nouvelle-Zélande</v>
      </c>
      <c r="M458" s="21" t="str">
        <f>IFERROR(VLOOKUP(L458,Setup_Team!$B:$C,2,FALSE), "TDB")</f>
        <v>NZL</v>
      </c>
      <c r="N458" s="21" t="str">
        <f>VLOOKUP($A458,Location!$A:$J,9,FALSE)</f>
        <v>Inglewood, Los Angeles, California</v>
      </c>
      <c r="O458" s="21" t="str">
        <f>VLOOKUP($A458,Location!$A:$J,10,FALSE)</f>
        <v>SoFi Stadium</v>
      </c>
      <c r="P458" s="27">
        <v>1</v>
      </c>
      <c r="Q458" s="27">
        <v>2</v>
      </c>
      <c r="R458" s="27" t="str">
        <f t="shared" si="43"/>
        <v>1-2</v>
      </c>
      <c r="S458" s="21">
        <v>0</v>
      </c>
      <c r="T458" s="20">
        <f>VLOOKUP($A458,Database!$A:$Y,10,FALSE)</f>
        <v>63</v>
      </c>
      <c r="U458" s="20">
        <f>VLOOKUP($A458,Database!$A:$Y,11,FALSE)</f>
        <v>116</v>
      </c>
      <c r="V458" s="20">
        <f>VLOOKUP($A458,Database!$A:$Y,12,FALSE)</f>
        <v>130</v>
      </c>
      <c r="W458" s="20" t="str">
        <f>VLOOKUP(A458,Database!A:M,13,FALSE)</f>
        <v>Terminé</v>
      </c>
      <c r="X458" s="20">
        <f>VLOOKUP($A458,Database!$A:$Y,20,FALSE)</f>
        <v>2</v>
      </c>
      <c r="Y458" s="20">
        <f>VLOOKUP($A458,Database!$A:$Y,21,FALSE)</f>
        <v>2</v>
      </c>
      <c r="Z458" s="20">
        <f t="shared" si="42"/>
        <v>0</v>
      </c>
      <c r="AA458" s="20">
        <f t="shared" si="38"/>
        <v>0</v>
      </c>
      <c r="AB458" s="20">
        <f t="shared" ca="1" si="39"/>
        <v>0</v>
      </c>
      <c r="AC458" s="20">
        <f t="shared" ca="1" si="40"/>
        <v>0</v>
      </c>
      <c r="AD458" s="20" t="str">
        <f ca="1">IF(AC458=0,"",IF(OR(ISBLANK(P458),ISBLANK(Q458)),"",IF(ISBLANK(VLOOKUP(A458,Database!A:AA,22,FALSE)),"",VLOOKUP(A458,Database!A:AA,22,FALSE))))</f>
        <v/>
      </c>
      <c r="AE458" s="20">
        <f ca="1">IFERROR(
   IF(
     OR(ISBLANK(P458),ISBLANK(Q458)),
     "",
     IF(
       AND(AB458&lt;&gt;"",OR(W458="Terminé",W458="En cours")),
       VLOOKUP(AD458,Setup_ScoreExactBonus!A:D,4,FALSE),
       0
     )),
  0)</f>
        <v>0</v>
      </c>
      <c r="AF458" s="21">
        <f t="shared" ca="1" si="41"/>
        <v>0</v>
      </c>
      <c r="AG458" s="21">
        <f ca="1">SUMIFS(AF$2:AF458,D$2:D458,D458)</f>
        <v>291</v>
      </c>
    </row>
    <row r="459" spans="1:33" hidden="1" x14ac:dyDescent="0.35">
      <c r="A459" s="21">
        <f>IF(ISBLANK(B459),"",COUNTIF(B$2:B459,B459))-1</f>
        <v>16</v>
      </c>
      <c r="B459" s="27">
        <v>26</v>
      </c>
      <c r="C459" s="10">
        <v>46184.875</v>
      </c>
      <c r="D459" s="21" t="str">
        <f>VLOOKUP(Pronostics!$B459,Setup_MPP!$A:$G,3,FALSE)</f>
        <v>Mohamad#5GGG1</v>
      </c>
      <c r="E459" s="21" t="str">
        <f>VLOOKUP(Pronostics!$B459,Setup_MPP!$A:$G,2,FALSE)</f>
        <v>Mohamad EL KAWAS</v>
      </c>
      <c r="F459" s="21" t="str">
        <f>VLOOKUP($B459,Setup_MPP!$A:$E,4,FALSE)</f>
        <v>#EB8787</v>
      </c>
      <c r="G459" s="21" t="str">
        <f>VLOOKUP($B459,Setup_MPP!$A:$E,5,FALSE)</f>
        <v>#368E2C</v>
      </c>
      <c r="H459" s="21" t="str">
        <f>IFERROR(IF(AND(A459&gt;=1,A459&lt;=104),VLOOKUP($A459,Location!$A:$J,6,FALSE),IF(A459=0,"Avant l'ouverture",IF(OR(A459=105,A459=106),"Bonus"))),"")</f>
        <v>Tour 1</v>
      </c>
      <c r="I459" s="21" t="str">
        <f>IF(LEFT(H459,4)="Tour",VLOOKUP(A459,Database!$A:$C,3,FALSE),"")</f>
        <v>G</v>
      </c>
      <c r="J459" s="21" t="str">
        <f>VLOOKUP($A459,Location!$A:$J,7,FALSE)</f>
        <v>Iran</v>
      </c>
      <c r="K459" s="21" t="str">
        <f>IFERROR(VLOOKUP(J459,Setup_Team!$B:$C,2,FALSE), "TDB")</f>
        <v>IRN</v>
      </c>
      <c r="L459" s="21" t="str">
        <f>VLOOKUP($A459,Location!$A:$J,8,FALSE)</f>
        <v>Nouvelle-Zélande</v>
      </c>
      <c r="M459" s="21" t="str">
        <f>IFERROR(VLOOKUP(L459,Setup_Team!$B:$C,2,FALSE), "TDB")</f>
        <v>NZL</v>
      </c>
      <c r="P459" s="21">
        <v>2</v>
      </c>
      <c r="Q459" s="21">
        <v>0</v>
      </c>
      <c r="R459" s="27" t="str">
        <f t="shared" si="43"/>
        <v>2-0</v>
      </c>
      <c r="S459" s="21">
        <v>0</v>
      </c>
      <c r="T459" s="20">
        <f>VLOOKUP($A459,Database!$A:$Y,10,FALSE)</f>
        <v>63</v>
      </c>
      <c r="U459" s="20">
        <f>VLOOKUP($A459,Database!$A:$Y,11,FALSE)</f>
        <v>116</v>
      </c>
      <c r="V459" s="20">
        <f>VLOOKUP($A459,Database!$A:$Y,12,FALSE)</f>
        <v>130</v>
      </c>
      <c r="W459" s="20" t="str">
        <f>VLOOKUP(A459,Database!A:M,13,FALSE)</f>
        <v>Terminé</v>
      </c>
      <c r="X459" s="20">
        <f>VLOOKUP($A459,Database!$A:$Y,20,FALSE)</f>
        <v>2</v>
      </c>
      <c r="Y459" s="20">
        <f>VLOOKUP($A459,Database!$A:$Y,21,FALSE)</f>
        <v>2</v>
      </c>
      <c r="Z459" s="20">
        <f t="shared" si="42"/>
        <v>0</v>
      </c>
      <c r="AA459" s="20">
        <f t="shared" si="38"/>
        <v>0</v>
      </c>
      <c r="AB459" s="20">
        <f t="shared" ca="1" si="39"/>
        <v>0</v>
      </c>
      <c r="AC459" s="20">
        <f t="shared" ca="1" si="40"/>
        <v>0</v>
      </c>
      <c r="AD459" s="20" t="str">
        <f ca="1">IF(AC459=0,"",IF(OR(ISBLANK(P459),ISBLANK(Q459)),"",IF(ISBLANK(VLOOKUP(A459,Database!A:AA,22,FALSE)),"",VLOOKUP(A459,Database!A:AA,22,FALSE))))</f>
        <v/>
      </c>
      <c r="AE459" s="20">
        <f ca="1">IFERROR(
   IF(
     OR(ISBLANK(P459),ISBLANK(Q459)),
     "",
     IF(
       AND(AB459&lt;&gt;"",OR(W459="Terminé",W459="En cours")),
       VLOOKUP(AD459,Setup_ScoreExactBonus!A:D,4,FALSE),
       0
     )),
  0)</f>
        <v>0</v>
      </c>
      <c r="AF459" s="21">
        <f t="shared" ca="1" si="41"/>
        <v>0</v>
      </c>
      <c r="AG459" s="21">
        <f ca="1">SUMIFS(AF$2:AF459,D$2:D459,D459)</f>
        <v>320</v>
      </c>
    </row>
    <row r="460" spans="1:33" hidden="1" x14ac:dyDescent="0.35">
      <c r="A460" s="21">
        <f>IF(ISBLANK(B460),"",COUNTIF(B$2:B460,B460))-1</f>
        <v>16</v>
      </c>
      <c r="B460" s="27">
        <v>27</v>
      </c>
      <c r="C460" s="10">
        <f>VLOOKUP($A460+IF($A460=0,1,0),Database!$A:$Y,7,FALSE)</f>
        <v>46189.125</v>
      </c>
      <c r="D460" s="21" t="str">
        <f>VLOOKUP(Pronostics!$B460,Setup_MPP!$A:$G,3,FALSE)</f>
        <v>maryemkappa</v>
      </c>
      <c r="E460" s="21" t="str">
        <f>VLOOKUP(Pronostics!$B460,Setup_MPP!$A:$G,2,FALSE)</f>
        <v>Maryem GUIZANI</v>
      </c>
      <c r="F460" s="21" t="str">
        <f>VLOOKUP($B460,Setup_MPP!$A:$E,4,FALSE)</f>
        <v>#BCA2F4</v>
      </c>
      <c r="G460" s="21" t="str">
        <f>VLOOKUP($B460,Setup_MPP!$A:$E,5,FALSE)</f>
        <v>#6D3DD5</v>
      </c>
      <c r="H460" s="21" t="str">
        <f>IFERROR(IF(AND(A460&gt;=1,A460&lt;=104),VLOOKUP($A460,Location!$A:$J,6,FALSE),IF(A460=0,"Avant l'ouverture",IF(OR(A460=105,A460=106),"Bonus"))),"")</f>
        <v>Tour 1</v>
      </c>
      <c r="I460" s="21" t="str">
        <f>IF(LEFT(H460,4)="Tour",VLOOKUP(A460,Database!$A:$C,3,FALSE),"")</f>
        <v>G</v>
      </c>
      <c r="J460" s="21" t="str">
        <f>VLOOKUP($A460,Location!$A:$J,7,FALSE)</f>
        <v>Iran</v>
      </c>
      <c r="K460" s="21" t="str">
        <f>IFERROR(VLOOKUP(J460,Setup_Team!$B:$C,2,FALSE), "TDB")</f>
        <v>IRN</v>
      </c>
      <c r="L460" s="21" t="str">
        <f>VLOOKUP($A460,Location!$A:$J,8,FALSE)</f>
        <v>Nouvelle-Zélande</v>
      </c>
      <c r="M460" s="21" t="str">
        <f>IFERROR(VLOOKUP(L460,Setup_Team!$B:$C,2,FALSE), "TDB")</f>
        <v>NZL</v>
      </c>
      <c r="R460" s="27" t="str">
        <f t="shared" si="43"/>
        <v>0-0</v>
      </c>
      <c r="S460" s="21">
        <v>0</v>
      </c>
      <c r="T460" s="20">
        <f>VLOOKUP($A460,Database!$A:$Y,10,FALSE)</f>
        <v>63</v>
      </c>
      <c r="U460" s="20">
        <f>VLOOKUP($A460,Database!$A:$Y,11,FALSE)</f>
        <v>116</v>
      </c>
      <c r="V460" s="20">
        <f>VLOOKUP($A460,Database!$A:$Y,12,FALSE)</f>
        <v>130</v>
      </c>
      <c r="W460" s="20" t="str">
        <f>VLOOKUP(A460,Database!A:M,13,FALSE)</f>
        <v>Terminé</v>
      </c>
      <c r="X460" s="20">
        <f>VLOOKUP($A460,Database!$A:$Y,20,FALSE)</f>
        <v>2</v>
      </c>
      <c r="Y460" s="20">
        <f>VLOOKUP($A460,Database!$A:$Y,21,FALSE)</f>
        <v>2</v>
      </c>
      <c r="Z460" s="20">
        <f t="shared" si="42"/>
        <v>1</v>
      </c>
      <c r="AA460" s="20" t="str">
        <f t="shared" si="38"/>
        <v/>
      </c>
      <c r="AB460" s="20">
        <f t="shared" ca="1" si="39"/>
        <v>116</v>
      </c>
      <c r="AC460" s="20">
        <f t="shared" ca="1" si="40"/>
        <v>0</v>
      </c>
      <c r="AD460" s="20" t="str">
        <f ca="1">IF(AC460=0,"",IF(OR(ISBLANK(P460),ISBLANK(Q460)),"",IF(ISBLANK(VLOOKUP(A460,Database!A:AA,22,FALSE)),"",VLOOKUP(A460,Database!A:AA,22,FALSE))))</f>
        <v/>
      </c>
      <c r="AE460" s="20" t="str">
        <f>IFERROR(
   IF(
     OR(ISBLANK(P460),ISBLANK(Q460)),
     "",
     IF(
       AND(AB460&lt;&gt;"",OR(W460="Terminé",W460="En cours")),
       VLOOKUP(AD460,Setup_ScoreExactBonus!A:D,4,FALSE),
       0
     )),
  0)</f>
        <v/>
      </c>
      <c r="AF460" s="21">
        <f t="shared" si="41"/>
        <v>0</v>
      </c>
      <c r="AG460" s="21">
        <f>SUMIFS(AF$2:AF460,D$2:D460,D460)</f>
        <v>0</v>
      </c>
    </row>
    <row r="461" spans="1:33" hidden="1" x14ac:dyDescent="0.35">
      <c r="A461" s="21">
        <f>IF(ISBLANK(B461),"",COUNTIF(B$2:B461,B461))-1</f>
        <v>17</v>
      </c>
      <c r="B461" s="27">
        <v>1</v>
      </c>
      <c r="C461" s="10">
        <f>VLOOKUP($A461+IF($A461=0,1,0),Database!$A:$Y,7,FALSE)</f>
        <v>46189.875</v>
      </c>
      <c r="D461" s="21" t="str">
        <f>VLOOKUP(Pronostics!$B461,Setup_MPP!$A:$G,3,FALSE)</f>
        <v>_Nicolas_LM_</v>
      </c>
      <c r="E461" s="21" t="str">
        <f>VLOOKUP(Pronostics!$B461,Setup_MPP!$A:$G,2,FALSE)</f>
        <v>Nicolas LE MOUEL</v>
      </c>
      <c r="F461" s="21" t="str">
        <f>VLOOKUP($B461,Setup_MPP!$A:$E,4,FALSE)</f>
        <v>#F7C79D</v>
      </c>
      <c r="G461" s="21" t="str">
        <f>VLOOKUP($B461,Setup_MPP!$A:$E,5,FALSE)</f>
        <v>#FFBE85</v>
      </c>
      <c r="H461" s="21" t="str">
        <f>IFERROR(IF(AND(A461&gt;=1,A461&lt;=104),VLOOKUP($A461,Location!$A:$J,6,FALSE),IF(A461=0,"Avant l'ouverture",IF(OR(A461=105,A461=106),"Bonus"))),"")</f>
        <v>Tour 1</v>
      </c>
      <c r="I461" s="21" t="str">
        <f>IF(LEFT(H461,4)="Tour",VLOOKUP(A461,Database!$A:$C,3,FALSE),"")</f>
        <v>I</v>
      </c>
      <c r="J461" s="21" t="str">
        <f>VLOOKUP($A461,Location!$A:$J,7,FALSE)</f>
        <v>France</v>
      </c>
      <c r="K461" s="21" t="str">
        <f>IFERROR(VLOOKUP(J461,Setup_Team!$B:$C,2,FALSE), "TDB")</f>
        <v>FRA</v>
      </c>
      <c r="L461" s="21" t="str">
        <f>VLOOKUP($A461,Location!$A:$J,8,FALSE)</f>
        <v>Sénégal</v>
      </c>
      <c r="M461" s="21" t="str">
        <f>IFERROR(VLOOKUP(L461,Setup_Team!$B:$C,2,FALSE), "TDB")</f>
        <v>SEN</v>
      </c>
      <c r="N461" s="21" t="str">
        <f>VLOOKUP($A461,Location!$A:$J,9,FALSE)</f>
        <v>East Rutherford, New Jersey/New York</v>
      </c>
      <c r="O461" s="21" t="str">
        <f>VLOOKUP($A461,Location!$A:$J,10,FALSE)</f>
        <v>MetLife Stadium</v>
      </c>
      <c r="P461" s="27">
        <v>3</v>
      </c>
      <c r="Q461" s="27">
        <v>1</v>
      </c>
      <c r="R461" s="27" t="str">
        <f t="shared" si="43"/>
        <v>3-1</v>
      </c>
      <c r="S461" s="21">
        <v>0</v>
      </c>
      <c r="T461" s="20">
        <f>VLOOKUP($A461,Database!$A:$Y,10,FALSE)</f>
        <v>46</v>
      </c>
      <c r="U461" s="20">
        <f>VLOOKUP($A461,Database!$A:$Y,11,FALSE)</f>
        <v>128</v>
      </c>
      <c r="V461" s="20">
        <f>VLOOKUP($A461,Database!$A:$Y,12,FALSE)</f>
        <v>153</v>
      </c>
      <c r="W461" s="20" t="str">
        <f>VLOOKUP(A461,Database!A:M,13,FALSE)</f>
        <v>Terminé</v>
      </c>
      <c r="X461" s="20">
        <f>VLOOKUP($A461,Database!$A:$Y,20,FALSE)</f>
        <v>3</v>
      </c>
      <c r="Y461" s="20">
        <f>VLOOKUP($A461,Database!$A:$Y,21,FALSE)</f>
        <v>1</v>
      </c>
      <c r="Z461" s="20">
        <f t="shared" si="42"/>
        <v>0</v>
      </c>
      <c r="AA461" s="20">
        <f t="shared" si="38"/>
        <v>1</v>
      </c>
      <c r="AB461" s="20">
        <f t="shared" ca="1" si="39"/>
        <v>46</v>
      </c>
      <c r="AC461" s="20">
        <f t="shared" ca="1" si="40"/>
        <v>1</v>
      </c>
      <c r="AD461" s="20" t="str">
        <f ca="1">IF(AC461=0,"",IF(OR(ISBLANK(P461),ISBLANK(Q461)),"",IF(ISBLANK(VLOOKUP(A461,Database!A:AA,22,FALSE)),"",VLOOKUP(A461,Database!A:AA,22,FALSE))))</f>
        <v>Rare</v>
      </c>
      <c r="AE461" s="20">
        <f ca="1">IFERROR(
   IF(
     OR(ISBLANK(P461),ISBLANK(Q461)),
     "",
     IF(
       AND(AB461&lt;&gt;"",OR(W461="Terminé",W461="En cours")),
       VLOOKUP(AD461,Setup_ScoreExactBonus!A:D,4,FALSE),
       0
     )),
  0)</f>
        <v>30</v>
      </c>
      <c r="AF461" s="21">
        <f t="shared" ca="1" si="41"/>
        <v>76</v>
      </c>
      <c r="AG461" s="21">
        <f ca="1">SUMIFS(AF$2:AF461,D$2:D461,D461)</f>
        <v>843</v>
      </c>
    </row>
    <row r="462" spans="1:33" hidden="1" x14ac:dyDescent="0.35">
      <c r="A462" s="21">
        <f>IF(ISBLANK(B462),"",COUNTIF(B$2:B462,B462))-1</f>
        <v>17</v>
      </c>
      <c r="B462" s="27">
        <v>2</v>
      </c>
      <c r="C462" s="10">
        <f>VLOOKUP($A462+IF($A462=0,1,0),Database!$A:$Y,7,FALSE)</f>
        <v>46189.875</v>
      </c>
      <c r="D462" s="21" t="str">
        <f>VLOOKUP(Pronostics!$B462,Setup_MPP!$A:$G,3,FALSE)</f>
        <v>leaelaz</v>
      </c>
      <c r="E462" s="21" t="str">
        <f>VLOOKUP(Pronostics!$B462,Setup_MPP!$A:$G,2,FALSE)</f>
        <v>Léa EL ASERY</v>
      </c>
      <c r="F462" s="21" t="str">
        <f>VLOOKUP($B462,Setup_MPP!$A:$E,4,FALSE)</f>
        <v>#FFBEBE</v>
      </c>
      <c r="G462" s="21" t="str">
        <f>VLOOKUP($B462,Setup_MPP!$A:$E,5,FALSE)</f>
        <v>#DF6868</v>
      </c>
      <c r="H462" s="21" t="str">
        <f>IFERROR(IF(AND(A462&gt;=1,A462&lt;=104),VLOOKUP($A462,Location!$A:$J,6,FALSE),IF(A462=0,"Avant l'ouverture",IF(OR(A462=105,A462=106),"Bonus"))),"")</f>
        <v>Tour 1</v>
      </c>
      <c r="I462" s="21" t="str">
        <f>IF(LEFT(H462,4)="Tour",VLOOKUP(A462,Database!$A:$C,3,FALSE),"")</f>
        <v>I</v>
      </c>
      <c r="J462" s="21" t="str">
        <f>VLOOKUP($A462,Location!$A:$J,7,FALSE)</f>
        <v>France</v>
      </c>
      <c r="K462" s="21" t="str">
        <f>IFERROR(VLOOKUP(J462,Setup_Team!$B:$C,2,FALSE), "TDB")</f>
        <v>FRA</v>
      </c>
      <c r="L462" s="21" t="str">
        <f>VLOOKUP($A462,Location!$A:$J,8,FALSE)</f>
        <v>Sénégal</v>
      </c>
      <c r="M462" s="21" t="str">
        <f>IFERROR(VLOOKUP(L462,Setup_Team!$B:$C,2,FALSE), "TDB")</f>
        <v>SEN</v>
      </c>
      <c r="N462" s="21" t="str">
        <f>VLOOKUP($A462,Location!$A:$J,9,FALSE)</f>
        <v>East Rutherford, New Jersey/New York</v>
      </c>
      <c r="O462" s="21" t="str">
        <f>VLOOKUP($A462,Location!$A:$J,10,FALSE)</f>
        <v>MetLife Stadium</v>
      </c>
      <c r="P462" s="27">
        <v>2</v>
      </c>
      <c r="Q462" s="27">
        <v>1</v>
      </c>
      <c r="R462" s="27" t="str">
        <f t="shared" si="43"/>
        <v>2-1</v>
      </c>
      <c r="S462" s="21">
        <v>0</v>
      </c>
      <c r="T462" s="20">
        <f>VLOOKUP($A462,Database!$A:$Y,10,FALSE)</f>
        <v>46</v>
      </c>
      <c r="U462" s="20">
        <f>VLOOKUP($A462,Database!$A:$Y,11,FALSE)</f>
        <v>128</v>
      </c>
      <c r="V462" s="20">
        <f>VLOOKUP($A462,Database!$A:$Y,12,FALSE)</f>
        <v>153</v>
      </c>
      <c r="W462" s="20" t="str">
        <f>VLOOKUP(A462,Database!A:M,13,FALSE)</f>
        <v>Terminé</v>
      </c>
      <c r="X462" s="20">
        <f>VLOOKUP($A462,Database!$A:$Y,20,FALSE)</f>
        <v>3</v>
      </c>
      <c r="Y462" s="20">
        <f>VLOOKUP($A462,Database!$A:$Y,21,FALSE)</f>
        <v>1</v>
      </c>
      <c r="Z462" s="20">
        <f t="shared" si="42"/>
        <v>0</v>
      </c>
      <c r="AA462" s="20">
        <f t="shared" si="38"/>
        <v>1</v>
      </c>
      <c r="AB462" s="20">
        <f t="shared" ca="1" si="39"/>
        <v>46</v>
      </c>
      <c r="AC462" s="20">
        <f t="shared" ca="1" si="40"/>
        <v>0</v>
      </c>
      <c r="AD462" s="20" t="str">
        <f ca="1">IF(AC462=0,"",IF(OR(ISBLANK(P462),ISBLANK(Q462)),"",IF(ISBLANK(VLOOKUP(A462,Database!A:AA,22,FALSE)),"",VLOOKUP(A462,Database!A:AA,22,FALSE))))</f>
        <v/>
      </c>
      <c r="AE462" s="20">
        <f ca="1">IFERROR(
   IF(
     OR(ISBLANK(P462),ISBLANK(Q462)),
     "",
     IF(
       AND(AB462&lt;&gt;"",OR(W462="Terminé",W462="En cours")),
       VLOOKUP(AD462,Setup_ScoreExactBonus!A:D,4,FALSE),
       0
     )),
  0)</f>
        <v>0</v>
      </c>
      <c r="AF462" s="21">
        <f t="shared" ca="1" si="41"/>
        <v>46</v>
      </c>
      <c r="AG462" s="21">
        <f ca="1">SUMIFS(AF$2:AF462,D$2:D462,D462)</f>
        <v>584</v>
      </c>
    </row>
    <row r="463" spans="1:33" hidden="1" x14ac:dyDescent="0.35">
      <c r="A463" s="21">
        <f>IF(ISBLANK(B463),"",COUNTIF(B$2:B463,B463))-1</f>
        <v>17</v>
      </c>
      <c r="B463" s="27">
        <v>3</v>
      </c>
      <c r="C463" s="10">
        <f>VLOOKUP($A463+IF($A463=0,1,0),Database!$A:$Y,7,FALSE)</f>
        <v>46189.875</v>
      </c>
      <c r="D463" s="21" t="str">
        <f>VLOOKUP(Pronostics!$B463,Setup_MPP!$A:$G,3,FALSE)</f>
        <v>PasMetalleux</v>
      </c>
      <c r="E463" s="21" t="str">
        <f>VLOOKUP(Pronostics!$B463,Setup_MPP!$A:$G,2,FALSE)</f>
        <v>Elwenn JOUBREL</v>
      </c>
      <c r="F463" s="21" t="str">
        <f>VLOOKUP($B463,Setup_MPP!$A:$E,4,FALSE)</f>
        <v>#F5C7FC</v>
      </c>
      <c r="G463" s="21" t="str">
        <f>VLOOKUP($B463,Setup_MPP!$A:$E,5,FALSE)</f>
        <v>#C489CF</v>
      </c>
      <c r="H463" s="21" t="str">
        <f>IFERROR(IF(AND(A463&gt;=1,A463&lt;=104),VLOOKUP($A463,Location!$A:$J,6,FALSE),IF(A463=0,"Avant l'ouverture",IF(OR(A463=105,A463=106),"Bonus"))),"")</f>
        <v>Tour 1</v>
      </c>
      <c r="I463" s="21" t="str">
        <f>IF(LEFT(H463,4)="Tour",VLOOKUP(A463,Database!$A:$C,3,FALSE),"")</f>
        <v>I</v>
      </c>
      <c r="J463" s="21" t="str">
        <f>VLOOKUP($A463,Location!$A:$J,7,FALSE)</f>
        <v>France</v>
      </c>
      <c r="K463" s="21" t="str">
        <f>IFERROR(VLOOKUP(J463,Setup_Team!$B:$C,2,FALSE), "TDB")</f>
        <v>FRA</v>
      </c>
      <c r="L463" s="21" t="str">
        <f>VLOOKUP($A463,Location!$A:$J,8,FALSE)</f>
        <v>Sénégal</v>
      </c>
      <c r="M463" s="21" t="str">
        <f>IFERROR(VLOOKUP(L463,Setup_Team!$B:$C,2,FALSE), "TDB")</f>
        <v>SEN</v>
      </c>
      <c r="N463" s="21" t="str">
        <f>VLOOKUP($A463,Location!$A:$J,9,FALSE)</f>
        <v>East Rutherford, New Jersey/New York</v>
      </c>
      <c r="O463" s="21" t="str">
        <f>VLOOKUP($A463,Location!$A:$J,10,FALSE)</f>
        <v>MetLife Stadium</v>
      </c>
      <c r="P463" s="27">
        <v>3</v>
      </c>
      <c r="Q463" s="27">
        <v>2</v>
      </c>
      <c r="R463" s="27" t="str">
        <f t="shared" si="43"/>
        <v>3-2</v>
      </c>
      <c r="S463" s="21">
        <v>0</v>
      </c>
      <c r="T463" s="20">
        <f>VLOOKUP($A463,Database!$A:$Y,10,FALSE)</f>
        <v>46</v>
      </c>
      <c r="U463" s="20">
        <f>VLOOKUP($A463,Database!$A:$Y,11,FALSE)</f>
        <v>128</v>
      </c>
      <c r="V463" s="20">
        <f>VLOOKUP($A463,Database!$A:$Y,12,FALSE)</f>
        <v>153</v>
      </c>
      <c r="W463" s="20" t="str">
        <f>VLOOKUP(A463,Database!A:M,13,FALSE)</f>
        <v>Terminé</v>
      </c>
      <c r="X463" s="20">
        <f>VLOOKUP($A463,Database!$A:$Y,20,FALSE)</f>
        <v>3</v>
      </c>
      <c r="Y463" s="20">
        <f>VLOOKUP($A463,Database!$A:$Y,21,FALSE)</f>
        <v>1</v>
      </c>
      <c r="Z463" s="20">
        <f t="shared" si="42"/>
        <v>0</v>
      </c>
      <c r="AA463" s="20">
        <f t="shared" si="38"/>
        <v>1</v>
      </c>
      <c r="AB463" s="20">
        <f t="shared" ca="1" si="39"/>
        <v>46</v>
      </c>
      <c r="AC463" s="20">
        <f t="shared" ca="1" si="40"/>
        <v>0</v>
      </c>
      <c r="AD463" s="20" t="str">
        <f ca="1">IF(AC463=0,"",IF(OR(ISBLANK(P463),ISBLANK(Q463)),"",IF(ISBLANK(VLOOKUP(A463,Database!A:AA,22,FALSE)),"",VLOOKUP(A463,Database!A:AA,22,FALSE))))</f>
        <v/>
      </c>
      <c r="AE463" s="20">
        <f ca="1">IFERROR(
   IF(
     OR(ISBLANK(P463),ISBLANK(Q463)),
     "",
     IF(
       AND(AB463&lt;&gt;"",OR(W463="Terminé",W463="En cours")),
       VLOOKUP(AD463,Setup_ScoreExactBonus!A:D,4,FALSE),
       0
     )),
  0)</f>
        <v>0</v>
      </c>
      <c r="AF463" s="21">
        <f t="shared" ca="1" si="41"/>
        <v>46</v>
      </c>
      <c r="AG463" s="21">
        <f ca="1">SUMIFS(AF$2:AF463,D$2:D463,D463)</f>
        <v>826</v>
      </c>
    </row>
    <row r="464" spans="1:33" hidden="1" x14ac:dyDescent="0.35">
      <c r="A464" s="21">
        <f>IF(ISBLANK(B464),"",COUNTIF(B$2:B464,B464))-1</f>
        <v>17</v>
      </c>
      <c r="B464" s="27">
        <v>4</v>
      </c>
      <c r="C464" s="10">
        <f>VLOOKUP($A464+IF($A464=0,1,0),Database!$A:$Y,7,FALSE)</f>
        <v>46189.875</v>
      </c>
      <c r="D464" s="21" t="str">
        <f>VLOOKUP(Pronostics!$B464,Setup_MPP!$A:$G,3,FALSE)</f>
        <v>Popo444</v>
      </c>
      <c r="E464" s="21" t="str">
        <f>VLOOKUP(Pronostics!$B464,Setup_MPP!$A:$G,2,FALSE)</f>
        <v>Pauline OLIVIER</v>
      </c>
      <c r="F464" s="21" t="str">
        <f>VLOOKUP($B464,Setup_MPP!$A:$E,4,FALSE)</f>
        <v>#A5EA7F</v>
      </c>
      <c r="G464" s="21" t="str">
        <f>VLOOKUP($B464,Setup_MPP!$A:$E,5,FALSE)</f>
        <v>#80C65A</v>
      </c>
      <c r="H464" s="21" t="str">
        <f>IFERROR(IF(AND(A464&gt;=1,A464&lt;=104),VLOOKUP($A464,Location!$A:$J,6,FALSE),IF(A464=0,"Avant l'ouverture",IF(OR(A464=105,A464=106),"Bonus"))),"")</f>
        <v>Tour 1</v>
      </c>
      <c r="I464" s="21" t="str">
        <f>IF(LEFT(H464,4)="Tour",VLOOKUP(A464,Database!$A:$C,3,FALSE),"")</f>
        <v>I</v>
      </c>
      <c r="J464" s="21" t="str">
        <f>VLOOKUP($A464,Location!$A:$J,7,FALSE)</f>
        <v>France</v>
      </c>
      <c r="K464" s="21" t="str">
        <f>IFERROR(VLOOKUP(J464,Setup_Team!$B:$C,2,FALSE), "TDB")</f>
        <v>FRA</v>
      </c>
      <c r="L464" s="21" t="str">
        <f>VLOOKUP($A464,Location!$A:$J,8,FALSE)</f>
        <v>Sénégal</v>
      </c>
      <c r="M464" s="21" t="str">
        <f>IFERROR(VLOOKUP(L464,Setup_Team!$B:$C,2,FALSE), "TDB")</f>
        <v>SEN</v>
      </c>
      <c r="N464" s="21" t="str">
        <f>VLOOKUP($A464,Location!$A:$J,9,FALSE)</f>
        <v>East Rutherford, New Jersey/New York</v>
      </c>
      <c r="O464" s="21" t="str">
        <f>VLOOKUP($A464,Location!$A:$J,10,FALSE)</f>
        <v>MetLife Stadium</v>
      </c>
      <c r="P464" s="27">
        <v>2</v>
      </c>
      <c r="Q464" s="27">
        <v>0</v>
      </c>
      <c r="R464" s="27" t="str">
        <f t="shared" si="43"/>
        <v>2-0</v>
      </c>
      <c r="S464" s="21">
        <v>0</v>
      </c>
      <c r="T464" s="20">
        <f>VLOOKUP($A464,Database!$A:$Y,10,FALSE)</f>
        <v>46</v>
      </c>
      <c r="U464" s="20">
        <f>VLOOKUP($A464,Database!$A:$Y,11,FALSE)</f>
        <v>128</v>
      </c>
      <c r="V464" s="20">
        <f>VLOOKUP($A464,Database!$A:$Y,12,FALSE)</f>
        <v>153</v>
      </c>
      <c r="W464" s="20" t="str">
        <f>VLOOKUP(A464,Database!A:M,13,FALSE)</f>
        <v>Terminé</v>
      </c>
      <c r="X464" s="20">
        <f>VLOOKUP($A464,Database!$A:$Y,20,FALSE)</f>
        <v>3</v>
      </c>
      <c r="Y464" s="20">
        <f>VLOOKUP($A464,Database!$A:$Y,21,FALSE)</f>
        <v>1</v>
      </c>
      <c r="Z464" s="20">
        <f t="shared" si="42"/>
        <v>0</v>
      </c>
      <c r="AA464" s="20">
        <f t="shared" si="38"/>
        <v>1</v>
      </c>
      <c r="AB464" s="20">
        <f t="shared" ca="1" si="39"/>
        <v>46</v>
      </c>
      <c r="AC464" s="20">
        <f t="shared" ca="1" si="40"/>
        <v>0</v>
      </c>
      <c r="AD464" s="20" t="str">
        <f ca="1">IF(AC464=0,"",IF(OR(ISBLANK(P464),ISBLANK(Q464)),"",IF(ISBLANK(VLOOKUP(A464,Database!A:AA,22,FALSE)),"",VLOOKUP(A464,Database!A:AA,22,FALSE))))</f>
        <v/>
      </c>
      <c r="AE464" s="20">
        <f ca="1">IFERROR(
   IF(
     OR(ISBLANK(P464),ISBLANK(Q464)),
     "",
     IF(
       AND(AB464&lt;&gt;"",OR(W464="Terminé",W464="En cours")),
       VLOOKUP(AD464,Setup_ScoreExactBonus!A:D,4,FALSE),
       0
     )),
  0)</f>
        <v>0</v>
      </c>
      <c r="AF464" s="21">
        <f t="shared" ca="1" si="41"/>
        <v>46</v>
      </c>
      <c r="AG464" s="21">
        <f ca="1">SUMIFS(AF$2:AF464,D$2:D464,D464)</f>
        <v>320</v>
      </c>
    </row>
    <row r="465" spans="1:33" hidden="1" x14ac:dyDescent="0.35">
      <c r="A465" s="21">
        <f>IF(ISBLANK(B465),"",COUNTIF(B$2:B465,B465))-1</f>
        <v>17</v>
      </c>
      <c r="B465" s="27">
        <v>5</v>
      </c>
      <c r="C465" s="10">
        <f>VLOOKUP($A465+IF($A465=0,1,0),Database!$A:$Y,7,FALSE)</f>
        <v>46189.875</v>
      </c>
      <c r="D465" s="21" t="str">
        <f>VLOOKUP(Pronostics!$B465,Setup_MPP!$A:$G,3,FALSE)</f>
        <v>_Jujul</v>
      </c>
      <c r="E465" s="21" t="str">
        <f>VLOOKUP(Pronostics!$B465,Setup_MPP!$A:$G,2,FALSE)</f>
        <v>Julie BOISSIERE</v>
      </c>
      <c r="F465" s="21" t="str">
        <f>VLOOKUP($B465,Setup_MPP!$A:$E,4,FALSE)</f>
        <v>#D890FF</v>
      </c>
      <c r="G465" s="21" t="str">
        <f>VLOOKUP($B465,Setup_MPP!$A:$E,5,FALSE)</f>
        <v>#B750EF</v>
      </c>
      <c r="H465" s="21" t="str">
        <f>IFERROR(IF(AND(A465&gt;=1,A465&lt;=104),VLOOKUP($A465,Location!$A:$J,6,FALSE),IF(A465=0,"Avant l'ouverture",IF(OR(A465=105,A465=106),"Bonus"))),"")</f>
        <v>Tour 1</v>
      </c>
      <c r="I465" s="21" t="str">
        <f>IF(LEFT(H465,4)="Tour",VLOOKUP(A465,Database!$A:$C,3,FALSE),"")</f>
        <v>I</v>
      </c>
      <c r="J465" s="21" t="str">
        <f>VLOOKUP($A465,Location!$A:$J,7,FALSE)</f>
        <v>France</v>
      </c>
      <c r="K465" s="21" t="str">
        <f>IFERROR(VLOOKUP(J465,Setup_Team!$B:$C,2,FALSE), "TDB")</f>
        <v>FRA</v>
      </c>
      <c r="L465" s="21" t="str">
        <f>VLOOKUP($A465,Location!$A:$J,8,FALSE)</f>
        <v>Sénégal</v>
      </c>
      <c r="M465" s="21" t="str">
        <f>IFERROR(VLOOKUP(L465,Setup_Team!$B:$C,2,FALSE), "TDB")</f>
        <v>SEN</v>
      </c>
      <c r="N465" s="21" t="str">
        <f>VLOOKUP($A465,Location!$A:$J,9,FALSE)</f>
        <v>East Rutherford, New Jersey/New York</v>
      </c>
      <c r="O465" s="21" t="str">
        <f>VLOOKUP($A465,Location!$A:$J,10,FALSE)</f>
        <v>MetLife Stadium</v>
      </c>
      <c r="P465" s="27"/>
      <c r="Q465" s="27"/>
      <c r="R465" s="27" t="str">
        <f t="shared" si="43"/>
        <v>0-0</v>
      </c>
      <c r="S465" s="21">
        <v>0</v>
      </c>
      <c r="T465" s="20">
        <f>VLOOKUP($A465,Database!$A:$Y,10,FALSE)</f>
        <v>46</v>
      </c>
      <c r="U465" s="20">
        <f>VLOOKUP($A465,Database!$A:$Y,11,FALSE)</f>
        <v>128</v>
      </c>
      <c r="V465" s="20">
        <f>VLOOKUP($A465,Database!$A:$Y,12,FALSE)</f>
        <v>153</v>
      </c>
      <c r="W465" s="20" t="str">
        <f>VLOOKUP(A465,Database!A:M,13,FALSE)</f>
        <v>Terminé</v>
      </c>
      <c r="X465" s="20">
        <f>VLOOKUP($A465,Database!$A:$Y,20,FALSE)</f>
        <v>3</v>
      </c>
      <c r="Y465" s="20">
        <f>VLOOKUP($A465,Database!$A:$Y,21,FALSE)</f>
        <v>1</v>
      </c>
      <c r="Z465" s="20">
        <f t="shared" si="42"/>
        <v>1</v>
      </c>
      <c r="AA465" s="20" t="str">
        <f t="shared" si="38"/>
        <v/>
      </c>
      <c r="AB465" s="20">
        <f t="shared" ca="1" si="39"/>
        <v>0</v>
      </c>
      <c r="AC465" s="20">
        <f t="shared" ca="1" si="40"/>
        <v>0</v>
      </c>
      <c r="AD465" s="20" t="str">
        <f ca="1">IF(AC465=0,"",IF(OR(ISBLANK(P465),ISBLANK(Q465)),"",IF(ISBLANK(VLOOKUP(A465,Database!A:AA,22,FALSE)),"",VLOOKUP(A465,Database!A:AA,22,FALSE))))</f>
        <v/>
      </c>
      <c r="AE465" s="20" t="str">
        <f>IFERROR(
   IF(
     OR(ISBLANK(P465),ISBLANK(Q465)),
     "",
     IF(
       AND(AB465&lt;&gt;"",OR(W465="Terminé",W465="En cours")),
       VLOOKUP(AD465,Setup_ScoreExactBonus!A:D,4,FALSE),
       0
     )),
  0)</f>
        <v/>
      </c>
      <c r="AF465" s="21">
        <f t="shared" si="41"/>
        <v>0</v>
      </c>
      <c r="AG465" s="21">
        <f ca="1">SUMIFS(AF$2:AF465,D$2:D465,D465)</f>
        <v>262</v>
      </c>
    </row>
    <row r="466" spans="1:33" hidden="1" x14ac:dyDescent="0.35">
      <c r="A466" s="21">
        <f>IF(ISBLANK(B466),"",COUNTIF(B$2:B466,B466))-1</f>
        <v>17</v>
      </c>
      <c r="B466" s="27">
        <v>6</v>
      </c>
      <c r="C466" s="10">
        <f>VLOOKUP($A466+IF($A466=0,1,0),Database!$A:$Y,7,FALSE)</f>
        <v>46189.875</v>
      </c>
      <c r="D466" s="21" t="str">
        <f>VLOOKUP(Pronostics!$B466,Setup_MPP!$A:$G,3,FALSE)</f>
        <v>Julay</v>
      </c>
      <c r="E466" s="21" t="str">
        <f>VLOOKUP(Pronostics!$B466,Setup_MPP!$A:$G,2,FALSE)</f>
        <v>Julie BOUCHARD</v>
      </c>
      <c r="F466" s="21" t="str">
        <f>VLOOKUP($B466,Setup_MPP!$A:$E,4,FALSE)</f>
        <v>#A6F7B1</v>
      </c>
      <c r="G466" s="21" t="str">
        <f>VLOOKUP($B466,Setup_MPP!$A:$E,5,FALSE)</f>
        <v>#6EC179</v>
      </c>
      <c r="H466" s="21" t="str">
        <f>IFERROR(IF(AND(A466&gt;=1,A466&lt;=104),VLOOKUP($A466,Location!$A:$J,6,FALSE),IF(A466=0,"Avant l'ouverture",IF(OR(A466=105,A466=106),"Bonus"))),"")</f>
        <v>Tour 1</v>
      </c>
      <c r="I466" s="21" t="str">
        <f>IF(LEFT(H466,4)="Tour",VLOOKUP(A466,Database!$A:$C,3,FALSE),"")</f>
        <v>I</v>
      </c>
      <c r="J466" s="21" t="str">
        <f>VLOOKUP($A466,Location!$A:$J,7,FALSE)</f>
        <v>France</v>
      </c>
      <c r="K466" s="21" t="str">
        <f>IFERROR(VLOOKUP(J466,Setup_Team!$B:$C,2,FALSE), "TDB")</f>
        <v>FRA</v>
      </c>
      <c r="L466" s="21" t="str">
        <f>VLOOKUP($A466,Location!$A:$J,8,FALSE)</f>
        <v>Sénégal</v>
      </c>
      <c r="M466" s="21" t="str">
        <f>IFERROR(VLOOKUP(L466,Setup_Team!$B:$C,2,FALSE), "TDB")</f>
        <v>SEN</v>
      </c>
      <c r="N466" s="21" t="str">
        <f>VLOOKUP($A466,Location!$A:$J,9,FALSE)</f>
        <v>East Rutherford, New Jersey/New York</v>
      </c>
      <c r="O466" s="21" t="str">
        <f>VLOOKUP($A466,Location!$A:$J,10,FALSE)</f>
        <v>MetLife Stadium</v>
      </c>
      <c r="P466" s="27">
        <v>3</v>
      </c>
      <c r="Q466" s="27">
        <v>1</v>
      </c>
      <c r="R466" s="27" t="str">
        <f t="shared" si="43"/>
        <v>3-1</v>
      </c>
      <c r="S466" s="21">
        <v>0</v>
      </c>
      <c r="T466" s="20">
        <f>VLOOKUP($A466,Database!$A:$Y,10,FALSE)</f>
        <v>46</v>
      </c>
      <c r="U466" s="20">
        <f>VLOOKUP($A466,Database!$A:$Y,11,FALSE)</f>
        <v>128</v>
      </c>
      <c r="V466" s="20">
        <f>VLOOKUP($A466,Database!$A:$Y,12,FALSE)</f>
        <v>153</v>
      </c>
      <c r="W466" s="20" t="str">
        <f>VLOOKUP(A466,Database!A:M,13,FALSE)</f>
        <v>Terminé</v>
      </c>
      <c r="X466" s="20">
        <f>VLOOKUP($A466,Database!$A:$Y,20,FALSE)</f>
        <v>3</v>
      </c>
      <c r="Y466" s="20">
        <f>VLOOKUP($A466,Database!$A:$Y,21,FALSE)</f>
        <v>1</v>
      </c>
      <c r="Z466" s="20">
        <f t="shared" si="42"/>
        <v>0</v>
      </c>
      <c r="AA466" s="20">
        <f t="shared" si="38"/>
        <v>1</v>
      </c>
      <c r="AB466" s="20">
        <f t="shared" ca="1" si="39"/>
        <v>46</v>
      </c>
      <c r="AC466" s="20">
        <f t="shared" ca="1" si="40"/>
        <v>1</v>
      </c>
      <c r="AD466" s="20" t="str">
        <f ca="1">IF(AC466=0,"",IF(OR(ISBLANK(P466),ISBLANK(Q466)),"",IF(ISBLANK(VLOOKUP(A466,Database!A:AA,22,FALSE)),"",VLOOKUP(A466,Database!A:AA,22,FALSE))))</f>
        <v>Rare</v>
      </c>
      <c r="AE466" s="20">
        <f ca="1">IFERROR(
   IF(
     OR(ISBLANK(P466),ISBLANK(Q466)),
     "",
     IF(
       AND(AB466&lt;&gt;"",OR(W466="Terminé",W466="En cours")),
       VLOOKUP(AD466,Setup_ScoreExactBonus!A:D,4,FALSE),
       0
     )),
  0)</f>
        <v>30</v>
      </c>
      <c r="AF466" s="21">
        <f t="shared" ca="1" si="41"/>
        <v>76</v>
      </c>
      <c r="AG466" s="21">
        <f ca="1">SUMIFS(AF$2:AF466,D$2:D466,D466)</f>
        <v>583</v>
      </c>
    </row>
    <row r="467" spans="1:33" hidden="1" x14ac:dyDescent="0.35">
      <c r="A467" s="21">
        <f>IF(ISBLANK(B467),"",COUNTIF(B$2:B467,B467))-1</f>
        <v>17</v>
      </c>
      <c r="B467" s="27">
        <v>7</v>
      </c>
      <c r="C467" s="10">
        <f>VLOOKUP($A467+IF($A467=0,1,0),Database!$A:$Y,7,FALSE)</f>
        <v>46189.875</v>
      </c>
      <c r="D467" s="21" t="str">
        <f>VLOOKUP(Pronostics!$B467,Setup_MPP!$A:$G,3,FALSE)</f>
        <v>__Vince__</v>
      </c>
      <c r="E467" s="21" t="str">
        <f>VLOOKUP(Pronostics!$B467,Setup_MPP!$A:$G,2,FALSE)</f>
        <v>Vincent FRAYSSE</v>
      </c>
      <c r="F467" s="21" t="str">
        <f>VLOOKUP($B467,Setup_MPP!$A:$E,4,FALSE)</f>
        <v>#B2EAE8</v>
      </c>
      <c r="G467" s="21" t="str">
        <f>VLOOKUP($B467,Setup_MPP!$A:$E,5,FALSE)</f>
        <v>#6CB4B1</v>
      </c>
      <c r="H467" s="21" t="str">
        <f>IFERROR(IF(AND(A467&gt;=1,A467&lt;=104),VLOOKUP($A467,Location!$A:$J,6,FALSE),IF(A467=0,"Avant l'ouverture",IF(OR(A467=105,A467=106),"Bonus"))),"")</f>
        <v>Tour 1</v>
      </c>
      <c r="I467" s="21" t="str">
        <f>IF(LEFT(H467,4)="Tour",VLOOKUP(A467,Database!$A:$C,3,FALSE),"")</f>
        <v>I</v>
      </c>
      <c r="J467" s="21" t="str">
        <f>VLOOKUP($A467,Location!$A:$J,7,FALSE)</f>
        <v>France</v>
      </c>
      <c r="K467" s="21" t="str">
        <f>IFERROR(VLOOKUP(J467,Setup_Team!$B:$C,2,FALSE), "TDB")</f>
        <v>FRA</v>
      </c>
      <c r="L467" s="21" t="str">
        <f>VLOOKUP($A467,Location!$A:$J,8,FALSE)</f>
        <v>Sénégal</v>
      </c>
      <c r="M467" s="21" t="str">
        <f>IFERROR(VLOOKUP(L467,Setup_Team!$B:$C,2,FALSE), "TDB")</f>
        <v>SEN</v>
      </c>
      <c r="N467" s="21" t="str">
        <f>VLOOKUP($A467,Location!$A:$J,9,FALSE)</f>
        <v>East Rutherford, New Jersey/New York</v>
      </c>
      <c r="O467" s="21" t="str">
        <f>VLOOKUP($A467,Location!$A:$J,10,FALSE)</f>
        <v>MetLife Stadium</v>
      </c>
      <c r="P467" s="27">
        <v>3</v>
      </c>
      <c r="Q467" s="27">
        <v>0</v>
      </c>
      <c r="R467" s="27" t="str">
        <f t="shared" si="43"/>
        <v>3-0</v>
      </c>
      <c r="S467" s="21">
        <v>0</v>
      </c>
      <c r="T467" s="20">
        <f>VLOOKUP($A467,Database!$A:$Y,10,FALSE)</f>
        <v>46</v>
      </c>
      <c r="U467" s="20">
        <f>VLOOKUP($A467,Database!$A:$Y,11,FALSE)</f>
        <v>128</v>
      </c>
      <c r="V467" s="20">
        <f>VLOOKUP($A467,Database!$A:$Y,12,FALSE)</f>
        <v>153</v>
      </c>
      <c r="W467" s="20" t="str">
        <f>VLOOKUP(A467,Database!A:M,13,FALSE)</f>
        <v>Terminé</v>
      </c>
      <c r="X467" s="20">
        <f>VLOOKUP($A467,Database!$A:$Y,20,FALSE)</f>
        <v>3</v>
      </c>
      <c r="Y467" s="20">
        <f>VLOOKUP($A467,Database!$A:$Y,21,FALSE)</f>
        <v>1</v>
      </c>
      <c r="Z467" s="20">
        <f t="shared" si="42"/>
        <v>0</v>
      </c>
      <c r="AA467" s="20">
        <f t="shared" si="38"/>
        <v>1</v>
      </c>
      <c r="AB467" s="20">
        <f t="shared" ca="1" si="39"/>
        <v>46</v>
      </c>
      <c r="AC467" s="20">
        <f t="shared" ca="1" si="40"/>
        <v>0</v>
      </c>
      <c r="AD467" s="20" t="str">
        <f ca="1">IF(AC467=0,"",IF(OR(ISBLANK(P467),ISBLANK(Q467)),"",IF(ISBLANK(VLOOKUP(A467,Database!A:AA,22,FALSE)),"",VLOOKUP(A467,Database!A:AA,22,FALSE))))</f>
        <v/>
      </c>
      <c r="AE467" s="20">
        <f ca="1">IFERROR(
   IF(
     OR(ISBLANK(P467),ISBLANK(Q467)),
     "",
     IF(
       AND(AB467&lt;&gt;"",OR(W467="Terminé",W467="En cours")),
       VLOOKUP(AD467,Setup_ScoreExactBonus!A:D,4,FALSE),
       0
     )),
  0)</f>
        <v>0</v>
      </c>
      <c r="AF467" s="21">
        <f t="shared" ca="1" si="41"/>
        <v>46</v>
      </c>
      <c r="AG467" s="21">
        <f ca="1">SUMIFS(AF$2:AF467,D$2:D467,D467)</f>
        <v>184</v>
      </c>
    </row>
    <row r="468" spans="1:33" hidden="1" x14ac:dyDescent="0.35">
      <c r="A468" s="21">
        <f>IF(ISBLANK(B468),"",COUNTIF(B$2:B468,B468))-1</f>
        <v>17</v>
      </c>
      <c r="B468" s="27">
        <v>8</v>
      </c>
      <c r="C468" s="10">
        <f>VLOOKUP($A468+IF($A468=0,1,0),Database!$A:$Y,7,FALSE)</f>
        <v>46189.875</v>
      </c>
      <c r="D468" s="21" t="str">
        <f>VLOOKUP(Pronostics!$B468,Setup_MPP!$A:$G,3,FALSE)</f>
        <v>Louuiiis</v>
      </c>
      <c r="E468" s="21" t="str">
        <f>VLOOKUP(Pronostics!$B468,Setup_MPP!$A:$G,2,FALSE)</f>
        <v>Louis HARLE</v>
      </c>
      <c r="F468" s="21" t="str">
        <f>VLOOKUP($B468,Setup_MPP!$A:$E,4,FALSE)</f>
        <v>#EEF7B1</v>
      </c>
      <c r="G468" s="21" t="str">
        <f>VLOOKUP($B468,Setup_MPP!$A:$E,5,FALSE)</f>
        <v>#C1CB7D</v>
      </c>
      <c r="H468" s="21" t="str">
        <f>IFERROR(IF(AND(A468&gt;=1,A468&lt;=104),VLOOKUP($A468,Location!$A:$J,6,FALSE),IF(A468=0,"Avant l'ouverture",IF(OR(A468=105,A468=106),"Bonus"))),"")</f>
        <v>Tour 1</v>
      </c>
      <c r="I468" s="21" t="str">
        <f>IF(LEFT(H468,4)="Tour",VLOOKUP(A468,Database!$A:$C,3,FALSE),"")</f>
        <v>I</v>
      </c>
      <c r="J468" s="21" t="str">
        <f>VLOOKUP($A468,Location!$A:$J,7,FALSE)</f>
        <v>France</v>
      </c>
      <c r="K468" s="21" t="str">
        <f>IFERROR(VLOOKUP(J468,Setup_Team!$B:$C,2,FALSE), "TDB")</f>
        <v>FRA</v>
      </c>
      <c r="L468" s="21" t="str">
        <f>VLOOKUP($A468,Location!$A:$J,8,FALSE)</f>
        <v>Sénégal</v>
      </c>
      <c r="M468" s="21" t="str">
        <f>IFERROR(VLOOKUP(L468,Setup_Team!$B:$C,2,FALSE), "TDB")</f>
        <v>SEN</v>
      </c>
      <c r="N468" s="21" t="str">
        <f>VLOOKUP($A468,Location!$A:$J,9,FALSE)</f>
        <v>East Rutherford, New Jersey/New York</v>
      </c>
      <c r="O468" s="21" t="str">
        <f>VLOOKUP($A468,Location!$A:$J,10,FALSE)</f>
        <v>MetLife Stadium</v>
      </c>
      <c r="P468" s="27">
        <v>1</v>
      </c>
      <c r="Q468" s="27">
        <v>0</v>
      </c>
      <c r="R468" s="27" t="str">
        <f t="shared" si="43"/>
        <v>1-0</v>
      </c>
      <c r="S468" s="21">
        <v>0</v>
      </c>
      <c r="T468" s="20">
        <f>VLOOKUP($A468,Database!$A:$Y,10,FALSE)</f>
        <v>46</v>
      </c>
      <c r="U468" s="20">
        <f>VLOOKUP($A468,Database!$A:$Y,11,FALSE)</f>
        <v>128</v>
      </c>
      <c r="V468" s="20">
        <f>VLOOKUP($A468,Database!$A:$Y,12,FALSE)</f>
        <v>153</v>
      </c>
      <c r="W468" s="20" t="str">
        <f>VLOOKUP(A468,Database!A:M,13,FALSE)</f>
        <v>Terminé</v>
      </c>
      <c r="X468" s="20">
        <f>VLOOKUP($A468,Database!$A:$Y,20,FALSE)</f>
        <v>3</v>
      </c>
      <c r="Y468" s="20">
        <f>VLOOKUP($A468,Database!$A:$Y,21,FALSE)</f>
        <v>1</v>
      </c>
      <c r="Z468" s="20">
        <f t="shared" si="42"/>
        <v>0</v>
      </c>
      <c r="AA468" s="20">
        <f t="shared" si="38"/>
        <v>1</v>
      </c>
      <c r="AB468" s="20">
        <f t="shared" ca="1" si="39"/>
        <v>46</v>
      </c>
      <c r="AC468" s="20">
        <f t="shared" ca="1" si="40"/>
        <v>0</v>
      </c>
      <c r="AD468" s="20" t="str">
        <f ca="1">IF(AC468=0,"",IF(OR(ISBLANK(P468),ISBLANK(Q468)),"",IF(ISBLANK(VLOOKUP(A468,Database!A:AA,22,FALSE)),"",VLOOKUP(A468,Database!A:AA,22,FALSE))))</f>
        <v/>
      </c>
      <c r="AE468" s="20">
        <f ca="1">IFERROR(
   IF(
     OR(ISBLANK(P468),ISBLANK(Q468)),
     "",
     IF(
       AND(AB468&lt;&gt;"",OR(W468="Terminé",W468="En cours")),
       VLOOKUP(AD468,Setup_ScoreExactBonus!A:D,4,FALSE),
       0
     )),
  0)</f>
        <v>0</v>
      </c>
      <c r="AF468" s="21">
        <f t="shared" ca="1" si="41"/>
        <v>46</v>
      </c>
      <c r="AG468" s="21">
        <f ca="1">SUMIFS(AF$2:AF468,D$2:D468,D468)</f>
        <v>669</v>
      </c>
    </row>
    <row r="469" spans="1:33" x14ac:dyDescent="0.35">
      <c r="A469" s="21">
        <f>IF(ISBLANK(B469),"",COUNTIF(B$2:B469,B469))-1</f>
        <v>17</v>
      </c>
      <c r="B469" s="27">
        <v>9</v>
      </c>
      <c r="C469" s="10">
        <f>VLOOKUP($A469+IF($A469=0,1,0),Database!$A:$Y,7,FALSE)</f>
        <v>46189.875</v>
      </c>
      <c r="D469" s="21" t="str">
        <f>VLOOKUP(Pronostics!$B469,Setup_MPP!$A:$G,3,FALSE)</f>
        <v>Aurelien_dpq</v>
      </c>
      <c r="E469" s="21" t="str">
        <f>VLOOKUP(Pronostics!$B469,Setup_MPP!$A:$G,2,FALSE)</f>
        <v>Aurélien DE POULPIQUET</v>
      </c>
      <c r="F469" s="21" t="str">
        <f>VLOOKUP($B469,Setup_MPP!$A:$E,4,FALSE)</f>
        <v>#F4EA9D</v>
      </c>
      <c r="G469" s="21" t="str">
        <f>VLOOKUP($B469,Setup_MPP!$A:$E,5,FALSE)</f>
        <v>#D2C458</v>
      </c>
      <c r="H469" s="21" t="str">
        <f>IFERROR(IF(AND(A469&gt;=1,A469&lt;=104),VLOOKUP($A469,Location!$A:$J,6,FALSE),IF(A469=0,"Avant l'ouverture",IF(OR(A469=105,A469=106),"Bonus"))),"")</f>
        <v>Tour 1</v>
      </c>
      <c r="I469" s="21" t="str">
        <f>IF(LEFT(H469,4)="Tour",VLOOKUP(A469,Database!$A:$C,3,FALSE),"")</f>
        <v>I</v>
      </c>
      <c r="J469" s="21" t="str">
        <f>VLOOKUP($A469,Location!$A:$J,7,FALSE)</f>
        <v>France</v>
      </c>
      <c r="K469" s="21" t="str">
        <f>IFERROR(VLOOKUP(J469,Setup_Team!$B:$C,2,FALSE), "TDB")</f>
        <v>FRA</v>
      </c>
      <c r="L469" s="21" t="str">
        <f>VLOOKUP($A469,Location!$A:$J,8,FALSE)</f>
        <v>Sénégal</v>
      </c>
      <c r="M469" s="21" t="str">
        <f>IFERROR(VLOOKUP(L469,Setup_Team!$B:$C,2,FALSE), "TDB")</f>
        <v>SEN</v>
      </c>
      <c r="N469" s="21" t="str">
        <f>VLOOKUP($A469,Location!$A:$J,9,FALSE)</f>
        <v>East Rutherford, New Jersey/New York</v>
      </c>
      <c r="O469" s="21" t="str">
        <f>VLOOKUP($A469,Location!$A:$J,10,FALSE)</f>
        <v>MetLife Stadium</v>
      </c>
      <c r="P469" s="27">
        <v>2</v>
      </c>
      <c r="Q469" s="27">
        <v>2</v>
      </c>
      <c r="R469" s="27" t="str">
        <f t="shared" si="43"/>
        <v>2-2</v>
      </c>
      <c r="S469" s="21">
        <v>0</v>
      </c>
      <c r="T469" s="20">
        <f>VLOOKUP($A469,Database!$A:$Y,10,FALSE)</f>
        <v>46</v>
      </c>
      <c r="U469" s="20">
        <f>VLOOKUP($A469,Database!$A:$Y,11,FALSE)</f>
        <v>128</v>
      </c>
      <c r="V469" s="20">
        <f>VLOOKUP($A469,Database!$A:$Y,12,FALSE)</f>
        <v>153</v>
      </c>
      <c r="W469" s="20" t="str">
        <f>VLOOKUP(A469,Database!A:M,13,FALSE)</f>
        <v>Terminé</v>
      </c>
      <c r="X469" s="20">
        <f>VLOOKUP($A469,Database!$A:$Y,20,FALSE)</f>
        <v>3</v>
      </c>
      <c r="Y469" s="20">
        <f>VLOOKUP($A469,Database!$A:$Y,21,FALSE)</f>
        <v>1</v>
      </c>
      <c r="Z469" s="20">
        <f t="shared" si="42"/>
        <v>0</v>
      </c>
      <c r="AA469" s="20">
        <f t="shared" si="38"/>
        <v>0</v>
      </c>
      <c r="AB469" s="20">
        <f t="shared" ca="1" si="39"/>
        <v>0</v>
      </c>
      <c r="AC469" s="20">
        <f t="shared" ca="1" si="40"/>
        <v>0</v>
      </c>
      <c r="AD469" s="20" t="str">
        <f ca="1">IF(AC469=0,"",IF(OR(ISBLANK(P469),ISBLANK(Q469)),"",IF(ISBLANK(VLOOKUP(A469,Database!A:AA,22,FALSE)),"",VLOOKUP(A469,Database!A:AA,22,FALSE))))</f>
        <v/>
      </c>
      <c r="AE469" s="20">
        <f ca="1">IFERROR(
   IF(
     OR(ISBLANK(P469),ISBLANK(Q469)),
     "",
     IF(
       AND(AB469&lt;&gt;"",OR(W469="Terminé",W469="En cours")),
       VLOOKUP(AD469,Setup_ScoreExactBonus!A:D,4,FALSE),
       0
     )),
  0)</f>
        <v>0</v>
      </c>
      <c r="AF469" s="21">
        <f t="shared" ca="1" si="41"/>
        <v>0</v>
      </c>
      <c r="AG469" s="21">
        <f ca="1">SUMIFS(AF$2:AF469,D$2:D469,D469)</f>
        <v>492</v>
      </c>
    </row>
    <row r="470" spans="1:33" hidden="1" x14ac:dyDescent="0.35">
      <c r="A470" s="21">
        <f>IF(ISBLANK(B470),"",COUNTIF(B$2:B470,B470))-1</f>
        <v>17</v>
      </c>
      <c r="B470" s="27">
        <v>10</v>
      </c>
      <c r="C470" s="10">
        <f>VLOOKUP($A470+IF($A470=0,1,0),Database!$A:$Y,7,FALSE)</f>
        <v>46189.875</v>
      </c>
      <c r="D470" s="21" t="str">
        <f>VLOOKUP(Pronostics!$B470,Setup_MPP!$A:$G,3,FALSE)</f>
        <v>RandomPaul</v>
      </c>
      <c r="E470" s="21" t="str">
        <f>VLOOKUP(Pronostics!$B470,Setup_MPP!$A:$G,2,FALSE)</f>
        <v>Paul MONTESINOS</v>
      </c>
      <c r="F470" s="21" t="str">
        <f>VLOOKUP($B470,Setup_MPP!$A:$E,4,FALSE)</f>
        <v>#C4B0FF</v>
      </c>
      <c r="G470" s="21" t="str">
        <f>VLOOKUP($B470,Setup_MPP!$A:$E,5,FALSE)</f>
        <v>#7F66C8</v>
      </c>
      <c r="H470" s="21" t="str">
        <f>IFERROR(IF(AND(A470&gt;=1,A470&lt;=104),VLOOKUP($A470,Location!$A:$J,6,FALSE),IF(A470=0,"Avant l'ouverture",IF(OR(A470=105,A470=106),"Bonus"))),"")</f>
        <v>Tour 1</v>
      </c>
      <c r="I470" s="21" t="str">
        <f>IF(LEFT(H470,4)="Tour",VLOOKUP(A470,Database!$A:$C,3,FALSE),"")</f>
        <v>I</v>
      </c>
      <c r="J470" s="21" t="str">
        <f>VLOOKUP($A470,Location!$A:$J,7,FALSE)</f>
        <v>France</v>
      </c>
      <c r="K470" s="21" t="str">
        <f>IFERROR(VLOOKUP(J470,Setup_Team!$B:$C,2,FALSE), "TDB")</f>
        <v>FRA</v>
      </c>
      <c r="L470" s="21" t="str">
        <f>VLOOKUP($A470,Location!$A:$J,8,FALSE)</f>
        <v>Sénégal</v>
      </c>
      <c r="M470" s="21" t="str">
        <f>IFERROR(VLOOKUP(L470,Setup_Team!$B:$C,2,FALSE), "TDB")</f>
        <v>SEN</v>
      </c>
      <c r="N470" s="21" t="str">
        <f>VLOOKUP($A470,Location!$A:$J,9,FALSE)</f>
        <v>East Rutherford, New Jersey/New York</v>
      </c>
      <c r="O470" s="21" t="str">
        <f>VLOOKUP($A470,Location!$A:$J,10,FALSE)</f>
        <v>MetLife Stadium</v>
      </c>
      <c r="P470" s="27">
        <v>3</v>
      </c>
      <c r="Q470" s="27">
        <v>0</v>
      </c>
      <c r="R470" s="27" t="str">
        <f t="shared" si="43"/>
        <v>3-0</v>
      </c>
      <c r="S470" s="21">
        <v>0</v>
      </c>
      <c r="T470" s="20">
        <f>VLOOKUP($A470,Database!$A:$Y,10,FALSE)</f>
        <v>46</v>
      </c>
      <c r="U470" s="20">
        <f>VLOOKUP($A470,Database!$A:$Y,11,FALSE)</f>
        <v>128</v>
      </c>
      <c r="V470" s="20">
        <f>VLOOKUP($A470,Database!$A:$Y,12,FALSE)</f>
        <v>153</v>
      </c>
      <c r="W470" s="20" t="str">
        <f>VLOOKUP(A470,Database!A:M,13,FALSE)</f>
        <v>Terminé</v>
      </c>
      <c r="X470" s="20">
        <f>VLOOKUP($A470,Database!$A:$Y,20,FALSE)</f>
        <v>3</v>
      </c>
      <c r="Y470" s="20">
        <f>VLOOKUP($A470,Database!$A:$Y,21,FALSE)</f>
        <v>1</v>
      </c>
      <c r="Z470" s="20">
        <f t="shared" si="42"/>
        <v>0</v>
      </c>
      <c r="AA470" s="20">
        <f t="shared" si="38"/>
        <v>1</v>
      </c>
      <c r="AB470" s="20">
        <f t="shared" ca="1" si="39"/>
        <v>46</v>
      </c>
      <c r="AC470" s="20">
        <f t="shared" ca="1" si="40"/>
        <v>0</v>
      </c>
      <c r="AD470" s="20" t="str">
        <f ca="1">IF(AC470=0,"",IF(OR(ISBLANK(P470),ISBLANK(Q470)),"",IF(ISBLANK(VLOOKUP(A470,Database!A:AA,22,FALSE)),"",VLOOKUP(A470,Database!A:AA,22,FALSE))))</f>
        <v/>
      </c>
      <c r="AE470" s="20">
        <f ca="1">IFERROR(
   IF(
     OR(ISBLANK(P470),ISBLANK(Q470)),
     "",
     IF(
       AND(AB470&lt;&gt;"",OR(W470="Terminé",W470="En cours")),
       VLOOKUP(AD470,Setup_ScoreExactBonus!A:D,4,FALSE),
       0
     )),
  0)</f>
        <v>0</v>
      </c>
      <c r="AF470" s="21">
        <f t="shared" ca="1" si="41"/>
        <v>46</v>
      </c>
      <c r="AG470" s="21">
        <f ca="1">SUMIFS(AF$2:AF470,D$2:D470,D470)</f>
        <v>578</v>
      </c>
    </row>
    <row r="471" spans="1:33" hidden="1" x14ac:dyDescent="0.35">
      <c r="A471" s="21">
        <f>IF(ISBLANK(B471),"",COUNTIF(B$2:B471,B471))-1</f>
        <v>17</v>
      </c>
      <c r="B471" s="27">
        <v>11</v>
      </c>
      <c r="C471" s="10">
        <f>VLOOKUP($A471+IF($A471=0,1,0),Database!$A:$Y,7,FALSE)</f>
        <v>46189.875</v>
      </c>
      <c r="D471" s="21" t="str">
        <f>VLOOKUP(Pronostics!$B471,Setup_MPP!$A:$G,3,FALSE)</f>
        <v>Kinsley91</v>
      </c>
      <c r="E471" s="21" t="str">
        <f>VLOOKUP(Pronostics!$B471,Setup_MPP!$A:$G,2,FALSE)</f>
        <v>Kinsley ROQUE</v>
      </c>
      <c r="F471" s="21" t="str">
        <f>VLOOKUP($B471,Setup_MPP!$A:$E,4,FALSE)</f>
        <v>#CBEBBA</v>
      </c>
      <c r="G471" s="21" t="str">
        <f>VLOOKUP($B471,Setup_MPP!$A:$E,5,FALSE)</f>
        <v>#70BC6E</v>
      </c>
      <c r="H471" s="21" t="str">
        <f>IFERROR(IF(AND(A471&gt;=1,A471&lt;=104),VLOOKUP($A471,Location!$A:$J,6,FALSE),IF(A471=0,"Avant l'ouverture",IF(OR(A471=105,A471=106),"Bonus"))),"")</f>
        <v>Tour 1</v>
      </c>
      <c r="I471" s="21" t="str">
        <f>IF(LEFT(H471,4)="Tour",VLOOKUP(A471,Database!$A:$C,3,FALSE),"")</f>
        <v>I</v>
      </c>
      <c r="J471" s="21" t="str">
        <f>VLOOKUP($A471,Location!$A:$J,7,FALSE)</f>
        <v>France</v>
      </c>
      <c r="K471" s="21" t="str">
        <f>IFERROR(VLOOKUP(J471,Setup_Team!$B:$C,2,FALSE), "TDB")</f>
        <v>FRA</v>
      </c>
      <c r="L471" s="21" t="str">
        <f>VLOOKUP($A471,Location!$A:$J,8,FALSE)</f>
        <v>Sénégal</v>
      </c>
      <c r="M471" s="21" t="str">
        <f>IFERROR(VLOOKUP(L471,Setup_Team!$B:$C,2,FALSE), "TDB")</f>
        <v>SEN</v>
      </c>
      <c r="N471" s="21" t="str">
        <f>VLOOKUP($A471,Location!$A:$J,9,FALSE)</f>
        <v>East Rutherford, New Jersey/New York</v>
      </c>
      <c r="O471" s="21" t="str">
        <f>VLOOKUP($A471,Location!$A:$J,10,FALSE)</f>
        <v>MetLife Stadium</v>
      </c>
      <c r="P471" s="27">
        <v>2</v>
      </c>
      <c r="Q471" s="27">
        <v>0</v>
      </c>
      <c r="R471" s="27" t="str">
        <f t="shared" si="43"/>
        <v>2-0</v>
      </c>
      <c r="S471" s="21">
        <v>0</v>
      </c>
      <c r="T471" s="20">
        <f>VLOOKUP($A471,Database!$A:$Y,10,FALSE)</f>
        <v>46</v>
      </c>
      <c r="U471" s="20">
        <f>VLOOKUP($A471,Database!$A:$Y,11,FALSE)</f>
        <v>128</v>
      </c>
      <c r="V471" s="20">
        <f>VLOOKUP($A471,Database!$A:$Y,12,FALSE)</f>
        <v>153</v>
      </c>
      <c r="W471" s="20" t="str">
        <f>VLOOKUP(A471,Database!A:M,13,FALSE)</f>
        <v>Terminé</v>
      </c>
      <c r="X471" s="20">
        <f>VLOOKUP($A471,Database!$A:$Y,20,FALSE)</f>
        <v>3</v>
      </c>
      <c r="Y471" s="20">
        <f>VLOOKUP($A471,Database!$A:$Y,21,FALSE)</f>
        <v>1</v>
      </c>
      <c r="Z471" s="20">
        <f t="shared" si="42"/>
        <v>0</v>
      </c>
      <c r="AA471" s="20">
        <f t="shared" si="38"/>
        <v>1</v>
      </c>
      <c r="AB471" s="20">
        <f t="shared" ca="1" si="39"/>
        <v>46</v>
      </c>
      <c r="AC471" s="20">
        <f t="shared" ca="1" si="40"/>
        <v>0</v>
      </c>
      <c r="AD471" s="20" t="str">
        <f ca="1">IF(AC471=0,"",IF(OR(ISBLANK(P471),ISBLANK(Q471)),"",IF(ISBLANK(VLOOKUP(A471,Database!A:AA,22,FALSE)),"",VLOOKUP(A471,Database!A:AA,22,FALSE))))</f>
        <v/>
      </c>
      <c r="AE471" s="20">
        <f ca="1">IFERROR(
   IF(
     OR(ISBLANK(P471),ISBLANK(Q471)),
     "",
     IF(
       AND(AB471&lt;&gt;"",OR(W471="Terminé",W471="En cours")),
       VLOOKUP(AD471,Setup_ScoreExactBonus!A:D,4,FALSE),
       0
     )),
  0)</f>
        <v>0</v>
      </c>
      <c r="AF471" s="21">
        <f t="shared" ca="1" si="41"/>
        <v>46</v>
      </c>
      <c r="AG471" s="21">
        <f ca="1">SUMIFS(AF$2:AF471,D$2:D471,D471)</f>
        <v>651</v>
      </c>
    </row>
    <row r="472" spans="1:33" hidden="1" x14ac:dyDescent="0.35">
      <c r="A472" s="21">
        <f>IF(ISBLANK(B472),"",COUNTIF(B$2:B472,B472))-1</f>
        <v>17</v>
      </c>
      <c r="B472" s="27">
        <v>12</v>
      </c>
      <c r="C472" s="10">
        <f>VLOOKUP($A472+IF($A472=0,1,0),Database!$A:$Y,7,FALSE)</f>
        <v>46189.875</v>
      </c>
      <c r="D472" s="21" t="str">
        <f>VLOOKUP(Pronostics!$B472,Setup_MPP!$A:$G,3,FALSE)</f>
        <v>Jaouad1</v>
      </c>
      <c r="E472" s="21" t="str">
        <f>VLOOKUP(Pronostics!$B472,Setup_MPP!$A:$G,2,FALSE)</f>
        <v>Jaouad SETTI</v>
      </c>
      <c r="F472" s="21" t="str">
        <f>VLOOKUP($B472,Setup_MPP!$A:$E,4,FALSE)</f>
        <v>#C2D4FF</v>
      </c>
      <c r="G472" s="21" t="str">
        <f>VLOOKUP($B472,Setup_MPP!$A:$E,5,FALSE)</f>
        <v>#6586D5</v>
      </c>
      <c r="H472" s="21" t="str">
        <f>IFERROR(IF(AND(A472&gt;=1,A472&lt;=104),VLOOKUP($A472,Location!$A:$J,6,FALSE),IF(A472=0,"Avant l'ouverture",IF(OR(A472=105,A472=106),"Bonus"))),"")</f>
        <v>Tour 1</v>
      </c>
      <c r="I472" s="21" t="str">
        <f>IF(LEFT(H472,4)="Tour",VLOOKUP(A472,Database!$A:$C,3,FALSE),"")</f>
        <v>I</v>
      </c>
      <c r="J472" s="21" t="str">
        <f>VLOOKUP($A472,Location!$A:$J,7,FALSE)</f>
        <v>France</v>
      </c>
      <c r="K472" s="21" t="str">
        <f>IFERROR(VLOOKUP(J472,Setup_Team!$B:$C,2,FALSE), "TDB")</f>
        <v>FRA</v>
      </c>
      <c r="L472" s="21" t="str">
        <f>VLOOKUP($A472,Location!$A:$J,8,FALSE)</f>
        <v>Sénégal</v>
      </c>
      <c r="M472" s="21" t="str">
        <f>IFERROR(VLOOKUP(L472,Setup_Team!$B:$C,2,FALSE), "TDB")</f>
        <v>SEN</v>
      </c>
      <c r="N472" s="21" t="str">
        <f>VLOOKUP($A472,Location!$A:$J,9,FALSE)</f>
        <v>East Rutherford, New Jersey/New York</v>
      </c>
      <c r="O472" s="21" t="str">
        <f>VLOOKUP($A472,Location!$A:$J,10,FALSE)</f>
        <v>MetLife Stadium</v>
      </c>
      <c r="P472" s="27">
        <v>3</v>
      </c>
      <c r="Q472" s="27">
        <v>1</v>
      </c>
      <c r="R472" s="27" t="str">
        <f t="shared" si="43"/>
        <v>3-1</v>
      </c>
      <c r="S472" s="21">
        <v>0</v>
      </c>
      <c r="T472" s="20">
        <f>VLOOKUP($A472,Database!$A:$Y,10,FALSE)</f>
        <v>46</v>
      </c>
      <c r="U472" s="20">
        <f>VLOOKUP($A472,Database!$A:$Y,11,FALSE)</f>
        <v>128</v>
      </c>
      <c r="V472" s="20">
        <f>VLOOKUP($A472,Database!$A:$Y,12,FALSE)</f>
        <v>153</v>
      </c>
      <c r="W472" s="20" t="str">
        <f>VLOOKUP(A472,Database!A:M,13,FALSE)</f>
        <v>Terminé</v>
      </c>
      <c r="X472" s="20">
        <f>VLOOKUP($A472,Database!$A:$Y,20,FALSE)</f>
        <v>3</v>
      </c>
      <c r="Y472" s="20">
        <f>VLOOKUP($A472,Database!$A:$Y,21,FALSE)</f>
        <v>1</v>
      </c>
      <c r="Z472" s="20">
        <f t="shared" si="42"/>
        <v>0</v>
      </c>
      <c r="AA472" s="20">
        <f t="shared" si="38"/>
        <v>1</v>
      </c>
      <c r="AB472" s="20">
        <f t="shared" ca="1" si="39"/>
        <v>46</v>
      </c>
      <c r="AC472" s="20">
        <f t="shared" ca="1" si="40"/>
        <v>1</v>
      </c>
      <c r="AD472" s="20" t="str">
        <f ca="1">IF(AC472=0,"",IF(OR(ISBLANK(P472),ISBLANK(Q472)),"",IF(ISBLANK(VLOOKUP(A472,Database!A:AA,22,FALSE)),"",VLOOKUP(A472,Database!A:AA,22,FALSE))))</f>
        <v>Rare</v>
      </c>
      <c r="AE472" s="20">
        <f ca="1">IFERROR(
   IF(
     OR(ISBLANK(P472),ISBLANK(Q472)),
     "",
     IF(
       AND(AB472&lt;&gt;"",OR(W472="Terminé",W472="En cours")),
       VLOOKUP(AD472,Setup_ScoreExactBonus!A:D,4,FALSE),
       0
     )),
  0)</f>
        <v>30</v>
      </c>
      <c r="AF472" s="21">
        <f t="shared" ca="1" si="41"/>
        <v>76</v>
      </c>
      <c r="AG472" s="21">
        <f ca="1">SUMIFS(AF$2:AF472,D$2:D472,D472)</f>
        <v>833</v>
      </c>
    </row>
    <row r="473" spans="1:33" hidden="1" x14ac:dyDescent="0.35">
      <c r="A473" s="21">
        <f>IF(ISBLANK(B473),"",COUNTIF(B$2:B473,B473))-1</f>
        <v>17</v>
      </c>
      <c r="B473" s="27">
        <v>13</v>
      </c>
      <c r="C473" s="10">
        <f>VLOOKUP($A473+IF($A473=0,1,0),Database!$A:$Y,7,FALSE)</f>
        <v>46189.875</v>
      </c>
      <c r="D473" s="21" t="str">
        <f>VLOOKUP(Pronostics!$B473,Setup_MPP!$A:$G,3,FALSE)</f>
        <v>Julien_I</v>
      </c>
      <c r="E473" s="21" t="str">
        <f>VLOOKUP(Pronostics!$B473,Setup_MPP!$A:$G,2,FALSE)</f>
        <v>Julien INGE</v>
      </c>
      <c r="F473" s="21" t="str">
        <f>VLOOKUP($B473,Setup_MPP!$A:$E,4,FALSE)</f>
        <v>#C1E0EF</v>
      </c>
      <c r="G473" s="21" t="str">
        <f>VLOOKUP($B473,Setup_MPP!$A:$E,5,FALSE)</f>
        <v>#4F91B2</v>
      </c>
      <c r="H473" s="21" t="str">
        <f>IFERROR(IF(AND(A473&gt;=1,A473&lt;=104),VLOOKUP($A473,Location!$A:$J,6,FALSE),IF(A473=0,"Avant l'ouverture",IF(OR(A473=105,A473=106),"Bonus"))),"")</f>
        <v>Tour 1</v>
      </c>
      <c r="I473" s="21" t="str">
        <f>IF(LEFT(H473,4)="Tour",VLOOKUP(A473,Database!$A:$C,3,FALSE),"")</f>
        <v>I</v>
      </c>
      <c r="J473" s="21" t="str">
        <f>VLOOKUP($A473,Location!$A:$J,7,FALSE)</f>
        <v>France</v>
      </c>
      <c r="K473" s="21" t="str">
        <f>IFERROR(VLOOKUP(J473,Setup_Team!$B:$C,2,FALSE), "TDB")</f>
        <v>FRA</v>
      </c>
      <c r="L473" s="21" t="str">
        <f>VLOOKUP($A473,Location!$A:$J,8,FALSE)</f>
        <v>Sénégal</v>
      </c>
      <c r="M473" s="21" t="str">
        <f>IFERROR(VLOOKUP(L473,Setup_Team!$B:$C,2,FALSE), "TDB")</f>
        <v>SEN</v>
      </c>
      <c r="N473" s="21" t="str">
        <f>VLOOKUP($A473,Location!$A:$J,9,FALSE)</f>
        <v>East Rutherford, New Jersey/New York</v>
      </c>
      <c r="O473" s="21" t="str">
        <f>VLOOKUP($A473,Location!$A:$J,10,FALSE)</f>
        <v>MetLife Stadium</v>
      </c>
      <c r="P473" s="27">
        <v>4</v>
      </c>
      <c r="Q473" s="27">
        <v>2</v>
      </c>
      <c r="R473" s="27" t="str">
        <f t="shared" si="43"/>
        <v>4-2</v>
      </c>
      <c r="S473" s="21">
        <v>0</v>
      </c>
      <c r="T473" s="20">
        <f>VLOOKUP($A473,Database!$A:$Y,10,FALSE)</f>
        <v>46</v>
      </c>
      <c r="U473" s="20">
        <f>VLOOKUP($A473,Database!$A:$Y,11,FALSE)</f>
        <v>128</v>
      </c>
      <c r="V473" s="20">
        <f>VLOOKUP($A473,Database!$A:$Y,12,FALSE)</f>
        <v>153</v>
      </c>
      <c r="W473" s="20" t="str">
        <f>VLOOKUP(A473,Database!A:M,13,FALSE)</f>
        <v>Terminé</v>
      </c>
      <c r="X473" s="20">
        <f>VLOOKUP($A473,Database!$A:$Y,20,FALSE)</f>
        <v>3</v>
      </c>
      <c r="Y473" s="20">
        <f>VLOOKUP($A473,Database!$A:$Y,21,FALSE)</f>
        <v>1</v>
      </c>
      <c r="Z473" s="20">
        <f t="shared" si="42"/>
        <v>0</v>
      </c>
      <c r="AA473" s="20">
        <f t="shared" si="38"/>
        <v>1</v>
      </c>
      <c r="AB473" s="20">
        <f t="shared" ca="1" si="39"/>
        <v>46</v>
      </c>
      <c r="AC473" s="20">
        <f t="shared" ca="1" si="40"/>
        <v>0</v>
      </c>
      <c r="AD473" s="20" t="str">
        <f ca="1">IF(AC473=0,"",IF(OR(ISBLANK(P473),ISBLANK(Q473)),"",IF(ISBLANK(VLOOKUP(A473,Database!A:AA,22,FALSE)),"",VLOOKUP(A473,Database!A:AA,22,FALSE))))</f>
        <v/>
      </c>
      <c r="AE473" s="20">
        <f ca="1">IFERROR(
   IF(
     OR(ISBLANK(P473),ISBLANK(Q473)),
     "",
     IF(
       AND(AB473&lt;&gt;"",OR(W473="Terminé",W473="En cours")),
       VLOOKUP(AD473,Setup_ScoreExactBonus!A:D,4,FALSE),
       0
     )),
  0)</f>
        <v>0</v>
      </c>
      <c r="AF473" s="21">
        <f t="shared" ca="1" si="41"/>
        <v>46</v>
      </c>
      <c r="AG473" s="21">
        <f ca="1">SUMIFS(AF$2:AF473,D$2:D473,D473)</f>
        <v>960</v>
      </c>
    </row>
    <row r="474" spans="1:33" hidden="1" x14ac:dyDescent="0.35">
      <c r="A474" s="21">
        <f>IF(ISBLANK(B474),"",COUNTIF(B$2:B474,B474))-1</f>
        <v>17</v>
      </c>
      <c r="B474" s="27">
        <v>14</v>
      </c>
      <c r="C474" s="10">
        <f>VLOOKUP($A474+IF($A474=0,1,0),Database!$A:$Y,7,FALSE)</f>
        <v>46189.875</v>
      </c>
      <c r="D474" s="21" t="str">
        <f>VLOOKUP(Pronostics!$B474,Setup_MPP!$A:$G,3,FALSE)</f>
        <v>MarieEYT</v>
      </c>
      <c r="E474" s="21" t="str">
        <f>VLOOKUP(Pronostics!$B474,Setup_MPP!$A:$G,2,FALSE)</f>
        <v>Marie EXBRAYAT</v>
      </c>
      <c r="F474" s="21" t="str">
        <f>VLOOKUP($B474,Setup_MPP!$A:$E,4,FALSE)</f>
        <v>#FFAFD2</v>
      </c>
      <c r="G474" s="21" t="str">
        <f>VLOOKUP($B474,Setup_MPP!$A:$E,5,FALSE)</f>
        <v>#F2589B</v>
      </c>
      <c r="H474" s="21" t="str">
        <f>IFERROR(IF(AND(A474&gt;=1,A474&lt;=104),VLOOKUP($A474,Location!$A:$J,6,FALSE),IF(A474=0,"Avant l'ouverture",IF(OR(A474=105,A474=106),"Bonus"))),"")</f>
        <v>Tour 1</v>
      </c>
      <c r="I474" s="21" t="str">
        <f>IF(LEFT(H474,4)="Tour",VLOOKUP(A474,Database!$A:$C,3,FALSE),"")</f>
        <v>I</v>
      </c>
      <c r="J474" s="21" t="str">
        <f>VLOOKUP($A474,Location!$A:$J,7,FALSE)</f>
        <v>France</v>
      </c>
      <c r="K474" s="21" t="str">
        <f>IFERROR(VLOOKUP(J474,Setup_Team!$B:$C,2,FALSE), "TDB")</f>
        <v>FRA</v>
      </c>
      <c r="L474" s="21" t="str">
        <f>VLOOKUP($A474,Location!$A:$J,8,FALSE)</f>
        <v>Sénégal</v>
      </c>
      <c r="M474" s="21" t="str">
        <f>IFERROR(VLOOKUP(L474,Setup_Team!$B:$C,2,FALSE), "TDB")</f>
        <v>SEN</v>
      </c>
      <c r="N474" s="21" t="str">
        <f>VLOOKUP($A474,Location!$A:$J,9,FALSE)</f>
        <v>East Rutherford, New Jersey/New York</v>
      </c>
      <c r="O474" s="21" t="str">
        <f>VLOOKUP($A474,Location!$A:$J,10,FALSE)</f>
        <v>MetLife Stadium</v>
      </c>
      <c r="P474" s="27">
        <v>3</v>
      </c>
      <c r="Q474" s="27">
        <v>1</v>
      </c>
      <c r="R474" s="27" t="str">
        <f t="shared" si="43"/>
        <v>3-1</v>
      </c>
      <c r="S474" s="21">
        <v>0</v>
      </c>
      <c r="T474" s="20">
        <f>VLOOKUP($A474,Database!$A:$Y,10,FALSE)</f>
        <v>46</v>
      </c>
      <c r="U474" s="20">
        <f>VLOOKUP($A474,Database!$A:$Y,11,FALSE)</f>
        <v>128</v>
      </c>
      <c r="V474" s="20">
        <f>VLOOKUP($A474,Database!$A:$Y,12,FALSE)</f>
        <v>153</v>
      </c>
      <c r="W474" s="20" t="str">
        <f>VLOOKUP(A474,Database!A:M,13,FALSE)</f>
        <v>Terminé</v>
      </c>
      <c r="X474" s="20">
        <f>VLOOKUP($A474,Database!$A:$Y,20,FALSE)</f>
        <v>3</v>
      </c>
      <c r="Y474" s="20">
        <f>VLOOKUP($A474,Database!$A:$Y,21,FALSE)</f>
        <v>1</v>
      </c>
      <c r="Z474" s="20">
        <f t="shared" si="42"/>
        <v>0</v>
      </c>
      <c r="AA474" s="20">
        <f t="shared" si="38"/>
        <v>1</v>
      </c>
      <c r="AB474" s="20">
        <f t="shared" ca="1" si="39"/>
        <v>46</v>
      </c>
      <c r="AC474" s="20">
        <f t="shared" ca="1" si="40"/>
        <v>1</v>
      </c>
      <c r="AD474" s="20" t="str">
        <f ca="1">IF(AC474=0,"",IF(OR(ISBLANK(P474),ISBLANK(Q474)),"",IF(ISBLANK(VLOOKUP(A474,Database!A:AA,22,FALSE)),"",VLOOKUP(A474,Database!A:AA,22,FALSE))))</f>
        <v>Rare</v>
      </c>
      <c r="AE474" s="20">
        <f ca="1">IFERROR(
   IF(
     OR(ISBLANK(P474),ISBLANK(Q474)),
     "",
     IF(
       AND(AB474&lt;&gt;"",OR(W474="Terminé",W474="En cours")),
       VLOOKUP(AD474,Setup_ScoreExactBonus!A:D,4,FALSE),
       0
     )),
  0)</f>
        <v>30</v>
      </c>
      <c r="AF474" s="21">
        <f t="shared" ca="1" si="41"/>
        <v>76</v>
      </c>
      <c r="AG474" s="21">
        <f ca="1">SUMIFS(AF$2:AF474,D$2:D474,D474)</f>
        <v>616</v>
      </c>
    </row>
    <row r="475" spans="1:33" hidden="1" x14ac:dyDescent="0.35">
      <c r="A475" s="21">
        <f>IF(ISBLANK(B475),"",COUNTIF(B$2:B475,B475))-1</f>
        <v>17</v>
      </c>
      <c r="B475" s="27">
        <v>15</v>
      </c>
      <c r="C475" s="10">
        <f>VLOOKUP($A475+IF($A475=0,1,0),Database!$A:$Y,7,FALSE)</f>
        <v>46189.875</v>
      </c>
      <c r="D475" s="21" t="str">
        <f>VLOOKUP(Pronostics!$B475,Setup_MPP!$A:$G,3,FALSE)</f>
        <v>Amino28</v>
      </c>
      <c r="E475" s="21" t="str">
        <f>VLOOKUP(Pronostics!$B475,Setup_MPP!$A:$G,2,FALSE)</f>
        <v>Amine ZARROUKI</v>
      </c>
      <c r="F475" s="21" t="str">
        <f>VLOOKUP($B475,Setup_MPP!$A:$E,4,FALSE)</f>
        <v>#FF9898</v>
      </c>
      <c r="G475" s="21" t="str">
        <f>VLOOKUP($B475,Setup_MPP!$A:$E,5,FALSE)</f>
        <v>#FF5D5D</v>
      </c>
      <c r="H475" s="21" t="str">
        <f>IFERROR(IF(AND(A475&gt;=1,A475&lt;=104),VLOOKUP($A475,Location!$A:$J,6,FALSE),IF(A475=0,"Avant l'ouverture",IF(OR(A475=105,A475=106),"Bonus"))),"")</f>
        <v>Tour 1</v>
      </c>
      <c r="I475" s="21" t="str">
        <f>IF(LEFT(H475,4)="Tour",VLOOKUP(A475,Database!$A:$C,3,FALSE),"")</f>
        <v>I</v>
      </c>
      <c r="J475" s="21" t="str">
        <f>VLOOKUP($A475,Location!$A:$J,7,FALSE)</f>
        <v>France</v>
      </c>
      <c r="K475" s="21" t="str">
        <f>IFERROR(VLOOKUP(J475,Setup_Team!$B:$C,2,FALSE), "TDB")</f>
        <v>FRA</v>
      </c>
      <c r="L475" s="21" t="str">
        <f>VLOOKUP($A475,Location!$A:$J,8,FALSE)</f>
        <v>Sénégal</v>
      </c>
      <c r="M475" s="21" t="str">
        <f>IFERROR(VLOOKUP(L475,Setup_Team!$B:$C,2,FALSE), "TDB")</f>
        <v>SEN</v>
      </c>
      <c r="N475" s="21" t="str">
        <f>VLOOKUP($A475,Location!$A:$J,9,FALSE)</f>
        <v>East Rutherford, New Jersey/New York</v>
      </c>
      <c r="O475" s="21" t="str">
        <f>VLOOKUP($A475,Location!$A:$J,10,FALSE)</f>
        <v>MetLife Stadium</v>
      </c>
      <c r="P475" s="27">
        <v>1</v>
      </c>
      <c r="Q475" s="27">
        <v>1</v>
      </c>
      <c r="R475" s="27" t="str">
        <f t="shared" si="43"/>
        <v>1-1</v>
      </c>
      <c r="S475" s="21">
        <v>0</v>
      </c>
      <c r="T475" s="20">
        <f>VLOOKUP($A475,Database!$A:$Y,10,FALSE)</f>
        <v>46</v>
      </c>
      <c r="U475" s="20">
        <f>VLOOKUP($A475,Database!$A:$Y,11,FALSE)</f>
        <v>128</v>
      </c>
      <c r="V475" s="20">
        <f>VLOOKUP($A475,Database!$A:$Y,12,FALSE)</f>
        <v>153</v>
      </c>
      <c r="W475" s="20" t="str">
        <f>VLOOKUP(A475,Database!A:M,13,FALSE)</f>
        <v>Terminé</v>
      </c>
      <c r="X475" s="20">
        <f>VLOOKUP($A475,Database!$A:$Y,20,FALSE)</f>
        <v>3</v>
      </c>
      <c r="Y475" s="20">
        <f>VLOOKUP($A475,Database!$A:$Y,21,FALSE)</f>
        <v>1</v>
      </c>
      <c r="Z475" s="20">
        <f t="shared" si="42"/>
        <v>0</v>
      </c>
      <c r="AA475" s="20">
        <f t="shared" si="38"/>
        <v>0</v>
      </c>
      <c r="AB475" s="20">
        <f t="shared" ca="1" si="39"/>
        <v>0</v>
      </c>
      <c r="AC475" s="20">
        <f t="shared" ca="1" si="40"/>
        <v>0</v>
      </c>
      <c r="AD475" s="20" t="str">
        <f ca="1">IF(AC475=0,"",IF(OR(ISBLANK(P475),ISBLANK(Q475)),"",IF(ISBLANK(VLOOKUP(A475,Database!A:AA,22,FALSE)),"",VLOOKUP(A475,Database!A:AA,22,FALSE))))</f>
        <v/>
      </c>
      <c r="AE475" s="20">
        <f ca="1">IFERROR(
   IF(
     OR(ISBLANK(P475),ISBLANK(Q475)),
     "",
     IF(
       AND(AB475&lt;&gt;"",OR(W475="Terminé",W475="En cours")),
       VLOOKUP(AD475,Setup_ScoreExactBonus!A:D,4,FALSE),
       0
     )),
  0)</f>
        <v>0</v>
      </c>
      <c r="AF475" s="21">
        <f t="shared" ca="1" si="41"/>
        <v>0</v>
      </c>
      <c r="AG475" s="21">
        <f ca="1">SUMIFS(AF$2:AF475,D$2:D475,D475)</f>
        <v>524</v>
      </c>
    </row>
    <row r="476" spans="1:33" hidden="1" x14ac:dyDescent="0.35">
      <c r="A476" s="21">
        <f>IF(ISBLANK(B476),"",COUNTIF(B$2:B476,B476))-1</f>
        <v>17</v>
      </c>
      <c r="B476" s="27">
        <v>16</v>
      </c>
      <c r="C476" s="10">
        <f>VLOOKUP($A476+IF($A476=0,1,0),Database!$A:$Y,7,FALSE)</f>
        <v>46189.875</v>
      </c>
      <c r="D476" s="21" t="str">
        <f>VLOOKUP(Pronostics!$B476,Setup_MPP!$A:$G,3,FALSE)</f>
        <v>RomaLaura</v>
      </c>
      <c r="E476" s="21" t="str">
        <f>VLOOKUP(Pronostics!$B476,Setup_MPP!$A:$G,2,FALSE)</f>
        <v>Laura GIULIANO</v>
      </c>
      <c r="F476" s="21" t="str">
        <f>VLOOKUP($B476,Setup_MPP!$A:$E,4,FALSE)</f>
        <v>#86A4FE</v>
      </c>
      <c r="G476" s="21" t="str">
        <f>VLOOKUP($B476,Setup_MPP!$A:$E,5,FALSE)</f>
        <v>#3769FF</v>
      </c>
      <c r="H476" s="21" t="str">
        <f>IFERROR(IF(AND(A476&gt;=1,A476&lt;=104),VLOOKUP($A476,Location!$A:$J,6,FALSE),IF(A476=0,"Avant l'ouverture",IF(OR(A476=105,A476=106),"Bonus"))),"")</f>
        <v>Tour 1</v>
      </c>
      <c r="I476" s="21" t="str">
        <f>IF(LEFT(H476,4)="Tour",VLOOKUP(A476,Database!$A:$C,3,FALSE),"")</f>
        <v>I</v>
      </c>
      <c r="J476" s="21" t="str">
        <f>VLOOKUP($A476,Location!$A:$J,7,FALSE)</f>
        <v>France</v>
      </c>
      <c r="K476" s="21" t="str">
        <f>IFERROR(VLOOKUP(J476,Setup_Team!$B:$C,2,FALSE), "TDB")</f>
        <v>FRA</v>
      </c>
      <c r="L476" s="21" t="str">
        <f>VLOOKUP($A476,Location!$A:$J,8,FALSE)</f>
        <v>Sénégal</v>
      </c>
      <c r="M476" s="21" t="str">
        <f>IFERROR(VLOOKUP(L476,Setup_Team!$B:$C,2,FALSE), "TDB")</f>
        <v>SEN</v>
      </c>
      <c r="N476" s="21" t="str">
        <f>VLOOKUP($A476,Location!$A:$J,9,FALSE)</f>
        <v>East Rutherford, New Jersey/New York</v>
      </c>
      <c r="O476" s="21" t="str">
        <f>VLOOKUP($A476,Location!$A:$J,10,FALSE)</f>
        <v>MetLife Stadium</v>
      </c>
      <c r="P476" s="27">
        <v>1</v>
      </c>
      <c r="Q476" s="27">
        <v>1</v>
      </c>
      <c r="R476" s="27" t="str">
        <f t="shared" si="43"/>
        <v>1-1</v>
      </c>
      <c r="S476" s="21">
        <v>0</v>
      </c>
      <c r="T476" s="20">
        <f>VLOOKUP($A476,Database!$A:$Y,10,FALSE)</f>
        <v>46</v>
      </c>
      <c r="U476" s="20">
        <f>VLOOKUP($A476,Database!$A:$Y,11,FALSE)</f>
        <v>128</v>
      </c>
      <c r="V476" s="20">
        <f>VLOOKUP($A476,Database!$A:$Y,12,FALSE)</f>
        <v>153</v>
      </c>
      <c r="W476" s="20" t="str">
        <f>VLOOKUP(A476,Database!A:M,13,FALSE)</f>
        <v>Terminé</v>
      </c>
      <c r="X476" s="20">
        <f>VLOOKUP($A476,Database!$A:$Y,20,FALSE)</f>
        <v>3</v>
      </c>
      <c r="Y476" s="20">
        <f>VLOOKUP($A476,Database!$A:$Y,21,FALSE)</f>
        <v>1</v>
      </c>
      <c r="Z476" s="20">
        <f t="shared" si="42"/>
        <v>0</v>
      </c>
      <c r="AA476" s="20">
        <f t="shared" si="38"/>
        <v>0</v>
      </c>
      <c r="AB476" s="20">
        <f t="shared" ca="1" si="39"/>
        <v>0</v>
      </c>
      <c r="AC476" s="20">
        <f t="shared" ca="1" si="40"/>
        <v>0</v>
      </c>
      <c r="AD476" s="20" t="str">
        <f ca="1">IF(AC476=0,"",IF(OR(ISBLANK(P476),ISBLANK(Q476)),"",IF(ISBLANK(VLOOKUP(A476,Database!A:AA,22,FALSE)),"",VLOOKUP(A476,Database!A:AA,22,FALSE))))</f>
        <v/>
      </c>
      <c r="AE476" s="20">
        <f ca="1">IFERROR(
   IF(
     OR(ISBLANK(P476),ISBLANK(Q476)),
     "",
     IF(
       AND(AB476&lt;&gt;"",OR(W476="Terminé",W476="En cours")),
       VLOOKUP(AD476,Setup_ScoreExactBonus!A:D,4,FALSE),
       0
     )),
  0)</f>
        <v>0</v>
      </c>
      <c r="AF476" s="21">
        <f t="shared" ca="1" si="41"/>
        <v>0</v>
      </c>
      <c r="AG476" s="21">
        <f ca="1">SUMIFS(AF$2:AF476,D$2:D476,D476)</f>
        <v>391</v>
      </c>
    </row>
    <row r="477" spans="1:33" hidden="1" x14ac:dyDescent="0.35">
      <c r="A477" s="21">
        <f>IF(ISBLANK(B477),"",COUNTIF(B$2:B477,B477))-1</f>
        <v>17</v>
      </c>
      <c r="B477" s="27">
        <v>17</v>
      </c>
      <c r="C477" s="10">
        <f>VLOOKUP($A477+IF($A477=0,1,0),Database!$A:$Y,7,FALSE)</f>
        <v>46189.875</v>
      </c>
      <c r="D477" s="21" t="str">
        <f>VLOOKUP(Pronostics!$B477,Setup_MPP!$A:$G,3,FALSE)</f>
        <v>Julien_cri</v>
      </c>
      <c r="E477" s="21" t="str">
        <f>VLOOKUP(Pronostics!$B477,Setup_MPP!$A:$G,2,FALSE)</f>
        <v>Julien CRIMOTEL</v>
      </c>
      <c r="F477" s="21" t="str">
        <f>VLOOKUP($B477,Setup_MPP!$A:$E,4,FALSE)</f>
        <v>#FFB0B0</v>
      </c>
      <c r="G477" s="21" t="str">
        <f>VLOOKUP($B477,Setup_MPP!$A:$E,5,FALSE)</f>
        <v>#F25757</v>
      </c>
      <c r="H477" s="21" t="str">
        <f>IFERROR(IF(AND(A477&gt;=1,A477&lt;=104),VLOOKUP($A477,Location!$A:$J,6,FALSE),IF(A477=0,"Avant l'ouverture",IF(OR(A477=105,A477=106),"Bonus"))),"")</f>
        <v>Tour 1</v>
      </c>
      <c r="I477" s="21" t="str">
        <f>IF(LEFT(H477,4)="Tour",VLOOKUP(A477,Database!$A:$C,3,FALSE),"")</f>
        <v>I</v>
      </c>
      <c r="J477" s="21" t="str">
        <f>VLOOKUP($A477,Location!$A:$J,7,FALSE)</f>
        <v>France</v>
      </c>
      <c r="K477" s="21" t="str">
        <f>IFERROR(VLOOKUP(J477,Setup_Team!$B:$C,2,FALSE), "TDB")</f>
        <v>FRA</v>
      </c>
      <c r="L477" s="21" t="str">
        <f>VLOOKUP($A477,Location!$A:$J,8,FALSE)</f>
        <v>Sénégal</v>
      </c>
      <c r="M477" s="21" t="str">
        <f>IFERROR(VLOOKUP(L477,Setup_Team!$B:$C,2,FALSE), "TDB")</f>
        <v>SEN</v>
      </c>
      <c r="N477" s="21" t="str">
        <f>VLOOKUP($A477,Location!$A:$J,9,FALSE)</f>
        <v>East Rutherford, New Jersey/New York</v>
      </c>
      <c r="O477" s="21" t="str">
        <f>VLOOKUP($A477,Location!$A:$J,10,FALSE)</f>
        <v>MetLife Stadium</v>
      </c>
      <c r="P477" s="27">
        <v>3</v>
      </c>
      <c r="Q477" s="27">
        <v>1</v>
      </c>
      <c r="R477" s="27" t="str">
        <f t="shared" si="43"/>
        <v>3-1</v>
      </c>
      <c r="S477" s="21">
        <v>0</v>
      </c>
      <c r="T477" s="20">
        <f>VLOOKUP($A477,Database!$A:$Y,10,FALSE)</f>
        <v>46</v>
      </c>
      <c r="U477" s="20">
        <f>VLOOKUP($A477,Database!$A:$Y,11,FALSE)</f>
        <v>128</v>
      </c>
      <c r="V477" s="20">
        <f>VLOOKUP($A477,Database!$A:$Y,12,FALSE)</f>
        <v>153</v>
      </c>
      <c r="W477" s="20" t="str">
        <f>VLOOKUP(A477,Database!A:M,13,FALSE)</f>
        <v>Terminé</v>
      </c>
      <c r="X477" s="20">
        <f>VLOOKUP($A477,Database!$A:$Y,20,FALSE)</f>
        <v>3</v>
      </c>
      <c r="Y477" s="20">
        <f>VLOOKUP($A477,Database!$A:$Y,21,FALSE)</f>
        <v>1</v>
      </c>
      <c r="Z477" s="20">
        <f t="shared" si="42"/>
        <v>0</v>
      </c>
      <c r="AA477" s="20">
        <f t="shared" ref="AA477:AA540" si="44">IF(OR(ISBLANK(P477),ISBLANK(Q477)),"",IF(OR(AND(P477&gt;Q477,X477&gt;Y477),AND(P477=Q477,X477=Y477),AND(P477&lt;Q477,X477&lt;Y477)),1,0))</f>
        <v>1</v>
      </c>
      <c r="AB477" s="20">
        <f t="shared" ref="AB477:AB540" ca="1" si="45">IF(C477&lt;NOW(),IF(AND(P477&gt;Q477,X477&gt;Y477),T477,IF(AND(P477=Q477,X477=Y477),U477,IF(AND(P477&lt;Q477,X477&lt;Y477),V477,0))),"")</f>
        <v>46</v>
      </c>
      <c r="AC477" s="20">
        <f t="shared" ref="AC477:AC540" ca="1" si="46">IF(AND(P477=X477,Q477=Y477,NOT(ISBLANK(P477)),NOT(ISBLANK(Q477)),NOT(ISBLANK(X477)),NOT(ISBLANK(AB477))),1,0)</f>
        <v>1</v>
      </c>
      <c r="AD477" s="20" t="str">
        <f ca="1">IF(AC477=0,"",IF(OR(ISBLANK(P477),ISBLANK(Q477)),"",IF(ISBLANK(VLOOKUP(A477,Database!A:AA,22,FALSE)),"",VLOOKUP(A477,Database!A:AA,22,FALSE))))</f>
        <v>Rare</v>
      </c>
      <c r="AE477" s="20">
        <f ca="1">IFERROR(
   IF(
     OR(ISBLANK(P477),ISBLANK(Q477)),
     "",
     IF(
       AND(AB477&lt;&gt;"",OR(W477="Terminé",W477="En cours")),
       VLOOKUP(AD477,Setup_ScoreExactBonus!A:D,4,FALSE),
       0
     )),
  0)</f>
        <v>30</v>
      </c>
      <c r="AF477" s="21">
        <f t="shared" ref="AF477:AF540" ca="1" si="47">IFERROR(IF(OR(ISBLANK(P477),ISBLANK(Q477)),0,IF(AB477&lt;&gt;"", AB477 + IF(AC477=1,AE477, 0), "") * (S477+1)),"")</f>
        <v>76</v>
      </c>
      <c r="AG477" s="21">
        <f ca="1">SUMIFS(AF$2:AF477,D$2:D477,D477)</f>
        <v>527</v>
      </c>
    </row>
    <row r="478" spans="1:33" hidden="1" x14ac:dyDescent="0.35">
      <c r="A478" s="21">
        <f>IF(ISBLANK(B478),"",COUNTIF(B$2:B478,B478))-1</f>
        <v>17</v>
      </c>
      <c r="B478" s="27">
        <v>18</v>
      </c>
      <c r="C478" s="10">
        <f>VLOOKUP($A478+IF($A478=0,1,0),Database!$A:$Y,7,FALSE)</f>
        <v>46189.875</v>
      </c>
      <c r="D478" s="21" t="str">
        <f>VLOOKUP(Pronostics!$B478,Setup_MPP!$A:$G,3,FALSE)</f>
        <v>Cartone</v>
      </c>
      <c r="E478" s="21" t="str">
        <f>VLOOKUP(Pronostics!$B478,Setup_MPP!$A:$G,2,FALSE)</f>
        <v>Quentin CARTON</v>
      </c>
      <c r="F478" s="21" t="str">
        <f>VLOOKUP($B478,Setup_MPP!$A:$E,4,FALSE)</f>
        <v>#F0BC42</v>
      </c>
      <c r="G478" s="21" t="str">
        <f>VLOOKUP($B478,Setup_MPP!$A:$E,5,FALSE)</f>
        <v>#8E1F2F</v>
      </c>
      <c r="H478" s="21" t="str">
        <f>IFERROR(IF(AND(A478&gt;=1,A478&lt;=104),VLOOKUP($A478,Location!$A:$J,6,FALSE),IF(A478=0,"Avant l'ouverture",IF(OR(A478=105,A478=106),"Bonus"))),"")</f>
        <v>Tour 1</v>
      </c>
      <c r="I478" s="21" t="str">
        <f>IF(LEFT(H478,4)="Tour",VLOOKUP(A478,Database!$A:$C,3,FALSE),"")</f>
        <v>I</v>
      </c>
      <c r="J478" s="21" t="str">
        <f>VLOOKUP($A478,Location!$A:$J,7,FALSE)</f>
        <v>France</v>
      </c>
      <c r="K478" s="21" t="str">
        <f>IFERROR(VLOOKUP(J478,Setup_Team!$B:$C,2,FALSE), "TDB")</f>
        <v>FRA</v>
      </c>
      <c r="L478" s="21" t="str">
        <f>VLOOKUP($A478,Location!$A:$J,8,FALSE)</f>
        <v>Sénégal</v>
      </c>
      <c r="M478" s="21" t="str">
        <f>IFERROR(VLOOKUP(L478,Setup_Team!$B:$C,2,FALSE), "TDB")</f>
        <v>SEN</v>
      </c>
      <c r="N478" s="21" t="str">
        <f>VLOOKUP($A478,Location!$A:$J,9,FALSE)</f>
        <v>East Rutherford, New Jersey/New York</v>
      </c>
      <c r="O478" s="21" t="str">
        <f>VLOOKUP($A478,Location!$A:$J,10,FALSE)</f>
        <v>MetLife Stadium</v>
      </c>
      <c r="P478" s="27">
        <v>1</v>
      </c>
      <c r="Q478" s="27">
        <v>1</v>
      </c>
      <c r="R478" s="27" t="str">
        <f t="shared" si="43"/>
        <v>1-1</v>
      </c>
      <c r="S478" s="21">
        <v>0</v>
      </c>
      <c r="T478" s="20">
        <f>VLOOKUP($A478,Database!$A:$Y,10,FALSE)</f>
        <v>46</v>
      </c>
      <c r="U478" s="20">
        <f>VLOOKUP($A478,Database!$A:$Y,11,FALSE)</f>
        <v>128</v>
      </c>
      <c r="V478" s="20">
        <f>VLOOKUP($A478,Database!$A:$Y,12,FALSE)</f>
        <v>153</v>
      </c>
      <c r="W478" s="20" t="str">
        <f>VLOOKUP(A478,Database!A:M,13,FALSE)</f>
        <v>Terminé</v>
      </c>
      <c r="X478" s="20">
        <f>VLOOKUP($A478,Database!$A:$Y,20,FALSE)</f>
        <v>3</v>
      </c>
      <c r="Y478" s="20">
        <f>VLOOKUP($A478,Database!$A:$Y,21,FALSE)</f>
        <v>1</v>
      </c>
      <c r="Z478" s="20">
        <f t="shared" si="42"/>
        <v>0</v>
      </c>
      <c r="AA478" s="20">
        <f t="shared" si="44"/>
        <v>0</v>
      </c>
      <c r="AB478" s="20">
        <f t="shared" ca="1" si="45"/>
        <v>0</v>
      </c>
      <c r="AC478" s="20">
        <f t="shared" ca="1" si="46"/>
        <v>0</v>
      </c>
      <c r="AD478" s="20" t="str">
        <f ca="1">IF(AC478=0,"",IF(OR(ISBLANK(P478),ISBLANK(Q478)),"",IF(ISBLANK(VLOOKUP(A478,Database!A:AA,22,FALSE)),"",VLOOKUP(A478,Database!A:AA,22,FALSE))))</f>
        <v/>
      </c>
      <c r="AE478" s="20">
        <f ca="1">IFERROR(
   IF(
     OR(ISBLANK(P478),ISBLANK(Q478)),
     "",
     IF(
       AND(AB478&lt;&gt;"",OR(W478="Terminé",W478="En cours")),
       VLOOKUP(AD478,Setup_ScoreExactBonus!A:D,4,FALSE),
       0
     )),
  0)</f>
        <v>0</v>
      </c>
      <c r="AF478" s="21">
        <f t="shared" ca="1" si="47"/>
        <v>0</v>
      </c>
      <c r="AG478" s="21">
        <f ca="1">SUMIFS(AF$2:AF478,D$2:D478,D478)</f>
        <v>631</v>
      </c>
    </row>
    <row r="479" spans="1:33" hidden="1" x14ac:dyDescent="0.35">
      <c r="A479" s="21">
        <f>IF(ISBLANK(B479),"",COUNTIF(B$2:B479,B479))-1</f>
        <v>17</v>
      </c>
      <c r="B479" s="27">
        <v>19</v>
      </c>
      <c r="C479" s="10">
        <f>VLOOKUP($A479+IF($A479=0,1,0),Database!$A:$Y,7,FALSE)</f>
        <v>46189.875</v>
      </c>
      <c r="D479" s="21" t="str">
        <f>VLOOKUP(Pronostics!$B479,Setup_MPP!$A:$G,3,FALSE)</f>
        <v>YramVi</v>
      </c>
      <c r="E479" s="21" t="str">
        <f>VLOOKUP(Pronostics!$B479,Setup_MPP!$A:$G,2,FALSE)</f>
        <v>Eyram TETSHIE</v>
      </c>
      <c r="F479" s="21" t="str">
        <f>VLOOKUP($B479,Setup_MPP!$A:$E,4,FALSE)</f>
        <v>#E8B28F</v>
      </c>
      <c r="G479" s="21" t="str">
        <f>VLOOKUP($B479,Setup_MPP!$A:$E,5,FALSE)</f>
        <v>#E65568</v>
      </c>
      <c r="H479" s="21" t="str">
        <f>IFERROR(IF(AND(A479&gt;=1,A479&lt;=104),VLOOKUP($A479,Location!$A:$J,6,FALSE),IF(A479=0,"Avant l'ouverture",IF(OR(A479=105,A479=106),"Bonus"))),"")</f>
        <v>Tour 1</v>
      </c>
      <c r="I479" s="21" t="str">
        <f>IF(LEFT(H479,4)="Tour",VLOOKUP(A479,Database!$A:$C,3,FALSE),"")</f>
        <v>I</v>
      </c>
      <c r="J479" s="21" t="str">
        <f>VLOOKUP($A479,Location!$A:$J,7,FALSE)</f>
        <v>France</v>
      </c>
      <c r="K479" s="21" t="str">
        <f>IFERROR(VLOOKUP(J479,Setup_Team!$B:$C,2,FALSE), "TDB")</f>
        <v>FRA</v>
      </c>
      <c r="L479" s="21" t="str">
        <f>VLOOKUP($A479,Location!$A:$J,8,FALSE)</f>
        <v>Sénégal</v>
      </c>
      <c r="M479" s="21" t="str">
        <f>IFERROR(VLOOKUP(L479,Setup_Team!$B:$C,2,FALSE), "TDB")</f>
        <v>SEN</v>
      </c>
      <c r="N479" s="21" t="str">
        <f>VLOOKUP($A479,Location!$A:$J,9,FALSE)</f>
        <v>East Rutherford, New Jersey/New York</v>
      </c>
      <c r="O479" s="21" t="str">
        <f>VLOOKUP($A479,Location!$A:$J,10,FALSE)</f>
        <v>MetLife Stadium</v>
      </c>
      <c r="P479" s="27">
        <v>2</v>
      </c>
      <c r="Q479" s="27">
        <v>1</v>
      </c>
      <c r="R479" s="27" t="str">
        <f t="shared" si="43"/>
        <v>2-1</v>
      </c>
      <c r="S479" s="21">
        <v>0</v>
      </c>
      <c r="T479" s="20">
        <f>VLOOKUP($A479,Database!$A:$Y,10,FALSE)</f>
        <v>46</v>
      </c>
      <c r="U479" s="20">
        <f>VLOOKUP($A479,Database!$A:$Y,11,FALSE)</f>
        <v>128</v>
      </c>
      <c r="V479" s="20">
        <f>VLOOKUP($A479,Database!$A:$Y,12,FALSE)</f>
        <v>153</v>
      </c>
      <c r="W479" s="20" t="str">
        <f>VLOOKUP(A479,Database!A:M,13,FALSE)</f>
        <v>Terminé</v>
      </c>
      <c r="X479" s="20">
        <f>VLOOKUP($A479,Database!$A:$Y,20,FALSE)</f>
        <v>3</v>
      </c>
      <c r="Y479" s="20">
        <f>VLOOKUP($A479,Database!$A:$Y,21,FALSE)</f>
        <v>1</v>
      </c>
      <c r="Z479" s="20">
        <f t="shared" si="42"/>
        <v>0</v>
      </c>
      <c r="AA479" s="20">
        <f t="shared" si="44"/>
        <v>1</v>
      </c>
      <c r="AB479" s="20">
        <f t="shared" ca="1" si="45"/>
        <v>46</v>
      </c>
      <c r="AC479" s="20">
        <f t="shared" ca="1" si="46"/>
        <v>0</v>
      </c>
      <c r="AD479" s="20" t="str">
        <f ca="1">IF(AC479=0,"",IF(OR(ISBLANK(P479),ISBLANK(Q479)),"",IF(ISBLANK(VLOOKUP(A479,Database!A:AA,22,FALSE)),"",VLOOKUP(A479,Database!A:AA,22,FALSE))))</f>
        <v/>
      </c>
      <c r="AE479" s="20">
        <f ca="1">IFERROR(
   IF(
     OR(ISBLANK(P479),ISBLANK(Q479)),
     "",
     IF(
       AND(AB479&lt;&gt;"",OR(W479="Terminé",W479="En cours")),
       VLOOKUP(AD479,Setup_ScoreExactBonus!A:D,4,FALSE),
       0
     )),
  0)</f>
        <v>0</v>
      </c>
      <c r="AF479" s="21">
        <f t="shared" ca="1" si="47"/>
        <v>46</v>
      </c>
      <c r="AG479" s="21">
        <f ca="1">SUMIFS(AF$2:AF479,D$2:D479,D479)</f>
        <v>472</v>
      </c>
    </row>
    <row r="480" spans="1:33" hidden="1" x14ac:dyDescent="0.35">
      <c r="A480" s="21">
        <f>IF(ISBLANK(B480),"",COUNTIF(B$2:B480,B480))-1</f>
        <v>17</v>
      </c>
      <c r="B480" s="27">
        <v>20</v>
      </c>
      <c r="C480" s="10">
        <f>VLOOKUP($A480+IF($A480=0,1,0),Database!$A:$Y,7,FALSE)</f>
        <v>46189.875</v>
      </c>
      <c r="D480" s="21" t="str">
        <f>VLOOKUP(Pronostics!$B480,Setup_MPP!$A:$G,3,FALSE)</f>
        <v>Anis_MaFihache</v>
      </c>
      <c r="E480" s="21" t="str">
        <f>VLOOKUP(Pronostics!$B480,Setup_MPP!$A:$G,2,FALSE)</f>
        <v>Anis LEBIK</v>
      </c>
      <c r="F480" s="21" t="str">
        <f>VLOOKUP($B480,Setup_MPP!$A:$E,4,FALSE)</f>
        <v>#60DC8C</v>
      </c>
      <c r="G480" s="21" t="str">
        <f>VLOOKUP($B480,Setup_MPP!$A:$E,5,FALSE)</f>
        <v>#22A34F</v>
      </c>
      <c r="H480" s="21" t="str">
        <f>IFERROR(IF(AND(A480&gt;=1,A480&lt;=104),VLOOKUP($A480,Location!$A:$J,6,FALSE),IF(A480=0,"Avant l'ouverture",IF(OR(A480=105,A480=106),"Bonus"))),"")</f>
        <v>Tour 1</v>
      </c>
      <c r="I480" s="21" t="str">
        <f>IF(LEFT(H480,4)="Tour",VLOOKUP(A480,Database!$A:$C,3,FALSE),"")</f>
        <v>I</v>
      </c>
      <c r="J480" s="21" t="str">
        <f>VLOOKUP($A480,Location!$A:$J,7,FALSE)</f>
        <v>France</v>
      </c>
      <c r="K480" s="21" t="str">
        <f>IFERROR(VLOOKUP(J480,Setup_Team!$B:$C,2,FALSE), "TDB")</f>
        <v>FRA</v>
      </c>
      <c r="L480" s="21" t="str">
        <f>VLOOKUP($A480,Location!$A:$J,8,FALSE)</f>
        <v>Sénégal</v>
      </c>
      <c r="M480" s="21" t="str">
        <f>IFERROR(VLOOKUP(L480,Setup_Team!$B:$C,2,FALSE), "TDB")</f>
        <v>SEN</v>
      </c>
      <c r="N480" s="21" t="str">
        <f>VLOOKUP($A480,Location!$A:$J,9,FALSE)</f>
        <v>East Rutherford, New Jersey/New York</v>
      </c>
      <c r="O480" s="21" t="str">
        <f>VLOOKUP($A480,Location!$A:$J,10,FALSE)</f>
        <v>MetLife Stadium</v>
      </c>
      <c r="P480" s="27">
        <v>2</v>
      </c>
      <c r="Q480" s="27">
        <v>2</v>
      </c>
      <c r="R480" s="27" t="str">
        <f t="shared" si="43"/>
        <v>2-2</v>
      </c>
      <c r="S480" s="21">
        <v>0</v>
      </c>
      <c r="T480" s="20">
        <f>VLOOKUP($A480,Database!$A:$Y,10,FALSE)</f>
        <v>46</v>
      </c>
      <c r="U480" s="20">
        <f>VLOOKUP($A480,Database!$A:$Y,11,FALSE)</f>
        <v>128</v>
      </c>
      <c r="V480" s="20">
        <f>VLOOKUP($A480,Database!$A:$Y,12,FALSE)</f>
        <v>153</v>
      </c>
      <c r="W480" s="20" t="str">
        <f>VLOOKUP(A480,Database!A:M,13,FALSE)</f>
        <v>Terminé</v>
      </c>
      <c r="X480" s="20">
        <f>VLOOKUP($A480,Database!$A:$Y,20,FALSE)</f>
        <v>3</v>
      </c>
      <c r="Y480" s="20">
        <f>VLOOKUP($A480,Database!$A:$Y,21,FALSE)</f>
        <v>1</v>
      </c>
      <c r="Z480" s="20">
        <f t="shared" si="42"/>
        <v>0</v>
      </c>
      <c r="AA480" s="20">
        <f t="shared" si="44"/>
        <v>0</v>
      </c>
      <c r="AB480" s="20">
        <f t="shared" ca="1" si="45"/>
        <v>0</v>
      </c>
      <c r="AC480" s="20">
        <f t="shared" ca="1" si="46"/>
        <v>0</v>
      </c>
      <c r="AD480" s="20" t="str">
        <f ca="1">IF(AC480=0,"",IF(OR(ISBLANK(P480),ISBLANK(Q480)),"",IF(ISBLANK(VLOOKUP(A480,Database!A:AA,22,FALSE)),"",VLOOKUP(A480,Database!A:AA,22,FALSE))))</f>
        <v/>
      </c>
      <c r="AE480" s="20">
        <f ca="1">IFERROR(
   IF(
     OR(ISBLANK(P480),ISBLANK(Q480)),
     "",
     IF(
       AND(AB480&lt;&gt;"",OR(W480="Terminé",W480="En cours")),
       VLOOKUP(AD480,Setup_ScoreExactBonus!A:D,4,FALSE),
       0
     )),
  0)</f>
        <v>0</v>
      </c>
      <c r="AF480" s="21">
        <f t="shared" ca="1" si="47"/>
        <v>0</v>
      </c>
      <c r="AG480" s="21">
        <f ca="1">SUMIFS(AF$2:AF480,D$2:D480,D480)</f>
        <v>497</v>
      </c>
    </row>
    <row r="481" spans="1:33" hidden="1" x14ac:dyDescent="0.35">
      <c r="A481" s="21">
        <f>IF(ISBLANK(B481),"",COUNTIF(B$2:B481,B481))-1</f>
        <v>17</v>
      </c>
      <c r="B481" s="27">
        <v>21</v>
      </c>
      <c r="C481" s="10">
        <f>VLOOKUP($A481+IF($A481=0,1,0),Database!$A:$Y,7,FALSE)</f>
        <v>46189.875</v>
      </c>
      <c r="D481" s="21" t="str">
        <f>VLOOKUP(Pronostics!$B481,Setup_MPP!$A:$G,3,FALSE)</f>
        <v>JUJULABOSS13</v>
      </c>
      <c r="E481" s="21" t="str">
        <f>VLOOKUP(Pronostics!$B481,Setup_MPP!$A:$G,2,FALSE)</f>
        <v>Julia BOUANAN</v>
      </c>
      <c r="F481" s="21" t="str">
        <f>VLOOKUP($B481,Setup_MPP!$A:$E,4,FALSE)</f>
        <v>#2FAEE0</v>
      </c>
      <c r="G481" s="21" t="str">
        <f>VLOOKUP($B481,Setup_MPP!$A:$E,5,FALSE)</f>
        <v>#BEA064</v>
      </c>
      <c r="H481" s="21" t="str">
        <f>IFERROR(IF(AND(A481&gt;=1,A481&lt;=104),VLOOKUP($A481,Location!$A:$J,6,FALSE),IF(A481=0,"Avant l'ouverture",IF(OR(A481=105,A481=106),"Bonus"))),"")</f>
        <v>Tour 1</v>
      </c>
      <c r="I481" s="21" t="str">
        <f>IF(LEFT(H481,4)="Tour",VLOOKUP(A481,Database!$A:$C,3,FALSE),"")</f>
        <v>I</v>
      </c>
      <c r="J481" s="21" t="str">
        <f>VLOOKUP($A481,Location!$A:$J,7,FALSE)</f>
        <v>France</v>
      </c>
      <c r="K481" s="21" t="str">
        <f>IFERROR(VLOOKUP(J481,Setup_Team!$B:$C,2,FALSE), "TDB")</f>
        <v>FRA</v>
      </c>
      <c r="L481" s="21" t="str">
        <f>VLOOKUP($A481,Location!$A:$J,8,FALSE)</f>
        <v>Sénégal</v>
      </c>
      <c r="M481" s="21" t="str">
        <f>IFERROR(VLOOKUP(L481,Setup_Team!$B:$C,2,FALSE), "TDB")</f>
        <v>SEN</v>
      </c>
      <c r="N481" s="21" t="str">
        <f>VLOOKUP($A481,Location!$A:$J,9,FALSE)</f>
        <v>East Rutherford, New Jersey/New York</v>
      </c>
      <c r="O481" s="21" t="str">
        <f>VLOOKUP($A481,Location!$A:$J,10,FALSE)</f>
        <v>MetLife Stadium</v>
      </c>
      <c r="P481" s="27">
        <v>3</v>
      </c>
      <c r="Q481" s="27">
        <v>2</v>
      </c>
      <c r="R481" s="27" t="str">
        <f t="shared" si="43"/>
        <v>3-2</v>
      </c>
      <c r="S481" s="21">
        <v>0</v>
      </c>
      <c r="T481" s="20">
        <f>VLOOKUP($A481,Database!$A:$Y,10,FALSE)</f>
        <v>46</v>
      </c>
      <c r="U481" s="20">
        <f>VLOOKUP($A481,Database!$A:$Y,11,FALSE)</f>
        <v>128</v>
      </c>
      <c r="V481" s="20">
        <f>VLOOKUP($A481,Database!$A:$Y,12,FALSE)</f>
        <v>153</v>
      </c>
      <c r="W481" s="20" t="str">
        <f>VLOOKUP(A481,Database!A:M,13,FALSE)</f>
        <v>Terminé</v>
      </c>
      <c r="X481" s="20">
        <f>VLOOKUP($A481,Database!$A:$Y,20,FALSE)</f>
        <v>3</v>
      </c>
      <c r="Y481" s="20">
        <f>VLOOKUP($A481,Database!$A:$Y,21,FALSE)</f>
        <v>1</v>
      </c>
      <c r="Z481" s="20">
        <f t="shared" si="42"/>
        <v>0</v>
      </c>
      <c r="AA481" s="20">
        <f t="shared" si="44"/>
        <v>1</v>
      </c>
      <c r="AB481" s="20">
        <f t="shared" ca="1" si="45"/>
        <v>46</v>
      </c>
      <c r="AC481" s="20">
        <f t="shared" ca="1" si="46"/>
        <v>0</v>
      </c>
      <c r="AD481" s="20" t="str">
        <f ca="1">IF(AC481=0,"",IF(OR(ISBLANK(P481),ISBLANK(Q481)),"",IF(ISBLANK(VLOOKUP(A481,Database!A:AA,22,FALSE)),"",VLOOKUP(A481,Database!A:AA,22,FALSE))))</f>
        <v/>
      </c>
      <c r="AE481" s="20">
        <f ca="1">IFERROR(
   IF(
     OR(ISBLANK(P481),ISBLANK(Q481)),
     "",
     IF(
       AND(AB481&lt;&gt;"",OR(W481="Terminé",W481="En cours")),
       VLOOKUP(AD481,Setup_ScoreExactBonus!A:D,4,FALSE),
       0
     )),
  0)</f>
        <v>0</v>
      </c>
      <c r="AF481" s="21">
        <f t="shared" ca="1" si="47"/>
        <v>46</v>
      </c>
      <c r="AG481" s="21">
        <f ca="1">SUMIFS(AF$2:AF481,D$2:D481,D481)</f>
        <v>654</v>
      </c>
    </row>
    <row r="482" spans="1:33" hidden="1" x14ac:dyDescent="0.35">
      <c r="A482" s="21">
        <f>IF(ISBLANK(B482),"",COUNTIF(B$2:B482,B482))-1</f>
        <v>17</v>
      </c>
      <c r="B482" s="27">
        <v>22</v>
      </c>
      <c r="C482" s="10">
        <f>VLOOKUP($A482+IF($A482=0,1,0),Database!$A:$Y,7,FALSE)</f>
        <v>46189.875</v>
      </c>
      <c r="D482" s="21" t="str">
        <f>VLOOKUP(Pronostics!$B482,Setup_MPP!$A:$G,3,FALSE)</f>
        <v>Jujumsrd</v>
      </c>
      <c r="E482" s="21" t="str">
        <f>VLOOKUP(Pronostics!$B482,Setup_MPP!$A:$G,2,FALSE)</f>
        <v>Julie Mansard</v>
      </c>
      <c r="F482" s="21" t="str">
        <f>VLOOKUP($B482,Setup_MPP!$A:$E,4,FALSE)</f>
        <v>#41DEF0</v>
      </c>
      <c r="G482" s="21" t="str">
        <f>VLOOKUP($B482,Setup_MPP!$A:$E,5,FALSE)</f>
        <v>#0BA6B7</v>
      </c>
      <c r="H482" s="21" t="str">
        <f>IFERROR(IF(AND(A482&gt;=1,A482&lt;=104),VLOOKUP($A482,Location!$A:$J,6,FALSE),IF(A482=0,"Avant l'ouverture",IF(OR(A482=105,A482=106),"Bonus"))),"")</f>
        <v>Tour 1</v>
      </c>
      <c r="I482" s="21" t="str">
        <f>IF(LEFT(H482,4)="Tour",VLOOKUP(A482,Database!$A:$C,3,FALSE),"")</f>
        <v>I</v>
      </c>
      <c r="J482" s="21" t="str">
        <f>VLOOKUP($A482,Location!$A:$J,7,FALSE)</f>
        <v>France</v>
      </c>
      <c r="K482" s="21" t="str">
        <f>IFERROR(VLOOKUP(J482,Setup_Team!$B:$C,2,FALSE), "TDB")</f>
        <v>FRA</v>
      </c>
      <c r="L482" s="21" t="str">
        <f>VLOOKUP($A482,Location!$A:$J,8,FALSE)</f>
        <v>Sénégal</v>
      </c>
      <c r="M482" s="21" t="str">
        <f>IFERROR(VLOOKUP(L482,Setup_Team!$B:$C,2,FALSE), "TDB")</f>
        <v>SEN</v>
      </c>
      <c r="N482" s="21" t="str">
        <f>VLOOKUP($A482,Location!$A:$J,9,FALSE)</f>
        <v>East Rutherford, New Jersey/New York</v>
      </c>
      <c r="O482" s="21" t="str">
        <f>VLOOKUP($A482,Location!$A:$J,10,FALSE)</f>
        <v>MetLife Stadium</v>
      </c>
      <c r="P482" s="27">
        <v>3</v>
      </c>
      <c r="Q482" s="27">
        <v>0</v>
      </c>
      <c r="R482" s="27" t="str">
        <f t="shared" si="43"/>
        <v>3-0</v>
      </c>
      <c r="S482" s="21">
        <v>0</v>
      </c>
      <c r="T482" s="20">
        <f>VLOOKUP($A482,Database!$A:$Y,10,FALSE)</f>
        <v>46</v>
      </c>
      <c r="U482" s="20">
        <f>VLOOKUP($A482,Database!$A:$Y,11,FALSE)</f>
        <v>128</v>
      </c>
      <c r="V482" s="20">
        <f>VLOOKUP($A482,Database!$A:$Y,12,FALSE)</f>
        <v>153</v>
      </c>
      <c r="W482" s="20" t="str">
        <f>VLOOKUP(A482,Database!A:M,13,FALSE)</f>
        <v>Terminé</v>
      </c>
      <c r="X482" s="20">
        <f>VLOOKUP($A482,Database!$A:$Y,20,FALSE)</f>
        <v>3</v>
      </c>
      <c r="Y482" s="20">
        <f>VLOOKUP($A482,Database!$A:$Y,21,FALSE)</f>
        <v>1</v>
      </c>
      <c r="Z482" s="20">
        <f t="shared" si="42"/>
        <v>0</v>
      </c>
      <c r="AA482" s="20">
        <f t="shared" si="44"/>
        <v>1</v>
      </c>
      <c r="AB482" s="20">
        <f t="shared" ca="1" si="45"/>
        <v>46</v>
      </c>
      <c r="AC482" s="20">
        <f t="shared" ca="1" si="46"/>
        <v>0</v>
      </c>
      <c r="AD482" s="20" t="str">
        <f ca="1">IF(AC482=0,"",IF(OR(ISBLANK(P482),ISBLANK(Q482)),"",IF(ISBLANK(VLOOKUP(A482,Database!A:AA,22,FALSE)),"",VLOOKUP(A482,Database!A:AA,22,FALSE))))</f>
        <v/>
      </c>
      <c r="AE482" s="20">
        <f ca="1">IFERROR(
   IF(
     OR(ISBLANK(P482),ISBLANK(Q482)),
     "",
     IF(
       AND(AB482&lt;&gt;"",OR(W482="Terminé",W482="En cours")),
       VLOOKUP(AD482,Setup_ScoreExactBonus!A:D,4,FALSE),
       0
     )),
  0)</f>
        <v>0</v>
      </c>
      <c r="AF482" s="21">
        <f t="shared" ca="1" si="47"/>
        <v>46</v>
      </c>
      <c r="AG482" s="21">
        <f ca="1">SUMIFS(AF$2:AF482,D$2:D482,D482)</f>
        <v>364</v>
      </c>
    </row>
    <row r="483" spans="1:33" hidden="1" x14ac:dyDescent="0.35">
      <c r="A483" s="21">
        <f>IF(ISBLANK(B483),"",COUNTIF(B$2:B483,B483))-1</f>
        <v>17</v>
      </c>
      <c r="B483" s="27">
        <v>23</v>
      </c>
      <c r="C483" s="10">
        <f>VLOOKUP($A483+IF($A483=0,1,0),Database!$A:$Y,7,FALSE)</f>
        <v>46189.875</v>
      </c>
      <c r="D483" s="21" t="str">
        <f>VLOOKUP(Pronostics!$B483,Setup_MPP!$A:$G,3,FALSE)</f>
        <v>DJUDJUPRONO</v>
      </c>
      <c r="E483" s="21" t="str">
        <f>VLOOKUP(Pronostics!$B483,Setup_MPP!$A:$G,2,FALSE)</f>
        <v>Juliette</v>
      </c>
      <c r="F483" s="21" t="str">
        <f>VLOOKUP($B483,Setup_MPP!$A:$E,4,FALSE)</f>
        <v>#F2A2A2</v>
      </c>
      <c r="G483" s="21" t="str">
        <f>VLOOKUP($B483,Setup_MPP!$A:$E,5,FALSE)</f>
        <v>#C25D5D</v>
      </c>
      <c r="H483" s="21" t="str">
        <f>IFERROR(IF(AND(A483&gt;=1,A483&lt;=104),VLOOKUP($A483,Location!$A:$J,6,FALSE),IF(A483=0,"Avant l'ouverture",IF(OR(A483=105,A483=106),"Bonus"))),"")</f>
        <v>Tour 1</v>
      </c>
      <c r="I483" s="21" t="str">
        <f>IF(LEFT(H483,4)="Tour",VLOOKUP(A483,Database!$A:$C,3,FALSE),"")</f>
        <v>I</v>
      </c>
      <c r="J483" s="21" t="str">
        <f>VLOOKUP($A483,Location!$A:$J,7,FALSE)</f>
        <v>France</v>
      </c>
      <c r="K483" s="21" t="str">
        <f>IFERROR(VLOOKUP(J483,Setup_Team!$B:$C,2,FALSE), "TDB")</f>
        <v>FRA</v>
      </c>
      <c r="L483" s="21" t="str">
        <f>VLOOKUP($A483,Location!$A:$J,8,FALSE)</f>
        <v>Sénégal</v>
      </c>
      <c r="M483" s="21" t="str">
        <f>IFERROR(VLOOKUP(L483,Setup_Team!$B:$C,2,FALSE), "TDB")</f>
        <v>SEN</v>
      </c>
      <c r="N483" s="21" t="str">
        <f>VLOOKUP($A483,Location!$A:$J,9,FALSE)</f>
        <v>East Rutherford, New Jersey/New York</v>
      </c>
      <c r="O483" s="21" t="str">
        <f>VLOOKUP($A483,Location!$A:$J,10,FALSE)</f>
        <v>MetLife Stadium</v>
      </c>
      <c r="P483" s="27">
        <v>2</v>
      </c>
      <c r="Q483" s="27">
        <v>1</v>
      </c>
      <c r="R483" s="27" t="str">
        <f t="shared" si="43"/>
        <v>2-1</v>
      </c>
      <c r="S483" s="21">
        <v>0</v>
      </c>
      <c r="T483" s="20">
        <f>VLOOKUP($A483,Database!$A:$Y,10,FALSE)</f>
        <v>46</v>
      </c>
      <c r="U483" s="20">
        <f>VLOOKUP($A483,Database!$A:$Y,11,FALSE)</f>
        <v>128</v>
      </c>
      <c r="V483" s="20">
        <f>VLOOKUP($A483,Database!$A:$Y,12,FALSE)</f>
        <v>153</v>
      </c>
      <c r="W483" s="20" t="str">
        <f>VLOOKUP(A483,Database!A:M,13,FALSE)</f>
        <v>Terminé</v>
      </c>
      <c r="X483" s="20">
        <f>VLOOKUP($A483,Database!$A:$Y,20,FALSE)</f>
        <v>3</v>
      </c>
      <c r="Y483" s="20">
        <f>VLOOKUP($A483,Database!$A:$Y,21,FALSE)</f>
        <v>1</v>
      </c>
      <c r="Z483" s="20">
        <f t="shared" si="42"/>
        <v>0</v>
      </c>
      <c r="AA483" s="20">
        <f t="shared" si="44"/>
        <v>1</v>
      </c>
      <c r="AB483" s="20">
        <f t="shared" ca="1" si="45"/>
        <v>46</v>
      </c>
      <c r="AC483" s="20">
        <f t="shared" ca="1" si="46"/>
        <v>0</v>
      </c>
      <c r="AD483" s="20" t="str">
        <f ca="1">IF(AC483=0,"",IF(OR(ISBLANK(P483),ISBLANK(Q483)),"",IF(ISBLANK(VLOOKUP(A483,Database!A:AA,22,FALSE)),"",VLOOKUP(A483,Database!A:AA,22,FALSE))))</f>
        <v/>
      </c>
      <c r="AE483" s="20">
        <f ca="1">IFERROR(
   IF(
     OR(ISBLANK(P483),ISBLANK(Q483)),
     "",
     IF(
       AND(AB483&lt;&gt;"",OR(W483="Terminé",W483="En cours")),
       VLOOKUP(AD483,Setup_ScoreExactBonus!A:D,4,FALSE),
       0
     )),
  0)</f>
        <v>0</v>
      </c>
      <c r="AF483" s="21">
        <f t="shared" ca="1" si="47"/>
        <v>46</v>
      </c>
      <c r="AG483" s="21">
        <f ca="1">SUMIFS(AF$2:AF483,D$2:D483,D483)</f>
        <v>327</v>
      </c>
    </row>
    <row r="484" spans="1:33" hidden="1" x14ac:dyDescent="0.35">
      <c r="A484" s="21">
        <f>IF(ISBLANK(B484),"",COUNTIF(B$2:B484,B484))-1</f>
        <v>17</v>
      </c>
      <c r="B484" s="27">
        <v>24</v>
      </c>
      <c r="C484" s="10">
        <f>VLOOKUP($A484+IF($A484=0,1,0),Database!$A:$Y,7,FALSE)</f>
        <v>46189.875</v>
      </c>
      <c r="D484" s="21" t="str">
        <f>VLOOKUP(Pronostics!$B484,Setup_MPP!$A:$G,3,FALSE)</f>
        <v>Samyaaaaaaaaaa</v>
      </c>
      <c r="E484" s="21" t="str">
        <f>VLOOKUP(Pronostics!$B484,Setup_MPP!$A:$G,2,FALSE)</f>
        <v>Samya ALAOUI</v>
      </c>
      <c r="F484" s="21" t="str">
        <f>VLOOKUP($B484,Setup_MPP!$A:$E,4,FALSE)</f>
        <v>#A2F2C7</v>
      </c>
      <c r="G484" s="21" t="str">
        <f>VLOOKUP($B484,Setup_MPP!$A:$E,5,FALSE)</f>
        <v>#5DC18C</v>
      </c>
      <c r="H484" s="21" t="str">
        <f>IFERROR(IF(AND(A484&gt;=1,A484&lt;=104),VLOOKUP($A484,Location!$A:$J,6,FALSE),IF(A484=0,"Avant l'ouverture",IF(OR(A484=105,A484=106),"Bonus"))),"")</f>
        <v>Tour 1</v>
      </c>
      <c r="I484" s="21" t="str">
        <f>IF(LEFT(H484,4)="Tour",VLOOKUP(A484,Database!$A:$C,3,FALSE),"")</f>
        <v>I</v>
      </c>
      <c r="J484" s="21" t="str">
        <f>VLOOKUP($A484,Location!$A:$J,7,FALSE)</f>
        <v>France</v>
      </c>
      <c r="K484" s="21" t="str">
        <f>IFERROR(VLOOKUP(J484,Setup_Team!$B:$C,2,FALSE), "TDB")</f>
        <v>FRA</v>
      </c>
      <c r="L484" s="21" t="str">
        <f>VLOOKUP($A484,Location!$A:$J,8,FALSE)</f>
        <v>Sénégal</v>
      </c>
      <c r="M484" s="21" t="str">
        <f>IFERROR(VLOOKUP(L484,Setup_Team!$B:$C,2,FALSE), "TDB")</f>
        <v>SEN</v>
      </c>
      <c r="N484" s="21" t="str">
        <f>VLOOKUP($A484,Location!$A:$J,9,FALSE)</f>
        <v>East Rutherford, New Jersey/New York</v>
      </c>
      <c r="O484" s="21" t="str">
        <f>VLOOKUP($A484,Location!$A:$J,10,FALSE)</f>
        <v>MetLife Stadium</v>
      </c>
      <c r="P484" s="27">
        <v>2</v>
      </c>
      <c r="Q484" s="27">
        <v>1</v>
      </c>
      <c r="R484" s="27" t="str">
        <f t="shared" si="43"/>
        <v>2-1</v>
      </c>
      <c r="S484" s="21">
        <v>0</v>
      </c>
      <c r="T484" s="20">
        <f>VLOOKUP($A484,Database!$A:$Y,10,FALSE)</f>
        <v>46</v>
      </c>
      <c r="U484" s="20">
        <f>VLOOKUP($A484,Database!$A:$Y,11,FALSE)</f>
        <v>128</v>
      </c>
      <c r="V484" s="20">
        <f>VLOOKUP($A484,Database!$A:$Y,12,FALSE)</f>
        <v>153</v>
      </c>
      <c r="W484" s="20" t="str">
        <f>VLOOKUP(A484,Database!A:M,13,FALSE)</f>
        <v>Terminé</v>
      </c>
      <c r="X484" s="20">
        <f>VLOOKUP($A484,Database!$A:$Y,20,FALSE)</f>
        <v>3</v>
      </c>
      <c r="Y484" s="20">
        <f>VLOOKUP($A484,Database!$A:$Y,21,FALSE)</f>
        <v>1</v>
      </c>
      <c r="Z484" s="20">
        <f t="shared" si="42"/>
        <v>0</v>
      </c>
      <c r="AA484" s="20">
        <f t="shared" si="44"/>
        <v>1</v>
      </c>
      <c r="AB484" s="20">
        <f t="shared" ca="1" si="45"/>
        <v>46</v>
      </c>
      <c r="AC484" s="20">
        <f t="shared" ca="1" si="46"/>
        <v>0</v>
      </c>
      <c r="AD484" s="20" t="str">
        <f ca="1">IF(AC484=0,"",IF(OR(ISBLANK(P484),ISBLANK(Q484)),"",IF(ISBLANK(VLOOKUP(A484,Database!A:AA,22,FALSE)),"",VLOOKUP(A484,Database!A:AA,22,FALSE))))</f>
        <v/>
      </c>
      <c r="AE484" s="20">
        <f ca="1">IFERROR(
   IF(
     OR(ISBLANK(P484),ISBLANK(Q484)),
     "",
     IF(
       AND(AB484&lt;&gt;"",OR(W484="Terminé",W484="En cours")),
       VLOOKUP(AD484,Setup_ScoreExactBonus!A:D,4,FALSE),
       0
     )),
  0)</f>
        <v>0</v>
      </c>
      <c r="AF484" s="21">
        <f t="shared" ca="1" si="47"/>
        <v>46</v>
      </c>
      <c r="AG484" s="21">
        <f ca="1">SUMIFS(AF$2:AF484,D$2:D484,D484)</f>
        <v>888</v>
      </c>
    </row>
    <row r="485" spans="1:33" hidden="1" x14ac:dyDescent="0.35">
      <c r="A485" s="21">
        <f>IF(ISBLANK(B485),"",COUNTIF(B$2:B485,B485))-1</f>
        <v>17</v>
      </c>
      <c r="B485" s="27">
        <v>25</v>
      </c>
      <c r="C485" s="10">
        <f>VLOOKUP($A485+IF($A485=0,1,0),Database!$A:$Y,7,FALSE)</f>
        <v>46189.875</v>
      </c>
      <c r="D485" s="21" t="str">
        <f>VLOOKUP(Pronostics!$B485,Setup_MPP!$A:$G,3,FALSE)</f>
        <v>leaw0808</v>
      </c>
      <c r="E485" s="21" t="str">
        <f>VLOOKUP(Pronostics!$B485,Setup_MPP!$A:$G,2,FALSE)</f>
        <v>Léa WALOCQ</v>
      </c>
      <c r="F485" s="21" t="str">
        <f>VLOOKUP($B485,Setup_MPP!$A:$E,4,FALSE)</f>
        <v>#D1B9EB</v>
      </c>
      <c r="G485" s="21" t="str">
        <f>VLOOKUP($B485,Setup_MPP!$A:$E,5,FALSE)</f>
        <v>#B58BC7</v>
      </c>
      <c r="H485" s="21" t="str">
        <f>IFERROR(IF(AND(A485&gt;=1,A485&lt;=104),VLOOKUP($A485,Location!$A:$J,6,FALSE),IF(A485=0,"Avant l'ouverture",IF(OR(A485=105,A485=106),"Bonus"))),"")</f>
        <v>Tour 1</v>
      </c>
      <c r="I485" s="21" t="str">
        <f>IF(LEFT(H485,4)="Tour",VLOOKUP(A485,Database!$A:$C,3,FALSE),"")</f>
        <v>I</v>
      </c>
      <c r="J485" s="21" t="str">
        <f>VLOOKUP($A485,Location!$A:$J,7,FALSE)</f>
        <v>France</v>
      </c>
      <c r="K485" s="21" t="str">
        <f>IFERROR(VLOOKUP(J485,Setup_Team!$B:$C,2,FALSE), "TDB")</f>
        <v>FRA</v>
      </c>
      <c r="L485" s="21" t="str">
        <f>VLOOKUP($A485,Location!$A:$J,8,FALSE)</f>
        <v>Sénégal</v>
      </c>
      <c r="M485" s="21" t="str">
        <f>IFERROR(VLOOKUP(L485,Setup_Team!$B:$C,2,FALSE), "TDB")</f>
        <v>SEN</v>
      </c>
      <c r="N485" s="21" t="str">
        <f>VLOOKUP($A485,Location!$A:$J,9,FALSE)</f>
        <v>East Rutherford, New Jersey/New York</v>
      </c>
      <c r="O485" s="21" t="str">
        <f>VLOOKUP($A485,Location!$A:$J,10,FALSE)</f>
        <v>MetLife Stadium</v>
      </c>
      <c r="P485" s="27">
        <v>3</v>
      </c>
      <c r="Q485" s="27">
        <v>1</v>
      </c>
      <c r="R485" s="27" t="str">
        <f t="shared" si="43"/>
        <v>3-1</v>
      </c>
      <c r="S485" s="21">
        <v>0</v>
      </c>
      <c r="T485" s="20">
        <f>VLOOKUP($A485,Database!$A:$Y,10,FALSE)</f>
        <v>46</v>
      </c>
      <c r="U485" s="20">
        <f>VLOOKUP($A485,Database!$A:$Y,11,FALSE)</f>
        <v>128</v>
      </c>
      <c r="V485" s="20">
        <f>VLOOKUP($A485,Database!$A:$Y,12,FALSE)</f>
        <v>153</v>
      </c>
      <c r="W485" s="20" t="str">
        <f>VLOOKUP(A485,Database!A:M,13,FALSE)</f>
        <v>Terminé</v>
      </c>
      <c r="X485" s="20">
        <f>VLOOKUP($A485,Database!$A:$Y,20,FALSE)</f>
        <v>3</v>
      </c>
      <c r="Y485" s="20">
        <f>VLOOKUP($A485,Database!$A:$Y,21,FALSE)</f>
        <v>1</v>
      </c>
      <c r="Z485" s="20">
        <f t="shared" si="42"/>
        <v>0</v>
      </c>
      <c r="AA485" s="20">
        <f t="shared" si="44"/>
        <v>1</v>
      </c>
      <c r="AB485" s="20">
        <f t="shared" ca="1" si="45"/>
        <v>46</v>
      </c>
      <c r="AC485" s="20">
        <f t="shared" ca="1" si="46"/>
        <v>1</v>
      </c>
      <c r="AD485" s="20" t="str">
        <f ca="1">IF(AC485=0,"",IF(OR(ISBLANK(P485),ISBLANK(Q485)),"",IF(ISBLANK(VLOOKUP(A485,Database!A:AA,22,FALSE)),"",VLOOKUP(A485,Database!A:AA,22,FALSE))))</f>
        <v>Rare</v>
      </c>
      <c r="AE485" s="20">
        <f ca="1">IFERROR(
   IF(
     OR(ISBLANK(P485),ISBLANK(Q485)),
     "",
     IF(
       AND(AB485&lt;&gt;"",OR(W485="Terminé",W485="En cours")),
       VLOOKUP(AD485,Setup_ScoreExactBonus!A:D,4,FALSE),
       0
     )),
  0)</f>
        <v>30</v>
      </c>
      <c r="AF485" s="21">
        <f t="shared" ca="1" si="47"/>
        <v>76</v>
      </c>
      <c r="AG485" s="21">
        <f ca="1">SUMIFS(AF$2:AF485,D$2:D485,D485)</f>
        <v>367</v>
      </c>
    </row>
    <row r="486" spans="1:33" hidden="1" x14ac:dyDescent="0.35">
      <c r="A486" s="21">
        <f>IF(ISBLANK(B486),"",COUNTIF(B$2:B486,B486))-1</f>
        <v>17</v>
      </c>
      <c r="B486" s="27">
        <v>26</v>
      </c>
      <c r="C486" s="10">
        <v>46184.875</v>
      </c>
      <c r="D486" s="21" t="str">
        <f>VLOOKUP(Pronostics!$B486,Setup_MPP!$A:$G,3,FALSE)</f>
        <v>Mohamad#5GGG1</v>
      </c>
      <c r="E486" s="21" t="str">
        <f>VLOOKUP(Pronostics!$B486,Setup_MPP!$A:$G,2,FALSE)</f>
        <v>Mohamad EL KAWAS</v>
      </c>
      <c r="F486" s="21" t="str">
        <f>VLOOKUP($B486,Setup_MPP!$A:$E,4,FALSE)</f>
        <v>#EB8787</v>
      </c>
      <c r="G486" s="21" t="str">
        <f>VLOOKUP($B486,Setup_MPP!$A:$E,5,FALSE)</f>
        <v>#368E2C</v>
      </c>
      <c r="H486" s="21" t="str">
        <f>IFERROR(IF(AND(A486&gt;=1,A486&lt;=104),VLOOKUP($A486,Location!$A:$J,6,FALSE),IF(A486=0,"Avant l'ouverture",IF(OR(A486=105,A486=106),"Bonus"))),"")</f>
        <v>Tour 1</v>
      </c>
      <c r="I486" s="21" t="str">
        <f>IF(LEFT(H486,4)="Tour",VLOOKUP(A486,Database!$A:$C,3,FALSE),"")</f>
        <v>I</v>
      </c>
      <c r="J486" s="21" t="str">
        <f>VLOOKUP($A486,Location!$A:$J,7,FALSE)</f>
        <v>France</v>
      </c>
      <c r="K486" s="21" t="str">
        <f>IFERROR(VLOOKUP(J486,Setup_Team!$B:$C,2,FALSE), "TDB")</f>
        <v>FRA</v>
      </c>
      <c r="L486" s="21" t="str">
        <f>VLOOKUP($A486,Location!$A:$J,8,FALSE)</f>
        <v>Sénégal</v>
      </c>
      <c r="M486" s="21" t="str">
        <f>IFERROR(VLOOKUP(L486,Setup_Team!$B:$C,2,FALSE), "TDB")</f>
        <v>SEN</v>
      </c>
      <c r="P486" s="27">
        <v>3</v>
      </c>
      <c r="Q486" s="27">
        <v>0</v>
      </c>
      <c r="R486" s="27" t="str">
        <f t="shared" si="43"/>
        <v>3-0</v>
      </c>
      <c r="S486" s="21">
        <v>0</v>
      </c>
      <c r="T486" s="20">
        <f>VLOOKUP($A486,Database!$A:$Y,10,FALSE)</f>
        <v>46</v>
      </c>
      <c r="U486" s="20">
        <f>VLOOKUP($A486,Database!$A:$Y,11,FALSE)</f>
        <v>128</v>
      </c>
      <c r="V486" s="20">
        <f>VLOOKUP($A486,Database!$A:$Y,12,FALSE)</f>
        <v>153</v>
      </c>
      <c r="W486" s="20" t="str">
        <f>VLOOKUP(A486,Database!A:M,13,FALSE)</f>
        <v>Terminé</v>
      </c>
      <c r="X486" s="20">
        <f>VLOOKUP($A486,Database!$A:$Y,20,FALSE)</f>
        <v>3</v>
      </c>
      <c r="Y486" s="20">
        <f>VLOOKUP($A486,Database!$A:$Y,21,FALSE)</f>
        <v>1</v>
      </c>
      <c r="Z486" s="20">
        <f t="shared" si="42"/>
        <v>0</v>
      </c>
      <c r="AA486" s="20">
        <f t="shared" si="44"/>
        <v>1</v>
      </c>
      <c r="AB486" s="20">
        <f t="shared" ca="1" si="45"/>
        <v>46</v>
      </c>
      <c r="AC486" s="20">
        <f t="shared" ca="1" si="46"/>
        <v>0</v>
      </c>
      <c r="AD486" s="20" t="str">
        <f ca="1">IF(AC486=0,"",IF(OR(ISBLANK(P486),ISBLANK(Q486)),"",IF(ISBLANK(VLOOKUP(A486,Database!A:AA,22,FALSE)),"",VLOOKUP(A486,Database!A:AA,22,FALSE))))</f>
        <v/>
      </c>
      <c r="AE486" s="20">
        <f ca="1">IFERROR(
   IF(
     OR(ISBLANK(P486),ISBLANK(Q486)),
     "",
     IF(
       AND(AB486&lt;&gt;"",OR(W486="Terminé",W486="En cours")),
       VLOOKUP(AD486,Setup_ScoreExactBonus!A:D,4,FALSE),
       0
     )),
  0)</f>
        <v>0</v>
      </c>
      <c r="AF486" s="21">
        <f t="shared" ca="1" si="47"/>
        <v>46</v>
      </c>
      <c r="AG486" s="21">
        <f ca="1">SUMIFS(AF$2:AF486,D$2:D486,D486)</f>
        <v>366</v>
      </c>
    </row>
    <row r="487" spans="1:33" hidden="1" x14ac:dyDescent="0.35">
      <c r="A487" s="21">
        <f>IF(ISBLANK(B487),"",COUNTIF(B$2:B487,B487))-1</f>
        <v>17</v>
      </c>
      <c r="B487" s="27">
        <v>27</v>
      </c>
      <c r="C487" s="10">
        <f>VLOOKUP($A487+IF($A487=0,1,0),Database!$A:$Y,7,FALSE)</f>
        <v>46189.875</v>
      </c>
      <c r="D487" s="21" t="str">
        <f>VLOOKUP(Pronostics!$B487,Setup_MPP!$A:$G,3,FALSE)</f>
        <v>maryemkappa</v>
      </c>
      <c r="E487" s="21" t="str">
        <f>VLOOKUP(Pronostics!$B487,Setup_MPP!$A:$G,2,FALSE)</f>
        <v>Maryem GUIZANI</v>
      </c>
      <c r="F487" s="21" t="str">
        <f>VLOOKUP($B487,Setup_MPP!$A:$E,4,FALSE)</f>
        <v>#BCA2F4</v>
      </c>
      <c r="G487" s="21" t="str">
        <f>VLOOKUP($B487,Setup_MPP!$A:$E,5,FALSE)</f>
        <v>#6D3DD5</v>
      </c>
      <c r="H487" s="21" t="str">
        <f>IFERROR(IF(AND(A487&gt;=1,A487&lt;=104),VLOOKUP($A487,Location!$A:$J,6,FALSE),IF(A487=0,"Avant l'ouverture",IF(OR(A487=105,A487=106),"Bonus"))),"")</f>
        <v>Tour 1</v>
      </c>
      <c r="I487" s="21" t="str">
        <f>IF(LEFT(H487,4)="Tour",VLOOKUP(A487,Database!$A:$C,3,FALSE),"")</f>
        <v>I</v>
      </c>
      <c r="J487" s="21" t="str">
        <f>VLOOKUP($A487,Location!$A:$J,7,FALSE)</f>
        <v>France</v>
      </c>
      <c r="K487" s="21" t="str">
        <f>IFERROR(VLOOKUP(J487,Setup_Team!$B:$C,2,FALSE), "TDB")</f>
        <v>FRA</v>
      </c>
      <c r="L487" s="21" t="str">
        <f>VLOOKUP($A487,Location!$A:$J,8,FALSE)</f>
        <v>Sénégal</v>
      </c>
      <c r="M487" s="21" t="str">
        <f>IFERROR(VLOOKUP(L487,Setup_Team!$B:$C,2,FALSE), "TDB")</f>
        <v>SEN</v>
      </c>
      <c r="R487" s="27" t="str">
        <f t="shared" si="43"/>
        <v>0-0</v>
      </c>
      <c r="S487" s="21">
        <v>0</v>
      </c>
      <c r="T487" s="20">
        <f>VLOOKUP($A487,Database!$A:$Y,10,FALSE)</f>
        <v>46</v>
      </c>
      <c r="U487" s="20">
        <f>VLOOKUP($A487,Database!$A:$Y,11,FALSE)</f>
        <v>128</v>
      </c>
      <c r="V487" s="20">
        <f>VLOOKUP($A487,Database!$A:$Y,12,FALSE)</f>
        <v>153</v>
      </c>
      <c r="W487" s="20" t="str">
        <f>VLOOKUP(A487,Database!A:M,13,FALSE)</f>
        <v>Terminé</v>
      </c>
      <c r="X487" s="20">
        <f>VLOOKUP($A487,Database!$A:$Y,20,FALSE)</f>
        <v>3</v>
      </c>
      <c r="Y487" s="20">
        <f>VLOOKUP($A487,Database!$A:$Y,21,FALSE)</f>
        <v>1</v>
      </c>
      <c r="Z487" s="20">
        <f t="shared" si="42"/>
        <v>1</v>
      </c>
      <c r="AA487" s="20" t="str">
        <f t="shared" si="44"/>
        <v/>
      </c>
      <c r="AB487" s="20">
        <f t="shared" ca="1" si="45"/>
        <v>0</v>
      </c>
      <c r="AC487" s="20">
        <f t="shared" ca="1" si="46"/>
        <v>0</v>
      </c>
      <c r="AD487" s="20" t="str">
        <f ca="1">IF(AC487=0,"",IF(OR(ISBLANK(P487),ISBLANK(Q487)),"",IF(ISBLANK(VLOOKUP(A487,Database!A:AA,22,FALSE)),"",VLOOKUP(A487,Database!A:AA,22,FALSE))))</f>
        <v/>
      </c>
      <c r="AE487" s="20" t="str">
        <f>IFERROR(
   IF(
     OR(ISBLANK(P487),ISBLANK(Q487)),
     "",
     IF(
       AND(AB487&lt;&gt;"",OR(W487="Terminé",W487="En cours")),
       VLOOKUP(AD487,Setup_ScoreExactBonus!A:D,4,FALSE),
       0
     )),
  0)</f>
        <v/>
      </c>
      <c r="AF487" s="21">
        <f t="shared" si="47"/>
        <v>0</v>
      </c>
      <c r="AG487" s="21">
        <f>SUMIFS(AF$2:AF487,D$2:D487,D487)</f>
        <v>0</v>
      </c>
    </row>
    <row r="488" spans="1:33" hidden="1" x14ac:dyDescent="0.35">
      <c r="A488" s="21">
        <f>IF(ISBLANK(B488),"",COUNTIF(B$2:B488,B488))-1</f>
        <v>18</v>
      </c>
      <c r="B488" s="27">
        <v>1</v>
      </c>
      <c r="C488" s="10">
        <f>VLOOKUP($A488+IF($A488=0,1,0),Database!$A:$Y,7,FALSE)</f>
        <v>46190</v>
      </c>
      <c r="D488" s="21" t="str">
        <f>VLOOKUP(Pronostics!$B488,Setup_MPP!$A:$G,3,FALSE)</f>
        <v>_Nicolas_LM_</v>
      </c>
      <c r="E488" s="21" t="str">
        <f>VLOOKUP(Pronostics!$B488,Setup_MPP!$A:$G,2,FALSE)</f>
        <v>Nicolas LE MOUEL</v>
      </c>
      <c r="F488" s="21" t="str">
        <f>VLOOKUP($B488,Setup_MPP!$A:$E,4,FALSE)</f>
        <v>#F7C79D</v>
      </c>
      <c r="G488" s="21" t="str">
        <f>VLOOKUP($B488,Setup_MPP!$A:$E,5,FALSE)</f>
        <v>#FFBE85</v>
      </c>
      <c r="H488" s="21" t="str">
        <f>IFERROR(IF(AND(A488&gt;=1,A488&lt;=104),VLOOKUP($A488,Location!$A:$J,6,FALSE),IF(A488=0,"Avant l'ouverture",IF(OR(A488=105,A488=106),"Bonus"))),"")</f>
        <v>Tour 1</v>
      </c>
      <c r="I488" s="21" t="str">
        <f>IF(LEFT(H488,4)="Tour",VLOOKUP(A488,Database!$A:$C,3,FALSE),"")</f>
        <v>I</v>
      </c>
      <c r="J488" s="21" t="str">
        <f>VLOOKUP($A488,Location!$A:$J,7,FALSE)</f>
        <v>Irak</v>
      </c>
      <c r="K488" s="21" t="str">
        <f>IFERROR(VLOOKUP(J488,Setup_Team!$B:$C,2,FALSE), "TDB")</f>
        <v>IRQ</v>
      </c>
      <c r="L488" s="21" t="str">
        <f>VLOOKUP($A488,Location!$A:$J,8,FALSE)</f>
        <v>Norvège</v>
      </c>
      <c r="M488" s="21" t="str">
        <f>IFERROR(VLOOKUP(L488,Setup_Team!$B:$C,2,FALSE), "TDB")</f>
        <v>NOR</v>
      </c>
      <c r="N488" s="21" t="str">
        <f>VLOOKUP($A488,Location!$A:$J,9,FALSE)</f>
        <v>Foxborough</v>
      </c>
      <c r="O488" s="21" t="str">
        <f>VLOOKUP($A488,Location!$A:$J,10,FALSE)</f>
        <v>Gillette Stadium</v>
      </c>
      <c r="P488" s="27">
        <v>1</v>
      </c>
      <c r="Q488" s="27">
        <v>1</v>
      </c>
      <c r="R488" s="27" t="str">
        <f t="shared" si="43"/>
        <v>1-1</v>
      </c>
      <c r="S488" s="21">
        <v>0</v>
      </c>
      <c r="T488" s="20">
        <f>VLOOKUP($A488,Database!$A:$Y,10,FALSE)</f>
        <v>178</v>
      </c>
      <c r="U488" s="20">
        <f>VLOOKUP($A488,Database!$A:$Y,11,FALSE)</f>
        <v>144</v>
      </c>
      <c r="V488" s="20">
        <f>VLOOKUP($A488,Database!$A:$Y,12,FALSE)</f>
        <v>30</v>
      </c>
      <c r="W488" s="20" t="str">
        <f>VLOOKUP(A488,Database!A:M,13,FALSE)</f>
        <v>Terminé</v>
      </c>
      <c r="X488" s="20">
        <f>VLOOKUP($A488,Database!$A:$Y,20,FALSE)</f>
        <v>1</v>
      </c>
      <c r="Y488" s="20">
        <f>VLOOKUP($A488,Database!$A:$Y,21,FALSE)</f>
        <v>4</v>
      </c>
      <c r="Z488" s="20">
        <f t="shared" si="42"/>
        <v>0</v>
      </c>
      <c r="AA488" s="20">
        <f t="shared" si="44"/>
        <v>0</v>
      </c>
      <c r="AB488" s="20">
        <f t="shared" ca="1" si="45"/>
        <v>0</v>
      </c>
      <c r="AC488" s="20">
        <f t="shared" ca="1" si="46"/>
        <v>0</v>
      </c>
      <c r="AD488" s="20" t="str">
        <f ca="1">IF(AC488=0,"",IF(OR(ISBLANK(P488),ISBLANK(Q488)),"",IF(ISBLANK(VLOOKUP(A488,Database!A:AA,22,FALSE)),"",VLOOKUP(A488,Database!A:AA,22,FALSE))))</f>
        <v/>
      </c>
      <c r="AE488" s="20">
        <f ca="1">IFERROR(
   IF(
     OR(ISBLANK(P488),ISBLANK(Q488)),
     "",
     IF(
       AND(AB488&lt;&gt;"",OR(W488="Terminé",W488="En cours")),
       VLOOKUP(AD488,Setup_ScoreExactBonus!A:D,4,FALSE),
       0
     )),
  0)</f>
        <v>0</v>
      </c>
      <c r="AF488" s="21">
        <f t="shared" ca="1" si="47"/>
        <v>0</v>
      </c>
      <c r="AG488" s="21">
        <f ca="1">SUMIFS(AF$2:AF488,D$2:D488,D488)</f>
        <v>843</v>
      </c>
    </row>
    <row r="489" spans="1:33" hidden="1" x14ac:dyDescent="0.35">
      <c r="A489" s="21">
        <f>IF(ISBLANK(B489),"",COUNTIF(B$2:B489,B489))-1</f>
        <v>18</v>
      </c>
      <c r="B489" s="27">
        <v>2</v>
      </c>
      <c r="C489" s="10">
        <f>VLOOKUP($A489+IF($A489=0,1,0),Database!$A:$Y,7,FALSE)</f>
        <v>46190</v>
      </c>
      <c r="D489" s="21" t="str">
        <f>VLOOKUP(Pronostics!$B489,Setup_MPP!$A:$G,3,FALSE)</f>
        <v>leaelaz</v>
      </c>
      <c r="E489" s="21" t="str">
        <f>VLOOKUP(Pronostics!$B489,Setup_MPP!$A:$G,2,FALSE)</f>
        <v>Léa EL ASERY</v>
      </c>
      <c r="F489" s="21" t="str">
        <f>VLOOKUP($B489,Setup_MPP!$A:$E,4,FALSE)</f>
        <v>#FFBEBE</v>
      </c>
      <c r="G489" s="21" t="str">
        <f>VLOOKUP($B489,Setup_MPP!$A:$E,5,FALSE)</f>
        <v>#DF6868</v>
      </c>
      <c r="H489" s="21" t="str">
        <f>IFERROR(IF(AND(A489&gt;=1,A489&lt;=104),VLOOKUP($A489,Location!$A:$J,6,FALSE),IF(A489=0,"Avant l'ouverture",IF(OR(A489=105,A489=106),"Bonus"))),"")</f>
        <v>Tour 1</v>
      </c>
      <c r="I489" s="21" t="str">
        <f>IF(LEFT(H489,4)="Tour",VLOOKUP(A489,Database!$A:$C,3,FALSE),"")</f>
        <v>I</v>
      </c>
      <c r="J489" s="21" t="str">
        <f>VLOOKUP($A489,Location!$A:$J,7,FALSE)</f>
        <v>Irak</v>
      </c>
      <c r="K489" s="21" t="str">
        <f>IFERROR(VLOOKUP(J489,Setup_Team!$B:$C,2,FALSE), "TDB")</f>
        <v>IRQ</v>
      </c>
      <c r="L489" s="21" t="str">
        <f>VLOOKUP($A489,Location!$A:$J,8,FALSE)</f>
        <v>Norvège</v>
      </c>
      <c r="M489" s="21" t="str">
        <f>IFERROR(VLOOKUP(L489,Setup_Team!$B:$C,2,FALSE), "TDB")</f>
        <v>NOR</v>
      </c>
      <c r="N489" s="21" t="str">
        <f>VLOOKUP($A489,Location!$A:$J,9,FALSE)</f>
        <v>Foxborough</v>
      </c>
      <c r="O489" s="21" t="str">
        <f>VLOOKUP($A489,Location!$A:$J,10,FALSE)</f>
        <v>Gillette Stadium</v>
      </c>
      <c r="P489" s="27">
        <v>1</v>
      </c>
      <c r="Q489" s="27">
        <v>2</v>
      </c>
      <c r="R489" s="27" t="str">
        <f t="shared" si="43"/>
        <v>1-2</v>
      </c>
      <c r="S489" s="21">
        <v>0</v>
      </c>
      <c r="T489" s="20">
        <f>VLOOKUP($A489,Database!$A:$Y,10,FALSE)</f>
        <v>178</v>
      </c>
      <c r="U489" s="20">
        <f>VLOOKUP($A489,Database!$A:$Y,11,FALSE)</f>
        <v>144</v>
      </c>
      <c r="V489" s="20">
        <f>VLOOKUP($A489,Database!$A:$Y,12,FALSE)</f>
        <v>30</v>
      </c>
      <c r="W489" s="20" t="str">
        <f>VLOOKUP(A489,Database!A:M,13,FALSE)</f>
        <v>Terminé</v>
      </c>
      <c r="X489" s="20">
        <f>VLOOKUP($A489,Database!$A:$Y,20,FALSE)</f>
        <v>1</v>
      </c>
      <c r="Y489" s="20">
        <f>VLOOKUP($A489,Database!$A:$Y,21,FALSE)</f>
        <v>4</v>
      </c>
      <c r="Z489" s="20">
        <f t="shared" si="42"/>
        <v>0</v>
      </c>
      <c r="AA489" s="20">
        <f t="shared" si="44"/>
        <v>1</v>
      </c>
      <c r="AB489" s="20">
        <f t="shared" ca="1" si="45"/>
        <v>30</v>
      </c>
      <c r="AC489" s="20">
        <f t="shared" ca="1" si="46"/>
        <v>0</v>
      </c>
      <c r="AD489" s="20" t="str">
        <f ca="1">IF(AC489=0,"",IF(OR(ISBLANK(P489),ISBLANK(Q489)),"",IF(ISBLANK(VLOOKUP(A489,Database!A:AA,22,FALSE)),"",VLOOKUP(A489,Database!A:AA,22,FALSE))))</f>
        <v/>
      </c>
      <c r="AE489" s="20">
        <f ca="1">IFERROR(
   IF(
     OR(ISBLANK(P489),ISBLANK(Q489)),
     "",
     IF(
       AND(AB489&lt;&gt;"",OR(W489="Terminé",W489="En cours")),
       VLOOKUP(AD489,Setup_ScoreExactBonus!A:D,4,FALSE),
       0
     )),
  0)</f>
        <v>0</v>
      </c>
      <c r="AF489" s="21">
        <f t="shared" ca="1" si="47"/>
        <v>30</v>
      </c>
      <c r="AG489" s="21">
        <f ca="1">SUMIFS(AF$2:AF489,D$2:D489,D489)</f>
        <v>614</v>
      </c>
    </row>
    <row r="490" spans="1:33" hidden="1" x14ac:dyDescent="0.35">
      <c r="A490" s="21">
        <f>IF(ISBLANK(B490),"",COUNTIF(B$2:B490,B490))-1</f>
        <v>18</v>
      </c>
      <c r="B490" s="27">
        <v>3</v>
      </c>
      <c r="C490" s="10">
        <f>VLOOKUP($A490+IF($A490=0,1,0),Database!$A:$Y,7,FALSE)</f>
        <v>46190</v>
      </c>
      <c r="D490" s="21" t="str">
        <f>VLOOKUP(Pronostics!$B490,Setup_MPP!$A:$G,3,FALSE)</f>
        <v>PasMetalleux</v>
      </c>
      <c r="E490" s="21" t="str">
        <f>VLOOKUP(Pronostics!$B490,Setup_MPP!$A:$G,2,FALSE)</f>
        <v>Elwenn JOUBREL</v>
      </c>
      <c r="F490" s="21" t="str">
        <f>VLOOKUP($B490,Setup_MPP!$A:$E,4,FALSE)</f>
        <v>#F5C7FC</v>
      </c>
      <c r="G490" s="21" t="str">
        <f>VLOOKUP($B490,Setup_MPP!$A:$E,5,FALSE)</f>
        <v>#C489CF</v>
      </c>
      <c r="H490" s="21" t="str">
        <f>IFERROR(IF(AND(A490&gt;=1,A490&lt;=104),VLOOKUP($A490,Location!$A:$J,6,FALSE),IF(A490=0,"Avant l'ouverture",IF(OR(A490=105,A490=106),"Bonus"))),"")</f>
        <v>Tour 1</v>
      </c>
      <c r="I490" s="21" t="str">
        <f>IF(LEFT(H490,4)="Tour",VLOOKUP(A490,Database!$A:$C,3,FALSE),"")</f>
        <v>I</v>
      </c>
      <c r="J490" s="21" t="str">
        <f>VLOOKUP($A490,Location!$A:$J,7,FALSE)</f>
        <v>Irak</v>
      </c>
      <c r="K490" s="21" t="str">
        <f>IFERROR(VLOOKUP(J490,Setup_Team!$B:$C,2,FALSE), "TDB")</f>
        <v>IRQ</v>
      </c>
      <c r="L490" s="21" t="str">
        <f>VLOOKUP($A490,Location!$A:$J,8,FALSE)</f>
        <v>Norvège</v>
      </c>
      <c r="M490" s="21" t="str">
        <f>IFERROR(VLOOKUP(L490,Setup_Team!$B:$C,2,FALSE), "TDB")</f>
        <v>NOR</v>
      </c>
      <c r="N490" s="21" t="str">
        <f>VLOOKUP($A490,Location!$A:$J,9,FALSE)</f>
        <v>Foxborough</v>
      </c>
      <c r="O490" s="21" t="str">
        <f>VLOOKUP($A490,Location!$A:$J,10,FALSE)</f>
        <v>Gillette Stadium</v>
      </c>
      <c r="P490" s="27">
        <v>1</v>
      </c>
      <c r="Q490" s="27">
        <v>1</v>
      </c>
      <c r="R490" s="27" t="str">
        <f t="shared" si="43"/>
        <v>1-1</v>
      </c>
      <c r="S490" s="21">
        <v>0</v>
      </c>
      <c r="T490" s="20">
        <f>VLOOKUP($A490,Database!$A:$Y,10,FALSE)</f>
        <v>178</v>
      </c>
      <c r="U490" s="20">
        <f>VLOOKUP($A490,Database!$A:$Y,11,FALSE)</f>
        <v>144</v>
      </c>
      <c r="V490" s="20">
        <f>VLOOKUP($A490,Database!$A:$Y,12,FALSE)</f>
        <v>30</v>
      </c>
      <c r="W490" s="20" t="str">
        <f>VLOOKUP(A490,Database!A:M,13,FALSE)</f>
        <v>Terminé</v>
      </c>
      <c r="X490" s="20">
        <f>VLOOKUP($A490,Database!$A:$Y,20,FALSE)</f>
        <v>1</v>
      </c>
      <c r="Y490" s="20">
        <f>VLOOKUP($A490,Database!$A:$Y,21,FALSE)</f>
        <v>4</v>
      </c>
      <c r="Z490" s="20">
        <f t="shared" si="42"/>
        <v>0</v>
      </c>
      <c r="AA490" s="20">
        <f t="shared" si="44"/>
        <v>0</v>
      </c>
      <c r="AB490" s="20">
        <f t="shared" ca="1" si="45"/>
        <v>0</v>
      </c>
      <c r="AC490" s="20">
        <f t="shared" ca="1" si="46"/>
        <v>0</v>
      </c>
      <c r="AD490" s="20" t="str">
        <f ca="1">IF(AC490=0,"",IF(OR(ISBLANK(P490),ISBLANK(Q490)),"",IF(ISBLANK(VLOOKUP(A490,Database!A:AA,22,FALSE)),"",VLOOKUP(A490,Database!A:AA,22,FALSE))))</f>
        <v/>
      </c>
      <c r="AE490" s="20">
        <f ca="1">IFERROR(
   IF(
     OR(ISBLANK(P490),ISBLANK(Q490)),
     "",
     IF(
       AND(AB490&lt;&gt;"",OR(W490="Terminé",W490="En cours")),
       VLOOKUP(AD490,Setup_ScoreExactBonus!A:D,4,FALSE),
       0
     )),
  0)</f>
        <v>0</v>
      </c>
      <c r="AF490" s="21">
        <f t="shared" ca="1" si="47"/>
        <v>0</v>
      </c>
      <c r="AG490" s="21">
        <f ca="1">SUMIFS(AF$2:AF490,D$2:D490,D490)</f>
        <v>826</v>
      </c>
    </row>
    <row r="491" spans="1:33" hidden="1" x14ac:dyDescent="0.35">
      <c r="A491" s="21">
        <f>IF(ISBLANK(B491),"",COUNTIF(B$2:B491,B491))-1</f>
        <v>18</v>
      </c>
      <c r="B491" s="27">
        <v>4</v>
      </c>
      <c r="C491" s="10">
        <f>VLOOKUP($A491+IF($A491=0,1,0),Database!$A:$Y,7,FALSE)</f>
        <v>46190</v>
      </c>
      <c r="D491" s="21" t="str">
        <f>VLOOKUP(Pronostics!$B491,Setup_MPP!$A:$G,3,FALSE)</f>
        <v>Popo444</v>
      </c>
      <c r="E491" s="21" t="str">
        <f>VLOOKUP(Pronostics!$B491,Setup_MPP!$A:$G,2,FALSE)</f>
        <v>Pauline OLIVIER</v>
      </c>
      <c r="F491" s="21" t="str">
        <f>VLOOKUP($B491,Setup_MPP!$A:$E,4,FALSE)</f>
        <v>#A5EA7F</v>
      </c>
      <c r="G491" s="21" t="str">
        <f>VLOOKUP($B491,Setup_MPP!$A:$E,5,FALSE)</f>
        <v>#80C65A</v>
      </c>
      <c r="H491" s="21" t="str">
        <f>IFERROR(IF(AND(A491&gt;=1,A491&lt;=104),VLOOKUP($A491,Location!$A:$J,6,FALSE),IF(A491=0,"Avant l'ouverture",IF(OR(A491=105,A491=106),"Bonus"))),"")</f>
        <v>Tour 1</v>
      </c>
      <c r="I491" s="21" t="str">
        <f>IF(LEFT(H491,4)="Tour",VLOOKUP(A491,Database!$A:$C,3,FALSE),"")</f>
        <v>I</v>
      </c>
      <c r="J491" s="21" t="str">
        <f>VLOOKUP($A491,Location!$A:$J,7,FALSE)</f>
        <v>Irak</v>
      </c>
      <c r="K491" s="21" t="str">
        <f>IFERROR(VLOOKUP(J491,Setup_Team!$B:$C,2,FALSE), "TDB")</f>
        <v>IRQ</v>
      </c>
      <c r="L491" s="21" t="str">
        <f>VLOOKUP($A491,Location!$A:$J,8,FALSE)</f>
        <v>Norvège</v>
      </c>
      <c r="M491" s="21" t="str">
        <f>IFERROR(VLOOKUP(L491,Setup_Team!$B:$C,2,FALSE), "TDB")</f>
        <v>NOR</v>
      </c>
      <c r="N491" s="21" t="str">
        <f>VLOOKUP($A491,Location!$A:$J,9,FALSE)</f>
        <v>Foxborough</v>
      </c>
      <c r="O491" s="21" t="str">
        <f>VLOOKUP($A491,Location!$A:$J,10,FALSE)</f>
        <v>Gillette Stadium</v>
      </c>
      <c r="P491" s="27">
        <v>0</v>
      </c>
      <c r="Q491" s="27">
        <v>2</v>
      </c>
      <c r="R491" s="27" t="str">
        <f t="shared" si="43"/>
        <v>0-2</v>
      </c>
      <c r="S491" s="21">
        <v>0</v>
      </c>
      <c r="T491" s="20">
        <f>VLOOKUP($A491,Database!$A:$Y,10,FALSE)</f>
        <v>178</v>
      </c>
      <c r="U491" s="20">
        <f>VLOOKUP($A491,Database!$A:$Y,11,FALSE)</f>
        <v>144</v>
      </c>
      <c r="V491" s="20">
        <f>VLOOKUP($A491,Database!$A:$Y,12,FALSE)</f>
        <v>30</v>
      </c>
      <c r="W491" s="20" t="str">
        <f>VLOOKUP(A491,Database!A:M,13,FALSE)</f>
        <v>Terminé</v>
      </c>
      <c r="X491" s="20">
        <f>VLOOKUP($A491,Database!$A:$Y,20,FALSE)</f>
        <v>1</v>
      </c>
      <c r="Y491" s="20">
        <f>VLOOKUP($A491,Database!$A:$Y,21,FALSE)</f>
        <v>4</v>
      </c>
      <c r="Z491" s="20">
        <f t="shared" si="42"/>
        <v>0</v>
      </c>
      <c r="AA491" s="20">
        <f t="shared" si="44"/>
        <v>1</v>
      </c>
      <c r="AB491" s="20">
        <f t="shared" ca="1" si="45"/>
        <v>30</v>
      </c>
      <c r="AC491" s="20">
        <f t="shared" ca="1" si="46"/>
        <v>0</v>
      </c>
      <c r="AD491" s="20" t="str">
        <f ca="1">IF(AC491=0,"",IF(OR(ISBLANK(P491),ISBLANK(Q491)),"",IF(ISBLANK(VLOOKUP(A491,Database!A:AA,22,FALSE)),"",VLOOKUP(A491,Database!A:AA,22,FALSE))))</f>
        <v/>
      </c>
      <c r="AE491" s="20">
        <f ca="1">IFERROR(
   IF(
     OR(ISBLANK(P491),ISBLANK(Q491)),
     "",
     IF(
       AND(AB491&lt;&gt;"",OR(W491="Terminé",W491="En cours")),
       VLOOKUP(AD491,Setup_ScoreExactBonus!A:D,4,FALSE),
       0
     )),
  0)</f>
        <v>0</v>
      </c>
      <c r="AF491" s="21">
        <f t="shared" ca="1" si="47"/>
        <v>30</v>
      </c>
      <c r="AG491" s="21">
        <f ca="1">SUMIFS(AF$2:AF491,D$2:D491,D491)</f>
        <v>350</v>
      </c>
    </row>
    <row r="492" spans="1:33" hidden="1" x14ac:dyDescent="0.35">
      <c r="A492" s="21">
        <f>IF(ISBLANK(B492),"",COUNTIF(B$2:B492,B492))-1</f>
        <v>18</v>
      </c>
      <c r="B492" s="27">
        <v>5</v>
      </c>
      <c r="C492" s="10">
        <f>VLOOKUP($A492+IF($A492=0,1,0),Database!$A:$Y,7,FALSE)</f>
        <v>46190</v>
      </c>
      <c r="D492" s="21" t="str">
        <f>VLOOKUP(Pronostics!$B492,Setup_MPP!$A:$G,3,FALSE)</f>
        <v>_Jujul</v>
      </c>
      <c r="E492" s="21" t="str">
        <f>VLOOKUP(Pronostics!$B492,Setup_MPP!$A:$G,2,FALSE)</f>
        <v>Julie BOISSIERE</v>
      </c>
      <c r="F492" s="21" t="str">
        <f>VLOOKUP($B492,Setup_MPP!$A:$E,4,FALSE)</f>
        <v>#D890FF</v>
      </c>
      <c r="G492" s="21" t="str">
        <f>VLOOKUP($B492,Setup_MPP!$A:$E,5,FALSE)</f>
        <v>#B750EF</v>
      </c>
      <c r="H492" s="21" t="str">
        <f>IFERROR(IF(AND(A492&gt;=1,A492&lt;=104),VLOOKUP($A492,Location!$A:$J,6,FALSE),IF(A492=0,"Avant l'ouverture",IF(OR(A492=105,A492=106),"Bonus"))),"")</f>
        <v>Tour 1</v>
      </c>
      <c r="I492" s="21" t="str">
        <f>IF(LEFT(H492,4)="Tour",VLOOKUP(A492,Database!$A:$C,3,FALSE),"")</f>
        <v>I</v>
      </c>
      <c r="J492" s="21" t="str">
        <f>VLOOKUP($A492,Location!$A:$J,7,FALSE)</f>
        <v>Irak</v>
      </c>
      <c r="K492" s="21" t="str">
        <f>IFERROR(VLOOKUP(J492,Setup_Team!$B:$C,2,FALSE), "TDB")</f>
        <v>IRQ</v>
      </c>
      <c r="L492" s="21" t="str">
        <f>VLOOKUP($A492,Location!$A:$J,8,FALSE)</f>
        <v>Norvège</v>
      </c>
      <c r="M492" s="21" t="str">
        <f>IFERROR(VLOOKUP(L492,Setup_Team!$B:$C,2,FALSE), "TDB")</f>
        <v>NOR</v>
      </c>
      <c r="N492" s="21" t="str">
        <f>VLOOKUP($A492,Location!$A:$J,9,FALSE)</f>
        <v>Foxborough</v>
      </c>
      <c r="O492" s="21" t="str">
        <f>VLOOKUP($A492,Location!$A:$J,10,FALSE)</f>
        <v>Gillette Stadium</v>
      </c>
      <c r="P492" s="27">
        <v>0</v>
      </c>
      <c r="Q492" s="27">
        <v>0</v>
      </c>
      <c r="R492" s="27" t="str">
        <f t="shared" si="43"/>
        <v>0-0</v>
      </c>
      <c r="S492" s="21">
        <v>0</v>
      </c>
      <c r="T492" s="20">
        <f>VLOOKUP($A492,Database!$A:$Y,10,FALSE)</f>
        <v>178</v>
      </c>
      <c r="U492" s="20">
        <f>VLOOKUP($A492,Database!$A:$Y,11,FALSE)</f>
        <v>144</v>
      </c>
      <c r="V492" s="20">
        <f>VLOOKUP($A492,Database!$A:$Y,12,FALSE)</f>
        <v>30</v>
      </c>
      <c r="W492" s="20" t="str">
        <f>VLOOKUP(A492,Database!A:M,13,FALSE)</f>
        <v>Terminé</v>
      </c>
      <c r="X492" s="20">
        <f>VLOOKUP($A492,Database!$A:$Y,20,FALSE)</f>
        <v>1</v>
      </c>
      <c r="Y492" s="20">
        <f>VLOOKUP($A492,Database!$A:$Y,21,FALSE)</f>
        <v>4</v>
      </c>
      <c r="Z492" s="20">
        <f t="shared" si="42"/>
        <v>0</v>
      </c>
      <c r="AA492" s="20">
        <f t="shared" si="44"/>
        <v>0</v>
      </c>
      <c r="AB492" s="20">
        <f t="shared" ca="1" si="45"/>
        <v>0</v>
      </c>
      <c r="AC492" s="20">
        <f t="shared" ca="1" si="46"/>
        <v>0</v>
      </c>
      <c r="AD492" s="20" t="str">
        <f ca="1">IF(AC492=0,"",IF(OR(ISBLANK(P492),ISBLANK(Q492)),"",IF(ISBLANK(VLOOKUP(A492,Database!A:AA,22,FALSE)),"",VLOOKUP(A492,Database!A:AA,22,FALSE))))</f>
        <v/>
      </c>
      <c r="AE492" s="20">
        <f ca="1">IFERROR(
   IF(
     OR(ISBLANK(P492),ISBLANK(Q492)),
     "",
     IF(
       AND(AB492&lt;&gt;"",OR(W492="Terminé",W492="En cours")),
       VLOOKUP(AD492,Setup_ScoreExactBonus!A:D,4,FALSE),
       0
     )),
  0)</f>
        <v>0</v>
      </c>
      <c r="AF492" s="21">
        <f t="shared" ca="1" si="47"/>
        <v>0</v>
      </c>
      <c r="AG492" s="21">
        <f ca="1">SUMIFS(AF$2:AF492,D$2:D492,D492)</f>
        <v>262</v>
      </c>
    </row>
    <row r="493" spans="1:33" hidden="1" x14ac:dyDescent="0.35">
      <c r="A493" s="21">
        <f>IF(ISBLANK(B493),"",COUNTIF(B$2:B493,B493))-1</f>
        <v>18</v>
      </c>
      <c r="B493" s="27">
        <v>6</v>
      </c>
      <c r="C493" s="10">
        <f>VLOOKUP($A493+IF($A493=0,1,0),Database!$A:$Y,7,FALSE)</f>
        <v>46190</v>
      </c>
      <c r="D493" s="21" t="str">
        <f>VLOOKUP(Pronostics!$B493,Setup_MPP!$A:$G,3,FALSE)</f>
        <v>Julay</v>
      </c>
      <c r="E493" s="21" t="str">
        <f>VLOOKUP(Pronostics!$B493,Setup_MPP!$A:$G,2,FALSE)</f>
        <v>Julie BOUCHARD</v>
      </c>
      <c r="F493" s="21" t="str">
        <f>VLOOKUP($B493,Setup_MPP!$A:$E,4,FALSE)</f>
        <v>#A6F7B1</v>
      </c>
      <c r="G493" s="21" t="str">
        <f>VLOOKUP($B493,Setup_MPP!$A:$E,5,FALSE)</f>
        <v>#6EC179</v>
      </c>
      <c r="H493" s="21" t="str">
        <f>IFERROR(IF(AND(A493&gt;=1,A493&lt;=104),VLOOKUP($A493,Location!$A:$J,6,FALSE),IF(A493=0,"Avant l'ouverture",IF(OR(A493=105,A493=106),"Bonus"))),"")</f>
        <v>Tour 1</v>
      </c>
      <c r="I493" s="21" t="str">
        <f>IF(LEFT(H493,4)="Tour",VLOOKUP(A493,Database!$A:$C,3,FALSE),"")</f>
        <v>I</v>
      </c>
      <c r="J493" s="21" t="str">
        <f>VLOOKUP($A493,Location!$A:$J,7,FALSE)</f>
        <v>Irak</v>
      </c>
      <c r="K493" s="21" t="str">
        <f>IFERROR(VLOOKUP(J493,Setup_Team!$B:$C,2,FALSE), "TDB")</f>
        <v>IRQ</v>
      </c>
      <c r="L493" s="21" t="str">
        <f>VLOOKUP($A493,Location!$A:$J,8,FALSE)</f>
        <v>Norvège</v>
      </c>
      <c r="M493" s="21" t="str">
        <f>IFERROR(VLOOKUP(L493,Setup_Team!$B:$C,2,FALSE), "TDB")</f>
        <v>NOR</v>
      </c>
      <c r="N493" s="21" t="str">
        <f>VLOOKUP($A493,Location!$A:$J,9,FALSE)</f>
        <v>Foxborough</v>
      </c>
      <c r="O493" s="21" t="str">
        <f>VLOOKUP($A493,Location!$A:$J,10,FALSE)</f>
        <v>Gillette Stadium</v>
      </c>
      <c r="P493" s="27">
        <v>1</v>
      </c>
      <c r="Q493" s="27">
        <v>2</v>
      </c>
      <c r="R493" s="27" t="str">
        <f t="shared" si="43"/>
        <v>1-2</v>
      </c>
      <c r="S493" s="21">
        <v>0</v>
      </c>
      <c r="T493" s="20">
        <f>VLOOKUP($A493,Database!$A:$Y,10,FALSE)</f>
        <v>178</v>
      </c>
      <c r="U493" s="20">
        <f>VLOOKUP($A493,Database!$A:$Y,11,FALSE)</f>
        <v>144</v>
      </c>
      <c r="V493" s="20">
        <f>VLOOKUP($A493,Database!$A:$Y,12,FALSE)</f>
        <v>30</v>
      </c>
      <c r="W493" s="20" t="str">
        <f>VLOOKUP(A493,Database!A:M,13,FALSE)</f>
        <v>Terminé</v>
      </c>
      <c r="X493" s="20">
        <f>VLOOKUP($A493,Database!$A:$Y,20,FALSE)</f>
        <v>1</v>
      </c>
      <c r="Y493" s="20">
        <f>VLOOKUP($A493,Database!$A:$Y,21,FALSE)</f>
        <v>4</v>
      </c>
      <c r="Z493" s="20">
        <f t="shared" si="42"/>
        <v>0</v>
      </c>
      <c r="AA493" s="20">
        <f t="shared" si="44"/>
        <v>1</v>
      </c>
      <c r="AB493" s="20">
        <f t="shared" ca="1" si="45"/>
        <v>30</v>
      </c>
      <c r="AC493" s="20">
        <f t="shared" ca="1" si="46"/>
        <v>0</v>
      </c>
      <c r="AD493" s="20" t="str">
        <f ca="1">IF(AC493=0,"",IF(OR(ISBLANK(P493),ISBLANK(Q493)),"",IF(ISBLANK(VLOOKUP(A493,Database!A:AA,22,FALSE)),"",VLOOKUP(A493,Database!A:AA,22,FALSE))))</f>
        <v/>
      </c>
      <c r="AE493" s="20">
        <f ca="1">IFERROR(
   IF(
     OR(ISBLANK(P493),ISBLANK(Q493)),
     "",
     IF(
       AND(AB493&lt;&gt;"",OR(W493="Terminé",W493="En cours")),
       VLOOKUP(AD493,Setup_ScoreExactBonus!A:D,4,FALSE),
       0
     )),
  0)</f>
        <v>0</v>
      </c>
      <c r="AF493" s="21">
        <f t="shared" ca="1" si="47"/>
        <v>30</v>
      </c>
      <c r="AG493" s="21">
        <f ca="1">SUMIFS(AF$2:AF493,D$2:D493,D493)</f>
        <v>613</v>
      </c>
    </row>
    <row r="494" spans="1:33" hidden="1" x14ac:dyDescent="0.35">
      <c r="A494" s="21">
        <f>IF(ISBLANK(B494),"",COUNTIF(B$2:B494,B494))-1</f>
        <v>18</v>
      </c>
      <c r="B494" s="27">
        <v>7</v>
      </c>
      <c r="C494" s="10">
        <f>VLOOKUP($A494+IF($A494=0,1,0),Database!$A:$Y,7,FALSE)</f>
        <v>46190</v>
      </c>
      <c r="D494" s="21" t="str">
        <f>VLOOKUP(Pronostics!$B494,Setup_MPP!$A:$G,3,FALSE)</f>
        <v>__Vince__</v>
      </c>
      <c r="E494" s="21" t="str">
        <f>VLOOKUP(Pronostics!$B494,Setup_MPP!$A:$G,2,FALSE)</f>
        <v>Vincent FRAYSSE</v>
      </c>
      <c r="F494" s="21" t="str">
        <f>VLOOKUP($B494,Setup_MPP!$A:$E,4,FALSE)</f>
        <v>#B2EAE8</v>
      </c>
      <c r="G494" s="21" t="str">
        <f>VLOOKUP($B494,Setup_MPP!$A:$E,5,FALSE)</f>
        <v>#6CB4B1</v>
      </c>
      <c r="H494" s="21" t="str">
        <f>IFERROR(IF(AND(A494&gt;=1,A494&lt;=104),VLOOKUP($A494,Location!$A:$J,6,FALSE),IF(A494=0,"Avant l'ouverture",IF(OR(A494=105,A494=106),"Bonus"))),"")</f>
        <v>Tour 1</v>
      </c>
      <c r="I494" s="21" t="str">
        <f>IF(LEFT(H494,4)="Tour",VLOOKUP(A494,Database!$A:$C,3,FALSE),"")</f>
        <v>I</v>
      </c>
      <c r="J494" s="21" t="str">
        <f>VLOOKUP($A494,Location!$A:$J,7,FALSE)</f>
        <v>Irak</v>
      </c>
      <c r="K494" s="21" t="str">
        <f>IFERROR(VLOOKUP(J494,Setup_Team!$B:$C,2,FALSE), "TDB")</f>
        <v>IRQ</v>
      </c>
      <c r="L494" s="21" t="str">
        <f>VLOOKUP($A494,Location!$A:$J,8,FALSE)</f>
        <v>Norvège</v>
      </c>
      <c r="M494" s="21" t="str">
        <f>IFERROR(VLOOKUP(L494,Setup_Team!$B:$C,2,FALSE), "TDB")</f>
        <v>NOR</v>
      </c>
      <c r="N494" s="21" t="str">
        <f>VLOOKUP($A494,Location!$A:$J,9,FALSE)</f>
        <v>Foxborough</v>
      </c>
      <c r="O494" s="21" t="str">
        <f>VLOOKUP($A494,Location!$A:$J,10,FALSE)</f>
        <v>Gillette Stadium</v>
      </c>
      <c r="P494" s="27">
        <v>0</v>
      </c>
      <c r="Q494" s="27">
        <v>2</v>
      </c>
      <c r="R494" s="27" t="str">
        <f t="shared" si="43"/>
        <v>0-2</v>
      </c>
      <c r="S494" s="21">
        <v>0</v>
      </c>
      <c r="T494" s="20">
        <f>VLOOKUP($A494,Database!$A:$Y,10,FALSE)</f>
        <v>178</v>
      </c>
      <c r="U494" s="20">
        <f>VLOOKUP($A494,Database!$A:$Y,11,FALSE)</f>
        <v>144</v>
      </c>
      <c r="V494" s="20">
        <f>VLOOKUP($A494,Database!$A:$Y,12,FALSE)</f>
        <v>30</v>
      </c>
      <c r="W494" s="20" t="str">
        <f>VLOOKUP(A494,Database!A:M,13,FALSE)</f>
        <v>Terminé</v>
      </c>
      <c r="X494" s="20">
        <f>VLOOKUP($A494,Database!$A:$Y,20,FALSE)</f>
        <v>1</v>
      </c>
      <c r="Y494" s="20">
        <f>VLOOKUP($A494,Database!$A:$Y,21,FALSE)</f>
        <v>4</v>
      </c>
      <c r="Z494" s="20">
        <f t="shared" si="42"/>
        <v>0</v>
      </c>
      <c r="AA494" s="20">
        <f t="shared" si="44"/>
        <v>1</v>
      </c>
      <c r="AB494" s="20">
        <f t="shared" ca="1" si="45"/>
        <v>30</v>
      </c>
      <c r="AC494" s="20">
        <f t="shared" ca="1" si="46"/>
        <v>0</v>
      </c>
      <c r="AD494" s="20" t="str">
        <f ca="1">IF(AC494=0,"",IF(OR(ISBLANK(P494),ISBLANK(Q494)),"",IF(ISBLANK(VLOOKUP(A494,Database!A:AA,22,FALSE)),"",VLOOKUP(A494,Database!A:AA,22,FALSE))))</f>
        <v/>
      </c>
      <c r="AE494" s="20">
        <f ca="1">IFERROR(
   IF(
     OR(ISBLANK(P494),ISBLANK(Q494)),
     "",
     IF(
       AND(AB494&lt;&gt;"",OR(W494="Terminé",W494="En cours")),
       VLOOKUP(AD494,Setup_ScoreExactBonus!A:D,4,FALSE),
       0
     )),
  0)</f>
        <v>0</v>
      </c>
      <c r="AF494" s="21">
        <f t="shared" ca="1" si="47"/>
        <v>30</v>
      </c>
      <c r="AG494" s="21">
        <f ca="1">SUMIFS(AF$2:AF494,D$2:D494,D494)</f>
        <v>214</v>
      </c>
    </row>
    <row r="495" spans="1:33" hidden="1" x14ac:dyDescent="0.35">
      <c r="A495" s="21">
        <f>IF(ISBLANK(B495),"",COUNTIF(B$2:B495,B495))-1</f>
        <v>18</v>
      </c>
      <c r="B495" s="27">
        <v>8</v>
      </c>
      <c r="C495" s="10">
        <f>VLOOKUP($A495+IF($A495=0,1,0),Database!$A:$Y,7,FALSE)</f>
        <v>46190</v>
      </c>
      <c r="D495" s="21" t="str">
        <f>VLOOKUP(Pronostics!$B495,Setup_MPP!$A:$G,3,FALSE)</f>
        <v>Louuiiis</v>
      </c>
      <c r="E495" s="21" t="str">
        <f>VLOOKUP(Pronostics!$B495,Setup_MPP!$A:$G,2,FALSE)</f>
        <v>Louis HARLE</v>
      </c>
      <c r="F495" s="21" t="str">
        <f>VLOOKUP($B495,Setup_MPP!$A:$E,4,FALSE)</f>
        <v>#EEF7B1</v>
      </c>
      <c r="G495" s="21" t="str">
        <f>VLOOKUP($B495,Setup_MPP!$A:$E,5,FALSE)</f>
        <v>#C1CB7D</v>
      </c>
      <c r="H495" s="21" t="str">
        <f>IFERROR(IF(AND(A495&gt;=1,A495&lt;=104),VLOOKUP($A495,Location!$A:$J,6,FALSE),IF(A495=0,"Avant l'ouverture",IF(OR(A495=105,A495=106),"Bonus"))),"")</f>
        <v>Tour 1</v>
      </c>
      <c r="I495" s="21" t="str">
        <f>IF(LEFT(H495,4)="Tour",VLOOKUP(A495,Database!$A:$C,3,FALSE),"")</f>
        <v>I</v>
      </c>
      <c r="J495" s="21" t="str">
        <f>VLOOKUP($A495,Location!$A:$J,7,FALSE)</f>
        <v>Irak</v>
      </c>
      <c r="K495" s="21" t="str">
        <f>IFERROR(VLOOKUP(J495,Setup_Team!$B:$C,2,FALSE), "TDB")</f>
        <v>IRQ</v>
      </c>
      <c r="L495" s="21" t="str">
        <f>VLOOKUP($A495,Location!$A:$J,8,FALSE)</f>
        <v>Norvège</v>
      </c>
      <c r="M495" s="21" t="str">
        <f>IFERROR(VLOOKUP(L495,Setup_Team!$B:$C,2,FALSE), "TDB")</f>
        <v>NOR</v>
      </c>
      <c r="N495" s="21" t="str">
        <f>VLOOKUP($A495,Location!$A:$J,9,FALSE)</f>
        <v>Foxborough</v>
      </c>
      <c r="O495" s="21" t="str">
        <f>VLOOKUP($A495,Location!$A:$J,10,FALSE)</f>
        <v>Gillette Stadium</v>
      </c>
      <c r="P495" s="27">
        <v>0</v>
      </c>
      <c r="Q495" s="27">
        <v>3</v>
      </c>
      <c r="R495" s="27" t="str">
        <f t="shared" si="43"/>
        <v>0-3</v>
      </c>
      <c r="S495" s="21">
        <v>0</v>
      </c>
      <c r="T495" s="20">
        <f>VLOOKUP($A495,Database!$A:$Y,10,FALSE)</f>
        <v>178</v>
      </c>
      <c r="U495" s="20">
        <f>VLOOKUP($A495,Database!$A:$Y,11,FALSE)</f>
        <v>144</v>
      </c>
      <c r="V495" s="20">
        <f>VLOOKUP($A495,Database!$A:$Y,12,FALSE)</f>
        <v>30</v>
      </c>
      <c r="W495" s="20" t="str">
        <f>VLOOKUP(A495,Database!A:M,13,FALSE)</f>
        <v>Terminé</v>
      </c>
      <c r="X495" s="20">
        <f>VLOOKUP($A495,Database!$A:$Y,20,FALSE)</f>
        <v>1</v>
      </c>
      <c r="Y495" s="20">
        <f>VLOOKUP($A495,Database!$A:$Y,21,FALSE)</f>
        <v>4</v>
      </c>
      <c r="Z495" s="20">
        <f t="shared" si="42"/>
        <v>0</v>
      </c>
      <c r="AA495" s="20">
        <f t="shared" si="44"/>
        <v>1</v>
      </c>
      <c r="AB495" s="20">
        <f t="shared" ca="1" si="45"/>
        <v>30</v>
      </c>
      <c r="AC495" s="20">
        <f t="shared" ca="1" si="46"/>
        <v>0</v>
      </c>
      <c r="AD495" s="20" t="str">
        <f ca="1">IF(AC495=0,"",IF(OR(ISBLANK(P495),ISBLANK(Q495)),"",IF(ISBLANK(VLOOKUP(A495,Database!A:AA,22,FALSE)),"",VLOOKUP(A495,Database!A:AA,22,FALSE))))</f>
        <v/>
      </c>
      <c r="AE495" s="20">
        <f ca="1">IFERROR(
   IF(
     OR(ISBLANK(P495),ISBLANK(Q495)),
     "",
     IF(
       AND(AB495&lt;&gt;"",OR(W495="Terminé",W495="En cours")),
       VLOOKUP(AD495,Setup_ScoreExactBonus!A:D,4,FALSE),
       0
     )),
  0)</f>
        <v>0</v>
      </c>
      <c r="AF495" s="21">
        <f t="shared" ca="1" si="47"/>
        <v>30</v>
      </c>
      <c r="AG495" s="21">
        <f ca="1">SUMIFS(AF$2:AF495,D$2:D495,D495)</f>
        <v>699</v>
      </c>
    </row>
    <row r="496" spans="1:33" x14ac:dyDescent="0.35">
      <c r="A496" s="21">
        <f>IF(ISBLANK(B496),"",COUNTIF(B$2:B496,B496))-1</f>
        <v>18</v>
      </c>
      <c r="B496" s="27">
        <v>9</v>
      </c>
      <c r="C496" s="10">
        <f>VLOOKUP($A496+IF($A496=0,1,0),Database!$A:$Y,7,FALSE)</f>
        <v>46190</v>
      </c>
      <c r="D496" s="21" t="str">
        <f>VLOOKUP(Pronostics!$B496,Setup_MPP!$A:$G,3,FALSE)</f>
        <v>Aurelien_dpq</v>
      </c>
      <c r="E496" s="21" t="str">
        <f>VLOOKUP(Pronostics!$B496,Setup_MPP!$A:$G,2,FALSE)</f>
        <v>Aurélien DE POULPIQUET</v>
      </c>
      <c r="F496" s="21" t="str">
        <f>VLOOKUP($B496,Setup_MPP!$A:$E,4,FALSE)</f>
        <v>#F4EA9D</v>
      </c>
      <c r="G496" s="21" t="str">
        <f>VLOOKUP($B496,Setup_MPP!$A:$E,5,FALSE)</f>
        <v>#D2C458</v>
      </c>
      <c r="H496" s="21" t="str">
        <f>IFERROR(IF(AND(A496&gt;=1,A496&lt;=104),VLOOKUP($A496,Location!$A:$J,6,FALSE),IF(A496=0,"Avant l'ouverture",IF(OR(A496=105,A496=106),"Bonus"))),"")</f>
        <v>Tour 1</v>
      </c>
      <c r="I496" s="21" t="str">
        <f>IF(LEFT(H496,4)="Tour",VLOOKUP(A496,Database!$A:$C,3,FALSE),"")</f>
        <v>I</v>
      </c>
      <c r="J496" s="21" t="str">
        <f>VLOOKUP($A496,Location!$A:$J,7,FALSE)</f>
        <v>Irak</v>
      </c>
      <c r="K496" s="21" t="str">
        <f>IFERROR(VLOOKUP(J496,Setup_Team!$B:$C,2,FALSE), "TDB")</f>
        <v>IRQ</v>
      </c>
      <c r="L496" s="21" t="str">
        <f>VLOOKUP($A496,Location!$A:$J,8,FALSE)</f>
        <v>Norvège</v>
      </c>
      <c r="M496" s="21" t="str">
        <f>IFERROR(VLOOKUP(L496,Setup_Team!$B:$C,2,FALSE), "TDB")</f>
        <v>NOR</v>
      </c>
      <c r="N496" s="21" t="str">
        <f>VLOOKUP($A496,Location!$A:$J,9,FALSE)</f>
        <v>Foxborough</v>
      </c>
      <c r="O496" s="21" t="str">
        <f>VLOOKUP($A496,Location!$A:$J,10,FALSE)</f>
        <v>Gillette Stadium</v>
      </c>
      <c r="P496" s="27">
        <v>0</v>
      </c>
      <c r="Q496" s="27">
        <v>1</v>
      </c>
      <c r="R496" s="27" t="str">
        <f t="shared" si="43"/>
        <v>0-1</v>
      </c>
      <c r="S496" s="21">
        <v>0</v>
      </c>
      <c r="T496" s="20">
        <f>VLOOKUP($A496,Database!$A:$Y,10,FALSE)</f>
        <v>178</v>
      </c>
      <c r="U496" s="20">
        <f>VLOOKUP($A496,Database!$A:$Y,11,FALSE)</f>
        <v>144</v>
      </c>
      <c r="V496" s="20">
        <f>VLOOKUP($A496,Database!$A:$Y,12,FALSE)</f>
        <v>30</v>
      </c>
      <c r="W496" s="20" t="str">
        <f>VLOOKUP(A496,Database!A:M,13,FALSE)</f>
        <v>Terminé</v>
      </c>
      <c r="X496" s="20">
        <f>VLOOKUP($A496,Database!$A:$Y,20,FALSE)</f>
        <v>1</v>
      </c>
      <c r="Y496" s="20">
        <f>VLOOKUP($A496,Database!$A:$Y,21,FALSE)</f>
        <v>4</v>
      </c>
      <c r="Z496" s="20">
        <f t="shared" si="42"/>
        <v>0</v>
      </c>
      <c r="AA496" s="20">
        <f t="shared" si="44"/>
        <v>1</v>
      </c>
      <c r="AB496" s="20">
        <f t="shared" ca="1" si="45"/>
        <v>30</v>
      </c>
      <c r="AC496" s="20">
        <f t="shared" ca="1" si="46"/>
        <v>0</v>
      </c>
      <c r="AD496" s="20" t="str">
        <f ca="1">IF(AC496=0,"",IF(OR(ISBLANK(P496),ISBLANK(Q496)),"",IF(ISBLANK(VLOOKUP(A496,Database!A:AA,22,FALSE)),"",VLOOKUP(A496,Database!A:AA,22,FALSE))))</f>
        <v/>
      </c>
      <c r="AE496" s="20">
        <f ca="1">IFERROR(
   IF(
     OR(ISBLANK(P496),ISBLANK(Q496)),
     "",
     IF(
       AND(AB496&lt;&gt;"",OR(W496="Terminé",W496="En cours")),
       VLOOKUP(AD496,Setup_ScoreExactBonus!A:D,4,FALSE),
       0
     )),
  0)</f>
        <v>0</v>
      </c>
      <c r="AF496" s="21">
        <f t="shared" ca="1" si="47"/>
        <v>30</v>
      </c>
      <c r="AG496" s="21">
        <f ca="1">SUMIFS(AF$2:AF496,D$2:D496,D496)</f>
        <v>522</v>
      </c>
    </row>
    <row r="497" spans="1:33" hidden="1" x14ac:dyDescent="0.35">
      <c r="A497" s="21">
        <f>IF(ISBLANK(B497),"",COUNTIF(B$2:B497,B497))-1</f>
        <v>18</v>
      </c>
      <c r="B497" s="27">
        <v>10</v>
      </c>
      <c r="C497" s="10">
        <f>VLOOKUP($A497+IF($A497=0,1,0),Database!$A:$Y,7,FALSE)</f>
        <v>46190</v>
      </c>
      <c r="D497" s="21" t="str">
        <f>VLOOKUP(Pronostics!$B497,Setup_MPP!$A:$G,3,FALSE)</f>
        <v>RandomPaul</v>
      </c>
      <c r="E497" s="21" t="str">
        <f>VLOOKUP(Pronostics!$B497,Setup_MPP!$A:$G,2,FALSE)</f>
        <v>Paul MONTESINOS</v>
      </c>
      <c r="F497" s="21" t="str">
        <f>VLOOKUP($B497,Setup_MPP!$A:$E,4,FALSE)</f>
        <v>#C4B0FF</v>
      </c>
      <c r="G497" s="21" t="str">
        <f>VLOOKUP($B497,Setup_MPP!$A:$E,5,FALSE)</f>
        <v>#7F66C8</v>
      </c>
      <c r="H497" s="21" t="str">
        <f>IFERROR(IF(AND(A497&gt;=1,A497&lt;=104),VLOOKUP($A497,Location!$A:$J,6,FALSE),IF(A497=0,"Avant l'ouverture",IF(OR(A497=105,A497=106),"Bonus"))),"")</f>
        <v>Tour 1</v>
      </c>
      <c r="I497" s="21" t="str">
        <f>IF(LEFT(H497,4)="Tour",VLOOKUP(A497,Database!$A:$C,3,FALSE),"")</f>
        <v>I</v>
      </c>
      <c r="J497" s="21" t="str">
        <f>VLOOKUP($A497,Location!$A:$J,7,FALSE)</f>
        <v>Irak</v>
      </c>
      <c r="K497" s="21" t="str">
        <f>IFERROR(VLOOKUP(J497,Setup_Team!$B:$C,2,FALSE), "TDB")</f>
        <v>IRQ</v>
      </c>
      <c r="L497" s="21" t="str">
        <f>VLOOKUP($A497,Location!$A:$J,8,FALSE)</f>
        <v>Norvège</v>
      </c>
      <c r="M497" s="21" t="str">
        <f>IFERROR(VLOOKUP(L497,Setup_Team!$B:$C,2,FALSE), "TDB")</f>
        <v>NOR</v>
      </c>
      <c r="N497" s="21" t="str">
        <f>VLOOKUP($A497,Location!$A:$J,9,FALSE)</f>
        <v>Foxborough</v>
      </c>
      <c r="O497" s="21" t="str">
        <f>VLOOKUP($A497,Location!$A:$J,10,FALSE)</f>
        <v>Gillette Stadium</v>
      </c>
      <c r="P497" s="27">
        <v>0</v>
      </c>
      <c r="Q497" s="27">
        <v>4</v>
      </c>
      <c r="R497" s="27" t="str">
        <f t="shared" si="43"/>
        <v>0-4</v>
      </c>
      <c r="S497" s="21">
        <v>0</v>
      </c>
      <c r="T497" s="20">
        <f>VLOOKUP($A497,Database!$A:$Y,10,FALSE)</f>
        <v>178</v>
      </c>
      <c r="U497" s="20">
        <f>VLOOKUP($A497,Database!$A:$Y,11,FALSE)</f>
        <v>144</v>
      </c>
      <c r="V497" s="20">
        <f>VLOOKUP($A497,Database!$A:$Y,12,FALSE)</f>
        <v>30</v>
      </c>
      <c r="W497" s="20" t="str">
        <f>VLOOKUP(A497,Database!A:M,13,FALSE)</f>
        <v>Terminé</v>
      </c>
      <c r="X497" s="20">
        <f>VLOOKUP($A497,Database!$A:$Y,20,FALSE)</f>
        <v>1</v>
      </c>
      <c r="Y497" s="20">
        <f>VLOOKUP($A497,Database!$A:$Y,21,FALSE)</f>
        <v>4</v>
      </c>
      <c r="Z497" s="20">
        <f t="shared" si="42"/>
        <v>0</v>
      </c>
      <c r="AA497" s="20">
        <f t="shared" si="44"/>
        <v>1</v>
      </c>
      <c r="AB497" s="20">
        <f t="shared" ca="1" si="45"/>
        <v>30</v>
      </c>
      <c r="AC497" s="20">
        <f t="shared" ca="1" si="46"/>
        <v>0</v>
      </c>
      <c r="AD497" s="20" t="str">
        <f ca="1">IF(AC497=0,"",IF(OR(ISBLANK(P497),ISBLANK(Q497)),"",IF(ISBLANK(VLOOKUP(A497,Database!A:AA,22,FALSE)),"",VLOOKUP(A497,Database!A:AA,22,FALSE))))</f>
        <v/>
      </c>
      <c r="AE497" s="20">
        <f ca="1">IFERROR(
   IF(
     OR(ISBLANK(P497),ISBLANK(Q497)),
     "",
     IF(
       AND(AB497&lt;&gt;"",OR(W497="Terminé",W497="En cours")),
       VLOOKUP(AD497,Setup_ScoreExactBonus!A:D,4,FALSE),
       0
     )),
  0)</f>
        <v>0</v>
      </c>
      <c r="AF497" s="21">
        <f t="shared" ca="1" si="47"/>
        <v>30</v>
      </c>
      <c r="AG497" s="21">
        <f ca="1">SUMIFS(AF$2:AF497,D$2:D497,D497)</f>
        <v>608</v>
      </c>
    </row>
    <row r="498" spans="1:33" hidden="1" x14ac:dyDescent="0.35">
      <c r="A498" s="21">
        <f>IF(ISBLANK(B498),"",COUNTIF(B$2:B498,B498))-1</f>
        <v>18</v>
      </c>
      <c r="B498" s="27">
        <v>11</v>
      </c>
      <c r="C498" s="10">
        <f>VLOOKUP($A498+IF($A498=0,1,0),Database!$A:$Y,7,FALSE)</f>
        <v>46190</v>
      </c>
      <c r="D498" s="21" t="str">
        <f>VLOOKUP(Pronostics!$B498,Setup_MPP!$A:$G,3,FALSE)</f>
        <v>Kinsley91</v>
      </c>
      <c r="E498" s="21" t="str">
        <f>VLOOKUP(Pronostics!$B498,Setup_MPP!$A:$G,2,FALSE)</f>
        <v>Kinsley ROQUE</v>
      </c>
      <c r="F498" s="21" t="str">
        <f>VLOOKUP($B498,Setup_MPP!$A:$E,4,FALSE)</f>
        <v>#CBEBBA</v>
      </c>
      <c r="G498" s="21" t="str">
        <f>VLOOKUP($B498,Setup_MPP!$A:$E,5,FALSE)</f>
        <v>#70BC6E</v>
      </c>
      <c r="H498" s="21" t="str">
        <f>IFERROR(IF(AND(A498&gt;=1,A498&lt;=104),VLOOKUP($A498,Location!$A:$J,6,FALSE),IF(A498=0,"Avant l'ouverture",IF(OR(A498=105,A498=106),"Bonus"))),"")</f>
        <v>Tour 1</v>
      </c>
      <c r="I498" s="21" t="str">
        <f>IF(LEFT(H498,4)="Tour",VLOOKUP(A498,Database!$A:$C,3,FALSE),"")</f>
        <v>I</v>
      </c>
      <c r="J498" s="21" t="str">
        <f>VLOOKUP($A498,Location!$A:$J,7,FALSE)</f>
        <v>Irak</v>
      </c>
      <c r="K498" s="21" t="str">
        <f>IFERROR(VLOOKUP(J498,Setup_Team!$B:$C,2,FALSE), "TDB")</f>
        <v>IRQ</v>
      </c>
      <c r="L498" s="21" t="str">
        <f>VLOOKUP($A498,Location!$A:$J,8,FALSE)</f>
        <v>Norvège</v>
      </c>
      <c r="M498" s="21" t="str">
        <f>IFERROR(VLOOKUP(L498,Setup_Team!$B:$C,2,FALSE), "TDB")</f>
        <v>NOR</v>
      </c>
      <c r="N498" s="21" t="str">
        <f>VLOOKUP($A498,Location!$A:$J,9,FALSE)</f>
        <v>Foxborough</v>
      </c>
      <c r="O498" s="21" t="str">
        <f>VLOOKUP($A498,Location!$A:$J,10,FALSE)</f>
        <v>Gillette Stadium</v>
      </c>
      <c r="P498" s="27">
        <v>0</v>
      </c>
      <c r="Q498" s="27">
        <v>4</v>
      </c>
      <c r="R498" s="27" t="str">
        <f t="shared" si="43"/>
        <v>0-4</v>
      </c>
      <c r="S498" s="21">
        <v>0</v>
      </c>
      <c r="T498" s="20">
        <f>VLOOKUP($A498,Database!$A:$Y,10,FALSE)</f>
        <v>178</v>
      </c>
      <c r="U498" s="20">
        <f>VLOOKUP($A498,Database!$A:$Y,11,FALSE)</f>
        <v>144</v>
      </c>
      <c r="V498" s="20">
        <f>VLOOKUP($A498,Database!$A:$Y,12,FALSE)</f>
        <v>30</v>
      </c>
      <c r="W498" s="20" t="str">
        <f>VLOOKUP(A498,Database!A:M,13,FALSE)</f>
        <v>Terminé</v>
      </c>
      <c r="X498" s="20">
        <f>VLOOKUP($A498,Database!$A:$Y,20,FALSE)</f>
        <v>1</v>
      </c>
      <c r="Y498" s="20">
        <f>VLOOKUP($A498,Database!$A:$Y,21,FALSE)</f>
        <v>4</v>
      </c>
      <c r="Z498" s="20">
        <f t="shared" si="42"/>
        <v>0</v>
      </c>
      <c r="AA498" s="20">
        <f t="shared" si="44"/>
        <v>1</v>
      </c>
      <c r="AB498" s="20">
        <f t="shared" ca="1" si="45"/>
        <v>30</v>
      </c>
      <c r="AC498" s="20">
        <f t="shared" ca="1" si="46"/>
        <v>0</v>
      </c>
      <c r="AD498" s="20" t="str">
        <f ca="1">IF(AC498=0,"",IF(OR(ISBLANK(P498),ISBLANK(Q498)),"",IF(ISBLANK(VLOOKUP(A498,Database!A:AA,22,FALSE)),"",VLOOKUP(A498,Database!A:AA,22,FALSE))))</f>
        <v/>
      </c>
      <c r="AE498" s="20">
        <f ca="1">IFERROR(
   IF(
     OR(ISBLANK(P498),ISBLANK(Q498)),
     "",
     IF(
       AND(AB498&lt;&gt;"",OR(W498="Terminé",W498="En cours")),
       VLOOKUP(AD498,Setup_ScoreExactBonus!A:D,4,FALSE),
       0
     )),
  0)</f>
        <v>0</v>
      </c>
      <c r="AF498" s="21">
        <f t="shared" ca="1" si="47"/>
        <v>30</v>
      </c>
      <c r="AG498" s="21">
        <f ca="1">SUMIFS(AF$2:AF498,D$2:D498,D498)</f>
        <v>681</v>
      </c>
    </row>
    <row r="499" spans="1:33" hidden="1" x14ac:dyDescent="0.35">
      <c r="A499" s="21">
        <f>IF(ISBLANK(B499),"",COUNTIF(B$2:B499,B499))-1</f>
        <v>18</v>
      </c>
      <c r="B499" s="27">
        <v>12</v>
      </c>
      <c r="C499" s="10">
        <f>VLOOKUP($A499+IF($A499=0,1,0),Database!$A:$Y,7,FALSE)</f>
        <v>46190</v>
      </c>
      <c r="D499" s="21" t="str">
        <f>VLOOKUP(Pronostics!$B499,Setup_MPP!$A:$G,3,FALSE)</f>
        <v>Jaouad1</v>
      </c>
      <c r="E499" s="21" t="str">
        <f>VLOOKUP(Pronostics!$B499,Setup_MPP!$A:$G,2,FALSE)</f>
        <v>Jaouad SETTI</v>
      </c>
      <c r="F499" s="21" t="str">
        <f>VLOOKUP($B499,Setup_MPP!$A:$E,4,FALSE)</f>
        <v>#C2D4FF</v>
      </c>
      <c r="G499" s="21" t="str">
        <f>VLOOKUP($B499,Setup_MPP!$A:$E,5,FALSE)</f>
        <v>#6586D5</v>
      </c>
      <c r="H499" s="21" t="str">
        <f>IFERROR(IF(AND(A499&gt;=1,A499&lt;=104),VLOOKUP($A499,Location!$A:$J,6,FALSE),IF(A499=0,"Avant l'ouverture",IF(OR(A499=105,A499=106),"Bonus"))),"")</f>
        <v>Tour 1</v>
      </c>
      <c r="I499" s="21" t="str">
        <f>IF(LEFT(H499,4)="Tour",VLOOKUP(A499,Database!$A:$C,3,FALSE),"")</f>
        <v>I</v>
      </c>
      <c r="J499" s="21" t="str">
        <f>VLOOKUP($A499,Location!$A:$J,7,FALSE)</f>
        <v>Irak</v>
      </c>
      <c r="K499" s="21" t="str">
        <f>IFERROR(VLOOKUP(J499,Setup_Team!$B:$C,2,FALSE), "TDB")</f>
        <v>IRQ</v>
      </c>
      <c r="L499" s="21" t="str">
        <f>VLOOKUP($A499,Location!$A:$J,8,FALSE)</f>
        <v>Norvège</v>
      </c>
      <c r="M499" s="21" t="str">
        <f>IFERROR(VLOOKUP(L499,Setup_Team!$B:$C,2,FALSE), "TDB")</f>
        <v>NOR</v>
      </c>
      <c r="N499" s="21" t="str">
        <f>VLOOKUP($A499,Location!$A:$J,9,FALSE)</f>
        <v>Foxborough</v>
      </c>
      <c r="O499" s="21" t="str">
        <f>VLOOKUP($A499,Location!$A:$J,10,FALSE)</f>
        <v>Gillette Stadium</v>
      </c>
      <c r="P499" s="27">
        <v>0</v>
      </c>
      <c r="Q499" s="27">
        <v>0</v>
      </c>
      <c r="R499" s="27" t="str">
        <f t="shared" si="43"/>
        <v>0-0</v>
      </c>
      <c r="S499" s="21">
        <v>0</v>
      </c>
      <c r="T499" s="20">
        <f>VLOOKUP($A499,Database!$A:$Y,10,FALSE)</f>
        <v>178</v>
      </c>
      <c r="U499" s="20">
        <f>VLOOKUP($A499,Database!$A:$Y,11,FALSE)</f>
        <v>144</v>
      </c>
      <c r="V499" s="20">
        <f>VLOOKUP($A499,Database!$A:$Y,12,FALSE)</f>
        <v>30</v>
      </c>
      <c r="W499" s="20" t="str">
        <f>VLOOKUP(A499,Database!A:M,13,FALSE)</f>
        <v>Terminé</v>
      </c>
      <c r="X499" s="20">
        <f>VLOOKUP($A499,Database!$A:$Y,20,FALSE)</f>
        <v>1</v>
      </c>
      <c r="Y499" s="20">
        <f>VLOOKUP($A499,Database!$A:$Y,21,FALSE)</f>
        <v>4</v>
      </c>
      <c r="Z499" s="20">
        <f t="shared" si="42"/>
        <v>0</v>
      </c>
      <c r="AA499" s="20">
        <f t="shared" si="44"/>
        <v>0</v>
      </c>
      <c r="AB499" s="20">
        <f t="shared" ca="1" si="45"/>
        <v>0</v>
      </c>
      <c r="AC499" s="20">
        <f t="shared" ca="1" si="46"/>
        <v>0</v>
      </c>
      <c r="AD499" s="20" t="str">
        <f ca="1">IF(AC499=0,"",IF(OR(ISBLANK(P499),ISBLANK(Q499)),"",IF(ISBLANK(VLOOKUP(A499,Database!A:AA,22,FALSE)),"",VLOOKUP(A499,Database!A:AA,22,FALSE))))</f>
        <v/>
      </c>
      <c r="AE499" s="20">
        <f ca="1">IFERROR(
   IF(
     OR(ISBLANK(P499),ISBLANK(Q499)),
     "",
     IF(
       AND(AB499&lt;&gt;"",OR(W499="Terminé",W499="En cours")),
       VLOOKUP(AD499,Setup_ScoreExactBonus!A:D,4,FALSE),
       0
     )),
  0)</f>
        <v>0</v>
      </c>
      <c r="AF499" s="21">
        <f t="shared" ca="1" si="47"/>
        <v>0</v>
      </c>
      <c r="AG499" s="21">
        <f ca="1">SUMIFS(AF$2:AF499,D$2:D499,D499)</f>
        <v>833</v>
      </c>
    </row>
    <row r="500" spans="1:33" hidden="1" x14ac:dyDescent="0.35">
      <c r="A500" s="21">
        <f>IF(ISBLANK(B500),"",COUNTIF(B$2:B500,B500))-1</f>
        <v>18</v>
      </c>
      <c r="B500" s="27">
        <v>13</v>
      </c>
      <c r="C500" s="10">
        <f>VLOOKUP($A500+IF($A500=0,1,0),Database!$A:$Y,7,FALSE)</f>
        <v>46190</v>
      </c>
      <c r="D500" s="21" t="str">
        <f>VLOOKUP(Pronostics!$B500,Setup_MPP!$A:$G,3,FALSE)</f>
        <v>Julien_I</v>
      </c>
      <c r="E500" s="21" t="str">
        <f>VLOOKUP(Pronostics!$B500,Setup_MPP!$A:$G,2,FALSE)</f>
        <v>Julien INGE</v>
      </c>
      <c r="F500" s="21" t="str">
        <f>VLOOKUP($B500,Setup_MPP!$A:$E,4,FALSE)</f>
        <v>#C1E0EF</v>
      </c>
      <c r="G500" s="21" t="str">
        <f>VLOOKUP($B500,Setup_MPP!$A:$E,5,FALSE)</f>
        <v>#4F91B2</v>
      </c>
      <c r="H500" s="21" t="str">
        <f>IFERROR(IF(AND(A500&gt;=1,A500&lt;=104),VLOOKUP($A500,Location!$A:$J,6,FALSE),IF(A500=0,"Avant l'ouverture",IF(OR(A500=105,A500=106),"Bonus"))),"")</f>
        <v>Tour 1</v>
      </c>
      <c r="I500" s="21" t="str">
        <f>IF(LEFT(H500,4)="Tour",VLOOKUP(A500,Database!$A:$C,3,FALSE),"")</f>
        <v>I</v>
      </c>
      <c r="J500" s="21" t="str">
        <f>VLOOKUP($A500,Location!$A:$J,7,FALSE)</f>
        <v>Irak</v>
      </c>
      <c r="K500" s="21" t="str">
        <f>IFERROR(VLOOKUP(J500,Setup_Team!$B:$C,2,FALSE), "TDB")</f>
        <v>IRQ</v>
      </c>
      <c r="L500" s="21" t="str">
        <f>VLOOKUP($A500,Location!$A:$J,8,FALSE)</f>
        <v>Norvège</v>
      </c>
      <c r="M500" s="21" t="str">
        <f>IFERROR(VLOOKUP(L500,Setup_Team!$B:$C,2,FALSE), "TDB")</f>
        <v>NOR</v>
      </c>
      <c r="N500" s="21" t="str">
        <f>VLOOKUP($A500,Location!$A:$J,9,FALSE)</f>
        <v>Foxborough</v>
      </c>
      <c r="O500" s="21" t="str">
        <f>VLOOKUP($A500,Location!$A:$J,10,FALSE)</f>
        <v>Gillette Stadium</v>
      </c>
      <c r="P500" s="27">
        <v>0</v>
      </c>
      <c r="Q500" s="27">
        <v>3</v>
      </c>
      <c r="R500" s="27" t="str">
        <f t="shared" si="43"/>
        <v>0-3</v>
      </c>
      <c r="S500" s="21">
        <v>0</v>
      </c>
      <c r="T500" s="20">
        <f>VLOOKUP($A500,Database!$A:$Y,10,FALSE)</f>
        <v>178</v>
      </c>
      <c r="U500" s="20">
        <f>VLOOKUP($A500,Database!$A:$Y,11,FALSE)</f>
        <v>144</v>
      </c>
      <c r="V500" s="20">
        <f>VLOOKUP($A500,Database!$A:$Y,12,FALSE)</f>
        <v>30</v>
      </c>
      <c r="W500" s="20" t="str">
        <f>VLOOKUP(A500,Database!A:M,13,FALSE)</f>
        <v>Terminé</v>
      </c>
      <c r="X500" s="20">
        <f>VLOOKUP($A500,Database!$A:$Y,20,FALSE)</f>
        <v>1</v>
      </c>
      <c r="Y500" s="20">
        <f>VLOOKUP($A500,Database!$A:$Y,21,FALSE)</f>
        <v>4</v>
      </c>
      <c r="Z500" s="20">
        <f t="shared" si="42"/>
        <v>0</v>
      </c>
      <c r="AA500" s="20">
        <f t="shared" si="44"/>
        <v>1</v>
      </c>
      <c r="AB500" s="20">
        <f t="shared" ca="1" si="45"/>
        <v>30</v>
      </c>
      <c r="AC500" s="20">
        <f t="shared" ca="1" si="46"/>
        <v>0</v>
      </c>
      <c r="AD500" s="20" t="str">
        <f ca="1">IF(AC500=0,"",IF(OR(ISBLANK(P500),ISBLANK(Q500)),"",IF(ISBLANK(VLOOKUP(A500,Database!A:AA,22,FALSE)),"",VLOOKUP(A500,Database!A:AA,22,FALSE))))</f>
        <v/>
      </c>
      <c r="AE500" s="20">
        <f ca="1">IFERROR(
   IF(
     OR(ISBLANK(P500),ISBLANK(Q500)),
     "",
     IF(
       AND(AB500&lt;&gt;"",OR(W500="Terminé",W500="En cours")),
       VLOOKUP(AD500,Setup_ScoreExactBonus!A:D,4,FALSE),
       0
     )),
  0)</f>
        <v>0</v>
      </c>
      <c r="AF500" s="21">
        <f t="shared" ca="1" si="47"/>
        <v>30</v>
      </c>
      <c r="AG500" s="21">
        <f ca="1">SUMIFS(AF$2:AF500,D$2:D500,D500)</f>
        <v>990</v>
      </c>
    </row>
    <row r="501" spans="1:33" hidden="1" x14ac:dyDescent="0.35">
      <c r="A501" s="21">
        <f>IF(ISBLANK(B501),"",COUNTIF(B$2:B501,B501))-1</f>
        <v>18</v>
      </c>
      <c r="B501" s="27">
        <v>14</v>
      </c>
      <c r="C501" s="10">
        <f>VLOOKUP($A501+IF($A501=0,1,0),Database!$A:$Y,7,FALSE)</f>
        <v>46190</v>
      </c>
      <c r="D501" s="21" t="str">
        <f>VLOOKUP(Pronostics!$B501,Setup_MPP!$A:$G,3,FALSE)</f>
        <v>MarieEYT</v>
      </c>
      <c r="E501" s="21" t="str">
        <f>VLOOKUP(Pronostics!$B501,Setup_MPP!$A:$G,2,FALSE)</f>
        <v>Marie EXBRAYAT</v>
      </c>
      <c r="F501" s="21" t="str">
        <f>VLOOKUP($B501,Setup_MPP!$A:$E,4,FALSE)</f>
        <v>#FFAFD2</v>
      </c>
      <c r="G501" s="21" t="str">
        <f>VLOOKUP($B501,Setup_MPP!$A:$E,5,FALSE)</f>
        <v>#F2589B</v>
      </c>
      <c r="H501" s="21" t="str">
        <f>IFERROR(IF(AND(A501&gt;=1,A501&lt;=104),VLOOKUP($A501,Location!$A:$J,6,FALSE),IF(A501=0,"Avant l'ouverture",IF(OR(A501=105,A501=106),"Bonus"))),"")</f>
        <v>Tour 1</v>
      </c>
      <c r="I501" s="21" t="str">
        <f>IF(LEFT(H501,4)="Tour",VLOOKUP(A501,Database!$A:$C,3,FALSE),"")</f>
        <v>I</v>
      </c>
      <c r="J501" s="21" t="str">
        <f>VLOOKUP($A501,Location!$A:$J,7,FALSE)</f>
        <v>Irak</v>
      </c>
      <c r="K501" s="21" t="str">
        <f>IFERROR(VLOOKUP(J501,Setup_Team!$B:$C,2,FALSE), "TDB")</f>
        <v>IRQ</v>
      </c>
      <c r="L501" s="21" t="str">
        <f>VLOOKUP($A501,Location!$A:$J,8,FALSE)</f>
        <v>Norvège</v>
      </c>
      <c r="M501" s="21" t="str">
        <f>IFERROR(VLOOKUP(L501,Setup_Team!$B:$C,2,FALSE), "TDB")</f>
        <v>NOR</v>
      </c>
      <c r="N501" s="21" t="str">
        <f>VLOOKUP($A501,Location!$A:$J,9,FALSE)</f>
        <v>Foxborough</v>
      </c>
      <c r="O501" s="21" t="str">
        <f>VLOOKUP($A501,Location!$A:$J,10,FALSE)</f>
        <v>Gillette Stadium</v>
      </c>
      <c r="P501" s="27">
        <v>1</v>
      </c>
      <c r="Q501" s="27">
        <v>3</v>
      </c>
      <c r="R501" s="27" t="str">
        <f t="shared" si="43"/>
        <v>1-3</v>
      </c>
      <c r="S501" s="21">
        <v>0</v>
      </c>
      <c r="T501" s="20">
        <f>VLOOKUP($A501,Database!$A:$Y,10,FALSE)</f>
        <v>178</v>
      </c>
      <c r="U501" s="20">
        <f>VLOOKUP($A501,Database!$A:$Y,11,FALSE)</f>
        <v>144</v>
      </c>
      <c r="V501" s="20">
        <f>VLOOKUP($A501,Database!$A:$Y,12,FALSE)</f>
        <v>30</v>
      </c>
      <c r="W501" s="20" t="str">
        <f>VLOOKUP(A501,Database!A:M,13,FALSE)</f>
        <v>Terminé</v>
      </c>
      <c r="X501" s="20">
        <f>VLOOKUP($A501,Database!$A:$Y,20,FALSE)</f>
        <v>1</v>
      </c>
      <c r="Y501" s="20">
        <f>VLOOKUP($A501,Database!$A:$Y,21,FALSE)</f>
        <v>4</v>
      </c>
      <c r="Z501" s="20">
        <f t="shared" si="42"/>
        <v>0</v>
      </c>
      <c r="AA501" s="20">
        <f t="shared" si="44"/>
        <v>1</v>
      </c>
      <c r="AB501" s="20">
        <f t="shared" ca="1" si="45"/>
        <v>30</v>
      </c>
      <c r="AC501" s="20">
        <f t="shared" ca="1" si="46"/>
        <v>0</v>
      </c>
      <c r="AD501" s="20" t="str">
        <f ca="1">IF(AC501=0,"",IF(OR(ISBLANK(P501),ISBLANK(Q501)),"",IF(ISBLANK(VLOOKUP(A501,Database!A:AA,22,FALSE)),"",VLOOKUP(A501,Database!A:AA,22,FALSE))))</f>
        <v/>
      </c>
      <c r="AE501" s="20">
        <f ca="1">IFERROR(
   IF(
     OR(ISBLANK(P501),ISBLANK(Q501)),
     "",
     IF(
       AND(AB501&lt;&gt;"",OR(W501="Terminé",W501="En cours")),
       VLOOKUP(AD501,Setup_ScoreExactBonus!A:D,4,FALSE),
       0
     )),
  0)</f>
        <v>0</v>
      </c>
      <c r="AF501" s="21">
        <f t="shared" ca="1" si="47"/>
        <v>30</v>
      </c>
      <c r="AG501" s="21">
        <f ca="1">SUMIFS(AF$2:AF501,D$2:D501,D501)</f>
        <v>646</v>
      </c>
    </row>
    <row r="502" spans="1:33" hidden="1" x14ac:dyDescent="0.35">
      <c r="A502" s="21">
        <f>IF(ISBLANK(B502),"",COUNTIF(B$2:B502,B502))-1</f>
        <v>18</v>
      </c>
      <c r="B502" s="27">
        <v>15</v>
      </c>
      <c r="C502" s="10">
        <f>VLOOKUP($A502+IF($A502=0,1,0),Database!$A:$Y,7,FALSE)</f>
        <v>46190</v>
      </c>
      <c r="D502" s="21" t="str">
        <f>VLOOKUP(Pronostics!$B502,Setup_MPP!$A:$G,3,FALSE)</f>
        <v>Amino28</v>
      </c>
      <c r="E502" s="21" t="str">
        <f>VLOOKUP(Pronostics!$B502,Setup_MPP!$A:$G,2,FALSE)</f>
        <v>Amine ZARROUKI</v>
      </c>
      <c r="F502" s="21" t="str">
        <f>VLOOKUP($B502,Setup_MPP!$A:$E,4,FALSE)</f>
        <v>#FF9898</v>
      </c>
      <c r="G502" s="21" t="str">
        <f>VLOOKUP($B502,Setup_MPP!$A:$E,5,FALSE)</f>
        <v>#FF5D5D</v>
      </c>
      <c r="H502" s="21" t="str">
        <f>IFERROR(IF(AND(A502&gt;=1,A502&lt;=104),VLOOKUP($A502,Location!$A:$J,6,FALSE),IF(A502=0,"Avant l'ouverture",IF(OR(A502=105,A502=106),"Bonus"))),"")</f>
        <v>Tour 1</v>
      </c>
      <c r="I502" s="21" t="str">
        <f>IF(LEFT(H502,4)="Tour",VLOOKUP(A502,Database!$A:$C,3,FALSE),"")</f>
        <v>I</v>
      </c>
      <c r="J502" s="21" t="str">
        <f>VLOOKUP($A502,Location!$A:$J,7,FALSE)</f>
        <v>Irak</v>
      </c>
      <c r="K502" s="21" t="str">
        <f>IFERROR(VLOOKUP(J502,Setup_Team!$B:$C,2,FALSE), "TDB")</f>
        <v>IRQ</v>
      </c>
      <c r="L502" s="21" t="str">
        <f>VLOOKUP($A502,Location!$A:$J,8,FALSE)</f>
        <v>Norvège</v>
      </c>
      <c r="M502" s="21" t="str">
        <f>IFERROR(VLOOKUP(L502,Setup_Team!$B:$C,2,FALSE), "TDB")</f>
        <v>NOR</v>
      </c>
      <c r="N502" s="21" t="str">
        <f>VLOOKUP($A502,Location!$A:$J,9,FALSE)</f>
        <v>Foxborough</v>
      </c>
      <c r="O502" s="21" t="str">
        <f>VLOOKUP($A502,Location!$A:$J,10,FALSE)</f>
        <v>Gillette Stadium</v>
      </c>
      <c r="P502" s="27">
        <v>1</v>
      </c>
      <c r="Q502" s="27">
        <v>3</v>
      </c>
      <c r="R502" s="27" t="str">
        <f t="shared" si="43"/>
        <v>1-3</v>
      </c>
      <c r="S502" s="21">
        <v>0</v>
      </c>
      <c r="T502" s="20">
        <f>VLOOKUP($A502,Database!$A:$Y,10,FALSE)</f>
        <v>178</v>
      </c>
      <c r="U502" s="20">
        <f>VLOOKUP($A502,Database!$A:$Y,11,FALSE)</f>
        <v>144</v>
      </c>
      <c r="V502" s="20">
        <f>VLOOKUP($A502,Database!$A:$Y,12,FALSE)</f>
        <v>30</v>
      </c>
      <c r="W502" s="20" t="str">
        <f>VLOOKUP(A502,Database!A:M,13,FALSE)</f>
        <v>Terminé</v>
      </c>
      <c r="X502" s="20">
        <f>VLOOKUP($A502,Database!$A:$Y,20,FALSE)</f>
        <v>1</v>
      </c>
      <c r="Y502" s="20">
        <f>VLOOKUP($A502,Database!$A:$Y,21,FALSE)</f>
        <v>4</v>
      </c>
      <c r="Z502" s="20">
        <f t="shared" si="42"/>
        <v>0</v>
      </c>
      <c r="AA502" s="20">
        <f t="shared" si="44"/>
        <v>1</v>
      </c>
      <c r="AB502" s="20">
        <f t="shared" ca="1" si="45"/>
        <v>30</v>
      </c>
      <c r="AC502" s="20">
        <f t="shared" ca="1" si="46"/>
        <v>0</v>
      </c>
      <c r="AD502" s="20" t="str">
        <f ca="1">IF(AC502=0,"",IF(OR(ISBLANK(P502),ISBLANK(Q502)),"",IF(ISBLANK(VLOOKUP(A502,Database!A:AA,22,FALSE)),"",VLOOKUP(A502,Database!A:AA,22,FALSE))))</f>
        <v/>
      </c>
      <c r="AE502" s="20">
        <f ca="1">IFERROR(
   IF(
     OR(ISBLANK(P502),ISBLANK(Q502)),
     "",
     IF(
       AND(AB502&lt;&gt;"",OR(W502="Terminé",W502="En cours")),
       VLOOKUP(AD502,Setup_ScoreExactBonus!A:D,4,FALSE),
       0
     )),
  0)</f>
        <v>0</v>
      </c>
      <c r="AF502" s="21">
        <f t="shared" ca="1" si="47"/>
        <v>30</v>
      </c>
      <c r="AG502" s="21">
        <f ca="1">SUMIFS(AF$2:AF502,D$2:D502,D502)</f>
        <v>554</v>
      </c>
    </row>
    <row r="503" spans="1:33" hidden="1" x14ac:dyDescent="0.35">
      <c r="A503" s="21">
        <f>IF(ISBLANK(B503),"",COUNTIF(B$2:B503,B503))-1</f>
        <v>18</v>
      </c>
      <c r="B503" s="27">
        <v>16</v>
      </c>
      <c r="C503" s="10">
        <f>VLOOKUP($A503+IF($A503=0,1,0),Database!$A:$Y,7,FALSE)</f>
        <v>46190</v>
      </c>
      <c r="D503" s="21" t="str">
        <f>VLOOKUP(Pronostics!$B503,Setup_MPP!$A:$G,3,FALSE)</f>
        <v>RomaLaura</v>
      </c>
      <c r="E503" s="21" t="str">
        <f>VLOOKUP(Pronostics!$B503,Setup_MPP!$A:$G,2,FALSE)</f>
        <v>Laura GIULIANO</v>
      </c>
      <c r="F503" s="21" t="str">
        <f>VLOOKUP($B503,Setup_MPP!$A:$E,4,FALSE)</f>
        <v>#86A4FE</v>
      </c>
      <c r="G503" s="21" t="str">
        <f>VLOOKUP($B503,Setup_MPP!$A:$E,5,FALSE)</f>
        <v>#3769FF</v>
      </c>
      <c r="H503" s="21" t="str">
        <f>IFERROR(IF(AND(A503&gt;=1,A503&lt;=104),VLOOKUP($A503,Location!$A:$J,6,FALSE),IF(A503=0,"Avant l'ouverture",IF(OR(A503=105,A503=106),"Bonus"))),"")</f>
        <v>Tour 1</v>
      </c>
      <c r="I503" s="21" t="str">
        <f>IF(LEFT(H503,4)="Tour",VLOOKUP(A503,Database!$A:$C,3,FALSE),"")</f>
        <v>I</v>
      </c>
      <c r="J503" s="21" t="str">
        <f>VLOOKUP($A503,Location!$A:$J,7,FALSE)</f>
        <v>Irak</v>
      </c>
      <c r="K503" s="21" t="str">
        <f>IFERROR(VLOOKUP(J503,Setup_Team!$B:$C,2,FALSE), "TDB")</f>
        <v>IRQ</v>
      </c>
      <c r="L503" s="21" t="str">
        <f>VLOOKUP($A503,Location!$A:$J,8,FALSE)</f>
        <v>Norvège</v>
      </c>
      <c r="M503" s="21" t="str">
        <f>IFERROR(VLOOKUP(L503,Setup_Team!$B:$C,2,FALSE), "TDB")</f>
        <v>NOR</v>
      </c>
      <c r="N503" s="21" t="str">
        <f>VLOOKUP($A503,Location!$A:$J,9,FALSE)</f>
        <v>Foxborough</v>
      </c>
      <c r="O503" s="21" t="str">
        <f>VLOOKUP($A503,Location!$A:$J,10,FALSE)</f>
        <v>Gillette Stadium</v>
      </c>
      <c r="P503" s="27">
        <v>0</v>
      </c>
      <c r="Q503" s="27">
        <v>1</v>
      </c>
      <c r="R503" s="27" t="str">
        <f t="shared" si="43"/>
        <v>0-1</v>
      </c>
      <c r="S503" s="21">
        <v>0</v>
      </c>
      <c r="T503" s="20">
        <f>VLOOKUP($A503,Database!$A:$Y,10,FALSE)</f>
        <v>178</v>
      </c>
      <c r="U503" s="20">
        <f>VLOOKUP($A503,Database!$A:$Y,11,FALSE)</f>
        <v>144</v>
      </c>
      <c r="V503" s="20">
        <f>VLOOKUP($A503,Database!$A:$Y,12,FALSE)</f>
        <v>30</v>
      </c>
      <c r="W503" s="20" t="str">
        <f>VLOOKUP(A503,Database!A:M,13,FALSE)</f>
        <v>Terminé</v>
      </c>
      <c r="X503" s="20">
        <f>VLOOKUP($A503,Database!$A:$Y,20,FALSE)</f>
        <v>1</v>
      </c>
      <c r="Y503" s="20">
        <f>VLOOKUP($A503,Database!$A:$Y,21,FALSE)</f>
        <v>4</v>
      </c>
      <c r="Z503" s="20">
        <f t="shared" si="42"/>
        <v>0</v>
      </c>
      <c r="AA503" s="20">
        <f t="shared" si="44"/>
        <v>1</v>
      </c>
      <c r="AB503" s="20">
        <f t="shared" ca="1" si="45"/>
        <v>30</v>
      </c>
      <c r="AC503" s="20">
        <f t="shared" ca="1" si="46"/>
        <v>0</v>
      </c>
      <c r="AD503" s="20" t="str">
        <f ca="1">IF(AC503=0,"",IF(OR(ISBLANK(P503),ISBLANK(Q503)),"",IF(ISBLANK(VLOOKUP(A503,Database!A:AA,22,FALSE)),"",VLOOKUP(A503,Database!A:AA,22,FALSE))))</f>
        <v/>
      </c>
      <c r="AE503" s="20">
        <f ca="1">IFERROR(
   IF(
     OR(ISBLANK(P503),ISBLANK(Q503)),
     "",
     IF(
       AND(AB503&lt;&gt;"",OR(W503="Terminé",W503="En cours")),
       VLOOKUP(AD503,Setup_ScoreExactBonus!A:D,4,FALSE),
       0
     )),
  0)</f>
        <v>0</v>
      </c>
      <c r="AF503" s="21">
        <f t="shared" ca="1" si="47"/>
        <v>30</v>
      </c>
      <c r="AG503" s="21">
        <f ca="1">SUMIFS(AF$2:AF503,D$2:D503,D503)</f>
        <v>421</v>
      </c>
    </row>
    <row r="504" spans="1:33" hidden="1" x14ac:dyDescent="0.35">
      <c r="A504" s="21">
        <f>IF(ISBLANK(B504),"",COUNTIF(B$2:B504,B504))-1</f>
        <v>18</v>
      </c>
      <c r="B504" s="27">
        <v>17</v>
      </c>
      <c r="C504" s="10">
        <f>VLOOKUP($A504+IF($A504=0,1,0),Database!$A:$Y,7,FALSE)</f>
        <v>46190</v>
      </c>
      <c r="D504" s="21" t="str">
        <f>VLOOKUP(Pronostics!$B504,Setup_MPP!$A:$G,3,FALSE)</f>
        <v>Julien_cri</v>
      </c>
      <c r="E504" s="21" t="str">
        <f>VLOOKUP(Pronostics!$B504,Setup_MPP!$A:$G,2,FALSE)</f>
        <v>Julien CRIMOTEL</v>
      </c>
      <c r="F504" s="21" t="str">
        <f>VLOOKUP($B504,Setup_MPP!$A:$E,4,FALSE)</f>
        <v>#FFB0B0</v>
      </c>
      <c r="G504" s="21" t="str">
        <f>VLOOKUP($B504,Setup_MPP!$A:$E,5,FALSE)</f>
        <v>#F25757</v>
      </c>
      <c r="H504" s="21" t="str">
        <f>IFERROR(IF(AND(A504&gt;=1,A504&lt;=104),VLOOKUP($A504,Location!$A:$J,6,FALSE),IF(A504=0,"Avant l'ouverture",IF(OR(A504=105,A504=106),"Bonus"))),"")</f>
        <v>Tour 1</v>
      </c>
      <c r="I504" s="21" t="str">
        <f>IF(LEFT(H504,4)="Tour",VLOOKUP(A504,Database!$A:$C,3,FALSE),"")</f>
        <v>I</v>
      </c>
      <c r="J504" s="21" t="str">
        <f>VLOOKUP($A504,Location!$A:$J,7,FALSE)</f>
        <v>Irak</v>
      </c>
      <c r="K504" s="21" t="str">
        <f>IFERROR(VLOOKUP(J504,Setup_Team!$B:$C,2,FALSE), "TDB")</f>
        <v>IRQ</v>
      </c>
      <c r="L504" s="21" t="str">
        <f>VLOOKUP($A504,Location!$A:$J,8,FALSE)</f>
        <v>Norvège</v>
      </c>
      <c r="M504" s="21" t="str">
        <f>IFERROR(VLOOKUP(L504,Setup_Team!$B:$C,2,FALSE), "TDB")</f>
        <v>NOR</v>
      </c>
      <c r="N504" s="21" t="str">
        <f>VLOOKUP($A504,Location!$A:$J,9,FALSE)</f>
        <v>Foxborough</v>
      </c>
      <c r="O504" s="21" t="str">
        <f>VLOOKUP($A504,Location!$A:$J,10,FALSE)</f>
        <v>Gillette Stadium</v>
      </c>
      <c r="P504" s="27">
        <v>0</v>
      </c>
      <c r="Q504" s="27">
        <v>2</v>
      </c>
      <c r="R504" s="27" t="str">
        <f t="shared" si="43"/>
        <v>0-2</v>
      </c>
      <c r="S504" s="21">
        <v>0</v>
      </c>
      <c r="T504" s="20">
        <f>VLOOKUP($A504,Database!$A:$Y,10,FALSE)</f>
        <v>178</v>
      </c>
      <c r="U504" s="20">
        <f>VLOOKUP($A504,Database!$A:$Y,11,FALSE)</f>
        <v>144</v>
      </c>
      <c r="V504" s="20">
        <f>VLOOKUP($A504,Database!$A:$Y,12,FALSE)</f>
        <v>30</v>
      </c>
      <c r="W504" s="20" t="str">
        <f>VLOOKUP(A504,Database!A:M,13,FALSE)</f>
        <v>Terminé</v>
      </c>
      <c r="X504" s="20">
        <f>VLOOKUP($A504,Database!$A:$Y,20,FALSE)</f>
        <v>1</v>
      </c>
      <c r="Y504" s="20">
        <f>VLOOKUP($A504,Database!$A:$Y,21,FALSE)</f>
        <v>4</v>
      </c>
      <c r="Z504" s="20">
        <f t="shared" si="42"/>
        <v>0</v>
      </c>
      <c r="AA504" s="20">
        <f t="shared" si="44"/>
        <v>1</v>
      </c>
      <c r="AB504" s="20">
        <f t="shared" ca="1" si="45"/>
        <v>30</v>
      </c>
      <c r="AC504" s="20">
        <f t="shared" ca="1" si="46"/>
        <v>0</v>
      </c>
      <c r="AD504" s="20" t="str">
        <f ca="1">IF(AC504=0,"",IF(OR(ISBLANK(P504),ISBLANK(Q504)),"",IF(ISBLANK(VLOOKUP(A504,Database!A:AA,22,FALSE)),"",VLOOKUP(A504,Database!A:AA,22,FALSE))))</f>
        <v/>
      </c>
      <c r="AE504" s="20">
        <f ca="1">IFERROR(
   IF(
     OR(ISBLANK(P504),ISBLANK(Q504)),
     "",
     IF(
       AND(AB504&lt;&gt;"",OR(W504="Terminé",W504="En cours")),
       VLOOKUP(AD504,Setup_ScoreExactBonus!A:D,4,FALSE),
       0
     )),
  0)</f>
        <v>0</v>
      </c>
      <c r="AF504" s="21">
        <f t="shared" ca="1" si="47"/>
        <v>30</v>
      </c>
      <c r="AG504" s="21">
        <f ca="1">SUMIFS(AF$2:AF504,D$2:D504,D504)</f>
        <v>557</v>
      </c>
    </row>
    <row r="505" spans="1:33" hidden="1" x14ac:dyDescent="0.35">
      <c r="A505" s="21">
        <f>IF(ISBLANK(B505),"",COUNTIF(B$2:B505,B505))-1</f>
        <v>18</v>
      </c>
      <c r="B505" s="27">
        <v>18</v>
      </c>
      <c r="C505" s="10">
        <f>VLOOKUP($A505+IF($A505=0,1,0),Database!$A:$Y,7,FALSE)</f>
        <v>46190</v>
      </c>
      <c r="D505" s="21" t="str">
        <f>VLOOKUP(Pronostics!$B505,Setup_MPP!$A:$G,3,FALSE)</f>
        <v>Cartone</v>
      </c>
      <c r="E505" s="21" t="str">
        <f>VLOOKUP(Pronostics!$B505,Setup_MPP!$A:$G,2,FALSE)</f>
        <v>Quentin CARTON</v>
      </c>
      <c r="F505" s="21" t="str">
        <f>VLOOKUP($B505,Setup_MPP!$A:$E,4,FALSE)</f>
        <v>#F0BC42</v>
      </c>
      <c r="G505" s="21" t="str">
        <f>VLOOKUP($B505,Setup_MPP!$A:$E,5,FALSE)</f>
        <v>#8E1F2F</v>
      </c>
      <c r="H505" s="21" t="str">
        <f>IFERROR(IF(AND(A505&gt;=1,A505&lt;=104),VLOOKUP($A505,Location!$A:$J,6,FALSE),IF(A505=0,"Avant l'ouverture",IF(OR(A505=105,A505=106),"Bonus"))),"")</f>
        <v>Tour 1</v>
      </c>
      <c r="I505" s="21" t="str">
        <f>IF(LEFT(H505,4)="Tour",VLOOKUP(A505,Database!$A:$C,3,FALSE),"")</f>
        <v>I</v>
      </c>
      <c r="J505" s="21" t="str">
        <f>VLOOKUP($A505,Location!$A:$J,7,FALSE)</f>
        <v>Irak</v>
      </c>
      <c r="K505" s="21" t="str">
        <f>IFERROR(VLOOKUP(J505,Setup_Team!$B:$C,2,FALSE), "TDB")</f>
        <v>IRQ</v>
      </c>
      <c r="L505" s="21" t="str">
        <f>VLOOKUP($A505,Location!$A:$J,8,FALSE)</f>
        <v>Norvège</v>
      </c>
      <c r="M505" s="21" t="str">
        <f>IFERROR(VLOOKUP(L505,Setup_Team!$B:$C,2,FALSE), "TDB")</f>
        <v>NOR</v>
      </c>
      <c r="N505" s="21" t="str">
        <f>VLOOKUP($A505,Location!$A:$J,9,FALSE)</f>
        <v>Foxborough</v>
      </c>
      <c r="O505" s="21" t="str">
        <f>VLOOKUP($A505,Location!$A:$J,10,FALSE)</f>
        <v>Gillette Stadium</v>
      </c>
      <c r="P505" s="27">
        <v>0</v>
      </c>
      <c r="Q505" s="27">
        <v>0</v>
      </c>
      <c r="R505" s="27" t="str">
        <f t="shared" si="43"/>
        <v>0-0</v>
      </c>
      <c r="S505" s="21">
        <v>0</v>
      </c>
      <c r="T505" s="20">
        <f>VLOOKUP($A505,Database!$A:$Y,10,FALSE)</f>
        <v>178</v>
      </c>
      <c r="U505" s="20">
        <f>VLOOKUP($A505,Database!$A:$Y,11,FALSE)</f>
        <v>144</v>
      </c>
      <c r="V505" s="20">
        <f>VLOOKUP($A505,Database!$A:$Y,12,FALSE)</f>
        <v>30</v>
      </c>
      <c r="W505" s="20" t="str">
        <f>VLOOKUP(A505,Database!A:M,13,FALSE)</f>
        <v>Terminé</v>
      </c>
      <c r="X505" s="20">
        <f>VLOOKUP($A505,Database!$A:$Y,20,FALSE)</f>
        <v>1</v>
      </c>
      <c r="Y505" s="20">
        <f>VLOOKUP($A505,Database!$A:$Y,21,FALSE)</f>
        <v>4</v>
      </c>
      <c r="Z505" s="20">
        <f t="shared" si="42"/>
        <v>0</v>
      </c>
      <c r="AA505" s="20">
        <f t="shared" si="44"/>
        <v>0</v>
      </c>
      <c r="AB505" s="20">
        <f t="shared" ca="1" si="45"/>
        <v>0</v>
      </c>
      <c r="AC505" s="20">
        <f t="shared" ca="1" si="46"/>
        <v>0</v>
      </c>
      <c r="AD505" s="20" t="str">
        <f ca="1">IF(AC505=0,"",IF(OR(ISBLANK(P505),ISBLANK(Q505)),"",IF(ISBLANK(VLOOKUP(A505,Database!A:AA,22,FALSE)),"",VLOOKUP(A505,Database!A:AA,22,FALSE))))</f>
        <v/>
      </c>
      <c r="AE505" s="20">
        <f ca="1">IFERROR(
   IF(
     OR(ISBLANK(P505),ISBLANK(Q505)),
     "",
     IF(
       AND(AB505&lt;&gt;"",OR(W505="Terminé",W505="En cours")),
       VLOOKUP(AD505,Setup_ScoreExactBonus!A:D,4,FALSE),
       0
     )),
  0)</f>
        <v>0</v>
      </c>
      <c r="AF505" s="21">
        <f t="shared" ca="1" si="47"/>
        <v>0</v>
      </c>
      <c r="AG505" s="21">
        <f ca="1">SUMIFS(AF$2:AF505,D$2:D505,D505)</f>
        <v>631</v>
      </c>
    </row>
    <row r="506" spans="1:33" hidden="1" x14ac:dyDescent="0.35">
      <c r="A506" s="21">
        <f>IF(ISBLANK(B506),"",COUNTIF(B$2:B506,B506))-1</f>
        <v>18</v>
      </c>
      <c r="B506" s="27">
        <v>19</v>
      </c>
      <c r="C506" s="10">
        <f>VLOOKUP($A506+IF($A506=0,1,0),Database!$A:$Y,7,FALSE)</f>
        <v>46190</v>
      </c>
      <c r="D506" s="21" t="str">
        <f>VLOOKUP(Pronostics!$B506,Setup_MPP!$A:$G,3,FALSE)</f>
        <v>YramVi</v>
      </c>
      <c r="E506" s="21" t="str">
        <f>VLOOKUP(Pronostics!$B506,Setup_MPP!$A:$G,2,FALSE)</f>
        <v>Eyram TETSHIE</v>
      </c>
      <c r="F506" s="21" t="str">
        <f>VLOOKUP($B506,Setup_MPP!$A:$E,4,FALSE)</f>
        <v>#E8B28F</v>
      </c>
      <c r="G506" s="21" t="str">
        <f>VLOOKUP($B506,Setup_MPP!$A:$E,5,FALSE)</f>
        <v>#E65568</v>
      </c>
      <c r="H506" s="21" t="str">
        <f>IFERROR(IF(AND(A506&gt;=1,A506&lt;=104),VLOOKUP($A506,Location!$A:$J,6,FALSE),IF(A506=0,"Avant l'ouverture",IF(OR(A506=105,A506=106),"Bonus"))),"")</f>
        <v>Tour 1</v>
      </c>
      <c r="I506" s="21" t="str">
        <f>IF(LEFT(H506,4)="Tour",VLOOKUP(A506,Database!$A:$C,3,FALSE),"")</f>
        <v>I</v>
      </c>
      <c r="J506" s="21" t="str">
        <f>VLOOKUP($A506,Location!$A:$J,7,FALSE)</f>
        <v>Irak</v>
      </c>
      <c r="K506" s="21" t="str">
        <f>IFERROR(VLOOKUP(J506,Setup_Team!$B:$C,2,FALSE), "TDB")</f>
        <v>IRQ</v>
      </c>
      <c r="L506" s="21" t="str">
        <f>VLOOKUP($A506,Location!$A:$J,8,FALSE)</f>
        <v>Norvège</v>
      </c>
      <c r="M506" s="21" t="str">
        <f>IFERROR(VLOOKUP(L506,Setup_Team!$B:$C,2,FALSE), "TDB")</f>
        <v>NOR</v>
      </c>
      <c r="N506" s="21" t="str">
        <f>VLOOKUP($A506,Location!$A:$J,9,FALSE)</f>
        <v>Foxborough</v>
      </c>
      <c r="O506" s="21" t="str">
        <f>VLOOKUP($A506,Location!$A:$J,10,FALSE)</f>
        <v>Gillette Stadium</v>
      </c>
      <c r="P506" s="27">
        <v>0</v>
      </c>
      <c r="Q506" s="27">
        <v>2</v>
      </c>
      <c r="R506" s="27" t="str">
        <f t="shared" si="43"/>
        <v>0-2</v>
      </c>
      <c r="S506" s="21">
        <v>0</v>
      </c>
      <c r="T506" s="20">
        <f>VLOOKUP($A506,Database!$A:$Y,10,FALSE)</f>
        <v>178</v>
      </c>
      <c r="U506" s="20">
        <f>VLOOKUP($A506,Database!$A:$Y,11,FALSE)</f>
        <v>144</v>
      </c>
      <c r="V506" s="20">
        <f>VLOOKUP($A506,Database!$A:$Y,12,FALSE)</f>
        <v>30</v>
      </c>
      <c r="W506" s="20" t="str">
        <f>VLOOKUP(A506,Database!A:M,13,FALSE)</f>
        <v>Terminé</v>
      </c>
      <c r="X506" s="20">
        <f>VLOOKUP($A506,Database!$A:$Y,20,FALSE)</f>
        <v>1</v>
      </c>
      <c r="Y506" s="20">
        <f>VLOOKUP($A506,Database!$A:$Y,21,FALSE)</f>
        <v>4</v>
      </c>
      <c r="Z506" s="20">
        <f t="shared" si="42"/>
        <v>0</v>
      </c>
      <c r="AA506" s="20">
        <f t="shared" si="44"/>
        <v>1</v>
      </c>
      <c r="AB506" s="20">
        <f t="shared" ca="1" si="45"/>
        <v>30</v>
      </c>
      <c r="AC506" s="20">
        <f t="shared" ca="1" si="46"/>
        <v>0</v>
      </c>
      <c r="AD506" s="20" t="str">
        <f ca="1">IF(AC506=0,"",IF(OR(ISBLANK(P506),ISBLANK(Q506)),"",IF(ISBLANK(VLOOKUP(A506,Database!A:AA,22,FALSE)),"",VLOOKUP(A506,Database!A:AA,22,FALSE))))</f>
        <v/>
      </c>
      <c r="AE506" s="20">
        <f ca="1">IFERROR(
   IF(
     OR(ISBLANK(P506),ISBLANK(Q506)),
     "",
     IF(
       AND(AB506&lt;&gt;"",OR(W506="Terminé",W506="En cours")),
       VLOOKUP(AD506,Setup_ScoreExactBonus!A:D,4,FALSE),
       0
     )),
  0)</f>
        <v>0</v>
      </c>
      <c r="AF506" s="21">
        <f t="shared" ca="1" si="47"/>
        <v>30</v>
      </c>
      <c r="AG506" s="21">
        <f ca="1">SUMIFS(AF$2:AF506,D$2:D506,D506)</f>
        <v>502</v>
      </c>
    </row>
    <row r="507" spans="1:33" hidden="1" x14ac:dyDescent="0.35">
      <c r="A507" s="21">
        <f>IF(ISBLANK(B507),"",COUNTIF(B$2:B507,B507))-1</f>
        <v>18</v>
      </c>
      <c r="B507" s="27">
        <v>20</v>
      </c>
      <c r="C507" s="10">
        <f>VLOOKUP($A507+IF($A507=0,1,0),Database!$A:$Y,7,FALSE)</f>
        <v>46190</v>
      </c>
      <c r="D507" s="21" t="str">
        <f>VLOOKUP(Pronostics!$B507,Setup_MPP!$A:$G,3,FALSE)</f>
        <v>Anis_MaFihache</v>
      </c>
      <c r="E507" s="21" t="str">
        <f>VLOOKUP(Pronostics!$B507,Setup_MPP!$A:$G,2,FALSE)</f>
        <v>Anis LEBIK</v>
      </c>
      <c r="F507" s="21" t="str">
        <f>VLOOKUP($B507,Setup_MPP!$A:$E,4,FALSE)</f>
        <v>#60DC8C</v>
      </c>
      <c r="G507" s="21" t="str">
        <f>VLOOKUP($B507,Setup_MPP!$A:$E,5,FALSE)</f>
        <v>#22A34F</v>
      </c>
      <c r="H507" s="21" t="str">
        <f>IFERROR(IF(AND(A507&gt;=1,A507&lt;=104),VLOOKUP($A507,Location!$A:$J,6,FALSE),IF(A507=0,"Avant l'ouverture",IF(OR(A507=105,A507=106),"Bonus"))),"")</f>
        <v>Tour 1</v>
      </c>
      <c r="I507" s="21" t="str">
        <f>IF(LEFT(H507,4)="Tour",VLOOKUP(A507,Database!$A:$C,3,FALSE),"")</f>
        <v>I</v>
      </c>
      <c r="J507" s="21" t="str">
        <f>VLOOKUP($A507,Location!$A:$J,7,FALSE)</f>
        <v>Irak</v>
      </c>
      <c r="K507" s="21" t="str">
        <f>IFERROR(VLOOKUP(J507,Setup_Team!$B:$C,2,FALSE), "TDB")</f>
        <v>IRQ</v>
      </c>
      <c r="L507" s="21" t="str">
        <f>VLOOKUP($A507,Location!$A:$J,8,FALSE)</f>
        <v>Norvège</v>
      </c>
      <c r="M507" s="21" t="str">
        <f>IFERROR(VLOOKUP(L507,Setup_Team!$B:$C,2,FALSE), "TDB")</f>
        <v>NOR</v>
      </c>
      <c r="N507" s="21" t="str">
        <f>VLOOKUP($A507,Location!$A:$J,9,FALSE)</f>
        <v>Foxborough</v>
      </c>
      <c r="O507" s="21" t="str">
        <f>VLOOKUP($A507,Location!$A:$J,10,FALSE)</f>
        <v>Gillette Stadium</v>
      </c>
      <c r="P507" s="27">
        <v>1</v>
      </c>
      <c r="Q507" s="27">
        <v>3</v>
      </c>
      <c r="R507" s="27" t="str">
        <f t="shared" si="43"/>
        <v>1-3</v>
      </c>
      <c r="S507" s="21">
        <v>0</v>
      </c>
      <c r="T507" s="20">
        <f>VLOOKUP($A507,Database!$A:$Y,10,FALSE)</f>
        <v>178</v>
      </c>
      <c r="U507" s="20">
        <f>VLOOKUP($A507,Database!$A:$Y,11,FALSE)</f>
        <v>144</v>
      </c>
      <c r="V507" s="20">
        <f>VLOOKUP($A507,Database!$A:$Y,12,FALSE)</f>
        <v>30</v>
      </c>
      <c r="W507" s="20" t="str">
        <f>VLOOKUP(A507,Database!A:M,13,FALSE)</f>
        <v>Terminé</v>
      </c>
      <c r="X507" s="20">
        <f>VLOOKUP($A507,Database!$A:$Y,20,FALSE)</f>
        <v>1</v>
      </c>
      <c r="Y507" s="20">
        <f>VLOOKUP($A507,Database!$A:$Y,21,FALSE)</f>
        <v>4</v>
      </c>
      <c r="Z507" s="20">
        <f t="shared" si="42"/>
        <v>0</v>
      </c>
      <c r="AA507" s="20">
        <f t="shared" si="44"/>
        <v>1</v>
      </c>
      <c r="AB507" s="20">
        <f t="shared" ca="1" si="45"/>
        <v>30</v>
      </c>
      <c r="AC507" s="20">
        <f t="shared" ca="1" si="46"/>
        <v>0</v>
      </c>
      <c r="AD507" s="20" t="str">
        <f ca="1">IF(AC507=0,"",IF(OR(ISBLANK(P507),ISBLANK(Q507)),"",IF(ISBLANK(VLOOKUP(A507,Database!A:AA,22,FALSE)),"",VLOOKUP(A507,Database!A:AA,22,FALSE))))</f>
        <v/>
      </c>
      <c r="AE507" s="20">
        <f ca="1">IFERROR(
   IF(
     OR(ISBLANK(P507),ISBLANK(Q507)),
     "",
     IF(
       AND(AB507&lt;&gt;"",OR(W507="Terminé",W507="En cours")),
       VLOOKUP(AD507,Setup_ScoreExactBonus!A:D,4,FALSE),
       0
     )),
  0)</f>
        <v>0</v>
      </c>
      <c r="AF507" s="21">
        <f t="shared" ca="1" si="47"/>
        <v>30</v>
      </c>
      <c r="AG507" s="21">
        <f ca="1">SUMIFS(AF$2:AF507,D$2:D507,D507)</f>
        <v>527</v>
      </c>
    </row>
    <row r="508" spans="1:33" hidden="1" x14ac:dyDescent="0.35">
      <c r="A508" s="21">
        <f>IF(ISBLANK(B508),"",COUNTIF(B$2:B508,B508))-1</f>
        <v>18</v>
      </c>
      <c r="B508" s="27">
        <v>21</v>
      </c>
      <c r="C508" s="10">
        <f>VLOOKUP($A508+IF($A508=0,1,0),Database!$A:$Y,7,FALSE)</f>
        <v>46190</v>
      </c>
      <c r="D508" s="21" t="str">
        <f>VLOOKUP(Pronostics!$B508,Setup_MPP!$A:$G,3,FALSE)</f>
        <v>JUJULABOSS13</v>
      </c>
      <c r="E508" s="21" t="str">
        <f>VLOOKUP(Pronostics!$B508,Setup_MPP!$A:$G,2,FALSE)</f>
        <v>Julia BOUANAN</v>
      </c>
      <c r="F508" s="21" t="str">
        <f>VLOOKUP($B508,Setup_MPP!$A:$E,4,FALSE)</f>
        <v>#2FAEE0</v>
      </c>
      <c r="G508" s="21" t="str">
        <f>VLOOKUP($B508,Setup_MPP!$A:$E,5,FALSE)</f>
        <v>#BEA064</v>
      </c>
      <c r="H508" s="21" t="str">
        <f>IFERROR(IF(AND(A508&gt;=1,A508&lt;=104),VLOOKUP($A508,Location!$A:$J,6,FALSE),IF(A508=0,"Avant l'ouverture",IF(OR(A508=105,A508=106),"Bonus"))),"")</f>
        <v>Tour 1</v>
      </c>
      <c r="I508" s="21" t="str">
        <f>IF(LEFT(H508,4)="Tour",VLOOKUP(A508,Database!$A:$C,3,FALSE),"")</f>
        <v>I</v>
      </c>
      <c r="J508" s="21" t="str">
        <f>VLOOKUP($A508,Location!$A:$J,7,FALSE)</f>
        <v>Irak</v>
      </c>
      <c r="K508" s="21" t="str">
        <f>IFERROR(VLOOKUP(J508,Setup_Team!$B:$C,2,FALSE), "TDB")</f>
        <v>IRQ</v>
      </c>
      <c r="L508" s="21" t="str">
        <f>VLOOKUP($A508,Location!$A:$J,8,FALSE)</f>
        <v>Norvège</v>
      </c>
      <c r="M508" s="21" t="str">
        <f>IFERROR(VLOOKUP(L508,Setup_Team!$B:$C,2,FALSE), "TDB")</f>
        <v>NOR</v>
      </c>
      <c r="N508" s="21" t="str">
        <f>VLOOKUP($A508,Location!$A:$J,9,FALSE)</f>
        <v>Foxborough</v>
      </c>
      <c r="O508" s="21" t="str">
        <f>VLOOKUP($A508,Location!$A:$J,10,FALSE)</f>
        <v>Gillette Stadium</v>
      </c>
      <c r="P508" s="27">
        <v>2</v>
      </c>
      <c r="Q508" s="27">
        <v>3</v>
      </c>
      <c r="R508" s="27" t="str">
        <f t="shared" si="43"/>
        <v>2-3</v>
      </c>
      <c r="S508" s="21">
        <v>0</v>
      </c>
      <c r="T508" s="20">
        <f>VLOOKUP($A508,Database!$A:$Y,10,FALSE)</f>
        <v>178</v>
      </c>
      <c r="U508" s="20">
        <f>VLOOKUP($A508,Database!$A:$Y,11,FALSE)</f>
        <v>144</v>
      </c>
      <c r="V508" s="20">
        <f>VLOOKUP($A508,Database!$A:$Y,12,FALSE)</f>
        <v>30</v>
      </c>
      <c r="W508" s="20" t="str">
        <f>VLOOKUP(A508,Database!A:M,13,FALSE)</f>
        <v>Terminé</v>
      </c>
      <c r="X508" s="20">
        <f>VLOOKUP($A508,Database!$A:$Y,20,FALSE)</f>
        <v>1</v>
      </c>
      <c r="Y508" s="20">
        <f>VLOOKUP($A508,Database!$A:$Y,21,FALSE)</f>
        <v>4</v>
      </c>
      <c r="Z508" s="20">
        <f t="shared" si="42"/>
        <v>0</v>
      </c>
      <c r="AA508" s="20">
        <f t="shared" si="44"/>
        <v>1</v>
      </c>
      <c r="AB508" s="20">
        <f t="shared" ca="1" si="45"/>
        <v>30</v>
      </c>
      <c r="AC508" s="20">
        <f t="shared" ca="1" si="46"/>
        <v>0</v>
      </c>
      <c r="AD508" s="20" t="str">
        <f ca="1">IF(AC508=0,"",IF(OR(ISBLANK(P508),ISBLANK(Q508)),"",IF(ISBLANK(VLOOKUP(A508,Database!A:AA,22,FALSE)),"",VLOOKUP(A508,Database!A:AA,22,FALSE))))</f>
        <v/>
      </c>
      <c r="AE508" s="20">
        <f ca="1">IFERROR(
   IF(
     OR(ISBLANK(P508),ISBLANK(Q508)),
     "",
     IF(
       AND(AB508&lt;&gt;"",OR(W508="Terminé",W508="En cours")),
       VLOOKUP(AD508,Setup_ScoreExactBonus!A:D,4,FALSE),
       0
     )),
  0)</f>
        <v>0</v>
      </c>
      <c r="AF508" s="21">
        <f t="shared" ca="1" si="47"/>
        <v>30</v>
      </c>
      <c r="AG508" s="21">
        <f ca="1">SUMIFS(AF$2:AF508,D$2:D508,D508)</f>
        <v>684</v>
      </c>
    </row>
    <row r="509" spans="1:33" hidden="1" x14ac:dyDescent="0.35">
      <c r="A509" s="21">
        <f>IF(ISBLANK(B509),"",COUNTIF(B$2:B509,B509))-1</f>
        <v>18</v>
      </c>
      <c r="B509" s="27">
        <v>22</v>
      </c>
      <c r="C509" s="10">
        <f>VLOOKUP($A509+IF($A509=0,1,0),Database!$A:$Y,7,FALSE)</f>
        <v>46190</v>
      </c>
      <c r="D509" s="21" t="str">
        <f>VLOOKUP(Pronostics!$B509,Setup_MPP!$A:$G,3,FALSE)</f>
        <v>Jujumsrd</v>
      </c>
      <c r="E509" s="21" t="str">
        <f>VLOOKUP(Pronostics!$B509,Setup_MPP!$A:$G,2,FALSE)</f>
        <v>Julie Mansard</v>
      </c>
      <c r="F509" s="21" t="str">
        <f>VLOOKUP($B509,Setup_MPP!$A:$E,4,FALSE)</f>
        <v>#41DEF0</v>
      </c>
      <c r="G509" s="21" t="str">
        <f>VLOOKUP($B509,Setup_MPP!$A:$E,5,FALSE)</f>
        <v>#0BA6B7</v>
      </c>
      <c r="H509" s="21" t="str">
        <f>IFERROR(IF(AND(A509&gt;=1,A509&lt;=104),VLOOKUP($A509,Location!$A:$J,6,FALSE),IF(A509=0,"Avant l'ouverture",IF(OR(A509=105,A509=106),"Bonus"))),"")</f>
        <v>Tour 1</v>
      </c>
      <c r="I509" s="21" t="str">
        <f>IF(LEFT(H509,4)="Tour",VLOOKUP(A509,Database!$A:$C,3,FALSE),"")</f>
        <v>I</v>
      </c>
      <c r="J509" s="21" t="str">
        <f>VLOOKUP($A509,Location!$A:$J,7,FALSE)</f>
        <v>Irak</v>
      </c>
      <c r="K509" s="21" t="str">
        <f>IFERROR(VLOOKUP(J509,Setup_Team!$B:$C,2,FALSE), "TDB")</f>
        <v>IRQ</v>
      </c>
      <c r="L509" s="21" t="str">
        <f>VLOOKUP($A509,Location!$A:$J,8,FALSE)</f>
        <v>Norvège</v>
      </c>
      <c r="M509" s="21" t="str">
        <f>IFERROR(VLOOKUP(L509,Setup_Team!$B:$C,2,FALSE), "TDB")</f>
        <v>NOR</v>
      </c>
      <c r="N509" s="21" t="str">
        <f>VLOOKUP($A509,Location!$A:$J,9,FALSE)</f>
        <v>Foxborough</v>
      </c>
      <c r="O509" s="21" t="str">
        <f>VLOOKUP($A509,Location!$A:$J,10,FALSE)</f>
        <v>Gillette Stadium</v>
      </c>
      <c r="P509" s="27">
        <v>0</v>
      </c>
      <c r="Q509" s="27">
        <v>1</v>
      </c>
      <c r="R509" s="27" t="str">
        <f t="shared" si="43"/>
        <v>0-1</v>
      </c>
      <c r="S509" s="21">
        <v>0</v>
      </c>
      <c r="T509" s="20">
        <f>VLOOKUP($A509,Database!$A:$Y,10,FALSE)</f>
        <v>178</v>
      </c>
      <c r="U509" s="20">
        <f>VLOOKUP($A509,Database!$A:$Y,11,FALSE)</f>
        <v>144</v>
      </c>
      <c r="V509" s="20">
        <f>VLOOKUP($A509,Database!$A:$Y,12,FALSE)</f>
        <v>30</v>
      </c>
      <c r="W509" s="20" t="str">
        <f>VLOOKUP(A509,Database!A:M,13,FALSE)</f>
        <v>Terminé</v>
      </c>
      <c r="X509" s="20">
        <f>VLOOKUP($A509,Database!$A:$Y,20,FALSE)</f>
        <v>1</v>
      </c>
      <c r="Y509" s="20">
        <f>VLOOKUP($A509,Database!$A:$Y,21,FALSE)</f>
        <v>4</v>
      </c>
      <c r="Z509" s="20">
        <f t="shared" si="42"/>
        <v>0</v>
      </c>
      <c r="AA509" s="20">
        <f t="shared" si="44"/>
        <v>1</v>
      </c>
      <c r="AB509" s="20">
        <f t="shared" ca="1" si="45"/>
        <v>30</v>
      </c>
      <c r="AC509" s="20">
        <f t="shared" ca="1" si="46"/>
        <v>0</v>
      </c>
      <c r="AD509" s="20" t="str">
        <f ca="1">IF(AC509=0,"",IF(OR(ISBLANK(P509),ISBLANK(Q509)),"",IF(ISBLANK(VLOOKUP(A509,Database!A:AA,22,FALSE)),"",VLOOKUP(A509,Database!A:AA,22,FALSE))))</f>
        <v/>
      </c>
      <c r="AE509" s="20">
        <f ca="1">IFERROR(
   IF(
     OR(ISBLANK(P509),ISBLANK(Q509)),
     "",
     IF(
       AND(AB509&lt;&gt;"",OR(W509="Terminé",W509="En cours")),
       VLOOKUP(AD509,Setup_ScoreExactBonus!A:D,4,FALSE),
       0
     )),
  0)</f>
        <v>0</v>
      </c>
      <c r="AF509" s="21">
        <f t="shared" ca="1" si="47"/>
        <v>30</v>
      </c>
      <c r="AG509" s="21">
        <f ca="1">SUMIFS(AF$2:AF509,D$2:D509,D509)</f>
        <v>394</v>
      </c>
    </row>
    <row r="510" spans="1:33" hidden="1" x14ac:dyDescent="0.35">
      <c r="A510" s="21">
        <f>IF(ISBLANK(B510),"",COUNTIF(B$2:B510,B510))-1</f>
        <v>18</v>
      </c>
      <c r="B510" s="27">
        <v>23</v>
      </c>
      <c r="C510" s="10">
        <f>VLOOKUP($A510+IF($A510=0,1,0),Database!$A:$Y,7,FALSE)</f>
        <v>46190</v>
      </c>
      <c r="D510" s="21" t="str">
        <f>VLOOKUP(Pronostics!$B510,Setup_MPP!$A:$G,3,FALSE)</f>
        <v>DJUDJUPRONO</v>
      </c>
      <c r="E510" s="21" t="str">
        <f>VLOOKUP(Pronostics!$B510,Setup_MPP!$A:$G,2,FALSE)</f>
        <v>Juliette</v>
      </c>
      <c r="F510" s="21" t="str">
        <f>VLOOKUP($B510,Setup_MPP!$A:$E,4,FALSE)</f>
        <v>#F2A2A2</v>
      </c>
      <c r="G510" s="21" t="str">
        <f>VLOOKUP($B510,Setup_MPP!$A:$E,5,FALSE)</f>
        <v>#C25D5D</v>
      </c>
      <c r="H510" s="21" t="str">
        <f>IFERROR(IF(AND(A510&gt;=1,A510&lt;=104),VLOOKUP($A510,Location!$A:$J,6,FALSE),IF(A510=0,"Avant l'ouverture",IF(OR(A510=105,A510=106),"Bonus"))),"")</f>
        <v>Tour 1</v>
      </c>
      <c r="I510" s="21" t="str">
        <f>IF(LEFT(H510,4)="Tour",VLOOKUP(A510,Database!$A:$C,3,FALSE),"")</f>
        <v>I</v>
      </c>
      <c r="J510" s="21" t="str">
        <f>VLOOKUP($A510,Location!$A:$J,7,FALSE)</f>
        <v>Irak</v>
      </c>
      <c r="K510" s="21" t="str">
        <f>IFERROR(VLOOKUP(J510,Setup_Team!$B:$C,2,FALSE), "TDB")</f>
        <v>IRQ</v>
      </c>
      <c r="L510" s="21" t="str">
        <f>VLOOKUP($A510,Location!$A:$J,8,FALSE)</f>
        <v>Norvège</v>
      </c>
      <c r="M510" s="21" t="str">
        <f>IFERROR(VLOOKUP(L510,Setup_Team!$B:$C,2,FALSE), "TDB")</f>
        <v>NOR</v>
      </c>
      <c r="N510" s="21" t="str">
        <f>VLOOKUP($A510,Location!$A:$J,9,FALSE)</f>
        <v>Foxborough</v>
      </c>
      <c r="O510" s="21" t="str">
        <f>VLOOKUP($A510,Location!$A:$J,10,FALSE)</f>
        <v>Gillette Stadium</v>
      </c>
      <c r="P510" s="27">
        <v>0</v>
      </c>
      <c r="Q510" s="27">
        <v>2</v>
      </c>
      <c r="R510" s="27" t="str">
        <f t="shared" si="43"/>
        <v>0-2</v>
      </c>
      <c r="S510" s="21">
        <v>0</v>
      </c>
      <c r="T510" s="20">
        <f>VLOOKUP($A510,Database!$A:$Y,10,FALSE)</f>
        <v>178</v>
      </c>
      <c r="U510" s="20">
        <f>VLOOKUP($A510,Database!$A:$Y,11,FALSE)</f>
        <v>144</v>
      </c>
      <c r="V510" s="20">
        <f>VLOOKUP($A510,Database!$A:$Y,12,FALSE)</f>
        <v>30</v>
      </c>
      <c r="W510" s="20" t="str">
        <f>VLOOKUP(A510,Database!A:M,13,FALSE)</f>
        <v>Terminé</v>
      </c>
      <c r="X510" s="20">
        <f>VLOOKUP($A510,Database!$A:$Y,20,FALSE)</f>
        <v>1</v>
      </c>
      <c r="Y510" s="20">
        <f>VLOOKUP($A510,Database!$A:$Y,21,FALSE)</f>
        <v>4</v>
      </c>
      <c r="Z510" s="20">
        <f t="shared" si="42"/>
        <v>0</v>
      </c>
      <c r="AA510" s="20">
        <f t="shared" si="44"/>
        <v>1</v>
      </c>
      <c r="AB510" s="20">
        <f t="shared" ca="1" si="45"/>
        <v>30</v>
      </c>
      <c r="AC510" s="20">
        <f t="shared" ca="1" si="46"/>
        <v>0</v>
      </c>
      <c r="AD510" s="20" t="str">
        <f ca="1">IF(AC510=0,"",IF(OR(ISBLANK(P510),ISBLANK(Q510)),"",IF(ISBLANK(VLOOKUP(A510,Database!A:AA,22,FALSE)),"",VLOOKUP(A510,Database!A:AA,22,FALSE))))</f>
        <v/>
      </c>
      <c r="AE510" s="20">
        <f ca="1">IFERROR(
   IF(
     OR(ISBLANK(P510),ISBLANK(Q510)),
     "",
     IF(
       AND(AB510&lt;&gt;"",OR(W510="Terminé",W510="En cours")),
       VLOOKUP(AD510,Setup_ScoreExactBonus!A:D,4,FALSE),
       0
     )),
  0)</f>
        <v>0</v>
      </c>
      <c r="AF510" s="21">
        <f t="shared" ca="1" si="47"/>
        <v>30</v>
      </c>
      <c r="AG510" s="21">
        <f ca="1">SUMIFS(AF$2:AF510,D$2:D510,D510)</f>
        <v>357</v>
      </c>
    </row>
    <row r="511" spans="1:33" hidden="1" x14ac:dyDescent="0.35">
      <c r="A511" s="21">
        <f>IF(ISBLANK(B511),"",COUNTIF(B$2:B511,B511))-1</f>
        <v>18</v>
      </c>
      <c r="B511" s="27">
        <v>24</v>
      </c>
      <c r="C511" s="10">
        <f>VLOOKUP($A511+IF($A511=0,1,0),Database!$A:$Y,7,FALSE)</f>
        <v>46190</v>
      </c>
      <c r="D511" s="21" t="str">
        <f>VLOOKUP(Pronostics!$B511,Setup_MPP!$A:$G,3,FALSE)</f>
        <v>Samyaaaaaaaaaa</v>
      </c>
      <c r="E511" s="21" t="str">
        <f>VLOOKUP(Pronostics!$B511,Setup_MPP!$A:$G,2,FALSE)</f>
        <v>Samya ALAOUI</v>
      </c>
      <c r="F511" s="21" t="str">
        <f>VLOOKUP($B511,Setup_MPP!$A:$E,4,FALSE)</f>
        <v>#A2F2C7</v>
      </c>
      <c r="G511" s="21" t="str">
        <f>VLOOKUP($B511,Setup_MPP!$A:$E,5,FALSE)</f>
        <v>#5DC18C</v>
      </c>
      <c r="H511" s="21" t="str">
        <f>IFERROR(IF(AND(A511&gt;=1,A511&lt;=104),VLOOKUP($A511,Location!$A:$J,6,FALSE),IF(A511=0,"Avant l'ouverture",IF(OR(A511=105,A511=106),"Bonus"))),"")</f>
        <v>Tour 1</v>
      </c>
      <c r="I511" s="21" t="str">
        <f>IF(LEFT(H511,4)="Tour",VLOOKUP(A511,Database!$A:$C,3,FALSE),"")</f>
        <v>I</v>
      </c>
      <c r="J511" s="21" t="str">
        <f>VLOOKUP($A511,Location!$A:$J,7,FALSE)</f>
        <v>Irak</v>
      </c>
      <c r="K511" s="21" t="str">
        <f>IFERROR(VLOOKUP(J511,Setup_Team!$B:$C,2,FALSE), "TDB")</f>
        <v>IRQ</v>
      </c>
      <c r="L511" s="21" t="str">
        <f>VLOOKUP($A511,Location!$A:$J,8,FALSE)</f>
        <v>Norvège</v>
      </c>
      <c r="M511" s="21" t="str">
        <f>IFERROR(VLOOKUP(L511,Setup_Team!$B:$C,2,FALSE), "TDB")</f>
        <v>NOR</v>
      </c>
      <c r="N511" s="21" t="str">
        <f>VLOOKUP($A511,Location!$A:$J,9,FALSE)</f>
        <v>Foxborough</v>
      </c>
      <c r="O511" s="21" t="str">
        <f>VLOOKUP($A511,Location!$A:$J,10,FALSE)</f>
        <v>Gillette Stadium</v>
      </c>
      <c r="P511" s="27">
        <v>1</v>
      </c>
      <c r="Q511" s="27">
        <v>2</v>
      </c>
      <c r="R511" s="27" t="str">
        <f t="shared" si="43"/>
        <v>1-2</v>
      </c>
      <c r="S511" s="21">
        <v>0</v>
      </c>
      <c r="T511" s="20">
        <f>VLOOKUP($A511,Database!$A:$Y,10,FALSE)</f>
        <v>178</v>
      </c>
      <c r="U511" s="20">
        <f>VLOOKUP($A511,Database!$A:$Y,11,FALSE)</f>
        <v>144</v>
      </c>
      <c r="V511" s="20">
        <f>VLOOKUP($A511,Database!$A:$Y,12,FALSE)</f>
        <v>30</v>
      </c>
      <c r="W511" s="20" t="str">
        <f>VLOOKUP(A511,Database!A:M,13,FALSE)</f>
        <v>Terminé</v>
      </c>
      <c r="X511" s="20">
        <f>VLOOKUP($A511,Database!$A:$Y,20,FALSE)</f>
        <v>1</v>
      </c>
      <c r="Y511" s="20">
        <f>VLOOKUP($A511,Database!$A:$Y,21,FALSE)</f>
        <v>4</v>
      </c>
      <c r="Z511" s="20">
        <f t="shared" si="42"/>
        <v>0</v>
      </c>
      <c r="AA511" s="20">
        <f t="shared" si="44"/>
        <v>1</v>
      </c>
      <c r="AB511" s="20">
        <f t="shared" ca="1" si="45"/>
        <v>30</v>
      </c>
      <c r="AC511" s="20">
        <f t="shared" ca="1" si="46"/>
        <v>0</v>
      </c>
      <c r="AD511" s="20" t="str">
        <f ca="1">IF(AC511=0,"",IF(OR(ISBLANK(P511),ISBLANK(Q511)),"",IF(ISBLANK(VLOOKUP(A511,Database!A:AA,22,FALSE)),"",VLOOKUP(A511,Database!A:AA,22,FALSE))))</f>
        <v/>
      </c>
      <c r="AE511" s="20">
        <f ca="1">IFERROR(
   IF(
     OR(ISBLANK(P511),ISBLANK(Q511)),
     "",
     IF(
       AND(AB511&lt;&gt;"",OR(W511="Terminé",W511="En cours")),
       VLOOKUP(AD511,Setup_ScoreExactBonus!A:D,4,FALSE),
       0
     )),
  0)</f>
        <v>0</v>
      </c>
      <c r="AF511" s="21">
        <f t="shared" ca="1" si="47"/>
        <v>30</v>
      </c>
      <c r="AG511" s="21">
        <f ca="1">SUMIFS(AF$2:AF511,D$2:D511,D511)</f>
        <v>918</v>
      </c>
    </row>
    <row r="512" spans="1:33" hidden="1" x14ac:dyDescent="0.35">
      <c r="A512" s="21">
        <f>IF(ISBLANK(B512),"",COUNTIF(B$2:B512,B512))-1</f>
        <v>18</v>
      </c>
      <c r="B512" s="27">
        <v>25</v>
      </c>
      <c r="C512" s="10">
        <f>VLOOKUP($A512+IF($A512=0,1,0),Database!$A:$Y,7,FALSE)</f>
        <v>46190</v>
      </c>
      <c r="D512" s="21" t="str">
        <f>VLOOKUP(Pronostics!$B512,Setup_MPP!$A:$G,3,FALSE)</f>
        <v>leaw0808</v>
      </c>
      <c r="E512" s="21" t="str">
        <f>VLOOKUP(Pronostics!$B512,Setup_MPP!$A:$G,2,FALSE)</f>
        <v>Léa WALOCQ</v>
      </c>
      <c r="F512" s="21" t="str">
        <f>VLOOKUP($B512,Setup_MPP!$A:$E,4,FALSE)</f>
        <v>#D1B9EB</v>
      </c>
      <c r="G512" s="21" t="str">
        <f>VLOOKUP($B512,Setup_MPP!$A:$E,5,FALSE)</f>
        <v>#B58BC7</v>
      </c>
      <c r="H512" s="21" t="str">
        <f>IFERROR(IF(AND(A512&gt;=1,A512&lt;=104),VLOOKUP($A512,Location!$A:$J,6,FALSE),IF(A512=0,"Avant l'ouverture",IF(OR(A512=105,A512=106),"Bonus"))),"")</f>
        <v>Tour 1</v>
      </c>
      <c r="I512" s="21" t="str">
        <f>IF(LEFT(H512,4)="Tour",VLOOKUP(A512,Database!$A:$C,3,FALSE),"")</f>
        <v>I</v>
      </c>
      <c r="J512" s="21" t="str">
        <f>VLOOKUP($A512,Location!$A:$J,7,FALSE)</f>
        <v>Irak</v>
      </c>
      <c r="K512" s="21" t="str">
        <f>IFERROR(VLOOKUP(J512,Setup_Team!$B:$C,2,FALSE), "TDB")</f>
        <v>IRQ</v>
      </c>
      <c r="L512" s="21" t="str">
        <f>VLOOKUP($A512,Location!$A:$J,8,FALSE)</f>
        <v>Norvège</v>
      </c>
      <c r="M512" s="21" t="str">
        <f>IFERROR(VLOOKUP(L512,Setup_Team!$B:$C,2,FALSE), "TDB")</f>
        <v>NOR</v>
      </c>
      <c r="N512" s="21" t="str">
        <f>VLOOKUP($A512,Location!$A:$J,9,FALSE)</f>
        <v>Foxborough</v>
      </c>
      <c r="O512" s="21" t="str">
        <f>VLOOKUP($A512,Location!$A:$J,10,FALSE)</f>
        <v>Gillette Stadium</v>
      </c>
      <c r="P512" s="27">
        <v>0</v>
      </c>
      <c r="Q512" s="27">
        <v>1</v>
      </c>
      <c r="R512" s="27" t="str">
        <f t="shared" si="43"/>
        <v>0-1</v>
      </c>
      <c r="S512" s="21">
        <v>0</v>
      </c>
      <c r="T512" s="20">
        <f>VLOOKUP($A512,Database!$A:$Y,10,FALSE)</f>
        <v>178</v>
      </c>
      <c r="U512" s="20">
        <f>VLOOKUP($A512,Database!$A:$Y,11,FALSE)</f>
        <v>144</v>
      </c>
      <c r="V512" s="20">
        <f>VLOOKUP($A512,Database!$A:$Y,12,FALSE)</f>
        <v>30</v>
      </c>
      <c r="W512" s="20" t="str">
        <f>VLOOKUP(A512,Database!A:M,13,FALSE)</f>
        <v>Terminé</v>
      </c>
      <c r="X512" s="20">
        <f>VLOOKUP($A512,Database!$A:$Y,20,FALSE)</f>
        <v>1</v>
      </c>
      <c r="Y512" s="20">
        <f>VLOOKUP($A512,Database!$A:$Y,21,FALSE)</f>
        <v>4</v>
      </c>
      <c r="Z512" s="20">
        <f t="shared" si="42"/>
        <v>0</v>
      </c>
      <c r="AA512" s="20">
        <f t="shared" si="44"/>
        <v>1</v>
      </c>
      <c r="AB512" s="20">
        <f t="shared" ca="1" si="45"/>
        <v>30</v>
      </c>
      <c r="AC512" s="20">
        <f t="shared" ca="1" si="46"/>
        <v>0</v>
      </c>
      <c r="AD512" s="20" t="str">
        <f ca="1">IF(AC512=0,"",IF(OR(ISBLANK(P512),ISBLANK(Q512)),"",IF(ISBLANK(VLOOKUP(A512,Database!A:AA,22,FALSE)),"",VLOOKUP(A512,Database!A:AA,22,FALSE))))</f>
        <v/>
      </c>
      <c r="AE512" s="20">
        <f ca="1">IFERROR(
   IF(
     OR(ISBLANK(P512),ISBLANK(Q512)),
     "",
     IF(
       AND(AB512&lt;&gt;"",OR(W512="Terminé",W512="En cours")),
       VLOOKUP(AD512,Setup_ScoreExactBonus!A:D,4,FALSE),
       0
     )),
  0)</f>
        <v>0</v>
      </c>
      <c r="AF512" s="21">
        <f t="shared" ca="1" si="47"/>
        <v>30</v>
      </c>
      <c r="AG512" s="21">
        <f ca="1">SUMIFS(AF$2:AF512,D$2:D512,D512)</f>
        <v>397</v>
      </c>
    </row>
    <row r="513" spans="1:33" hidden="1" x14ac:dyDescent="0.35">
      <c r="A513" s="21">
        <f>IF(ISBLANK(B513),"",COUNTIF(B$2:B513,B513))-1</f>
        <v>18</v>
      </c>
      <c r="B513" s="27">
        <v>26</v>
      </c>
      <c r="C513" s="10">
        <v>46184.875</v>
      </c>
      <c r="D513" s="21" t="str">
        <f>VLOOKUP(Pronostics!$B513,Setup_MPP!$A:$G,3,FALSE)</f>
        <v>Mohamad#5GGG1</v>
      </c>
      <c r="E513" s="21" t="str">
        <f>VLOOKUP(Pronostics!$B513,Setup_MPP!$A:$G,2,FALSE)</f>
        <v>Mohamad EL KAWAS</v>
      </c>
      <c r="F513" s="21" t="str">
        <f>VLOOKUP($B513,Setup_MPP!$A:$E,4,FALSE)</f>
        <v>#EB8787</v>
      </c>
      <c r="G513" s="21" t="str">
        <f>VLOOKUP($B513,Setup_MPP!$A:$E,5,FALSE)</f>
        <v>#368E2C</v>
      </c>
      <c r="H513" s="21" t="str">
        <f>IFERROR(IF(AND(A513&gt;=1,A513&lt;=104),VLOOKUP($A513,Location!$A:$J,6,FALSE),IF(A513=0,"Avant l'ouverture",IF(OR(A513=105,A513=106),"Bonus"))),"")</f>
        <v>Tour 1</v>
      </c>
      <c r="I513" s="21" t="str">
        <f>IF(LEFT(H513,4)="Tour",VLOOKUP(A513,Database!$A:$C,3,FALSE),"")</f>
        <v>I</v>
      </c>
      <c r="J513" s="21" t="str">
        <f>VLOOKUP($A513,Location!$A:$J,7,FALSE)</f>
        <v>Irak</v>
      </c>
      <c r="K513" s="21" t="str">
        <f>IFERROR(VLOOKUP(J513,Setup_Team!$B:$C,2,FALSE), "TDB")</f>
        <v>IRQ</v>
      </c>
      <c r="L513" s="21" t="str">
        <f>VLOOKUP($A513,Location!$A:$J,8,FALSE)</f>
        <v>Norvège</v>
      </c>
      <c r="M513" s="21" t="str">
        <f>IFERROR(VLOOKUP(L513,Setup_Team!$B:$C,2,FALSE), "TDB")</f>
        <v>NOR</v>
      </c>
      <c r="P513" s="27">
        <v>0</v>
      </c>
      <c r="Q513" s="27">
        <v>2</v>
      </c>
      <c r="R513" s="27" t="str">
        <f t="shared" si="43"/>
        <v>0-2</v>
      </c>
      <c r="S513" s="21">
        <v>0</v>
      </c>
      <c r="T513" s="20">
        <f>VLOOKUP($A513,Database!$A:$Y,10,FALSE)</f>
        <v>178</v>
      </c>
      <c r="U513" s="20">
        <f>VLOOKUP($A513,Database!$A:$Y,11,FALSE)</f>
        <v>144</v>
      </c>
      <c r="V513" s="20">
        <f>VLOOKUP($A513,Database!$A:$Y,12,FALSE)</f>
        <v>30</v>
      </c>
      <c r="W513" s="20" t="str">
        <f>VLOOKUP(A513,Database!A:M,13,FALSE)</f>
        <v>Terminé</v>
      </c>
      <c r="X513" s="20">
        <f>VLOOKUP($A513,Database!$A:$Y,20,FALSE)</f>
        <v>1</v>
      </c>
      <c r="Y513" s="20">
        <f>VLOOKUP($A513,Database!$A:$Y,21,FALSE)</f>
        <v>4</v>
      </c>
      <c r="Z513" s="20">
        <f t="shared" si="42"/>
        <v>0</v>
      </c>
      <c r="AA513" s="20">
        <f t="shared" si="44"/>
        <v>1</v>
      </c>
      <c r="AB513" s="20">
        <f t="shared" ca="1" si="45"/>
        <v>30</v>
      </c>
      <c r="AC513" s="20">
        <f t="shared" ca="1" si="46"/>
        <v>0</v>
      </c>
      <c r="AD513" s="20" t="str">
        <f ca="1">IF(AC513=0,"",IF(OR(ISBLANK(P513),ISBLANK(Q513)),"",IF(ISBLANK(VLOOKUP(A513,Database!A:AA,22,FALSE)),"",VLOOKUP(A513,Database!A:AA,22,FALSE))))</f>
        <v/>
      </c>
      <c r="AE513" s="20">
        <f ca="1">IFERROR(
   IF(
     OR(ISBLANK(P513),ISBLANK(Q513)),
     "",
     IF(
       AND(AB513&lt;&gt;"",OR(W513="Terminé",W513="En cours")),
       VLOOKUP(AD513,Setup_ScoreExactBonus!A:D,4,FALSE),
       0
     )),
  0)</f>
        <v>0</v>
      </c>
      <c r="AF513" s="21">
        <f t="shared" ca="1" si="47"/>
        <v>30</v>
      </c>
      <c r="AG513" s="21">
        <f ca="1">SUMIFS(AF$2:AF513,D$2:D513,D513)</f>
        <v>396</v>
      </c>
    </row>
    <row r="514" spans="1:33" hidden="1" x14ac:dyDescent="0.35">
      <c r="A514" s="21">
        <f>IF(ISBLANK(B514),"",COUNTIF(B$2:B514,B514))-1</f>
        <v>18</v>
      </c>
      <c r="B514" s="27">
        <v>27</v>
      </c>
      <c r="C514" s="10">
        <f>VLOOKUP($A514+IF($A514=0,1,0),Database!$A:$Y,7,FALSE)</f>
        <v>46190</v>
      </c>
      <c r="D514" s="21" t="str">
        <f>VLOOKUP(Pronostics!$B514,Setup_MPP!$A:$G,3,FALSE)</f>
        <v>maryemkappa</v>
      </c>
      <c r="E514" s="21" t="str">
        <f>VLOOKUP(Pronostics!$B514,Setup_MPP!$A:$G,2,FALSE)</f>
        <v>Maryem GUIZANI</v>
      </c>
      <c r="F514" s="21" t="str">
        <f>VLOOKUP($B514,Setup_MPP!$A:$E,4,FALSE)</f>
        <v>#BCA2F4</v>
      </c>
      <c r="G514" s="21" t="str">
        <f>VLOOKUP($B514,Setup_MPP!$A:$E,5,FALSE)</f>
        <v>#6D3DD5</v>
      </c>
      <c r="H514" s="21" t="str">
        <f>IFERROR(IF(AND(A514&gt;=1,A514&lt;=104),VLOOKUP($A514,Location!$A:$J,6,FALSE),IF(A514=0,"Avant l'ouverture",IF(OR(A514=105,A514=106),"Bonus"))),"")</f>
        <v>Tour 1</v>
      </c>
      <c r="I514" s="21" t="str">
        <f>IF(LEFT(H514,4)="Tour",VLOOKUP(A514,Database!$A:$C,3,FALSE),"")</f>
        <v>I</v>
      </c>
      <c r="J514" s="21" t="str">
        <f>VLOOKUP($A514,Location!$A:$J,7,FALSE)</f>
        <v>Irak</v>
      </c>
      <c r="K514" s="21" t="str">
        <f>IFERROR(VLOOKUP(J514,Setup_Team!$B:$C,2,FALSE), "TDB")</f>
        <v>IRQ</v>
      </c>
      <c r="L514" s="21" t="str">
        <f>VLOOKUP($A514,Location!$A:$J,8,FALSE)</f>
        <v>Norvège</v>
      </c>
      <c r="M514" s="21" t="str">
        <f>IFERROR(VLOOKUP(L514,Setup_Team!$B:$C,2,FALSE), "TDB")</f>
        <v>NOR</v>
      </c>
      <c r="R514" s="27" t="str">
        <f t="shared" si="43"/>
        <v>0-0</v>
      </c>
      <c r="S514" s="21">
        <v>0</v>
      </c>
      <c r="T514" s="20">
        <f>VLOOKUP($A514,Database!$A:$Y,10,FALSE)</f>
        <v>178</v>
      </c>
      <c r="U514" s="20">
        <f>VLOOKUP($A514,Database!$A:$Y,11,FALSE)</f>
        <v>144</v>
      </c>
      <c r="V514" s="20">
        <f>VLOOKUP($A514,Database!$A:$Y,12,FALSE)</f>
        <v>30</v>
      </c>
      <c r="W514" s="20" t="str">
        <f>VLOOKUP(A514,Database!A:M,13,FALSE)</f>
        <v>Terminé</v>
      </c>
      <c r="X514" s="20">
        <f>VLOOKUP($A514,Database!$A:$Y,20,FALSE)</f>
        <v>1</v>
      </c>
      <c r="Y514" s="20">
        <f>VLOOKUP($A514,Database!$A:$Y,21,FALSE)</f>
        <v>4</v>
      </c>
      <c r="Z514" s="20">
        <f t="shared" ref="Z514:Z577" si="48">IF(A514=0,0,IF(W514="À venir",0,IF(AND(ISBLANK(P514),ISBLANK(Q514)),1,0)))</f>
        <v>1</v>
      </c>
      <c r="AA514" s="20" t="str">
        <f t="shared" si="44"/>
        <v/>
      </c>
      <c r="AB514" s="20">
        <f t="shared" ca="1" si="45"/>
        <v>0</v>
      </c>
      <c r="AC514" s="20">
        <f t="shared" ca="1" si="46"/>
        <v>0</v>
      </c>
      <c r="AD514" s="20" t="str">
        <f ca="1">IF(AC514=0,"",IF(OR(ISBLANK(P514),ISBLANK(Q514)),"",IF(ISBLANK(VLOOKUP(A514,Database!A:AA,22,FALSE)),"",VLOOKUP(A514,Database!A:AA,22,FALSE))))</f>
        <v/>
      </c>
      <c r="AE514" s="20" t="str">
        <f>IFERROR(
   IF(
     OR(ISBLANK(P514),ISBLANK(Q514)),
     "",
     IF(
       AND(AB514&lt;&gt;"",OR(W514="Terminé",W514="En cours")),
       VLOOKUP(AD514,Setup_ScoreExactBonus!A:D,4,FALSE),
       0
     )),
  0)</f>
        <v/>
      </c>
      <c r="AF514" s="21">
        <f t="shared" si="47"/>
        <v>0</v>
      </c>
      <c r="AG514" s="21">
        <f>SUMIFS(AF$2:AF514,D$2:D514,D514)</f>
        <v>0</v>
      </c>
    </row>
    <row r="515" spans="1:33" hidden="1" x14ac:dyDescent="0.35">
      <c r="A515" s="21">
        <f>IF(ISBLANK(B515),"",COUNTIF(B$2:B515,B515))-1</f>
        <v>19</v>
      </c>
      <c r="B515" s="27">
        <v>1</v>
      </c>
      <c r="C515" s="10">
        <f>VLOOKUP($A515+IF($A515=0,1,0),Database!$A:$Y,7,FALSE)</f>
        <v>46190.125</v>
      </c>
      <c r="D515" s="21" t="str">
        <f>VLOOKUP(Pronostics!$B515,Setup_MPP!$A:$G,3,FALSE)</f>
        <v>_Nicolas_LM_</v>
      </c>
      <c r="E515" s="21" t="str">
        <f>VLOOKUP(Pronostics!$B515,Setup_MPP!$A:$G,2,FALSE)</f>
        <v>Nicolas LE MOUEL</v>
      </c>
      <c r="F515" s="21" t="str">
        <f>VLOOKUP($B515,Setup_MPP!$A:$E,4,FALSE)</f>
        <v>#F7C79D</v>
      </c>
      <c r="G515" s="21" t="str">
        <f>VLOOKUP($B515,Setup_MPP!$A:$E,5,FALSE)</f>
        <v>#FFBE85</v>
      </c>
      <c r="H515" s="21" t="str">
        <f>IFERROR(IF(AND(A515&gt;=1,A515&lt;=104),VLOOKUP($A515,Location!$A:$J,6,FALSE),IF(A515=0,"Avant l'ouverture",IF(OR(A515=105,A515=106),"Bonus"))),"")</f>
        <v>Tour 1</v>
      </c>
      <c r="I515" s="21" t="str">
        <f>IF(LEFT(H515,4)="Tour",VLOOKUP(A515,Database!$A:$C,3,FALSE),"")</f>
        <v>J</v>
      </c>
      <c r="J515" s="21" t="str">
        <f>VLOOKUP($A515,Location!$A:$J,7,FALSE)</f>
        <v>Argentine</v>
      </c>
      <c r="K515" s="21" t="str">
        <f>IFERROR(VLOOKUP(J515,Setup_Team!$B:$C,2,FALSE), "TDB")</f>
        <v>ARG</v>
      </c>
      <c r="L515" s="21" t="str">
        <f>VLOOKUP($A515,Location!$A:$J,8,FALSE)</f>
        <v>Algérie</v>
      </c>
      <c r="M515" s="21" t="str">
        <f>IFERROR(VLOOKUP(L515,Setup_Team!$B:$C,2,FALSE), "TDB")</f>
        <v>ALG</v>
      </c>
      <c r="N515" s="21" t="str">
        <f>VLOOKUP($A515,Location!$A:$J,9,FALSE)</f>
        <v>Kansas City, Missouri</v>
      </c>
      <c r="O515" s="21" t="str">
        <f>VLOOKUP($A515,Location!$A:$J,10,FALSE)</f>
        <v>Arrowhead Stadium</v>
      </c>
      <c r="P515" s="27">
        <v>1</v>
      </c>
      <c r="Q515" s="27">
        <v>2</v>
      </c>
      <c r="R515" s="27" t="str">
        <f t="shared" ref="R515:R578" si="49">IF(AND(A515&gt;0,A515&lt;=104,W515="Terminé"),TEXT(P515,"0")&amp;"-"&amp;TEXT(Q515,"0"),"")</f>
        <v>1-2</v>
      </c>
      <c r="S515" s="21">
        <v>1</v>
      </c>
      <c r="T515" s="20">
        <f>VLOOKUP($A515,Database!$A:$Y,10,FALSE)</f>
        <v>43</v>
      </c>
      <c r="U515" s="20">
        <f>VLOOKUP($A515,Database!$A:$Y,11,FALSE)</f>
        <v>129</v>
      </c>
      <c r="V515" s="20">
        <f>VLOOKUP($A515,Database!$A:$Y,12,FALSE)</f>
        <v>159</v>
      </c>
      <c r="W515" s="20" t="str">
        <f>VLOOKUP(A515,Database!A:M,13,FALSE)</f>
        <v>Terminé</v>
      </c>
      <c r="X515" s="20">
        <f>VLOOKUP($A515,Database!$A:$Y,20,FALSE)</f>
        <v>3</v>
      </c>
      <c r="Y515" s="20">
        <f>VLOOKUP($A515,Database!$A:$Y,21,FALSE)</f>
        <v>0</v>
      </c>
      <c r="Z515" s="20">
        <f t="shared" si="48"/>
        <v>0</v>
      </c>
      <c r="AA515" s="20">
        <f t="shared" si="44"/>
        <v>0</v>
      </c>
      <c r="AB515" s="20">
        <f t="shared" ca="1" si="45"/>
        <v>0</v>
      </c>
      <c r="AC515" s="20">
        <f t="shared" ca="1" si="46"/>
        <v>0</v>
      </c>
      <c r="AD515" s="20" t="str">
        <f ca="1">IF(AC515=0,"",IF(OR(ISBLANK(P515),ISBLANK(Q515)),"",IF(ISBLANK(VLOOKUP(A515,Database!A:AA,22,FALSE)),"",VLOOKUP(A515,Database!A:AA,22,FALSE))))</f>
        <v/>
      </c>
      <c r="AE515" s="20">
        <f ca="1">IFERROR(
   IF(
     OR(ISBLANK(P515),ISBLANK(Q515)),
     "",
     IF(
       AND(AB515&lt;&gt;"",OR(W515="Terminé",W515="En cours")),
       VLOOKUP(AD515,Setup_ScoreExactBonus!A:D,4,FALSE),
       0
     )),
  0)</f>
        <v>0</v>
      </c>
      <c r="AF515" s="21">
        <f t="shared" ca="1" si="47"/>
        <v>0</v>
      </c>
      <c r="AG515" s="21">
        <f ca="1">SUMIFS(AF$2:AF515,D$2:D515,D515)</f>
        <v>843</v>
      </c>
    </row>
    <row r="516" spans="1:33" hidden="1" x14ac:dyDescent="0.35">
      <c r="A516" s="21">
        <f>IF(ISBLANK(B516),"",COUNTIF(B$2:B516,B516))-1</f>
        <v>19</v>
      </c>
      <c r="B516" s="27">
        <v>2</v>
      </c>
      <c r="C516" s="10">
        <f>VLOOKUP($A516+IF($A516=0,1,0),Database!$A:$Y,7,FALSE)</f>
        <v>46190.125</v>
      </c>
      <c r="D516" s="21" t="str">
        <f>VLOOKUP(Pronostics!$B516,Setup_MPP!$A:$G,3,FALSE)</f>
        <v>leaelaz</v>
      </c>
      <c r="E516" s="21" t="str">
        <f>VLOOKUP(Pronostics!$B516,Setup_MPP!$A:$G,2,FALSE)</f>
        <v>Léa EL ASERY</v>
      </c>
      <c r="F516" s="21" t="str">
        <f>VLOOKUP($B516,Setup_MPP!$A:$E,4,FALSE)</f>
        <v>#FFBEBE</v>
      </c>
      <c r="G516" s="21" t="str">
        <f>VLOOKUP($B516,Setup_MPP!$A:$E,5,FALSE)</f>
        <v>#DF6868</v>
      </c>
      <c r="H516" s="21" t="str">
        <f>IFERROR(IF(AND(A516&gt;=1,A516&lt;=104),VLOOKUP($A516,Location!$A:$J,6,FALSE),IF(A516=0,"Avant l'ouverture",IF(OR(A516=105,A516=106),"Bonus"))),"")</f>
        <v>Tour 1</v>
      </c>
      <c r="I516" s="21" t="str">
        <f>IF(LEFT(H516,4)="Tour",VLOOKUP(A516,Database!$A:$C,3,FALSE),"")</f>
        <v>J</v>
      </c>
      <c r="J516" s="21" t="str">
        <f>VLOOKUP($A516,Location!$A:$J,7,FALSE)</f>
        <v>Argentine</v>
      </c>
      <c r="K516" s="21" t="str">
        <f>IFERROR(VLOOKUP(J516,Setup_Team!$B:$C,2,FALSE), "TDB")</f>
        <v>ARG</v>
      </c>
      <c r="L516" s="21" t="str">
        <f>VLOOKUP($A516,Location!$A:$J,8,FALSE)</f>
        <v>Algérie</v>
      </c>
      <c r="M516" s="21" t="str">
        <f>IFERROR(VLOOKUP(L516,Setup_Team!$B:$C,2,FALSE), "TDB")</f>
        <v>ALG</v>
      </c>
      <c r="N516" s="21" t="str">
        <f>VLOOKUP($A516,Location!$A:$J,9,FALSE)</f>
        <v>Kansas City, Missouri</v>
      </c>
      <c r="O516" s="21" t="str">
        <f>VLOOKUP($A516,Location!$A:$J,10,FALSE)</f>
        <v>Arrowhead Stadium</v>
      </c>
      <c r="P516" s="27">
        <v>2</v>
      </c>
      <c r="Q516" s="27">
        <v>1</v>
      </c>
      <c r="R516" s="27" t="str">
        <f t="shared" si="49"/>
        <v>2-1</v>
      </c>
      <c r="S516" s="21">
        <v>0</v>
      </c>
      <c r="T516" s="20">
        <f>VLOOKUP($A516,Database!$A:$Y,10,FALSE)</f>
        <v>43</v>
      </c>
      <c r="U516" s="20">
        <f>VLOOKUP($A516,Database!$A:$Y,11,FALSE)</f>
        <v>129</v>
      </c>
      <c r="V516" s="20">
        <f>VLOOKUP($A516,Database!$A:$Y,12,FALSE)</f>
        <v>159</v>
      </c>
      <c r="W516" s="20" t="str">
        <f>VLOOKUP(A516,Database!A:M,13,FALSE)</f>
        <v>Terminé</v>
      </c>
      <c r="X516" s="20">
        <f>VLOOKUP($A516,Database!$A:$Y,20,FALSE)</f>
        <v>3</v>
      </c>
      <c r="Y516" s="20">
        <f>VLOOKUP($A516,Database!$A:$Y,21,FALSE)</f>
        <v>0</v>
      </c>
      <c r="Z516" s="20">
        <f t="shared" si="48"/>
        <v>0</v>
      </c>
      <c r="AA516" s="20">
        <f t="shared" si="44"/>
        <v>1</v>
      </c>
      <c r="AB516" s="20">
        <f t="shared" ca="1" si="45"/>
        <v>43</v>
      </c>
      <c r="AC516" s="20">
        <f t="shared" ca="1" si="46"/>
        <v>0</v>
      </c>
      <c r="AD516" s="20" t="str">
        <f ca="1">IF(AC516=0,"",IF(OR(ISBLANK(P516),ISBLANK(Q516)),"",IF(ISBLANK(VLOOKUP(A516,Database!A:AA,22,FALSE)),"",VLOOKUP(A516,Database!A:AA,22,FALSE))))</f>
        <v/>
      </c>
      <c r="AE516" s="20">
        <f ca="1">IFERROR(
   IF(
     OR(ISBLANK(P516),ISBLANK(Q516)),
     "",
     IF(
       AND(AB516&lt;&gt;"",OR(W516="Terminé",W516="En cours")),
       VLOOKUP(AD516,Setup_ScoreExactBonus!A:D,4,FALSE),
       0
     )),
  0)</f>
        <v>0</v>
      </c>
      <c r="AF516" s="21">
        <f t="shared" ca="1" si="47"/>
        <v>43</v>
      </c>
      <c r="AG516" s="21">
        <f ca="1">SUMIFS(AF$2:AF516,D$2:D516,D516)</f>
        <v>657</v>
      </c>
    </row>
    <row r="517" spans="1:33" hidden="1" x14ac:dyDescent="0.35">
      <c r="A517" s="21">
        <f>IF(ISBLANK(B517),"",COUNTIF(B$2:B517,B517))-1</f>
        <v>19</v>
      </c>
      <c r="B517" s="27">
        <v>3</v>
      </c>
      <c r="C517" s="10">
        <f>VLOOKUP($A517+IF($A517=0,1,0),Database!$A:$Y,7,FALSE)</f>
        <v>46190.125</v>
      </c>
      <c r="D517" s="21" t="str">
        <f>VLOOKUP(Pronostics!$B517,Setup_MPP!$A:$G,3,FALSE)</f>
        <v>PasMetalleux</v>
      </c>
      <c r="E517" s="21" t="str">
        <f>VLOOKUP(Pronostics!$B517,Setup_MPP!$A:$G,2,FALSE)</f>
        <v>Elwenn JOUBREL</v>
      </c>
      <c r="F517" s="21" t="str">
        <f>VLOOKUP($B517,Setup_MPP!$A:$E,4,FALSE)</f>
        <v>#F5C7FC</v>
      </c>
      <c r="G517" s="21" t="str">
        <f>VLOOKUP($B517,Setup_MPP!$A:$E,5,FALSE)</f>
        <v>#C489CF</v>
      </c>
      <c r="H517" s="21" t="str">
        <f>IFERROR(IF(AND(A517&gt;=1,A517&lt;=104),VLOOKUP($A517,Location!$A:$J,6,FALSE),IF(A517=0,"Avant l'ouverture",IF(OR(A517=105,A517=106),"Bonus"))),"")</f>
        <v>Tour 1</v>
      </c>
      <c r="I517" s="21" t="str">
        <f>IF(LEFT(H517,4)="Tour",VLOOKUP(A517,Database!$A:$C,3,FALSE),"")</f>
        <v>J</v>
      </c>
      <c r="J517" s="21" t="str">
        <f>VLOOKUP($A517,Location!$A:$J,7,FALSE)</f>
        <v>Argentine</v>
      </c>
      <c r="K517" s="21" t="str">
        <f>IFERROR(VLOOKUP(J517,Setup_Team!$B:$C,2,FALSE), "TDB")</f>
        <v>ARG</v>
      </c>
      <c r="L517" s="21" t="str">
        <f>VLOOKUP($A517,Location!$A:$J,8,FALSE)</f>
        <v>Algérie</v>
      </c>
      <c r="M517" s="21" t="str">
        <f>IFERROR(VLOOKUP(L517,Setup_Team!$B:$C,2,FALSE), "TDB")</f>
        <v>ALG</v>
      </c>
      <c r="N517" s="21" t="str">
        <f>VLOOKUP($A517,Location!$A:$J,9,FALSE)</f>
        <v>Kansas City, Missouri</v>
      </c>
      <c r="O517" s="21" t="str">
        <f>VLOOKUP($A517,Location!$A:$J,10,FALSE)</f>
        <v>Arrowhead Stadium</v>
      </c>
      <c r="P517" s="27">
        <v>2</v>
      </c>
      <c r="Q517" s="27">
        <v>1</v>
      </c>
      <c r="R517" s="27" t="str">
        <f t="shared" si="49"/>
        <v>2-1</v>
      </c>
      <c r="S517" s="21">
        <v>0</v>
      </c>
      <c r="T517" s="20">
        <f>VLOOKUP($A517,Database!$A:$Y,10,FALSE)</f>
        <v>43</v>
      </c>
      <c r="U517" s="20">
        <f>VLOOKUP($A517,Database!$A:$Y,11,FALSE)</f>
        <v>129</v>
      </c>
      <c r="V517" s="20">
        <f>VLOOKUP($A517,Database!$A:$Y,12,FALSE)</f>
        <v>159</v>
      </c>
      <c r="W517" s="20" t="str">
        <f>VLOOKUP(A517,Database!A:M,13,FALSE)</f>
        <v>Terminé</v>
      </c>
      <c r="X517" s="20">
        <f>VLOOKUP($A517,Database!$A:$Y,20,FALSE)</f>
        <v>3</v>
      </c>
      <c r="Y517" s="20">
        <f>VLOOKUP($A517,Database!$A:$Y,21,FALSE)</f>
        <v>0</v>
      </c>
      <c r="Z517" s="20">
        <f t="shared" si="48"/>
        <v>0</v>
      </c>
      <c r="AA517" s="20">
        <f t="shared" si="44"/>
        <v>1</v>
      </c>
      <c r="AB517" s="20">
        <f t="shared" ca="1" si="45"/>
        <v>43</v>
      </c>
      <c r="AC517" s="20">
        <f t="shared" ca="1" si="46"/>
        <v>0</v>
      </c>
      <c r="AD517" s="20" t="str">
        <f ca="1">IF(AC517=0,"",IF(OR(ISBLANK(P517),ISBLANK(Q517)),"",IF(ISBLANK(VLOOKUP(A517,Database!A:AA,22,FALSE)),"",VLOOKUP(A517,Database!A:AA,22,FALSE))))</f>
        <v/>
      </c>
      <c r="AE517" s="20">
        <f ca="1">IFERROR(
   IF(
     OR(ISBLANK(P517),ISBLANK(Q517)),
     "",
     IF(
       AND(AB517&lt;&gt;"",OR(W517="Terminé",W517="En cours")),
       VLOOKUP(AD517,Setup_ScoreExactBonus!A:D,4,FALSE),
       0
     )),
  0)</f>
        <v>0</v>
      </c>
      <c r="AF517" s="21">
        <f t="shared" ca="1" si="47"/>
        <v>43</v>
      </c>
      <c r="AG517" s="21">
        <f ca="1">SUMIFS(AF$2:AF517,D$2:D517,D517)</f>
        <v>869</v>
      </c>
    </row>
    <row r="518" spans="1:33" hidden="1" x14ac:dyDescent="0.35">
      <c r="A518" s="21">
        <f>IF(ISBLANK(B518),"",COUNTIF(B$2:B518,B518))-1</f>
        <v>19</v>
      </c>
      <c r="B518" s="27">
        <v>4</v>
      </c>
      <c r="C518" s="10">
        <f>VLOOKUP($A518+IF($A518=0,1,0),Database!$A:$Y,7,FALSE)</f>
        <v>46190.125</v>
      </c>
      <c r="D518" s="21" t="str">
        <f>VLOOKUP(Pronostics!$B518,Setup_MPP!$A:$G,3,FALSE)</f>
        <v>Popo444</v>
      </c>
      <c r="E518" s="21" t="str">
        <f>VLOOKUP(Pronostics!$B518,Setup_MPP!$A:$G,2,FALSE)</f>
        <v>Pauline OLIVIER</v>
      </c>
      <c r="F518" s="21" t="str">
        <f>VLOOKUP($B518,Setup_MPP!$A:$E,4,FALSE)</f>
        <v>#A5EA7F</v>
      </c>
      <c r="G518" s="21" t="str">
        <f>VLOOKUP($B518,Setup_MPP!$A:$E,5,FALSE)</f>
        <v>#80C65A</v>
      </c>
      <c r="H518" s="21" t="str">
        <f>IFERROR(IF(AND(A518&gt;=1,A518&lt;=104),VLOOKUP($A518,Location!$A:$J,6,FALSE),IF(A518=0,"Avant l'ouverture",IF(OR(A518=105,A518=106),"Bonus"))),"")</f>
        <v>Tour 1</v>
      </c>
      <c r="I518" s="21" t="str">
        <f>IF(LEFT(H518,4)="Tour",VLOOKUP(A518,Database!$A:$C,3,FALSE),"")</f>
        <v>J</v>
      </c>
      <c r="J518" s="21" t="str">
        <f>VLOOKUP($A518,Location!$A:$J,7,FALSE)</f>
        <v>Argentine</v>
      </c>
      <c r="K518" s="21" t="str">
        <f>IFERROR(VLOOKUP(J518,Setup_Team!$B:$C,2,FALSE), "TDB")</f>
        <v>ARG</v>
      </c>
      <c r="L518" s="21" t="str">
        <f>VLOOKUP($A518,Location!$A:$J,8,FALSE)</f>
        <v>Algérie</v>
      </c>
      <c r="M518" s="21" t="str">
        <f>IFERROR(VLOOKUP(L518,Setup_Team!$B:$C,2,FALSE), "TDB")</f>
        <v>ALG</v>
      </c>
      <c r="N518" s="21" t="str">
        <f>VLOOKUP($A518,Location!$A:$J,9,FALSE)</f>
        <v>Kansas City, Missouri</v>
      </c>
      <c r="O518" s="21" t="str">
        <f>VLOOKUP($A518,Location!$A:$J,10,FALSE)</f>
        <v>Arrowhead Stadium</v>
      </c>
      <c r="P518" s="27">
        <v>2</v>
      </c>
      <c r="Q518" s="27">
        <v>0</v>
      </c>
      <c r="R518" s="27" t="str">
        <f t="shared" si="49"/>
        <v>2-0</v>
      </c>
      <c r="S518" s="21">
        <v>0</v>
      </c>
      <c r="T518" s="20">
        <f>VLOOKUP($A518,Database!$A:$Y,10,FALSE)</f>
        <v>43</v>
      </c>
      <c r="U518" s="20">
        <f>VLOOKUP($A518,Database!$A:$Y,11,FALSE)</f>
        <v>129</v>
      </c>
      <c r="V518" s="20">
        <f>VLOOKUP($A518,Database!$A:$Y,12,FALSE)</f>
        <v>159</v>
      </c>
      <c r="W518" s="20" t="str">
        <f>VLOOKUP(A518,Database!A:M,13,FALSE)</f>
        <v>Terminé</v>
      </c>
      <c r="X518" s="20">
        <f>VLOOKUP($A518,Database!$A:$Y,20,FALSE)</f>
        <v>3</v>
      </c>
      <c r="Y518" s="20">
        <f>VLOOKUP($A518,Database!$A:$Y,21,FALSE)</f>
        <v>0</v>
      </c>
      <c r="Z518" s="20">
        <f t="shared" si="48"/>
        <v>0</v>
      </c>
      <c r="AA518" s="20">
        <f t="shared" si="44"/>
        <v>1</v>
      </c>
      <c r="AB518" s="20">
        <f t="shared" ca="1" si="45"/>
        <v>43</v>
      </c>
      <c r="AC518" s="20">
        <f t="shared" ca="1" si="46"/>
        <v>0</v>
      </c>
      <c r="AD518" s="20" t="str">
        <f ca="1">IF(AC518=0,"",IF(OR(ISBLANK(P518),ISBLANK(Q518)),"",IF(ISBLANK(VLOOKUP(A518,Database!A:AA,22,FALSE)),"",VLOOKUP(A518,Database!A:AA,22,FALSE))))</f>
        <v/>
      </c>
      <c r="AE518" s="20">
        <f ca="1">IFERROR(
   IF(
     OR(ISBLANK(P518),ISBLANK(Q518)),
     "",
     IF(
       AND(AB518&lt;&gt;"",OR(W518="Terminé",W518="En cours")),
       VLOOKUP(AD518,Setup_ScoreExactBonus!A:D,4,FALSE),
       0
     )),
  0)</f>
        <v>0</v>
      </c>
      <c r="AF518" s="21">
        <f t="shared" ca="1" si="47"/>
        <v>43</v>
      </c>
      <c r="AG518" s="21">
        <f ca="1">SUMIFS(AF$2:AF518,D$2:D518,D518)</f>
        <v>393</v>
      </c>
    </row>
    <row r="519" spans="1:33" hidden="1" x14ac:dyDescent="0.35">
      <c r="A519" s="21">
        <f>IF(ISBLANK(B519),"",COUNTIF(B$2:B519,B519))-1</f>
        <v>19</v>
      </c>
      <c r="B519" s="27">
        <v>5</v>
      </c>
      <c r="C519" s="10">
        <f>VLOOKUP($A519+IF($A519=0,1,0),Database!$A:$Y,7,FALSE)</f>
        <v>46190.125</v>
      </c>
      <c r="D519" s="21" t="str">
        <f>VLOOKUP(Pronostics!$B519,Setup_MPP!$A:$G,3,FALSE)</f>
        <v>_Jujul</v>
      </c>
      <c r="E519" s="21" t="str">
        <f>VLOOKUP(Pronostics!$B519,Setup_MPP!$A:$G,2,FALSE)</f>
        <v>Julie BOISSIERE</v>
      </c>
      <c r="F519" s="21" t="str">
        <f>VLOOKUP($B519,Setup_MPP!$A:$E,4,FALSE)</f>
        <v>#D890FF</v>
      </c>
      <c r="G519" s="21" t="str">
        <f>VLOOKUP($B519,Setup_MPP!$A:$E,5,FALSE)</f>
        <v>#B750EF</v>
      </c>
      <c r="H519" s="21" t="str">
        <f>IFERROR(IF(AND(A519&gt;=1,A519&lt;=104),VLOOKUP($A519,Location!$A:$J,6,FALSE),IF(A519=0,"Avant l'ouverture",IF(OR(A519=105,A519=106),"Bonus"))),"")</f>
        <v>Tour 1</v>
      </c>
      <c r="I519" s="21" t="str">
        <f>IF(LEFT(H519,4)="Tour",VLOOKUP(A519,Database!$A:$C,3,FALSE),"")</f>
        <v>J</v>
      </c>
      <c r="J519" s="21" t="str">
        <f>VLOOKUP($A519,Location!$A:$J,7,FALSE)</f>
        <v>Argentine</v>
      </c>
      <c r="K519" s="21" t="str">
        <f>IFERROR(VLOOKUP(J519,Setup_Team!$B:$C,2,FALSE), "TDB")</f>
        <v>ARG</v>
      </c>
      <c r="L519" s="21" t="str">
        <f>VLOOKUP($A519,Location!$A:$J,8,FALSE)</f>
        <v>Algérie</v>
      </c>
      <c r="M519" s="21" t="str">
        <f>IFERROR(VLOOKUP(L519,Setup_Team!$B:$C,2,FALSE), "TDB")</f>
        <v>ALG</v>
      </c>
      <c r="N519" s="21" t="str">
        <f>VLOOKUP($A519,Location!$A:$J,9,FALSE)</f>
        <v>Kansas City, Missouri</v>
      </c>
      <c r="O519" s="21" t="str">
        <f>VLOOKUP($A519,Location!$A:$J,10,FALSE)</f>
        <v>Arrowhead Stadium</v>
      </c>
      <c r="P519" s="27">
        <v>1</v>
      </c>
      <c r="Q519" s="27">
        <v>1</v>
      </c>
      <c r="R519" s="27" t="str">
        <f t="shared" si="49"/>
        <v>1-1</v>
      </c>
      <c r="S519" s="21">
        <v>0</v>
      </c>
      <c r="T519" s="20">
        <f>VLOOKUP($A519,Database!$A:$Y,10,FALSE)</f>
        <v>43</v>
      </c>
      <c r="U519" s="20">
        <f>VLOOKUP($A519,Database!$A:$Y,11,FALSE)</f>
        <v>129</v>
      </c>
      <c r="V519" s="20">
        <f>VLOOKUP($A519,Database!$A:$Y,12,FALSE)</f>
        <v>159</v>
      </c>
      <c r="W519" s="20" t="str">
        <f>VLOOKUP(A519,Database!A:M,13,FALSE)</f>
        <v>Terminé</v>
      </c>
      <c r="X519" s="20">
        <f>VLOOKUP($A519,Database!$A:$Y,20,FALSE)</f>
        <v>3</v>
      </c>
      <c r="Y519" s="20">
        <f>VLOOKUP($A519,Database!$A:$Y,21,FALSE)</f>
        <v>0</v>
      </c>
      <c r="Z519" s="20">
        <f t="shared" si="48"/>
        <v>0</v>
      </c>
      <c r="AA519" s="20">
        <f t="shared" si="44"/>
        <v>0</v>
      </c>
      <c r="AB519" s="20">
        <f t="shared" ca="1" si="45"/>
        <v>0</v>
      </c>
      <c r="AC519" s="20">
        <f t="shared" ca="1" si="46"/>
        <v>0</v>
      </c>
      <c r="AD519" s="20" t="str">
        <f ca="1">IF(AC519=0,"",IF(OR(ISBLANK(P519),ISBLANK(Q519)),"",IF(ISBLANK(VLOOKUP(A519,Database!A:AA,22,FALSE)),"",VLOOKUP(A519,Database!A:AA,22,FALSE))))</f>
        <v/>
      </c>
      <c r="AE519" s="20">
        <f ca="1">IFERROR(
   IF(
     OR(ISBLANK(P519),ISBLANK(Q519)),
     "",
     IF(
       AND(AB519&lt;&gt;"",OR(W519="Terminé",W519="En cours")),
       VLOOKUP(AD519,Setup_ScoreExactBonus!A:D,4,FALSE),
       0
     )),
  0)</f>
        <v>0</v>
      </c>
      <c r="AF519" s="21">
        <f t="shared" ca="1" si="47"/>
        <v>0</v>
      </c>
      <c r="AG519" s="21">
        <f ca="1">SUMIFS(AF$2:AF519,D$2:D519,D519)</f>
        <v>262</v>
      </c>
    </row>
    <row r="520" spans="1:33" hidden="1" x14ac:dyDescent="0.35">
      <c r="A520" s="21">
        <f>IF(ISBLANK(B520),"",COUNTIF(B$2:B520,B520))-1</f>
        <v>19</v>
      </c>
      <c r="B520" s="27">
        <v>6</v>
      </c>
      <c r="C520" s="10">
        <f>VLOOKUP($A520+IF($A520=0,1,0),Database!$A:$Y,7,FALSE)</f>
        <v>46190.125</v>
      </c>
      <c r="D520" s="21" t="str">
        <f>VLOOKUP(Pronostics!$B520,Setup_MPP!$A:$G,3,FALSE)</f>
        <v>Julay</v>
      </c>
      <c r="E520" s="21" t="str">
        <f>VLOOKUP(Pronostics!$B520,Setup_MPP!$A:$G,2,FALSE)</f>
        <v>Julie BOUCHARD</v>
      </c>
      <c r="F520" s="21" t="str">
        <f>VLOOKUP($B520,Setup_MPP!$A:$E,4,FALSE)</f>
        <v>#A6F7B1</v>
      </c>
      <c r="G520" s="21" t="str">
        <f>VLOOKUP($B520,Setup_MPP!$A:$E,5,FALSE)</f>
        <v>#6EC179</v>
      </c>
      <c r="H520" s="21" t="str">
        <f>IFERROR(IF(AND(A520&gt;=1,A520&lt;=104),VLOOKUP($A520,Location!$A:$J,6,FALSE),IF(A520=0,"Avant l'ouverture",IF(OR(A520=105,A520=106),"Bonus"))),"")</f>
        <v>Tour 1</v>
      </c>
      <c r="I520" s="21" t="str">
        <f>IF(LEFT(H520,4)="Tour",VLOOKUP(A520,Database!$A:$C,3,FALSE),"")</f>
        <v>J</v>
      </c>
      <c r="J520" s="21" t="str">
        <f>VLOOKUP($A520,Location!$A:$J,7,FALSE)</f>
        <v>Argentine</v>
      </c>
      <c r="K520" s="21" t="str">
        <f>IFERROR(VLOOKUP(J520,Setup_Team!$B:$C,2,FALSE), "TDB")</f>
        <v>ARG</v>
      </c>
      <c r="L520" s="21" t="str">
        <f>VLOOKUP($A520,Location!$A:$J,8,FALSE)</f>
        <v>Algérie</v>
      </c>
      <c r="M520" s="21" t="str">
        <f>IFERROR(VLOOKUP(L520,Setup_Team!$B:$C,2,FALSE), "TDB")</f>
        <v>ALG</v>
      </c>
      <c r="N520" s="21" t="str">
        <f>VLOOKUP($A520,Location!$A:$J,9,FALSE)</f>
        <v>Kansas City, Missouri</v>
      </c>
      <c r="O520" s="21" t="str">
        <f>VLOOKUP($A520,Location!$A:$J,10,FALSE)</f>
        <v>Arrowhead Stadium</v>
      </c>
      <c r="P520" s="27">
        <v>3</v>
      </c>
      <c r="Q520" s="27">
        <v>1</v>
      </c>
      <c r="R520" s="27" t="str">
        <f t="shared" si="49"/>
        <v>3-1</v>
      </c>
      <c r="S520" s="21">
        <v>0</v>
      </c>
      <c r="T520" s="20">
        <f>VLOOKUP($A520,Database!$A:$Y,10,FALSE)</f>
        <v>43</v>
      </c>
      <c r="U520" s="20">
        <f>VLOOKUP($A520,Database!$A:$Y,11,FALSE)</f>
        <v>129</v>
      </c>
      <c r="V520" s="20">
        <f>VLOOKUP($A520,Database!$A:$Y,12,FALSE)</f>
        <v>159</v>
      </c>
      <c r="W520" s="20" t="str">
        <f>VLOOKUP(A520,Database!A:M,13,FALSE)</f>
        <v>Terminé</v>
      </c>
      <c r="X520" s="20">
        <f>VLOOKUP($A520,Database!$A:$Y,20,FALSE)</f>
        <v>3</v>
      </c>
      <c r="Y520" s="20">
        <f>VLOOKUP($A520,Database!$A:$Y,21,FALSE)</f>
        <v>0</v>
      </c>
      <c r="Z520" s="20">
        <f t="shared" si="48"/>
        <v>0</v>
      </c>
      <c r="AA520" s="20">
        <f t="shared" si="44"/>
        <v>1</v>
      </c>
      <c r="AB520" s="20">
        <f t="shared" ca="1" si="45"/>
        <v>43</v>
      </c>
      <c r="AC520" s="20">
        <f t="shared" ca="1" si="46"/>
        <v>0</v>
      </c>
      <c r="AD520" s="20" t="str">
        <f ca="1">IF(AC520=0,"",IF(OR(ISBLANK(P520),ISBLANK(Q520)),"",IF(ISBLANK(VLOOKUP(A520,Database!A:AA,22,FALSE)),"",VLOOKUP(A520,Database!A:AA,22,FALSE))))</f>
        <v/>
      </c>
      <c r="AE520" s="20">
        <f ca="1">IFERROR(
   IF(
     OR(ISBLANK(P520),ISBLANK(Q520)),
     "",
     IF(
       AND(AB520&lt;&gt;"",OR(W520="Terminé",W520="En cours")),
       VLOOKUP(AD520,Setup_ScoreExactBonus!A:D,4,FALSE),
       0
     )),
  0)</f>
        <v>0</v>
      </c>
      <c r="AF520" s="21">
        <f t="shared" ca="1" si="47"/>
        <v>43</v>
      </c>
      <c r="AG520" s="21">
        <f ca="1">SUMIFS(AF$2:AF520,D$2:D520,D520)</f>
        <v>656</v>
      </c>
    </row>
    <row r="521" spans="1:33" hidden="1" x14ac:dyDescent="0.35">
      <c r="A521" s="21">
        <f>IF(ISBLANK(B521),"",COUNTIF(B$2:B521,B521))-1</f>
        <v>19</v>
      </c>
      <c r="B521" s="27">
        <v>7</v>
      </c>
      <c r="C521" s="10">
        <f>VLOOKUP($A521+IF($A521=0,1,0),Database!$A:$Y,7,FALSE)</f>
        <v>46190.125</v>
      </c>
      <c r="D521" s="21" t="str">
        <f>VLOOKUP(Pronostics!$B521,Setup_MPP!$A:$G,3,FALSE)</f>
        <v>__Vince__</v>
      </c>
      <c r="E521" s="21" t="str">
        <f>VLOOKUP(Pronostics!$B521,Setup_MPP!$A:$G,2,FALSE)</f>
        <v>Vincent FRAYSSE</v>
      </c>
      <c r="F521" s="21" t="str">
        <f>VLOOKUP($B521,Setup_MPP!$A:$E,4,FALSE)</f>
        <v>#B2EAE8</v>
      </c>
      <c r="G521" s="21" t="str">
        <f>VLOOKUP($B521,Setup_MPP!$A:$E,5,FALSE)</f>
        <v>#6CB4B1</v>
      </c>
      <c r="H521" s="21" t="str">
        <f>IFERROR(IF(AND(A521&gt;=1,A521&lt;=104),VLOOKUP($A521,Location!$A:$J,6,FALSE),IF(A521=0,"Avant l'ouverture",IF(OR(A521=105,A521=106),"Bonus"))),"")</f>
        <v>Tour 1</v>
      </c>
      <c r="I521" s="21" t="str">
        <f>IF(LEFT(H521,4)="Tour",VLOOKUP(A521,Database!$A:$C,3,FALSE),"")</f>
        <v>J</v>
      </c>
      <c r="J521" s="21" t="str">
        <f>VLOOKUP($A521,Location!$A:$J,7,FALSE)</f>
        <v>Argentine</v>
      </c>
      <c r="K521" s="21" t="str">
        <f>IFERROR(VLOOKUP(J521,Setup_Team!$B:$C,2,FALSE), "TDB")</f>
        <v>ARG</v>
      </c>
      <c r="L521" s="21" t="str">
        <f>VLOOKUP($A521,Location!$A:$J,8,FALSE)</f>
        <v>Algérie</v>
      </c>
      <c r="M521" s="21" t="str">
        <f>IFERROR(VLOOKUP(L521,Setup_Team!$B:$C,2,FALSE), "TDB")</f>
        <v>ALG</v>
      </c>
      <c r="N521" s="21" t="str">
        <f>VLOOKUP($A521,Location!$A:$J,9,FALSE)</f>
        <v>Kansas City, Missouri</v>
      </c>
      <c r="O521" s="21" t="str">
        <f>VLOOKUP($A521,Location!$A:$J,10,FALSE)</f>
        <v>Arrowhead Stadium</v>
      </c>
      <c r="P521" s="27">
        <v>3</v>
      </c>
      <c r="Q521" s="27">
        <v>0</v>
      </c>
      <c r="R521" s="27" t="str">
        <f t="shared" si="49"/>
        <v>3-0</v>
      </c>
      <c r="S521" s="21">
        <v>0</v>
      </c>
      <c r="T521" s="20">
        <f>VLOOKUP($A521,Database!$A:$Y,10,FALSE)</f>
        <v>43</v>
      </c>
      <c r="U521" s="20">
        <f>VLOOKUP($A521,Database!$A:$Y,11,FALSE)</f>
        <v>129</v>
      </c>
      <c r="V521" s="20">
        <f>VLOOKUP($A521,Database!$A:$Y,12,FALSE)</f>
        <v>159</v>
      </c>
      <c r="W521" s="20" t="str">
        <f>VLOOKUP(A521,Database!A:M,13,FALSE)</f>
        <v>Terminé</v>
      </c>
      <c r="X521" s="20">
        <f>VLOOKUP($A521,Database!$A:$Y,20,FALSE)</f>
        <v>3</v>
      </c>
      <c r="Y521" s="20">
        <f>VLOOKUP($A521,Database!$A:$Y,21,FALSE)</f>
        <v>0</v>
      </c>
      <c r="Z521" s="20">
        <f t="shared" si="48"/>
        <v>0</v>
      </c>
      <c r="AA521" s="20">
        <f t="shared" si="44"/>
        <v>1</v>
      </c>
      <c r="AB521" s="20">
        <f t="shared" ca="1" si="45"/>
        <v>43</v>
      </c>
      <c r="AC521" s="20">
        <f t="shared" ca="1" si="46"/>
        <v>1</v>
      </c>
      <c r="AD521" s="20" t="str">
        <f ca="1">IF(AC521=0,"",IF(OR(ISBLANK(P521),ISBLANK(Q521)),"",IF(ISBLANK(VLOOKUP(A521,Database!A:AA,22,FALSE)),"",VLOOKUP(A521,Database!A:AA,22,FALSE))))</f>
        <v>Très rare</v>
      </c>
      <c r="AE521" s="20">
        <f ca="1">IFERROR(
   IF(
     OR(ISBLANK(P521),ISBLANK(Q521)),
     "",
     IF(
       AND(AB521&lt;&gt;"",OR(W521="Terminé",W521="En cours")),
       VLOOKUP(AD521,Setup_ScoreExactBonus!A:D,4,FALSE),
       0
     )),
  0)</f>
        <v>50</v>
      </c>
      <c r="AF521" s="21">
        <f t="shared" ca="1" si="47"/>
        <v>93</v>
      </c>
      <c r="AG521" s="21">
        <f ca="1">SUMIFS(AF$2:AF521,D$2:D521,D521)</f>
        <v>307</v>
      </c>
    </row>
    <row r="522" spans="1:33" hidden="1" x14ac:dyDescent="0.35">
      <c r="A522" s="21">
        <f>IF(ISBLANK(B522),"",COUNTIF(B$2:B522,B522))-1</f>
        <v>19</v>
      </c>
      <c r="B522" s="27">
        <v>8</v>
      </c>
      <c r="C522" s="10">
        <f>VLOOKUP($A522+IF($A522=0,1,0),Database!$A:$Y,7,FALSE)</f>
        <v>46190.125</v>
      </c>
      <c r="D522" s="21" t="str">
        <f>VLOOKUP(Pronostics!$B522,Setup_MPP!$A:$G,3,FALSE)</f>
        <v>Louuiiis</v>
      </c>
      <c r="E522" s="21" t="str">
        <f>VLOOKUP(Pronostics!$B522,Setup_MPP!$A:$G,2,FALSE)</f>
        <v>Louis HARLE</v>
      </c>
      <c r="F522" s="21" t="str">
        <f>VLOOKUP($B522,Setup_MPP!$A:$E,4,FALSE)</f>
        <v>#EEF7B1</v>
      </c>
      <c r="G522" s="21" t="str">
        <f>VLOOKUP($B522,Setup_MPP!$A:$E,5,FALSE)</f>
        <v>#C1CB7D</v>
      </c>
      <c r="H522" s="21" t="str">
        <f>IFERROR(IF(AND(A522&gt;=1,A522&lt;=104),VLOOKUP($A522,Location!$A:$J,6,FALSE),IF(A522=0,"Avant l'ouverture",IF(OR(A522=105,A522=106),"Bonus"))),"")</f>
        <v>Tour 1</v>
      </c>
      <c r="I522" s="21" t="str">
        <f>IF(LEFT(H522,4)="Tour",VLOOKUP(A522,Database!$A:$C,3,FALSE),"")</f>
        <v>J</v>
      </c>
      <c r="J522" s="21" t="str">
        <f>VLOOKUP($A522,Location!$A:$J,7,FALSE)</f>
        <v>Argentine</v>
      </c>
      <c r="K522" s="21" t="str">
        <f>IFERROR(VLOOKUP(J522,Setup_Team!$B:$C,2,FALSE), "TDB")</f>
        <v>ARG</v>
      </c>
      <c r="L522" s="21" t="str">
        <f>VLOOKUP($A522,Location!$A:$J,8,FALSE)</f>
        <v>Algérie</v>
      </c>
      <c r="M522" s="21" t="str">
        <f>IFERROR(VLOOKUP(L522,Setup_Team!$B:$C,2,FALSE), "TDB")</f>
        <v>ALG</v>
      </c>
      <c r="N522" s="21" t="str">
        <f>VLOOKUP($A522,Location!$A:$J,9,FALSE)</f>
        <v>Kansas City, Missouri</v>
      </c>
      <c r="O522" s="21" t="str">
        <f>VLOOKUP($A522,Location!$A:$J,10,FALSE)</f>
        <v>Arrowhead Stadium</v>
      </c>
      <c r="P522" s="27">
        <v>3</v>
      </c>
      <c r="Q522" s="27">
        <v>1</v>
      </c>
      <c r="R522" s="27" t="str">
        <f t="shared" si="49"/>
        <v>3-1</v>
      </c>
      <c r="S522" s="21">
        <v>0</v>
      </c>
      <c r="T522" s="20">
        <f>VLOOKUP($A522,Database!$A:$Y,10,FALSE)</f>
        <v>43</v>
      </c>
      <c r="U522" s="20">
        <f>VLOOKUP($A522,Database!$A:$Y,11,FALSE)</f>
        <v>129</v>
      </c>
      <c r="V522" s="20">
        <f>VLOOKUP($A522,Database!$A:$Y,12,FALSE)</f>
        <v>159</v>
      </c>
      <c r="W522" s="20" t="str">
        <f>VLOOKUP(A522,Database!A:M,13,FALSE)</f>
        <v>Terminé</v>
      </c>
      <c r="X522" s="20">
        <f>VLOOKUP($A522,Database!$A:$Y,20,FALSE)</f>
        <v>3</v>
      </c>
      <c r="Y522" s="20">
        <f>VLOOKUP($A522,Database!$A:$Y,21,FALSE)</f>
        <v>0</v>
      </c>
      <c r="Z522" s="20">
        <f t="shared" si="48"/>
        <v>0</v>
      </c>
      <c r="AA522" s="20">
        <f t="shared" si="44"/>
        <v>1</v>
      </c>
      <c r="AB522" s="20">
        <f t="shared" ca="1" si="45"/>
        <v>43</v>
      </c>
      <c r="AC522" s="20">
        <f t="shared" ca="1" si="46"/>
        <v>0</v>
      </c>
      <c r="AD522" s="20" t="str">
        <f ca="1">IF(AC522=0,"",IF(OR(ISBLANK(P522),ISBLANK(Q522)),"",IF(ISBLANK(VLOOKUP(A522,Database!A:AA,22,FALSE)),"",VLOOKUP(A522,Database!A:AA,22,FALSE))))</f>
        <v/>
      </c>
      <c r="AE522" s="20">
        <f ca="1">IFERROR(
   IF(
     OR(ISBLANK(P522),ISBLANK(Q522)),
     "",
     IF(
       AND(AB522&lt;&gt;"",OR(W522="Terminé",W522="En cours")),
       VLOOKUP(AD522,Setup_ScoreExactBonus!A:D,4,FALSE),
       0
     )),
  0)</f>
        <v>0</v>
      </c>
      <c r="AF522" s="21">
        <f t="shared" ca="1" si="47"/>
        <v>43</v>
      </c>
      <c r="AG522" s="21">
        <f ca="1">SUMIFS(AF$2:AF522,D$2:D522,D522)</f>
        <v>742</v>
      </c>
    </row>
    <row r="523" spans="1:33" x14ac:dyDescent="0.35">
      <c r="A523" s="21">
        <f>IF(ISBLANK(B523),"",COUNTIF(B$2:B523,B523))-1</f>
        <v>19</v>
      </c>
      <c r="B523" s="27">
        <v>9</v>
      </c>
      <c r="C523" s="10">
        <f>VLOOKUP($A523+IF($A523=0,1,0),Database!$A:$Y,7,FALSE)</f>
        <v>46190.125</v>
      </c>
      <c r="D523" s="21" t="str">
        <f>VLOOKUP(Pronostics!$B523,Setup_MPP!$A:$G,3,FALSE)</f>
        <v>Aurelien_dpq</v>
      </c>
      <c r="E523" s="21" t="str">
        <f>VLOOKUP(Pronostics!$B523,Setup_MPP!$A:$G,2,FALSE)</f>
        <v>Aurélien DE POULPIQUET</v>
      </c>
      <c r="F523" s="21" t="str">
        <f>VLOOKUP($B523,Setup_MPP!$A:$E,4,FALSE)</f>
        <v>#F4EA9D</v>
      </c>
      <c r="G523" s="21" t="str">
        <f>VLOOKUP($B523,Setup_MPP!$A:$E,5,FALSE)</f>
        <v>#D2C458</v>
      </c>
      <c r="H523" s="21" t="str">
        <f>IFERROR(IF(AND(A523&gt;=1,A523&lt;=104),VLOOKUP($A523,Location!$A:$J,6,FALSE),IF(A523=0,"Avant l'ouverture",IF(OR(A523=105,A523=106),"Bonus"))),"")</f>
        <v>Tour 1</v>
      </c>
      <c r="I523" s="21" t="str">
        <f>IF(LEFT(H523,4)="Tour",VLOOKUP(A523,Database!$A:$C,3,FALSE),"")</f>
        <v>J</v>
      </c>
      <c r="J523" s="21" t="str">
        <f>VLOOKUP($A523,Location!$A:$J,7,FALSE)</f>
        <v>Argentine</v>
      </c>
      <c r="K523" s="21" t="str">
        <f>IFERROR(VLOOKUP(J523,Setup_Team!$B:$C,2,FALSE), "TDB")</f>
        <v>ARG</v>
      </c>
      <c r="L523" s="21" t="str">
        <f>VLOOKUP($A523,Location!$A:$J,8,FALSE)</f>
        <v>Algérie</v>
      </c>
      <c r="M523" s="21" t="str">
        <f>IFERROR(VLOOKUP(L523,Setup_Team!$B:$C,2,FALSE), "TDB")</f>
        <v>ALG</v>
      </c>
      <c r="N523" s="21" t="str">
        <f>VLOOKUP($A523,Location!$A:$J,9,FALSE)</f>
        <v>Kansas City, Missouri</v>
      </c>
      <c r="O523" s="21" t="str">
        <f>VLOOKUP($A523,Location!$A:$J,10,FALSE)</f>
        <v>Arrowhead Stadium</v>
      </c>
      <c r="P523" s="27">
        <v>2</v>
      </c>
      <c r="Q523" s="27">
        <v>1</v>
      </c>
      <c r="R523" s="27" t="str">
        <f t="shared" si="49"/>
        <v>2-1</v>
      </c>
      <c r="S523" s="21">
        <v>0</v>
      </c>
      <c r="T523" s="20">
        <f>VLOOKUP($A523,Database!$A:$Y,10,FALSE)</f>
        <v>43</v>
      </c>
      <c r="U523" s="20">
        <f>VLOOKUP($A523,Database!$A:$Y,11,FALSE)</f>
        <v>129</v>
      </c>
      <c r="V523" s="20">
        <f>VLOOKUP($A523,Database!$A:$Y,12,FALSE)</f>
        <v>159</v>
      </c>
      <c r="W523" s="20" t="str">
        <f>VLOOKUP(A523,Database!A:M,13,FALSE)</f>
        <v>Terminé</v>
      </c>
      <c r="X523" s="20">
        <f>VLOOKUP($A523,Database!$A:$Y,20,FALSE)</f>
        <v>3</v>
      </c>
      <c r="Y523" s="20">
        <f>VLOOKUP($A523,Database!$A:$Y,21,FALSE)</f>
        <v>0</v>
      </c>
      <c r="Z523" s="20">
        <f t="shared" si="48"/>
        <v>0</v>
      </c>
      <c r="AA523" s="20">
        <f t="shared" si="44"/>
        <v>1</v>
      </c>
      <c r="AB523" s="20">
        <f t="shared" ca="1" si="45"/>
        <v>43</v>
      </c>
      <c r="AC523" s="20">
        <f t="shared" ca="1" si="46"/>
        <v>0</v>
      </c>
      <c r="AD523" s="20" t="str">
        <f ca="1">IF(AC523=0,"",IF(OR(ISBLANK(P523),ISBLANK(Q523)),"",IF(ISBLANK(VLOOKUP(A523,Database!A:AA,22,FALSE)),"",VLOOKUP(A523,Database!A:AA,22,FALSE))))</f>
        <v/>
      </c>
      <c r="AE523" s="20">
        <f ca="1">IFERROR(
   IF(
     OR(ISBLANK(P523),ISBLANK(Q523)),
     "",
     IF(
       AND(AB523&lt;&gt;"",OR(W523="Terminé",W523="En cours")),
       VLOOKUP(AD523,Setup_ScoreExactBonus!A:D,4,FALSE),
       0
     )),
  0)</f>
        <v>0</v>
      </c>
      <c r="AF523" s="21">
        <f t="shared" ca="1" si="47"/>
        <v>43</v>
      </c>
      <c r="AG523" s="21">
        <f ca="1">SUMIFS(AF$2:AF523,D$2:D523,D523)</f>
        <v>565</v>
      </c>
    </row>
    <row r="524" spans="1:33" hidden="1" x14ac:dyDescent="0.35">
      <c r="A524" s="21">
        <f>IF(ISBLANK(B524),"",COUNTIF(B$2:B524,B524))-1</f>
        <v>19</v>
      </c>
      <c r="B524" s="27">
        <v>10</v>
      </c>
      <c r="C524" s="10">
        <f>VLOOKUP($A524+IF($A524=0,1,0),Database!$A:$Y,7,FALSE)</f>
        <v>46190.125</v>
      </c>
      <c r="D524" s="21" t="str">
        <f>VLOOKUP(Pronostics!$B524,Setup_MPP!$A:$G,3,FALSE)</f>
        <v>RandomPaul</v>
      </c>
      <c r="E524" s="21" t="str">
        <f>VLOOKUP(Pronostics!$B524,Setup_MPP!$A:$G,2,FALSE)</f>
        <v>Paul MONTESINOS</v>
      </c>
      <c r="F524" s="21" t="str">
        <f>VLOOKUP($B524,Setup_MPP!$A:$E,4,FALSE)</f>
        <v>#C4B0FF</v>
      </c>
      <c r="G524" s="21" t="str">
        <f>VLOOKUP($B524,Setup_MPP!$A:$E,5,FALSE)</f>
        <v>#7F66C8</v>
      </c>
      <c r="H524" s="21" t="str">
        <f>IFERROR(IF(AND(A524&gt;=1,A524&lt;=104),VLOOKUP($A524,Location!$A:$J,6,FALSE),IF(A524=0,"Avant l'ouverture",IF(OR(A524=105,A524=106),"Bonus"))),"")</f>
        <v>Tour 1</v>
      </c>
      <c r="I524" s="21" t="str">
        <f>IF(LEFT(H524,4)="Tour",VLOOKUP(A524,Database!$A:$C,3,FALSE),"")</f>
        <v>J</v>
      </c>
      <c r="J524" s="21" t="str">
        <f>VLOOKUP($A524,Location!$A:$J,7,FALSE)</f>
        <v>Argentine</v>
      </c>
      <c r="K524" s="21" t="str">
        <f>IFERROR(VLOOKUP(J524,Setup_Team!$B:$C,2,FALSE), "TDB")</f>
        <v>ARG</v>
      </c>
      <c r="L524" s="21" t="str">
        <f>VLOOKUP($A524,Location!$A:$J,8,FALSE)</f>
        <v>Algérie</v>
      </c>
      <c r="M524" s="21" t="str">
        <f>IFERROR(VLOOKUP(L524,Setup_Team!$B:$C,2,FALSE), "TDB")</f>
        <v>ALG</v>
      </c>
      <c r="N524" s="21" t="str">
        <f>VLOOKUP($A524,Location!$A:$J,9,FALSE)</f>
        <v>Kansas City, Missouri</v>
      </c>
      <c r="O524" s="21" t="str">
        <f>VLOOKUP($A524,Location!$A:$J,10,FALSE)</f>
        <v>Arrowhead Stadium</v>
      </c>
      <c r="P524" s="27">
        <v>4</v>
      </c>
      <c r="Q524" s="27">
        <v>0</v>
      </c>
      <c r="R524" s="27" t="str">
        <f t="shared" si="49"/>
        <v>4-0</v>
      </c>
      <c r="S524" s="21">
        <v>0</v>
      </c>
      <c r="T524" s="20">
        <f>VLOOKUP($A524,Database!$A:$Y,10,FALSE)</f>
        <v>43</v>
      </c>
      <c r="U524" s="20">
        <f>VLOOKUP($A524,Database!$A:$Y,11,FALSE)</f>
        <v>129</v>
      </c>
      <c r="V524" s="20">
        <f>VLOOKUP($A524,Database!$A:$Y,12,FALSE)</f>
        <v>159</v>
      </c>
      <c r="W524" s="20" t="str">
        <f>VLOOKUP(A524,Database!A:M,13,FALSE)</f>
        <v>Terminé</v>
      </c>
      <c r="X524" s="20">
        <f>VLOOKUP($A524,Database!$A:$Y,20,FALSE)</f>
        <v>3</v>
      </c>
      <c r="Y524" s="20">
        <f>VLOOKUP($A524,Database!$A:$Y,21,FALSE)</f>
        <v>0</v>
      </c>
      <c r="Z524" s="20">
        <f t="shared" si="48"/>
        <v>0</v>
      </c>
      <c r="AA524" s="20">
        <f t="shared" si="44"/>
        <v>1</v>
      </c>
      <c r="AB524" s="20">
        <f t="shared" ca="1" si="45"/>
        <v>43</v>
      </c>
      <c r="AC524" s="20">
        <f t="shared" ca="1" si="46"/>
        <v>0</v>
      </c>
      <c r="AD524" s="20" t="str">
        <f ca="1">IF(AC524=0,"",IF(OR(ISBLANK(P524),ISBLANK(Q524)),"",IF(ISBLANK(VLOOKUP(A524,Database!A:AA,22,FALSE)),"",VLOOKUP(A524,Database!A:AA,22,FALSE))))</f>
        <v/>
      </c>
      <c r="AE524" s="20">
        <f ca="1">IFERROR(
   IF(
     OR(ISBLANK(P524),ISBLANK(Q524)),
     "",
     IF(
       AND(AB524&lt;&gt;"",OR(W524="Terminé",W524="En cours")),
       VLOOKUP(AD524,Setup_ScoreExactBonus!A:D,4,FALSE),
       0
     )),
  0)</f>
        <v>0</v>
      </c>
      <c r="AF524" s="21">
        <f t="shared" ca="1" si="47"/>
        <v>43</v>
      </c>
      <c r="AG524" s="21">
        <f ca="1">SUMIFS(AF$2:AF524,D$2:D524,D524)</f>
        <v>651</v>
      </c>
    </row>
    <row r="525" spans="1:33" hidden="1" x14ac:dyDescent="0.35">
      <c r="A525" s="21">
        <f>IF(ISBLANK(B525),"",COUNTIF(B$2:B525,B525))-1</f>
        <v>19</v>
      </c>
      <c r="B525" s="27">
        <v>11</v>
      </c>
      <c r="C525" s="10">
        <f>VLOOKUP($A525+IF($A525=0,1,0),Database!$A:$Y,7,FALSE)</f>
        <v>46190.125</v>
      </c>
      <c r="D525" s="21" t="str">
        <f>VLOOKUP(Pronostics!$B525,Setup_MPP!$A:$G,3,FALSE)</f>
        <v>Kinsley91</v>
      </c>
      <c r="E525" s="21" t="str">
        <f>VLOOKUP(Pronostics!$B525,Setup_MPP!$A:$G,2,FALSE)</f>
        <v>Kinsley ROQUE</v>
      </c>
      <c r="F525" s="21" t="str">
        <f>VLOOKUP($B525,Setup_MPP!$A:$E,4,FALSE)</f>
        <v>#CBEBBA</v>
      </c>
      <c r="G525" s="21" t="str">
        <f>VLOOKUP($B525,Setup_MPP!$A:$E,5,FALSE)</f>
        <v>#70BC6E</v>
      </c>
      <c r="H525" s="21" t="str">
        <f>IFERROR(IF(AND(A525&gt;=1,A525&lt;=104),VLOOKUP($A525,Location!$A:$J,6,FALSE),IF(A525=0,"Avant l'ouverture",IF(OR(A525=105,A525=106),"Bonus"))),"")</f>
        <v>Tour 1</v>
      </c>
      <c r="I525" s="21" t="str">
        <f>IF(LEFT(H525,4)="Tour",VLOOKUP(A525,Database!$A:$C,3,FALSE),"")</f>
        <v>J</v>
      </c>
      <c r="J525" s="21" t="str">
        <f>VLOOKUP($A525,Location!$A:$J,7,FALSE)</f>
        <v>Argentine</v>
      </c>
      <c r="K525" s="21" t="str">
        <f>IFERROR(VLOOKUP(J525,Setup_Team!$B:$C,2,FALSE), "TDB")</f>
        <v>ARG</v>
      </c>
      <c r="L525" s="21" t="str">
        <f>VLOOKUP($A525,Location!$A:$J,8,FALSE)</f>
        <v>Algérie</v>
      </c>
      <c r="M525" s="21" t="str">
        <f>IFERROR(VLOOKUP(L525,Setup_Team!$B:$C,2,FALSE), "TDB")</f>
        <v>ALG</v>
      </c>
      <c r="N525" s="21" t="str">
        <f>VLOOKUP($A525,Location!$A:$J,9,FALSE)</f>
        <v>Kansas City, Missouri</v>
      </c>
      <c r="O525" s="21" t="str">
        <f>VLOOKUP($A525,Location!$A:$J,10,FALSE)</f>
        <v>Arrowhead Stadium</v>
      </c>
      <c r="P525" s="27">
        <v>2</v>
      </c>
      <c r="Q525" s="27">
        <v>1</v>
      </c>
      <c r="R525" s="27" t="str">
        <f t="shared" si="49"/>
        <v>2-1</v>
      </c>
      <c r="S525" s="21">
        <v>0</v>
      </c>
      <c r="T525" s="20">
        <f>VLOOKUP($A525,Database!$A:$Y,10,FALSE)</f>
        <v>43</v>
      </c>
      <c r="U525" s="20">
        <f>VLOOKUP($A525,Database!$A:$Y,11,FALSE)</f>
        <v>129</v>
      </c>
      <c r="V525" s="20">
        <f>VLOOKUP($A525,Database!$A:$Y,12,FALSE)</f>
        <v>159</v>
      </c>
      <c r="W525" s="20" t="str">
        <f>VLOOKUP(A525,Database!A:M,13,FALSE)</f>
        <v>Terminé</v>
      </c>
      <c r="X525" s="20">
        <f>VLOOKUP($A525,Database!$A:$Y,20,FALSE)</f>
        <v>3</v>
      </c>
      <c r="Y525" s="20">
        <f>VLOOKUP($A525,Database!$A:$Y,21,FALSE)</f>
        <v>0</v>
      </c>
      <c r="Z525" s="20">
        <f t="shared" si="48"/>
        <v>0</v>
      </c>
      <c r="AA525" s="20">
        <f t="shared" si="44"/>
        <v>1</v>
      </c>
      <c r="AB525" s="20">
        <f t="shared" ca="1" si="45"/>
        <v>43</v>
      </c>
      <c r="AC525" s="20">
        <f t="shared" ca="1" si="46"/>
        <v>0</v>
      </c>
      <c r="AD525" s="20" t="str">
        <f ca="1">IF(AC525=0,"",IF(OR(ISBLANK(P525),ISBLANK(Q525)),"",IF(ISBLANK(VLOOKUP(A525,Database!A:AA,22,FALSE)),"",VLOOKUP(A525,Database!A:AA,22,FALSE))))</f>
        <v/>
      </c>
      <c r="AE525" s="20">
        <f ca="1">IFERROR(
   IF(
     OR(ISBLANK(P525),ISBLANK(Q525)),
     "",
     IF(
       AND(AB525&lt;&gt;"",OR(W525="Terminé",W525="En cours")),
       VLOOKUP(AD525,Setup_ScoreExactBonus!A:D,4,FALSE),
       0
     )),
  0)</f>
        <v>0</v>
      </c>
      <c r="AF525" s="21">
        <f t="shared" ca="1" si="47"/>
        <v>43</v>
      </c>
      <c r="AG525" s="21">
        <f ca="1">SUMIFS(AF$2:AF525,D$2:D525,D525)</f>
        <v>724</v>
      </c>
    </row>
    <row r="526" spans="1:33" hidden="1" x14ac:dyDescent="0.35">
      <c r="A526" s="21">
        <f>IF(ISBLANK(B526),"",COUNTIF(B$2:B526,B526))-1</f>
        <v>19</v>
      </c>
      <c r="B526" s="27">
        <v>12</v>
      </c>
      <c r="C526" s="10">
        <f>VLOOKUP($A526+IF($A526=0,1,0),Database!$A:$Y,7,FALSE)</f>
        <v>46190.125</v>
      </c>
      <c r="D526" s="21" t="str">
        <f>VLOOKUP(Pronostics!$B526,Setup_MPP!$A:$G,3,FALSE)</f>
        <v>Jaouad1</v>
      </c>
      <c r="E526" s="21" t="str">
        <f>VLOOKUP(Pronostics!$B526,Setup_MPP!$A:$G,2,FALSE)</f>
        <v>Jaouad SETTI</v>
      </c>
      <c r="F526" s="21" t="str">
        <f>VLOOKUP($B526,Setup_MPP!$A:$E,4,FALSE)</f>
        <v>#C2D4FF</v>
      </c>
      <c r="G526" s="21" t="str">
        <f>VLOOKUP($B526,Setup_MPP!$A:$E,5,FALSE)</f>
        <v>#6586D5</v>
      </c>
      <c r="H526" s="21" t="str">
        <f>IFERROR(IF(AND(A526&gt;=1,A526&lt;=104),VLOOKUP($A526,Location!$A:$J,6,FALSE),IF(A526=0,"Avant l'ouverture",IF(OR(A526=105,A526=106),"Bonus"))),"")</f>
        <v>Tour 1</v>
      </c>
      <c r="I526" s="21" t="str">
        <f>IF(LEFT(H526,4)="Tour",VLOOKUP(A526,Database!$A:$C,3,FALSE),"")</f>
        <v>J</v>
      </c>
      <c r="J526" s="21" t="str">
        <f>VLOOKUP($A526,Location!$A:$J,7,FALSE)</f>
        <v>Argentine</v>
      </c>
      <c r="K526" s="21" t="str">
        <f>IFERROR(VLOOKUP(J526,Setup_Team!$B:$C,2,FALSE), "TDB")</f>
        <v>ARG</v>
      </c>
      <c r="L526" s="21" t="str">
        <f>VLOOKUP($A526,Location!$A:$J,8,FALSE)</f>
        <v>Algérie</v>
      </c>
      <c r="M526" s="21" t="str">
        <f>IFERROR(VLOOKUP(L526,Setup_Team!$B:$C,2,FALSE), "TDB")</f>
        <v>ALG</v>
      </c>
      <c r="N526" s="21" t="str">
        <f>VLOOKUP($A526,Location!$A:$J,9,FALSE)</f>
        <v>Kansas City, Missouri</v>
      </c>
      <c r="O526" s="21" t="str">
        <f>VLOOKUP($A526,Location!$A:$J,10,FALSE)</f>
        <v>Arrowhead Stadium</v>
      </c>
      <c r="P526" s="27">
        <v>1</v>
      </c>
      <c r="Q526" s="27">
        <v>1</v>
      </c>
      <c r="R526" s="27" t="str">
        <f t="shared" si="49"/>
        <v>1-1</v>
      </c>
      <c r="S526" s="21">
        <v>0</v>
      </c>
      <c r="T526" s="20">
        <f>VLOOKUP($A526,Database!$A:$Y,10,FALSE)</f>
        <v>43</v>
      </c>
      <c r="U526" s="20">
        <f>VLOOKUP($A526,Database!$A:$Y,11,FALSE)</f>
        <v>129</v>
      </c>
      <c r="V526" s="20">
        <f>VLOOKUP($A526,Database!$A:$Y,12,FALSE)</f>
        <v>159</v>
      </c>
      <c r="W526" s="20" t="str">
        <f>VLOOKUP(A526,Database!A:M,13,FALSE)</f>
        <v>Terminé</v>
      </c>
      <c r="X526" s="20">
        <f>VLOOKUP($A526,Database!$A:$Y,20,FALSE)</f>
        <v>3</v>
      </c>
      <c r="Y526" s="20">
        <f>VLOOKUP($A526,Database!$A:$Y,21,FALSE)</f>
        <v>0</v>
      </c>
      <c r="Z526" s="20">
        <f t="shared" si="48"/>
        <v>0</v>
      </c>
      <c r="AA526" s="20">
        <f t="shared" si="44"/>
        <v>0</v>
      </c>
      <c r="AB526" s="20">
        <f t="shared" ca="1" si="45"/>
        <v>0</v>
      </c>
      <c r="AC526" s="20">
        <f t="shared" ca="1" si="46"/>
        <v>0</v>
      </c>
      <c r="AD526" s="20" t="str">
        <f ca="1">IF(AC526=0,"",IF(OR(ISBLANK(P526),ISBLANK(Q526)),"",IF(ISBLANK(VLOOKUP(A526,Database!A:AA,22,FALSE)),"",VLOOKUP(A526,Database!A:AA,22,FALSE))))</f>
        <v/>
      </c>
      <c r="AE526" s="20">
        <f ca="1">IFERROR(
   IF(
     OR(ISBLANK(P526),ISBLANK(Q526)),
     "",
     IF(
       AND(AB526&lt;&gt;"",OR(W526="Terminé",W526="En cours")),
       VLOOKUP(AD526,Setup_ScoreExactBonus!A:D,4,FALSE),
       0
     )),
  0)</f>
        <v>0</v>
      </c>
      <c r="AF526" s="21">
        <f t="shared" ca="1" si="47"/>
        <v>0</v>
      </c>
      <c r="AG526" s="21">
        <f ca="1">SUMIFS(AF$2:AF526,D$2:D526,D526)</f>
        <v>833</v>
      </c>
    </row>
    <row r="527" spans="1:33" hidden="1" x14ac:dyDescent="0.35">
      <c r="A527" s="21">
        <f>IF(ISBLANK(B527),"",COUNTIF(B$2:B527,B527))-1</f>
        <v>19</v>
      </c>
      <c r="B527" s="27">
        <v>13</v>
      </c>
      <c r="C527" s="10">
        <f>VLOOKUP($A527+IF($A527=0,1,0),Database!$A:$Y,7,FALSE)</f>
        <v>46190.125</v>
      </c>
      <c r="D527" s="21" t="str">
        <f>VLOOKUP(Pronostics!$B527,Setup_MPP!$A:$G,3,FALSE)</f>
        <v>Julien_I</v>
      </c>
      <c r="E527" s="21" t="str">
        <f>VLOOKUP(Pronostics!$B527,Setup_MPP!$A:$G,2,FALSE)</f>
        <v>Julien INGE</v>
      </c>
      <c r="F527" s="21" t="str">
        <f>VLOOKUP($B527,Setup_MPP!$A:$E,4,FALSE)</f>
        <v>#C1E0EF</v>
      </c>
      <c r="G527" s="21" t="str">
        <f>VLOOKUP($B527,Setup_MPP!$A:$E,5,FALSE)</f>
        <v>#4F91B2</v>
      </c>
      <c r="H527" s="21" t="str">
        <f>IFERROR(IF(AND(A527&gt;=1,A527&lt;=104),VLOOKUP($A527,Location!$A:$J,6,FALSE),IF(A527=0,"Avant l'ouverture",IF(OR(A527=105,A527=106),"Bonus"))),"")</f>
        <v>Tour 1</v>
      </c>
      <c r="I527" s="21" t="str">
        <f>IF(LEFT(H527,4)="Tour",VLOOKUP(A527,Database!$A:$C,3,FALSE),"")</f>
        <v>J</v>
      </c>
      <c r="J527" s="21" t="str">
        <f>VLOOKUP($A527,Location!$A:$J,7,FALSE)</f>
        <v>Argentine</v>
      </c>
      <c r="K527" s="21" t="str">
        <f>IFERROR(VLOOKUP(J527,Setup_Team!$B:$C,2,FALSE), "TDB")</f>
        <v>ARG</v>
      </c>
      <c r="L527" s="21" t="str">
        <f>VLOOKUP($A527,Location!$A:$J,8,FALSE)</f>
        <v>Algérie</v>
      </c>
      <c r="M527" s="21" t="str">
        <f>IFERROR(VLOOKUP(L527,Setup_Team!$B:$C,2,FALSE), "TDB")</f>
        <v>ALG</v>
      </c>
      <c r="N527" s="21" t="str">
        <f>VLOOKUP($A527,Location!$A:$J,9,FALSE)</f>
        <v>Kansas City, Missouri</v>
      </c>
      <c r="O527" s="21" t="str">
        <f>VLOOKUP($A527,Location!$A:$J,10,FALSE)</f>
        <v>Arrowhead Stadium</v>
      </c>
      <c r="P527" s="27">
        <v>2</v>
      </c>
      <c r="Q527" s="27">
        <v>1</v>
      </c>
      <c r="R527" s="27" t="str">
        <f t="shared" si="49"/>
        <v>2-1</v>
      </c>
      <c r="S527" s="21">
        <v>0</v>
      </c>
      <c r="T527" s="20">
        <f>VLOOKUP($A527,Database!$A:$Y,10,FALSE)</f>
        <v>43</v>
      </c>
      <c r="U527" s="20">
        <f>VLOOKUP($A527,Database!$A:$Y,11,FALSE)</f>
        <v>129</v>
      </c>
      <c r="V527" s="20">
        <f>VLOOKUP($A527,Database!$A:$Y,12,FALSE)</f>
        <v>159</v>
      </c>
      <c r="W527" s="20" t="str">
        <f>VLOOKUP(A527,Database!A:M,13,FALSE)</f>
        <v>Terminé</v>
      </c>
      <c r="X527" s="20">
        <f>VLOOKUP($A527,Database!$A:$Y,20,FALSE)</f>
        <v>3</v>
      </c>
      <c r="Y527" s="20">
        <f>VLOOKUP($A527,Database!$A:$Y,21,FALSE)</f>
        <v>0</v>
      </c>
      <c r="Z527" s="20">
        <f t="shared" si="48"/>
        <v>0</v>
      </c>
      <c r="AA527" s="20">
        <f t="shared" si="44"/>
        <v>1</v>
      </c>
      <c r="AB527" s="20">
        <f t="shared" ca="1" si="45"/>
        <v>43</v>
      </c>
      <c r="AC527" s="20">
        <f t="shared" ca="1" si="46"/>
        <v>0</v>
      </c>
      <c r="AD527" s="20" t="str">
        <f ca="1">IF(AC527=0,"",IF(OR(ISBLANK(P527),ISBLANK(Q527)),"",IF(ISBLANK(VLOOKUP(A527,Database!A:AA,22,FALSE)),"",VLOOKUP(A527,Database!A:AA,22,FALSE))))</f>
        <v/>
      </c>
      <c r="AE527" s="20">
        <f ca="1">IFERROR(
   IF(
     OR(ISBLANK(P527),ISBLANK(Q527)),
     "",
     IF(
       AND(AB527&lt;&gt;"",OR(W527="Terminé",W527="En cours")),
       VLOOKUP(AD527,Setup_ScoreExactBonus!A:D,4,FALSE),
       0
     )),
  0)</f>
        <v>0</v>
      </c>
      <c r="AF527" s="21">
        <f t="shared" ca="1" si="47"/>
        <v>43</v>
      </c>
      <c r="AG527" s="21">
        <f ca="1">SUMIFS(AF$2:AF527,D$2:D527,D527)</f>
        <v>1033</v>
      </c>
    </row>
    <row r="528" spans="1:33" hidden="1" x14ac:dyDescent="0.35">
      <c r="A528" s="21">
        <f>IF(ISBLANK(B528),"",COUNTIF(B$2:B528,B528))-1</f>
        <v>19</v>
      </c>
      <c r="B528" s="27">
        <v>14</v>
      </c>
      <c r="C528" s="10">
        <f>VLOOKUP($A528+IF($A528=0,1,0),Database!$A:$Y,7,FALSE)</f>
        <v>46190.125</v>
      </c>
      <c r="D528" s="21" t="str">
        <f>VLOOKUP(Pronostics!$B528,Setup_MPP!$A:$G,3,FALSE)</f>
        <v>MarieEYT</v>
      </c>
      <c r="E528" s="21" t="str">
        <f>VLOOKUP(Pronostics!$B528,Setup_MPP!$A:$G,2,FALSE)</f>
        <v>Marie EXBRAYAT</v>
      </c>
      <c r="F528" s="21" t="str">
        <f>VLOOKUP($B528,Setup_MPP!$A:$E,4,FALSE)</f>
        <v>#FFAFD2</v>
      </c>
      <c r="G528" s="21" t="str">
        <f>VLOOKUP($B528,Setup_MPP!$A:$E,5,FALSE)</f>
        <v>#F2589B</v>
      </c>
      <c r="H528" s="21" t="str">
        <f>IFERROR(IF(AND(A528&gt;=1,A528&lt;=104),VLOOKUP($A528,Location!$A:$J,6,FALSE),IF(A528=0,"Avant l'ouverture",IF(OR(A528=105,A528=106),"Bonus"))),"")</f>
        <v>Tour 1</v>
      </c>
      <c r="I528" s="21" t="str">
        <f>IF(LEFT(H528,4)="Tour",VLOOKUP(A528,Database!$A:$C,3,FALSE),"")</f>
        <v>J</v>
      </c>
      <c r="J528" s="21" t="str">
        <f>VLOOKUP($A528,Location!$A:$J,7,FALSE)</f>
        <v>Argentine</v>
      </c>
      <c r="K528" s="21" t="str">
        <f>IFERROR(VLOOKUP(J528,Setup_Team!$B:$C,2,FALSE), "TDB")</f>
        <v>ARG</v>
      </c>
      <c r="L528" s="21" t="str">
        <f>VLOOKUP($A528,Location!$A:$J,8,FALSE)</f>
        <v>Algérie</v>
      </c>
      <c r="M528" s="21" t="str">
        <f>IFERROR(VLOOKUP(L528,Setup_Team!$B:$C,2,FALSE), "TDB")</f>
        <v>ALG</v>
      </c>
      <c r="N528" s="21" t="str">
        <f>VLOOKUP($A528,Location!$A:$J,9,FALSE)</f>
        <v>Kansas City, Missouri</v>
      </c>
      <c r="O528" s="21" t="str">
        <f>VLOOKUP($A528,Location!$A:$J,10,FALSE)</f>
        <v>Arrowhead Stadium</v>
      </c>
      <c r="P528" s="27">
        <v>2</v>
      </c>
      <c r="Q528" s="27">
        <v>1</v>
      </c>
      <c r="R528" s="27" t="str">
        <f t="shared" si="49"/>
        <v>2-1</v>
      </c>
      <c r="S528" s="21">
        <v>0</v>
      </c>
      <c r="T528" s="20">
        <f>VLOOKUP($A528,Database!$A:$Y,10,FALSE)</f>
        <v>43</v>
      </c>
      <c r="U528" s="20">
        <f>VLOOKUP($A528,Database!$A:$Y,11,FALSE)</f>
        <v>129</v>
      </c>
      <c r="V528" s="20">
        <f>VLOOKUP($A528,Database!$A:$Y,12,FALSE)</f>
        <v>159</v>
      </c>
      <c r="W528" s="20" t="str">
        <f>VLOOKUP(A528,Database!A:M,13,FALSE)</f>
        <v>Terminé</v>
      </c>
      <c r="X528" s="20">
        <f>VLOOKUP($A528,Database!$A:$Y,20,FALSE)</f>
        <v>3</v>
      </c>
      <c r="Y528" s="20">
        <f>VLOOKUP($A528,Database!$A:$Y,21,FALSE)</f>
        <v>0</v>
      </c>
      <c r="Z528" s="20">
        <f t="shared" si="48"/>
        <v>0</v>
      </c>
      <c r="AA528" s="20">
        <f t="shared" si="44"/>
        <v>1</v>
      </c>
      <c r="AB528" s="20">
        <f t="shared" ca="1" si="45"/>
        <v>43</v>
      </c>
      <c r="AC528" s="20">
        <f t="shared" ca="1" si="46"/>
        <v>0</v>
      </c>
      <c r="AD528" s="20" t="str">
        <f ca="1">IF(AC528=0,"",IF(OR(ISBLANK(P528),ISBLANK(Q528)),"",IF(ISBLANK(VLOOKUP(A528,Database!A:AA,22,FALSE)),"",VLOOKUP(A528,Database!A:AA,22,FALSE))))</f>
        <v/>
      </c>
      <c r="AE528" s="20">
        <f ca="1">IFERROR(
   IF(
     OR(ISBLANK(P528),ISBLANK(Q528)),
     "",
     IF(
       AND(AB528&lt;&gt;"",OR(W528="Terminé",W528="En cours")),
       VLOOKUP(AD528,Setup_ScoreExactBonus!A:D,4,FALSE),
       0
     )),
  0)</f>
        <v>0</v>
      </c>
      <c r="AF528" s="21">
        <f t="shared" ca="1" si="47"/>
        <v>43</v>
      </c>
      <c r="AG528" s="21">
        <f ca="1">SUMIFS(AF$2:AF528,D$2:D528,D528)</f>
        <v>689</v>
      </c>
    </row>
    <row r="529" spans="1:33" hidden="1" x14ac:dyDescent="0.35">
      <c r="A529" s="21">
        <f>IF(ISBLANK(B529),"",COUNTIF(B$2:B529,B529))-1</f>
        <v>19</v>
      </c>
      <c r="B529" s="27">
        <v>15</v>
      </c>
      <c r="C529" s="10">
        <f>VLOOKUP($A529+IF($A529=0,1,0),Database!$A:$Y,7,FALSE)</f>
        <v>46190.125</v>
      </c>
      <c r="D529" s="21" t="str">
        <f>VLOOKUP(Pronostics!$B529,Setup_MPP!$A:$G,3,FALSE)</f>
        <v>Amino28</v>
      </c>
      <c r="E529" s="21" t="str">
        <f>VLOOKUP(Pronostics!$B529,Setup_MPP!$A:$G,2,FALSE)</f>
        <v>Amine ZARROUKI</v>
      </c>
      <c r="F529" s="21" t="str">
        <f>VLOOKUP($B529,Setup_MPP!$A:$E,4,FALSE)</f>
        <v>#FF9898</v>
      </c>
      <c r="G529" s="21" t="str">
        <f>VLOOKUP($B529,Setup_MPP!$A:$E,5,FALSE)</f>
        <v>#FF5D5D</v>
      </c>
      <c r="H529" s="21" t="str">
        <f>IFERROR(IF(AND(A529&gt;=1,A529&lt;=104),VLOOKUP($A529,Location!$A:$J,6,FALSE),IF(A529=0,"Avant l'ouverture",IF(OR(A529=105,A529=106),"Bonus"))),"")</f>
        <v>Tour 1</v>
      </c>
      <c r="I529" s="21" t="str">
        <f>IF(LEFT(H529,4)="Tour",VLOOKUP(A529,Database!$A:$C,3,FALSE),"")</f>
        <v>J</v>
      </c>
      <c r="J529" s="21" t="str">
        <f>VLOOKUP($A529,Location!$A:$J,7,FALSE)</f>
        <v>Argentine</v>
      </c>
      <c r="K529" s="21" t="str">
        <f>IFERROR(VLOOKUP(J529,Setup_Team!$B:$C,2,FALSE), "TDB")</f>
        <v>ARG</v>
      </c>
      <c r="L529" s="21" t="str">
        <f>VLOOKUP($A529,Location!$A:$J,8,FALSE)</f>
        <v>Algérie</v>
      </c>
      <c r="M529" s="21" t="str">
        <f>IFERROR(VLOOKUP(L529,Setup_Team!$B:$C,2,FALSE), "TDB")</f>
        <v>ALG</v>
      </c>
      <c r="N529" s="21" t="str">
        <f>VLOOKUP($A529,Location!$A:$J,9,FALSE)</f>
        <v>Kansas City, Missouri</v>
      </c>
      <c r="O529" s="21" t="str">
        <f>VLOOKUP($A529,Location!$A:$J,10,FALSE)</f>
        <v>Arrowhead Stadium</v>
      </c>
      <c r="P529" s="27">
        <v>2</v>
      </c>
      <c r="Q529" s="27">
        <v>1</v>
      </c>
      <c r="R529" s="27" t="str">
        <f t="shared" si="49"/>
        <v>2-1</v>
      </c>
      <c r="S529" s="21">
        <v>0</v>
      </c>
      <c r="T529" s="20">
        <f>VLOOKUP($A529,Database!$A:$Y,10,FALSE)</f>
        <v>43</v>
      </c>
      <c r="U529" s="20">
        <f>VLOOKUP($A529,Database!$A:$Y,11,FALSE)</f>
        <v>129</v>
      </c>
      <c r="V529" s="20">
        <f>VLOOKUP($A529,Database!$A:$Y,12,FALSE)</f>
        <v>159</v>
      </c>
      <c r="W529" s="20" t="str">
        <f>VLOOKUP(A529,Database!A:M,13,FALSE)</f>
        <v>Terminé</v>
      </c>
      <c r="X529" s="20">
        <f>VLOOKUP($A529,Database!$A:$Y,20,FALSE)</f>
        <v>3</v>
      </c>
      <c r="Y529" s="20">
        <f>VLOOKUP($A529,Database!$A:$Y,21,FALSE)</f>
        <v>0</v>
      </c>
      <c r="Z529" s="20">
        <f t="shared" si="48"/>
        <v>0</v>
      </c>
      <c r="AA529" s="20">
        <f t="shared" si="44"/>
        <v>1</v>
      </c>
      <c r="AB529" s="20">
        <f t="shared" ca="1" si="45"/>
        <v>43</v>
      </c>
      <c r="AC529" s="20">
        <f t="shared" ca="1" si="46"/>
        <v>0</v>
      </c>
      <c r="AD529" s="20" t="str">
        <f ca="1">IF(AC529=0,"",IF(OR(ISBLANK(P529),ISBLANK(Q529)),"",IF(ISBLANK(VLOOKUP(A529,Database!A:AA,22,FALSE)),"",VLOOKUP(A529,Database!A:AA,22,FALSE))))</f>
        <v/>
      </c>
      <c r="AE529" s="20">
        <f ca="1">IFERROR(
   IF(
     OR(ISBLANK(P529),ISBLANK(Q529)),
     "",
     IF(
       AND(AB529&lt;&gt;"",OR(W529="Terminé",W529="En cours")),
       VLOOKUP(AD529,Setup_ScoreExactBonus!A:D,4,FALSE),
       0
     )),
  0)</f>
        <v>0</v>
      </c>
      <c r="AF529" s="21">
        <f t="shared" ca="1" si="47"/>
        <v>43</v>
      </c>
      <c r="AG529" s="21">
        <f ca="1">SUMIFS(AF$2:AF529,D$2:D529,D529)</f>
        <v>597</v>
      </c>
    </row>
    <row r="530" spans="1:33" hidden="1" x14ac:dyDescent="0.35">
      <c r="A530" s="21">
        <f>IF(ISBLANK(B530),"",COUNTIF(B$2:B530,B530))-1</f>
        <v>19</v>
      </c>
      <c r="B530" s="27">
        <v>16</v>
      </c>
      <c r="C530" s="10">
        <f>VLOOKUP($A530+IF($A530=0,1,0),Database!$A:$Y,7,FALSE)</f>
        <v>46190.125</v>
      </c>
      <c r="D530" s="21" t="str">
        <f>VLOOKUP(Pronostics!$B530,Setup_MPP!$A:$G,3,FALSE)</f>
        <v>RomaLaura</v>
      </c>
      <c r="E530" s="21" t="str">
        <f>VLOOKUP(Pronostics!$B530,Setup_MPP!$A:$G,2,FALSE)</f>
        <v>Laura GIULIANO</v>
      </c>
      <c r="F530" s="21" t="str">
        <f>VLOOKUP($B530,Setup_MPP!$A:$E,4,FALSE)</f>
        <v>#86A4FE</v>
      </c>
      <c r="G530" s="21" t="str">
        <f>VLOOKUP($B530,Setup_MPP!$A:$E,5,FALSE)</f>
        <v>#3769FF</v>
      </c>
      <c r="H530" s="21" t="str">
        <f>IFERROR(IF(AND(A530&gt;=1,A530&lt;=104),VLOOKUP($A530,Location!$A:$J,6,FALSE),IF(A530=0,"Avant l'ouverture",IF(OR(A530=105,A530=106),"Bonus"))),"")</f>
        <v>Tour 1</v>
      </c>
      <c r="I530" s="21" t="str">
        <f>IF(LEFT(H530,4)="Tour",VLOOKUP(A530,Database!$A:$C,3,FALSE),"")</f>
        <v>J</v>
      </c>
      <c r="J530" s="21" t="str">
        <f>VLOOKUP($A530,Location!$A:$J,7,FALSE)</f>
        <v>Argentine</v>
      </c>
      <c r="K530" s="21" t="str">
        <f>IFERROR(VLOOKUP(J530,Setup_Team!$B:$C,2,FALSE), "TDB")</f>
        <v>ARG</v>
      </c>
      <c r="L530" s="21" t="str">
        <f>VLOOKUP($A530,Location!$A:$J,8,FALSE)</f>
        <v>Algérie</v>
      </c>
      <c r="M530" s="21" t="str">
        <f>IFERROR(VLOOKUP(L530,Setup_Team!$B:$C,2,FALSE), "TDB")</f>
        <v>ALG</v>
      </c>
      <c r="N530" s="21" t="str">
        <f>VLOOKUP($A530,Location!$A:$J,9,FALSE)</f>
        <v>Kansas City, Missouri</v>
      </c>
      <c r="O530" s="21" t="str">
        <f>VLOOKUP($A530,Location!$A:$J,10,FALSE)</f>
        <v>Arrowhead Stadium</v>
      </c>
      <c r="P530" s="27">
        <v>2</v>
      </c>
      <c r="Q530" s="27">
        <v>1</v>
      </c>
      <c r="R530" s="27" t="str">
        <f t="shared" si="49"/>
        <v>2-1</v>
      </c>
      <c r="S530" s="21">
        <v>0</v>
      </c>
      <c r="T530" s="20">
        <f>VLOOKUP($A530,Database!$A:$Y,10,FALSE)</f>
        <v>43</v>
      </c>
      <c r="U530" s="20">
        <f>VLOOKUP($A530,Database!$A:$Y,11,FALSE)</f>
        <v>129</v>
      </c>
      <c r="V530" s="20">
        <f>VLOOKUP($A530,Database!$A:$Y,12,FALSE)</f>
        <v>159</v>
      </c>
      <c r="W530" s="20" t="str">
        <f>VLOOKUP(A530,Database!A:M,13,FALSE)</f>
        <v>Terminé</v>
      </c>
      <c r="X530" s="20">
        <f>VLOOKUP($A530,Database!$A:$Y,20,FALSE)</f>
        <v>3</v>
      </c>
      <c r="Y530" s="20">
        <f>VLOOKUP($A530,Database!$A:$Y,21,FALSE)</f>
        <v>0</v>
      </c>
      <c r="Z530" s="20">
        <f t="shared" si="48"/>
        <v>0</v>
      </c>
      <c r="AA530" s="20">
        <f t="shared" si="44"/>
        <v>1</v>
      </c>
      <c r="AB530" s="20">
        <f t="shared" ca="1" si="45"/>
        <v>43</v>
      </c>
      <c r="AC530" s="20">
        <f t="shared" ca="1" si="46"/>
        <v>0</v>
      </c>
      <c r="AD530" s="20" t="str">
        <f ca="1">IF(AC530=0,"",IF(OR(ISBLANK(P530),ISBLANK(Q530)),"",IF(ISBLANK(VLOOKUP(A530,Database!A:AA,22,FALSE)),"",VLOOKUP(A530,Database!A:AA,22,FALSE))))</f>
        <v/>
      </c>
      <c r="AE530" s="20">
        <f ca="1">IFERROR(
   IF(
     OR(ISBLANK(P530),ISBLANK(Q530)),
     "",
     IF(
       AND(AB530&lt;&gt;"",OR(W530="Terminé",W530="En cours")),
       VLOOKUP(AD530,Setup_ScoreExactBonus!A:D,4,FALSE),
       0
     )),
  0)</f>
        <v>0</v>
      </c>
      <c r="AF530" s="21">
        <f t="shared" ca="1" si="47"/>
        <v>43</v>
      </c>
      <c r="AG530" s="21">
        <f ca="1">SUMIFS(AF$2:AF530,D$2:D530,D530)</f>
        <v>464</v>
      </c>
    </row>
    <row r="531" spans="1:33" hidden="1" x14ac:dyDescent="0.35">
      <c r="A531" s="21">
        <f>IF(ISBLANK(B531),"",COUNTIF(B$2:B531,B531))-1</f>
        <v>19</v>
      </c>
      <c r="B531" s="27">
        <v>17</v>
      </c>
      <c r="C531" s="10">
        <f>VLOOKUP($A531+IF($A531=0,1,0),Database!$A:$Y,7,FALSE)</f>
        <v>46190.125</v>
      </c>
      <c r="D531" s="21" t="str">
        <f>VLOOKUP(Pronostics!$B531,Setup_MPP!$A:$G,3,FALSE)</f>
        <v>Julien_cri</v>
      </c>
      <c r="E531" s="21" t="str">
        <f>VLOOKUP(Pronostics!$B531,Setup_MPP!$A:$G,2,FALSE)</f>
        <v>Julien CRIMOTEL</v>
      </c>
      <c r="F531" s="21" t="str">
        <f>VLOOKUP($B531,Setup_MPP!$A:$E,4,FALSE)</f>
        <v>#FFB0B0</v>
      </c>
      <c r="G531" s="21" t="str">
        <f>VLOOKUP($B531,Setup_MPP!$A:$E,5,FALSE)</f>
        <v>#F25757</v>
      </c>
      <c r="H531" s="21" t="str">
        <f>IFERROR(IF(AND(A531&gt;=1,A531&lt;=104),VLOOKUP($A531,Location!$A:$J,6,FALSE),IF(A531=0,"Avant l'ouverture",IF(OR(A531=105,A531=106),"Bonus"))),"")</f>
        <v>Tour 1</v>
      </c>
      <c r="I531" s="21" t="str">
        <f>IF(LEFT(H531,4)="Tour",VLOOKUP(A531,Database!$A:$C,3,FALSE),"")</f>
        <v>J</v>
      </c>
      <c r="J531" s="21" t="str">
        <f>VLOOKUP($A531,Location!$A:$J,7,FALSE)</f>
        <v>Argentine</v>
      </c>
      <c r="K531" s="21" t="str">
        <f>IFERROR(VLOOKUP(J531,Setup_Team!$B:$C,2,FALSE), "TDB")</f>
        <v>ARG</v>
      </c>
      <c r="L531" s="21" t="str">
        <f>VLOOKUP($A531,Location!$A:$J,8,FALSE)</f>
        <v>Algérie</v>
      </c>
      <c r="M531" s="21" t="str">
        <f>IFERROR(VLOOKUP(L531,Setup_Team!$B:$C,2,FALSE), "TDB")</f>
        <v>ALG</v>
      </c>
      <c r="N531" s="21" t="str">
        <f>VLOOKUP($A531,Location!$A:$J,9,FALSE)</f>
        <v>Kansas City, Missouri</v>
      </c>
      <c r="O531" s="21" t="str">
        <f>VLOOKUP($A531,Location!$A:$J,10,FALSE)</f>
        <v>Arrowhead Stadium</v>
      </c>
      <c r="P531" s="27">
        <v>3</v>
      </c>
      <c r="Q531" s="27">
        <v>1</v>
      </c>
      <c r="R531" s="27" t="str">
        <f t="shared" si="49"/>
        <v>3-1</v>
      </c>
      <c r="S531" s="21">
        <v>0</v>
      </c>
      <c r="T531" s="20">
        <f>VLOOKUP($A531,Database!$A:$Y,10,FALSE)</f>
        <v>43</v>
      </c>
      <c r="U531" s="20">
        <f>VLOOKUP($A531,Database!$A:$Y,11,FALSE)</f>
        <v>129</v>
      </c>
      <c r="V531" s="20">
        <f>VLOOKUP($A531,Database!$A:$Y,12,FALSE)</f>
        <v>159</v>
      </c>
      <c r="W531" s="20" t="str">
        <f>VLOOKUP(A531,Database!A:M,13,FALSE)</f>
        <v>Terminé</v>
      </c>
      <c r="X531" s="20">
        <f>VLOOKUP($A531,Database!$A:$Y,20,FALSE)</f>
        <v>3</v>
      </c>
      <c r="Y531" s="20">
        <f>VLOOKUP($A531,Database!$A:$Y,21,FALSE)</f>
        <v>0</v>
      </c>
      <c r="Z531" s="20">
        <f t="shared" si="48"/>
        <v>0</v>
      </c>
      <c r="AA531" s="20">
        <f t="shared" si="44"/>
        <v>1</v>
      </c>
      <c r="AB531" s="20">
        <f t="shared" ca="1" si="45"/>
        <v>43</v>
      </c>
      <c r="AC531" s="20">
        <f t="shared" ca="1" si="46"/>
        <v>0</v>
      </c>
      <c r="AD531" s="20" t="str">
        <f ca="1">IF(AC531=0,"",IF(OR(ISBLANK(P531),ISBLANK(Q531)),"",IF(ISBLANK(VLOOKUP(A531,Database!A:AA,22,FALSE)),"",VLOOKUP(A531,Database!A:AA,22,FALSE))))</f>
        <v/>
      </c>
      <c r="AE531" s="20">
        <f ca="1">IFERROR(
   IF(
     OR(ISBLANK(P531),ISBLANK(Q531)),
     "",
     IF(
       AND(AB531&lt;&gt;"",OR(W531="Terminé",W531="En cours")),
       VLOOKUP(AD531,Setup_ScoreExactBonus!A:D,4,FALSE),
       0
     )),
  0)</f>
        <v>0</v>
      </c>
      <c r="AF531" s="21">
        <f t="shared" ca="1" si="47"/>
        <v>43</v>
      </c>
      <c r="AG531" s="21">
        <f ca="1">SUMIFS(AF$2:AF531,D$2:D531,D531)</f>
        <v>600</v>
      </c>
    </row>
    <row r="532" spans="1:33" hidden="1" x14ac:dyDescent="0.35">
      <c r="A532" s="21">
        <f>IF(ISBLANK(B532),"",COUNTIF(B$2:B532,B532))-1</f>
        <v>19</v>
      </c>
      <c r="B532" s="27">
        <v>18</v>
      </c>
      <c r="C532" s="10">
        <f>VLOOKUP($A532+IF($A532=0,1,0),Database!$A:$Y,7,FALSE)</f>
        <v>46190.125</v>
      </c>
      <c r="D532" s="21" t="str">
        <f>VLOOKUP(Pronostics!$B532,Setup_MPP!$A:$G,3,FALSE)</f>
        <v>Cartone</v>
      </c>
      <c r="E532" s="21" t="str">
        <f>VLOOKUP(Pronostics!$B532,Setup_MPP!$A:$G,2,FALSE)</f>
        <v>Quentin CARTON</v>
      </c>
      <c r="F532" s="21" t="str">
        <f>VLOOKUP($B532,Setup_MPP!$A:$E,4,FALSE)</f>
        <v>#F0BC42</v>
      </c>
      <c r="G532" s="21" t="str">
        <f>VLOOKUP($B532,Setup_MPP!$A:$E,5,FALSE)</f>
        <v>#8E1F2F</v>
      </c>
      <c r="H532" s="21" t="str">
        <f>IFERROR(IF(AND(A532&gt;=1,A532&lt;=104),VLOOKUP($A532,Location!$A:$J,6,FALSE),IF(A532=0,"Avant l'ouverture",IF(OR(A532=105,A532=106),"Bonus"))),"")</f>
        <v>Tour 1</v>
      </c>
      <c r="I532" s="21" t="str">
        <f>IF(LEFT(H532,4)="Tour",VLOOKUP(A532,Database!$A:$C,3,FALSE),"")</f>
        <v>J</v>
      </c>
      <c r="J532" s="21" t="str">
        <f>VLOOKUP($A532,Location!$A:$J,7,FALSE)</f>
        <v>Argentine</v>
      </c>
      <c r="K532" s="21" t="str">
        <f>IFERROR(VLOOKUP(J532,Setup_Team!$B:$C,2,FALSE), "TDB")</f>
        <v>ARG</v>
      </c>
      <c r="L532" s="21" t="str">
        <f>VLOOKUP($A532,Location!$A:$J,8,FALSE)</f>
        <v>Algérie</v>
      </c>
      <c r="M532" s="21" t="str">
        <f>IFERROR(VLOOKUP(L532,Setup_Team!$B:$C,2,FALSE), "TDB")</f>
        <v>ALG</v>
      </c>
      <c r="N532" s="21" t="str">
        <f>VLOOKUP($A532,Location!$A:$J,9,FALSE)</f>
        <v>Kansas City, Missouri</v>
      </c>
      <c r="O532" s="21" t="str">
        <f>VLOOKUP($A532,Location!$A:$J,10,FALSE)</f>
        <v>Arrowhead Stadium</v>
      </c>
      <c r="P532" s="27">
        <v>1</v>
      </c>
      <c r="Q532" s="27">
        <v>1</v>
      </c>
      <c r="R532" s="27" t="str">
        <f t="shared" si="49"/>
        <v>1-1</v>
      </c>
      <c r="S532" s="21">
        <v>0</v>
      </c>
      <c r="T532" s="20">
        <f>VLOOKUP($A532,Database!$A:$Y,10,FALSE)</f>
        <v>43</v>
      </c>
      <c r="U532" s="20">
        <f>VLOOKUP($A532,Database!$A:$Y,11,FALSE)</f>
        <v>129</v>
      </c>
      <c r="V532" s="20">
        <f>VLOOKUP($A532,Database!$A:$Y,12,FALSE)</f>
        <v>159</v>
      </c>
      <c r="W532" s="20" t="str">
        <f>VLOOKUP(A532,Database!A:M,13,FALSE)</f>
        <v>Terminé</v>
      </c>
      <c r="X532" s="20">
        <f>VLOOKUP($A532,Database!$A:$Y,20,FALSE)</f>
        <v>3</v>
      </c>
      <c r="Y532" s="20">
        <f>VLOOKUP($A532,Database!$A:$Y,21,FALSE)</f>
        <v>0</v>
      </c>
      <c r="Z532" s="20">
        <f t="shared" si="48"/>
        <v>0</v>
      </c>
      <c r="AA532" s="20">
        <f t="shared" si="44"/>
        <v>0</v>
      </c>
      <c r="AB532" s="20">
        <f t="shared" ca="1" si="45"/>
        <v>0</v>
      </c>
      <c r="AC532" s="20">
        <f t="shared" ca="1" si="46"/>
        <v>0</v>
      </c>
      <c r="AD532" s="20" t="str">
        <f ca="1">IF(AC532=0,"",IF(OR(ISBLANK(P532),ISBLANK(Q532)),"",IF(ISBLANK(VLOOKUP(A532,Database!A:AA,22,FALSE)),"",VLOOKUP(A532,Database!A:AA,22,FALSE))))</f>
        <v/>
      </c>
      <c r="AE532" s="20">
        <f ca="1">IFERROR(
   IF(
     OR(ISBLANK(P532),ISBLANK(Q532)),
     "",
     IF(
       AND(AB532&lt;&gt;"",OR(W532="Terminé",W532="En cours")),
       VLOOKUP(AD532,Setup_ScoreExactBonus!A:D,4,FALSE),
       0
     )),
  0)</f>
        <v>0</v>
      </c>
      <c r="AF532" s="21">
        <f t="shared" ca="1" si="47"/>
        <v>0</v>
      </c>
      <c r="AG532" s="21">
        <f ca="1">SUMIFS(AF$2:AF532,D$2:D532,D532)</f>
        <v>631</v>
      </c>
    </row>
    <row r="533" spans="1:33" hidden="1" x14ac:dyDescent="0.35">
      <c r="A533" s="21">
        <f>IF(ISBLANK(B533),"",COUNTIF(B$2:B533,B533))-1</f>
        <v>19</v>
      </c>
      <c r="B533" s="27">
        <v>19</v>
      </c>
      <c r="C533" s="10">
        <f>VLOOKUP($A533+IF($A533=0,1,0),Database!$A:$Y,7,FALSE)</f>
        <v>46190.125</v>
      </c>
      <c r="D533" s="21" t="str">
        <f>VLOOKUP(Pronostics!$B533,Setup_MPP!$A:$G,3,FALSE)</f>
        <v>YramVi</v>
      </c>
      <c r="E533" s="21" t="str">
        <f>VLOOKUP(Pronostics!$B533,Setup_MPP!$A:$G,2,FALSE)</f>
        <v>Eyram TETSHIE</v>
      </c>
      <c r="F533" s="21" t="str">
        <f>VLOOKUP($B533,Setup_MPP!$A:$E,4,FALSE)</f>
        <v>#E8B28F</v>
      </c>
      <c r="G533" s="21" t="str">
        <f>VLOOKUP($B533,Setup_MPP!$A:$E,5,FALSE)</f>
        <v>#E65568</v>
      </c>
      <c r="H533" s="21" t="str">
        <f>IFERROR(IF(AND(A533&gt;=1,A533&lt;=104),VLOOKUP($A533,Location!$A:$J,6,FALSE),IF(A533=0,"Avant l'ouverture",IF(OR(A533=105,A533=106),"Bonus"))),"")</f>
        <v>Tour 1</v>
      </c>
      <c r="I533" s="21" t="str">
        <f>IF(LEFT(H533,4)="Tour",VLOOKUP(A533,Database!$A:$C,3,FALSE),"")</f>
        <v>J</v>
      </c>
      <c r="J533" s="21" t="str">
        <f>VLOOKUP($A533,Location!$A:$J,7,FALSE)</f>
        <v>Argentine</v>
      </c>
      <c r="K533" s="21" t="str">
        <f>IFERROR(VLOOKUP(J533,Setup_Team!$B:$C,2,FALSE), "TDB")</f>
        <v>ARG</v>
      </c>
      <c r="L533" s="21" t="str">
        <f>VLOOKUP($A533,Location!$A:$J,8,FALSE)</f>
        <v>Algérie</v>
      </c>
      <c r="M533" s="21" t="str">
        <f>IFERROR(VLOOKUP(L533,Setup_Team!$B:$C,2,FALSE), "TDB")</f>
        <v>ALG</v>
      </c>
      <c r="N533" s="21" t="str">
        <f>VLOOKUP($A533,Location!$A:$J,9,FALSE)</f>
        <v>Kansas City, Missouri</v>
      </c>
      <c r="O533" s="21" t="str">
        <f>VLOOKUP($A533,Location!$A:$J,10,FALSE)</f>
        <v>Arrowhead Stadium</v>
      </c>
      <c r="P533" s="27">
        <v>2</v>
      </c>
      <c r="Q533" s="27">
        <v>1</v>
      </c>
      <c r="R533" s="27" t="str">
        <f t="shared" si="49"/>
        <v>2-1</v>
      </c>
      <c r="S533" s="21">
        <v>0</v>
      </c>
      <c r="T533" s="20">
        <f>VLOOKUP($A533,Database!$A:$Y,10,FALSE)</f>
        <v>43</v>
      </c>
      <c r="U533" s="20">
        <f>VLOOKUP($A533,Database!$A:$Y,11,FALSE)</f>
        <v>129</v>
      </c>
      <c r="V533" s="20">
        <f>VLOOKUP($A533,Database!$A:$Y,12,FALSE)</f>
        <v>159</v>
      </c>
      <c r="W533" s="20" t="str">
        <f>VLOOKUP(A533,Database!A:M,13,FALSE)</f>
        <v>Terminé</v>
      </c>
      <c r="X533" s="20">
        <f>VLOOKUP($A533,Database!$A:$Y,20,FALSE)</f>
        <v>3</v>
      </c>
      <c r="Y533" s="20">
        <f>VLOOKUP($A533,Database!$A:$Y,21,FALSE)</f>
        <v>0</v>
      </c>
      <c r="Z533" s="20">
        <f t="shared" si="48"/>
        <v>0</v>
      </c>
      <c r="AA533" s="20">
        <f t="shared" si="44"/>
        <v>1</v>
      </c>
      <c r="AB533" s="20">
        <f t="shared" ca="1" si="45"/>
        <v>43</v>
      </c>
      <c r="AC533" s="20">
        <f t="shared" ca="1" si="46"/>
        <v>0</v>
      </c>
      <c r="AD533" s="20" t="str">
        <f ca="1">IF(AC533=0,"",IF(OR(ISBLANK(P533),ISBLANK(Q533)),"",IF(ISBLANK(VLOOKUP(A533,Database!A:AA,22,FALSE)),"",VLOOKUP(A533,Database!A:AA,22,FALSE))))</f>
        <v/>
      </c>
      <c r="AE533" s="20">
        <f ca="1">IFERROR(
   IF(
     OR(ISBLANK(P533),ISBLANK(Q533)),
     "",
     IF(
       AND(AB533&lt;&gt;"",OR(W533="Terminé",W533="En cours")),
       VLOOKUP(AD533,Setup_ScoreExactBonus!A:D,4,FALSE),
       0
     )),
  0)</f>
        <v>0</v>
      </c>
      <c r="AF533" s="21">
        <f t="shared" ca="1" si="47"/>
        <v>43</v>
      </c>
      <c r="AG533" s="21">
        <f ca="1">SUMIFS(AF$2:AF533,D$2:D533,D533)</f>
        <v>545</v>
      </c>
    </row>
    <row r="534" spans="1:33" hidden="1" x14ac:dyDescent="0.35">
      <c r="A534" s="21">
        <f>IF(ISBLANK(B534),"",COUNTIF(B$2:B534,B534))-1</f>
        <v>19</v>
      </c>
      <c r="B534" s="27">
        <v>20</v>
      </c>
      <c r="C534" s="10">
        <f>VLOOKUP($A534+IF($A534=0,1,0),Database!$A:$Y,7,FALSE)</f>
        <v>46190.125</v>
      </c>
      <c r="D534" s="21" t="str">
        <f>VLOOKUP(Pronostics!$B534,Setup_MPP!$A:$G,3,FALSE)</f>
        <v>Anis_MaFihache</v>
      </c>
      <c r="E534" s="21" t="str">
        <f>VLOOKUP(Pronostics!$B534,Setup_MPP!$A:$G,2,FALSE)</f>
        <v>Anis LEBIK</v>
      </c>
      <c r="F534" s="21" t="str">
        <f>VLOOKUP($B534,Setup_MPP!$A:$E,4,FALSE)</f>
        <v>#60DC8C</v>
      </c>
      <c r="G534" s="21" t="str">
        <f>VLOOKUP($B534,Setup_MPP!$A:$E,5,FALSE)</f>
        <v>#22A34F</v>
      </c>
      <c r="H534" s="21" t="str">
        <f>IFERROR(IF(AND(A534&gt;=1,A534&lt;=104),VLOOKUP($A534,Location!$A:$J,6,FALSE),IF(A534=0,"Avant l'ouverture",IF(OR(A534=105,A534=106),"Bonus"))),"")</f>
        <v>Tour 1</v>
      </c>
      <c r="I534" s="21" t="str">
        <f>IF(LEFT(H534,4)="Tour",VLOOKUP(A534,Database!$A:$C,3,FALSE),"")</f>
        <v>J</v>
      </c>
      <c r="J534" s="21" t="str">
        <f>VLOOKUP($A534,Location!$A:$J,7,FALSE)</f>
        <v>Argentine</v>
      </c>
      <c r="K534" s="21" t="str">
        <f>IFERROR(VLOOKUP(J534,Setup_Team!$B:$C,2,FALSE), "TDB")</f>
        <v>ARG</v>
      </c>
      <c r="L534" s="21" t="str">
        <f>VLOOKUP($A534,Location!$A:$J,8,FALSE)</f>
        <v>Algérie</v>
      </c>
      <c r="M534" s="21" t="str">
        <f>IFERROR(VLOOKUP(L534,Setup_Team!$B:$C,2,FALSE), "TDB")</f>
        <v>ALG</v>
      </c>
      <c r="N534" s="21" t="str">
        <f>VLOOKUP($A534,Location!$A:$J,9,FALSE)</f>
        <v>Kansas City, Missouri</v>
      </c>
      <c r="O534" s="21" t="str">
        <f>VLOOKUP($A534,Location!$A:$J,10,FALSE)</f>
        <v>Arrowhead Stadium</v>
      </c>
      <c r="P534" s="27">
        <v>1</v>
      </c>
      <c r="Q534" s="27">
        <v>2</v>
      </c>
      <c r="R534" s="27" t="str">
        <f t="shared" si="49"/>
        <v>1-2</v>
      </c>
      <c r="S534" s="21">
        <v>0</v>
      </c>
      <c r="T534" s="20">
        <f>VLOOKUP($A534,Database!$A:$Y,10,FALSE)</f>
        <v>43</v>
      </c>
      <c r="U534" s="20">
        <f>VLOOKUP($A534,Database!$A:$Y,11,FALSE)</f>
        <v>129</v>
      </c>
      <c r="V534" s="20">
        <f>VLOOKUP($A534,Database!$A:$Y,12,FALSE)</f>
        <v>159</v>
      </c>
      <c r="W534" s="20" t="str">
        <f>VLOOKUP(A534,Database!A:M,13,FALSE)</f>
        <v>Terminé</v>
      </c>
      <c r="X534" s="20">
        <f>VLOOKUP($A534,Database!$A:$Y,20,FALSE)</f>
        <v>3</v>
      </c>
      <c r="Y534" s="20">
        <f>VLOOKUP($A534,Database!$A:$Y,21,FALSE)</f>
        <v>0</v>
      </c>
      <c r="Z534" s="20">
        <f t="shared" si="48"/>
        <v>0</v>
      </c>
      <c r="AA534" s="20">
        <f t="shared" si="44"/>
        <v>0</v>
      </c>
      <c r="AB534" s="20">
        <f t="shared" ca="1" si="45"/>
        <v>0</v>
      </c>
      <c r="AC534" s="20">
        <f t="shared" ca="1" si="46"/>
        <v>0</v>
      </c>
      <c r="AD534" s="20" t="str">
        <f ca="1">IF(AC534=0,"",IF(OR(ISBLANK(P534),ISBLANK(Q534)),"",IF(ISBLANK(VLOOKUP(A534,Database!A:AA,22,FALSE)),"",VLOOKUP(A534,Database!A:AA,22,FALSE))))</f>
        <v/>
      </c>
      <c r="AE534" s="20">
        <f ca="1">IFERROR(
   IF(
     OR(ISBLANK(P534),ISBLANK(Q534)),
     "",
     IF(
       AND(AB534&lt;&gt;"",OR(W534="Terminé",W534="En cours")),
       VLOOKUP(AD534,Setup_ScoreExactBonus!A:D,4,FALSE),
       0
     )),
  0)</f>
        <v>0</v>
      </c>
      <c r="AF534" s="21">
        <f t="shared" ca="1" si="47"/>
        <v>0</v>
      </c>
      <c r="AG534" s="21">
        <f ca="1">SUMIFS(AF$2:AF534,D$2:D534,D534)</f>
        <v>527</v>
      </c>
    </row>
    <row r="535" spans="1:33" hidden="1" x14ac:dyDescent="0.35">
      <c r="A535" s="21">
        <f>IF(ISBLANK(B535),"",COUNTIF(B$2:B535,B535))-1</f>
        <v>19</v>
      </c>
      <c r="B535" s="27">
        <v>21</v>
      </c>
      <c r="C535" s="10">
        <f>VLOOKUP($A535+IF($A535=0,1,0),Database!$A:$Y,7,FALSE)</f>
        <v>46190.125</v>
      </c>
      <c r="D535" s="21" t="str">
        <f>VLOOKUP(Pronostics!$B535,Setup_MPP!$A:$G,3,FALSE)</f>
        <v>JUJULABOSS13</v>
      </c>
      <c r="E535" s="21" t="str">
        <f>VLOOKUP(Pronostics!$B535,Setup_MPP!$A:$G,2,FALSE)</f>
        <v>Julia BOUANAN</v>
      </c>
      <c r="F535" s="21" t="str">
        <f>VLOOKUP($B535,Setup_MPP!$A:$E,4,FALSE)</f>
        <v>#2FAEE0</v>
      </c>
      <c r="G535" s="21" t="str">
        <f>VLOOKUP($B535,Setup_MPP!$A:$E,5,FALSE)</f>
        <v>#BEA064</v>
      </c>
      <c r="H535" s="21" t="str">
        <f>IFERROR(IF(AND(A535&gt;=1,A535&lt;=104),VLOOKUP($A535,Location!$A:$J,6,FALSE),IF(A535=0,"Avant l'ouverture",IF(OR(A535=105,A535=106),"Bonus"))),"")</f>
        <v>Tour 1</v>
      </c>
      <c r="I535" s="21" t="str">
        <f>IF(LEFT(H535,4)="Tour",VLOOKUP(A535,Database!$A:$C,3,FALSE),"")</f>
        <v>J</v>
      </c>
      <c r="J535" s="21" t="str">
        <f>VLOOKUP($A535,Location!$A:$J,7,FALSE)</f>
        <v>Argentine</v>
      </c>
      <c r="K535" s="21" t="str">
        <f>IFERROR(VLOOKUP(J535,Setup_Team!$B:$C,2,FALSE), "TDB")</f>
        <v>ARG</v>
      </c>
      <c r="L535" s="21" t="str">
        <f>VLOOKUP($A535,Location!$A:$J,8,FALSE)</f>
        <v>Algérie</v>
      </c>
      <c r="M535" s="21" t="str">
        <f>IFERROR(VLOOKUP(L535,Setup_Team!$B:$C,2,FALSE), "TDB")</f>
        <v>ALG</v>
      </c>
      <c r="N535" s="21" t="str">
        <f>VLOOKUP($A535,Location!$A:$J,9,FALSE)</f>
        <v>Kansas City, Missouri</v>
      </c>
      <c r="O535" s="21" t="str">
        <f>VLOOKUP($A535,Location!$A:$J,10,FALSE)</f>
        <v>Arrowhead Stadium</v>
      </c>
      <c r="P535" s="27">
        <v>5</v>
      </c>
      <c r="Q535" s="27">
        <v>4</v>
      </c>
      <c r="R535" s="27" t="str">
        <f t="shared" si="49"/>
        <v>5-4</v>
      </c>
      <c r="S535" s="21">
        <v>0</v>
      </c>
      <c r="T535" s="20">
        <f>VLOOKUP($A535,Database!$A:$Y,10,FALSE)</f>
        <v>43</v>
      </c>
      <c r="U535" s="20">
        <f>VLOOKUP($A535,Database!$A:$Y,11,FALSE)</f>
        <v>129</v>
      </c>
      <c r="V535" s="20">
        <f>VLOOKUP($A535,Database!$A:$Y,12,FALSE)</f>
        <v>159</v>
      </c>
      <c r="W535" s="20" t="str">
        <f>VLOOKUP(A535,Database!A:M,13,FALSE)</f>
        <v>Terminé</v>
      </c>
      <c r="X535" s="20">
        <f>VLOOKUP($A535,Database!$A:$Y,20,FALSE)</f>
        <v>3</v>
      </c>
      <c r="Y535" s="20">
        <f>VLOOKUP($A535,Database!$A:$Y,21,FALSE)</f>
        <v>0</v>
      </c>
      <c r="Z535" s="20">
        <f t="shared" si="48"/>
        <v>0</v>
      </c>
      <c r="AA535" s="20">
        <f t="shared" si="44"/>
        <v>1</v>
      </c>
      <c r="AB535" s="20">
        <f t="shared" ca="1" si="45"/>
        <v>43</v>
      </c>
      <c r="AC535" s="20">
        <f t="shared" ca="1" si="46"/>
        <v>0</v>
      </c>
      <c r="AD535" s="20" t="str">
        <f ca="1">IF(AC535=0,"",IF(OR(ISBLANK(P535),ISBLANK(Q535)),"",IF(ISBLANK(VLOOKUP(A535,Database!A:AA,22,FALSE)),"",VLOOKUP(A535,Database!A:AA,22,FALSE))))</f>
        <v/>
      </c>
      <c r="AE535" s="20">
        <f ca="1">IFERROR(
   IF(
     OR(ISBLANK(P535),ISBLANK(Q535)),
     "",
     IF(
       AND(AB535&lt;&gt;"",OR(W535="Terminé",W535="En cours")),
       VLOOKUP(AD535,Setup_ScoreExactBonus!A:D,4,FALSE),
       0
     )),
  0)</f>
        <v>0</v>
      </c>
      <c r="AF535" s="21">
        <f t="shared" ca="1" si="47"/>
        <v>43</v>
      </c>
      <c r="AG535" s="21">
        <f ca="1">SUMIFS(AF$2:AF535,D$2:D535,D535)</f>
        <v>727</v>
      </c>
    </row>
    <row r="536" spans="1:33" hidden="1" x14ac:dyDescent="0.35">
      <c r="A536" s="21">
        <f>IF(ISBLANK(B536),"",COUNTIF(B$2:B536,B536))-1</f>
        <v>19</v>
      </c>
      <c r="B536" s="27">
        <v>22</v>
      </c>
      <c r="C536" s="10">
        <f>VLOOKUP($A536+IF($A536=0,1,0),Database!$A:$Y,7,FALSE)</f>
        <v>46190.125</v>
      </c>
      <c r="D536" s="21" t="str">
        <f>VLOOKUP(Pronostics!$B536,Setup_MPP!$A:$G,3,FALSE)</f>
        <v>Jujumsrd</v>
      </c>
      <c r="E536" s="21" t="str">
        <f>VLOOKUP(Pronostics!$B536,Setup_MPP!$A:$G,2,FALSE)</f>
        <v>Julie Mansard</v>
      </c>
      <c r="F536" s="21" t="str">
        <f>VLOOKUP($B536,Setup_MPP!$A:$E,4,FALSE)</f>
        <v>#41DEF0</v>
      </c>
      <c r="G536" s="21" t="str">
        <f>VLOOKUP($B536,Setup_MPP!$A:$E,5,FALSE)</f>
        <v>#0BA6B7</v>
      </c>
      <c r="H536" s="21" t="str">
        <f>IFERROR(IF(AND(A536&gt;=1,A536&lt;=104),VLOOKUP($A536,Location!$A:$J,6,FALSE),IF(A536=0,"Avant l'ouverture",IF(OR(A536=105,A536=106),"Bonus"))),"")</f>
        <v>Tour 1</v>
      </c>
      <c r="I536" s="21" t="str">
        <f>IF(LEFT(H536,4)="Tour",VLOOKUP(A536,Database!$A:$C,3,FALSE),"")</f>
        <v>J</v>
      </c>
      <c r="J536" s="21" t="str">
        <f>VLOOKUP($A536,Location!$A:$J,7,FALSE)</f>
        <v>Argentine</v>
      </c>
      <c r="K536" s="21" t="str">
        <f>IFERROR(VLOOKUP(J536,Setup_Team!$B:$C,2,FALSE), "TDB")</f>
        <v>ARG</v>
      </c>
      <c r="L536" s="21" t="str">
        <f>VLOOKUP($A536,Location!$A:$J,8,FALSE)</f>
        <v>Algérie</v>
      </c>
      <c r="M536" s="21" t="str">
        <f>IFERROR(VLOOKUP(L536,Setup_Team!$B:$C,2,FALSE), "TDB")</f>
        <v>ALG</v>
      </c>
      <c r="N536" s="21" t="str">
        <f>VLOOKUP($A536,Location!$A:$J,9,FALSE)</f>
        <v>Kansas City, Missouri</v>
      </c>
      <c r="O536" s="21" t="str">
        <f>VLOOKUP($A536,Location!$A:$J,10,FALSE)</f>
        <v>Arrowhead Stadium</v>
      </c>
      <c r="P536" s="27">
        <v>1</v>
      </c>
      <c r="Q536" s="27">
        <v>0</v>
      </c>
      <c r="R536" s="27" t="str">
        <f t="shared" si="49"/>
        <v>1-0</v>
      </c>
      <c r="S536" s="21">
        <v>0</v>
      </c>
      <c r="T536" s="20">
        <f>VLOOKUP($A536,Database!$A:$Y,10,FALSE)</f>
        <v>43</v>
      </c>
      <c r="U536" s="20">
        <f>VLOOKUP($A536,Database!$A:$Y,11,FALSE)</f>
        <v>129</v>
      </c>
      <c r="V536" s="20">
        <f>VLOOKUP($A536,Database!$A:$Y,12,FALSE)</f>
        <v>159</v>
      </c>
      <c r="W536" s="20" t="str">
        <f>VLOOKUP(A536,Database!A:M,13,FALSE)</f>
        <v>Terminé</v>
      </c>
      <c r="X536" s="20">
        <f>VLOOKUP($A536,Database!$A:$Y,20,FALSE)</f>
        <v>3</v>
      </c>
      <c r="Y536" s="20">
        <f>VLOOKUP($A536,Database!$A:$Y,21,FALSE)</f>
        <v>0</v>
      </c>
      <c r="Z536" s="20">
        <f t="shared" si="48"/>
        <v>0</v>
      </c>
      <c r="AA536" s="20">
        <f t="shared" si="44"/>
        <v>1</v>
      </c>
      <c r="AB536" s="20">
        <f t="shared" ca="1" si="45"/>
        <v>43</v>
      </c>
      <c r="AC536" s="20">
        <f t="shared" ca="1" si="46"/>
        <v>0</v>
      </c>
      <c r="AD536" s="20" t="str">
        <f ca="1">IF(AC536=0,"",IF(OR(ISBLANK(P536),ISBLANK(Q536)),"",IF(ISBLANK(VLOOKUP(A536,Database!A:AA,22,FALSE)),"",VLOOKUP(A536,Database!A:AA,22,FALSE))))</f>
        <v/>
      </c>
      <c r="AE536" s="20">
        <f ca="1">IFERROR(
   IF(
     OR(ISBLANK(P536),ISBLANK(Q536)),
     "",
     IF(
       AND(AB536&lt;&gt;"",OR(W536="Terminé",W536="En cours")),
       VLOOKUP(AD536,Setup_ScoreExactBonus!A:D,4,FALSE),
       0
     )),
  0)</f>
        <v>0</v>
      </c>
      <c r="AF536" s="21">
        <f t="shared" ca="1" si="47"/>
        <v>43</v>
      </c>
      <c r="AG536" s="21">
        <f ca="1">SUMIFS(AF$2:AF536,D$2:D536,D536)</f>
        <v>437</v>
      </c>
    </row>
    <row r="537" spans="1:33" hidden="1" x14ac:dyDescent="0.35">
      <c r="A537" s="21">
        <f>IF(ISBLANK(B537),"",COUNTIF(B$2:B537,B537))-1</f>
        <v>19</v>
      </c>
      <c r="B537" s="27">
        <v>23</v>
      </c>
      <c r="C537" s="10">
        <f>VLOOKUP($A537+IF($A537=0,1,0),Database!$A:$Y,7,FALSE)</f>
        <v>46190.125</v>
      </c>
      <c r="D537" s="21" t="str">
        <f>VLOOKUP(Pronostics!$B537,Setup_MPP!$A:$G,3,FALSE)</f>
        <v>DJUDJUPRONO</v>
      </c>
      <c r="E537" s="21" t="str">
        <f>VLOOKUP(Pronostics!$B537,Setup_MPP!$A:$G,2,FALSE)</f>
        <v>Juliette</v>
      </c>
      <c r="F537" s="21" t="str">
        <f>VLOOKUP($B537,Setup_MPP!$A:$E,4,FALSE)</f>
        <v>#F2A2A2</v>
      </c>
      <c r="G537" s="21" t="str">
        <f>VLOOKUP($B537,Setup_MPP!$A:$E,5,FALSE)</f>
        <v>#C25D5D</v>
      </c>
      <c r="H537" s="21" t="str">
        <f>IFERROR(IF(AND(A537&gt;=1,A537&lt;=104),VLOOKUP($A537,Location!$A:$J,6,FALSE),IF(A537=0,"Avant l'ouverture",IF(OR(A537=105,A537=106),"Bonus"))),"")</f>
        <v>Tour 1</v>
      </c>
      <c r="I537" s="21" t="str">
        <f>IF(LEFT(H537,4)="Tour",VLOOKUP(A537,Database!$A:$C,3,FALSE),"")</f>
        <v>J</v>
      </c>
      <c r="J537" s="21" t="str">
        <f>VLOOKUP($A537,Location!$A:$J,7,FALSE)</f>
        <v>Argentine</v>
      </c>
      <c r="K537" s="21" t="str">
        <f>IFERROR(VLOOKUP(J537,Setup_Team!$B:$C,2,FALSE), "TDB")</f>
        <v>ARG</v>
      </c>
      <c r="L537" s="21" t="str">
        <f>VLOOKUP($A537,Location!$A:$J,8,FALSE)</f>
        <v>Algérie</v>
      </c>
      <c r="M537" s="21" t="str">
        <f>IFERROR(VLOOKUP(L537,Setup_Team!$B:$C,2,FALSE), "TDB")</f>
        <v>ALG</v>
      </c>
      <c r="N537" s="21" t="str">
        <f>VLOOKUP($A537,Location!$A:$J,9,FALSE)</f>
        <v>Kansas City, Missouri</v>
      </c>
      <c r="O537" s="21" t="str">
        <f>VLOOKUP($A537,Location!$A:$J,10,FALSE)</f>
        <v>Arrowhead Stadium</v>
      </c>
      <c r="P537" s="27">
        <v>2</v>
      </c>
      <c r="Q537" s="27">
        <v>1</v>
      </c>
      <c r="R537" s="27" t="str">
        <f t="shared" si="49"/>
        <v>2-1</v>
      </c>
      <c r="S537" s="21">
        <v>0</v>
      </c>
      <c r="T537" s="20">
        <f>VLOOKUP($A537,Database!$A:$Y,10,FALSE)</f>
        <v>43</v>
      </c>
      <c r="U537" s="20">
        <f>VLOOKUP($A537,Database!$A:$Y,11,FALSE)</f>
        <v>129</v>
      </c>
      <c r="V537" s="20">
        <f>VLOOKUP($A537,Database!$A:$Y,12,FALSE)</f>
        <v>159</v>
      </c>
      <c r="W537" s="20" t="str">
        <f>VLOOKUP(A537,Database!A:M,13,FALSE)</f>
        <v>Terminé</v>
      </c>
      <c r="X537" s="20">
        <f>VLOOKUP($A537,Database!$A:$Y,20,FALSE)</f>
        <v>3</v>
      </c>
      <c r="Y537" s="20">
        <f>VLOOKUP($A537,Database!$A:$Y,21,FALSE)</f>
        <v>0</v>
      </c>
      <c r="Z537" s="20">
        <f t="shared" si="48"/>
        <v>0</v>
      </c>
      <c r="AA537" s="20">
        <f t="shared" si="44"/>
        <v>1</v>
      </c>
      <c r="AB537" s="20">
        <f t="shared" ca="1" si="45"/>
        <v>43</v>
      </c>
      <c r="AC537" s="20">
        <f t="shared" ca="1" si="46"/>
        <v>0</v>
      </c>
      <c r="AD537" s="20" t="str">
        <f ca="1">IF(AC537=0,"",IF(OR(ISBLANK(P537),ISBLANK(Q537)),"",IF(ISBLANK(VLOOKUP(A537,Database!A:AA,22,FALSE)),"",VLOOKUP(A537,Database!A:AA,22,FALSE))))</f>
        <v/>
      </c>
      <c r="AE537" s="20">
        <f ca="1">IFERROR(
   IF(
     OR(ISBLANK(P537),ISBLANK(Q537)),
     "",
     IF(
       AND(AB537&lt;&gt;"",OR(W537="Terminé",W537="En cours")),
       VLOOKUP(AD537,Setup_ScoreExactBonus!A:D,4,FALSE),
       0
     )),
  0)</f>
        <v>0</v>
      </c>
      <c r="AF537" s="21">
        <f t="shared" ca="1" si="47"/>
        <v>43</v>
      </c>
      <c r="AG537" s="21">
        <f ca="1">SUMIFS(AF$2:AF537,D$2:D537,D537)</f>
        <v>400</v>
      </c>
    </row>
    <row r="538" spans="1:33" hidden="1" x14ac:dyDescent="0.35">
      <c r="A538" s="21">
        <f>IF(ISBLANK(B538),"",COUNTIF(B$2:B538,B538))-1</f>
        <v>19</v>
      </c>
      <c r="B538" s="27">
        <v>24</v>
      </c>
      <c r="C538" s="10">
        <f>VLOOKUP($A538+IF($A538=0,1,0),Database!$A:$Y,7,FALSE)</f>
        <v>46190.125</v>
      </c>
      <c r="D538" s="21" t="str">
        <f>VLOOKUP(Pronostics!$B538,Setup_MPP!$A:$G,3,FALSE)</f>
        <v>Samyaaaaaaaaaa</v>
      </c>
      <c r="E538" s="21" t="str">
        <f>VLOOKUP(Pronostics!$B538,Setup_MPP!$A:$G,2,FALSE)</f>
        <v>Samya ALAOUI</v>
      </c>
      <c r="F538" s="21" t="str">
        <f>VLOOKUP($B538,Setup_MPP!$A:$E,4,FALSE)</f>
        <v>#A2F2C7</v>
      </c>
      <c r="G538" s="21" t="str">
        <f>VLOOKUP($B538,Setup_MPP!$A:$E,5,FALSE)</f>
        <v>#5DC18C</v>
      </c>
      <c r="H538" s="21" t="str">
        <f>IFERROR(IF(AND(A538&gt;=1,A538&lt;=104),VLOOKUP($A538,Location!$A:$J,6,FALSE),IF(A538=0,"Avant l'ouverture",IF(OR(A538=105,A538=106),"Bonus"))),"")</f>
        <v>Tour 1</v>
      </c>
      <c r="I538" s="21" t="str">
        <f>IF(LEFT(H538,4)="Tour",VLOOKUP(A538,Database!$A:$C,3,FALSE),"")</f>
        <v>J</v>
      </c>
      <c r="J538" s="21" t="str">
        <f>VLOOKUP($A538,Location!$A:$J,7,FALSE)</f>
        <v>Argentine</v>
      </c>
      <c r="K538" s="21" t="str">
        <f>IFERROR(VLOOKUP(J538,Setup_Team!$B:$C,2,FALSE), "TDB")</f>
        <v>ARG</v>
      </c>
      <c r="L538" s="21" t="str">
        <f>VLOOKUP($A538,Location!$A:$J,8,FALSE)</f>
        <v>Algérie</v>
      </c>
      <c r="M538" s="21" t="str">
        <f>IFERROR(VLOOKUP(L538,Setup_Team!$B:$C,2,FALSE), "TDB")</f>
        <v>ALG</v>
      </c>
      <c r="N538" s="21" t="str">
        <f>VLOOKUP($A538,Location!$A:$J,9,FALSE)</f>
        <v>Kansas City, Missouri</v>
      </c>
      <c r="O538" s="21" t="str">
        <f>VLOOKUP($A538,Location!$A:$J,10,FALSE)</f>
        <v>Arrowhead Stadium</v>
      </c>
      <c r="P538" s="27">
        <v>2</v>
      </c>
      <c r="Q538" s="27">
        <v>1</v>
      </c>
      <c r="R538" s="27" t="str">
        <f t="shared" si="49"/>
        <v>2-1</v>
      </c>
      <c r="S538" s="21">
        <v>0</v>
      </c>
      <c r="T538" s="20">
        <f>VLOOKUP($A538,Database!$A:$Y,10,FALSE)</f>
        <v>43</v>
      </c>
      <c r="U538" s="20">
        <f>VLOOKUP($A538,Database!$A:$Y,11,FALSE)</f>
        <v>129</v>
      </c>
      <c r="V538" s="20">
        <f>VLOOKUP($A538,Database!$A:$Y,12,FALSE)</f>
        <v>159</v>
      </c>
      <c r="W538" s="20" t="str">
        <f>VLOOKUP(A538,Database!A:M,13,FALSE)</f>
        <v>Terminé</v>
      </c>
      <c r="X538" s="20">
        <f>VLOOKUP($A538,Database!$A:$Y,20,FALSE)</f>
        <v>3</v>
      </c>
      <c r="Y538" s="20">
        <f>VLOOKUP($A538,Database!$A:$Y,21,FALSE)</f>
        <v>0</v>
      </c>
      <c r="Z538" s="20">
        <f t="shared" si="48"/>
        <v>0</v>
      </c>
      <c r="AA538" s="20">
        <f t="shared" si="44"/>
        <v>1</v>
      </c>
      <c r="AB538" s="20">
        <f t="shared" ca="1" si="45"/>
        <v>43</v>
      </c>
      <c r="AC538" s="20">
        <f t="shared" ca="1" si="46"/>
        <v>0</v>
      </c>
      <c r="AD538" s="20" t="str">
        <f ca="1">IF(AC538=0,"",IF(OR(ISBLANK(P538),ISBLANK(Q538)),"",IF(ISBLANK(VLOOKUP(A538,Database!A:AA,22,FALSE)),"",VLOOKUP(A538,Database!A:AA,22,FALSE))))</f>
        <v/>
      </c>
      <c r="AE538" s="20">
        <f ca="1">IFERROR(
   IF(
     OR(ISBLANK(P538),ISBLANK(Q538)),
     "",
     IF(
       AND(AB538&lt;&gt;"",OR(W538="Terminé",W538="En cours")),
       VLOOKUP(AD538,Setup_ScoreExactBonus!A:D,4,FALSE),
       0
     )),
  0)</f>
        <v>0</v>
      </c>
      <c r="AF538" s="21">
        <f t="shared" ca="1" si="47"/>
        <v>43</v>
      </c>
      <c r="AG538" s="21">
        <f ca="1">SUMIFS(AF$2:AF538,D$2:D538,D538)</f>
        <v>961</v>
      </c>
    </row>
    <row r="539" spans="1:33" hidden="1" x14ac:dyDescent="0.35">
      <c r="A539" s="21">
        <f>IF(ISBLANK(B539),"",COUNTIF(B$2:B539,B539))-1</f>
        <v>19</v>
      </c>
      <c r="B539" s="27">
        <v>25</v>
      </c>
      <c r="C539" s="10">
        <f>VLOOKUP($A539+IF($A539=0,1,0),Database!$A:$Y,7,FALSE)</f>
        <v>46190.125</v>
      </c>
      <c r="D539" s="21" t="str">
        <f>VLOOKUP(Pronostics!$B539,Setup_MPP!$A:$G,3,FALSE)</f>
        <v>leaw0808</v>
      </c>
      <c r="E539" s="21" t="str">
        <f>VLOOKUP(Pronostics!$B539,Setup_MPP!$A:$G,2,FALSE)</f>
        <v>Léa WALOCQ</v>
      </c>
      <c r="F539" s="21" t="str">
        <f>VLOOKUP($B539,Setup_MPP!$A:$E,4,FALSE)</f>
        <v>#D1B9EB</v>
      </c>
      <c r="G539" s="21" t="str">
        <f>VLOOKUP($B539,Setup_MPP!$A:$E,5,FALSE)</f>
        <v>#B58BC7</v>
      </c>
      <c r="H539" s="21" t="str">
        <f>IFERROR(IF(AND(A539&gt;=1,A539&lt;=104),VLOOKUP($A539,Location!$A:$J,6,FALSE),IF(A539=0,"Avant l'ouverture",IF(OR(A539=105,A539=106),"Bonus"))),"")</f>
        <v>Tour 1</v>
      </c>
      <c r="I539" s="21" t="str">
        <f>IF(LEFT(H539,4)="Tour",VLOOKUP(A539,Database!$A:$C,3,FALSE),"")</f>
        <v>J</v>
      </c>
      <c r="J539" s="21" t="str">
        <f>VLOOKUP($A539,Location!$A:$J,7,FALSE)</f>
        <v>Argentine</v>
      </c>
      <c r="K539" s="21" t="str">
        <f>IFERROR(VLOOKUP(J539,Setup_Team!$B:$C,2,FALSE), "TDB")</f>
        <v>ARG</v>
      </c>
      <c r="L539" s="21" t="str">
        <f>VLOOKUP($A539,Location!$A:$J,8,FALSE)</f>
        <v>Algérie</v>
      </c>
      <c r="M539" s="21" t="str">
        <f>IFERROR(VLOOKUP(L539,Setup_Team!$B:$C,2,FALSE), "TDB")</f>
        <v>ALG</v>
      </c>
      <c r="N539" s="21" t="str">
        <f>VLOOKUP($A539,Location!$A:$J,9,FALSE)</f>
        <v>Kansas City, Missouri</v>
      </c>
      <c r="O539" s="21" t="str">
        <f>VLOOKUP($A539,Location!$A:$J,10,FALSE)</f>
        <v>Arrowhead Stadium</v>
      </c>
      <c r="P539" s="27">
        <v>2</v>
      </c>
      <c r="Q539" s="27">
        <v>1</v>
      </c>
      <c r="R539" s="27" t="str">
        <f t="shared" si="49"/>
        <v>2-1</v>
      </c>
      <c r="S539" s="21">
        <v>0</v>
      </c>
      <c r="T539" s="20">
        <f>VLOOKUP($A539,Database!$A:$Y,10,FALSE)</f>
        <v>43</v>
      </c>
      <c r="U539" s="20">
        <f>VLOOKUP($A539,Database!$A:$Y,11,FALSE)</f>
        <v>129</v>
      </c>
      <c r="V539" s="20">
        <f>VLOOKUP($A539,Database!$A:$Y,12,FALSE)</f>
        <v>159</v>
      </c>
      <c r="W539" s="20" t="str">
        <f>VLOOKUP(A539,Database!A:M,13,FALSE)</f>
        <v>Terminé</v>
      </c>
      <c r="X539" s="20">
        <f>VLOOKUP($A539,Database!$A:$Y,20,FALSE)</f>
        <v>3</v>
      </c>
      <c r="Y539" s="20">
        <f>VLOOKUP($A539,Database!$A:$Y,21,FALSE)</f>
        <v>0</v>
      </c>
      <c r="Z539" s="20">
        <f t="shared" si="48"/>
        <v>0</v>
      </c>
      <c r="AA539" s="20">
        <f t="shared" si="44"/>
        <v>1</v>
      </c>
      <c r="AB539" s="20">
        <f t="shared" ca="1" si="45"/>
        <v>43</v>
      </c>
      <c r="AC539" s="20">
        <f t="shared" ca="1" si="46"/>
        <v>0</v>
      </c>
      <c r="AD539" s="20" t="str">
        <f ca="1">IF(AC539=0,"",IF(OR(ISBLANK(P539),ISBLANK(Q539)),"",IF(ISBLANK(VLOOKUP(A539,Database!A:AA,22,FALSE)),"",VLOOKUP(A539,Database!A:AA,22,FALSE))))</f>
        <v/>
      </c>
      <c r="AE539" s="20">
        <f ca="1">IFERROR(
   IF(
     OR(ISBLANK(P539),ISBLANK(Q539)),
     "",
     IF(
       AND(AB539&lt;&gt;"",OR(W539="Terminé",W539="En cours")),
       VLOOKUP(AD539,Setup_ScoreExactBonus!A:D,4,FALSE),
       0
     )),
  0)</f>
        <v>0</v>
      </c>
      <c r="AF539" s="21">
        <f t="shared" ca="1" si="47"/>
        <v>43</v>
      </c>
      <c r="AG539" s="21">
        <f ca="1">SUMIFS(AF$2:AF539,D$2:D539,D539)</f>
        <v>440</v>
      </c>
    </row>
    <row r="540" spans="1:33" hidden="1" x14ac:dyDescent="0.35">
      <c r="A540" s="21">
        <f>IF(ISBLANK(B540),"",COUNTIF(B$2:B540,B540))-1</f>
        <v>19</v>
      </c>
      <c r="B540" s="27">
        <v>26</v>
      </c>
      <c r="C540" s="10">
        <v>46184.875</v>
      </c>
      <c r="D540" s="21" t="str">
        <f>VLOOKUP(Pronostics!$B540,Setup_MPP!$A:$G,3,FALSE)</f>
        <v>Mohamad#5GGG1</v>
      </c>
      <c r="E540" s="21" t="str">
        <f>VLOOKUP(Pronostics!$B540,Setup_MPP!$A:$G,2,FALSE)</f>
        <v>Mohamad EL KAWAS</v>
      </c>
      <c r="F540" s="21" t="str">
        <f>VLOOKUP($B540,Setup_MPP!$A:$E,4,FALSE)</f>
        <v>#EB8787</v>
      </c>
      <c r="G540" s="21" t="str">
        <f>VLOOKUP($B540,Setup_MPP!$A:$E,5,FALSE)</f>
        <v>#368E2C</v>
      </c>
      <c r="H540" s="21" t="str">
        <f>IFERROR(IF(AND(A540&gt;=1,A540&lt;=104),VLOOKUP($A540,Location!$A:$J,6,FALSE),IF(A540=0,"Avant l'ouverture",IF(OR(A540=105,A540=106),"Bonus"))),"")</f>
        <v>Tour 1</v>
      </c>
      <c r="I540" s="21" t="str">
        <f>IF(LEFT(H540,4)="Tour",VLOOKUP(A540,Database!$A:$C,3,FALSE),"")</f>
        <v>J</v>
      </c>
      <c r="J540" s="21" t="str">
        <f>VLOOKUP($A540,Location!$A:$J,7,FALSE)</f>
        <v>Argentine</v>
      </c>
      <c r="K540" s="21" t="str">
        <f>IFERROR(VLOOKUP(J540,Setup_Team!$B:$C,2,FALSE), "TDB")</f>
        <v>ARG</v>
      </c>
      <c r="L540" s="21" t="str">
        <f>VLOOKUP($A540,Location!$A:$J,8,FALSE)</f>
        <v>Algérie</v>
      </c>
      <c r="M540" s="21" t="str">
        <f>IFERROR(VLOOKUP(L540,Setup_Team!$B:$C,2,FALSE), "TDB")</f>
        <v>ALG</v>
      </c>
      <c r="P540" s="21">
        <v>3</v>
      </c>
      <c r="Q540" s="21">
        <v>1</v>
      </c>
      <c r="R540" s="27" t="str">
        <f t="shared" si="49"/>
        <v>3-1</v>
      </c>
      <c r="S540" s="21">
        <v>0</v>
      </c>
      <c r="T540" s="20">
        <f>VLOOKUP($A540,Database!$A:$Y,10,FALSE)</f>
        <v>43</v>
      </c>
      <c r="U540" s="20">
        <f>VLOOKUP($A540,Database!$A:$Y,11,FALSE)</f>
        <v>129</v>
      </c>
      <c r="V540" s="20">
        <f>VLOOKUP($A540,Database!$A:$Y,12,FALSE)</f>
        <v>159</v>
      </c>
      <c r="W540" s="20" t="str">
        <f>VLOOKUP(A540,Database!A:M,13,FALSE)</f>
        <v>Terminé</v>
      </c>
      <c r="X540" s="20">
        <f>VLOOKUP($A540,Database!$A:$Y,20,FALSE)</f>
        <v>3</v>
      </c>
      <c r="Y540" s="20">
        <f>VLOOKUP($A540,Database!$A:$Y,21,FALSE)</f>
        <v>0</v>
      </c>
      <c r="Z540" s="20">
        <f t="shared" si="48"/>
        <v>0</v>
      </c>
      <c r="AA540" s="20">
        <f t="shared" si="44"/>
        <v>1</v>
      </c>
      <c r="AB540" s="20">
        <f t="shared" ca="1" si="45"/>
        <v>43</v>
      </c>
      <c r="AC540" s="20">
        <f t="shared" ca="1" si="46"/>
        <v>0</v>
      </c>
      <c r="AD540" s="20" t="str">
        <f ca="1">IF(AC540=0,"",IF(OR(ISBLANK(P540),ISBLANK(Q540)),"",IF(ISBLANK(VLOOKUP(A540,Database!A:AA,22,FALSE)),"",VLOOKUP(A540,Database!A:AA,22,FALSE))))</f>
        <v/>
      </c>
      <c r="AE540" s="20">
        <f ca="1">IFERROR(
   IF(
     OR(ISBLANK(P540),ISBLANK(Q540)),
     "",
     IF(
       AND(AB540&lt;&gt;"",OR(W540="Terminé",W540="En cours")),
       VLOOKUP(AD540,Setup_ScoreExactBonus!A:D,4,FALSE),
       0
     )),
  0)</f>
        <v>0</v>
      </c>
      <c r="AF540" s="21">
        <f t="shared" ca="1" si="47"/>
        <v>43</v>
      </c>
      <c r="AG540" s="21">
        <f ca="1">SUMIFS(AF$2:AF540,D$2:D540,D540)</f>
        <v>439</v>
      </c>
    </row>
    <row r="541" spans="1:33" hidden="1" x14ac:dyDescent="0.35">
      <c r="A541" s="21">
        <f>IF(ISBLANK(B541),"",COUNTIF(B$2:B541,B541))-1</f>
        <v>19</v>
      </c>
      <c r="B541" s="27">
        <v>27</v>
      </c>
      <c r="C541" s="10">
        <f>VLOOKUP($A541+IF($A541=0,1,0),Database!$A:$Y,7,FALSE)</f>
        <v>46190.125</v>
      </c>
      <c r="D541" s="21" t="str">
        <f>VLOOKUP(Pronostics!$B541,Setup_MPP!$A:$G,3,FALSE)</f>
        <v>maryemkappa</v>
      </c>
      <c r="E541" s="21" t="str">
        <f>VLOOKUP(Pronostics!$B541,Setup_MPP!$A:$G,2,FALSE)</f>
        <v>Maryem GUIZANI</v>
      </c>
      <c r="F541" s="21" t="str">
        <f>VLOOKUP($B541,Setup_MPP!$A:$E,4,FALSE)</f>
        <v>#BCA2F4</v>
      </c>
      <c r="G541" s="21" t="str">
        <f>VLOOKUP($B541,Setup_MPP!$A:$E,5,FALSE)</f>
        <v>#6D3DD5</v>
      </c>
      <c r="H541" s="21" t="str">
        <f>IFERROR(IF(AND(A541&gt;=1,A541&lt;=104),VLOOKUP($A541,Location!$A:$J,6,FALSE),IF(A541=0,"Avant l'ouverture",IF(OR(A541=105,A541=106),"Bonus"))),"")</f>
        <v>Tour 1</v>
      </c>
      <c r="I541" s="21" t="str">
        <f>IF(LEFT(H541,4)="Tour",VLOOKUP(A541,Database!$A:$C,3,FALSE),"")</f>
        <v>J</v>
      </c>
      <c r="J541" s="21" t="str">
        <f>VLOOKUP($A541,Location!$A:$J,7,FALSE)</f>
        <v>Argentine</v>
      </c>
      <c r="K541" s="21" t="str">
        <f>IFERROR(VLOOKUP(J541,Setup_Team!$B:$C,2,FALSE), "TDB")</f>
        <v>ARG</v>
      </c>
      <c r="L541" s="21" t="str">
        <f>VLOOKUP($A541,Location!$A:$J,8,FALSE)</f>
        <v>Algérie</v>
      </c>
      <c r="M541" s="21" t="str">
        <f>IFERROR(VLOOKUP(L541,Setup_Team!$B:$C,2,FALSE), "TDB")</f>
        <v>ALG</v>
      </c>
      <c r="R541" s="27" t="str">
        <f t="shared" si="49"/>
        <v>0-0</v>
      </c>
      <c r="S541" s="21">
        <v>0</v>
      </c>
      <c r="T541" s="20">
        <f>VLOOKUP($A541,Database!$A:$Y,10,FALSE)</f>
        <v>43</v>
      </c>
      <c r="U541" s="20">
        <f>VLOOKUP($A541,Database!$A:$Y,11,FALSE)</f>
        <v>129</v>
      </c>
      <c r="V541" s="20">
        <f>VLOOKUP($A541,Database!$A:$Y,12,FALSE)</f>
        <v>159</v>
      </c>
      <c r="W541" s="20" t="str">
        <f>VLOOKUP(A541,Database!A:M,13,FALSE)</f>
        <v>Terminé</v>
      </c>
      <c r="X541" s="20">
        <f>VLOOKUP($A541,Database!$A:$Y,20,FALSE)</f>
        <v>3</v>
      </c>
      <c r="Y541" s="20">
        <f>VLOOKUP($A541,Database!$A:$Y,21,FALSE)</f>
        <v>0</v>
      </c>
      <c r="Z541" s="20">
        <f t="shared" si="48"/>
        <v>1</v>
      </c>
      <c r="AA541" s="20" t="str">
        <f t="shared" ref="AA541:AA604" si="50">IF(OR(ISBLANK(P541),ISBLANK(Q541)),"",IF(OR(AND(P541&gt;Q541,X541&gt;Y541),AND(P541=Q541,X541=Y541),AND(P541&lt;Q541,X541&lt;Y541)),1,0))</f>
        <v/>
      </c>
      <c r="AB541" s="20">
        <f t="shared" ref="AB541:AB604" ca="1" si="51">IF(C541&lt;NOW(),IF(AND(P541&gt;Q541,X541&gt;Y541),T541,IF(AND(P541=Q541,X541=Y541),U541,IF(AND(P541&lt;Q541,X541&lt;Y541),V541,0))),"")</f>
        <v>0</v>
      </c>
      <c r="AC541" s="20">
        <f t="shared" ref="AC541:AC604" ca="1" si="52">IF(AND(P541=X541,Q541=Y541,NOT(ISBLANK(P541)),NOT(ISBLANK(Q541)),NOT(ISBLANK(X541)),NOT(ISBLANK(AB541))),1,0)</f>
        <v>0</v>
      </c>
      <c r="AD541" s="20" t="str">
        <f ca="1">IF(AC541=0,"",IF(OR(ISBLANK(P541),ISBLANK(Q541)),"",IF(ISBLANK(VLOOKUP(A541,Database!A:AA,22,FALSE)),"",VLOOKUP(A541,Database!A:AA,22,FALSE))))</f>
        <v/>
      </c>
      <c r="AE541" s="20" t="str">
        <f>IFERROR(
   IF(
     OR(ISBLANK(P541),ISBLANK(Q541)),
     "",
     IF(
       AND(AB541&lt;&gt;"",OR(W541="Terminé",W541="En cours")),
       VLOOKUP(AD541,Setup_ScoreExactBonus!A:D,4,FALSE),
       0
     )),
  0)</f>
        <v/>
      </c>
      <c r="AF541" s="21">
        <f t="shared" ref="AF541:AF604" si="53">IFERROR(IF(OR(ISBLANK(P541),ISBLANK(Q541)),0,IF(AB541&lt;&gt;"", AB541 + IF(AC541=1,AE541, 0), "") * (S541+1)),"")</f>
        <v>0</v>
      </c>
      <c r="AG541" s="21">
        <f>SUMIFS(AF$2:AF541,D$2:D541,D541)</f>
        <v>0</v>
      </c>
    </row>
    <row r="542" spans="1:33" hidden="1" x14ac:dyDescent="0.35">
      <c r="A542" s="21">
        <f>IF(ISBLANK(B542),"",COUNTIF(B$2:B542,B542))-1</f>
        <v>20</v>
      </c>
      <c r="B542" s="27">
        <v>1</v>
      </c>
      <c r="C542" s="10">
        <f>VLOOKUP($A542+IF($A542=0,1,0),Database!$A:$Y,7,FALSE)</f>
        <v>46190.25</v>
      </c>
      <c r="D542" s="21" t="str">
        <f>VLOOKUP(Pronostics!$B542,Setup_MPP!$A:$G,3,FALSE)</f>
        <v>_Nicolas_LM_</v>
      </c>
      <c r="E542" s="21" t="str">
        <f>VLOOKUP(Pronostics!$B542,Setup_MPP!$A:$G,2,FALSE)</f>
        <v>Nicolas LE MOUEL</v>
      </c>
      <c r="F542" s="21" t="str">
        <f>VLOOKUP($B542,Setup_MPP!$A:$E,4,FALSE)</f>
        <v>#F7C79D</v>
      </c>
      <c r="G542" s="21" t="str">
        <f>VLOOKUP($B542,Setup_MPP!$A:$E,5,FALSE)</f>
        <v>#FFBE85</v>
      </c>
      <c r="H542" s="21" t="str">
        <f>IFERROR(IF(AND(A542&gt;=1,A542&lt;=104),VLOOKUP($A542,Location!$A:$J,6,FALSE),IF(A542=0,"Avant l'ouverture",IF(OR(A542=105,A542=106),"Bonus"))),"")</f>
        <v>Tour 1</v>
      </c>
      <c r="I542" s="21" t="str">
        <f>IF(LEFT(H542,4)="Tour",VLOOKUP(A542,Database!$A:$C,3,FALSE),"")</f>
        <v>J</v>
      </c>
      <c r="J542" s="21" t="str">
        <f>VLOOKUP($A542,Location!$A:$J,7,FALSE)</f>
        <v>Autriche</v>
      </c>
      <c r="K542" s="21" t="str">
        <f>IFERROR(VLOOKUP(J542,Setup_Team!$B:$C,2,FALSE), "TDB")</f>
        <v>AUT</v>
      </c>
      <c r="L542" s="21" t="str">
        <f>VLOOKUP($A542,Location!$A:$J,8,FALSE)</f>
        <v>Jordanie</v>
      </c>
      <c r="M542" s="21" t="str">
        <f>IFERROR(VLOOKUP(L542,Setup_Team!$B:$C,2,FALSE), "TDB")</f>
        <v>JOR</v>
      </c>
      <c r="N542" s="21" t="str">
        <f>VLOOKUP($A542,Location!$A:$J,9,FALSE)</f>
        <v>Santa Clara, Californie</v>
      </c>
      <c r="O542" s="21" t="str">
        <f>VLOOKUP($A542,Location!$A:$J,10,FALSE)</f>
        <v>Levi's Stadium</v>
      </c>
      <c r="P542" s="27">
        <v>2</v>
      </c>
      <c r="Q542" s="27">
        <v>0</v>
      </c>
      <c r="R542" s="27" t="str">
        <f t="shared" si="49"/>
        <v>2-0</v>
      </c>
      <c r="S542" s="21">
        <v>0</v>
      </c>
      <c r="T542" s="20">
        <f>VLOOKUP($A542,Database!$A:$Y,10,FALSE)</f>
        <v>38</v>
      </c>
      <c r="U542" s="20">
        <f>VLOOKUP($A542,Database!$A:$Y,11,FALSE)</f>
        <v>136</v>
      </c>
      <c r="V542" s="20">
        <f>VLOOKUP($A542,Database!$A:$Y,12,FALSE)</f>
        <v>163</v>
      </c>
      <c r="W542" s="20" t="str">
        <f>VLOOKUP(A542,Database!A:M,13,FALSE)</f>
        <v>Terminé</v>
      </c>
      <c r="X542" s="20">
        <f>VLOOKUP($A542,Database!$A:$Y,20,FALSE)</f>
        <v>3</v>
      </c>
      <c r="Y542" s="20">
        <f>VLOOKUP($A542,Database!$A:$Y,21,FALSE)</f>
        <v>1</v>
      </c>
      <c r="Z542" s="20">
        <f t="shared" si="48"/>
        <v>0</v>
      </c>
      <c r="AA542" s="20">
        <f t="shared" si="50"/>
        <v>1</v>
      </c>
      <c r="AB542" s="20">
        <f t="shared" ca="1" si="51"/>
        <v>38</v>
      </c>
      <c r="AC542" s="20">
        <f t="shared" ca="1" si="52"/>
        <v>0</v>
      </c>
      <c r="AD542" s="20" t="str">
        <f ca="1">IF(AC542=0,"",IF(OR(ISBLANK(P542),ISBLANK(Q542)),"",IF(ISBLANK(VLOOKUP(A542,Database!A:AA,22,FALSE)),"",VLOOKUP(A542,Database!A:AA,22,FALSE))))</f>
        <v/>
      </c>
      <c r="AE542" s="20">
        <f ca="1">IFERROR(
   IF(
     OR(ISBLANK(P542),ISBLANK(Q542)),
     "",
     IF(
       AND(AB542&lt;&gt;"",OR(W542="Terminé",W542="En cours")),
       VLOOKUP(AD542,Setup_ScoreExactBonus!A:D,4,FALSE),
       0
     )),
  0)</f>
        <v>0</v>
      </c>
      <c r="AF542" s="21">
        <f t="shared" ca="1" si="53"/>
        <v>38</v>
      </c>
      <c r="AG542" s="21">
        <f ca="1">SUMIFS(AF$2:AF542,D$2:D542,D542)</f>
        <v>881</v>
      </c>
    </row>
    <row r="543" spans="1:33" hidden="1" x14ac:dyDescent="0.35">
      <c r="A543" s="21">
        <f>IF(ISBLANK(B543),"",COUNTIF(B$2:B543,B543))-1</f>
        <v>20</v>
      </c>
      <c r="B543" s="27">
        <v>2</v>
      </c>
      <c r="C543" s="10">
        <f>VLOOKUP($A543+IF($A543=0,1,0),Database!$A:$Y,7,FALSE)</f>
        <v>46190.25</v>
      </c>
      <c r="D543" s="21" t="str">
        <f>VLOOKUP(Pronostics!$B543,Setup_MPP!$A:$G,3,FALSE)</f>
        <v>leaelaz</v>
      </c>
      <c r="E543" s="21" t="str">
        <f>VLOOKUP(Pronostics!$B543,Setup_MPP!$A:$G,2,FALSE)</f>
        <v>Léa EL ASERY</v>
      </c>
      <c r="F543" s="21" t="str">
        <f>VLOOKUP($B543,Setup_MPP!$A:$E,4,FALSE)</f>
        <v>#FFBEBE</v>
      </c>
      <c r="G543" s="21" t="str">
        <f>VLOOKUP($B543,Setup_MPP!$A:$E,5,FALSE)</f>
        <v>#DF6868</v>
      </c>
      <c r="H543" s="21" t="str">
        <f>IFERROR(IF(AND(A543&gt;=1,A543&lt;=104),VLOOKUP($A543,Location!$A:$J,6,FALSE),IF(A543=0,"Avant l'ouverture",IF(OR(A543=105,A543=106),"Bonus"))),"")</f>
        <v>Tour 1</v>
      </c>
      <c r="I543" s="21" t="str">
        <f>IF(LEFT(H543,4)="Tour",VLOOKUP(A543,Database!$A:$C,3,FALSE),"")</f>
        <v>J</v>
      </c>
      <c r="J543" s="21" t="str">
        <f>VLOOKUP($A543,Location!$A:$J,7,FALSE)</f>
        <v>Autriche</v>
      </c>
      <c r="K543" s="21" t="str">
        <f>IFERROR(VLOOKUP(J543,Setup_Team!$B:$C,2,FALSE), "TDB")</f>
        <v>AUT</v>
      </c>
      <c r="L543" s="21" t="str">
        <f>VLOOKUP($A543,Location!$A:$J,8,FALSE)</f>
        <v>Jordanie</v>
      </c>
      <c r="M543" s="21" t="str">
        <f>IFERROR(VLOOKUP(L543,Setup_Team!$B:$C,2,FALSE), "TDB")</f>
        <v>JOR</v>
      </c>
      <c r="N543" s="21" t="str">
        <f>VLOOKUP($A543,Location!$A:$J,9,FALSE)</f>
        <v>Santa Clara, Californie</v>
      </c>
      <c r="O543" s="21" t="str">
        <f>VLOOKUP($A543,Location!$A:$J,10,FALSE)</f>
        <v>Levi's Stadium</v>
      </c>
      <c r="P543" s="27">
        <v>1</v>
      </c>
      <c r="Q543" s="27">
        <v>0</v>
      </c>
      <c r="R543" s="27" t="str">
        <f t="shared" si="49"/>
        <v>1-0</v>
      </c>
      <c r="S543" s="21">
        <v>0</v>
      </c>
      <c r="T543" s="20">
        <f>VLOOKUP($A543,Database!$A:$Y,10,FALSE)</f>
        <v>38</v>
      </c>
      <c r="U543" s="20">
        <f>VLOOKUP($A543,Database!$A:$Y,11,FALSE)</f>
        <v>136</v>
      </c>
      <c r="V543" s="20">
        <f>VLOOKUP($A543,Database!$A:$Y,12,FALSE)</f>
        <v>163</v>
      </c>
      <c r="W543" s="20" t="str">
        <f>VLOOKUP(A543,Database!A:M,13,FALSE)</f>
        <v>Terminé</v>
      </c>
      <c r="X543" s="20">
        <f>VLOOKUP($A543,Database!$A:$Y,20,FALSE)</f>
        <v>3</v>
      </c>
      <c r="Y543" s="20">
        <f>VLOOKUP($A543,Database!$A:$Y,21,FALSE)</f>
        <v>1</v>
      </c>
      <c r="Z543" s="20">
        <f t="shared" si="48"/>
        <v>0</v>
      </c>
      <c r="AA543" s="20">
        <f t="shared" si="50"/>
        <v>1</v>
      </c>
      <c r="AB543" s="20">
        <f t="shared" ca="1" si="51"/>
        <v>38</v>
      </c>
      <c r="AC543" s="20">
        <f t="shared" ca="1" si="52"/>
        <v>0</v>
      </c>
      <c r="AD543" s="20" t="str">
        <f ca="1">IF(AC543=0,"",IF(OR(ISBLANK(P543),ISBLANK(Q543)),"",IF(ISBLANK(VLOOKUP(A543,Database!A:AA,22,FALSE)),"",VLOOKUP(A543,Database!A:AA,22,FALSE))))</f>
        <v/>
      </c>
      <c r="AE543" s="20">
        <f ca="1">IFERROR(
   IF(
     OR(ISBLANK(P543),ISBLANK(Q543)),
     "",
     IF(
       AND(AB543&lt;&gt;"",OR(W543="Terminé",W543="En cours")),
       VLOOKUP(AD543,Setup_ScoreExactBonus!A:D,4,FALSE),
       0
     )),
  0)</f>
        <v>0</v>
      </c>
      <c r="AF543" s="21">
        <f t="shared" ca="1" si="53"/>
        <v>38</v>
      </c>
      <c r="AG543" s="21">
        <f ca="1">SUMIFS(AF$2:AF543,D$2:D543,D543)</f>
        <v>695</v>
      </c>
    </row>
    <row r="544" spans="1:33" hidden="1" x14ac:dyDescent="0.35">
      <c r="A544" s="21">
        <f>IF(ISBLANK(B544),"",COUNTIF(B$2:B544,B544))-1</f>
        <v>20</v>
      </c>
      <c r="B544" s="27">
        <v>3</v>
      </c>
      <c r="C544" s="10">
        <f>VLOOKUP($A544+IF($A544=0,1,0),Database!$A:$Y,7,FALSE)</f>
        <v>46190.25</v>
      </c>
      <c r="D544" s="21" t="str">
        <f>VLOOKUP(Pronostics!$B544,Setup_MPP!$A:$G,3,FALSE)</f>
        <v>PasMetalleux</v>
      </c>
      <c r="E544" s="21" t="str">
        <f>VLOOKUP(Pronostics!$B544,Setup_MPP!$A:$G,2,FALSE)</f>
        <v>Elwenn JOUBREL</v>
      </c>
      <c r="F544" s="21" t="str">
        <f>VLOOKUP($B544,Setup_MPP!$A:$E,4,FALSE)</f>
        <v>#F5C7FC</v>
      </c>
      <c r="G544" s="21" t="str">
        <f>VLOOKUP($B544,Setup_MPP!$A:$E,5,FALSE)</f>
        <v>#C489CF</v>
      </c>
      <c r="H544" s="21" t="str">
        <f>IFERROR(IF(AND(A544&gt;=1,A544&lt;=104),VLOOKUP($A544,Location!$A:$J,6,FALSE),IF(A544=0,"Avant l'ouverture",IF(OR(A544=105,A544=106),"Bonus"))),"")</f>
        <v>Tour 1</v>
      </c>
      <c r="I544" s="21" t="str">
        <f>IF(LEFT(H544,4)="Tour",VLOOKUP(A544,Database!$A:$C,3,FALSE),"")</f>
        <v>J</v>
      </c>
      <c r="J544" s="21" t="str">
        <f>VLOOKUP($A544,Location!$A:$J,7,FALSE)</f>
        <v>Autriche</v>
      </c>
      <c r="K544" s="21" t="str">
        <f>IFERROR(VLOOKUP(J544,Setup_Team!$B:$C,2,FALSE), "TDB")</f>
        <v>AUT</v>
      </c>
      <c r="L544" s="21" t="str">
        <f>VLOOKUP($A544,Location!$A:$J,8,FALSE)</f>
        <v>Jordanie</v>
      </c>
      <c r="M544" s="21" t="str">
        <f>IFERROR(VLOOKUP(L544,Setup_Team!$B:$C,2,FALSE), "TDB")</f>
        <v>JOR</v>
      </c>
      <c r="N544" s="21" t="str">
        <f>VLOOKUP($A544,Location!$A:$J,9,FALSE)</f>
        <v>Santa Clara, Californie</v>
      </c>
      <c r="O544" s="21" t="str">
        <f>VLOOKUP($A544,Location!$A:$J,10,FALSE)</f>
        <v>Levi's Stadium</v>
      </c>
      <c r="P544" s="27">
        <v>1</v>
      </c>
      <c r="Q544" s="27">
        <v>0</v>
      </c>
      <c r="R544" s="27" t="str">
        <f t="shared" si="49"/>
        <v>1-0</v>
      </c>
      <c r="S544" s="21">
        <v>0</v>
      </c>
      <c r="T544" s="20">
        <f>VLOOKUP($A544,Database!$A:$Y,10,FALSE)</f>
        <v>38</v>
      </c>
      <c r="U544" s="20">
        <f>VLOOKUP($A544,Database!$A:$Y,11,FALSE)</f>
        <v>136</v>
      </c>
      <c r="V544" s="20">
        <f>VLOOKUP($A544,Database!$A:$Y,12,FALSE)</f>
        <v>163</v>
      </c>
      <c r="W544" s="20" t="str">
        <f>VLOOKUP(A544,Database!A:M,13,FALSE)</f>
        <v>Terminé</v>
      </c>
      <c r="X544" s="20">
        <f>VLOOKUP($A544,Database!$A:$Y,20,FALSE)</f>
        <v>3</v>
      </c>
      <c r="Y544" s="20">
        <f>VLOOKUP($A544,Database!$A:$Y,21,FALSE)</f>
        <v>1</v>
      </c>
      <c r="Z544" s="20">
        <f t="shared" si="48"/>
        <v>0</v>
      </c>
      <c r="AA544" s="20">
        <f t="shared" si="50"/>
        <v>1</v>
      </c>
      <c r="AB544" s="20">
        <f t="shared" ca="1" si="51"/>
        <v>38</v>
      </c>
      <c r="AC544" s="20">
        <f t="shared" ca="1" si="52"/>
        <v>0</v>
      </c>
      <c r="AD544" s="20" t="str">
        <f ca="1">IF(AC544=0,"",IF(OR(ISBLANK(P544),ISBLANK(Q544)),"",IF(ISBLANK(VLOOKUP(A544,Database!A:AA,22,FALSE)),"",VLOOKUP(A544,Database!A:AA,22,FALSE))))</f>
        <v/>
      </c>
      <c r="AE544" s="20">
        <f ca="1">IFERROR(
   IF(
     OR(ISBLANK(P544),ISBLANK(Q544)),
     "",
     IF(
       AND(AB544&lt;&gt;"",OR(W544="Terminé",W544="En cours")),
       VLOOKUP(AD544,Setup_ScoreExactBonus!A:D,4,FALSE),
       0
     )),
  0)</f>
        <v>0</v>
      </c>
      <c r="AF544" s="21">
        <f t="shared" ca="1" si="53"/>
        <v>38</v>
      </c>
      <c r="AG544" s="21">
        <f ca="1">SUMIFS(AF$2:AF544,D$2:D544,D544)</f>
        <v>907</v>
      </c>
    </row>
    <row r="545" spans="1:33" hidden="1" x14ac:dyDescent="0.35">
      <c r="A545" s="21">
        <f>IF(ISBLANK(B545),"",COUNTIF(B$2:B545,B545))-1</f>
        <v>20</v>
      </c>
      <c r="B545" s="27">
        <v>4</v>
      </c>
      <c r="C545" s="10">
        <f>VLOOKUP($A545+IF($A545=0,1,0),Database!$A:$Y,7,FALSE)</f>
        <v>46190.25</v>
      </c>
      <c r="D545" s="21" t="str">
        <f>VLOOKUP(Pronostics!$B545,Setup_MPP!$A:$G,3,FALSE)</f>
        <v>Popo444</v>
      </c>
      <c r="E545" s="21" t="str">
        <f>VLOOKUP(Pronostics!$B545,Setup_MPP!$A:$G,2,FALSE)</f>
        <v>Pauline OLIVIER</v>
      </c>
      <c r="F545" s="21" t="str">
        <f>VLOOKUP($B545,Setup_MPP!$A:$E,4,FALSE)</f>
        <v>#A5EA7F</v>
      </c>
      <c r="G545" s="21" t="str">
        <f>VLOOKUP($B545,Setup_MPP!$A:$E,5,FALSE)</f>
        <v>#80C65A</v>
      </c>
      <c r="H545" s="21" t="str">
        <f>IFERROR(IF(AND(A545&gt;=1,A545&lt;=104),VLOOKUP($A545,Location!$A:$J,6,FALSE),IF(A545=0,"Avant l'ouverture",IF(OR(A545=105,A545=106),"Bonus"))),"")</f>
        <v>Tour 1</v>
      </c>
      <c r="I545" s="21" t="str">
        <f>IF(LEFT(H545,4)="Tour",VLOOKUP(A545,Database!$A:$C,3,FALSE),"")</f>
        <v>J</v>
      </c>
      <c r="J545" s="21" t="str">
        <f>VLOOKUP($A545,Location!$A:$J,7,FALSE)</f>
        <v>Autriche</v>
      </c>
      <c r="K545" s="21" t="str">
        <f>IFERROR(VLOOKUP(J545,Setup_Team!$B:$C,2,FALSE), "TDB")</f>
        <v>AUT</v>
      </c>
      <c r="L545" s="21" t="str">
        <f>VLOOKUP($A545,Location!$A:$J,8,FALSE)</f>
        <v>Jordanie</v>
      </c>
      <c r="M545" s="21" t="str">
        <f>IFERROR(VLOOKUP(L545,Setup_Team!$B:$C,2,FALSE), "TDB")</f>
        <v>JOR</v>
      </c>
      <c r="N545" s="21" t="str">
        <f>VLOOKUP($A545,Location!$A:$J,9,FALSE)</f>
        <v>Santa Clara, Californie</v>
      </c>
      <c r="O545" s="21" t="str">
        <f>VLOOKUP($A545,Location!$A:$J,10,FALSE)</f>
        <v>Levi's Stadium</v>
      </c>
      <c r="P545" s="27">
        <v>2</v>
      </c>
      <c r="Q545" s="27">
        <v>0</v>
      </c>
      <c r="R545" s="27" t="str">
        <f t="shared" si="49"/>
        <v>2-0</v>
      </c>
      <c r="S545" s="21">
        <v>0</v>
      </c>
      <c r="T545" s="20">
        <f>VLOOKUP($A545,Database!$A:$Y,10,FALSE)</f>
        <v>38</v>
      </c>
      <c r="U545" s="20">
        <f>VLOOKUP($A545,Database!$A:$Y,11,FALSE)</f>
        <v>136</v>
      </c>
      <c r="V545" s="20">
        <f>VLOOKUP($A545,Database!$A:$Y,12,FALSE)</f>
        <v>163</v>
      </c>
      <c r="W545" s="20" t="str">
        <f>VLOOKUP(A545,Database!A:M,13,FALSE)</f>
        <v>Terminé</v>
      </c>
      <c r="X545" s="20">
        <f>VLOOKUP($A545,Database!$A:$Y,20,FALSE)</f>
        <v>3</v>
      </c>
      <c r="Y545" s="20">
        <f>VLOOKUP($A545,Database!$A:$Y,21,FALSE)</f>
        <v>1</v>
      </c>
      <c r="Z545" s="20">
        <f t="shared" si="48"/>
        <v>0</v>
      </c>
      <c r="AA545" s="20">
        <f t="shared" si="50"/>
        <v>1</v>
      </c>
      <c r="AB545" s="20">
        <f t="shared" ca="1" si="51"/>
        <v>38</v>
      </c>
      <c r="AC545" s="20">
        <f t="shared" ca="1" si="52"/>
        <v>0</v>
      </c>
      <c r="AD545" s="20" t="str">
        <f ca="1">IF(AC545=0,"",IF(OR(ISBLANK(P545),ISBLANK(Q545)),"",IF(ISBLANK(VLOOKUP(A545,Database!A:AA,22,FALSE)),"",VLOOKUP(A545,Database!A:AA,22,FALSE))))</f>
        <v/>
      </c>
      <c r="AE545" s="20">
        <f ca="1">IFERROR(
   IF(
     OR(ISBLANK(P545),ISBLANK(Q545)),
     "",
     IF(
       AND(AB545&lt;&gt;"",OR(W545="Terminé",W545="En cours")),
       VLOOKUP(AD545,Setup_ScoreExactBonus!A:D,4,FALSE),
       0
     )),
  0)</f>
        <v>0</v>
      </c>
      <c r="AF545" s="21">
        <f t="shared" ca="1" si="53"/>
        <v>38</v>
      </c>
      <c r="AG545" s="21">
        <f ca="1">SUMIFS(AF$2:AF545,D$2:D545,D545)</f>
        <v>431</v>
      </c>
    </row>
    <row r="546" spans="1:33" hidden="1" x14ac:dyDescent="0.35">
      <c r="A546" s="21">
        <f>IF(ISBLANK(B546),"",COUNTIF(B$2:B546,B546))-1</f>
        <v>20</v>
      </c>
      <c r="B546" s="27">
        <v>5</v>
      </c>
      <c r="C546" s="10">
        <f>VLOOKUP($A546+IF($A546=0,1,0),Database!$A:$Y,7,FALSE)</f>
        <v>46190.25</v>
      </c>
      <c r="D546" s="21" t="str">
        <f>VLOOKUP(Pronostics!$B546,Setup_MPP!$A:$G,3,FALSE)</f>
        <v>_Jujul</v>
      </c>
      <c r="E546" s="21" t="str">
        <f>VLOOKUP(Pronostics!$B546,Setup_MPP!$A:$G,2,FALSE)</f>
        <v>Julie BOISSIERE</v>
      </c>
      <c r="F546" s="21" t="str">
        <f>VLOOKUP($B546,Setup_MPP!$A:$E,4,FALSE)</f>
        <v>#D890FF</v>
      </c>
      <c r="G546" s="21" t="str">
        <f>VLOOKUP($B546,Setup_MPP!$A:$E,5,FALSE)</f>
        <v>#B750EF</v>
      </c>
      <c r="H546" s="21" t="str">
        <f>IFERROR(IF(AND(A546&gt;=1,A546&lt;=104),VLOOKUP($A546,Location!$A:$J,6,FALSE),IF(A546=0,"Avant l'ouverture",IF(OR(A546=105,A546=106),"Bonus"))),"")</f>
        <v>Tour 1</v>
      </c>
      <c r="I546" s="21" t="str">
        <f>IF(LEFT(H546,4)="Tour",VLOOKUP(A546,Database!$A:$C,3,FALSE),"")</f>
        <v>J</v>
      </c>
      <c r="J546" s="21" t="str">
        <f>VLOOKUP($A546,Location!$A:$J,7,FALSE)</f>
        <v>Autriche</v>
      </c>
      <c r="K546" s="21" t="str">
        <f>IFERROR(VLOOKUP(J546,Setup_Team!$B:$C,2,FALSE), "TDB")</f>
        <v>AUT</v>
      </c>
      <c r="L546" s="21" t="str">
        <f>VLOOKUP($A546,Location!$A:$J,8,FALSE)</f>
        <v>Jordanie</v>
      </c>
      <c r="M546" s="21" t="str">
        <f>IFERROR(VLOOKUP(L546,Setup_Team!$B:$C,2,FALSE), "TDB")</f>
        <v>JOR</v>
      </c>
      <c r="N546" s="21" t="str">
        <f>VLOOKUP($A546,Location!$A:$J,9,FALSE)</f>
        <v>Santa Clara, Californie</v>
      </c>
      <c r="O546" s="21" t="str">
        <f>VLOOKUP($A546,Location!$A:$J,10,FALSE)</f>
        <v>Levi's Stadium</v>
      </c>
      <c r="P546" s="27">
        <v>1</v>
      </c>
      <c r="Q546" s="27">
        <v>0</v>
      </c>
      <c r="R546" s="27" t="str">
        <f t="shared" si="49"/>
        <v>1-0</v>
      </c>
      <c r="S546" s="21">
        <v>0</v>
      </c>
      <c r="T546" s="20">
        <f>VLOOKUP($A546,Database!$A:$Y,10,FALSE)</f>
        <v>38</v>
      </c>
      <c r="U546" s="20">
        <f>VLOOKUP($A546,Database!$A:$Y,11,FALSE)</f>
        <v>136</v>
      </c>
      <c r="V546" s="20">
        <f>VLOOKUP($A546,Database!$A:$Y,12,FALSE)</f>
        <v>163</v>
      </c>
      <c r="W546" s="20" t="str">
        <f>VLOOKUP(A546,Database!A:M,13,FALSE)</f>
        <v>Terminé</v>
      </c>
      <c r="X546" s="20">
        <f>VLOOKUP($A546,Database!$A:$Y,20,FALSE)</f>
        <v>3</v>
      </c>
      <c r="Y546" s="20">
        <f>VLOOKUP($A546,Database!$A:$Y,21,FALSE)</f>
        <v>1</v>
      </c>
      <c r="Z546" s="20">
        <f t="shared" si="48"/>
        <v>0</v>
      </c>
      <c r="AA546" s="20">
        <f t="shared" si="50"/>
        <v>1</v>
      </c>
      <c r="AB546" s="20">
        <f t="shared" ca="1" si="51"/>
        <v>38</v>
      </c>
      <c r="AC546" s="20">
        <f t="shared" ca="1" si="52"/>
        <v>0</v>
      </c>
      <c r="AD546" s="20" t="str">
        <f ca="1">IF(AC546=0,"",IF(OR(ISBLANK(P546),ISBLANK(Q546)),"",IF(ISBLANK(VLOOKUP(A546,Database!A:AA,22,FALSE)),"",VLOOKUP(A546,Database!A:AA,22,FALSE))))</f>
        <v/>
      </c>
      <c r="AE546" s="20">
        <f ca="1">IFERROR(
   IF(
     OR(ISBLANK(P546),ISBLANK(Q546)),
     "",
     IF(
       AND(AB546&lt;&gt;"",OR(W546="Terminé",W546="En cours")),
       VLOOKUP(AD546,Setup_ScoreExactBonus!A:D,4,FALSE),
       0
     )),
  0)</f>
        <v>0</v>
      </c>
      <c r="AF546" s="21">
        <f t="shared" ca="1" si="53"/>
        <v>38</v>
      </c>
      <c r="AG546" s="21">
        <f ca="1">SUMIFS(AF$2:AF546,D$2:D546,D546)</f>
        <v>300</v>
      </c>
    </row>
    <row r="547" spans="1:33" hidden="1" x14ac:dyDescent="0.35">
      <c r="A547" s="21">
        <f>IF(ISBLANK(B547),"",COUNTIF(B$2:B547,B547))-1</f>
        <v>20</v>
      </c>
      <c r="B547" s="27">
        <v>6</v>
      </c>
      <c r="C547" s="10">
        <f>VLOOKUP($A547+IF($A547=0,1,0),Database!$A:$Y,7,FALSE)</f>
        <v>46190.25</v>
      </c>
      <c r="D547" s="21" t="str">
        <f>VLOOKUP(Pronostics!$B547,Setup_MPP!$A:$G,3,FALSE)</f>
        <v>Julay</v>
      </c>
      <c r="E547" s="21" t="str">
        <f>VLOOKUP(Pronostics!$B547,Setup_MPP!$A:$G,2,FALSE)</f>
        <v>Julie BOUCHARD</v>
      </c>
      <c r="F547" s="21" t="str">
        <f>VLOOKUP($B547,Setup_MPP!$A:$E,4,FALSE)</f>
        <v>#A6F7B1</v>
      </c>
      <c r="G547" s="21" t="str">
        <f>VLOOKUP($B547,Setup_MPP!$A:$E,5,FALSE)</f>
        <v>#6EC179</v>
      </c>
      <c r="H547" s="21" t="str">
        <f>IFERROR(IF(AND(A547&gt;=1,A547&lt;=104),VLOOKUP($A547,Location!$A:$J,6,FALSE),IF(A547=0,"Avant l'ouverture",IF(OR(A547=105,A547=106),"Bonus"))),"")</f>
        <v>Tour 1</v>
      </c>
      <c r="I547" s="21" t="str">
        <f>IF(LEFT(H547,4)="Tour",VLOOKUP(A547,Database!$A:$C,3,FALSE),"")</f>
        <v>J</v>
      </c>
      <c r="J547" s="21" t="str">
        <f>VLOOKUP($A547,Location!$A:$J,7,FALSE)</f>
        <v>Autriche</v>
      </c>
      <c r="K547" s="21" t="str">
        <f>IFERROR(VLOOKUP(J547,Setup_Team!$B:$C,2,FALSE), "TDB")</f>
        <v>AUT</v>
      </c>
      <c r="L547" s="21" t="str">
        <f>VLOOKUP($A547,Location!$A:$J,8,FALSE)</f>
        <v>Jordanie</v>
      </c>
      <c r="M547" s="21" t="str">
        <f>IFERROR(VLOOKUP(L547,Setup_Team!$B:$C,2,FALSE), "TDB")</f>
        <v>JOR</v>
      </c>
      <c r="N547" s="21" t="str">
        <f>VLOOKUP($A547,Location!$A:$J,9,FALSE)</f>
        <v>Santa Clara, Californie</v>
      </c>
      <c r="O547" s="21" t="str">
        <f>VLOOKUP($A547,Location!$A:$J,10,FALSE)</f>
        <v>Levi's Stadium</v>
      </c>
      <c r="P547" s="27">
        <v>2</v>
      </c>
      <c r="Q547" s="27">
        <v>0</v>
      </c>
      <c r="R547" s="27" t="str">
        <f t="shared" si="49"/>
        <v>2-0</v>
      </c>
      <c r="S547" s="21">
        <v>0</v>
      </c>
      <c r="T547" s="20">
        <f>VLOOKUP($A547,Database!$A:$Y,10,FALSE)</f>
        <v>38</v>
      </c>
      <c r="U547" s="20">
        <f>VLOOKUP($A547,Database!$A:$Y,11,FALSE)</f>
        <v>136</v>
      </c>
      <c r="V547" s="20">
        <f>VLOOKUP($A547,Database!$A:$Y,12,FALSE)</f>
        <v>163</v>
      </c>
      <c r="W547" s="20" t="str">
        <f>VLOOKUP(A547,Database!A:M,13,FALSE)</f>
        <v>Terminé</v>
      </c>
      <c r="X547" s="20">
        <f>VLOOKUP($A547,Database!$A:$Y,20,FALSE)</f>
        <v>3</v>
      </c>
      <c r="Y547" s="20">
        <f>VLOOKUP($A547,Database!$A:$Y,21,FALSE)</f>
        <v>1</v>
      </c>
      <c r="Z547" s="20">
        <f t="shared" si="48"/>
        <v>0</v>
      </c>
      <c r="AA547" s="20">
        <f t="shared" si="50"/>
        <v>1</v>
      </c>
      <c r="AB547" s="20">
        <f t="shared" ca="1" si="51"/>
        <v>38</v>
      </c>
      <c r="AC547" s="20">
        <f t="shared" ca="1" si="52"/>
        <v>0</v>
      </c>
      <c r="AD547" s="20" t="str">
        <f ca="1">IF(AC547=0,"",IF(OR(ISBLANK(P547),ISBLANK(Q547)),"",IF(ISBLANK(VLOOKUP(A547,Database!A:AA,22,FALSE)),"",VLOOKUP(A547,Database!A:AA,22,FALSE))))</f>
        <v/>
      </c>
      <c r="AE547" s="20">
        <f ca="1">IFERROR(
   IF(
     OR(ISBLANK(P547),ISBLANK(Q547)),
     "",
     IF(
       AND(AB547&lt;&gt;"",OR(W547="Terminé",W547="En cours")),
       VLOOKUP(AD547,Setup_ScoreExactBonus!A:D,4,FALSE),
       0
     )),
  0)</f>
        <v>0</v>
      </c>
      <c r="AF547" s="21">
        <f t="shared" ca="1" si="53"/>
        <v>38</v>
      </c>
      <c r="AG547" s="21">
        <f ca="1">SUMIFS(AF$2:AF547,D$2:D547,D547)</f>
        <v>694</v>
      </c>
    </row>
    <row r="548" spans="1:33" hidden="1" x14ac:dyDescent="0.35">
      <c r="A548" s="21">
        <f>IF(ISBLANK(B548),"",COUNTIF(B$2:B548,B548))-1</f>
        <v>20</v>
      </c>
      <c r="B548" s="27">
        <v>7</v>
      </c>
      <c r="C548" s="10">
        <f>VLOOKUP($A548+IF($A548=0,1,0),Database!$A:$Y,7,FALSE)</f>
        <v>46190.25</v>
      </c>
      <c r="D548" s="21" t="str">
        <f>VLOOKUP(Pronostics!$B548,Setup_MPP!$A:$G,3,FALSE)</f>
        <v>__Vince__</v>
      </c>
      <c r="E548" s="21" t="str">
        <f>VLOOKUP(Pronostics!$B548,Setup_MPP!$A:$G,2,FALSE)</f>
        <v>Vincent FRAYSSE</v>
      </c>
      <c r="F548" s="21" t="str">
        <f>VLOOKUP($B548,Setup_MPP!$A:$E,4,FALSE)</f>
        <v>#B2EAE8</v>
      </c>
      <c r="G548" s="21" t="str">
        <f>VLOOKUP($B548,Setup_MPP!$A:$E,5,FALSE)</f>
        <v>#6CB4B1</v>
      </c>
      <c r="H548" s="21" t="str">
        <f>IFERROR(IF(AND(A548&gt;=1,A548&lt;=104),VLOOKUP($A548,Location!$A:$J,6,FALSE),IF(A548=0,"Avant l'ouverture",IF(OR(A548=105,A548=106),"Bonus"))),"")</f>
        <v>Tour 1</v>
      </c>
      <c r="I548" s="21" t="str">
        <f>IF(LEFT(H548,4)="Tour",VLOOKUP(A548,Database!$A:$C,3,FALSE),"")</f>
        <v>J</v>
      </c>
      <c r="J548" s="21" t="str">
        <f>VLOOKUP($A548,Location!$A:$J,7,FALSE)</f>
        <v>Autriche</v>
      </c>
      <c r="K548" s="21" t="str">
        <f>IFERROR(VLOOKUP(J548,Setup_Team!$B:$C,2,FALSE), "TDB")</f>
        <v>AUT</v>
      </c>
      <c r="L548" s="21" t="str">
        <f>VLOOKUP($A548,Location!$A:$J,8,FALSE)</f>
        <v>Jordanie</v>
      </c>
      <c r="M548" s="21" t="str">
        <f>IFERROR(VLOOKUP(L548,Setup_Team!$B:$C,2,FALSE), "TDB")</f>
        <v>JOR</v>
      </c>
      <c r="N548" s="21" t="str">
        <f>VLOOKUP($A548,Location!$A:$J,9,FALSE)</f>
        <v>Santa Clara, Californie</v>
      </c>
      <c r="O548" s="21" t="str">
        <f>VLOOKUP($A548,Location!$A:$J,10,FALSE)</f>
        <v>Levi's Stadium</v>
      </c>
      <c r="P548" s="27">
        <v>4</v>
      </c>
      <c r="Q548" s="27">
        <v>0</v>
      </c>
      <c r="R548" s="27" t="str">
        <f t="shared" si="49"/>
        <v>4-0</v>
      </c>
      <c r="S548" s="21">
        <v>0</v>
      </c>
      <c r="T548" s="20">
        <f>VLOOKUP($A548,Database!$A:$Y,10,FALSE)</f>
        <v>38</v>
      </c>
      <c r="U548" s="20">
        <f>VLOOKUP($A548,Database!$A:$Y,11,FALSE)</f>
        <v>136</v>
      </c>
      <c r="V548" s="20">
        <f>VLOOKUP($A548,Database!$A:$Y,12,FALSE)</f>
        <v>163</v>
      </c>
      <c r="W548" s="20" t="str">
        <f>VLOOKUP(A548,Database!A:M,13,FALSE)</f>
        <v>Terminé</v>
      </c>
      <c r="X548" s="20">
        <f>VLOOKUP($A548,Database!$A:$Y,20,FALSE)</f>
        <v>3</v>
      </c>
      <c r="Y548" s="20">
        <f>VLOOKUP($A548,Database!$A:$Y,21,FALSE)</f>
        <v>1</v>
      </c>
      <c r="Z548" s="20">
        <f t="shared" si="48"/>
        <v>0</v>
      </c>
      <c r="AA548" s="20">
        <f t="shared" si="50"/>
        <v>1</v>
      </c>
      <c r="AB548" s="20">
        <f t="shared" ca="1" si="51"/>
        <v>38</v>
      </c>
      <c r="AC548" s="20">
        <f t="shared" ca="1" si="52"/>
        <v>0</v>
      </c>
      <c r="AD548" s="20" t="str">
        <f ca="1">IF(AC548=0,"",IF(OR(ISBLANK(P548),ISBLANK(Q548)),"",IF(ISBLANK(VLOOKUP(A548,Database!A:AA,22,FALSE)),"",VLOOKUP(A548,Database!A:AA,22,FALSE))))</f>
        <v/>
      </c>
      <c r="AE548" s="20">
        <f ca="1">IFERROR(
   IF(
     OR(ISBLANK(P548),ISBLANK(Q548)),
     "",
     IF(
       AND(AB548&lt;&gt;"",OR(W548="Terminé",W548="En cours")),
       VLOOKUP(AD548,Setup_ScoreExactBonus!A:D,4,FALSE),
       0
     )),
  0)</f>
        <v>0</v>
      </c>
      <c r="AF548" s="21">
        <f t="shared" ca="1" si="53"/>
        <v>38</v>
      </c>
      <c r="AG548" s="21">
        <f ca="1">SUMIFS(AF$2:AF548,D$2:D548,D548)</f>
        <v>345</v>
      </c>
    </row>
    <row r="549" spans="1:33" hidden="1" x14ac:dyDescent="0.35">
      <c r="A549" s="21">
        <f>IF(ISBLANK(B549),"",COUNTIF(B$2:B549,B549))-1</f>
        <v>20</v>
      </c>
      <c r="B549" s="27">
        <v>8</v>
      </c>
      <c r="C549" s="10">
        <f>VLOOKUP($A549+IF($A549=0,1,0),Database!$A:$Y,7,FALSE)</f>
        <v>46190.25</v>
      </c>
      <c r="D549" s="21" t="str">
        <f>VLOOKUP(Pronostics!$B549,Setup_MPP!$A:$G,3,FALSE)</f>
        <v>Louuiiis</v>
      </c>
      <c r="E549" s="21" t="str">
        <f>VLOOKUP(Pronostics!$B549,Setup_MPP!$A:$G,2,FALSE)</f>
        <v>Louis HARLE</v>
      </c>
      <c r="F549" s="21" t="str">
        <f>VLOOKUP($B549,Setup_MPP!$A:$E,4,FALSE)</f>
        <v>#EEF7B1</v>
      </c>
      <c r="G549" s="21" t="str">
        <f>VLOOKUP($B549,Setup_MPP!$A:$E,5,FALSE)</f>
        <v>#C1CB7D</v>
      </c>
      <c r="H549" s="21" t="str">
        <f>IFERROR(IF(AND(A549&gt;=1,A549&lt;=104),VLOOKUP($A549,Location!$A:$J,6,FALSE),IF(A549=0,"Avant l'ouverture",IF(OR(A549=105,A549=106),"Bonus"))),"")</f>
        <v>Tour 1</v>
      </c>
      <c r="I549" s="21" t="str">
        <f>IF(LEFT(H549,4)="Tour",VLOOKUP(A549,Database!$A:$C,3,FALSE),"")</f>
        <v>J</v>
      </c>
      <c r="J549" s="21" t="str">
        <f>VLOOKUP($A549,Location!$A:$J,7,FALSE)</f>
        <v>Autriche</v>
      </c>
      <c r="K549" s="21" t="str">
        <f>IFERROR(VLOOKUP(J549,Setup_Team!$B:$C,2,FALSE), "TDB")</f>
        <v>AUT</v>
      </c>
      <c r="L549" s="21" t="str">
        <f>VLOOKUP($A549,Location!$A:$J,8,FALSE)</f>
        <v>Jordanie</v>
      </c>
      <c r="M549" s="21" t="str">
        <f>IFERROR(VLOOKUP(L549,Setup_Team!$B:$C,2,FALSE), "TDB")</f>
        <v>JOR</v>
      </c>
      <c r="N549" s="21" t="str">
        <f>VLOOKUP($A549,Location!$A:$J,9,FALSE)</f>
        <v>Santa Clara, Californie</v>
      </c>
      <c r="O549" s="21" t="str">
        <f>VLOOKUP($A549,Location!$A:$J,10,FALSE)</f>
        <v>Levi's Stadium</v>
      </c>
      <c r="P549" s="27">
        <v>3</v>
      </c>
      <c r="Q549" s="27">
        <v>0</v>
      </c>
      <c r="R549" s="27" t="str">
        <f t="shared" si="49"/>
        <v>3-0</v>
      </c>
      <c r="S549" s="21">
        <v>0</v>
      </c>
      <c r="T549" s="20">
        <f>VLOOKUP($A549,Database!$A:$Y,10,FALSE)</f>
        <v>38</v>
      </c>
      <c r="U549" s="20">
        <f>VLOOKUP($A549,Database!$A:$Y,11,FALSE)</f>
        <v>136</v>
      </c>
      <c r="V549" s="20">
        <f>VLOOKUP($A549,Database!$A:$Y,12,FALSE)</f>
        <v>163</v>
      </c>
      <c r="W549" s="20" t="str">
        <f>VLOOKUP(A549,Database!A:M,13,FALSE)</f>
        <v>Terminé</v>
      </c>
      <c r="X549" s="20">
        <f>VLOOKUP($A549,Database!$A:$Y,20,FALSE)</f>
        <v>3</v>
      </c>
      <c r="Y549" s="20">
        <f>VLOOKUP($A549,Database!$A:$Y,21,FALSE)</f>
        <v>1</v>
      </c>
      <c r="Z549" s="20">
        <f t="shared" si="48"/>
        <v>0</v>
      </c>
      <c r="AA549" s="20">
        <f t="shared" si="50"/>
        <v>1</v>
      </c>
      <c r="AB549" s="20">
        <f t="shared" ca="1" si="51"/>
        <v>38</v>
      </c>
      <c r="AC549" s="20">
        <f t="shared" ca="1" si="52"/>
        <v>0</v>
      </c>
      <c r="AD549" s="20" t="str">
        <f ca="1">IF(AC549=0,"",IF(OR(ISBLANK(P549),ISBLANK(Q549)),"",IF(ISBLANK(VLOOKUP(A549,Database!A:AA,22,FALSE)),"",VLOOKUP(A549,Database!A:AA,22,FALSE))))</f>
        <v/>
      </c>
      <c r="AE549" s="20">
        <f ca="1">IFERROR(
   IF(
     OR(ISBLANK(P549),ISBLANK(Q549)),
     "",
     IF(
       AND(AB549&lt;&gt;"",OR(W549="Terminé",W549="En cours")),
       VLOOKUP(AD549,Setup_ScoreExactBonus!A:D,4,FALSE),
       0
     )),
  0)</f>
        <v>0</v>
      </c>
      <c r="AF549" s="21">
        <f t="shared" ca="1" si="53"/>
        <v>38</v>
      </c>
      <c r="AG549" s="21">
        <f ca="1">SUMIFS(AF$2:AF549,D$2:D549,D549)</f>
        <v>780</v>
      </c>
    </row>
    <row r="550" spans="1:33" x14ac:dyDescent="0.35">
      <c r="A550" s="21">
        <f>IF(ISBLANK(B550),"",COUNTIF(B$2:B550,B550))-1</f>
        <v>20</v>
      </c>
      <c r="B550" s="27">
        <v>9</v>
      </c>
      <c r="C550" s="10">
        <f>VLOOKUP($A550+IF($A550=0,1,0),Database!$A:$Y,7,FALSE)</f>
        <v>46190.25</v>
      </c>
      <c r="D550" s="21" t="str">
        <f>VLOOKUP(Pronostics!$B550,Setup_MPP!$A:$G,3,FALSE)</f>
        <v>Aurelien_dpq</v>
      </c>
      <c r="E550" s="21" t="str">
        <f>VLOOKUP(Pronostics!$B550,Setup_MPP!$A:$G,2,FALSE)</f>
        <v>Aurélien DE POULPIQUET</v>
      </c>
      <c r="F550" s="21" t="str">
        <f>VLOOKUP($B550,Setup_MPP!$A:$E,4,FALSE)</f>
        <v>#F4EA9D</v>
      </c>
      <c r="G550" s="21" t="str">
        <f>VLOOKUP($B550,Setup_MPP!$A:$E,5,FALSE)</f>
        <v>#D2C458</v>
      </c>
      <c r="H550" s="21" t="str">
        <f>IFERROR(IF(AND(A550&gt;=1,A550&lt;=104),VLOOKUP($A550,Location!$A:$J,6,FALSE),IF(A550=0,"Avant l'ouverture",IF(OR(A550=105,A550=106),"Bonus"))),"")</f>
        <v>Tour 1</v>
      </c>
      <c r="I550" s="21" t="str">
        <f>IF(LEFT(H550,4)="Tour",VLOOKUP(A550,Database!$A:$C,3,FALSE),"")</f>
        <v>J</v>
      </c>
      <c r="J550" s="21" t="str">
        <f>VLOOKUP($A550,Location!$A:$J,7,FALSE)</f>
        <v>Autriche</v>
      </c>
      <c r="K550" s="21" t="str">
        <f>IFERROR(VLOOKUP(J550,Setup_Team!$B:$C,2,FALSE), "TDB")</f>
        <v>AUT</v>
      </c>
      <c r="L550" s="21" t="str">
        <f>VLOOKUP($A550,Location!$A:$J,8,FALSE)</f>
        <v>Jordanie</v>
      </c>
      <c r="M550" s="21" t="str">
        <f>IFERROR(VLOOKUP(L550,Setup_Team!$B:$C,2,FALSE), "TDB")</f>
        <v>JOR</v>
      </c>
      <c r="N550" s="21" t="str">
        <f>VLOOKUP($A550,Location!$A:$J,9,FALSE)</f>
        <v>Santa Clara, Californie</v>
      </c>
      <c r="O550" s="21" t="str">
        <f>VLOOKUP($A550,Location!$A:$J,10,FALSE)</f>
        <v>Levi's Stadium</v>
      </c>
      <c r="P550" s="27">
        <v>2</v>
      </c>
      <c r="Q550" s="27">
        <v>0</v>
      </c>
      <c r="R550" s="27" t="str">
        <f t="shared" si="49"/>
        <v>2-0</v>
      </c>
      <c r="S550" s="21">
        <v>0</v>
      </c>
      <c r="T550" s="20">
        <f>VLOOKUP($A550,Database!$A:$Y,10,FALSE)</f>
        <v>38</v>
      </c>
      <c r="U550" s="20">
        <f>VLOOKUP($A550,Database!$A:$Y,11,FALSE)</f>
        <v>136</v>
      </c>
      <c r="V550" s="20">
        <f>VLOOKUP($A550,Database!$A:$Y,12,FALSE)</f>
        <v>163</v>
      </c>
      <c r="W550" s="20" t="str">
        <f>VLOOKUP(A550,Database!A:M,13,FALSE)</f>
        <v>Terminé</v>
      </c>
      <c r="X550" s="20">
        <f>VLOOKUP($A550,Database!$A:$Y,20,FALSE)</f>
        <v>3</v>
      </c>
      <c r="Y550" s="20">
        <f>VLOOKUP($A550,Database!$A:$Y,21,FALSE)</f>
        <v>1</v>
      </c>
      <c r="Z550" s="20">
        <f t="shared" si="48"/>
        <v>0</v>
      </c>
      <c r="AA550" s="20">
        <f t="shared" si="50"/>
        <v>1</v>
      </c>
      <c r="AB550" s="20">
        <f t="shared" ca="1" si="51"/>
        <v>38</v>
      </c>
      <c r="AC550" s="20">
        <f t="shared" ca="1" si="52"/>
        <v>0</v>
      </c>
      <c r="AD550" s="20" t="str">
        <f ca="1">IF(AC550=0,"",IF(OR(ISBLANK(P550),ISBLANK(Q550)),"",IF(ISBLANK(VLOOKUP(A550,Database!A:AA,22,FALSE)),"",VLOOKUP(A550,Database!A:AA,22,FALSE))))</f>
        <v/>
      </c>
      <c r="AE550" s="20">
        <f ca="1">IFERROR(
   IF(
     OR(ISBLANK(P550),ISBLANK(Q550)),
     "",
     IF(
       AND(AB550&lt;&gt;"",OR(W550="Terminé",W550="En cours")),
       VLOOKUP(AD550,Setup_ScoreExactBonus!A:D,4,FALSE),
       0
     )),
  0)</f>
        <v>0</v>
      </c>
      <c r="AF550" s="21">
        <f t="shared" ca="1" si="53"/>
        <v>38</v>
      </c>
      <c r="AG550" s="21">
        <f ca="1">SUMIFS(AF$2:AF550,D$2:D550,D550)</f>
        <v>603</v>
      </c>
    </row>
    <row r="551" spans="1:33" hidden="1" x14ac:dyDescent="0.35">
      <c r="A551" s="21">
        <f>IF(ISBLANK(B551),"",COUNTIF(B$2:B551,B551))-1</f>
        <v>20</v>
      </c>
      <c r="B551" s="27">
        <v>10</v>
      </c>
      <c r="C551" s="10">
        <f>VLOOKUP($A551+IF($A551=0,1,0),Database!$A:$Y,7,FALSE)</f>
        <v>46190.25</v>
      </c>
      <c r="D551" s="21" t="str">
        <f>VLOOKUP(Pronostics!$B551,Setup_MPP!$A:$G,3,FALSE)</f>
        <v>RandomPaul</v>
      </c>
      <c r="E551" s="21" t="str">
        <f>VLOOKUP(Pronostics!$B551,Setup_MPP!$A:$G,2,FALSE)</f>
        <v>Paul MONTESINOS</v>
      </c>
      <c r="F551" s="21" t="str">
        <f>VLOOKUP($B551,Setup_MPP!$A:$E,4,FALSE)</f>
        <v>#C4B0FF</v>
      </c>
      <c r="G551" s="21" t="str">
        <f>VLOOKUP($B551,Setup_MPP!$A:$E,5,FALSE)</f>
        <v>#7F66C8</v>
      </c>
      <c r="H551" s="21" t="str">
        <f>IFERROR(IF(AND(A551&gt;=1,A551&lt;=104),VLOOKUP($A551,Location!$A:$J,6,FALSE),IF(A551=0,"Avant l'ouverture",IF(OR(A551=105,A551=106),"Bonus"))),"")</f>
        <v>Tour 1</v>
      </c>
      <c r="I551" s="21" t="str">
        <f>IF(LEFT(H551,4)="Tour",VLOOKUP(A551,Database!$A:$C,3,FALSE),"")</f>
        <v>J</v>
      </c>
      <c r="J551" s="21" t="str">
        <f>VLOOKUP($A551,Location!$A:$J,7,FALSE)</f>
        <v>Autriche</v>
      </c>
      <c r="K551" s="21" t="str">
        <f>IFERROR(VLOOKUP(J551,Setup_Team!$B:$C,2,FALSE), "TDB")</f>
        <v>AUT</v>
      </c>
      <c r="L551" s="21" t="str">
        <f>VLOOKUP($A551,Location!$A:$J,8,FALSE)</f>
        <v>Jordanie</v>
      </c>
      <c r="M551" s="21" t="str">
        <f>IFERROR(VLOOKUP(L551,Setup_Team!$B:$C,2,FALSE), "TDB")</f>
        <v>JOR</v>
      </c>
      <c r="N551" s="21" t="str">
        <f>VLOOKUP($A551,Location!$A:$J,9,FALSE)</f>
        <v>Santa Clara, Californie</v>
      </c>
      <c r="O551" s="21" t="str">
        <f>VLOOKUP($A551,Location!$A:$J,10,FALSE)</f>
        <v>Levi's Stadium</v>
      </c>
      <c r="P551" s="27">
        <v>2</v>
      </c>
      <c r="Q551" s="27">
        <v>0</v>
      </c>
      <c r="R551" s="27" t="str">
        <f t="shared" si="49"/>
        <v>2-0</v>
      </c>
      <c r="S551" s="21">
        <v>0</v>
      </c>
      <c r="T551" s="20">
        <f>VLOOKUP($A551,Database!$A:$Y,10,FALSE)</f>
        <v>38</v>
      </c>
      <c r="U551" s="20">
        <f>VLOOKUP($A551,Database!$A:$Y,11,FALSE)</f>
        <v>136</v>
      </c>
      <c r="V551" s="20">
        <f>VLOOKUP($A551,Database!$A:$Y,12,FALSE)</f>
        <v>163</v>
      </c>
      <c r="W551" s="20" t="str">
        <f>VLOOKUP(A551,Database!A:M,13,FALSE)</f>
        <v>Terminé</v>
      </c>
      <c r="X551" s="20">
        <f>VLOOKUP($A551,Database!$A:$Y,20,FALSE)</f>
        <v>3</v>
      </c>
      <c r="Y551" s="20">
        <f>VLOOKUP($A551,Database!$A:$Y,21,FALSE)</f>
        <v>1</v>
      </c>
      <c r="Z551" s="20">
        <f t="shared" si="48"/>
        <v>0</v>
      </c>
      <c r="AA551" s="20">
        <f t="shared" si="50"/>
        <v>1</v>
      </c>
      <c r="AB551" s="20">
        <f t="shared" ca="1" si="51"/>
        <v>38</v>
      </c>
      <c r="AC551" s="20">
        <f t="shared" ca="1" si="52"/>
        <v>0</v>
      </c>
      <c r="AD551" s="20" t="str">
        <f ca="1">IF(AC551=0,"",IF(OR(ISBLANK(P551),ISBLANK(Q551)),"",IF(ISBLANK(VLOOKUP(A551,Database!A:AA,22,FALSE)),"",VLOOKUP(A551,Database!A:AA,22,FALSE))))</f>
        <v/>
      </c>
      <c r="AE551" s="20">
        <f ca="1">IFERROR(
   IF(
     OR(ISBLANK(P551),ISBLANK(Q551)),
     "",
     IF(
       AND(AB551&lt;&gt;"",OR(W551="Terminé",W551="En cours")),
       VLOOKUP(AD551,Setup_ScoreExactBonus!A:D,4,FALSE),
       0
     )),
  0)</f>
        <v>0</v>
      </c>
      <c r="AF551" s="21">
        <f t="shared" ca="1" si="53"/>
        <v>38</v>
      </c>
      <c r="AG551" s="21">
        <f ca="1">SUMIFS(AF$2:AF551,D$2:D551,D551)</f>
        <v>689</v>
      </c>
    </row>
    <row r="552" spans="1:33" hidden="1" x14ac:dyDescent="0.35">
      <c r="A552" s="21">
        <f>IF(ISBLANK(B552),"",COUNTIF(B$2:B552,B552))-1</f>
        <v>20</v>
      </c>
      <c r="B552" s="27">
        <v>11</v>
      </c>
      <c r="C552" s="10">
        <f>VLOOKUP($A552+IF($A552=0,1,0),Database!$A:$Y,7,FALSE)</f>
        <v>46190.25</v>
      </c>
      <c r="D552" s="21" t="str">
        <f>VLOOKUP(Pronostics!$B552,Setup_MPP!$A:$G,3,FALSE)</f>
        <v>Kinsley91</v>
      </c>
      <c r="E552" s="21" t="str">
        <f>VLOOKUP(Pronostics!$B552,Setup_MPP!$A:$G,2,FALSE)</f>
        <v>Kinsley ROQUE</v>
      </c>
      <c r="F552" s="21" t="str">
        <f>VLOOKUP($B552,Setup_MPP!$A:$E,4,FALSE)</f>
        <v>#CBEBBA</v>
      </c>
      <c r="G552" s="21" t="str">
        <f>VLOOKUP($B552,Setup_MPP!$A:$E,5,FALSE)</f>
        <v>#70BC6E</v>
      </c>
      <c r="H552" s="21" t="str">
        <f>IFERROR(IF(AND(A552&gt;=1,A552&lt;=104),VLOOKUP($A552,Location!$A:$J,6,FALSE),IF(A552=0,"Avant l'ouverture",IF(OR(A552=105,A552=106),"Bonus"))),"")</f>
        <v>Tour 1</v>
      </c>
      <c r="I552" s="21" t="str">
        <f>IF(LEFT(H552,4)="Tour",VLOOKUP(A552,Database!$A:$C,3,FALSE),"")</f>
        <v>J</v>
      </c>
      <c r="J552" s="21" t="str">
        <f>VLOOKUP($A552,Location!$A:$J,7,FALSE)</f>
        <v>Autriche</v>
      </c>
      <c r="K552" s="21" t="str">
        <f>IFERROR(VLOOKUP(J552,Setup_Team!$B:$C,2,FALSE), "TDB")</f>
        <v>AUT</v>
      </c>
      <c r="L552" s="21" t="str">
        <f>VLOOKUP($A552,Location!$A:$J,8,FALSE)</f>
        <v>Jordanie</v>
      </c>
      <c r="M552" s="21" t="str">
        <f>IFERROR(VLOOKUP(L552,Setup_Team!$B:$C,2,FALSE), "TDB")</f>
        <v>JOR</v>
      </c>
      <c r="N552" s="21" t="str">
        <f>VLOOKUP($A552,Location!$A:$J,9,FALSE)</f>
        <v>Santa Clara, Californie</v>
      </c>
      <c r="O552" s="21" t="str">
        <f>VLOOKUP($A552,Location!$A:$J,10,FALSE)</f>
        <v>Levi's Stadium</v>
      </c>
      <c r="P552" s="27">
        <v>0</v>
      </c>
      <c r="Q552" s="27">
        <v>0</v>
      </c>
      <c r="R552" s="27" t="str">
        <f t="shared" si="49"/>
        <v>0-0</v>
      </c>
      <c r="S552" s="21">
        <v>0</v>
      </c>
      <c r="T552" s="20">
        <f>VLOOKUP($A552,Database!$A:$Y,10,FALSE)</f>
        <v>38</v>
      </c>
      <c r="U552" s="20">
        <f>VLOOKUP($A552,Database!$A:$Y,11,FALSE)</f>
        <v>136</v>
      </c>
      <c r="V552" s="20">
        <f>VLOOKUP($A552,Database!$A:$Y,12,FALSE)</f>
        <v>163</v>
      </c>
      <c r="W552" s="20" t="str">
        <f>VLOOKUP(A552,Database!A:M,13,FALSE)</f>
        <v>Terminé</v>
      </c>
      <c r="X552" s="20">
        <f>VLOOKUP($A552,Database!$A:$Y,20,FALSE)</f>
        <v>3</v>
      </c>
      <c r="Y552" s="20">
        <f>VLOOKUP($A552,Database!$A:$Y,21,FALSE)</f>
        <v>1</v>
      </c>
      <c r="Z552" s="20">
        <f t="shared" si="48"/>
        <v>0</v>
      </c>
      <c r="AA552" s="20">
        <f t="shared" si="50"/>
        <v>0</v>
      </c>
      <c r="AB552" s="20">
        <f t="shared" ca="1" si="51"/>
        <v>0</v>
      </c>
      <c r="AC552" s="20">
        <f t="shared" ca="1" si="52"/>
        <v>0</v>
      </c>
      <c r="AD552" s="20" t="str">
        <f ca="1">IF(AC552=0,"",IF(OR(ISBLANK(P552),ISBLANK(Q552)),"",IF(ISBLANK(VLOOKUP(A552,Database!A:AA,22,FALSE)),"",VLOOKUP(A552,Database!A:AA,22,FALSE))))</f>
        <v/>
      </c>
      <c r="AE552" s="20">
        <f ca="1">IFERROR(
   IF(
     OR(ISBLANK(P552),ISBLANK(Q552)),
     "",
     IF(
       AND(AB552&lt;&gt;"",OR(W552="Terminé",W552="En cours")),
       VLOOKUP(AD552,Setup_ScoreExactBonus!A:D,4,FALSE),
       0
     )),
  0)</f>
        <v>0</v>
      </c>
      <c r="AF552" s="21">
        <f t="shared" ca="1" si="53"/>
        <v>0</v>
      </c>
      <c r="AG552" s="21">
        <f ca="1">SUMIFS(AF$2:AF552,D$2:D552,D552)</f>
        <v>724</v>
      </c>
    </row>
    <row r="553" spans="1:33" hidden="1" x14ac:dyDescent="0.35">
      <c r="A553" s="21">
        <f>IF(ISBLANK(B553),"",COUNTIF(B$2:B553,B553))-1</f>
        <v>20</v>
      </c>
      <c r="B553" s="27">
        <v>12</v>
      </c>
      <c r="C553" s="10">
        <f>VLOOKUP($A553+IF($A553=0,1,0),Database!$A:$Y,7,FALSE)</f>
        <v>46190.25</v>
      </c>
      <c r="D553" s="21" t="str">
        <f>VLOOKUP(Pronostics!$B553,Setup_MPP!$A:$G,3,FALSE)</f>
        <v>Jaouad1</v>
      </c>
      <c r="E553" s="21" t="str">
        <f>VLOOKUP(Pronostics!$B553,Setup_MPP!$A:$G,2,FALSE)</f>
        <v>Jaouad SETTI</v>
      </c>
      <c r="F553" s="21" t="str">
        <f>VLOOKUP($B553,Setup_MPP!$A:$E,4,FALSE)</f>
        <v>#C2D4FF</v>
      </c>
      <c r="G553" s="21" t="str">
        <f>VLOOKUP($B553,Setup_MPP!$A:$E,5,FALSE)</f>
        <v>#6586D5</v>
      </c>
      <c r="H553" s="21" t="str">
        <f>IFERROR(IF(AND(A553&gt;=1,A553&lt;=104),VLOOKUP($A553,Location!$A:$J,6,FALSE),IF(A553=0,"Avant l'ouverture",IF(OR(A553=105,A553=106),"Bonus"))),"")</f>
        <v>Tour 1</v>
      </c>
      <c r="I553" s="21" t="str">
        <f>IF(LEFT(H553,4)="Tour",VLOOKUP(A553,Database!$A:$C,3,FALSE),"")</f>
        <v>J</v>
      </c>
      <c r="J553" s="21" t="str">
        <f>VLOOKUP($A553,Location!$A:$J,7,FALSE)</f>
        <v>Autriche</v>
      </c>
      <c r="K553" s="21" t="str">
        <f>IFERROR(VLOOKUP(J553,Setup_Team!$B:$C,2,FALSE), "TDB")</f>
        <v>AUT</v>
      </c>
      <c r="L553" s="21" t="str">
        <f>VLOOKUP($A553,Location!$A:$J,8,FALSE)</f>
        <v>Jordanie</v>
      </c>
      <c r="M553" s="21" t="str">
        <f>IFERROR(VLOOKUP(L553,Setup_Team!$B:$C,2,FALSE), "TDB")</f>
        <v>JOR</v>
      </c>
      <c r="N553" s="21" t="str">
        <f>VLOOKUP($A553,Location!$A:$J,9,FALSE)</f>
        <v>Santa Clara, Californie</v>
      </c>
      <c r="O553" s="21" t="str">
        <f>VLOOKUP($A553,Location!$A:$J,10,FALSE)</f>
        <v>Levi's Stadium</v>
      </c>
      <c r="P553" s="27">
        <v>1</v>
      </c>
      <c r="Q553" s="27">
        <v>1</v>
      </c>
      <c r="R553" s="27" t="str">
        <f t="shared" si="49"/>
        <v>1-1</v>
      </c>
      <c r="S553" s="21">
        <v>0</v>
      </c>
      <c r="T553" s="20">
        <f>VLOOKUP($A553,Database!$A:$Y,10,FALSE)</f>
        <v>38</v>
      </c>
      <c r="U553" s="20">
        <f>VLOOKUP($A553,Database!$A:$Y,11,FALSE)</f>
        <v>136</v>
      </c>
      <c r="V553" s="20">
        <f>VLOOKUP($A553,Database!$A:$Y,12,FALSE)</f>
        <v>163</v>
      </c>
      <c r="W553" s="20" t="str">
        <f>VLOOKUP(A553,Database!A:M,13,FALSE)</f>
        <v>Terminé</v>
      </c>
      <c r="X553" s="20">
        <f>VLOOKUP($A553,Database!$A:$Y,20,FALSE)</f>
        <v>3</v>
      </c>
      <c r="Y553" s="20">
        <f>VLOOKUP($A553,Database!$A:$Y,21,FALSE)</f>
        <v>1</v>
      </c>
      <c r="Z553" s="20">
        <f t="shared" si="48"/>
        <v>0</v>
      </c>
      <c r="AA553" s="20">
        <f t="shared" si="50"/>
        <v>0</v>
      </c>
      <c r="AB553" s="20">
        <f t="shared" ca="1" si="51"/>
        <v>0</v>
      </c>
      <c r="AC553" s="20">
        <f t="shared" ca="1" si="52"/>
        <v>0</v>
      </c>
      <c r="AD553" s="20" t="str">
        <f ca="1">IF(AC553=0,"",IF(OR(ISBLANK(P553),ISBLANK(Q553)),"",IF(ISBLANK(VLOOKUP(A553,Database!A:AA,22,FALSE)),"",VLOOKUP(A553,Database!A:AA,22,FALSE))))</f>
        <v/>
      </c>
      <c r="AE553" s="20">
        <f ca="1">IFERROR(
   IF(
     OR(ISBLANK(P553),ISBLANK(Q553)),
     "",
     IF(
       AND(AB553&lt;&gt;"",OR(W553="Terminé",W553="En cours")),
       VLOOKUP(AD553,Setup_ScoreExactBonus!A:D,4,FALSE),
       0
     )),
  0)</f>
        <v>0</v>
      </c>
      <c r="AF553" s="21">
        <f t="shared" ca="1" si="53"/>
        <v>0</v>
      </c>
      <c r="AG553" s="21">
        <f ca="1">SUMIFS(AF$2:AF553,D$2:D553,D553)</f>
        <v>833</v>
      </c>
    </row>
    <row r="554" spans="1:33" hidden="1" x14ac:dyDescent="0.35">
      <c r="A554" s="21">
        <f>IF(ISBLANK(B554),"",COUNTIF(B$2:B554,B554))-1</f>
        <v>20</v>
      </c>
      <c r="B554" s="27">
        <v>13</v>
      </c>
      <c r="C554" s="10">
        <f>VLOOKUP($A554+IF($A554=0,1,0),Database!$A:$Y,7,FALSE)</f>
        <v>46190.25</v>
      </c>
      <c r="D554" s="21" t="str">
        <f>VLOOKUP(Pronostics!$B554,Setup_MPP!$A:$G,3,FALSE)</f>
        <v>Julien_I</v>
      </c>
      <c r="E554" s="21" t="str">
        <f>VLOOKUP(Pronostics!$B554,Setup_MPP!$A:$G,2,FALSE)</f>
        <v>Julien INGE</v>
      </c>
      <c r="F554" s="21" t="str">
        <f>VLOOKUP($B554,Setup_MPP!$A:$E,4,FALSE)</f>
        <v>#C1E0EF</v>
      </c>
      <c r="G554" s="21" t="str">
        <f>VLOOKUP($B554,Setup_MPP!$A:$E,5,FALSE)</f>
        <v>#4F91B2</v>
      </c>
      <c r="H554" s="21" t="str">
        <f>IFERROR(IF(AND(A554&gt;=1,A554&lt;=104),VLOOKUP($A554,Location!$A:$J,6,FALSE),IF(A554=0,"Avant l'ouverture",IF(OR(A554=105,A554=106),"Bonus"))),"")</f>
        <v>Tour 1</v>
      </c>
      <c r="I554" s="21" t="str">
        <f>IF(LEFT(H554,4)="Tour",VLOOKUP(A554,Database!$A:$C,3,FALSE),"")</f>
        <v>J</v>
      </c>
      <c r="J554" s="21" t="str">
        <f>VLOOKUP($A554,Location!$A:$J,7,FALSE)</f>
        <v>Autriche</v>
      </c>
      <c r="K554" s="21" t="str">
        <f>IFERROR(VLOOKUP(J554,Setup_Team!$B:$C,2,FALSE), "TDB")</f>
        <v>AUT</v>
      </c>
      <c r="L554" s="21" t="str">
        <f>VLOOKUP($A554,Location!$A:$J,8,FALSE)</f>
        <v>Jordanie</v>
      </c>
      <c r="M554" s="21" t="str">
        <f>IFERROR(VLOOKUP(L554,Setup_Team!$B:$C,2,FALSE), "TDB")</f>
        <v>JOR</v>
      </c>
      <c r="N554" s="21" t="str">
        <f>VLOOKUP($A554,Location!$A:$J,9,FALSE)</f>
        <v>Santa Clara, Californie</v>
      </c>
      <c r="O554" s="21" t="str">
        <f>VLOOKUP($A554,Location!$A:$J,10,FALSE)</f>
        <v>Levi's Stadium</v>
      </c>
      <c r="P554" s="27">
        <v>2</v>
      </c>
      <c r="Q554" s="27">
        <v>0</v>
      </c>
      <c r="R554" s="27" t="str">
        <f t="shared" si="49"/>
        <v>2-0</v>
      </c>
      <c r="S554" s="21">
        <v>0</v>
      </c>
      <c r="T554" s="20">
        <f>VLOOKUP($A554,Database!$A:$Y,10,FALSE)</f>
        <v>38</v>
      </c>
      <c r="U554" s="20">
        <f>VLOOKUP($A554,Database!$A:$Y,11,FALSE)</f>
        <v>136</v>
      </c>
      <c r="V554" s="20">
        <f>VLOOKUP($A554,Database!$A:$Y,12,FALSE)</f>
        <v>163</v>
      </c>
      <c r="W554" s="20" t="str">
        <f>VLOOKUP(A554,Database!A:M,13,FALSE)</f>
        <v>Terminé</v>
      </c>
      <c r="X554" s="20">
        <f>VLOOKUP($A554,Database!$A:$Y,20,FALSE)</f>
        <v>3</v>
      </c>
      <c r="Y554" s="20">
        <f>VLOOKUP($A554,Database!$A:$Y,21,FALSE)</f>
        <v>1</v>
      </c>
      <c r="Z554" s="20">
        <f t="shared" si="48"/>
        <v>0</v>
      </c>
      <c r="AA554" s="20">
        <f t="shared" si="50"/>
        <v>1</v>
      </c>
      <c r="AB554" s="20">
        <f t="shared" ca="1" si="51"/>
        <v>38</v>
      </c>
      <c r="AC554" s="20">
        <f t="shared" ca="1" si="52"/>
        <v>0</v>
      </c>
      <c r="AD554" s="20" t="str">
        <f ca="1">IF(AC554=0,"",IF(OR(ISBLANK(P554),ISBLANK(Q554)),"",IF(ISBLANK(VLOOKUP(A554,Database!A:AA,22,FALSE)),"",VLOOKUP(A554,Database!A:AA,22,FALSE))))</f>
        <v/>
      </c>
      <c r="AE554" s="20">
        <f ca="1">IFERROR(
   IF(
     OR(ISBLANK(P554),ISBLANK(Q554)),
     "",
     IF(
       AND(AB554&lt;&gt;"",OR(W554="Terminé",W554="En cours")),
       VLOOKUP(AD554,Setup_ScoreExactBonus!A:D,4,FALSE),
       0
     )),
  0)</f>
        <v>0</v>
      </c>
      <c r="AF554" s="21">
        <f t="shared" ca="1" si="53"/>
        <v>38</v>
      </c>
      <c r="AG554" s="21">
        <f ca="1">SUMIFS(AF$2:AF554,D$2:D554,D554)</f>
        <v>1071</v>
      </c>
    </row>
    <row r="555" spans="1:33" hidden="1" x14ac:dyDescent="0.35">
      <c r="A555" s="21">
        <f>IF(ISBLANK(B555),"",COUNTIF(B$2:B555,B555))-1</f>
        <v>20</v>
      </c>
      <c r="B555" s="27">
        <v>14</v>
      </c>
      <c r="C555" s="10">
        <f>VLOOKUP($A555+IF($A555=0,1,0),Database!$A:$Y,7,FALSE)</f>
        <v>46190.25</v>
      </c>
      <c r="D555" s="21" t="str">
        <f>VLOOKUP(Pronostics!$B555,Setup_MPP!$A:$G,3,FALSE)</f>
        <v>MarieEYT</v>
      </c>
      <c r="E555" s="21" t="str">
        <f>VLOOKUP(Pronostics!$B555,Setup_MPP!$A:$G,2,FALSE)</f>
        <v>Marie EXBRAYAT</v>
      </c>
      <c r="F555" s="21" t="str">
        <f>VLOOKUP($B555,Setup_MPP!$A:$E,4,FALSE)</f>
        <v>#FFAFD2</v>
      </c>
      <c r="G555" s="21" t="str">
        <f>VLOOKUP($B555,Setup_MPP!$A:$E,5,FALSE)</f>
        <v>#F2589B</v>
      </c>
      <c r="H555" s="21" t="str">
        <f>IFERROR(IF(AND(A555&gt;=1,A555&lt;=104),VLOOKUP($A555,Location!$A:$J,6,FALSE),IF(A555=0,"Avant l'ouverture",IF(OR(A555=105,A555=106),"Bonus"))),"")</f>
        <v>Tour 1</v>
      </c>
      <c r="I555" s="21" t="str">
        <f>IF(LEFT(H555,4)="Tour",VLOOKUP(A555,Database!$A:$C,3,FALSE),"")</f>
        <v>J</v>
      </c>
      <c r="J555" s="21" t="str">
        <f>VLOOKUP($A555,Location!$A:$J,7,FALSE)</f>
        <v>Autriche</v>
      </c>
      <c r="K555" s="21" t="str">
        <f>IFERROR(VLOOKUP(J555,Setup_Team!$B:$C,2,FALSE), "TDB")</f>
        <v>AUT</v>
      </c>
      <c r="L555" s="21" t="str">
        <f>VLOOKUP($A555,Location!$A:$J,8,FALSE)</f>
        <v>Jordanie</v>
      </c>
      <c r="M555" s="21" t="str">
        <f>IFERROR(VLOOKUP(L555,Setup_Team!$B:$C,2,FALSE), "TDB")</f>
        <v>JOR</v>
      </c>
      <c r="N555" s="21" t="str">
        <f>VLOOKUP($A555,Location!$A:$J,9,FALSE)</f>
        <v>Santa Clara, Californie</v>
      </c>
      <c r="O555" s="21" t="str">
        <f>VLOOKUP($A555,Location!$A:$J,10,FALSE)</f>
        <v>Levi's Stadium</v>
      </c>
      <c r="P555" s="27">
        <v>2</v>
      </c>
      <c r="Q555" s="27">
        <v>0</v>
      </c>
      <c r="R555" s="27" t="str">
        <f t="shared" si="49"/>
        <v>2-0</v>
      </c>
      <c r="S555" s="21">
        <v>0</v>
      </c>
      <c r="T555" s="20">
        <f>VLOOKUP($A555,Database!$A:$Y,10,FALSE)</f>
        <v>38</v>
      </c>
      <c r="U555" s="20">
        <f>VLOOKUP($A555,Database!$A:$Y,11,FALSE)</f>
        <v>136</v>
      </c>
      <c r="V555" s="20">
        <f>VLOOKUP($A555,Database!$A:$Y,12,FALSE)</f>
        <v>163</v>
      </c>
      <c r="W555" s="20" t="str">
        <f>VLOOKUP(A555,Database!A:M,13,FALSE)</f>
        <v>Terminé</v>
      </c>
      <c r="X555" s="20">
        <f>VLOOKUP($A555,Database!$A:$Y,20,FALSE)</f>
        <v>3</v>
      </c>
      <c r="Y555" s="20">
        <f>VLOOKUP($A555,Database!$A:$Y,21,FALSE)</f>
        <v>1</v>
      </c>
      <c r="Z555" s="20">
        <f t="shared" si="48"/>
        <v>0</v>
      </c>
      <c r="AA555" s="20">
        <f t="shared" si="50"/>
        <v>1</v>
      </c>
      <c r="AB555" s="20">
        <f t="shared" ca="1" si="51"/>
        <v>38</v>
      </c>
      <c r="AC555" s="20">
        <f t="shared" ca="1" si="52"/>
        <v>0</v>
      </c>
      <c r="AD555" s="20" t="str">
        <f ca="1">IF(AC555=0,"",IF(OR(ISBLANK(P555),ISBLANK(Q555)),"",IF(ISBLANK(VLOOKUP(A555,Database!A:AA,22,FALSE)),"",VLOOKUP(A555,Database!A:AA,22,FALSE))))</f>
        <v/>
      </c>
      <c r="AE555" s="20">
        <f ca="1">IFERROR(
   IF(
     OR(ISBLANK(P555),ISBLANK(Q555)),
     "",
     IF(
       AND(AB555&lt;&gt;"",OR(W555="Terminé",W555="En cours")),
       VLOOKUP(AD555,Setup_ScoreExactBonus!A:D,4,FALSE),
       0
     )),
  0)</f>
        <v>0</v>
      </c>
      <c r="AF555" s="21">
        <f t="shared" ca="1" si="53"/>
        <v>38</v>
      </c>
      <c r="AG555" s="21">
        <f ca="1">SUMIFS(AF$2:AF555,D$2:D555,D555)</f>
        <v>727</v>
      </c>
    </row>
    <row r="556" spans="1:33" hidden="1" x14ac:dyDescent="0.35">
      <c r="A556" s="21">
        <f>IF(ISBLANK(B556),"",COUNTIF(B$2:B556,B556))-1</f>
        <v>20</v>
      </c>
      <c r="B556" s="27">
        <v>15</v>
      </c>
      <c r="C556" s="10">
        <f>VLOOKUP($A556+IF($A556=0,1,0),Database!$A:$Y,7,FALSE)</f>
        <v>46190.25</v>
      </c>
      <c r="D556" s="21" t="str">
        <f>VLOOKUP(Pronostics!$B556,Setup_MPP!$A:$G,3,FALSE)</f>
        <v>Amino28</v>
      </c>
      <c r="E556" s="21" t="str">
        <f>VLOOKUP(Pronostics!$B556,Setup_MPP!$A:$G,2,FALSE)</f>
        <v>Amine ZARROUKI</v>
      </c>
      <c r="F556" s="21" t="str">
        <f>VLOOKUP($B556,Setup_MPP!$A:$E,4,FALSE)</f>
        <v>#FF9898</v>
      </c>
      <c r="G556" s="21" t="str">
        <f>VLOOKUP($B556,Setup_MPP!$A:$E,5,FALSE)</f>
        <v>#FF5D5D</v>
      </c>
      <c r="H556" s="21" t="str">
        <f>IFERROR(IF(AND(A556&gt;=1,A556&lt;=104),VLOOKUP($A556,Location!$A:$J,6,FALSE),IF(A556=0,"Avant l'ouverture",IF(OR(A556=105,A556=106),"Bonus"))),"")</f>
        <v>Tour 1</v>
      </c>
      <c r="I556" s="21" t="str">
        <f>IF(LEFT(H556,4)="Tour",VLOOKUP(A556,Database!$A:$C,3,FALSE),"")</f>
        <v>J</v>
      </c>
      <c r="J556" s="21" t="str">
        <f>VLOOKUP($A556,Location!$A:$J,7,FALSE)</f>
        <v>Autriche</v>
      </c>
      <c r="K556" s="21" t="str">
        <f>IFERROR(VLOOKUP(J556,Setup_Team!$B:$C,2,FALSE), "TDB")</f>
        <v>AUT</v>
      </c>
      <c r="L556" s="21" t="str">
        <f>VLOOKUP($A556,Location!$A:$J,8,FALSE)</f>
        <v>Jordanie</v>
      </c>
      <c r="M556" s="21" t="str">
        <f>IFERROR(VLOOKUP(L556,Setup_Team!$B:$C,2,FALSE), "TDB")</f>
        <v>JOR</v>
      </c>
      <c r="N556" s="21" t="str">
        <f>VLOOKUP($A556,Location!$A:$J,9,FALSE)</f>
        <v>Santa Clara, Californie</v>
      </c>
      <c r="O556" s="21" t="str">
        <f>VLOOKUP($A556,Location!$A:$J,10,FALSE)</f>
        <v>Levi's Stadium</v>
      </c>
      <c r="P556" s="27">
        <v>3</v>
      </c>
      <c r="Q556" s="27">
        <v>1</v>
      </c>
      <c r="R556" s="27" t="str">
        <f t="shared" si="49"/>
        <v>3-1</v>
      </c>
      <c r="S556" s="21">
        <v>0</v>
      </c>
      <c r="T556" s="20">
        <f>VLOOKUP($A556,Database!$A:$Y,10,FALSE)</f>
        <v>38</v>
      </c>
      <c r="U556" s="20">
        <f>VLOOKUP($A556,Database!$A:$Y,11,FALSE)</f>
        <v>136</v>
      </c>
      <c r="V556" s="20">
        <f>VLOOKUP($A556,Database!$A:$Y,12,FALSE)</f>
        <v>163</v>
      </c>
      <c r="W556" s="20" t="str">
        <f>VLOOKUP(A556,Database!A:M,13,FALSE)</f>
        <v>Terminé</v>
      </c>
      <c r="X556" s="20">
        <f>VLOOKUP($A556,Database!$A:$Y,20,FALSE)</f>
        <v>3</v>
      </c>
      <c r="Y556" s="20">
        <f>VLOOKUP($A556,Database!$A:$Y,21,FALSE)</f>
        <v>1</v>
      </c>
      <c r="Z556" s="20">
        <f t="shared" si="48"/>
        <v>0</v>
      </c>
      <c r="AA556" s="20">
        <f t="shared" si="50"/>
        <v>1</v>
      </c>
      <c r="AB556" s="20">
        <f t="shared" ca="1" si="51"/>
        <v>38</v>
      </c>
      <c r="AC556" s="20">
        <f t="shared" ca="1" si="52"/>
        <v>1</v>
      </c>
      <c r="AD556" s="20" t="str">
        <f ca="1">IF(AC556=0,"",IF(OR(ISBLANK(P556),ISBLANK(Q556)),"",IF(ISBLANK(VLOOKUP(A556,Database!A:AA,22,FALSE)),"",VLOOKUP(A556,Database!A:AA,22,FALSE))))</f>
        <v>Très rare</v>
      </c>
      <c r="AE556" s="20">
        <f ca="1">IFERROR(
   IF(
     OR(ISBLANK(P556),ISBLANK(Q556)),
     "",
     IF(
       AND(AB556&lt;&gt;"",OR(W556="Terminé",W556="En cours")),
       VLOOKUP(AD556,Setup_ScoreExactBonus!A:D,4,FALSE),
       0
     )),
  0)</f>
        <v>50</v>
      </c>
      <c r="AF556" s="21">
        <f t="shared" ca="1" si="53"/>
        <v>88</v>
      </c>
      <c r="AG556" s="21">
        <f ca="1">SUMIFS(AF$2:AF556,D$2:D556,D556)</f>
        <v>685</v>
      </c>
    </row>
    <row r="557" spans="1:33" hidden="1" x14ac:dyDescent="0.35">
      <c r="A557" s="21">
        <f>IF(ISBLANK(B557),"",COUNTIF(B$2:B557,B557))-1</f>
        <v>20</v>
      </c>
      <c r="B557" s="27">
        <v>16</v>
      </c>
      <c r="C557" s="10">
        <f>VLOOKUP($A557+IF($A557=0,1,0),Database!$A:$Y,7,FALSE)</f>
        <v>46190.25</v>
      </c>
      <c r="D557" s="21" t="str">
        <f>VLOOKUP(Pronostics!$B557,Setup_MPP!$A:$G,3,FALSE)</f>
        <v>RomaLaura</v>
      </c>
      <c r="E557" s="21" t="str">
        <f>VLOOKUP(Pronostics!$B557,Setup_MPP!$A:$G,2,FALSE)</f>
        <v>Laura GIULIANO</v>
      </c>
      <c r="F557" s="21" t="str">
        <f>VLOOKUP($B557,Setup_MPP!$A:$E,4,FALSE)</f>
        <v>#86A4FE</v>
      </c>
      <c r="G557" s="21" t="str">
        <f>VLOOKUP($B557,Setup_MPP!$A:$E,5,FALSE)</f>
        <v>#3769FF</v>
      </c>
      <c r="H557" s="21" t="str">
        <f>IFERROR(IF(AND(A557&gt;=1,A557&lt;=104),VLOOKUP($A557,Location!$A:$J,6,FALSE),IF(A557=0,"Avant l'ouverture",IF(OR(A557=105,A557=106),"Bonus"))),"")</f>
        <v>Tour 1</v>
      </c>
      <c r="I557" s="21" t="str">
        <f>IF(LEFT(H557,4)="Tour",VLOOKUP(A557,Database!$A:$C,3,FALSE),"")</f>
        <v>J</v>
      </c>
      <c r="J557" s="21" t="str">
        <f>VLOOKUP($A557,Location!$A:$J,7,FALSE)</f>
        <v>Autriche</v>
      </c>
      <c r="K557" s="21" t="str">
        <f>IFERROR(VLOOKUP(J557,Setup_Team!$B:$C,2,FALSE), "TDB")</f>
        <v>AUT</v>
      </c>
      <c r="L557" s="21" t="str">
        <f>VLOOKUP($A557,Location!$A:$J,8,FALSE)</f>
        <v>Jordanie</v>
      </c>
      <c r="M557" s="21" t="str">
        <f>IFERROR(VLOOKUP(L557,Setup_Team!$B:$C,2,FALSE), "TDB")</f>
        <v>JOR</v>
      </c>
      <c r="N557" s="21" t="str">
        <f>VLOOKUP($A557,Location!$A:$J,9,FALSE)</f>
        <v>Santa Clara, Californie</v>
      </c>
      <c r="O557" s="21" t="str">
        <f>VLOOKUP($A557,Location!$A:$J,10,FALSE)</f>
        <v>Levi's Stadium</v>
      </c>
      <c r="P557" s="27">
        <v>1</v>
      </c>
      <c r="Q557" s="27">
        <v>1</v>
      </c>
      <c r="R557" s="27" t="str">
        <f t="shared" si="49"/>
        <v>1-1</v>
      </c>
      <c r="S557" s="21">
        <v>0</v>
      </c>
      <c r="T557" s="20">
        <f>VLOOKUP($A557,Database!$A:$Y,10,FALSE)</f>
        <v>38</v>
      </c>
      <c r="U557" s="20">
        <f>VLOOKUP($A557,Database!$A:$Y,11,FALSE)</f>
        <v>136</v>
      </c>
      <c r="V557" s="20">
        <f>VLOOKUP($A557,Database!$A:$Y,12,FALSE)</f>
        <v>163</v>
      </c>
      <c r="W557" s="20" t="str">
        <f>VLOOKUP(A557,Database!A:M,13,FALSE)</f>
        <v>Terminé</v>
      </c>
      <c r="X557" s="20">
        <f>VLOOKUP($A557,Database!$A:$Y,20,FALSE)</f>
        <v>3</v>
      </c>
      <c r="Y557" s="20">
        <f>VLOOKUP($A557,Database!$A:$Y,21,FALSE)</f>
        <v>1</v>
      </c>
      <c r="Z557" s="20">
        <f t="shared" si="48"/>
        <v>0</v>
      </c>
      <c r="AA557" s="20">
        <f t="shared" si="50"/>
        <v>0</v>
      </c>
      <c r="AB557" s="20">
        <f t="shared" ca="1" si="51"/>
        <v>0</v>
      </c>
      <c r="AC557" s="20">
        <f t="shared" ca="1" si="52"/>
        <v>0</v>
      </c>
      <c r="AD557" s="20" t="str">
        <f ca="1">IF(AC557=0,"",IF(OR(ISBLANK(P557),ISBLANK(Q557)),"",IF(ISBLANK(VLOOKUP(A557,Database!A:AA,22,FALSE)),"",VLOOKUP(A557,Database!A:AA,22,FALSE))))</f>
        <v/>
      </c>
      <c r="AE557" s="20">
        <f ca="1">IFERROR(
   IF(
     OR(ISBLANK(P557),ISBLANK(Q557)),
     "",
     IF(
       AND(AB557&lt;&gt;"",OR(W557="Terminé",W557="En cours")),
       VLOOKUP(AD557,Setup_ScoreExactBonus!A:D,4,FALSE),
       0
     )),
  0)</f>
        <v>0</v>
      </c>
      <c r="AF557" s="21">
        <f t="shared" ca="1" si="53"/>
        <v>0</v>
      </c>
      <c r="AG557" s="21">
        <f ca="1">SUMIFS(AF$2:AF557,D$2:D557,D557)</f>
        <v>464</v>
      </c>
    </row>
    <row r="558" spans="1:33" hidden="1" x14ac:dyDescent="0.35">
      <c r="A558" s="21">
        <f>IF(ISBLANK(B558),"",COUNTIF(B$2:B558,B558))-1</f>
        <v>20</v>
      </c>
      <c r="B558" s="27">
        <v>17</v>
      </c>
      <c r="C558" s="10">
        <f>VLOOKUP($A558+IF($A558=0,1,0),Database!$A:$Y,7,FALSE)</f>
        <v>46190.25</v>
      </c>
      <c r="D558" s="21" t="str">
        <f>VLOOKUP(Pronostics!$B558,Setup_MPP!$A:$G,3,FALSE)</f>
        <v>Julien_cri</v>
      </c>
      <c r="E558" s="21" t="str">
        <f>VLOOKUP(Pronostics!$B558,Setup_MPP!$A:$G,2,FALSE)</f>
        <v>Julien CRIMOTEL</v>
      </c>
      <c r="F558" s="21" t="str">
        <f>VLOOKUP($B558,Setup_MPP!$A:$E,4,FALSE)</f>
        <v>#FFB0B0</v>
      </c>
      <c r="G558" s="21" t="str">
        <f>VLOOKUP($B558,Setup_MPP!$A:$E,5,FALSE)</f>
        <v>#F25757</v>
      </c>
      <c r="H558" s="21" t="str">
        <f>IFERROR(IF(AND(A558&gt;=1,A558&lt;=104),VLOOKUP($A558,Location!$A:$J,6,FALSE),IF(A558=0,"Avant l'ouverture",IF(OR(A558=105,A558=106),"Bonus"))),"")</f>
        <v>Tour 1</v>
      </c>
      <c r="I558" s="21" t="str">
        <f>IF(LEFT(H558,4)="Tour",VLOOKUP(A558,Database!$A:$C,3,FALSE),"")</f>
        <v>J</v>
      </c>
      <c r="J558" s="21" t="str">
        <f>VLOOKUP($A558,Location!$A:$J,7,FALSE)</f>
        <v>Autriche</v>
      </c>
      <c r="K558" s="21" t="str">
        <f>IFERROR(VLOOKUP(J558,Setup_Team!$B:$C,2,FALSE), "TDB")</f>
        <v>AUT</v>
      </c>
      <c r="L558" s="21" t="str">
        <f>VLOOKUP($A558,Location!$A:$J,8,FALSE)</f>
        <v>Jordanie</v>
      </c>
      <c r="M558" s="21" t="str">
        <f>IFERROR(VLOOKUP(L558,Setup_Team!$B:$C,2,FALSE), "TDB")</f>
        <v>JOR</v>
      </c>
      <c r="N558" s="21" t="str">
        <f>VLOOKUP($A558,Location!$A:$J,9,FALSE)</f>
        <v>Santa Clara, Californie</v>
      </c>
      <c r="O558" s="21" t="str">
        <f>VLOOKUP($A558,Location!$A:$J,10,FALSE)</f>
        <v>Levi's Stadium</v>
      </c>
      <c r="P558" s="27">
        <v>3</v>
      </c>
      <c r="Q558" s="27">
        <v>1</v>
      </c>
      <c r="R558" s="27" t="str">
        <f t="shared" si="49"/>
        <v>3-1</v>
      </c>
      <c r="S558" s="21">
        <v>0</v>
      </c>
      <c r="T558" s="20">
        <f>VLOOKUP($A558,Database!$A:$Y,10,FALSE)</f>
        <v>38</v>
      </c>
      <c r="U558" s="20">
        <f>VLOOKUP($A558,Database!$A:$Y,11,FALSE)</f>
        <v>136</v>
      </c>
      <c r="V558" s="20">
        <f>VLOOKUP($A558,Database!$A:$Y,12,FALSE)</f>
        <v>163</v>
      </c>
      <c r="W558" s="20" t="str">
        <f>VLOOKUP(A558,Database!A:M,13,FALSE)</f>
        <v>Terminé</v>
      </c>
      <c r="X558" s="20">
        <f>VLOOKUP($A558,Database!$A:$Y,20,FALSE)</f>
        <v>3</v>
      </c>
      <c r="Y558" s="20">
        <f>VLOOKUP($A558,Database!$A:$Y,21,FALSE)</f>
        <v>1</v>
      </c>
      <c r="Z558" s="20">
        <f t="shared" si="48"/>
        <v>0</v>
      </c>
      <c r="AA558" s="20">
        <f t="shared" si="50"/>
        <v>1</v>
      </c>
      <c r="AB558" s="20">
        <f t="shared" ca="1" si="51"/>
        <v>38</v>
      </c>
      <c r="AC558" s="20">
        <f t="shared" ca="1" si="52"/>
        <v>1</v>
      </c>
      <c r="AD558" s="20" t="str">
        <f ca="1">IF(AC558=0,"",IF(OR(ISBLANK(P558),ISBLANK(Q558)),"",IF(ISBLANK(VLOOKUP(A558,Database!A:AA,22,FALSE)),"",VLOOKUP(A558,Database!A:AA,22,FALSE))))</f>
        <v>Très rare</v>
      </c>
      <c r="AE558" s="20">
        <f ca="1">IFERROR(
   IF(
     OR(ISBLANK(P558),ISBLANK(Q558)),
     "",
     IF(
       AND(AB558&lt;&gt;"",OR(W558="Terminé",W558="En cours")),
       VLOOKUP(AD558,Setup_ScoreExactBonus!A:D,4,FALSE),
       0
     )),
  0)</f>
        <v>50</v>
      </c>
      <c r="AF558" s="21">
        <f t="shared" ca="1" si="53"/>
        <v>88</v>
      </c>
      <c r="AG558" s="21">
        <f ca="1">SUMIFS(AF$2:AF558,D$2:D558,D558)</f>
        <v>688</v>
      </c>
    </row>
    <row r="559" spans="1:33" hidden="1" x14ac:dyDescent="0.35">
      <c r="A559" s="21">
        <f>IF(ISBLANK(B559),"",COUNTIF(B$2:B559,B559))-1</f>
        <v>20</v>
      </c>
      <c r="B559" s="27">
        <v>18</v>
      </c>
      <c r="C559" s="10">
        <f>VLOOKUP($A559+IF($A559=0,1,0),Database!$A:$Y,7,FALSE)</f>
        <v>46190.25</v>
      </c>
      <c r="D559" s="21" t="str">
        <f>VLOOKUP(Pronostics!$B559,Setup_MPP!$A:$G,3,FALSE)</f>
        <v>Cartone</v>
      </c>
      <c r="E559" s="21" t="str">
        <f>VLOOKUP(Pronostics!$B559,Setup_MPP!$A:$G,2,FALSE)</f>
        <v>Quentin CARTON</v>
      </c>
      <c r="F559" s="21" t="str">
        <f>VLOOKUP($B559,Setup_MPP!$A:$E,4,FALSE)</f>
        <v>#F0BC42</v>
      </c>
      <c r="G559" s="21" t="str">
        <f>VLOOKUP($B559,Setup_MPP!$A:$E,5,FALSE)</f>
        <v>#8E1F2F</v>
      </c>
      <c r="H559" s="21" t="str">
        <f>IFERROR(IF(AND(A559&gt;=1,A559&lt;=104),VLOOKUP($A559,Location!$A:$J,6,FALSE),IF(A559=0,"Avant l'ouverture",IF(OR(A559=105,A559=106),"Bonus"))),"")</f>
        <v>Tour 1</v>
      </c>
      <c r="I559" s="21" t="str">
        <f>IF(LEFT(H559,4)="Tour",VLOOKUP(A559,Database!$A:$C,3,FALSE),"")</f>
        <v>J</v>
      </c>
      <c r="J559" s="21" t="str">
        <f>VLOOKUP($A559,Location!$A:$J,7,FALSE)</f>
        <v>Autriche</v>
      </c>
      <c r="K559" s="21" t="str">
        <f>IFERROR(VLOOKUP(J559,Setup_Team!$B:$C,2,FALSE), "TDB")</f>
        <v>AUT</v>
      </c>
      <c r="L559" s="21" t="str">
        <f>VLOOKUP($A559,Location!$A:$J,8,FALSE)</f>
        <v>Jordanie</v>
      </c>
      <c r="M559" s="21" t="str">
        <f>IFERROR(VLOOKUP(L559,Setup_Team!$B:$C,2,FALSE), "TDB")</f>
        <v>JOR</v>
      </c>
      <c r="N559" s="21" t="str">
        <f>VLOOKUP($A559,Location!$A:$J,9,FALSE)</f>
        <v>Santa Clara, Californie</v>
      </c>
      <c r="O559" s="21" t="str">
        <f>VLOOKUP($A559,Location!$A:$J,10,FALSE)</f>
        <v>Levi's Stadium</v>
      </c>
      <c r="P559" s="27">
        <v>1</v>
      </c>
      <c r="Q559" s="27">
        <v>0</v>
      </c>
      <c r="R559" s="27" t="str">
        <f t="shared" si="49"/>
        <v>1-0</v>
      </c>
      <c r="S559" s="21">
        <v>0</v>
      </c>
      <c r="T559" s="20">
        <f>VLOOKUP($A559,Database!$A:$Y,10,FALSE)</f>
        <v>38</v>
      </c>
      <c r="U559" s="20">
        <f>VLOOKUP($A559,Database!$A:$Y,11,FALSE)</f>
        <v>136</v>
      </c>
      <c r="V559" s="20">
        <f>VLOOKUP($A559,Database!$A:$Y,12,FALSE)</f>
        <v>163</v>
      </c>
      <c r="W559" s="20" t="str">
        <f>VLOOKUP(A559,Database!A:M,13,FALSE)</f>
        <v>Terminé</v>
      </c>
      <c r="X559" s="20">
        <f>VLOOKUP($A559,Database!$A:$Y,20,FALSE)</f>
        <v>3</v>
      </c>
      <c r="Y559" s="20">
        <f>VLOOKUP($A559,Database!$A:$Y,21,FALSE)</f>
        <v>1</v>
      </c>
      <c r="Z559" s="20">
        <f t="shared" si="48"/>
        <v>0</v>
      </c>
      <c r="AA559" s="20">
        <f t="shared" si="50"/>
        <v>1</v>
      </c>
      <c r="AB559" s="20">
        <f t="shared" ca="1" si="51"/>
        <v>38</v>
      </c>
      <c r="AC559" s="20">
        <f t="shared" ca="1" si="52"/>
        <v>0</v>
      </c>
      <c r="AD559" s="20" t="str">
        <f ca="1">IF(AC559=0,"",IF(OR(ISBLANK(P559),ISBLANK(Q559)),"",IF(ISBLANK(VLOOKUP(A559,Database!A:AA,22,FALSE)),"",VLOOKUP(A559,Database!A:AA,22,FALSE))))</f>
        <v/>
      </c>
      <c r="AE559" s="20">
        <f ca="1">IFERROR(
   IF(
     OR(ISBLANK(P559),ISBLANK(Q559)),
     "",
     IF(
       AND(AB559&lt;&gt;"",OR(W559="Terminé",W559="En cours")),
       VLOOKUP(AD559,Setup_ScoreExactBonus!A:D,4,FALSE),
       0
     )),
  0)</f>
        <v>0</v>
      </c>
      <c r="AF559" s="21">
        <f t="shared" ca="1" si="53"/>
        <v>38</v>
      </c>
      <c r="AG559" s="21">
        <f ca="1">SUMIFS(AF$2:AF559,D$2:D559,D559)</f>
        <v>669</v>
      </c>
    </row>
    <row r="560" spans="1:33" hidden="1" x14ac:dyDescent="0.35">
      <c r="A560" s="21">
        <f>IF(ISBLANK(B560),"",COUNTIF(B$2:B560,B560))-1</f>
        <v>20</v>
      </c>
      <c r="B560" s="27">
        <v>19</v>
      </c>
      <c r="C560" s="10">
        <f>VLOOKUP($A560+IF($A560=0,1,0),Database!$A:$Y,7,FALSE)</f>
        <v>46190.25</v>
      </c>
      <c r="D560" s="21" t="str">
        <f>VLOOKUP(Pronostics!$B560,Setup_MPP!$A:$G,3,FALSE)</f>
        <v>YramVi</v>
      </c>
      <c r="E560" s="21" t="str">
        <f>VLOOKUP(Pronostics!$B560,Setup_MPP!$A:$G,2,FALSE)</f>
        <v>Eyram TETSHIE</v>
      </c>
      <c r="F560" s="21" t="str">
        <f>VLOOKUP($B560,Setup_MPP!$A:$E,4,FALSE)</f>
        <v>#E8B28F</v>
      </c>
      <c r="G560" s="21" t="str">
        <f>VLOOKUP($B560,Setup_MPP!$A:$E,5,FALSE)</f>
        <v>#E65568</v>
      </c>
      <c r="H560" s="21" t="str">
        <f>IFERROR(IF(AND(A560&gt;=1,A560&lt;=104),VLOOKUP($A560,Location!$A:$J,6,FALSE),IF(A560=0,"Avant l'ouverture",IF(OR(A560=105,A560=106),"Bonus"))),"")</f>
        <v>Tour 1</v>
      </c>
      <c r="I560" s="21" t="str">
        <f>IF(LEFT(H560,4)="Tour",VLOOKUP(A560,Database!$A:$C,3,FALSE),"")</f>
        <v>J</v>
      </c>
      <c r="J560" s="21" t="str">
        <f>VLOOKUP($A560,Location!$A:$J,7,FALSE)</f>
        <v>Autriche</v>
      </c>
      <c r="K560" s="21" t="str">
        <f>IFERROR(VLOOKUP(J560,Setup_Team!$B:$C,2,FALSE), "TDB")</f>
        <v>AUT</v>
      </c>
      <c r="L560" s="21" t="str">
        <f>VLOOKUP($A560,Location!$A:$J,8,FALSE)</f>
        <v>Jordanie</v>
      </c>
      <c r="M560" s="21" t="str">
        <f>IFERROR(VLOOKUP(L560,Setup_Team!$B:$C,2,FALSE), "TDB")</f>
        <v>JOR</v>
      </c>
      <c r="N560" s="21" t="str">
        <f>VLOOKUP($A560,Location!$A:$J,9,FALSE)</f>
        <v>Santa Clara, Californie</v>
      </c>
      <c r="O560" s="21" t="str">
        <f>VLOOKUP($A560,Location!$A:$J,10,FALSE)</f>
        <v>Levi's Stadium</v>
      </c>
      <c r="P560" s="27">
        <v>1</v>
      </c>
      <c r="Q560" s="27">
        <v>0</v>
      </c>
      <c r="R560" s="27" t="str">
        <f t="shared" si="49"/>
        <v>1-0</v>
      </c>
      <c r="S560" s="21">
        <v>0</v>
      </c>
      <c r="T560" s="20">
        <f>VLOOKUP($A560,Database!$A:$Y,10,FALSE)</f>
        <v>38</v>
      </c>
      <c r="U560" s="20">
        <f>VLOOKUP($A560,Database!$A:$Y,11,FALSE)</f>
        <v>136</v>
      </c>
      <c r="V560" s="20">
        <f>VLOOKUP($A560,Database!$A:$Y,12,FALSE)</f>
        <v>163</v>
      </c>
      <c r="W560" s="20" t="str">
        <f>VLOOKUP(A560,Database!A:M,13,FALSE)</f>
        <v>Terminé</v>
      </c>
      <c r="X560" s="20">
        <f>VLOOKUP($A560,Database!$A:$Y,20,FALSE)</f>
        <v>3</v>
      </c>
      <c r="Y560" s="20">
        <f>VLOOKUP($A560,Database!$A:$Y,21,FALSE)</f>
        <v>1</v>
      </c>
      <c r="Z560" s="20">
        <f t="shared" si="48"/>
        <v>0</v>
      </c>
      <c r="AA560" s="20">
        <f t="shared" si="50"/>
        <v>1</v>
      </c>
      <c r="AB560" s="20">
        <f t="shared" ca="1" si="51"/>
        <v>38</v>
      </c>
      <c r="AC560" s="20">
        <f t="shared" ca="1" si="52"/>
        <v>0</v>
      </c>
      <c r="AD560" s="20" t="str">
        <f ca="1">IF(AC560=0,"",IF(OR(ISBLANK(P560),ISBLANK(Q560)),"",IF(ISBLANK(VLOOKUP(A560,Database!A:AA,22,FALSE)),"",VLOOKUP(A560,Database!A:AA,22,FALSE))))</f>
        <v/>
      </c>
      <c r="AE560" s="20">
        <f ca="1">IFERROR(
   IF(
     OR(ISBLANK(P560),ISBLANK(Q560)),
     "",
     IF(
       AND(AB560&lt;&gt;"",OR(W560="Terminé",W560="En cours")),
       VLOOKUP(AD560,Setup_ScoreExactBonus!A:D,4,FALSE),
       0
     )),
  0)</f>
        <v>0</v>
      </c>
      <c r="AF560" s="21">
        <f t="shared" ca="1" si="53"/>
        <v>38</v>
      </c>
      <c r="AG560" s="21">
        <f ca="1">SUMIFS(AF$2:AF560,D$2:D560,D560)</f>
        <v>583</v>
      </c>
    </row>
    <row r="561" spans="1:33" hidden="1" x14ac:dyDescent="0.35">
      <c r="A561" s="21">
        <f>IF(ISBLANK(B561),"",COUNTIF(B$2:B561,B561))-1</f>
        <v>20</v>
      </c>
      <c r="B561" s="27">
        <v>20</v>
      </c>
      <c r="C561" s="10">
        <f>VLOOKUP($A561+IF($A561=0,1,0),Database!$A:$Y,7,FALSE)</f>
        <v>46190.25</v>
      </c>
      <c r="D561" s="21" t="str">
        <f>VLOOKUP(Pronostics!$B561,Setup_MPP!$A:$G,3,FALSE)</f>
        <v>Anis_MaFihache</v>
      </c>
      <c r="E561" s="21" t="str">
        <f>VLOOKUP(Pronostics!$B561,Setup_MPP!$A:$G,2,FALSE)</f>
        <v>Anis LEBIK</v>
      </c>
      <c r="F561" s="21" t="str">
        <f>VLOOKUP($B561,Setup_MPP!$A:$E,4,FALSE)</f>
        <v>#60DC8C</v>
      </c>
      <c r="G561" s="21" t="str">
        <f>VLOOKUP($B561,Setup_MPP!$A:$E,5,FALSE)</f>
        <v>#22A34F</v>
      </c>
      <c r="H561" s="21" t="str">
        <f>IFERROR(IF(AND(A561&gt;=1,A561&lt;=104),VLOOKUP($A561,Location!$A:$J,6,FALSE),IF(A561=0,"Avant l'ouverture",IF(OR(A561=105,A561=106),"Bonus"))),"")</f>
        <v>Tour 1</v>
      </c>
      <c r="I561" s="21" t="str">
        <f>IF(LEFT(H561,4)="Tour",VLOOKUP(A561,Database!$A:$C,3,FALSE),"")</f>
        <v>J</v>
      </c>
      <c r="J561" s="21" t="str">
        <f>VLOOKUP($A561,Location!$A:$J,7,FALSE)</f>
        <v>Autriche</v>
      </c>
      <c r="K561" s="21" t="str">
        <f>IFERROR(VLOOKUP(J561,Setup_Team!$B:$C,2,FALSE), "TDB")</f>
        <v>AUT</v>
      </c>
      <c r="L561" s="21" t="str">
        <f>VLOOKUP($A561,Location!$A:$J,8,FALSE)</f>
        <v>Jordanie</v>
      </c>
      <c r="M561" s="21" t="str">
        <f>IFERROR(VLOOKUP(L561,Setup_Team!$B:$C,2,FALSE), "TDB")</f>
        <v>JOR</v>
      </c>
      <c r="N561" s="21" t="str">
        <f>VLOOKUP($A561,Location!$A:$J,9,FALSE)</f>
        <v>Santa Clara, Californie</v>
      </c>
      <c r="O561" s="21" t="str">
        <f>VLOOKUP($A561,Location!$A:$J,10,FALSE)</f>
        <v>Levi's Stadium</v>
      </c>
      <c r="P561" s="27">
        <v>3</v>
      </c>
      <c r="Q561" s="27">
        <v>0</v>
      </c>
      <c r="R561" s="27" t="str">
        <f t="shared" si="49"/>
        <v>3-0</v>
      </c>
      <c r="S561" s="21">
        <v>0</v>
      </c>
      <c r="T561" s="20">
        <f>VLOOKUP($A561,Database!$A:$Y,10,FALSE)</f>
        <v>38</v>
      </c>
      <c r="U561" s="20">
        <f>VLOOKUP($A561,Database!$A:$Y,11,FALSE)</f>
        <v>136</v>
      </c>
      <c r="V561" s="20">
        <f>VLOOKUP($A561,Database!$A:$Y,12,FALSE)</f>
        <v>163</v>
      </c>
      <c r="W561" s="20" t="str">
        <f>VLOOKUP(A561,Database!A:M,13,FALSE)</f>
        <v>Terminé</v>
      </c>
      <c r="X561" s="20">
        <f>VLOOKUP($A561,Database!$A:$Y,20,FALSE)</f>
        <v>3</v>
      </c>
      <c r="Y561" s="20">
        <f>VLOOKUP($A561,Database!$A:$Y,21,FALSE)</f>
        <v>1</v>
      </c>
      <c r="Z561" s="20">
        <f t="shared" si="48"/>
        <v>0</v>
      </c>
      <c r="AA561" s="20">
        <f t="shared" si="50"/>
        <v>1</v>
      </c>
      <c r="AB561" s="20">
        <f t="shared" ca="1" si="51"/>
        <v>38</v>
      </c>
      <c r="AC561" s="20">
        <f t="shared" ca="1" si="52"/>
        <v>0</v>
      </c>
      <c r="AD561" s="20" t="str">
        <f ca="1">IF(AC561=0,"",IF(OR(ISBLANK(P561),ISBLANK(Q561)),"",IF(ISBLANK(VLOOKUP(A561,Database!A:AA,22,FALSE)),"",VLOOKUP(A561,Database!A:AA,22,FALSE))))</f>
        <v/>
      </c>
      <c r="AE561" s="20">
        <f ca="1">IFERROR(
   IF(
     OR(ISBLANK(P561),ISBLANK(Q561)),
     "",
     IF(
       AND(AB561&lt;&gt;"",OR(W561="Terminé",W561="En cours")),
       VLOOKUP(AD561,Setup_ScoreExactBonus!A:D,4,FALSE),
       0
     )),
  0)</f>
        <v>0</v>
      </c>
      <c r="AF561" s="21">
        <f t="shared" ca="1" si="53"/>
        <v>38</v>
      </c>
      <c r="AG561" s="21">
        <f ca="1">SUMIFS(AF$2:AF561,D$2:D561,D561)</f>
        <v>565</v>
      </c>
    </row>
    <row r="562" spans="1:33" hidden="1" x14ac:dyDescent="0.35">
      <c r="A562" s="21">
        <f>IF(ISBLANK(B562),"",COUNTIF(B$2:B562,B562))-1</f>
        <v>20</v>
      </c>
      <c r="B562" s="27">
        <v>21</v>
      </c>
      <c r="C562" s="10">
        <f>VLOOKUP($A562+IF($A562=0,1,0),Database!$A:$Y,7,FALSE)</f>
        <v>46190.25</v>
      </c>
      <c r="D562" s="21" t="str">
        <f>VLOOKUP(Pronostics!$B562,Setup_MPP!$A:$G,3,FALSE)</f>
        <v>JUJULABOSS13</v>
      </c>
      <c r="E562" s="21" t="str">
        <f>VLOOKUP(Pronostics!$B562,Setup_MPP!$A:$G,2,FALSE)</f>
        <v>Julia BOUANAN</v>
      </c>
      <c r="F562" s="21" t="str">
        <f>VLOOKUP($B562,Setup_MPP!$A:$E,4,FALSE)</f>
        <v>#2FAEE0</v>
      </c>
      <c r="G562" s="21" t="str">
        <f>VLOOKUP($B562,Setup_MPP!$A:$E,5,FALSE)</f>
        <v>#BEA064</v>
      </c>
      <c r="H562" s="21" t="str">
        <f>IFERROR(IF(AND(A562&gt;=1,A562&lt;=104),VLOOKUP($A562,Location!$A:$J,6,FALSE),IF(A562=0,"Avant l'ouverture",IF(OR(A562=105,A562=106),"Bonus"))),"")</f>
        <v>Tour 1</v>
      </c>
      <c r="I562" s="21" t="str">
        <f>IF(LEFT(H562,4)="Tour",VLOOKUP(A562,Database!$A:$C,3,FALSE),"")</f>
        <v>J</v>
      </c>
      <c r="J562" s="21" t="str">
        <f>VLOOKUP($A562,Location!$A:$J,7,FALSE)</f>
        <v>Autriche</v>
      </c>
      <c r="K562" s="21" t="str">
        <f>IFERROR(VLOOKUP(J562,Setup_Team!$B:$C,2,FALSE), "TDB")</f>
        <v>AUT</v>
      </c>
      <c r="L562" s="21" t="str">
        <f>VLOOKUP($A562,Location!$A:$J,8,FALSE)</f>
        <v>Jordanie</v>
      </c>
      <c r="M562" s="21" t="str">
        <f>IFERROR(VLOOKUP(L562,Setup_Team!$B:$C,2,FALSE), "TDB")</f>
        <v>JOR</v>
      </c>
      <c r="N562" s="21" t="str">
        <f>VLOOKUP($A562,Location!$A:$J,9,FALSE)</f>
        <v>Santa Clara, Californie</v>
      </c>
      <c r="O562" s="21" t="str">
        <f>VLOOKUP($A562,Location!$A:$J,10,FALSE)</f>
        <v>Levi's Stadium</v>
      </c>
      <c r="P562" s="27">
        <v>2</v>
      </c>
      <c r="Q562" s="27">
        <v>1</v>
      </c>
      <c r="R562" s="27" t="str">
        <f t="shared" si="49"/>
        <v>2-1</v>
      </c>
      <c r="S562" s="21">
        <v>0</v>
      </c>
      <c r="T562" s="20">
        <f>VLOOKUP($A562,Database!$A:$Y,10,FALSE)</f>
        <v>38</v>
      </c>
      <c r="U562" s="20">
        <f>VLOOKUP($A562,Database!$A:$Y,11,FALSE)</f>
        <v>136</v>
      </c>
      <c r="V562" s="20">
        <f>VLOOKUP($A562,Database!$A:$Y,12,FALSE)</f>
        <v>163</v>
      </c>
      <c r="W562" s="20" t="str">
        <f>VLOOKUP(A562,Database!A:M,13,FALSE)</f>
        <v>Terminé</v>
      </c>
      <c r="X562" s="20">
        <f>VLOOKUP($A562,Database!$A:$Y,20,FALSE)</f>
        <v>3</v>
      </c>
      <c r="Y562" s="20">
        <f>VLOOKUP($A562,Database!$A:$Y,21,FALSE)</f>
        <v>1</v>
      </c>
      <c r="Z562" s="20">
        <f t="shared" si="48"/>
        <v>0</v>
      </c>
      <c r="AA562" s="20">
        <f t="shared" si="50"/>
        <v>1</v>
      </c>
      <c r="AB562" s="20">
        <f t="shared" ca="1" si="51"/>
        <v>38</v>
      </c>
      <c r="AC562" s="20">
        <f t="shared" ca="1" si="52"/>
        <v>0</v>
      </c>
      <c r="AD562" s="20" t="str">
        <f ca="1">IF(AC562=0,"",IF(OR(ISBLANK(P562),ISBLANK(Q562)),"",IF(ISBLANK(VLOOKUP(A562,Database!A:AA,22,FALSE)),"",VLOOKUP(A562,Database!A:AA,22,FALSE))))</f>
        <v/>
      </c>
      <c r="AE562" s="20">
        <f ca="1">IFERROR(
   IF(
     OR(ISBLANK(P562),ISBLANK(Q562)),
     "",
     IF(
       AND(AB562&lt;&gt;"",OR(W562="Terminé",W562="En cours")),
       VLOOKUP(AD562,Setup_ScoreExactBonus!A:D,4,FALSE),
       0
     )),
  0)</f>
        <v>0</v>
      </c>
      <c r="AF562" s="21">
        <f t="shared" ca="1" si="53"/>
        <v>38</v>
      </c>
      <c r="AG562" s="21">
        <f ca="1">SUMIFS(AF$2:AF562,D$2:D562,D562)</f>
        <v>765</v>
      </c>
    </row>
    <row r="563" spans="1:33" hidden="1" x14ac:dyDescent="0.35">
      <c r="A563" s="21">
        <f>IF(ISBLANK(B563),"",COUNTIF(B$2:B563,B563))-1</f>
        <v>20</v>
      </c>
      <c r="B563" s="27">
        <v>22</v>
      </c>
      <c r="C563" s="10">
        <f>VLOOKUP($A563+IF($A563=0,1,0),Database!$A:$Y,7,FALSE)</f>
        <v>46190.25</v>
      </c>
      <c r="D563" s="21" t="str">
        <f>VLOOKUP(Pronostics!$B563,Setup_MPP!$A:$G,3,FALSE)</f>
        <v>Jujumsrd</v>
      </c>
      <c r="E563" s="21" t="str">
        <f>VLOOKUP(Pronostics!$B563,Setup_MPP!$A:$G,2,FALSE)</f>
        <v>Julie Mansard</v>
      </c>
      <c r="F563" s="21" t="str">
        <f>VLOOKUP($B563,Setup_MPP!$A:$E,4,FALSE)</f>
        <v>#41DEF0</v>
      </c>
      <c r="G563" s="21" t="str">
        <f>VLOOKUP($B563,Setup_MPP!$A:$E,5,FALSE)</f>
        <v>#0BA6B7</v>
      </c>
      <c r="H563" s="21" t="str">
        <f>IFERROR(IF(AND(A563&gt;=1,A563&lt;=104),VLOOKUP($A563,Location!$A:$J,6,FALSE),IF(A563=0,"Avant l'ouverture",IF(OR(A563=105,A563=106),"Bonus"))),"")</f>
        <v>Tour 1</v>
      </c>
      <c r="I563" s="21" t="str">
        <f>IF(LEFT(H563,4)="Tour",VLOOKUP(A563,Database!$A:$C,3,FALSE),"")</f>
        <v>J</v>
      </c>
      <c r="J563" s="21" t="str">
        <f>VLOOKUP($A563,Location!$A:$J,7,FALSE)</f>
        <v>Autriche</v>
      </c>
      <c r="K563" s="21" t="str">
        <f>IFERROR(VLOOKUP(J563,Setup_Team!$B:$C,2,FALSE), "TDB")</f>
        <v>AUT</v>
      </c>
      <c r="L563" s="21" t="str">
        <f>VLOOKUP($A563,Location!$A:$J,8,FALSE)</f>
        <v>Jordanie</v>
      </c>
      <c r="M563" s="21" t="str">
        <f>IFERROR(VLOOKUP(L563,Setup_Team!$B:$C,2,FALSE), "TDB")</f>
        <v>JOR</v>
      </c>
      <c r="N563" s="21" t="str">
        <f>VLOOKUP($A563,Location!$A:$J,9,FALSE)</f>
        <v>Santa Clara, Californie</v>
      </c>
      <c r="O563" s="21" t="str">
        <f>VLOOKUP($A563,Location!$A:$J,10,FALSE)</f>
        <v>Levi's Stadium</v>
      </c>
      <c r="P563" s="27">
        <v>1</v>
      </c>
      <c r="Q563" s="27">
        <v>0</v>
      </c>
      <c r="R563" s="27" t="str">
        <f t="shared" si="49"/>
        <v>1-0</v>
      </c>
      <c r="S563" s="21">
        <v>0</v>
      </c>
      <c r="T563" s="20">
        <f>VLOOKUP($A563,Database!$A:$Y,10,FALSE)</f>
        <v>38</v>
      </c>
      <c r="U563" s="20">
        <f>VLOOKUP($A563,Database!$A:$Y,11,FALSE)</f>
        <v>136</v>
      </c>
      <c r="V563" s="20">
        <f>VLOOKUP($A563,Database!$A:$Y,12,FALSE)</f>
        <v>163</v>
      </c>
      <c r="W563" s="20" t="str">
        <f>VLOOKUP(A563,Database!A:M,13,FALSE)</f>
        <v>Terminé</v>
      </c>
      <c r="X563" s="20">
        <f>VLOOKUP($A563,Database!$A:$Y,20,FALSE)</f>
        <v>3</v>
      </c>
      <c r="Y563" s="20">
        <f>VLOOKUP($A563,Database!$A:$Y,21,FALSE)</f>
        <v>1</v>
      </c>
      <c r="Z563" s="20">
        <f t="shared" si="48"/>
        <v>0</v>
      </c>
      <c r="AA563" s="20">
        <f t="shared" si="50"/>
        <v>1</v>
      </c>
      <c r="AB563" s="20">
        <f t="shared" ca="1" si="51"/>
        <v>38</v>
      </c>
      <c r="AC563" s="20">
        <f t="shared" ca="1" si="52"/>
        <v>0</v>
      </c>
      <c r="AD563" s="20" t="str">
        <f ca="1">IF(AC563=0,"",IF(OR(ISBLANK(P563),ISBLANK(Q563)),"",IF(ISBLANK(VLOOKUP(A563,Database!A:AA,22,FALSE)),"",VLOOKUP(A563,Database!A:AA,22,FALSE))))</f>
        <v/>
      </c>
      <c r="AE563" s="20">
        <f ca="1">IFERROR(
   IF(
     OR(ISBLANK(P563),ISBLANK(Q563)),
     "",
     IF(
       AND(AB563&lt;&gt;"",OR(W563="Terminé",W563="En cours")),
       VLOOKUP(AD563,Setup_ScoreExactBonus!A:D,4,FALSE),
       0
     )),
  0)</f>
        <v>0</v>
      </c>
      <c r="AF563" s="21">
        <f t="shared" ca="1" si="53"/>
        <v>38</v>
      </c>
      <c r="AG563" s="21">
        <f ca="1">SUMIFS(AF$2:AF563,D$2:D563,D563)</f>
        <v>475</v>
      </c>
    </row>
    <row r="564" spans="1:33" hidden="1" x14ac:dyDescent="0.35">
      <c r="A564" s="21">
        <f>IF(ISBLANK(B564),"",COUNTIF(B$2:B564,B564))-1</f>
        <v>20</v>
      </c>
      <c r="B564" s="27">
        <v>23</v>
      </c>
      <c r="C564" s="10">
        <f>VLOOKUP($A564+IF($A564=0,1,0),Database!$A:$Y,7,FALSE)</f>
        <v>46190.25</v>
      </c>
      <c r="D564" s="21" t="str">
        <f>VLOOKUP(Pronostics!$B564,Setup_MPP!$A:$G,3,FALSE)</f>
        <v>DJUDJUPRONO</v>
      </c>
      <c r="E564" s="21" t="str">
        <f>VLOOKUP(Pronostics!$B564,Setup_MPP!$A:$G,2,FALSE)</f>
        <v>Juliette</v>
      </c>
      <c r="F564" s="21" t="str">
        <f>VLOOKUP($B564,Setup_MPP!$A:$E,4,FALSE)</f>
        <v>#F2A2A2</v>
      </c>
      <c r="G564" s="21" t="str">
        <f>VLOOKUP($B564,Setup_MPP!$A:$E,5,FALSE)</f>
        <v>#C25D5D</v>
      </c>
      <c r="H564" s="21" t="str">
        <f>IFERROR(IF(AND(A564&gt;=1,A564&lt;=104),VLOOKUP($A564,Location!$A:$J,6,FALSE),IF(A564=0,"Avant l'ouverture",IF(OR(A564=105,A564=106),"Bonus"))),"")</f>
        <v>Tour 1</v>
      </c>
      <c r="I564" s="21" t="str">
        <f>IF(LEFT(H564,4)="Tour",VLOOKUP(A564,Database!$A:$C,3,FALSE),"")</f>
        <v>J</v>
      </c>
      <c r="J564" s="21" t="str">
        <f>VLOOKUP($A564,Location!$A:$J,7,FALSE)</f>
        <v>Autriche</v>
      </c>
      <c r="K564" s="21" t="str">
        <f>IFERROR(VLOOKUP(J564,Setup_Team!$B:$C,2,FALSE), "TDB")</f>
        <v>AUT</v>
      </c>
      <c r="L564" s="21" t="str">
        <f>VLOOKUP($A564,Location!$A:$J,8,FALSE)</f>
        <v>Jordanie</v>
      </c>
      <c r="M564" s="21" t="str">
        <f>IFERROR(VLOOKUP(L564,Setup_Team!$B:$C,2,FALSE), "TDB")</f>
        <v>JOR</v>
      </c>
      <c r="N564" s="21" t="str">
        <f>VLOOKUP($A564,Location!$A:$J,9,FALSE)</f>
        <v>Santa Clara, Californie</v>
      </c>
      <c r="O564" s="21" t="str">
        <f>VLOOKUP($A564,Location!$A:$J,10,FALSE)</f>
        <v>Levi's Stadium</v>
      </c>
      <c r="P564" s="27">
        <v>1</v>
      </c>
      <c r="Q564" s="27">
        <v>0</v>
      </c>
      <c r="R564" s="27" t="str">
        <f t="shared" si="49"/>
        <v>1-0</v>
      </c>
      <c r="S564" s="21">
        <v>0</v>
      </c>
      <c r="T564" s="20">
        <f>VLOOKUP($A564,Database!$A:$Y,10,FALSE)</f>
        <v>38</v>
      </c>
      <c r="U564" s="20">
        <f>VLOOKUP($A564,Database!$A:$Y,11,FALSE)</f>
        <v>136</v>
      </c>
      <c r="V564" s="20">
        <f>VLOOKUP($A564,Database!$A:$Y,12,FALSE)</f>
        <v>163</v>
      </c>
      <c r="W564" s="20" t="str">
        <f>VLOOKUP(A564,Database!A:M,13,FALSE)</f>
        <v>Terminé</v>
      </c>
      <c r="X564" s="20">
        <f>VLOOKUP($A564,Database!$A:$Y,20,FALSE)</f>
        <v>3</v>
      </c>
      <c r="Y564" s="20">
        <f>VLOOKUP($A564,Database!$A:$Y,21,FALSE)</f>
        <v>1</v>
      </c>
      <c r="Z564" s="20">
        <f t="shared" si="48"/>
        <v>0</v>
      </c>
      <c r="AA564" s="20">
        <f t="shared" si="50"/>
        <v>1</v>
      </c>
      <c r="AB564" s="20">
        <f t="shared" ca="1" si="51"/>
        <v>38</v>
      </c>
      <c r="AC564" s="20">
        <f t="shared" ca="1" si="52"/>
        <v>0</v>
      </c>
      <c r="AD564" s="20" t="str">
        <f ca="1">IF(AC564=0,"",IF(OR(ISBLANK(P564),ISBLANK(Q564)),"",IF(ISBLANK(VLOOKUP(A564,Database!A:AA,22,FALSE)),"",VLOOKUP(A564,Database!A:AA,22,FALSE))))</f>
        <v/>
      </c>
      <c r="AE564" s="20">
        <f ca="1">IFERROR(
   IF(
     OR(ISBLANK(P564),ISBLANK(Q564)),
     "",
     IF(
       AND(AB564&lt;&gt;"",OR(W564="Terminé",W564="En cours")),
       VLOOKUP(AD564,Setup_ScoreExactBonus!A:D,4,FALSE),
       0
     )),
  0)</f>
        <v>0</v>
      </c>
      <c r="AF564" s="21">
        <f t="shared" ca="1" si="53"/>
        <v>38</v>
      </c>
      <c r="AG564" s="21">
        <f ca="1">SUMIFS(AF$2:AF564,D$2:D564,D564)</f>
        <v>438</v>
      </c>
    </row>
    <row r="565" spans="1:33" hidden="1" x14ac:dyDescent="0.35">
      <c r="A565" s="21">
        <f>IF(ISBLANK(B565),"",COUNTIF(B$2:B565,B565))-1</f>
        <v>20</v>
      </c>
      <c r="B565" s="27">
        <v>24</v>
      </c>
      <c r="C565" s="10">
        <f>VLOOKUP($A565+IF($A565=0,1,0),Database!$A:$Y,7,FALSE)</f>
        <v>46190.25</v>
      </c>
      <c r="D565" s="21" t="str">
        <f>VLOOKUP(Pronostics!$B565,Setup_MPP!$A:$G,3,FALSE)</f>
        <v>Samyaaaaaaaaaa</v>
      </c>
      <c r="E565" s="21" t="str">
        <f>VLOOKUP(Pronostics!$B565,Setup_MPP!$A:$G,2,FALSE)</f>
        <v>Samya ALAOUI</v>
      </c>
      <c r="F565" s="21" t="str">
        <f>VLOOKUP($B565,Setup_MPP!$A:$E,4,FALSE)</f>
        <v>#A2F2C7</v>
      </c>
      <c r="G565" s="21" t="str">
        <f>VLOOKUP($B565,Setup_MPP!$A:$E,5,FALSE)</f>
        <v>#5DC18C</v>
      </c>
      <c r="H565" s="21" t="str">
        <f>IFERROR(IF(AND(A565&gt;=1,A565&lt;=104),VLOOKUP($A565,Location!$A:$J,6,FALSE),IF(A565=0,"Avant l'ouverture",IF(OR(A565=105,A565=106),"Bonus"))),"")</f>
        <v>Tour 1</v>
      </c>
      <c r="I565" s="21" t="str">
        <f>IF(LEFT(H565,4)="Tour",VLOOKUP(A565,Database!$A:$C,3,FALSE),"")</f>
        <v>J</v>
      </c>
      <c r="J565" s="21" t="str">
        <f>VLOOKUP($A565,Location!$A:$J,7,FALSE)</f>
        <v>Autriche</v>
      </c>
      <c r="K565" s="21" t="str">
        <f>IFERROR(VLOOKUP(J565,Setup_Team!$B:$C,2,FALSE), "TDB")</f>
        <v>AUT</v>
      </c>
      <c r="L565" s="21" t="str">
        <f>VLOOKUP($A565,Location!$A:$J,8,FALSE)</f>
        <v>Jordanie</v>
      </c>
      <c r="M565" s="21" t="str">
        <f>IFERROR(VLOOKUP(L565,Setup_Team!$B:$C,2,FALSE), "TDB")</f>
        <v>JOR</v>
      </c>
      <c r="N565" s="21" t="str">
        <f>VLOOKUP($A565,Location!$A:$J,9,FALSE)</f>
        <v>Santa Clara, Californie</v>
      </c>
      <c r="O565" s="21" t="str">
        <f>VLOOKUP($A565,Location!$A:$J,10,FALSE)</f>
        <v>Levi's Stadium</v>
      </c>
      <c r="P565" s="27">
        <v>0</v>
      </c>
      <c r="Q565" s="27">
        <v>2</v>
      </c>
      <c r="R565" s="27" t="str">
        <f t="shared" si="49"/>
        <v>0-2</v>
      </c>
      <c r="S565" s="21">
        <v>0</v>
      </c>
      <c r="T565" s="20">
        <f>VLOOKUP($A565,Database!$A:$Y,10,FALSE)</f>
        <v>38</v>
      </c>
      <c r="U565" s="20">
        <f>VLOOKUP($A565,Database!$A:$Y,11,FALSE)</f>
        <v>136</v>
      </c>
      <c r="V565" s="20">
        <f>VLOOKUP($A565,Database!$A:$Y,12,FALSE)</f>
        <v>163</v>
      </c>
      <c r="W565" s="20" t="str">
        <f>VLOOKUP(A565,Database!A:M,13,FALSE)</f>
        <v>Terminé</v>
      </c>
      <c r="X565" s="20">
        <f>VLOOKUP($A565,Database!$A:$Y,20,FALSE)</f>
        <v>3</v>
      </c>
      <c r="Y565" s="20">
        <f>VLOOKUP($A565,Database!$A:$Y,21,FALSE)</f>
        <v>1</v>
      </c>
      <c r="Z565" s="20">
        <f t="shared" si="48"/>
        <v>0</v>
      </c>
      <c r="AA565" s="20">
        <f t="shared" si="50"/>
        <v>0</v>
      </c>
      <c r="AB565" s="20">
        <f t="shared" ca="1" si="51"/>
        <v>0</v>
      </c>
      <c r="AC565" s="20">
        <f t="shared" ca="1" si="52"/>
        <v>0</v>
      </c>
      <c r="AD565" s="20" t="str">
        <f ca="1">IF(AC565=0,"",IF(OR(ISBLANK(P565),ISBLANK(Q565)),"",IF(ISBLANK(VLOOKUP(A565,Database!A:AA,22,FALSE)),"",VLOOKUP(A565,Database!A:AA,22,FALSE))))</f>
        <v/>
      </c>
      <c r="AE565" s="20">
        <f ca="1">IFERROR(
   IF(
     OR(ISBLANK(P565),ISBLANK(Q565)),
     "",
     IF(
       AND(AB565&lt;&gt;"",OR(W565="Terminé",W565="En cours")),
       VLOOKUP(AD565,Setup_ScoreExactBonus!A:D,4,FALSE),
       0
     )),
  0)</f>
        <v>0</v>
      </c>
      <c r="AF565" s="21">
        <f t="shared" ca="1" si="53"/>
        <v>0</v>
      </c>
      <c r="AG565" s="21">
        <f ca="1">SUMIFS(AF$2:AF565,D$2:D565,D565)</f>
        <v>961</v>
      </c>
    </row>
    <row r="566" spans="1:33" hidden="1" x14ac:dyDescent="0.35">
      <c r="A566" s="21">
        <f>IF(ISBLANK(B566),"",COUNTIF(B$2:B566,B566))-1</f>
        <v>20</v>
      </c>
      <c r="B566" s="27">
        <v>25</v>
      </c>
      <c r="C566" s="10">
        <f>VLOOKUP($A566+IF($A566=0,1,0),Database!$A:$Y,7,FALSE)</f>
        <v>46190.25</v>
      </c>
      <c r="D566" s="21" t="str">
        <f>VLOOKUP(Pronostics!$B566,Setup_MPP!$A:$G,3,FALSE)</f>
        <v>leaw0808</v>
      </c>
      <c r="E566" s="21" t="str">
        <f>VLOOKUP(Pronostics!$B566,Setup_MPP!$A:$G,2,FALSE)</f>
        <v>Léa WALOCQ</v>
      </c>
      <c r="F566" s="21" t="str">
        <f>VLOOKUP($B566,Setup_MPP!$A:$E,4,FALSE)</f>
        <v>#D1B9EB</v>
      </c>
      <c r="G566" s="21" t="str">
        <f>VLOOKUP($B566,Setup_MPP!$A:$E,5,FALSE)</f>
        <v>#B58BC7</v>
      </c>
      <c r="H566" s="21" t="str">
        <f>IFERROR(IF(AND(A566&gt;=1,A566&lt;=104),VLOOKUP($A566,Location!$A:$J,6,FALSE),IF(A566=0,"Avant l'ouverture",IF(OR(A566=105,A566=106),"Bonus"))),"")</f>
        <v>Tour 1</v>
      </c>
      <c r="I566" s="21" t="str">
        <f>IF(LEFT(H566,4)="Tour",VLOOKUP(A566,Database!$A:$C,3,FALSE),"")</f>
        <v>J</v>
      </c>
      <c r="J566" s="21" t="str">
        <f>VLOOKUP($A566,Location!$A:$J,7,FALSE)</f>
        <v>Autriche</v>
      </c>
      <c r="K566" s="21" t="str">
        <f>IFERROR(VLOOKUP(J566,Setup_Team!$B:$C,2,FALSE), "TDB")</f>
        <v>AUT</v>
      </c>
      <c r="L566" s="21" t="str">
        <f>VLOOKUP($A566,Location!$A:$J,8,FALSE)</f>
        <v>Jordanie</v>
      </c>
      <c r="M566" s="21" t="str">
        <f>IFERROR(VLOOKUP(L566,Setup_Team!$B:$C,2,FALSE), "TDB")</f>
        <v>JOR</v>
      </c>
      <c r="N566" s="21" t="str">
        <f>VLOOKUP($A566,Location!$A:$J,9,FALSE)</f>
        <v>Santa Clara, Californie</v>
      </c>
      <c r="O566" s="21" t="str">
        <f>VLOOKUP($A566,Location!$A:$J,10,FALSE)</f>
        <v>Levi's Stadium</v>
      </c>
      <c r="P566" s="27">
        <v>1</v>
      </c>
      <c r="Q566" s="27">
        <v>0</v>
      </c>
      <c r="R566" s="27" t="str">
        <f t="shared" si="49"/>
        <v>1-0</v>
      </c>
      <c r="S566" s="21">
        <v>0</v>
      </c>
      <c r="T566" s="20">
        <f>VLOOKUP($A566,Database!$A:$Y,10,FALSE)</f>
        <v>38</v>
      </c>
      <c r="U566" s="20">
        <f>VLOOKUP($A566,Database!$A:$Y,11,FALSE)</f>
        <v>136</v>
      </c>
      <c r="V566" s="20">
        <f>VLOOKUP($A566,Database!$A:$Y,12,FALSE)</f>
        <v>163</v>
      </c>
      <c r="W566" s="20" t="str">
        <f>VLOOKUP(A566,Database!A:M,13,FALSE)</f>
        <v>Terminé</v>
      </c>
      <c r="X566" s="20">
        <f>VLOOKUP($A566,Database!$A:$Y,20,FALSE)</f>
        <v>3</v>
      </c>
      <c r="Y566" s="20">
        <f>VLOOKUP($A566,Database!$A:$Y,21,FALSE)</f>
        <v>1</v>
      </c>
      <c r="Z566" s="20">
        <f t="shared" si="48"/>
        <v>0</v>
      </c>
      <c r="AA566" s="20">
        <f t="shared" si="50"/>
        <v>1</v>
      </c>
      <c r="AB566" s="20">
        <f t="shared" ca="1" si="51"/>
        <v>38</v>
      </c>
      <c r="AC566" s="20">
        <f t="shared" ca="1" si="52"/>
        <v>0</v>
      </c>
      <c r="AD566" s="20" t="str">
        <f ca="1">IF(AC566=0,"",IF(OR(ISBLANK(P566),ISBLANK(Q566)),"",IF(ISBLANK(VLOOKUP(A566,Database!A:AA,22,FALSE)),"",VLOOKUP(A566,Database!A:AA,22,FALSE))))</f>
        <v/>
      </c>
      <c r="AE566" s="20">
        <f ca="1">IFERROR(
   IF(
     OR(ISBLANK(P566),ISBLANK(Q566)),
     "",
     IF(
       AND(AB566&lt;&gt;"",OR(W566="Terminé",W566="En cours")),
       VLOOKUP(AD566,Setup_ScoreExactBonus!A:D,4,FALSE),
       0
     )),
  0)</f>
        <v>0</v>
      </c>
      <c r="AF566" s="21">
        <f t="shared" ca="1" si="53"/>
        <v>38</v>
      </c>
      <c r="AG566" s="21">
        <f ca="1">SUMIFS(AF$2:AF566,D$2:D566,D566)</f>
        <v>478</v>
      </c>
    </row>
    <row r="567" spans="1:33" hidden="1" x14ac:dyDescent="0.35">
      <c r="A567" s="21">
        <f>IF(ISBLANK(B567),"",COUNTIF(B$2:B567,B567))-1</f>
        <v>20</v>
      </c>
      <c r="B567" s="27">
        <v>26</v>
      </c>
      <c r="C567" s="10">
        <v>46184.875</v>
      </c>
      <c r="D567" s="21" t="str">
        <f>VLOOKUP(Pronostics!$B567,Setup_MPP!$A:$G,3,FALSE)</f>
        <v>Mohamad#5GGG1</v>
      </c>
      <c r="E567" s="21" t="str">
        <f>VLOOKUP(Pronostics!$B567,Setup_MPP!$A:$G,2,FALSE)</f>
        <v>Mohamad EL KAWAS</v>
      </c>
      <c r="F567" s="21" t="str">
        <f>VLOOKUP($B567,Setup_MPP!$A:$E,4,FALSE)</f>
        <v>#EB8787</v>
      </c>
      <c r="G567" s="21" t="str">
        <f>VLOOKUP($B567,Setup_MPP!$A:$E,5,FALSE)</f>
        <v>#368E2C</v>
      </c>
      <c r="H567" s="21" t="str">
        <f>IFERROR(IF(AND(A567&gt;=1,A567&lt;=104),VLOOKUP($A567,Location!$A:$J,6,FALSE),IF(A567=0,"Avant l'ouverture",IF(OR(A567=105,A567=106),"Bonus"))),"")</f>
        <v>Tour 1</v>
      </c>
      <c r="I567" s="21" t="str">
        <f>IF(LEFT(H567,4)="Tour",VLOOKUP(A567,Database!$A:$C,3,FALSE),"")</f>
        <v>J</v>
      </c>
      <c r="J567" s="21" t="str">
        <f>VLOOKUP($A567,Location!$A:$J,7,FALSE)</f>
        <v>Autriche</v>
      </c>
      <c r="K567" s="21" t="str">
        <f>IFERROR(VLOOKUP(J567,Setup_Team!$B:$C,2,FALSE), "TDB")</f>
        <v>AUT</v>
      </c>
      <c r="L567" s="21" t="str">
        <f>VLOOKUP($A567,Location!$A:$J,8,FALSE)</f>
        <v>Jordanie</v>
      </c>
      <c r="M567" s="21" t="str">
        <f>IFERROR(VLOOKUP(L567,Setup_Team!$B:$C,2,FALSE), "TDB")</f>
        <v>JOR</v>
      </c>
      <c r="P567" s="21">
        <v>1</v>
      </c>
      <c r="Q567" s="21">
        <v>1</v>
      </c>
      <c r="R567" s="27" t="str">
        <f t="shared" si="49"/>
        <v>1-1</v>
      </c>
      <c r="S567" s="21">
        <v>0</v>
      </c>
      <c r="T567" s="20">
        <f>VLOOKUP($A567,Database!$A:$Y,10,FALSE)</f>
        <v>38</v>
      </c>
      <c r="U567" s="20">
        <f>VLOOKUP($A567,Database!$A:$Y,11,FALSE)</f>
        <v>136</v>
      </c>
      <c r="V567" s="20">
        <f>VLOOKUP($A567,Database!$A:$Y,12,FALSE)</f>
        <v>163</v>
      </c>
      <c r="W567" s="20" t="str">
        <f>VLOOKUP(A567,Database!A:M,13,FALSE)</f>
        <v>Terminé</v>
      </c>
      <c r="X567" s="20">
        <f>VLOOKUP($A567,Database!$A:$Y,20,FALSE)</f>
        <v>3</v>
      </c>
      <c r="Y567" s="20">
        <f>VLOOKUP($A567,Database!$A:$Y,21,FALSE)</f>
        <v>1</v>
      </c>
      <c r="Z567" s="20">
        <f t="shared" si="48"/>
        <v>0</v>
      </c>
      <c r="AA567" s="20">
        <f t="shared" si="50"/>
        <v>0</v>
      </c>
      <c r="AB567" s="20">
        <f t="shared" ca="1" si="51"/>
        <v>0</v>
      </c>
      <c r="AC567" s="20">
        <f t="shared" ca="1" si="52"/>
        <v>0</v>
      </c>
      <c r="AD567" s="20" t="str">
        <f ca="1">IF(AC567=0,"",IF(OR(ISBLANK(P567),ISBLANK(Q567)),"",IF(ISBLANK(VLOOKUP(A567,Database!A:AA,22,FALSE)),"",VLOOKUP(A567,Database!A:AA,22,FALSE))))</f>
        <v/>
      </c>
      <c r="AE567" s="20">
        <f ca="1">IFERROR(
   IF(
     OR(ISBLANK(P567),ISBLANK(Q567)),
     "",
     IF(
       AND(AB567&lt;&gt;"",OR(W567="Terminé",W567="En cours")),
       VLOOKUP(AD567,Setup_ScoreExactBonus!A:D,4,FALSE),
       0
     )),
  0)</f>
        <v>0</v>
      </c>
      <c r="AF567" s="21">
        <f t="shared" ca="1" si="53"/>
        <v>0</v>
      </c>
      <c r="AG567" s="21">
        <f ca="1">SUMIFS(AF$2:AF567,D$2:D567,D567)</f>
        <v>439</v>
      </c>
    </row>
    <row r="568" spans="1:33" hidden="1" x14ac:dyDescent="0.35">
      <c r="A568" s="21">
        <f>IF(ISBLANK(B568),"",COUNTIF(B$2:B568,B568))-1</f>
        <v>20</v>
      </c>
      <c r="B568" s="27">
        <v>27</v>
      </c>
      <c r="C568" s="10">
        <f>VLOOKUP($A568+IF($A568=0,1,0),Database!$A:$Y,7,FALSE)</f>
        <v>46190.25</v>
      </c>
      <c r="D568" s="21" t="str">
        <f>VLOOKUP(Pronostics!$B568,Setup_MPP!$A:$G,3,FALSE)</f>
        <v>maryemkappa</v>
      </c>
      <c r="E568" s="21" t="str">
        <f>VLOOKUP(Pronostics!$B568,Setup_MPP!$A:$G,2,FALSE)</f>
        <v>Maryem GUIZANI</v>
      </c>
      <c r="F568" s="21" t="str">
        <f>VLOOKUP($B568,Setup_MPP!$A:$E,4,FALSE)</f>
        <v>#BCA2F4</v>
      </c>
      <c r="G568" s="21" t="str">
        <f>VLOOKUP($B568,Setup_MPP!$A:$E,5,FALSE)</f>
        <v>#6D3DD5</v>
      </c>
      <c r="H568" s="21" t="str">
        <f>IFERROR(IF(AND(A568&gt;=1,A568&lt;=104),VLOOKUP($A568,Location!$A:$J,6,FALSE),IF(A568=0,"Avant l'ouverture",IF(OR(A568=105,A568=106),"Bonus"))),"")</f>
        <v>Tour 1</v>
      </c>
      <c r="I568" s="21" t="str">
        <f>IF(LEFT(H568,4)="Tour",VLOOKUP(A568,Database!$A:$C,3,FALSE),"")</f>
        <v>J</v>
      </c>
      <c r="J568" s="21" t="str">
        <f>VLOOKUP($A568,Location!$A:$J,7,FALSE)</f>
        <v>Autriche</v>
      </c>
      <c r="K568" s="21" t="str">
        <f>IFERROR(VLOOKUP(J568,Setup_Team!$B:$C,2,FALSE), "TDB")</f>
        <v>AUT</v>
      </c>
      <c r="L568" s="21" t="str">
        <f>VLOOKUP($A568,Location!$A:$J,8,FALSE)</f>
        <v>Jordanie</v>
      </c>
      <c r="M568" s="21" t="str">
        <f>IFERROR(VLOOKUP(L568,Setup_Team!$B:$C,2,FALSE), "TDB")</f>
        <v>JOR</v>
      </c>
      <c r="R568" s="27" t="str">
        <f t="shared" si="49"/>
        <v>0-0</v>
      </c>
      <c r="S568" s="21">
        <v>0</v>
      </c>
      <c r="T568" s="20">
        <f>VLOOKUP($A568,Database!$A:$Y,10,FALSE)</f>
        <v>38</v>
      </c>
      <c r="U568" s="20">
        <f>VLOOKUP($A568,Database!$A:$Y,11,FALSE)</f>
        <v>136</v>
      </c>
      <c r="V568" s="20">
        <f>VLOOKUP($A568,Database!$A:$Y,12,FALSE)</f>
        <v>163</v>
      </c>
      <c r="W568" s="20" t="str">
        <f>VLOOKUP(A568,Database!A:M,13,FALSE)</f>
        <v>Terminé</v>
      </c>
      <c r="X568" s="20">
        <f>VLOOKUP($A568,Database!$A:$Y,20,FALSE)</f>
        <v>3</v>
      </c>
      <c r="Y568" s="20">
        <f>VLOOKUP($A568,Database!$A:$Y,21,FALSE)</f>
        <v>1</v>
      </c>
      <c r="Z568" s="20">
        <f t="shared" si="48"/>
        <v>1</v>
      </c>
      <c r="AA568" s="20" t="str">
        <f t="shared" si="50"/>
        <v/>
      </c>
      <c r="AB568" s="20">
        <f t="shared" ca="1" si="51"/>
        <v>0</v>
      </c>
      <c r="AC568" s="20">
        <f t="shared" ca="1" si="52"/>
        <v>0</v>
      </c>
      <c r="AD568" s="20" t="str">
        <f ca="1">IF(AC568=0,"",IF(OR(ISBLANK(P568),ISBLANK(Q568)),"",IF(ISBLANK(VLOOKUP(A568,Database!A:AA,22,FALSE)),"",VLOOKUP(A568,Database!A:AA,22,FALSE))))</f>
        <v/>
      </c>
      <c r="AE568" s="20" t="str">
        <f>IFERROR(
   IF(
     OR(ISBLANK(P568),ISBLANK(Q568)),
     "",
     IF(
       AND(AB568&lt;&gt;"",OR(W568="Terminé",W568="En cours")),
       VLOOKUP(AD568,Setup_ScoreExactBonus!A:D,4,FALSE),
       0
     )),
  0)</f>
        <v/>
      </c>
      <c r="AF568" s="21">
        <f t="shared" si="53"/>
        <v>0</v>
      </c>
      <c r="AG568" s="21">
        <f>SUMIFS(AF$2:AF568,D$2:D568,D568)</f>
        <v>0</v>
      </c>
    </row>
    <row r="569" spans="1:33" hidden="1" x14ac:dyDescent="0.35">
      <c r="A569" s="21">
        <f>IF(ISBLANK(B569),"",COUNTIF(B$2:B569,B569))-1</f>
        <v>21</v>
      </c>
      <c r="B569" s="27">
        <v>1</v>
      </c>
      <c r="C569" s="10">
        <f>VLOOKUP($A569+IF($A569=0,1,0),Database!$A:$Y,7,FALSE)</f>
        <v>46190.791666666664</v>
      </c>
      <c r="D569" s="21" t="str">
        <f>VLOOKUP(Pronostics!$B569,Setup_MPP!$A:$G,3,FALSE)</f>
        <v>_Nicolas_LM_</v>
      </c>
      <c r="E569" s="21" t="str">
        <f>VLOOKUP(Pronostics!$B569,Setup_MPP!$A:$G,2,FALSE)</f>
        <v>Nicolas LE MOUEL</v>
      </c>
      <c r="F569" s="21" t="str">
        <f>VLOOKUP($B569,Setup_MPP!$A:$E,4,FALSE)</f>
        <v>#F7C79D</v>
      </c>
      <c r="G569" s="21" t="str">
        <f>VLOOKUP($B569,Setup_MPP!$A:$E,5,FALSE)</f>
        <v>#FFBE85</v>
      </c>
      <c r="H569" s="21" t="str">
        <f>IFERROR(IF(AND(A569&gt;=1,A569&lt;=104),VLOOKUP($A569,Location!$A:$J,6,FALSE),IF(A569=0,"Avant l'ouverture",IF(OR(A569=105,A569=106),"Bonus"))),"")</f>
        <v>Tour 1</v>
      </c>
      <c r="I569" s="21" t="str">
        <f>IF(LEFT(H569,4)="Tour",VLOOKUP(A569,Database!$A:$C,3,FALSE),"")</f>
        <v>K</v>
      </c>
      <c r="J569" s="21" t="str">
        <f>VLOOKUP($A569,Location!$A:$J,7,FALSE)</f>
        <v>Portugal</v>
      </c>
      <c r="K569" s="21" t="str">
        <f>IFERROR(VLOOKUP(J569,Setup_Team!$B:$C,2,FALSE), "TDB")</f>
        <v>PRT</v>
      </c>
      <c r="L569" s="21" t="str">
        <f>VLOOKUP($A569,Location!$A:$J,8,FALSE)</f>
        <v>RD Congo</v>
      </c>
      <c r="M569" s="21" t="str">
        <f>IFERROR(VLOOKUP(L569,Setup_Team!$B:$C,2,FALSE), "TDB")</f>
        <v>COD</v>
      </c>
      <c r="N569" s="21" t="str">
        <f>VLOOKUP($A569,Location!$A:$J,9,FALSE)</f>
        <v>Houston, Texas</v>
      </c>
      <c r="O569" s="21" t="str">
        <f>VLOOKUP($A569,Location!$A:$J,10,FALSE)</f>
        <v>NRG Stadium</v>
      </c>
      <c r="P569" s="27">
        <v>5</v>
      </c>
      <c r="Q569" s="27">
        <v>1</v>
      </c>
      <c r="R569" s="27" t="str">
        <f t="shared" si="49"/>
        <v>5-1</v>
      </c>
      <c r="S569" s="21">
        <v>0</v>
      </c>
      <c r="T569" s="20">
        <f>VLOOKUP($A569,Database!$A:$Y,10,FALSE)</f>
        <v>34</v>
      </c>
      <c r="U569" s="20">
        <f>VLOOKUP($A569,Database!$A:$Y,11,FALSE)</f>
        <v>140</v>
      </c>
      <c r="V569" s="20">
        <f>VLOOKUP($A569,Database!$A:$Y,12,FALSE)</f>
        <v>170</v>
      </c>
      <c r="W569" s="20" t="str">
        <f>VLOOKUP(A569,Database!A:M,13,FALSE)</f>
        <v>Terminé</v>
      </c>
      <c r="X569" s="20">
        <f>VLOOKUP($A569,Database!$A:$Y,20,FALSE)</f>
        <v>1</v>
      </c>
      <c r="Y569" s="20">
        <f>VLOOKUP($A569,Database!$A:$Y,21,FALSE)</f>
        <v>1</v>
      </c>
      <c r="Z569" s="20">
        <f t="shared" si="48"/>
        <v>0</v>
      </c>
      <c r="AA569" s="20">
        <f t="shared" si="50"/>
        <v>0</v>
      </c>
      <c r="AB569" s="20">
        <f t="shared" ca="1" si="51"/>
        <v>0</v>
      </c>
      <c r="AC569" s="20">
        <f t="shared" ca="1" si="52"/>
        <v>0</v>
      </c>
      <c r="AD569" s="20" t="str">
        <f ca="1">IF(AC569=0,"",IF(OR(ISBLANK(P569),ISBLANK(Q569)),"",IF(ISBLANK(VLOOKUP(A569,Database!A:AA,22,FALSE)),"",VLOOKUP(A569,Database!A:AA,22,FALSE))))</f>
        <v/>
      </c>
      <c r="AE569" s="20">
        <f ca="1">IFERROR(
   IF(
     OR(ISBLANK(P569),ISBLANK(Q569)),
     "",
     IF(
       AND(AB569&lt;&gt;"",OR(W569="Terminé",W569="En cours")),
       VLOOKUP(AD569,Setup_ScoreExactBonus!A:D,4,FALSE),
       0
     )),
  0)</f>
        <v>0</v>
      </c>
      <c r="AF569" s="21">
        <f t="shared" ca="1" si="53"/>
        <v>0</v>
      </c>
      <c r="AG569" s="21">
        <f ca="1">SUMIFS(AF$2:AF569,D$2:D569,D569)</f>
        <v>881</v>
      </c>
    </row>
    <row r="570" spans="1:33" hidden="1" x14ac:dyDescent="0.35">
      <c r="A570" s="21">
        <f>IF(ISBLANK(B570),"",COUNTIF(B$2:B570,B570))-1</f>
        <v>21</v>
      </c>
      <c r="B570" s="27">
        <v>2</v>
      </c>
      <c r="C570" s="10">
        <f>VLOOKUP($A570+IF($A570=0,1,0),Database!$A:$Y,7,FALSE)</f>
        <v>46190.791666666664</v>
      </c>
      <c r="D570" s="21" t="str">
        <f>VLOOKUP(Pronostics!$B570,Setup_MPP!$A:$G,3,FALSE)</f>
        <v>leaelaz</v>
      </c>
      <c r="E570" s="21" t="str">
        <f>VLOOKUP(Pronostics!$B570,Setup_MPP!$A:$G,2,FALSE)</f>
        <v>Léa EL ASERY</v>
      </c>
      <c r="F570" s="21" t="str">
        <f>VLOOKUP($B570,Setup_MPP!$A:$E,4,FALSE)</f>
        <v>#FFBEBE</v>
      </c>
      <c r="G570" s="21" t="str">
        <f>VLOOKUP($B570,Setup_MPP!$A:$E,5,FALSE)</f>
        <v>#DF6868</v>
      </c>
      <c r="H570" s="21" t="str">
        <f>IFERROR(IF(AND(A570&gt;=1,A570&lt;=104),VLOOKUP($A570,Location!$A:$J,6,FALSE),IF(A570=0,"Avant l'ouverture",IF(OR(A570=105,A570=106),"Bonus"))),"")</f>
        <v>Tour 1</v>
      </c>
      <c r="I570" s="21" t="str">
        <f>IF(LEFT(H570,4)="Tour",VLOOKUP(A570,Database!$A:$C,3,FALSE),"")</f>
        <v>K</v>
      </c>
      <c r="J570" s="21" t="str">
        <f>VLOOKUP($A570,Location!$A:$J,7,FALSE)</f>
        <v>Portugal</v>
      </c>
      <c r="K570" s="21" t="str">
        <f>IFERROR(VLOOKUP(J570,Setup_Team!$B:$C,2,FALSE), "TDB")</f>
        <v>PRT</v>
      </c>
      <c r="L570" s="21" t="str">
        <f>VLOOKUP($A570,Location!$A:$J,8,FALSE)</f>
        <v>RD Congo</v>
      </c>
      <c r="M570" s="21" t="str">
        <f>IFERROR(VLOOKUP(L570,Setup_Team!$B:$C,2,FALSE), "TDB")</f>
        <v>COD</v>
      </c>
      <c r="N570" s="21" t="str">
        <f>VLOOKUP($A570,Location!$A:$J,9,FALSE)</f>
        <v>Houston, Texas</v>
      </c>
      <c r="O570" s="21" t="str">
        <f>VLOOKUP($A570,Location!$A:$J,10,FALSE)</f>
        <v>NRG Stadium</v>
      </c>
      <c r="P570" s="27">
        <v>1</v>
      </c>
      <c r="Q570" s="27">
        <v>1</v>
      </c>
      <c r="R570" s="27" t="str">
        <f t="shared" si="49"/>
        <v>1-1</v>
      </c>
      <c r="S570" s="21">
        <v>0</v>
      </c>
      <c r="T570" s="20">
        <f>VLOOKUP($A570,Database!$A:$Y,10,FALSE)</f>
        <v>34</v>
      </c>
      <c r="U570" s="20">
        <f>VLOOKUP($A570,Database!$A:$Y,11,FALSE)</f>
        <v>140</v>
      </c>
      <c r="V570" s="20">
        <f>VLOOKUP($A570,Database!$A:$Y,12,FALSE)</f>
        <v>170</v>
      </c>
      <c r="W570" s="20" t="str">
        <f>VLOOKUP(A570,Database!A:M,13,FALSE)</f>
        <v>Terminé</v>
      </c>
      <c r="X570" s="20">
        <f>VLOOKUP($A570,Database!$A:$Y,20,FALSE)</f>
        <v>1</v>
      </c>
      <c r="Y570" s="20">
        <f>VLOOKUP($A570,Database!$A:$Y,21,FALSE)</f>
        <v>1</v>
      </c>
      <c r="Z570" s="20">
        <f t="shared" si="48"/>
        <v>0</v>
      </c>
      <c r="AA570" s="20">
        <f t="shared" si="50"/>
        <v>1</v>
      </c>
      <c r="AB570" s="20">
        <f t="shared" ca="1" si="51"/>
        <v>140</v>
      </c>
      <c r="AC570" s="20">
        <f t="shared" ca="1" si="52"/>
        <v>1</v>
      </c>
      <c r="AD570" s="20" t="str">
        <f ca="1">IF(AC570=0,"",IF(OR(ISBLANK(P570),ISBLANK(Q570)),"",IF(ISBLANK(VLOOKUP(A570,Database!A:AA,22,FALSE)),"",VLOOKUP(A570,Database!A:AA,22,FALSE))))</f>
        <v>Exact</v>
      </c>
      <c r="AE570" s="20">
        <f ca="1">IFERROR(
   IF(
     OR(ISBLANK(P570),ISBLANK(Q570)),
     "",
     IF(
       AND(AB570&lt;&gt;"",OR(W570="Terminé",W570="En cours")),
       VLOOKUP(AD570,Setup_ScoreExactBonus!A:D,4,FALSE),
       0
     )),
  0)</f>
        <v>20</v>
      </c>
      <c r="AF570" s="21">
        <f t="shared" ca="1" si="53"/>
        <v>160</v>
      </c>
      <c r="AG570" s="21">
        <f ca="1">SUMIFS(AF$2:AF570,D$2:D570,D570)</f>
        <v>855</v>
      </c>
    </row>
    <row r="571" spans="1:33" hidden="1" x14ac:dyDescent="0.35">
      <c r="A571" s="21">
        <f>IF(ISBLANK(B571),"",COUNTIF(B$2:B571,B571))-1</f>
        <v>21</v>
      </c>
      <c r="B571" s="27">
        <v>3</v>
      </c>
      <c r="C571" s="10">
        <f>VLOOKUP($A571+IF($A571=0,1,0),Database!$A:$Y,7,FALSE)</f>
        <v>46190.791666666664</v>
      </c>
      <c r="D571" s="21" t="str">
        <f>VLOOKUP(Pronostics!$B571,Setup_MPP!$A:$G,3,FALSE)</f>
        <v>PasMetalleux</v>
      </c>
      <c r="E571" s="21" t="str">
        <f>VLOOKUP(Pronostics!$B571,Setup_MPP!$A:$G,2,FALSE)</f>
        <v>Elwenn JOUBREL</v>
      </c>
      <c r="F571" s="21" t="str">
        <f>VLOOKUP($B571,Setup_MPP!$A:$E,4,FALSE)</f>
        <v>#F5C7FC</v>
      </c>
      <c r="G571" s="21" t="str">
        <f>VLOOKUP($B571,Setup_MPP!$A:$E,5,FALSE)</f>
        <v>#C489CF</v>
      </c>
      <c r="H571" s="21" t="str">
        <f>IFERROR(IF(AND(A571&gt;=1,A571&lt;=104),VLOOKUP($A571,Location!$A:$J,6,FALSE),IF(A571=0,"Avant l'ouverture",IF(OR(A571=105,A571=106),"Bonus"))),"")</f>
        <v>Tour 1</v>
      </c>
      <c r="I571" s="21" t="str">
        <f>IF(LEFT(H571,4)="Tour",VLOOKUP(A571,Database!$A:$C,3,FALSE),"")</f>
        <v>K</v>
      </c>
      <c r="J571" s="21" t="str">
        <f>VLOOKUP($A571,Location!$A:$J,7,FALSE)</f>
        <v>Portugal</v>
      </c>
      <c r="K571" s="21" t="str">
        <f>IFERROR(VLOOKUP(J571,Setup_Team!$B:$C,2,FALSE), "TDB")</f>
        <v>PRT</v>
      </c>
      <c r="L571" s="21" t="str">
        <f>VLOOKUP($A571,Location!$A:$J,8,FALSE)</f>
        <v>RD Congo</v>
      </c>
      <c r="M571" s="21" t="str">
        <f>IFERROR(VLOOKUP(L571,Setup_Team!$B:$C,2,FALSE), "TDB")</f>
        <v>COD</v>
      </c>
      <c r="N571" s="21" t="str">
        <f>VLOOKUP($A571,Location!$A:$J,9,FALSE)</f>
        <v>Houston, Texas</v>
      </c>
      <c r="O571" s="21" t="str">
        <f>VLOOKUP($A571,Location!$A:$J,10,FALSE)</f>
        <v>NRG Stadium</v>
      </c>
      <c r="P571" s="27">
        <v>3</v>
      </c>
      <c r="Q571" s="27">
        <v>1</v>
      </c>
      <c r="R571" s="27" t="str">
        <f t="shared" si="49"/>
        <v>3-1</v>
      </c>
      <c r="S571" s="21">
        <v>0</v>
      </c>
      <c r="T571" s="20">
        <f>VLOOKUP($A571,Database!$A:$Y,10,FALSE)</f>
        <v>34</v>
      </c>
      <c r="U571" s="20">
        <f>VLOOKUP($A571,Database!$A:$Y,11,FALSE)</f>
        <v>140</v>
      </c>
      <c r="V571" s="20">
        <f>VLOOKUP($A571,Database!$A:$Y,12,FALSE)</f>
        <v>170</v>
      </c>
      <c r="W571" s="20" t="str">
        <f>VLOOKUP(A571,Database!A:M,13,FALSE)</f>
        <v>Terminé</v>
      </c>
      <c r="X571" s="20">
        <f>VLOOKUP($A571,Database!$A:$Y,20,FALSE)</f>
        <v>1</v>
      </c>
      <c r="Y571" s="20">
        <f>VLOOKUP($A571,Database!$A:$Y,21,FALSE)</f>
        <v>1</v>
      </c>
      <c r="Z571" s="20">
        <f t="shared" si="48"/>
        <v>0</v>
      </c>
      <c r="AA571" s="20">
        <f t="shared" si="50"/>
        <v>0</v>
      </c>
      <c r="AB571" s="20">
        <f t="shared" ca="1" si="51"/>
        <v>0</v>
      </c>
      <c r="AC571" s="20">
        <f t="shared" ca="1" si="52"/>
        <v>0</v>
      </c>
      <c r="AD571" s="20" t="str">
        <f ca="1">IF(AC571=0,"",IF(OR(ISBLANK(P571),ISBLANK(Q571)),"",IF(ISBLANK(VLOOKUP(A571,Database!A:AA,22,FALSE)),"",VLOOKUP(A571,Database!A:AA,22,FALSE))))</f>
        <v/>
      </c>
      <c r="AE571" s="20">
        <f ca="1">IFERROR(
   IF(
     OR(ISBLANK(P571),ISBLANK(Q571)),
     "",
     IF(
       AND(AB571&lt;&gt;"",OR(W571="Terminé",W571="En cours")),
       VLOOKUP(AD571,Setup_ScoreExactBonus!A:D,4,FALSE),
       0
     )),
  0)</f>
        <v>0</v>
      </c>
      <c r="AF571" s="21">
        <f t="shared" ca="1" si="53"/>
        <v>0</v>
      </c>
      <c r="AG571" s="21">
        <f ca="1">SUMIFS(AF$2:AF571,D$2:D571,D571)</f>
        <v>907</v>
      </c>
    </row>
    <row r="572" spans="1:33" hidden="1" x14ac:dyDescent="0.35">
      <c r="A572" s="21">
        <f>IF(ISBLANK(B572),"",COUNTIF(B$2:B572,B572))-1</f>
        <v>21</v>
      </c>
      <c r="B572" s="27">
        <v>4</v>
      </c>
      <c r="C572" s="10">
        <f>VLOOKUP($A572+IF($A572=0,1,0),Database!$A:$Y,7,FALSE)</f>
        <v>46190.791666666664</v>
      </c>
      <c r="D572" s="21" t="str">
        <f>VLOOKUP(Pronostics!$B572,Setup_MPP!$A:$G,3,FALSE)</f>
        <v>Popo444</v>
      </c>
      <c r="E572" s="21" t="str">
        <f>VLOOKUP(Pronostics!$B572,Setup_MPP!$A:$G,2,FALSE)</f>
        <v>Pauline OLIVIER</v>
      </c>
      <c r="F572" s="21" t="str">
        <f>VLOOKUP($B572,Setup_MPP!$A:$E,4,FALSE)</f>
        <v>#A5EA7F</v>
      </c>
      <c r="G572" s="21" t="str">
        <f>VLOOKUP($B572,Setup_MPP!$A:$E,5,FALSE)</f>
        <v>#80C65A</v>
      </c>
      <c r="H572" s="21" t="str">
        <f>IFERROR(IF(AND(A572&gt;=1,A572&lt;=104),VLOOKUP($A572,Location!$A:$J,6,FALSE),IF(A572=0,"Avant l'ouverture",IF(OR(A572=105,A572=106),"Bonus"))),"")</f>
        <v>Tour 1</v>
      </c>
      <c r="I572" s="21" t="str">
        <f>IF(LEFT(H572,4)="Tour",VLOOKUP(A572,Database!$A:$C,3,FALSE),"")</f>
        <v>K</v>
      </c>
      <c r="J572" s="21" t="str">
        <f>VLOOKUP($A572,Location!$A:$J,7,FALSE)</f>
        <v>Portugal</v>
      </c>
      <c r="K572" s="21" t="str">
        <f>IFERROR(VLOOKUP(J572,Setup_Team!$B:$C,2,FALSE), "TDB")</f>
        <v>PRT</v>
      </c>
      <c r="L572" s="21" t="str">
        <f>VLOOKUP($A572,Location!$A:$J,8,FALSE)</f>
        <v>RD Congo</v>
      </c>
      <c r="M572" s="21" t="str">
        <f>IFERROR(VLOOKUP(L572,Setup_Team!$B:$C,2,FALSE), "TDB")</f>
        <v>COD</v>
      </c>
      <c r="N572" s="21" t="str">
        <f>VLOOKUP($A572,Location!$A:$J,9,FALSE)</f>
        <v>Houston, Texas</v>
      </c>
      <c r="O572" s="21" t="str">
        <f>VLOOKUP($A572,Location!$A:$J,10,FALSE)</f>
        <v>NRG Stadium</v>
      </c>
      <c r="P572" s="27">
        <v>2</v>
      </c>
      <c r="Q572" s="27">
        <v>0</v>
      </c>
      <c r="R572" s="27" t="str">
        <f t="shared" si="49"/>
        <v>2-0</v>
      </c>
      <c r="S572" s="21">
        <v>0</v>
      </c>
      <c r="T572" s="20">
        <f>VLOOKUP($A572,Database!$A:$Y,10,FALSE)</f>
        <v>34</v>
      </c>
      <c r="U572" s="20">
        <f>VLOOKUP($A572,Database!$A:$Y,11,FALSE)</f>
        <v>140</v>
      </c>
      <c r="V572" s="20">
        <f>VLOOKUP($A572,Database!$A:$Y,12,FALSE)</f>
        <v>170</v>
      </c>
      <c r="W572" s="20" t="str">
        <f>VLOOKUP(A572,Database!A:M,13,FALSE)</f>
        <v>Terminé</v>
      </c>
      <c r="X572" s="20">
        <f>VLOOKUP($A572,Database!$A:$Y,20,FALSE)</f>
        <v>1</v>
      </c>
      <c r="Y572" s="20">
        <f>VLOOKUP($A572,Database!$A:$Y,21,FALSE)</f>
        <v>1</v>
      </c>
      <c r="Z572" s="20">
        <f t="shared" si="48"/>
        <v>0</v>
      </c>
      <c r="AA572" s="20">
        <f t="shared" si="50"/>
        <v>0</v>
      </c>
      <c r="AB572" s="20">
        <f t="shared" ca="1" si="51"/>
        <v>0</v>
      </c>
      <c r="AC572" s="20">
        <f t="shared" ca="1" si="52"/>
        <v>0</v>
      </c>
      <c r="AD572" s="20" t="str">
        <f ca="1">IF(AC572=0,"",IF(OR(ISBLANK(P572),ISBLANK(Q572)),"",IF(ISBLANK(VLOOKUP(A572,Database!A:AA,22,FALSE)),"",VLOOKUP(A572,Database!A:AA,22,FALSE))))</f>
        <v/>
      </c>
      <c r="AE572" s="20">
        <f ca="1">IFERROR(
   IF(
     OR(ISBLANK(P572),ISBLANK(Q572)),
     "",
     IF(
       AND(AB572&lt;&gt;"",OR(W572="Terminé",W572="En cours")),
       VLOOKUP(AD572,Setup_ScoreExactBonus!A:D,4,FALSE),
       0
     )),
  0)</f>
        <v>0</v>
      </c>
      <c r="AF572" s="21">
        <f t="shared" ca="1" si="53"/>
        <v>0</v>
      </c>
      <c r="AG572" s="21">
        <f ca="1">SUMIFS(AF$2:AF572,D$2:D572,D572)</f>
        <v>431</v>
      </c>
    </row>
    <row r="573" spans="1:33" hidden="1" x14ac:dyDescent="0.35">
      <c r="A573" s="21">
        <f>IF(ISBLANK(B573),"",COUNTIF(B$2:B573,B573))-1</f>
        <v>21</v>
      </c>
      <c r="B573" s="27">
        <v>5</v>
      </c>
      <c r="C573" s="10">
        <f>VLOOKUP($A573+IF($A573=0,1,0),Database!$A:$Y,7,FALSE)</f>
        <v>46190.791666666664</v>
      </c>
      <c r="D573" s="21" t="str">
        <f>VLOOKUP(Pronostics!$B573,Setup_MPP!$A:$G,3,FALSE)</f>
        <v>_Jujul</v>
      </c>
      <c r="E573" s="21" t="str">
        <f>VLOOKUP(Pronostics!$B573,Setup_MPP!$A:$G,2,FALSE)</f>
        <v>Julie BOISSIERE</v>
      </c>
      <c r="F573" s="21" t="str">
        <f>VLOOKUP($B573,Setup_MPP!$A:$E,4,FALSE)</f>
        <v>#D890FF</v>
      </c>
      <c r="G573" s="21" t="str">
        <f>VLOOKUP($B573,Setup_MPP!$A:$E,5,FALSE)</f>
        <v>#B750EF</v>
      </c>
      <c r="H573" s="21" t="str">
        <f>IFERROR(IF(AND(A573&gt;=1,A573&lt;=104),VLOOKUP($A573,Location!$A:$J,6,FALSE),IF(A573=0,"Avant l'ouverture",IF(OR(A573=105,A573=106),"Bonus"))),"")</f>
        <v>Tour 1</v>
      </c>
      <c r="I573" s="21" t="str">
        <f>IF(LEFT(H573,4)="Tour",VLOOKUP(A573,Database!$A:$C,3,FALSE),"")</f>
        <v>K</v>
      </c>
      <c r="J573" s="21" t="str">
        <f>VLOOKUP($A573,Location!$A:$J,7,FALSE)</f>
        <v>Portugal</v>
      </c>
      <c r="K573" s="21" t="str">
        <f>IFERROR(VLOOKUP(J573,Setup_Team!$B:$C,2,FALSE), "TDB")</f>
        <v>PRT</v>
      </c>
      <c r="L573" s="21" t="str">
        <f>VLOOKUP($A573,Location!$A:$J,8,FALSE)</f>
        <v>RD Congo</v>
      </c>
      <c r="M573" s="21" t="str">
        <f>IFERROR(VLOOKUP(L573,Setup_Team!$B:$C,2,FALSE), "TDB")</f>
        <v>COD</v>
      </c>
      <c r="N573" s="21" t="str">
        <f>VLOOKUP($A573,Location!$A:$J,9,FALSE)</f>
        <v>Houston, Texas</v>
      </c>
      <c r="O573" s="21" t="str">
        <f>VLOOKUP($A573,Location!$A:$J,10,FALSE)</f>
        <v>NRG Stadium</v>
      </c>
      <c r="P573" s="27">
        <v>0</v>
      </c>
      <c r="Q573" s="27">
        <v>0</v>
      </c>
      <c r="R573" s="27" t="str">
        <f t="shared" si="49"/>
        <v>0-0</v>
      </c>
      <c r="S573" s="21">
        <v>0</v>
      </c>
      <c r="T573" s="20">
        <f>VLOOKUP($A573,Database!$A:$Y,10,FALSE)</f>
        <v>34</v>
      </c>
      <c r="U573" s="20">
        <f>VLOOKUP($A573,Database!$A:$Y,11,FALSE)</f>
        <v>140</v>
      </c>
      <c r="V573" s="20">
        <f>VLOOKUP($A573,Database!$A:$Y,12,FALSE)</f>
        <v>170</v>
      </c>
      <c r="W573" s="20" t="str">
        <f>VLOOKUP(A573,Database!A:M,13,FALSE)</f>
        <v>Terminé</v>
      </c>
      <c r="X573" s="20">
        <f>VLOOKUP($A573,Database!$A:$Y,20,FALSE)</f>
        <v>1</v>
      </c>
      <c r="Y573" s="20">
        <f>VLOOKUP($A573,Database!$A:$Y,21,FALSE)</f>
        <v>1</v>
      </c>
      <c r="Z573" s="20">
        <f t="shared" si="48"/>
        <v>0</v>
      </c>
      <c r="AA573" s="20">
        <f t="shared" si="50"/>
        <v>1</v>
      </c>
      <c r="AB573" s="20">
        <f t="shared" ca="1" si="51"/>
        <v>140</v>
      </c>
      <c r="AC573" s="20">
        <f t="shared" ca="1" si="52"/>
        <v>0</v>
      </c>
      <c r="AD573" s="20" t="str">
        <f ca="1">IF(AC573=0,"",IF(OR(ISBLANK(P573),ISBLANK(Q573)),"",IF(ISBLANK(VLOOKUP(A573,Database!A:AA,22,FALSE)),"",VLOOKUP(A573,Database!A:AA,22,FALSE))))</f>
        <v/>
      </c>
      <c r="AE573" s="20">
        <f ca="1">IFERROR(
   IF(
     OR(ISBLANK(P573),ISBLANK(Q573)),
     "",
     IF(
       AND(AB573&lt;&gt;"",OR(W573="Terminé",W573="En cours")),
       VLOOKUP(AD573,Setup_ScoreExactBonus!A:D,4,FALSE),
       0
     )),
  0)</f>
        <v>0</v>
      </c>
      <c r="AF573" s="21">
        <f t="shared" ca="1" si="53"/>
        <v>140</v>
      </c>
      <c r="AG573" s="21">
        <f ca="1">SUMIFS(AF$2:AF573,D$2:D573,D573)</f>
        <v>440</v>
      </c>
    </row>
    <row r="574" spans="1:33" hidden="1" x14ac:dyDescent="0.35">
      <c r="A574" s="21">
        <f>IF(ISBLANK(B574),"",COUNTIF(B$2:B574,B574))-1</f>
        <v>21</v>
      </c>
      <c r="B574" s="27">
        <v>6</v>
      </c>
      <c r="C574" s="10">
        <f>VLOOKUP($A574+IF($A574=0,1,0),Database!$A:$Y,7,FALSE)</f>
        <v>46190.791666666664</v>
      </c>
      <c r="D574" s="21" t="str">
        <f>VLOOKUP(Pronostics!$B574,Setup_MPP!$A:$G,3,FALSE)</f>
        <v>Julay</v>
      </c>
      <c r="E574" s="21" t="str">
        <f>VLOOKUP(Pronostics!$B574,Setup_MPP!$A:$G,2,FALSE)</f>
        <v>Julie BOUCHARD</v>
      </c>
      <c r="F574" s="21" t="str">
        <f>VLOOKUP($B574,Setup_MPP!$A:$E,4,FALSE)</f>
        <v>#A6F7B1</v>
      </c>
      <c r="G574" s="21" t="str">
        <f>VLOOKUP($B574,Setup_MPP!$A:$E,5,FALSE)</f>
        <v>#6EC179</v>
      </c>
      <c r="H574" s="21" t="str">
        <f>IFERROR(IF(AND(A574&gt;=1,A574&lt;=104),VLOOKUP($A574,Location!$A:$J,6,FALSE),IF(A574=0,"Avant l'ouverture",IF(OR(A574=105,A574=106),"Bonus"))),"")</f>
        <v>Tour 1</v>
      </c>
      <c r="I574" s="21" t="str">
        <f>IF(LEFT(H574,4)="Tour",VLOOKUP(A574,Database!$A:$C,3,FALSE),"")</f>
        <v>K</v>
      </c>
      <c r="J574" s="21" t="str">
        <f>VLOOKUP($A574,Location!$A:$J,7,FALSE)</f>
        <v>Portugal</v>
      </c>
      <c r="K574" s="21" t="str">
        <f>IFERROR(VLOOKUP(J574,Setup_Team!$B:$C,2,FALSE), "TDB")</f>
        <v>PRT</v>
      </c>
      <c r="L574" s="21" t="str">
        <f>VLOOKUP($A574,Location!$A:$J,8,FALSE)</f>
        <v>RD Congo</v>
      </c>
      <c r="M574" s="21" t="str">
        <f>IFERROR(VLOOKUP(L574,Setup_Team!$B:$C,2,FALSE), "TDB")</f>
        <v>COD</v>
      </c>
      <c r="N574" s="21" t="str">
        <f>VLOOKUP($A574,Location!$A:$J,9,FALSE)</f>
        <v>Houston, Texas</v>
      </c>
      <c r="O574" s="21" t="str">
        <f>VLOOKUP($A574,Location!$A:$J,10,FALSE)</f>
        <v>NRG Stadium</v>
      </c>
      <c r="P574" s="27">
        <v>2</v>
      </c>
      <c r="Q574" s="27">
        <v>1</v>
      </c>
      <c r="R574" s="27" t="str">
        <f t="shared" si="49"/>
        <v>2-1</v>
      </c>
      <c r="S574" s="21">
        <v>0</v>
      </c>
      <c r="T574" s="20">
        <f>VLOOKUP($A574,Database!$A:$Y,10,FALSE)</f>
        <v>34</v>
      </c>
      <c r="U574" s="20">
        <f>VLOOKUP($A574,Database!$A:$Y,11,FALSE)</f>
        <v>140</v>
      </c>
      <c r="V574" s="20">
        <f>VLOOKUP($A574,Database!$A:$Y,12,FALSE)</f>
        <v>170</v>
      </c>
      <c r="W574" s="20" t="str">
        <f>VLOOKUP(A574,Database!A:M,13,FALSE)</f>
        <v>Terminé</v>
      </c>
      <c r="X574" s="20">
        <f>VLOOKUP($A574,Database!$A:$Y,20,FALSE)</f>
        <v>1</v>
      </c>
      <c r="Y574" s="20">
        <f>VLOOKUP($A574,Database!$A:$Y,21,FALSE)</f>
        <v>1</v>
      </c>
      <c r="Z574" s="20">
        <f t="shared" si="48"/>
        <v>0</v>
      </c>
      <c r="AA574" s="20">
        <f t="shared" si="50"/>
        <v>0</v>
      </c>
      <c r="AB574" s="20">
        <f t="shared" ca="1" si="51"/>
        <v>0</v>
      </c>
      <c r="AC574" s="20">
        <f t="shared" ca="1" si="52"/>
        <v>0</v>
      </c>
      <c r="AD574" s="20" t="str">
        <f ca="1">IF(AC574=0,"",IF(OR(ISBLANK(P574),ISBLANK(Q574)),"",IF(ISBLANK(VLOOKUP(A574,Database!A:AA,22,FALSE)),"",VLOOKUP(A574,Database!A:AA,22,FALSE))))</f>
        <v/>
      </c>
      <c r="AE574" s="20">
        <f ca="1">IFERROR(
   IF(
     OR(ISBLANK(P574),ISBLANK(Q574)),
     "",
     IF(
       AND(AB574&lt;&gt;"",OR(W574="Terminé",W574="En cours")),
       VLOOKUP(AD574,Setup_ScoreExactBonus!A:D,4,FALSE),
       0
     )),
  0)</f>
        <v>0</v>
      </c>
      <c r="AF574" s="21">
        <f t="shared" ca="1" si="53"/>
        <v>0</v>
      </c>
      <c r="AG574" s="21">
        <f ca="1">SUMIFS(AF$2:AF574,D$2:D574,D574)</f>
        <v>694</v>
      </c>
    </row>
    <row r="575" spans="1:33" hidden="1" x14ac:dyDescent="0.35">
      <c r="A575" s="21">
        <f>IF(ISBLANK(B575),"",COUNTIF(B$2:B575,B575))-1</f>
        <v>21</v>
      </c>
      <c r="B575" s="27">
        <v>7</v>
      </c>
      <c r="C575" s="10">
        <f>VLOOKUP($A575+IF($A575=0,1,0),Database!$A:$Y,7,FALSE)</f>
        <v>46190.791666666664</v>
      </c>
      <c r="D575" s="21" t="str">
        <f>VLOOKUP(Pronostics!$B575,Setup_MPP!$A:$G,3,FALSE)</f>
        <v>__Vince__</v>
      </c>
      <c r="E575" s="21" t="str">
        <f>VLOOKUP(Pronostics!$B575,Setup_MPP!$A:$G,2,FALSE)</f>
        <v>Vincent FRAYSSE</v>
      </c>
      <c r="F575" s="21" t="str">
        <f>VLOOKUP($B575,Setup_MPP!$A:$E,4,FALSE)</f>
        <v>#B2EAE8</v>
      </c>
      <c r="G575" s="21" t="str">
        <f>VLOOKUP($B575,Setup_MPP!$A:$E,5,FALSE)</f>
        <v>#6CB4B1</v>
      </c>
      <c r="H575" s="21" t="str">
        <f>IFERROR(IF(AND(A575&gt;=1,A575&lt;=104),VLOOKUP($A575,Location!$A:$J,6,FALSE),IF(A575=0,"Avant l'ouverture",IF(OR(A575=105,A575=106),"Bonus"))),"")</f>
        <v>Tour 1</v>
      </c>
      <c r="I575" s="21" t="str">
        <f>IF(LEFT(H575,4)="Tour",VLOOKUP(A575,Database!$A:$C,3,FALSE),"")</f>
        <v>K</v>
      </c>
      <c r="J575" s="21" t="str">
        <f>VLOOKUP($A575,Location!$A:$J,7,FALSE)</f>
        <v>Portugal</v>
      </c>
      <c r="K575" s="21" t="str">
        <f>IFERROR(VLOOKUP(J575,Setup_Team!$B:$C,2,FALSE), "TDB")</f>
        <v>PRT</v>
      </c>
      <c r="L575" s="21" t="str">
        <f>VLOOKUP($A575,Location!$A:$J,8,FALSE)</f>
        <v>RD Congo</v>
      </c>
      <c r="M575" s="21" t="str">
        <f>IFERROR(VLOOKUP(L575,Setup_Team!$B:$C,2,FALSE), "TDB")</f>
        <v>COD</v>
      </c>
      <c r="N575" s="21" t="str">
        <f>VLOOKUP($A575,Location!$A:$J,9,FALSE)</f>
        <v>Houston, Texas</v>
      </c>
      <c r="O575" s="21" t="str">
        <f>VLOOKUP($A575,Location!$A:$J,10,FALSE)</f>
        <v>NRG Stadium</v>
      </c>
      <c r="P575" s="27">
        <v>4</v>
      </c>
      <c r="Q575" s="27">
        <v>0</v>
      </c>
      <c r="R575" s="27" t="str">
        <f t="shared" si="49"/>
        <v>4-0</v>
      </c>
      <c r="S575" s="21">
        <v>0</v>
      </c>
      <c r="T575" s="20">
        <f>VLOOKUP($A575,Database!$A:$Y,10,FALSE)</f>
        <v>34</v>
      </c>
      <c r="U575" s="20">
        <f>VLOOKUP($A575,Database!$A:$Y,11,FALSE)</f>
        <v>140</v>
      </c>
      <c r="V575" s="20">
        <f>VLOOKUP($A575,Database!$A:$Y,12,FALSE)</f>
        <v>170</v>
      </c>
      <c r="W575" s="20" t="str">
        <f>VLOOKUP(A575,Database!A:M,13,FALSE)</f>
        <v>Terminé</v>
      </c>
      <c r="X575" s="20">
        <f>VLOOKUP($A575,Database!$A:$Y,20,FALSE)</f>
        <v>1</v>
      </c>
      <c r="Y575" s="20">
        <f>VLOOKUP($A575,Database!$A:$Y,21,FALSE)</f>
        <v>1</v>
      </c>
      <c r="Z575" s="20">
        <f t="shared" si="48"/>
        <v>0</v>
      </c>
      <c r="AA575" s="20">
        <f t="shared" si="50"/>
        <v>0</v>
      </c>
      <c r="AB575" s="20">
        <f t="shared" ca="1" si="51"/>
        <v>0</v>
      </c>
      <c r="AC575" s="20">
        <f t="shared" ca="1" si="52"/>
        <v>0</v>
      </c>
      <c r="AD575" s="20" t="str">
        <f ca="1">IF(AC575=0,"",IF(OR(ISBLANK(P575),ISBLANK(Q575)),"",IF(ISBLANK(VLOOKUP(A575,Database!A:AA,22,FALSE)),"",VLOOKUP(A575,Database!A:AA,22,FALSE))))</f>
        <v/>
      </c>
      <c r="AE575" s="20">
        <f ca="1">IFERROR(
   IF(
     OR(ISBLANK(P575),ISBLANK(Q575)),
     "",
     IF(
       AND(AB575&lt;&gt;"",OR(W575="Terminé",W575="En cours")),
       VLOOKUP(AD575,Setup_ScoreExactBonus!A:D,4,FALSE),
       0
     )),
  0)</f>
        <v>0</v>
      </c>
      <c r="AF575" s="21">
        <f t="shared" ca="1" si="53"/>
        <v>0</v>
      </c>
      <c r="AG575" s="21">
        <f ca="1">SUMIFS(AF$2:AF575,D$2:D575,D575)</f>
        <v>345</v>
      </c>
    </row>
    <row r="576" spans="1:33" hidden="1" x14ac:dyDescent="0.35">
      <c r="A576" s="21">
        <f>IF(ISBLANK(B576),"",COUNTIF(B$2:B576,B576))-1</f>
        <v>21</v>
      </c>
      <c r="B576" s="27">
        <v>8</v>
      </c>
      <c r="C576" s="10">
        <f>VLOOKUP($A576+IF($A576=0,1,0),Database!$A:$Y,7,FALSE)</f>
        <v>46190.791666666664</v>
      </c>
      <c r="D576" s="21" t="str">
        <f>VLOOKUP(Pronostics!$B576,Setup_MPP!$A:$G,3,FALSE)</f>
        <v>Louuiiis</v>
      </c>
      <c r="E576" s="21" t="str">
        <f>VLOOKUP(Pronostics!$B576,Setup_MPP!$A:$G,2,FALSE)</f>
        <v>Louis HARLE</v>
      </c>
      <c r="F576" s="21" t="str">
        <f>VLOOKUP($B576,Setup_MPP!$A:$E,4,FALSE)</f>
        <v>#EEF7B1</v>
      </c>
      <c r="G576" s="21" t="str">
        <f>VLOOKUP($B576,Setup_MPP!$A:$E,5,FALSE)</f>
        <v>#C1CB7D</v>
      </c>
      <c r="H576" s="21" t="str">
        <f>IFERROR(IF(AND(A576&gt;=1,A576&lt;=104),VLOOKUP($A576,Location!$A:$J,6,FALSE),IF(A576=0,"Avant l'ouverture",IF(OR(A576=105,A576=106),"Bonus"))),"")</f>
        <v>Tour 1</v>
      </c>
      <c r="I576" s="21" t="str">
        <f>IF(LEFT(H576,4)="Tour",VLOOKUP(A576,Database!$A:$C,3,FALSE),"")</f>
        <v>K</v>
      </c>
      <c r="J576" s="21" t="str">
        <f>VLOOKUP($A576,Location!$A:$J,7,FALSE)</f>
        <v>Portugal</v>
      </c>
      <c r="K576" s="21" t="str">
        <f>IFERROR(VLOOKUP(J576,Setup_Team!$B:$C,2,FALSE), "TDB")</f>
        <v>PRT</v>
      </c>
      <c r="L576" s="21" t="str">
        <f>VLOOKUP($A576,Location!$A:$J,8,FALSE)</f>
        <v>RD Congo</v>
      </c>
      <c r="M576" s="21" t="str">
        <f>IFERROR(VLOOKUP(L576,Setup_Team!$B:$C,2,FALSE), "TDB")</f>
        <v>COD</v>
      </c>
      <c r="N576" s="21" t="str">
        <f>VLOOKUP($A576,Location!$A:$J,9,FALSE)</f>
        <v>Houston, Texas</v>
      </c>
      <c r="O576" s="21" t="str">
        <f>VLOOKUP($A576,Location!$A:$J,10,FALSE)</f>
        <v>NRG Stadium</v>
      </c>
      <c r="P576" s="27">
        <v>3</v>
      </c>
      <c r="Q576" s="27">
        <v>2</v>
      </c>
      <c r="R576" s="27" t="str">
        <f t="shared" si="49"/>
        <v>3-2</v>
      </c>
      <c r="S576" s="21">
        <v>0</v>
      </c>
      <c r="T576" s="20">
        <f>VLOOKUP($A576,Database!$A:$Y,10,FALSE)</f>
        <v>34</v>
      </c>
      <c r="U576" s="20">
        <f>VLOOKUP($A576,Database!$A:$Y,11,FALSE)</f>
        <v>140</v>
      </c>
      <c r="V576" s="20">
        <f>VLOOKUP($A576,Database!$A:$Y,12,FALSE)</f>
        <v>170</v>
      </c>
      <c r="W576" s="20" t="str">
        <f>VLOOKUP(A576,Database!A:M,13,FALSE)</f>
        <v>Terminé</v>
      </c>
      <c r="X576" s="20">
        <f>VLOOKUP($A576,Database!$A:$Y,20,FALSE)</f>
        <v>1</v>
      </c>
      <c r="Y576" s="20">
        <f>VLOOKUP($A576,Database!$A:$Y,21,FALSE)</f>
        <v>1</v>
      </c>
      <c r="Z576" s="20">
        <f t="shared" si="48"/>
        <v>0</v>
      </c>
      <c r="AA576" s="20">
        <f t="shared" si="50"/>
        <v>0</v>
      </c>
      <c r="AB576" s="20">
        <f t="shared" ca="1" si="51"/>
        <v>0</v>
      </c>
      <c r="AC576" s="20">
        <f t="shared" ca="1" si="52"/>
        <v>0</v>
      </c>
      <c r="AD576" s="20" t="str">
        <f ca="1">IF(AC576=0,"",IF(OR(ISBLANK(P576),ISBLANK(Q576)),"",IF(ISBLANK(VLOOKUP(A576,Database!A:AA,22,FALSE)),"",VLOOKUP(A576,Database!A:AA,22,FALSE))))</f>
        <v/>
      </c>
      <c r="AE576" s="20">
        <f ca="1">IFERROR(
   IF(
     OR(ISBLANK(P576),ISBLANK(Q576)),
     "",
     IF(
       AND(AB576&lt;&gt;"",OR(W576="Terminé",W576="En cours")),
       VLOOKUP(AD576,Setup_ScoreExactBonus!A:D,4,FALSE),
       0
     )),
  0)</f>
        <v>0</v>
      </c>
      <c r="AF576" s="21">
        <f t="shared" ca="1" si="53"/>
        <v>0</v>
      </c>
      <c r="AG576" s="21">
        <f ca="1">SUMIFS(AF$2:AF576,D$2:D576,D576)</f>
        <v>780</v>
      </c>
    </row>
    <row r="577" spans="1:33" x14ac:dyDescent="0.35">
      <c r="A577" s="21">
        <f>IF(ISBLANK(B577),"",COUNTIF(B$2:B577,B577))-1</f>
        <v>21</v>
      </c>
      <c r="B577" s="27">
        <v>9</v>
      </c>
      <c r="C577" s="10">
        <f>VLOOKUP($A577+IF($A577=0,1,0),Database!$A:$Y,7,FALSE)</f>
        <v>46190.791666666664</v>
      </c>
      <c r="D577" s="21" t="str">
        <f>VLOOKUP(Pronostics!$B577,Setup_MPP!$A:$G,3,FALSE)</f>
        <v>Aurelien_dpq</v>
      </c>
      <c r="E577" s="21" t="str">
        <f>VLOOKUP(Pronostics!$B577,Setup_MPP!$A:$G,2,FALSE)</f>
        <v>Aurélien DE POULPIQUET</v>
      </c>
      <c r="F577" s="21" t="str">
        <f>VLOOKUP($B577,Setup_MPP!$A:$E,4,FALSE)</f>
        <v>#F4EA9D</v>
      </c>
      <c r="G577" s="21" t="str">
        <f>VLOOKUP($B577,Setup_MPP!$A:$E,5,FALSE)</f>
        <v>#D2C458</v>
      </c>
      <c r="H577" s="21" t="str">
        <f>IFERROR(IF(AND(A577&gt;=1,A577&lt;=104),VLOOKUP($A577,Location!$A:$J,6,FALSE),IF(A577=0,"Avant l'ouverture",IF(OR(A577=105,A577=106),"Bonus"))),"")</f>
        <v>Tour 1</v>
      </c>
      <c r="I577" s="21" t="str">
        <f>IF(LEFT(H577,4)="Tour",VLOOKUP(A577,Database!$A:$C,3,FALSE),"")</f>
        <v>K</v>
      </c>
      <c r="J577" s="21" t="str">
        <f>VLOOKUP($A577,Location!$A:$J,7,FALSE)</f>
        <v>Portugal</v>
      </c>
      <c r="K577" s="21" t="str">
        <f>IFERROR(VLOOKUP(J577,Setup_Team!$B:$C,2,FALSE), "TDB")</f>
        <v>PRT</v>
      </c>
      <c r="L577" s="21" t="str">
        <f>VLOOKUP($A577,Location!$A:$J,8,FALSE)</f>
        <v>RD Congo</v>
      </c>
      <c r="M577" s="21" t="str">
        <f>IFERROR(VLOOKUP(L577,Setup_Team!$B:$C,2,FALSE), "TDB")</f>
        <v>COD</v>
      </c>
      <c r="N577" s="21" t="str">
        <f>VLOOKUP($A577,Location!$A:$J,9,FALSE)</f>
        <v>Houston, Texas</v>
      </c>
      <c r="O577" s="21" t="str">
        <f>VLOOKUP($A577,Location!$A:$J,10,FALSE)</f>
        <v>NRG Stadium</v>
      </c>
      <c r="P577" s="27">
        <v>3</v>
      </c>
      <c r="Q577" s="27">
        <v>1</v>
      </c>
      <c r="R577" s="27" t="str">
        <f t="shared" si="49"/>
        <v>3-1</v>
      </c>
      <c r="S577" s="21">
        <v>0</v>
      </c>
      <c r="T577" s="20">
        <f>VLOOKUP($A577,Database!$A:$Y,10,FALSE)</f>
        <v>34</v>
      </c>
      <c r="U577" s="20">
        <f>VLOOKUP($A577,Database!$A:$Y,11,FALSE)</f>
        <v>140</v>
      </c>
      <c r="V577" s="20">
        <f>VLOOKUP($A577,Database!$A:$Y,12,FALSE)</f>
        <v>170</v>
      </c>
      <c r="W577" s="20" t="str">
        <f>VLOOKUP(A577,Database!A:M,13,FALSE)</f>
        <v>Terminé</v>
      </c>
      <c r="X577" s="20">
        <f>VLOOKUP($A577,Database!$A:$Y,20,FALSE)</f>
        <v>1</v>
      </c>
      <c r="Y577" s="20">
        <f>VLOOKUP($A577,Database!$A:$Y,21,FALSE)</f>
        <v>1</v>
      </c>
      <c r="Z577" s="20">
        <f t="shared" si="48"/>
        <v>0</v>
      </c>
      <c r="AA577" s="20">
        <f t="shared" si="50"/>
        <v>0</v>
      </c>
      <c r="AB577" s="20">
        <f t="shared" ca="1" si="51"/>
        <v>0</v>
      </c>
      <c r="AC577" s="20">
        <f t="shared" ca="1" si="52"/>
        <v>0</v>
      </c>
      <c r="AD577" s="20" t="str">
        <f ca="1">IF(AC577=0,"",IF(OR(ISBLANK(P577),ISBLANK(Q577)),"",IF(ISBLANK(VLOOKUP(A577,Database!A:AA,22,FALSE)),"",VLOOKUP(A577,Database!A:AA,22,FALSE))))</f>
        <v/>
      </c>
      <c r="AE577" s="20">
        <f ca="1">IFERROR(
   IF(
     OR(ISBLANK(P577),ISBLANK(Q577)),
     "",
     IF(
       AND(AB577&lt;&gt;"",OR(W577="Terminé",W577="En cours")),
       VLOOKUP(AD577,Setup_ScoreExactBonus!A:D,4,FALSE),
       0
     )),
  0)</f>
        <v>0</v>
      </c>
      <c r="AF577" s="21">
        <f t="shared" ca="1" si="53"/>
        <v>0</v>
      </c>
      <c r="AG577" s="21">
        <f ca="1">SUMIFS(AF$2:AF577,D$2:D577,D577)</f>
        <v>603</v>
      </c>
    </row>
    <row r="578" spans="1:33" hidden="1" x14ac:dyDescent="0.35">
      <c r="A578" s="21">
        <f>IF(ISBLANK(B578),"",COUNTIF(B$2:B578,B578))-1</f>
        <v>21</v>
      </c>
      <c r="B578" s="27">
        <v>10</v>
      </c>
      <c r="C578" s="10">
        <f>VLOOKUP($A578+IF($A578=0,1,0),Database!$A:$Y,7,FALSE)</f>
        <v>46190.791666666664</v>
      </c>
      <c r="D578" s="21" t="str">
        <f>VLOOKUP(Pronostics!$B578,Setup_MPP!$A:$G,3,FALSE)</f>
        <v>RandomPaul</v>
      </c>
      <c r="E578" s="21" t="str">
        <f>VLOOKUP(Pronostics!$B578,Setup_MPP!$A:$G,2,FALSE)</f>
        <v>Paul MONTESINOS</v>
      </c>
      <c r="F578" s="21" t="str">
        <f>VLOOKUP($B578,Setup_MPP!$A:$E,4,FALSE)</f>
        <v>#C4B0FF</v>
      </c>
      <c r="G578" s="21" t="str">
        <f>VLOOKUP($B578,Setup_MPP!$A:$E,5,FALSE)</f>
        <v>#7F66C8</v>
      </c>
      <c r="H578" s="21" t="str">
        <f>IFERROR(IF(AND(A578&gt;=1,A578&lt;=104),VLOOKUP($A578,Location!$A:$J,6,FALSE),IF(A578=0,"Avant l'ouverture",IF(OR(A578=105,A578=106),"Bonus"))),"")</f>
        <v>Tour 1</v>
      </c>
      <c r="I578" s="21" t="str">
        <f>IF(LEFT(H578,4)="Tour",VLOOKUP(A578,Database!$A:$C,3,FALSE),"")</f>
        <v>K</v>
      </c>
      <c r="J578" s="21" t="str">
        <f>VLOOKUP($A578,Location!$A:$J,7,FALSE)</f>
        <v>Portugal</v>
      </c>
      <c r="K578" s="21" t="str">
        <f>IFERROR(VLOOKUP(J578,Setup_Team!$B:$C,2,FALSE), "TDB")</f>
        <v>PRT</v>
      </c>
      <c r="L578" s="21" t="str">
        <f>VLOOKUP($A578,Location!$A:$J,8,FALSE)</f>
        <v>RD Congo</v>
      </c>
      <c r="M578" s="21" t="str">
        <f>IFERROR(VLOOKUP(L578,Setup_Team!$B:$C,2,FALSE), "TDB")</f>
        <v>COD</v>
      </c>
      <c r="N578" s="21" t="str">
        <f>VLOOKUP($A578,Location!$A:$J,9,FALSE)</f>
        <v>Houston, Texas</v>
      </c>
      <c r="O578" s="21" t="str">
        <f>VLOOKUP($A578,Location!$A:$J,10,FALSE)</f>
        <v>NRG Stadium</v>
      </c>
      <c r="P578" s="27">
        <v>5</v>
      </c>
      <c r="Q578" s="27">
        <v>0</v>
      </c>
      <c r="R578" s="27" t="str">
        <f t="shared" si="49"/>
        <v>5-0</v>
      </c>
      <c r="S578" s="21">
        <v>0</v>
      </c>
      <c r="T578" s="20">
        <f>VLOOKUP($A578,Database!$A:$Y,10,FALSE)</f>
        <v>34</v>
      </c>
      <c r="U578" s="20">
        <f>VLOOKUP($A578,Database!$A:$Y,11,FALSE)</f>
        <v>140</v>
      </c>
      <c r="V578" s="20">
        <f>VLOOKUP($A578,Database!$A:$Y,12,FALSE)</f>
        <v>170</v>
      </c>
      <c r="W578" s="20" t="str">
        <f>VLOOKUP(A578,Database!A:M,13,FALSE)</f>
        <v>Terminé</v>
      </c>
      <c r="X578" s="20">
        <f>VLOOKUP($A578,Database!$A:$Y,20,FALSE)</f>
        <v>1</v>
      </c>
      <c r="Y578" s="20">
        <f>VLOOKUP($A578,Database!$A:$Y,21,FALSE)</f>
        <v>1</v>
      </c>
      <c r="Z578" s="20">
        <f t="shared" ref="Z578:Z641" si="54">IF(A578=0,0,IF(W578="À venir",0,IF(AND(ISBLANK(P578),ISBLANK(Q578)),1,0)))</f>
        <v>0</v>
      </c>
      <c r="AA578" s="20">
        <f t="shared" si="50"/>
        <v>0</v>
      </c>
      <c r="AB578" s="20">
        <f t="shared" ca="1" si="51"/>
        <v>0</v>
      </c>
      <c r="AC578" s="20">
        <f t="shared" ca="1" si="52"/>
        <v>0</v>
      </c>
      <c r="AD578" s="20" t="str">
        <f ca="1">IF(AC578=0,"",IF(OR(ISBLANK(P578),ISBLANK(Q578)),"",IF(ISBLANK(VLOOKUP(A578,Database!A:AA,22,FALSE)),"",VLOOKUP(A578,Database!A:AA,22,FALSE))))</f>
        <v/>
      </c>
      <c r="AE578" s="20">
        <f ca="1">IFERROR(
   IF(
     OR(ISBLANK(P578),ISBLANK(Q578)),
     "",
     IF(
       AND(AB578&lt;&gt;"",OR(W578="Terminé",W578="En cours")),
       VLOOKUP(AD578,Setup_ScoreExactBonus!A:D,4,FALSE),
       0
     )),
  0)</f>
        <v>0</v>
      </c>
      <c r="AF578" s="21">
        <f t="shared" ca="1" si="53"/>
        <v>0</v>
      </c>
      <c r="AG578" s="21">
        <f ca="1">SUMIFS(AF$2:AF578,D$2:D578,D578)</f>
        <v>689</v>
      </c>
    </row>
    <row r="579" spans="1:33" hidden="1" x14ac:dyDescent="0.35">
      <c r="A579" s="21">
        <f>IF(ISBLANK(B579),"",COUNTIF(B$2:B579,B579))-1</f>
        <v>21</v>
      </c>
      <c r="B579" s="27">
        <v>11</v>
      </c>
      <c r="C579" s="10">
        <f>VLOOKUP($A579+IF($A579=0,1,0),Database!$A:$Y,7,FALSE)</f>
        <v>46190.791666666664</v>
      </c>
      <c r="D579" s="21" t="str">
        <f>VLOOKUP(Pronostics!$B579,Setup_MPP!$A:$G,3,FALSE)</f>
        <v>Kinsley91</v>
      </c>
      <c r="E579" s="21" t="str">
        <f>VLOOKUP(Pronostics!$B579,Setup_MPP!$A:$G,2,FALSE)</f>
        <v>Kinsley ROQUE</v>
      </c>
      <c r="F579" s="21" t="str">
        <f>VLOOKUP($B579,Setup_MPP!$A:$E,4,FALSE)</f>
        <v>#CBEBBA</v>
      </c>
      <c r="G579" s="21" t="str">
        <f>VLOOKUP($B579,Setup_MPP!$A:$E,5,FALSE)</f>
        <v>#70BC6E</v>
      </c>
      <c r="H579" s="21" t="str">
        <f>IFERROR(IF(AND(A579&gt;=1,A579&lt;=104),VLOOKUP($A579,Location!$A:$J,6,FALSE),IF(A579=0,"Avant l'ouverture",IF(OR(A579=105,A579=106),"Bonus"))),"")</f>
        <v>Tour 1</v>
      </c>
      <c r="I579" s="21" t="str">
        <f>IF(LEFT(H579,4)="Tour",VLOOKUP(A579,Database!$A:$C,3,FALSE),"")</f>
        <v>K</v>
      </c>
      <c r="J579" s="21" t="str">
        <f>VLOOKUP($A579,Location!$A:$J,7,FALSE)</f>
        <v>Portugal</v>
      </c>
      <c r="K579" s="21" t="str">
        <f>IFERROR(VLOOKUP(J579,Setup_Team!$B:$C,2,FALSE), "TDB")</f>
        <v>PRT</v>
      </c>
      <c r="L579" s="21" t="str">
        <f>VLOOKUP($A579,Location!$A:$J,8,FALSE)</f>
        <v>RD Congo</v>
      </c>
      <c r="M579" s="21" t="str">
        <f>IFERROR(VLOOKUP(L579,Setup_Team!$B:$C,2,FALSE), "TDB")</f>
        <v>COD</v>
      </c>
      <c r="N579" s="21" t="str">
        <f>VLOOKUP($A579,Location!$A:$J,9,FALSE)</f>
        <v>Houston, Texas</v>
      </c>
      <c r="O579" s="21" t="str">
        <f>VLOOKUP($A579,Location!$A:$J,10,FALSE)</f>
        <v>NRG Stadium</v>
      </c>
      <c r="P579" s="27">
        <v>3</v>
      </c>
      <c r="Q579" s="27">
        <v>0</v>
      </c>
      <c r="R579" s="27" t="str">
        <f t="shared" ref="R579:R642" si="55">IF(AND(A579&gt;0,A579&lt;=104,W579="Terminé"),TEXT(P579,"0")&amp;"-"&amp;TEXT(Q579,"0"),"")</f>
        <v>3-0</v>
      </c>
      <c r="S579" s="21">
        <v>0</v>
      </c>
      <c r="T579" s="20">
        <f>VLOOKUP($A579,Database!$A:$Y,10,FALSE)</f>
        <v>34</v>
      </c>
      <c r="U579" s="20">
        <f>VLOOKUP($A579,Database!$A:$Y,11,FALSE)</f>
        <v>140</v>
      </c>
      <c r="V579" s="20">
        <f>VLOOKUP($A579,Database!$A:$Y,12,FALSE)</f>
        <v>170</v>
      </c>
      <c r="W579" s="20" t="str">
        <f>VLOOKUP(A579,Database!A:M,13,FALSE)</f>
        <v>Terminé</v>
      </c>
      <c r="X579" s="20">
        <f>VLOOKUP($A579,Database!$A:$Y,20,FALSE)</f>
        <v>1</v>
      </c>
      <c r="Y579" s="20">
        <f>VLOOKUP($A579,Database!$A:$Y,21,FALSE)</f>
        <v>1</v>
      </c>
      <c r="Z579" s="20">
        <f t="shared" si="54"/>
        <v>0</v>
      </c>
      <c r="AA579" s="20">
        <f t="shared" si="50"/>
        <v>0</v>
      </c>
      <c r="AB579" s="20">
        <f t="shared" ca="1" si="51"/>
        <v>0</v>
      </c>
      <c r="AC579" s="20">
        <f t="shared" ca="1" si="52"/>
        <v>0</v>
      </c>
      <c r="AD579" s="20" t="str">
        <f ca="1">IF(AC579=0,"",IF(OR(ISBLANK(P579),ISBLANK(Q579)),"",IF(ISBLANK(VLOOKUP(A579,Database!A:AA,22,FALSE)),"",VLOOKUP(A579,Database!A:AA,22,FALSE))))</f>
        <v/>
      </c>
      <c r="AE579" s="20">
        <f ca="1">IFERROR(
   IF(
     OR(ISBLANK(P579),ISBLANK(Q579)),
     "",
     IF(
       AND(AB579&lt;&gt;"",OR(W579="Terminé",W579="En cours")),
       VLOOKUP(AD579,Setup_ScoreExactBonus!A:D,4,FALSE),
       0
     )),
  0)</f>
        <v>0</v>
      </c>
      <c r="AF579" s="21">
        <f t="shared" ca="1" si="53"/>
        <v>0</v>
      </c>
      <c r="AG579" s="21">
        <f ca="1">SUMIFS(AF$2:AF579,D$2:D579,D579)</f>
        <v>724</v>
      </c>
    </row>
    <row r="580" spans="1:33" hidden="1" x14ac:dyDescent="0.35">
      <c r="A580" s="21">
        <f>IF(ISBLANK(B580),"",COUNTIF(B$2:B580,B580))-1</f>
        <v>21</v>
      </c>
      <c r="B580" s="27">
        <v>12</v>
      </c>
      <c r="C580" s="10">
        <f>VLOOKUP($A580+IF($A580=0,1,0),Database!$A:$Y,7,FALSE)</f>
        <v>46190.791666666664</v>
      </c>
      <c r="D580" s="21" t="str">
        <f>VLOOKUP(Pronostics!$B580,Setup_MPP!$A:$G,3,FALSE)</f>
        <v>Jaouad1</v>
      </c>
      <c r="E580" s="21" t="str">
        <f>VLOOKUP(Pronostics!$B580,Setup_MPP!$A:$G,2,FALSE)</f>
        <v>Jaouad SETTI</v>
      </c>
      <c r="F580" s="21" t="str">
        <f>VLOOKUP($B580,Setup_MPP!$A:$E,4,FALSE)</f>
        <v>#C2D4FF</v>
      </c>
      <c r="G580" s="21" t="str">
        <f>VLOOKUP($B580,Setup_MPP!$A:$E,5,FALSE)</f>
        <v>#6586D5</v>
      </c>
      <c r="H580" s="21" t="str">
        <f>IFERROR(IF(AND(A580&gt;=1,A580&lt;=104),VLOOKUP($A580,Location!$A:$J,6,FALSE),IF(A580=0,"Avant l'ouverture",IF(OR(A580=105,A580=106),"Bonus"))),"")</f>
        <v>Tour 1</v>
      </c>
      <c r="I580" s="21" t="str">
        <f>IF(LEFT(H580,4)="Tour",VLOOKUP(A580,Database!$A:$C,3,FALSE),"")</f>
        <v>K</v>
      </c>
      <c r="J580" s="21" t="str">
        <f>VLOOKUP($A580,Location!$A:$J,7,FALSE)</f>
        <v>Portugal</v>
      </c>
      <c r="K580" s="21" t="str">
        <f>IFERROR(VLOOKUP(J580,Setup_Team!$B:$C,2,FALSE), "TDB")</f>
        <v>PRT</v>
      </c>
      <c r="L580" s="21" t="str">
        <f>VLOOKUP($A580,Location!$A:$J,8,FALSE)</f>
        <v>RD Congo</v>
      </c>
      <c r="M580" s="21" t="str">
        <f>IFERROR(VLOOKUP(L580,Setup_Team!$B:$C,2,FALSE), "TDB")</f>
        <v>COD</v>
      </c>
      <c r="N580" s="21" t="str">
        <f>VLOOKUP($A580,Location!$A:$J,9,FALSE)</f>
        <v>Houston, Texas</v>
      </c>
      <c r="O580" s="21" t="str">
        <f>VLOOKUP($A580,Location!$A:$J,10,FALSE)</f>
        <v>NRG Stadium</v>
      </c>
      <c r="P580" s="27">
        <v>2</v>
      </c>
      <c r="Q580" s="27">
        <v>0</v>
      </c>
      <c r="R580" s="27" t="str">
        <f t="shared" si="55"/>
        <v>2-0</v>
      </c>
      <c r="S580" s="21">
        <v>0</v>
      </c>
      <c r="T580" s="20">
        <f>VLOOKUP($A580,Database!$A:$Y,10,FALSE)</f>
        <v>34</v>
      </c>
      <c r="U580" s="20">
        <f>VLOOKUP($A580,Database!$A:$Y,11,FALSE)</f>
        <v>140</v>
      </c>
      <c r="V580" s="20">
        <f>VLOOKUP($A580,Database!$A:$Y,12,FALSE)</f>
        <v>170</v>
      </c>
      <c r="W580" s="20" t="str">
        <f>VLOOKUP(A580,Database!A:M,13,FALSE)</f>
        <v>Terminé</v>
      </c>
      <c r="X580" s="20">
        <f>VLOOKUP($A580,Database!$A:$Y,20,FALSE)</f>
        <v>1</v>
      </c>
      <c r="Y580" s="20">
        <f>VLOOKUP($A580,Database!$A:$Y,21,FALSE)</f>
        <v>1</v>
      </c>
      <c r="Z580" s="20">
        <f t="shared" si="54"/>
        <v>0</v>
      </c>
      <c r="AA580" s="20">
        <f t="shared" si="50"/>
        <v>0</v>
      </c>
      <c r="AB580" s="20">
        <f t="shared" ca="1" si="51"/>
        <v>0</v>
      </c>
      <c r="AC580" s="20">
        <f t="shared" ca="1" si="52"/>
        <v>0</v>
      </c>
      <c r="AD580" s="20" t="str">
        <f ca="1">IF(AC580=0,"",IF(OR(ISBLANK(P580),ISBLANK(Q580)),"",IF(ISBLANK(VLOOKUP(A580,Database!A:AA,22,FALSE)),"",VLOOKUP(A580,Database!A:AA,22,FALSE))))</f>
        <v/>
      </c>
      <c r="AE580" s="20">
        <f ca="1">IFERROR(
   IF(
     OR(ISBLANK(P580),ISBLANK(Q580)),
     "",
     IF(
       AND(AB580&lt;&gt;"",OR(W580="Terminé",W580="En cours")),
       VLOOKUP(AD580,Setup_ScoreExactBonus!A:D,4,FALSE),
       0
     )),
  0)</f>
        <v>0</v>
      </c>
      <c r="AF580" s="21">
        <f t="shared" ca="1" si="53"/>
        <v>0</v>
      </c>
      <c r="AG580" s="21">
        <f ca="1">SUMIFS(AF$2:AF580,D$2:D580,D580)</f>
        <v>833</v>
      </c>
    </row>
    <row r="581" spans="1:33" hidden="1" x14ac:dyDescent="0.35">
      <c r="A581" s="21">
        <f>IF(ISBLANK(B581),"",COUNTIF(B$2:B581,B581))-1</f>
        <v>21</v>
      </c>
      <c r="B581" s="27">
        <v>13</v>
      </c>
      <c r="C581" s="10">
        <f>VLOOKUP($A581+IF($A581=0,1,0),Database!$A:$Y,7,FALSE)</f>
        <v>46190.791666666664</v>
      </c>
      <c r="D581" s="21" t="str">
        <f>VLOOKUP(Pronostics!$B581,Setup_MPP!$A:$G,3,FALSE)</f>
        <v>Julien_I</v>
      </c>
      <c r="E581" s="21" t="str">
        <f>VLOOKUP(Pronostics!$B581,Setup_MPP!$A:$G,2,FALSE)</f>
        <v>Julien INGE</v>
      </c>
      <c r="F581" s="21" t="str">
        <f>VLOOKUP($B581,Setup_MPP!$A:$E,4,FALSE)</f>
        <v>#C1E0EF</v>
      </c>
      <c r="G581" s="21" t="str">
        <f>VLOOKUP($B581,Setup_MPP!$A:$E,5,FALSE)</f>
        <v>#4F91B2</v>
      </c>
      <c r="H581" s="21" t="str">
        <f>IFERROR(IF(AND(A581&gt;=1,A581&lt;=104),VLOOKUP($A581,Location!$A:$J,6,FALSE),IF(A581=0,"Avant l'ouverture",IF(OR(A581=105,A581=106),"Bonus"))),"")</f>
        <v>Tour 1</v>
      </c>
      <c r="I581" s="21" t="str">
        <f>IF(LEFT(H581,4)="Tour",VLOOKUP(A581,Database!$A:$C,3,FALSE),"")</f>
        <v>K</v>
      </c>
      <c r="J581" s="21" t="str">
        <f>VLOOKUP($A581,Location!$A:$J,7,FALSE)</f>
        <v>Portugal</v>
      </c>
      <c r="K581" s="21" t="str">
        <f>IFERROR(VLOOKUP(J581,Setup_Team!$B:$C,2,FALSE), "TDB")</f>
        <v>PRT</v>
      </c>
      <c r="L581" s="21" t="str">
        <f>VLOOKUP($A581,Location!$A:$J,8,FALSE)</f>
        <v>RD Congo</v>
      </c>
      <c r="M581" s="21" t="str">
        <f>IFERROR(VLOOKUP(L581,Setup_Team!$B:$C,2,FALSE), "TDB")</f>
        <v>COD</v>
      </c>
      <c r="N581" s="21" t="str">
        <f>VLOOKUP($A581,Location!$A:$J,9,FALSE)</f>
        <v>Houston, Texas</v>
      </c>
      <c r="O581" s="21" t="str">
        <f>VLOOKUP($A581,Location!$A:$J,10,FALSE)</f>
        <v>NRG Stadium</v>
      </c>
      <c r="P581" s="27">
        <v>3</v>
      </c>
      <c r="Q581" s="27">
        <v>1</v>
      </c>
      <c r="R581" s="27" t="str">
        <f t="shared" si="55"/>
        <v>3-1</v>
      </c>
      <c r="S581" s="21">
        <v>0</v>
      </c>
      <c r="T581" s="20">
        <f>VLOOKUP($A581,Database!$A:$Y,10,FALSE)</f>
        <v>34</v>
      </c>
      <c r="U581" s="20">
        <f>VLOOKUP($A581,Database!$A:$Y,11,FALSE)</f>
        <v>140</v>
      </c>
      <c r="V581" s="20">
        <f>VLOOKUP($A581,Database!$A:$Y,12,FALSE)</f>
        <v>170</v>
      </c>
      <c r="W581" s="20" t="str">
        <f>VLOOKUP(A581,Database!A:M,13,FALSE)</f>
        <v>Terminé</v>
      </c>
      <c r="X581" s="20">
        <f>VLOOKUP($A581,Database!$A:$Y,20,FALSE)</f>
        <v>1</v>
      </c>
      <c r="Y581" s="20">
        <f>VLOOKUP($A581,Database!$A:$Y,21,FALSE)</f>
        <v>1</v>
      </c>
      <c r="Z581" s="20">
        <f t="shared" si="54"/>
        <v>0</v>
      </c>
      <c r="AA581" s="20">
        <f t="shared" si="50"/>
        <v>0</v>
      </c>
      <c r="AB581" s="20">
        <f t="shared" ca="1" si="51"/>
        <v>0</v>
      </c>
      <c r="AC581" s="20">
        <f t="shared" ca="1" si="52"/>
        <v>0</v>
      </c>
      <c r="AD581" s="20" t="str">
        <f ca="1">IF(AC581=0,"",IF(OR(ISBLANK(P581),ISBLANK(Q581)),"",IF(ISBLANK(VLOOKUP(A581,Database!A:AA,22,FALSE)),"",VLOOKUP(A581,Database!A:AA,22,FALSE))))</f>
        <v/>
      </c>
      <c r="AE581" s="20">
        <f ca="1">IFERROR(
   IF(
     OR(ISBLANK(P581),ISBLANK(Q581)),
     "",
     IF(
       AND(AB581&lt;&gt;"",OR(W581="Terminé",W581="En cours")),
       VLOOKUP(AD581,Setup_ScoreExactBonus!A:D,4,FALSE),
       0
     )),
  0)</f>
        <v>0</v>
      </c>
      <c r="AF581" s="21">
        <f t="shared" ca="1" si="53"/>
        <v>0</v>
      </c>
      <c r="AG581" s="21">
        <f ca="1">SUMIFS(AF$2:AF581,D$2:D581,D581)</f>
        <v>1071</v>
      </c>
    </row>
    <row r="582" spans="1:33" hidden="1" x14ac:dyDescent="0.35">
      <c r="A582" s="21">
        <f>IF(ISBLANK(B582),"",COUNTIF(B$2:B582,B582))-1</f>
        <v>21</v>
      </c>
      <c r="B582" s="27">
        <v>14</v>
      </c>
      <c r="C582" s="10">
        <f>VLOOKUP($A582+IF($A582=0,1,0),Database!$A:$Y,7,FALSE)</f>
        <v>46190.791666666664</v>
      </c>
      <c r="D582" s="21" t="str">
        <f>VLOOKUP(Pronostics!$B582,Setup_MPP!$A:$G,3,FALSE)</f>
        <v>MarieEYT</v>
      </c>
      <c r="E582" s="21" t="str">
        <f>VLOOKUP(Pronostics!$B582,Setup_MPP!$A:$G,2,FALSE)</f>
        <v>Marie EXBRAYAT</v>
      </c>
      <c r="F582" s="21" t="str">
        <f>VLOOKUP($B582,Setup_MPP!$A:$E,4,FALSE)</f>
        <v>#FFAFD2</v>
      </c>
      <c r="G582" s="21" t="str">
        <f>VLOOKUP($B582,Setup_MPP!$A:$E,5,FALSE)</f>
        <v>#F2589B</v>
      </c>
      <c r="H582" s="21" t="str">
        <f>IFERROR(IF(AND(A582&gt;=1,A582&lt;=104),VLOOKUP($A582,Location!$A:$J,6,FALSE),IF(A582=0,"Avant l'ouverture",IF(OR(A582=105,A582=106),"Bonus"))),"")</f>
        <v>Tour 1</v>
      </c>
      <c r="I582" s="21" t="str">
        <f>IF(LEFT(H582,4)="Tour",VLOOKUP(A582,Database!$A:$C,3,FALSE),"")</f>
        <v>K</v>
      </c>
      <c r="J582" s="21" t="str">
        <f>VLOOKUP($A582,Location!$A:$J,7,FALSE)</f>
        <v>Portugal</v>
      </c>
      <c r="K582" s="21" t="str">
        <f>IFERROR(VLOOKUP(J582,Setup_Team!$B:$C,2,FALSE), "TDB")</f>
        <v>PRT</v>
      </c>
      <c r="L582" s="21" t="str">
        <f>VLOOKUP($A582,Location!$A:$J,8,FALSE)</f>
        <v>RD Congo</v>
      </c>
      <c r="M582" s="21" t="str">
        <f>IFERROR(VLOOKUP(L582,Setup_Team!$B:$C,2,FALSE), "TDB")</f>
        <v>COD</v>
      </c>
      <c r="N582" s="21" t="str">
        <f>VLOOKUP($A582,Location!$A:$J,9,FALSE)</f>
        <v>Houston, Texas</v>
      </c>
      <c r="O582" s="21" t="str">
        <f>VLOOKUP($A582,Location!$A:$J,10,FALSE)</f>
        <v>NRG Stadium</v>
      </c>
      <c r="P582" s="27">
        <v>3</v>
      </c>
      <c r="Q582" s="27">
        <v>0</v>
      </c>
      <c r="R582" s="27" t="str">
        <f t="shared" si="55"/>
        <v>3-0</v>
      </c>
      <c r="S582" s="21">
        <v>0</v>
      </c>
      <c r="T582" s="20">
        <f>VLOOKUP($A582,Database!$A:$Y,10,FALSE)</f>
        <v>34</v>
      </c>
      <c r="U582" s="20">
        <f>VLOOKUP($A582,Database!$A:$Y,11,FALSE)</f>
        <v>140</v>
      </c>
      <c r="V582" s="20">
        <f>VLOOKUP($A582,Database!$A:$Y,12,FALSE)</f>
        <v>170</v>
      </c>
      <c r="W582" s="20" t="str">
        <f>VLOOKUP(A582,Database!A:M,13,FALSE)</f>
        <v>Terminé</v>
      </c>
      <c r="X582" s="20">
        <f>VLOOKUP($A582,Database!$A:$Y,20,FALSE)</f>
        <v>1</v>
      </c>
      <c r="Y582" s="20">
        <f>VLOOKUP($A582,Database!$A:$Y,21,FALSE)</f>
        <v>1</v>
      </c>
      <c r="Z582" s="20">
        <f t="shared" si="54"/>
        <v>0</v>
      </c>
      <c r="AA582" s="20">
        <f t="shared" si="50"/>
        <v>0</v>
      </c>
      <c r="AB582" s="20">
        <f t="shared" ca="1" si="51"/>
        <v>0</v>
      </c>
      <c r="AC582" s="20">
        <f t="shared" ca="1" si="52"/>
        <v>0</v>
      </c>
      <c r="AD582" s="20" t="str">
        <f ca="1">IF(AC582=0,"",IF(OR(ISBLANK(P582),ISBLANK(Q582)),"",IF(ISBLANK(VLOOKUP(A582,Database!A:AA,22,FALSE)),"",VLOOKUP(A582,Database!A:AA,22,FALSE))))</f>
        <v/>
      </c>
      <c r="AE582" s="20">
        <f ca="1">IFERROR(
   IF(
     OR(ISBLANK(P582),ISBLANK(Q582)),
     "",
     IF(
       AND(AB582&lt;&gt;"",OR(W582="Terminé",W582="En cours")),
       VLOOKUP(AD582,Setup_ScoreExactBonus!A:D,4,FALSE),
       0
     )),
  0)</f>
        <v>0</v>
      </c>
      <c r="AF582" s="21">
        <f t="shared" ca="1" si="53"/>
        <v>0</v>
      </c>
      <c r="AG582" s="21">
        <f ca="1">SUMIFS(AF$2:AF582,D$2:D582,D582)</f>
        <v>727</v>
      </c>
    </row>
    <row r="583" spans="1:33" hidden="1" x14ac:dyDescent="0.35">
      <c r="A583" s="21">
        <f>IF(ISBLANK(B583),"",COUNTIF(B$2:B583,B583))-1</f>
        <v>21</v>
      </c>
      <c r="B583" s="27">
        <v>15</v>
      </c>
      <c r="C583" s="10">
        <f>VLOOKUP($A583+IF($A583=0,1,0),Database!$A:$Y,7,FALSE)</f>
        <v>46190.791666666664</v>
      </c>
      <c r="D583" s="21" t="str">
        <f>VLOOKUP(Pronostics!$B583,Setup_MPP!$A:$G,3,FALSE)</f>
        <v>Amino28</v>
      </c>
      <c r="E583" s="21" t="str">
        <f>VLOOKUP(Pronostics!$B583,Setup_MPP!$A:$G,2,FALSE)</f>
        <v>Amine ZARROUKI</v>
      </c>
      <c r="F583" s="21" t="str">
        <f>VLOOKUP($B583,Setup_MPP!$A:$E,4,FALSE)</f>
        <v>#FF9898</v>
      </c>
      <c r="G583" s="21" t="str">
        <f>VLOOKUP($B583,Setup_MPP!$A:$E,5,FALSE)</f>
        <v>#FF5D5D</v>
      </c>
      <c r="H583" s="21" t="str">
        <f>IFERROR(IF(AND(A583&gt;=1,A583&lt;=104),VLOOKUP($A583,Location!$A:$J,6,FALSE),IF(A583=0,"Avant l'ouverture",IF(OR(A583=105,A583=106),"Bonus"))),"")</f>
        <v>Tour 1</v>
      </c>
      <c r="I583" s="21" t="str">
        <f>IF(LEFT(H583,4)="Tour",VLOOKUP(A583,Database!$A:$C,3,FALSE),"")</f>
        <v>K</v>
      </c>
      <c r="J583" s="21" t="str">
        <f>VLOOKUP($A583,Location!$A:$J,7,FALSE)</f>
        <v>Portugal</v>
      </c>
      <c r="K583" s="21" t="str">
        <f>IFERROR(VLOOKUP(J583,Setup_Team!$B:$C,2,FALSE), "TDB")</f>
        <v>PRT</v>
      </c>
      <c r="L583" s="21" t="str">
        <f>VLOOKUP($A583,Location!$A:$J,8,FALSE)</f>
        <v>RD Congo</v>
      </c>
      <c r="M583" s="21" t="str">
        <f>IFERROR(VLOOKUP(L583,Setup_Team!$B:$C,2,FALSE), "TDB")</f>
        <v>COD</v>
      </c>
      <c r="N583" s="21" t="str">
        <f>VLOOKUP($A583,Location!$A:$J,9,FALSE)</f>
        <v>Houston, Texas</v>
      </c>
      <c r="O583" s="21" t="str">
        <f>VLOOKUP($A583,Location!$A:$J,10,FALSE)</f>
        <v>NRG Stadium</v>
      </c>
      <c r="P583" s="27">
        <v>2</v>
      </c>
      <c r="Q583" s="27">
        <v>0</v>
      </c>
      <c r="R583" s="27" t="str">
        <f t="shared" si="55"/>
        <v>2-0</v>
      </c>
      <c r="S583" s="21">
        <v>0</v>
      </c>
      <c r="T583" s="20">
        <f>VLOOKUP($A583,Database!$A:$Y,10,FALSE)</f>
        <v>34</v>
      </c>
      <c r="U583" s="20">
        <f>VLOOKUP($A583,Database!$A:$Y,11,FALSE)</f>
        <v>140</v>
      </c>
      <c r="V583" s="20">
        <f>VLOOKUP($A583,Database!$A:$Y,12,FALSE)</f>
        <v>170</v>
      </c>
      <c r="W583" s="20" t="str">
        <f>VLOOKUP(A583,Database!A:M,13,FALSE)</f>
        <v>Terminé</v>
      </c>
      <c r="X583" s="20">
        <f>VLOOKUP($A583,Database!$A:$Y,20,FALSE)</f>
        <v>1</v>
      </c>
      <c r="Y583" s="20">
        <f>VLOOKUP($A583,Database!$A:$Y,21,FALSE)</f>
        <v>1</v>
      </c>
      <c r="Z583" s="20">
        <f t="shared" si="54"/>
        <v>0</v>
      </c>
      <c r="AA583" s="20">
        <f t="shared" si="50"/>
        <v>0</v>
      </c>
      <c r="AB583" s="20">
        <f t="shared" ca="1" si="51"/>
        <v>0</v>
      </c>
      <c r="AC583" s="20">
        <f t="shared" ca="1" si="52"/>
        <v>0</v>
      </c>
      <c r="AD583" s="20" t="str">
        <f ca="1">IF(AC583=0,"",IF(OR(ISBLANK(P583),ISBLANK(Q583)),"",IF(ISBLANK(VLOOKUP(A583,Database!A:AA,22,FALSE)),"",VLOOKUP(A583,Database!A:AA,22,FALSE))))</f>
        <v/>
      </c>
      <c r="AE583" s="20">
        <f ca="1">IFERROR(
   IF(
     OR(ISBLANK(P583),ISBLANK(Q583)),
     "",
     IF(
       AND(AB583&lt;&gt;"",OR(W583="Terminé",W583="En cours")),
       VLOOKUP(AD583,Setup_ScoreExactBonus!A:D,4,FALSE),
       0
     )),
  0)</f>
        <v>0</v>
      </c>
      <c r="AF583" s="21">
        <f t="shared" ca="1" si="53"/>
        <v>0</v>
      </c>
      <c r="AG583" s="21">
        <f ca="1">SUMIFS(AF$2:AF583,D$2:D583,D583)</f>
        <v>685</v>
      </c>
    </row>
    <row r="584" spans="1:33" hidden="1" x14ac:dyDescent="0.35">
      <c r="A584" s="21">
        <f>IF(ISBLANK(B584),"",COUNTIF(B$2:B584,B584))-1</f>
        <v>21</v>
      </c>
      <c r="B584" s="27">
        <v>16</v>
      </c>
      <c r="C584" s="10">
        <f>VLOOKUP($A584+IF($A584=0,1,0),Database!$A:$Y,7,FALSE)</f>
        <v>46190.791666666664</v>
      </c>
      <c r="D584" s="21" t="str">
        <f>VLOOKUP(Pronostics!$B584,Setup_MPP!$A:$G,3,FALSE)</f>
        <v>RomaLaura</v>
      </c>
      <c r="E584" s="21" t="str">
        <f>VLOOKUP(Pronostics!$B584,Setup_MPP!$A:$G,2,FALSE)</f>
        <v>Laura GIULIANO</v>
      </c>
      <c r="F584" s="21" t="str">
        <f>VLOOKUP($B584,Setup_MPP!$A:$E,4,FALSE)</f>
        <v>#86A4FE</v>
      </c>
      <c r="G584" s="21" t="str">
        <f>VLOOKUP($B584,Setup_MPP!$A:$E,5,FALSE)</f>
        <v>#3769FF</v>
      </c>
      <c r="H584" s="21" t="str">
        <f>IFERROR(IF(AND(A584&gt;=1,A584&lt;=104),VLOOKUP($A584,Location!$A:$J,6,FALSE),IF(A584=0,"Avant l'ouverture",IF(OR(A584=105,A584=106),"Bonus"))),"")</f>
        <v>Tour 1</v>
      </c>
      <c r="I584" s="21" t="str">
        <f>IF(LEFT(H584,4)="Tour",VLOOKUP(A584,Database!$A:$C,3,FALSE),"")</f>
        <v>K</v>
      </c>
      <c r="J584" s="21" t="str">
        <f>VLOOKUP($A584,Location!$A:$J,7,FALSE)</f>
        <v>Portugal</v>
      </c>
      <c r="K584" s="21" t="str">
        <f>IFERROR(VLOOKUP(J584,Setup_Team!$B:$C,2,FALSE), "TDB")</f>
        <v>PRT</v>
      </c>
      <c r="L584" s="21" t="str">
        <f>VLOOKUP($A584,Location!$A:$J,8,FALSE)</f>
        <v>RD Congo</v>
      </c>
      <c r="M584" s="21" t="str">
        <f>IFERROR(VLOOKUP(L584,Setup_Team!$B:$C,2,FALSE), "TDB")</f>
        <v>COD</v>
      </c>
      <c r="N584" s="21" t="str">
        <f>VLOOKUP($A584,Location!$A:$J,9,FALSE)</f>
        <v>Houston, Texas</v>
      </c>
      <c r="O584" s="21" t="str">
        <f>VLOOKUP($A584,Location!$A:$J,10,FALSE)</f>
        <v>NRG Stadium</v>
      </c>
      <c r="P584" s="27">
        <v>2</v>
      </c>
      <c r="Q584" s="27">
        <v>0</v>
      </c>
      <c r="R584" s="27" t="str">
        <f t="shared" si="55"/>
        <v>2-0</v>
      </c>
      <c r="S584" s="21">
        <v>0</v>
      </c>
      <c r="T584" s="20">
        <f>VLOOKUP($A584,Database!$A:$Y,10,FALSE)</f>
        <v>34</v>
      </c>
      <c r="U584" s="20">
        <f>VLOOKUP($A584,Database!$A:$Y,11,FALSE)</f>
        <v>140</v>
      </c>
      <c r="V584" s="20">
        <f>VLOOKUP($A584,Database!$A:$Y,12,FALSE)</f>
        <v>170</v>
      </c>
      <c r="W584" s="20" t="str">
        <f>VLOOKUP(A584,Database!A:M,13,FALSE)</f>
        <v>Terminé</v>
      </c>
      <c r="X584" s="20">
        <f>VLOOKUP($A584,Database!$A:$Y,20,FALSE)</f>
        <v>1</v>
      </c>
      <c r="Y584" s="20">
        <f>VLOOKUP($A584,Database!$A:$Y,21,FALSE)</f>
        <v>1</v>
      </c>
      <c r="Z584" s="20">
        <f t="shared" si="54"/>
        <v>0</v>
      </c>
      <c r="AA584" s="20">
        <f t="shared" si="50"/>
        <v>0</v>
      </c>
      <c r="AB584" s="20">
        <f t="shared" ca="1" si="51"/>
        <v>0</v>
      </c>
      <c r="AC584" s="20">
        <f t="shared" ca="1" si="52"/>
        <v>0</v>
      </c>
      <c r="AD584" s="20" t="str">
        <f ca="1">IF(AC584=0,"",IF(OR(ISBLANK(P584),ISBLANK(Q584)),"",IF(ISBLANK(VLOOKUP(A584,Database!A:AA,22,FALSE)),"",VLOOKUP(A584,Database!A:AA,22,FALSE))))</f>
        <v/>
      </c>
      <c r="AE584" s="20">
        <f ca="1">IFERROR(
   IF(
     OR(ISBLANK(P584),ISBLANK(Q584)),
     "",
     IF(
       AND(AB584&lt;&gt;"",OR(W584="Terminé",W584="En cours")),
       VLOOKUP(AD584,Setup_ScoreExactBonus!A:D,4,FALSE),
       0
     )),
  0)</f>
        <v>0</v>
      </c>
      <c r="AF584" s="21">
        <f t="shared" ca="1" si="53"/>
        <v>0</v>
      </c>
      <c r="AG584" s="21">
        <f ca="1">SUMIFS(AF$2:AF584,D$2:D584,D584)</f>
        <v>464</v>
      </c>
    </row>
    <row r="585" spans="1:33" hidden="1" x14ac:dyDescent="0.35">
      <c r="A585" s="21">
        <f>IF(ISBLANK(B585),"",COUNTIF(B$2:B585,B585))-1</f>
        <v>21</v>
      </c>
      <c r="B585" s="27">
        <v>17</v>
      </c>
      <c r="C585" s="10">
        <f>VLOOKUP($A585+IF($A585=0,1,0),Database!$A:$Y,7,FALSE)</f>
        <v>46190.791666666664</v>
      </c>
      <c r="D585" s="21" t="str">
        <f>VLOOKUP(Pronostics!$B585,Setup_MPP!$A:$G,3,FALSE)</f>
        <v>Julien_cri</v>
      </c>
      <c r="E585" s="21" t="str">
        <f>VLOOKUP(Pronostics!$B585,Setup_MPP!$A:$G,2,FALSE)</f>
        <v>Julien CRIMOTEL</v>
      </c>
      <c r="F585" s="21" t="str">
        <f>VLOOKUP($B585,Setup_MPP!$A:$E,4,FALSE)</f>
        <v>#FFB0B0</v>
      </c>
      <c r="G585" s="21" t="str">
        <f>VLOOKUP($B585,Setup_MPP!$A:$E,5,FALSE)</f>
        <v>#F25757</v>
      </c>
      <c r="H585" s="21" t="str">
        <f>IFERROR(IF(AND(A585&gt;=1,A585&lt;=104),VLOOKUP($A585,Location!$A:$J,6,FALSE),IF(A585=0,"Avant l'ouverture",IF(OR(A585=105,A585=106),"Bonus"))),"")</f>
        <v>Tour 1</v>
      </c>
      <c r="I585" s="21" t="str">
        <f>IF(LEFT(H585,4)="Tour",VLOOKUP(A585,Database!$A:$C,3,FALSE),"")</f>
        <v>K</v>
      </c>
      <c r="J585" s="21" t="str">
        <f>VLOOKUP($A585,Location!$A:$J,7,FALSE)</f>
        <v>Portugal</v>
      </c>
      <c r="K585" s="21" t="str">
        <f>IFERROR(VLOOKUP(J585,Setup_Team!$B:$C,2,FALSE), "TDB")</f>
        <v>PRT</v>
      </c>
      <c r="L585" s="21" t="str">
        <f>VLOOKUP($A585,Location!$A:$J,8,FALSE)</f>
        <v>RD Congo</v>
      </c>
      <c r="M585" s="21" t="str">
        <f>IFERROR(VLOOKUP(L585,Setup_Team!$B:$C,2,FALSE), "TDB")</f>
        <v>COD</v>
      </c>
      <c r="N585" s="21" t="str">
        <f>VLOOKUP($A585,Location!$A:$J,9,FALSE)</f>
        <v>Houston, Texas</v>
      </c>
      <c r="O585" s="21" t="str">
        <f>VLOOKUP($A585,Location!$A:$J,10,FALSE)</f>
        <v>NRG Stadium</v>
      </c>
      <c r="P585" s="27">
        <v>4</v>
      </c>
      <c r="Q585" s="27">
        <v>1</v>
      </c>
      <c r="R585" s="27" t="str">
        <f t="shared" si="55"/>
        <v>4-1</v>
      </c>
      <c r="S585" s="21">
        <v>0</v>
      </c>
      <c r="T585" s="20">
        <f>VLOOKUP($A585,Database!$A:$Y,10,FALSE)</f>
        <v>34</v>
      </c>
      <c r="U585" s="20">
        <f>VLOOKUP($A585,Database!$A:$Y,11,FALSE)</f>
        <v>140</v>
      </c>
      <c r="V585" s="20">
        <f>VLOOKUP($A585,Database!$A:$Y,12,FALSE)</f>
        <v>170</v>
      </c>
      <c r="W585" s="20" t="str">
        <f>VLOOKUP(A585,Database!A:M,13,FALSE)</f>
        <v>Terminé</v>
      </c>
      <c r="X585" s="20">
        <f>VLOOKUP($A585,Database!$A:$Y,20,FALSE)</f>
        <v>1</v>
      </c>
      <c r="Y585" s="20">
        <f>VLOOKUP($A585,Database!$A:$Y,21,FALSE)</f>
        <v>1</v>
      </c>
      <c r="Z585" s="20">
        <f t="shared" si="54"/>
        <v>0</v>
      </c>
      <c r="AA585" s="20">
        <f t="shared" si="50"/>
        <v>0</v>
      </c>
      <c r="AB585" s="20">
        <f t="shared" ca="1" si="51"/>
        <v>0</v>
      </c>
      <c r="AC585" s="20">
        <f t="shared" ca="1" si="52"/>
        <v>0</v>
      </c>
      <c r="AD585" s="20" t="str">
        <f ca="1">IF(AC585=0,"",IF(OR(ISBLANK(P585),ISBLANK(Q585)),"",IF(ISBLANK(VLOOKUP(A585,Database!A:AA,22,FALSE)),"",VLOOKUP(A585,Database!A:AA,22,FALSE))))</f>
        <v/>
      </c>
      <c r="AE585" s="20">
        <f ca="1">IFERROR(
   IF(
     OR(ISBLANK(P585),ISBLANK(Q585)),
     "",
     IF(
       AND(AB585&lt;&gt;"",OR(W585="Terminé",W585="En cours")),
       VLOOKUP(AD585,Setup_ScoreExactBonus!A:D,4,FALSE),
       0
     )),
  0)</f>
        <v>0</v>
      </c>
      <c r="AF585" s="21">
        <f t="shared" ca="1" si="53"/>
        <v>0</v>
      </c>
      <c r="AG585" s="21">
        <f ca="1">SUMIFS(AF$2:AF585,D$2:D585,D585)</f>
        <v>688</v>
      </c>
    </row>
    <row r="586" spans="1:33" hidden="1" x14ac:dyDescent="0.35">
      <c r="A586" s="21">
        <f>IF(ISBLANK(B586),"",COUNTIF(B$2:B586,B586))-1</f>
        <v>21</v>
      </c>
      <c r="B586" s="27">
        <v>18</v>
      </c>
      <c r="C586" s="10">
        <f>VLOOKUP($A586+IF($A586=0,1,0),Database!$A:$Y,7,FALSE)</f>
        <v>46190.791666666664</v>
      </c>
      <c r="D586" s="21" t="str">
        <f>VLOOKUP(Pronostics!$B586,Setup_MPP!$A:$G,3,FALSE)</f>
        <v>Cartone</v>
      </c>
      <c r="E586" s="21" t="str">
        <f>VLOOKUP(Pronostics!$B586,Setup_MPP!$A:$G,2,FALSE)</f>
        <v>Quentin CARTON</v>
      </c>
      <c r="F586" s="21" t="str">
        <f>VLOOKUP($B586,Setup_MPP!$A:$E,4,FALSE)</f>
        <v>#F0BC42</v>
      </c>
      <c r="G586" s="21" t="str">
        <f>VLOOKUP($B586,Setup_MPP!$A:$E,5,FALSE)</f>
        <v>#8E1F2F</v>
      </c>
      <c r="H586" s="21" t="str">
        <f>IFERROR(IF(AND(A586&gt;=1,A586&lt;=104),VLOOKUP($A586,Location!$A:$J,6,FALSE),IF(A586=0,"Avant l'ouverture",IF(OR(A586=105,A586=106),"Bonus"))),"")</f>
        <v>Tour 1</v>
      </c>
      <c r="I586" s="21" t="str">
        <f>IF(LEFT(H586,4)="Tour",VLOOKUP(A586,Database!$A:$C,3,FALSE),"")</f>
        <v>K</v>
      </c>
      <c r="J586" s="21" t="str">
        <f>VLOOKUP($A586,Location!$A:$J,7,FALSE)</f>
        <v>Portugal</v>
      </c>
      <c r="K586" s="21" t="str">
        <f>IFERROR(VLOOKUP(J586,Setup_Team!$B:$C,2,FALSE), "TDB")</f>
        <v>PRT</v>
      </c>
      <c r="L586" s="21" t="str">
        <f>VLOOKUP($A586,Location!$A:$J,8,FALSE)</f>
        <v>RD Congo</v>
      </c>
      <c r="M586" s="21" t="str">
        <f>IFERROR(VLOOKUP(L586,Setup_Team!$B:$C,2,FALSE), "TDB")</f>
        <v>COD</v>
      </c>
      <c r="N586" s="21" t="str">
        <f>VLOOKUP($A586,Location!$A:$J,9,FALSE)</f>
        <v>Houston, Texas</v>
      </c>
      <c r="O586" s="21" t="str">
        <f>VLOOKUP($A586,Location!$A:$J,10,FALSE)</f>
        <v>NRG Stadium</v>
      </c>
      <c r="P586" s="27">
        <v>1</v>
      </c>
      <c r="Q586" s="27">
        <v>1</v>
      </c>
      <c r="R586" s="27" t="str">
        <f t="shared" si="55"/>
        <v>1-1</v>
      </c>
      <c r="S586" s="21">
        <v>0</v>
      </c>
      <c r="T586" s="20">
        <f>VLOOKUP($A586,Database!$A:$Y,10,FALSE)</f>
        <v>34</v>
      </c>
      <c r="U586" s="20">
        <f>VLOOKUP($A586,Database!$A:$Y,11,FALSE)</f>
        <v>140</v>
      </c>
      <c r="V586" s="20">
        <f>VLOOKUP($A586,Database!$A:$Y,12,FALSE)</f>
        <v>170</v>
      </c>
      <c r="W586" s="20" t="str">
        <f>VLOOKUP(A586,Database!A:M,13,FALSE)</f>
        <v>Terminé</v>
      </c>
      <c r="X586" s="20">
        <f>VLOOKUP($A586,Database!$A:$Y,20,FALSE)</f>
        <v>1</v>
      </c>
      <c r="Y586" s="20">
        <f>VLOOKUP($A586,Database!$A:$Y,21,FALSE)</f>
        <v>1</v>
      </c>
      <c r="Z586" s="20">
        <f t="shared" si="54"/>
        <v>0</v>
      </c>
      <c r="AA586" s="20">
        <f t="shared" si="50"/>
        <v>1</v>
      </c>
      <c r="AB586" s="20">
        <f t="shared" ca="1" si="51"/>
        <v>140</v>
      </c>
      <c r="AC586" s="20">
        <f t="shared" ca="1" si="52"/>
        <v>1</v>
      </c>
      <c r="AD586" s="20" t="str">
        <f ca="1">IF(AC586=0,"",IF(OR(ISBLANK(P586),ISBLANK(Q586)),"",IF(ISBLANK(VLOOKUP(A586,Database!A:AA,22,FALSE)),"",VLOOKUP(A586,Database!A:AA,22,FALSE))))</f>
        <v>Exact</v>
      </c>
      <c r="AE586" s="20">
        <f ca="1">IFERROR(
   IF(
     OR(ISBLANK(P586),ISBLANK(Q586)),
     "",
     IF(
       AND(AB586&lt;&gt;"",OR(W586="Terminé",W586="En cours")),
       VLOOKUP(AD586,Setup_ScoreExactBonus!A:D,4,FALSE),
       0
     )),
  0)</f>
        <v>20</v>
      </c>
      <c r="AF586" s="21">
        <f t="shared" ca="1" si="53"/>
        <v>160</v>
      </c>
      <c r="AG586" s="21">
        <f ca="1">SUMIFS(AF$2:AF586,D$2:D586,D586)</f>
        <v>829</v>
      </c>
    </row>
    <row r="587" spans="1:33" hidden="1" x14ac:dyDescent="0.35">
      <c r="A587" s="21">
        <f>IF(ISBLANK(B587),"",COUNTIF(B$2:B587,B587))-1</f>
        <v>21</v>
      </c>
      <c r="B587" s="27">
        <v>19</v>
      </c>
      <c r="C587" s="10">
        <f>VLOOKUP($A587+IF($A587=0,1,0),Database!$A:$Y,7,FALSE)</f>
        <v>46190.791666666664</v>
      </c>
      <c r="D587" s="21" t="str">
        <f>VLOOKUP(Pronostics!$B587,Setup_MPP!$A:$G,3,FALSE)</f>
        <v>YramVi</v>
      </c>
      <c r="E587" s="21" t="str">
        <f>VLOOKUP(Pronostics!$B587,Setup_MPP!$A:$G,2,FALSE)</f>
        <v>Eyram TETSHIE</v>
      </c>
      <c r="F587" s="21" t="str">
        <f>VLOOKUP($B587,Setup_MPP!$A:$E,4,FALSE)</f>
        <v>#E8B28F</v>
      </c>
      <c r="G587" s="21" t="str">
        <f>VLOOKUP($B587,Setup_MPP!$A:$E,5,FALSE)</f>
        <v>#E65568</v>
      </c>
      <c r="H587" s="21" t="str">
        <f>IFERROR(IF(AND(A587&gt;=1,A587&lt;=104),VLOOKUP($A587,Location!$A:$J,6,FALSE),IF(A587=0,"Avant l'ouverture",IF(OR(A587=105,A587=106),"Bonus"))),"")</f>
        <v>Tour 1</v>
      </c>
      <c r="I587" s="21" t="str">
        <f>IF(LEFT(H587,4)="Tour",VLOOKUP(A587,Database!$A:$C,3,FALSE),"")</f>
        <v>K</v>
      </c>
      <c r="J587" s="21" t="str">
        <f>VLOOKUP($A587,Location!$A:$J,7,FALSE)</f>
        <v>Portugal</v>
      </c>
      <c r="K587" s="21" t="str">
        <f>IFERROR(VLOOKUP(J587,Setup_Team!$B:$C,2,FALSE), "TDB")</f>
        <v>PRT</v>
      </c>
      <c r="L587" s="21" t="str">
        <f>VLOOKUP($A587,Location!$A:$J,8,FALSE)</f>
        <v>RD Congo</v>
      </c>
      <c r="M587" s="21" t="str">
        <f>IFERROR(VLOOKUP(L587,Setup_Team!$B:$C,2,FALSE), "TDB")</f>
        <v>COD</v>
      </c>
      <c r="N587" s="21" t="str">
        <f>VLOOKUP($A587,Location!$A:$J,9,FALSE)</f>
        <v>Houston, Texas</v>
      </c>
      <c r="O587" s="21" t="str">
        <f>VLOOKUP($A587,Location!$A:$J,10,FALSE)</f>
        <v>NRG Stadium</v>
      </c>
      <c r="P587" s="27">
        <v>4</v>
      </c>
      <c r="Q587" s="27">
        <v>1</v>
      </c>
      <c r="R587" s="27" t="str">
        <f t="shared" si="55"/>
        <v>4-1</v>
      </c>
      <c r="S587" s="21">
        <v>0</v>
      </c>
      <c r="T587" s="20">
        <f>VLOOKUP($A587,Database!$A:$Y,10,FALSE)</f>
        <v>34</v>
      </c>
      <c r="U587" s="20">
        <f>VLOOKUP($A587,Database!$A:$Y,11,FALSE)</f>
        <v>140</v>
      </c>
      <c r="V587" s="20">
        <f>VLOOKUP($A587,Database!$A:$Y,12,FALSE)</f>
        <v>170</v>
      </c>
      <c r="W587" s="20" t="str">
        <f>VLOOKUP(A587,Database!A:M,13,FALSE)</f>
        <v>Terminé</v>
      </c>
      <c r="X587" s="20">
        <f>VLOOKUP($A587,Database!$A:$Y,20,FALSE)</f>
        <v>1</v>
      </c>
      <c r="Y587" s="20">
        <f>VLOOKUP($A587,Database!$A:$Y,21,FALSE)</f>
        <v>1</v>
      </c>
      <c r="Z587" s="20">
        <f t="shared" si="54"/>
        <v>0</v>
      </c>
      <c r="AA587" s="20">
        <f t="shared" si="50"/>
        <v>0</v>
      </c>
      <c r="AB587" s="20">
        <f t="shared" ca="1" si="51"/>
        <v>0</v>
      </c>
      <c r="AC587" s="20">
        <f t="shared" ca="1" si="52"/>
        <v>0</v>
      </c>
      <c r="AD587" s="20" t="str">
        <f ca="1">IF(AC587=0,"",IF(OR(ISBLANK(P587),ISBLANK(Q587)),"",IF(ISBLANK(VLOOKUP(A587,Database!A:AA,22,FALSE)),"",VLOOKUP(A587,Database!A:AA,22,FALSE))))</f>
        <v/>
      </c>
      <c r="AE587" s="20">
        <f ca="1">IFERROR(
   IF(
     OR(ISBLANK(P587),ISBLANK(Q587)),
     "",
     IF(
       AND(AB587&lt;&gt;"",OR(W587="Terminé",W587="En cours")),
       VLOOKUP(AD587,Setup_ScoreExactBonus!A:D,4,FALSE),
       0
     )),
  0)</f>
        <v>0</v>
      </c>
      <c r="AF587" s="21">
        <f t="shared" ca="1" si="53"/>
        <v>0</v>
      </c>
      <c r="AG587" s="21">
        <f ca="1">SUMIFS(AF$2:AF587,D$2:D587,D587)</f>
        <v>583</v>
      </c>
    </row>
    <row r="588" spans="1:33" hidden="1" x14ac:dyDescent="0.35">
      <c r="A588" s="21">
        <f>IF(ISBLANK(B588),"",COUNTIF(B$2:B588,B588))-1</f>
        <v>21</v>
      </c>
      <c r="B588" s="27">
        <v>20</v>
      </c>
      <c r="C588" s="10">
        <f>VLOOKUP($A588+IF($A588=0,1,0),Database!$A:$Y,7,FALSE)</f>
        <v>46190.791666666664</v>
      </c>
      <c r="D588" s="21" t="str">
        <f>VLOOKUP(Pronostics!$B588,Setup_MPP!$A:$G,3,FALSE)</f>
        <v>Anis_MaFihache</v>
      </c>
      <c r="E588" s="21" t="str">
        <f>VLOOKUP(Pronostics!$B588,Setup_MPP!$A:$G,2,FALSE)</f>
        <v>Anis LEBIK</v>
      </c>
      <c r="F588" s="21" t="str">
        <f>VLOOKUP($B588,Setup_MPP!$A:$E,4,FALSE)</f>
        <v>#60DC8C</v>
      </c>
      <c r="G588" s="21" t="str">
        <f>VLOOKUP($B588,Setup_MPP!$A:$E,5,FALSE)</f>
        <v>#22A34F</v>
      </c>
      <c r="H588" s="21" t="str">
        <f>IFERROR(IF(AND(A588&gt;=1,A588&lt;=104),VLOOKUP($A588,Location!$A:$J,6,FALSE),IF(A588=0,"Avant l'ouverture",IF(OR(A588=105,A588=106),"Bonus"))),"")</f>
        <v>Tour 1</v>
      </c>
      <c r="I588" s="21" t="str">
        <f>IF(LEFT(H588,4)="Tour",VLOOKUP(A588,Database!$A:$C,3,FALSE),"")</f>
        <v>K</v>
      </c>
      <c r="J588" s="21" t="str">
        <f>VLOOKUP($A588,Location!$A:$J,7,FALSE)</f>
        <v>Portugal</v>
      </c>
      <c r="K588" s="21" t="str">
        <f>IFERROR(VLOOKUP(J588,Setup_Team!$B:$C,2,FALSE), "TDB")</f>
        <v>PRT</v>
      </c>
      <c r="L588" s="21" t="str">
        <f>VLOOKUP($A588,Location!$A:$J,8,FALSE)</f>
        <v>RD Congo</v>
      </c>
      <c r="M588" s="21" t="str">
        <f>IFERROR(VLOOKUP(L588,Setup_Team!$B:$C,2,FALSE), "TDB")</f>
        <v>COD</v>
      </c>
      <c r="N588" s="21" t="str">
        <f>VLOOKUP($A588,Location!$A:$J,9,FALSE)</f>
        <v>Houston, Texas</v>
      </c>
      <c r="O588" s="21" t="str">
        <f>VLOOKUP($A588,Location!$A:$J,10,FALSE)</f>
        <v>NRG Stadium</v>
      </c>
      <c r="P588" s="27">
        <v>1</v>
      </c>
      <c r="Q588" s="27">
        <v>1</v>
      </c>
      <c r="R588" s="27" t="str">
        <f t="shared" si="55"/>
        <v>1-1</v>
      </c>
      <c r="S588" s="21">
        <v>0</v>
      </c>
      <c r="T588" s="20">
        <f>VLOOKUP($A588,Database!$A:$Y,10,FALSE)</f>
        <v>34</v>
      </c>
      <c r="U588" s="20">
        <f>VLOOKUP($A588,Database!$A:$Y,11,FALSE)</f>
        <v>140</v>
      </c>
      <c r="V588" s="20">
        <f>VLOOKUP($A588,Database!$A:$Y,12,FALSE)</f>
        <v>170</v>
      </c>
      <c r="W588" s="20" t="str">
        <f>VLOOKUP(A588,Database!A:M,13,FALSE)</f>
        <v>Terminé</v>
      </c>
      <c r="X588" s="20">
        <f>VLOOKUP($A588,Database!$A:$Y,20,FALSE)</f>
        <v>1</v>
      </c>
      <c r="Y588" s="20">
        <f>VLOOKUP($A588,Database!$A:$Y,21,FALSE)</f>
        <v>1</v>
      </c>
      <c r="Z588" s="20">
        <f t="shared" si="54"/>
        <v>0</v>
      </c>
      <c r="AA588" s="20">
        <f t="shared" si="50"/>
        <v>1</v>
      </c>
      <c r="AB588" s="20">
        <f t="shared" ca="1" si="51"/>
        <v>140</v>
      </c>
      <c r="AC588" s="20">
        <f t="shared" ca="1" si="52"/>
        <v>1</v>
      </c>
      <c r="AD588" s="20" t="str">
        <f ca="1">IF(AC588=0,"",IF(OR(ISBLANK(P588),ISBLANK(Q588)),"",IF(ISBLANK(VLOOKUP(A588,Database!A:AA,22,FALSE)),"",VLOOKUP(A588,Database!A:AA,22,FALSE))))</f>
        <v>Exact</v>
      </c>
      <c r="AE588" s="20">
        <f ca="1">IFERROR(
   IF(
     OR(ISBLANK(P588),ISBLANK(Q588)),
     "",
     IF(
       AND(AB588&lt;&gt;"",OR(W588="Terminé",W588="En cours")),
       VLOOKUP(AD588,Setup_ScoreExactBonus!A:D,4,FALSE),
       0
     )),
  0)</f>
        <v>20</v>
      </c>
      <c r="AF588" s="21">
        <f t="shared" ca="1" si="53"/>
        <v>160</v>
      </c>
      <c r="AG588" s="21">
        <f ca="1">SUMIFS(AF$2:AF588,D$2:D588,D588)</f>
        <v>725</v>
      </c>
    </row>
    <row r="589" spans="1:33" hidden="1" x14ac:dyDescent="0.35">
      <c r="A589" s="21">
        <f>IF(ISBLANK(B589),"",COUNTIF(B$2:B589,B589))-1</f>
        <v>21</v>
      </c>
      <c r="B589" s="27">
        <v>21</v>
      </c>
      <c r="C589" s="10">
        <f>VLOOKUP($A589+IF($A589=0,1,0),Database!$A:$Y,7,FALSE)</f>
        <v>46190.791666666664</v>
      </c>
      <c r="D589" s="21" t="str">
        <f>VLOOKUP(Pronostics!$B589,Setup_MPP!$A:$G,3,FALSE)</f>
        <v>JUJULABOSS13</v>
      </c>
      <c r="E589" s="21" t="str">
        <f>VLOOKUP(Pronostics!$B589,Setup_MPP!$A:$G,2,FALSE)</f>
        <v>Julia BOUANAN</v>
      </c>
      <c r="F589" s="21" t="str">
        <f>VLOOKUP($B589,Setup_MPP!$A:$E,4,FALSE)</f>
        <v>#2FAEE0</v>
      </c>
      <c r="G589" s="21" t="str">
        <f>VLOOKUP($B589,Setup_MPP!$A:$E,5,FALSE)</f>
        <v>#BEA064</v>
      </c>
      <c r="H589" s="21" t="str">
        <f>IFERROR(IF(AND(A589&gt;=1,A589&lt;=104),VLOOKUP($A589,Location!$A:$J,6,FALSE),IF(A589=0,"Avant l'ouverture",IF(OR(A589=105,A589=106),"Bonus"))),"")</f>
        <v>Tour 1</v>
      </c>
      <c r="I589" s="21" t="str">
        <f>IF(LEFT(H589,4)="Tour",VLOOKUP(A589,Database!$A:$C,3,FALSE),"")</f>
        <v>K</v>
      </c>
      <c r="J589" s="21" t="str">
        <f>VLOOKUP($A589,Location!$A:$J,7,FALSE)</f>
        <v>Portugal</v>
      </c>
      <c r="K589" s="21" t="str">
        <f>IFERROR(VLOOKUP(J589,Setup_Team!$B:$C,2,FALSE), "TDB")</f>
        <v>PRT</v>
      </c>
      <c r="L589" s="21" t="str">
        <f>VLOOKUP($A589,Location!$A:$J,8,FALSE)</f>
        <v>RD Congo</v>
      </c>
      <c r="M589" s="21" t="str">
        <f>IFERROR(VLOOKUP(L589,Setup_Team!$B:$C,2,FALSE), "TDB")</f>
        <v>COD</v>
      </c>
      <c r="N589" s="21" t="str">
        <f>VLOOKUP($A589,Location!$A:$J,9,FALSE)</f>
        <v>Houston, Texas</v>
      </c>
      <c r="O589" s="21" t="str">
        <f>VLOOKUP($A589,Location!$A:$J,10,FALSE)</f>
        <v>NRG Stadium</v>
      </c>
      <c r="P589" s="27">
        <v>4</v>
      </c>
      <c r="Q589" s="27">
        <v>1</v>
      </c>
      <c r="R589" s="27" t="str">
        <f t="shared" si="55"/>
        <v>4-1</v>
      </c>
      <c r="S589" s="21">
        <v>0</v>
      </c>
      <c r="T589" s="20">
        <f>VLOOKUP($A589,Database!$A:$Y,10,FALSE)</f>
        <v>34</v>
      </c>
      <c r="U589" s="20">
        <f>VLOOKUP($A589,Database!$A:$Y,11,FALSE)</f>
        <v>140</v>
      </c>
      <c r="V589" s="20">
        <f>VLOOKUP($A589,Database!$A:$Y,12,FALSE)</f>
        <v>170</v>
      </c>
      <c r="W589" s="20" t="str">
        <f>VLOOKUP(A589,Database!A:M,13,FALSE)</f>
        <v>Terminé</v>
      </c>
      <c r="X589" s="20">
        <f>VLOOKUP($A589,Database!$A:$Y,20,FALSE)</f>
        <v>1</v>
      </c>
      <c r="Y589" s="20">
        <f>VLOOKUP($A589,Database!$A:$Y,21,FALSE)</f>
        <v>1</v>
      </c>
      <c r="Z589" s="20">
        <f t="shared" si="54"/>
        <v>0</v>
      </c>
      <c r="AA589" s="20">
        <f t="shared" si="50"/>
        <v>0</v>
      </c>
      <c r="AB589" s="20">
        <f t="shared" ca="1" si="51"/>
        <v>0</v>
      </c>
      <c r="AC589" s="20">
        <f t="shared" ca="1" si="52"/>
        <v>0</v>
      </c>
      <c r="AD589" s="20" t="str">
        <f ca="1">IF(AC589=0,"",IF(OR(ISBLANK(P589),ISBLANK(Q589)),"",IF(ISBLANK(VLOOKUP(A589,Database!A:AA,22,FALSE)),"",VLOOKUP(A589,Database!A:AA,22,FALSE))))</f>
        <v/>
      </c>
      <c r="AE589" s="20">
        <f ca="1">IFERROR(
   IF(
     OR(ISBLANK(P589),ISBLANK(Q589)),
     "",
     IF(
       AND(AB589&lt;&gt;"",OR(W589="Terminé",W589="En cours")),
       VLOOKUP(AD589,Setup_ScoreExactBonus!A:D,4,FALSE),
       0
     )),
  0)</f>
        <v>0</v>
      </c>
      <c r="AF589" s="21">
        <f t="shared" ca="1" si="53"/>
        <v>0</v>
      </c>
      <c r="AG589" s="21">
        <f ca="1">SUMIFS(AF$2:AF589,D$2:D589,D589)</f>
        <v>765</v>
      </c>
    </row>
    <row r="590" spans="1:33" hidden="1" x14ac:dyDescent="0.35">
      <c r="A590" s="21">
        <f>IF(ISBLANK(B590),"",COUNTIF(B$2:B590,B590))-1</f>
        <v>21</v>
      </c>
      <c r="B590" s="27">
        <v>22</v>
      </c>
      <c r="C590" s="10">
        <f>VLOOKUP($A590+IF($A590=0,1,0),Database!$A:$Y,7,FALSE)</f>
        <v>46190.791666666664</v>
      </c>
      <c r="D590" s="21" t="str">
        <f>VLOOKUP(Pronostics!$B590,Setup_MPP!$A:$G,3,FALSE)</f>
        <v>Jujumsrd</v>
      </c>
      <c r="E590" s="21" t="str">
        <f>VLOOKUP(Pronostics!$B590,Setup_MPP!$A:$G,2,FALSE)</f>
        <v>Julie Mansard</v>
      </c>
      <c r="F590" s="21" t="str">
        <f>VLOOKUP($B590,Setup_MPP!$A:$E,4,FALSE)</f>
        <v>#41DEF0</v>
      </c>
      <c r="G590" s="21" t="str">
        <f>VLOOKUP($B590,Setup_MPP!$A:$E,5,FALSE)</f>
        <v>#0BA6B7</v>
      </c>
      <c r="H590" s="21" t="str">
        <f>IFERROR(IF(AND(A590&gt;=1,A590&lt;=104),VLOOKUP($A590,Location!$A:$J,6,FALSE),IF(A590=0,"Avant l'ouverture",IF(OR(A590=105,A590=106),"Bonus"))),"")</f>
        <v>Tour 1</v>
      </c>
      <c r="I590" s="21" t="str">
        <f>IF(LEFT(H590,4)="Tour",VLOOKUP(A590,Database!$A:$C,3,FALSE),"")</f>
        <v>K</v>
      </c>
      <c r="J590" s="21" t="str">
        <f>VLOOKUP($A590,Location!$A:$J,7,FALSE)</f>
        <v>Portugal</v>
      </c>
      <c r="K590" s="21" t="str">
        <f>IFERROR(VLOOKUP(J590,Setup_Team!$B:$C,2,FALSE), "TDB")</f>
        <v>PRT</v>
      </c>
      <c r="L590" s="21" t="str">
        <f>VLOOKUP($A590,Location!$A:$J,8,FALSE)</f>
        <v>RD Congo</v>
      </c>
      <c r="M590" s="21" t="str">
        <f>IFERROR(VLOOKUP(L590,Setup_Team!$B:$C,2,FALSE), "TDB")</f>
        <v>COD</v>
      </c>
      <c r="N590" s="21" t="str">
        <f>VLOOKUP($A590,Location!$A:$J,9,FALSE)</f>
        <v>Houston, Texas</v>
      </c>
      <c r="O590" s="21" t="str">
        <f>VLOOKUP($A590,Location!$A:$J,10,FALSE)</f>
        <v>NRG Stadium</v>
      </c>
      <c r="P590" s="27">
        <v>3</v>
      </c>
      <c r="Q590" s="27">
        <v>0</v>
      </c>
      <c r="R590" s="27" t="str">
        <f t="shared" si="55"/>
        <v>3-0</v>
      </c>
      <c r="S590" s="21">
        <v>0</v>
      </c>
      <c r="T590" s="20">
        <f>VLOOKUP($A590,Database!$A:$Y,10,FALSE)</f>
        <v>34</v>
      </c>
      <c r="U590" s="20">
        <f>VLOOKUP($A590,Database!$A:$Y,11,FALSE)</f>
        <v>140</v>
      </c>
      <c r="V590" s="20">
        <f>VLOOKUP($A590,Database!$A:$Y,12,FALSE)</f>
        <v>170</v>
      </c>
      <c r="W590" s="20" t="str">
        <f>VLOOKUP(A590,Database!A:M,13,FALSE)</f>
        <v>Terminé</v>
      </c>
      <c r="X590" s="20">
        <f>VLOOKUP($A590,Database!$A:$Y,20,FALSE)</f>
        <v>1</v>
      </c>
      <c r="Y590" s="20">
        <f>VLOOKUP($A590,Database!$A:$Y,21,FALSE)</f>
        <v>1</v>
      </c>
      <c r="Z590" s="20">
        <f t="shared" si="54"/>
        <v>0</v>
      </c>
      <c r="AA590" s="20">
        <f t="shared" si="50"/>
        <v>0</v>
      </c>
      <c r="AB590" s="20">
        <f t="shared" ca="1" si="51"/>
        <v>0</v>
      </c>
      <c r="AC590" s="20">
        <f t="shared" ca="1" si="52"/>
        <v>0</v>
      </c>
      <c r="AD590" s="20" t="str">
        <f ca="1">IF(AC590=0,"",IF(OR(ISBLANK(P590),ISBLANK(Q590)),"",IF(ISBLANK(VLOOKUP(A590,Database!A:AA,22,FALSE)),"",VLOOKUP(A590,Database!A:AA,22,FALSE))))</f>
        <v/>
      </c>
      <c r="AE590" s="20">
        <f ca="1">IFERROR(
   IF(
     OR(ISBLANK(P590),ISBLANK(Q590)),
     "",
     IF(
       AND(AB590&lt;&gt;"",OR(W590="Terminé",W590="En cours")),
       VLOOKUP(AD590,Setup_ScoreExactBonus!A:D,4,FALSE),
       0
     )),
  0)</f>
        <v>0</v>
      </c>
      <c r="AF590" s="21">
        <f t="shared" ca="1" si="53"/>
        <v>0</v>
      </c>
      <c r="AG590" s="21">
        <f ca="1">SUMIFS(AF$2:AF590,D$2:D590,D590)</f>
        <v>475</v>
      </c>
    </row>
    <row r="591" spans="1:33" hidden="1" x14ac:dyDescent="0.35">
      <c r="A591" s="21">
        <f>IF(ISBLANK(B591),"",COUNTIF(B$2:B591,B591))-1</f>
        <v>21</v>
      </c>
      <c r="B591" s="27">
        <v>23</v>
      </c>
      <c r="C591" s="10">
        <f>VLOOKUP($A591+IF($A591=0,1,0),Database!$A:$Y,7,FALSE)</f>
        <v>46190.791666666664</v>
      </c>
      <c r="D591" s="21" t="str">
        <f>VLOOKUP(Pronostics!$B591,Setup_MPP!$A:$G,3,FALSE)</f>
        <v>DJUDJUPRONO</v>
      </c>
      <c r="E591" s="21" t="str">
        <f>VLOOKUP(Pronostics!$B591,Setup_MPP!$A:$G,2,FALSE)</f>
        <v>Juliette</v>
      </c>
      <c r="F591" s="21" t="str">
        <f>VLOOKUP($B591,Setup_MPP!$A:$E,4,FALSE)</f>
        <v>#F2A2A2</v>
      </c>
      <c r="G591" s="21" t="str">
        <f>VLOOKUP($B591,Setup_MPP!$A:$E,5,FALSE)</f>
        <v>#C25D5D</v>
      </c>
      <c r="H591" s="21" t="str">
        <f>IFERROR(IF(AND(A591&gt;=1,A591&lt;=104),VLOOKUP($A591,Location!$A:$J,6,FALSE),IF(A591=0,"Avant l'ouverture",IF(OR(A591=105,A591=106),"Bonus"))),"")</f>
        <v>Tour 1</v>
      </c>
      <c r="I591" s="21" t="str">
        <f>IF(LEFT(H591,4)="Tour",VLOOKUP(A591,Database!$A:$C,3,FALSE),"")</f>
        <v>K</v>
      </c>
      <c r="J591" s="21" t="str">
        <f>VLOOKUP($A591,Location!$A:$J,7,FALSE)</f>
        <v>Portugal</v>
      </c>
      <c r="K591" s="21" t="str">
        <f>IFERROR(VLOOKUP(J591,Setup_Team!$B:$C,2,FALSE), "TDB")</f>
        <v>PRT</v>
      </c>
      <c r="L591" s="21" t="str">
        <f>VLOOKUP($A591,Location!$A:$J,8,FALSE)</f>
        <v>RD Congo</v>
      </c>
      <c r="M591" s="21" t="str">
        <f>IFERROR(VLOOKUP(L591,Setup_Team!$B:$C,2,FALSE), "TDB")</f>
        <v>COD</v>
      </c>
      <c r="N591" s="21" t="str">
        <f>VLOOKUP($A591,Location!$A:$J,9,FALSE)</f>
        <v>Houston, Texas</v>
      </c>
      <c r="O591" s="21" t="str">
        <f>VLOOKUP($A591,Location!$A:$J,10,FALSE)</f>
        <v>NRG Stadium</v>
      </c>
      <c r="P591" s="27">
        <v>2</v>
      </c>
      <c r="Q591" s="27">
        <v>0</v>
      </c>
      <c r="R591" s="27" t="str">
        <f t="shared" si="55"/>
        <v>2-0</v>
      </c>
      <c r="S591" s="21">
        <v>0</v>
      </c>
      <c r="T591" s="20">
        <f>VLOOKUP($A591,Database!$A:$Y,10,FALSE)</f>
        <v>34</v>
      </c>
      <c r="U591" s="20">
        <f>VLOOKUP($A591,Database!$A:$Y,11,FALSE)</f>
        <v>140</v>
      </c>
      <c r="V591" s="20">
        <f>VLOOKUP($A591,Database!$A:$Y,12,FALSE)</f>
        <v>170</v>
      </c>
      <c r="W591" s="20" t="str">
        <f>VLOOKUP(A591,Database!A:M,13,FALSE)</f>
        <v>Terminé</v>
      </c>
      <c r="X591" s="20">
        <f>VLOOKUP($A591,Database!$A:$Y,20,FALSE)</f>
        <v>1</v>
      </c>
      <c r="Y591" s="20">
        <f>VLOOKUP($A591,Database!$A:$Y,21,FALSE)</f>
        <v>1</v>
      </c>
      <c r="Z591" s="20">
        <f t="shared" si="54"/>
        <v>0</v>
      </c>
      <c r="AA591" s="20">
        <f t="shared" si="50"/>
        <v>0</v>
      </c>
      <c r="AB591" s="20">
        <f t="shared" ca="1" si="51"/>
        <v>0</v>
      </c>
      <c r="AC591" s="20">
        <f t="shared" ca="1" si="52"/>
        <v>0</v>
      </c>
      <c r="AD591" s="20" t="str">
        <f ca="1">IF(AC591=0,"",IF(OR(ISBLANK(P591),ISBLANK(Q591)),"",IF(ISBLANK(VLOOKUP(A591,Database!A:AA,22,FALSE)),"",VLOOKUP(A591,Database!A:AA,22,FALSE))))</f>
        <v/>
      </c>
      <c r="AE591" s="20">
        <f ca="1">IFERROR(
   IF(
     OR(ISBLANK(P591),ISBLANK(Q591)),
     "",
     IF(
       AND(AB591&lt;&gt;"",OR(W591="Terminé",W591="En cours")),
       VLOOKUP(AD591,Setup_ScoreExactBonus!A:D,4,FALSE),
       0
     )),
  0)</f>
        <v>0</v>
      </c>
      <c r="AF591" s="21">
        <f t="shared" ca="1" si="53"/>
        <v>0</v>
      </c>
      <c r="AG591" s="21">
        <f ca="1">SUMIFS(AF$2:AF591,D$2:D591,D591)</f>
        <v>438</v>
      </c>
    </row>
    <row r="592" spans="1:33" hidden="1" x14ac:dyDescent="0.35">
      <c r="A592" s="21">
        <f>IF(ISBLANK(B592),"",COUNTIF(B$2:B592,B592))-1</f>
        <v>21</v>
      </c>
      <c r="B592" s="27">
        <v>24</v>
      </c>
      <c r="C592" s="10">
        <f>VLOOKUP($A592+IF($A592=0,1,0),Database!$A:$Y,7,FALSE)</f>
        <v>46190.791666666664</v>
      </c>
      <c r="D592" s="21" t="str">
        <f>VLOOKUP(Pronostics!$B592,Setup_MPP!$A:$G,3,FALSE)</f>
        <v>Samyaaaaaaaaaa</v>
      </c>
      <c r="E592" s="21" t="str">
        <f>VLOOKUP(Pronostics!$B592,Setup_MPP!$A:$G,2,FALSE)</f>
        <v>Samya ALAOUI</v>
      </c>
      <c r="F592" s="21" t="str">
        <f>VLOOKUP($B592,Setup_MPP!$A:$E,4,FALSE)</f>
        <v>#A2F2C7</v>
      </c>
      <c r="G592" s="21" t="str">
        <f>VLOOKUP($B592,Setup_MPP!$A:$E,5,FALSE)</f>
        <v>#5DC18C</v>
      </c>
      <c r="H592" s="21" t="str">
        <f>IFERROR(IF(AND(A592&gt;=1,A592&lt;=104),VLOOKUP($A592,Location!$A:$J,6,FALSE),IF(A592=0,"Avant l'ouverture",IF(OR(A592=105,A592=106),"Bonus"))),"")</f>
        <v>Tour 1</v>
      </c>
      <c r="I592" s="21" t="str">
        <f>IF(LEFT(H592,4)="Tour",VLOOKUP(A592,Database!$A:$C,3,FALSE),"")</f>
        <v>K</v>
      </c>
      <c r="J592" s="21" t="str">
        <f>VLOOKUP($A592,Location!$A:$J,7,FALSE)</f>
        <v>Portugal</v>
      </c>
      <c r="K592" s="21" t="str">
        <f>IFERROR(VLOOKUP(J592,Setup_Team!$B:$C,2,FALSE), "TDB")</f>
        <v>PRT</v>
      </c>
      <c r="L592" s="21" t="str">
        <f>VLOOKUP($A592,Location!$A:$J,8,FALSE)</f>
        <v>RD Congo</v>
      </c>
      <c r="M592" s="21" t="str">
        <f>IFERROR(VLOOKUP(L592,Setup_Team!$B:$C,2,FALSE), "TDB")</f>
        <v>COD</v>
      </c>
      <c r="N592" s="21" t="str">
        <f>VLOOKUP($A592,Location!$A:$J,9,FALSE)</f>
        <v>Houston, Texas</v>
      </c>
      <c r="O592" s="21" t="str">
        <f>VLOOKUP($A592,Location!$A:$J,10,FALSE)</f>
        <v>NRG Stadium</v>
      </c>
      <c r="P592" s="27">
        <v>2</v>
      </c>
      <c r="Q592" s="27">
        <v>0</v>
      </c>
      <c r="R592" s="27" t="str">
        <f t="shared" si="55"/>
        <v>2-0</v>
      </c>
      <c r="S592" s="21">
        <v>0</v>
      </c>
      <c r="T592" s="20">
        <f>VLOOKUP($A592,Database!$A:$Y,10,FALSE)</f>
        <v>34</v>
      </c>
      <c r="U592" s="20">
        <f>VLOOKUP($A592,Database!$A:$Y,11,FALSE)</f>
        <v>140</v>
      </c>
      <c r="V592" s="20">
        <f>VLOOKUP($A592,Database!$A:$Y,12,FALSE)</f>
        <v>170</v>
      </c>
      <c r="W592" s="20" t="str">
        <f>VLOOKUP(A592,Database!A:M,13,FALSE)</f>
        <v>Terminé</v>
      </c>
      <c r="X592" s="20">
        <f>VLOOKUP($A592,Database!$A:$Y,20,FALSE)</f>
        <v>1</v>
      </c>
      <c r="Y592" s="20">
        <f>VLOOKUP($A592,Database!$A:$Y,21,FALSE)</f>
        <v>1</v>
      </c>
      <c r="Z592" s="20">
        <f t="shared" si="54"/>
        <v>0</v>
      </c>
      <c r="AA592" s="20">
        <f t="shared" si="50"/>
        <v>0</v>
      </c>
      <c r="AB592" s="20">
        <f t="shared" ca="1" si="51"/>
        <v>0</v>
      </c>
      <c r="AC592" s="20">
        <f t="shared" ca="1" si="52"/>
        <v>0</v>
      </c>
      <c r="AD592" s="20" t="str">
        <f ca="1">IF(AC592=0,"",IF(OR(ISBLANK(P592),ISBLANK(Q592)),"",IF(ISBLANK(VLOOKUP(A592,Database!A:AA,22,FALSE)),"",VLOOKUP(A592,Database!A:AA,22,FALSE))))</f>
        <v/>
      </c>
      <c r="AE592" s="20">
        <f ca="1">IFERROR(
   IF(
     OR(ISBLANK(P592),ISBLANK(Q592)),
     "",
     IF(
       AND(AB592&lt;&gt;"",OR(W592="Terminé",W592="En cours")),
       VLOOKUP(AD592,Setup_ScoreExactBonus!A:D,4,FALSE),
       0
     )),
  0)</f>
        <v>0</v>
      </c>
      <c r="AF592" s="21">
        <f t="shared" ca="1" si="53"/>
        <v>0</v>
      </c>
      <c r="AG592" s="21">
        <f ca="1">SUMIFS(AF$2:AF592,D$2:D592,D592)</f>
        <v>961</v>
      </c>
    </row>
    <row r="593" spans="1:33" hidden="1" x14ac:dyDescent="0.35">
      <c r="A593" s="21">
        <f>IF(ISBLANK(B593),"",COUNTIF(B$2:B593,B593))-1</f>
        <v>21</v>
      </c>
      <c r="B593" s="27">
        <v>25</v>
      </c>
      <c r="C593" s="10">
        <f>VLOOKUP($A593+IF($A593=0,1,0),Database!$A:$Y,7,FALSE)</f>
        <v>46190.791666666664</v>
      </c>
      <c r="D593" s="21" t="str">
        <f>VLOOKUP(Pronostics!$B593,Setup_MPP!$A:$G,3,FALSE)</f>
        <v>leaw0808</v>
      </c>
      <c r="E593" s="21" t="str">
        <f>VLOOKUP(Pronostics!$B593,Setup_MPP!$A:$G,2,FALSE)</f>
        <v>Léa WALOCQ</v>
      </c>
      <c r="F593" s="21" t="str">
        <f>VLOOKUP($B593,Setup_MPP!$A:$E,4,FALSE)</f>
        <v>#D1B9EB</v>
      </c>
      <c r="G593" s="21" t="str">
        <f>VLOOKUP($B593,Setup_MPP!$A:$E,5,FALSE)</f>
        <v>#B58BC7</v>
      </c>
      <c r="H593" s="21" t="str">
        <f>IFERROR(IF(AND(A593&gt;=1,A593&lt;=104),VLOOKUP($A593,Location!$A:$J,6,FALSE),IF(A593=0,"Avant l'ouverture",IF(OR(A593=105,A593=106),"Bonus"))),"")</f>
        <v>Tour 1</v>
      </c>
      <c r="I593" s="21" t="str">
        <f>IF(LEFT(H593,4)="Tour",VLOOKUP(A593,Database!$A:$C,3,FALSE),"")</f>
        <v>K</v>
      </c>
      <c r="J593" s="21" t="str">
        <f>VLOOKUP($A593,Location!$A:$J,7,FALSE)</f>
        <v>Portugal</v>
      </c>
      <c r="K593" s="21" t="str">
        <f>IFERROR(VLOOKUP(J593,Setup_Team!$B:$C,2,FALSE), "TDB")</f>
        <v>PRT</v>
      </c>
      <c r="L593" s="21" t="str">
        <f>VLOOKUP($A593,Location!$A:$J,8,FALSE)</f>
        <v>RD Congo</v>
      </c>
      <c r="M593" s="21" t="str">
        <f>IFERROR(VLOOKUP(L593,Setup_Team!$B:$C,2,FALSE), "TDB")</f>
        <v>COD</v>
      </c>
      <c r="N593" s="21" t="str">
        <f>VLOOKUP($A593,Location!$A:$J,9,FALSE)</f>
        <v>Houston, Texas</v>
      </c>
      <c r="O593" s="21" t="str">
        <f>VLOOKUP($A593,Location!$A:$J,10,FALSE)</f>
        <v>NRG Stadium</v>
      </c>
      <c r="P593" s="27">
        <v>2</v>
      </c>
      <c r="Q593" s="27">
        <v>1</v>
      </c>
      <c r="R593" s="27" t="str">
        <f t="shared" si="55"/>
        <v>2-1</v>
      </c>
      <c r="S593" s="21">
        <v>0</v>
      </c>
      <c r="T593" s="20">
        <f>VLOOKUP($A593,Database!$A:$Y,10,FALSE)</f>
        <v>34</v>
      </c>
      <c r="U593" s="20">
        <f>VLOOKUP($A593,Database!$A:$Y,11,FALSE)</f>
        <v>140</v>
      </c>
      <c r="V593" s="20">
        <f>VLOOKUP($A593,Database!$A:$Y,12,FALSE)</f>
        <v>170</v>
      </c>
      <c r="W593" s="20" t="str">
        <f>VLOOKUP(A593,Database!A:M,13,FALSE)</f>
        <v>Terminé</v>
      </c>
      <c r="X593" s="20">
        <f>VLOOKUP($A593,Database!$A:$Y,20,FALSE)</f>
        <v>1</v>
      </c>
      <c r="Y593" s="20">
        <f>VLOOKUP($A593,Database!$A:$Y,21,FALSE)</f>
        <v>1</v>
      </c>
      <c r="Z593" s="20">
        <f t="shared" si="54"/>
        <v>0</v>
      </c>
      <c r="AA593" s="20">
        <f t="shared" si="50"/>
        <v>0</v>
      </c>
      <c r="AB593" s="20">
        <f t="shared" ca="1" si="51"/>
        <v>0</v>
      </c>
      <c r="AC593" s="20">
        <f t="shared" ca="1" si="52"/>
        <v>0</v>
      </c>
      <c r="AD593" s="20" t="str">
        <f ca="1">IF(AC593=0,"",IF(OR(ISBLANK(P593),ISBLANK(Q593)),"",IF(ISBLANK(VLOOKUP(A593,Database!A:AA,22,FALSE)),"",VLOOKUP(A593,Database!A:AA,22,FALSE))))</f>
        <v/>
      </c>
      <c r="AE593" s="20">
        <f ca="1">IFERROR(
   IF(
     OR(ISBLANK(P593),ISBLANK(Q593)),
     "",
     IF(
       AND(AB593&lt;&gt;"",OR(W593="Terminé",W593="En cours")),
       VLOOKUP(AD593,Setup_ScoreExactBonus!A:D,4,FALSE),
       0
     )),
  0)</f>
        <v>0</v>
      </c>
      <c r="AF593" s="21">
        <f t="shared" ca="1" si="53"/>
        <v>0</v>
      </c>
      <c r="AG593" s="21">
        <f ca="1">SUMIFS(AF$2:AF593,D$2:D593,D593)</f>
        <v>478</v>
      </c>
    </row>
    <row r="594" spans="1:33" hidden="1" x14ac:dyDescent="0.35">
      <c r="A594" s="21">
        <f>IF(ISBLANK(B594),"",COUNTIF(B$2:B594,B594))-1</f>
        <v>21</v>
      </c>
      <c r="B594" s="27">
        <v>26</v>
      </c>
      <c r="C594" s="10">
        <v>46184.875</v>
      </c>
      <c r="D594" s="21" t="str">
        <f>VLOOKUP(Pronostics!$B594,Setup_MPP!$A:$G,3,FALSE)</f>
        <v>Mohamad#5GGG1</v>
      </c>
      <c r="E594" s="21" t="str">
        <f>VLOOKUP(Pronostics!$B594,Setup_MPP!$A:$G,2,FALSE)</f>
        <v>Mohamad EL KAWAS</v>
      </c>
      <c r="F594" s="21" t="str">
        <f>VLOOKUP($B594,Setup_MPP!$A:$E,4,FALSE)</f>
        <v>#EB8787</v>
      </c>
      <c r="G594" s="21" t="str">
        <f>VLOOKUP($B594,Setup_MPP!$A:$E,5,FALSE)</f>
        <v>#368E2C</v>
      </c>
      <c r="H594" s="21" t="str">
        <f>IFERROR(IF(AND(A594&gt;=1,A594&lt;=104),VLOOKUP($A594,Location!$A:$J,6,FALSE),IF(A594=0,"Avant l'ouverture",IF(OR(A594=105,A594=106),"Bonus"))),"")</f>
        <v>Tour 1</v>
      </c>
      <c r="I594" s="21" t="str">
        <f>IF(LEFT(H594,4)="Tour",VLOOKUP(A594,Database!$A:$C,3,FALSE),"")</f>
        <v>K</v>
      </c>
      <c r="J594" s="21" t="str">
        <f>VLOOKUP($A594,Location!$A:$J,7,FALSE)</f>
        <v>Portugal</v>
      </c>
      <c r="K594" s="21" t="str">
        <f>IFERROR(VLOOKUP(J594,Setup_Team!$B:$C,2,FALSE), "TDB")</f>
        <v>PRT</v>
      </c>
      <c r="L594" s="21" t="str">
        <f>VLOOKUP($A594,Location!$A:$J,8,FALSE)</f>
        <v>RD Congo</v>
      </c>
      <c r="M594" s="21" t="str">
        <f>IFERROR(VLOOKUP(L594,Setup_Team!$B:$C,2,FALSE), "TDB")</f>
        <v>COD</v>
      </c>
      <c r="P594" s="27">
        <v>3</v>
      </c>
      <c r="Q594" s="27">
        <v>0</v>
      </c>
      <c r="R594" s="27" t="str">
        <f t="shared" si="55"/>
        <v>3-0</v>
      </c>
      <c r="S594" s="21">
        <v>0</v>
      </c>
      <c r="T594" s="20">
        <f>VLOOKUP($A594,Database!$A:$Y,10,FALSE)</f>
        <v>34</v>
      </c>
      <c r="U594" s="20">
        <f>VLOOKUP($A594,Database!$A:$Y,11,FALSE)</f>
        <v>140</v>
      </c>
      <c r="V594" s="20">
        <f>VLOOKUP($A594,Database!$A:$Y,12,FALSE)</f>
        <v>170</v>
      </c>
      <c r="W594" s="20" t="str">
        <f>VLOOKUP(A594,Database!A:M,13,FALSE)</f>
        <v>Terminé</v>
      </c>
      <c r="X594" s="20">
        <f>VLOOKUP($A594,Database!$A:$Y,20,FALSE)</f>
        <v>1</v>
      </c>
      <c r="Y594" s="20">
        <f>VLOOKUP($A594,Database!$A:$Y,21,FALSE)</f>
        <v>1</v>
      </c>
      <c r="Z594" s="20">
        <f t="shared" si="54"/>
        <v>0</v>
      </c>
      <c r="AA594" s="20">
        <f t="shared" si="50"/>
        <v>0</v>
      </c>
      <c r="AB594" s="20">
        <f t="shared" ca="1" si="51"/>
        <v>0</v>
      </c>
      <c r="AC594" s="20">
        <f t="shared" ca="1" si="52"/>
        <v>0</v>
      </c>
      <c r="AD594" s="20" t="str">
        <f ca="1">IF(AC594=0,"",IF(OR(ISBLANK(P594),ISBLANK(Q594)),"",IF(ISBLANK(VLOOKUP(A594,Database!A:AA,22,FALSE)),"",VLOOKUP(A594,Database!A:AA,22,FALSE))))</f>
        <v/>
      </c>
      <c r="AE594" s="20">
        <f ca="1">IFERROR(
   IF(
     OR(ISBLANK(P594),ISBLANK(Q594)),
     "",
     IF(
       AND(AB594&lt;&gt;"",OR(W594="Terminé",W594="En cours")),
       VLOOKUP(AD594,Setup_ScoreExactBonus!A:D,4,FALSE),
       0
     )),
  0)</f>
        <v>0</v>
      </c>
      <c r="AF594" s="21">
        <f t="shared" ca="1" si="53"/>
        <v>0</v>
      </c>
      <c r="AG594" s="21">
        <f ca="1">SUMIFS(AF$2:AF594,D$2:D594,D594)</f>
        <v>439</v>
      </c>
    </row>
    <row r="595" spans="1:33" hidden="1" x14ac:dyDescent="0.35">
      <c r="A595" s="21">
        <f>IF(ISBLANK(B595),"",COUNTIF(B$2:B595,B595))-1</f>
        <v>21</v>
      </c>
      <c r="B595" s="27">
        <v>27</v>
      </c>
      <c r="C595" s="10">
        <f>VLOOKUP($A595+IF($A595=0,1,0),Database!$A:$Y,7,FALSE)</f>
        <v>46190.791666666664</v>
      </c>
      <c r="D595" s="21" t="str">
        <f>VLOOKUP(Pronostics!$B595,Setup_MPP!$A:$G,3,FALSE)</f>
        <v>maryemkappa</v>
      </c>
      <c r="E595" s="21" t="str">
        <f>VLOOKUP(Pronostics!$B595,Setup_MPP!$A:$G,2,FALSE)</f>
        <v>Maryem GUIZANI</v>
      </c>
      <c r="F595" s="21" t="str">
        <f>VLOOKUP($B595,Setup_MPP!$A:$E,4,FALSE)</f>
        <v>#BCA2F4</v>
      </c>
      <c r="G595" s="21" t="str">
        <f>VLOOKUP($B595,Setup_MPP!$A:$E,5,FALSE)</f>
        <v>#6D3DD5</v>
      </c>
      <c r="H595" s="21" t="str">
        <f>IFERROR(IF(AND(A595&gt;=1,A595&lt;=104),VLOOKUP($A595,Location!$A:$J,6,FALSE),IF(A595=0,"Avant l'ouverture",IF(OR(A595=105,A595=106),"Bonus"))),"")</f>
        <v>Tour 1</v>
      </c>
      <c r="I595" s="21" t="str">
        <f>IF(LEFT(H595,4)="Tour",VLOOKUP(A595,Database!$A:$C,3,FALSE),"")</f>
        <v>K</v>
      </c>
      <c r="J595" s="21" t="str">
        <f>VLOOKUP($A595,Location!$A:$J,7,FALSE)</f>
        <v>Portugal</v>
      </c>
      <c r="K595" s="21" t="str">
        <f>IFERROR(VLOOKUP(J595,Setup_Team!$B:$C,2,FALSE), "TDB")</f>
        <v>PRT</v>
      </c>
      <c r="L595" s="21" t="str">
        <f>VLOOKUP($A595,Location!$A:$J,8,FALSE)</f>
        <v>RD Congo</v>
      </c>
      <c r="M595" s="21" t="str">
        <f>IFERROR(VLOOKUP(L595,Setup_Team!$B:$C,2,FALSE), "TDB")</f>
        <v>COD</v>
      </c>
      <c r="R595" s="27" t="str">
        <f t="shared" si="55"/>
        <v>0-0</v>
      </c>
      <c r="S595" s="21">
        <v>0</v>
      </c>
      <c r="T595" s="20">
        <f>VLOOKUP($A595,Database!$A:$Y,10,FALSE)</f>
        <v>34</v>
      </c>
      <c r="U595" s="20">
        <f>VLOOKUP($A595,Database!$A:$Y,11,FALSE)</f>
        <v>140</v>
      </c>
      <c r="V595" s="20">
        <f>VLOOKUP($A595,Database!$A:$Y,12,FALSE)</f>
        <v>170</v>
      </c>
      <c r="W595" s="20" t="str">
        <f>VLOOKUP(A595,Database!A:M,13,FALSE)</f>
        <v>Terminé</v>
      </c>
      <c r="X595" s="20">
        <f>VLOOKUP($A595,Database!$A:$Y,20,FALSE)</f>
        <v>1</v>
      </c>
      <c r="Y595" s="20">
        <f>VLOOKUP($A595,Database!$A:$Y,21,FALSE)</f>
        <v>1</v>
      </c>
      <c r="Z595" s="20">
        <f t="shared" si="54"/>
        <v>1</v>
      </c>
      <c r="AA595" s="20" t="str">
        <f t="shared" si="50"/>
        <v/>
      </c>
      <c r="AB595" s="20">
        <f t="shared" ca="1" si="51"/>
        <v>140</v>
      </c>
      <c r="AC595" s="20">
        <f t="shared" ca="1" si="52"/>
        <v>0</v>
      </c>
      <c r="AD595" s="20" t="str">
        <f ca="1">IF(AC595=0,"",IF(OR(ISBLANK(P595),ISBLANK(Q595)),"",IF(ISBLANK(VLOOKUP(A595,Database!A:AA,22,FALSE)),"",VLOOKUP(A595,Database!A:AA,22,FALSE))))</f>
        <v/>
      </c>
      <c r="AE595" s="20" t="str">
        <f>IFERROR(
   IF(
     OR(ISBLANK(P595),ISBLANK(Q595)),
     "",
     IF(
       AND(AB595&lt;&gt;"",OR(W595="Terminé",W595="En cours")),
       VLOOKUP(AD595,Setup_ScoreExactBonus!A:D,4,FALSE),
       0
     )),
  0)</f>
        <v/>
      </c>
      <c r="AF595" s="21">
        <f t="shared" si="53"/>
        <v>0</v>
      </c>
      <c r="AG595" s="21">
        <f>SUMIFS(AF$2:AF595,D$2:D595,D595)</f>
        <v>0</v>
      </c>
    </row>
    <row r="596" spans="1:33" hidden="1" x14ac:dyDescent="0.35">
      <c r="A596" s="21">
        <f>IF(ISBLANK(B596),"",COUNTIF(B$2:B596,B596))-1</f>
        <v>22</v>
      </c>
      <c r="B596" s="27">
        <v>1</v>
      </c>
      <c r="C596" s="10">
        <f>VLOOKUP($A596+IF($A596=0,1,0),Database!$A:$Y,7,FALSE)</f>
        <v>46190.916666666664</v>
      </c>
      <c r="D596" s="21" t="str">
        <f>VLOOKUP(Pronostics!$B596,Setup_MPP!$A:$G,3,FALSE)</f>
        <v>_Nicolas_LM_</v>
      </c>
      <c r="E596" s="21" t="str">
        <f>VLOOKUP(Pronostics!$B596,Setup_MPP!$A:$G,2,FALSE)</f>
        <v>Nicolas LE MOUEL</v>
      </c>
      <c r="F596" s="21" t="str">
        <f>VLOOKUP($B596,Setup_MPP!$A:$E,4,FALSE)</f>
        <v>#F7C79D</v>
      </c>
      <c r="G596" s="21" t="str">
        <f>VLOOKUP($B596,Setup_MPP!$A:$E,5,FALSE)</f>
        <v>#FFBE85</v>
      </c>
      <c r="H596" s="21" t="str">
        <f>IFERROR(IF(AND(A596&gt;=1,A596&lt;=104),VLOOKUP($A596,Location!$A:$J,6,FALSE),IF(A596=0,"Avant l'ouverture",IF(OR(A596=105,A596=106),"Bonus"))),"")</f>
        <v>Tour 1</v>
      </c>
      <c r="I596" s="21" t="str">
        <f>IF(LEFT(H596,4)="Tour",VLOOKUP(A596,Database!$A:$C,3,FALSE),"")</f>
        <v>L</v>
      </c>
      <c r="J596" s="21" t="str">
        <f>VLOOKUP($A596,Location!$A:$J,7,FALSE)</f>
        <v>Angleterre</v>
      </c>
      <c r="K596" s="21" t="str">
        <f>IFERROR(VLOOKUP(J596,Setup_Team!$B:$C,2,FALSE), "TDB")</f>
        <v>ENG</v>
      </c>
      <c r="L596" s="21" t="str">
        <f>VLOOKUP($A596,Location!$A:$J,8,FALSE)</f>
        <v>Croatie</v>
      </c>
      <c r="M596" s="21" t="str">
        <f>IFERROR(VLOOKUP(L596,Setup_Team!$B:$C,2,FALSE), "TDB")</f>
        <v>HRV</v>
      </c>
      <c r="N596" s="21" t="str">
        <f>VLOOKUP($A596,Location!$A:$J,9,FALSE)</f>
        <v>Arlington, Dallas, Texas</v>
      </c>
      <c r="O596" s="21" t="str">
        <f>VLOOKUP($A596,Location!$A:$J,10,FALSE)</f>
        <v>AT&amp;T Stadium</v>
      </c>
      <c r="P596" s="27">
        <v>2</v>
      </c>
      <c r="Q596" s="27">
        <v>1</v>
      </c>
      <c r="R596" s="27" t="str">
        <f t="shared" si="55"/>
        <v>2-1</v>
      </c>
      <c r="S596" s="21">
        <v>0</v>
      </c>
      <c r="T596" s="20">
        <f>VLOOKUP($A596,Database!$A:$Y,10,FALSE)</f>
        <v>59</v>
      </c>
      <c r="U596" s="20">
        <f>VLOOKUP($A596,Database!$A:$Y,11,FALSE)</f>
        <v>119</v>
      </c>
      <c r="V596" s="20">
        <f>VLOOKUP($A596,Database!$A:$Y,12,FALSE)</f>
        <v>133</v>
      </c>
      <c r="W596" s="20" t="str">
        <f>VLOOKUP(A596,Database!A:M,13,FALSE)</f>
        <v>Terminé</v>
      </c>
      <c r="X596" s="20">
        <f>VLOOKUP($A596,Database!$A:$Y,20,FALSE)</f>
        <v>4</v>
      </c>
      <c r="Y596" s="20">
        <f>VLOOKUP($A596,Database!$A:$Y,21,FALSE)</f>
        <v>2</v>
      </c>
      <c r="Z596" s="20">
        <f t="shared" si="54"/>
        <v>0</v>
      </c>
      <c r="AA596" s="20">
        <f t="shared" si="50"/>
        <v>1</v>
      </c>
      <c r="AB596" s="20">
        <f t="shared" ca="1" si="51"/>
        <v>59</v>
      </c>
      <c r="AC596" s="20">
        <f t="shared" ca="1" si="52"/>
        <v>0</v>
      </c>
      <c r="AD596" s="20" t="str">
        <f ca="1">IF(AC596=0,"",IF(OR(ISBLANK(P596),ISBLANK(Q596)),"",IF(ISBLANK(VLOOKUP(A596,Database!A:AA,22,FALSE)),"",VLOOKUP(A596,Database!A:AA,22,FALSE))))</f>
        <v/>
      </c>
      <c r="AE596" s="20">
        <f ca="1">IFERROR(
   IF(
     OR(ISBLANK(P596),ISBLANK(Q596)),
     "",
     IF(
       AND(AB596&lt;&gt;"",OR(W596="Terminé",W596="En cours")),
       VLOOKUP(AD596,Setup_ScoreExactBonus!A:D,4,FALSE),
       0
     )),
  0)</f>
        <v>0</v>
      </c>
      <c r="AF596" s="21">
        <f t="shared" ca="1" si="53"/>
        <v>59</v>
      </c>
      <c r="AG596" s="21">
        <f ca="1">SUMIFS(AF$2:AF596,D$2:D596,D596)</f>
        <v>940</v>
      </c>
    </row>
    <row r="597" spans="1:33" hidden="1" x14ac:dyDescent="0.35">
      <c r="A597" s="21">
        <f>IF(ISBLANK(B597),"",COUNTIF(B$2:B597,B597))-1</f>
        <v>22</v>
      </c>
      <c r="B597" s="27">
        <v>2</v>
      </c>
      <c r="C597" s="10">
        <f>VLOOKUP($A597+IF($A597=0,1,0),Database!$A:$Y,7,FALSE)</f>
        <v>46190.916666666664</v>
      </c>
      <c r="D597" s="21" t="str">
        <f>VLOOKUP(Pronostics!$B597,Setup_MPP!$A:$G,3,FALSE)</f>
        <v>leaelaz</v>
      </c>
      <c r="E597" s="21" t="str">
        <f>VLOOKUP(Pronostics!$B597,Setup_MPP!$A:$G,2,FALSE)</f>
        <v>Léa EL ASERY</v>
      </c>
      <c r="F597" s="21" t="str">
        <f>VLOOKUP($B597,Setup_MPP!$A:$E,4,FALSE)</f>
        <v>#FFBEBE</v>
      </c>
      <c r="G597" s="21" t="str">
        <f>VLOOKUP($B597,Setup_MPP!$A:$E,5,FALSE)</f>
        <v>#DF6868</v>
      </c>
      <c r="H597" s="21" t="str">
        <f>IFERROR(IF(AND(A597&gt;=1,A597&lt;=104),VLOOKUP($A597,Location!$A:$J,6,FALSE),IF(A597=0,"Avant l'ouverture",IF(OR(A597=105,A597=106),"Bonus"))),"")</f>
        <v>Tour 1</v>
      </c>
      <c r="I597" s="21" t="str">
        <f>IF(LEFT(H597,4)="Tour",VLOOKUP(A597,Database!$A:$C,3,FALSE),"")</f>
        <v>L</v>
      </c>
      <c r="J597" s="21" t="str">
        <f>VLOOKUP($A597,Location!$A:$J,7,FALSE)</f>
        <v>Angleterre</v>
      </c>
      <c r="K597" s="21" t="str">
        <f>IFERROR(VLOOKUP(J597,Setup_Team!$B:$C,2,FALSE), "TDB")</f>
        <v>ENG</v>
      </c>
      <c r="L597" s="21" t="str">
        <f>VLOOKUP($A597,Location!$A:$J,8,FALSE)</f>
        <v>Croatie</v>
      </c>
      <c r="M597" s="21" t="str">
        <f>IFERROR(VLOOKUP(L597,Setup_Team!$B:$C,2,FALSE), "TDB")</f>
        <v>HRV</v>
      </c>
      <c r="N597" s="21" t="str">
        <f>VLOOKUP($A597,Location!$A:$J,9,FALSE)</f>
        <v>Arlington, Dallas, Texas</v>
      </c>
      <c r="O597" s="21" t="str">
        <f>VLOOKUP($A597,Location!$A:$J,10,FALSE)</f>
        <v>AT&amp;T Stadium</v>
      </c>
      <c r="P597" s="27">
        <v>2</v>
      </c>
      <c r="Q597" s="27">
        <v>2</v>
      </c>
      <c r="R597" s="27" t="str">
        <f t="shared" si="55"/>
        <v>2-2</v>
      </c>
      <c r="S597" s="21">
        <v>0</v>
      </c>
      <c r="T597" s="20">
        <f>VLOOKUP($A597,Database!$A:$Y,10,FALSE)</f>
        <v>59</v>
      </c>
      <c r="U597" s="20">
        <f>VLOOKUP($A597,Database!$A:$Y,11,FALSE)</f>
        <v>119</v>
      </c>
      <c r="V597" s="20">
        <f>VLOOKUP($A597,Database!$A:$Y,12,FALSE)</f>
        <v>133</v>
      </c>
      <c r="W597" s="20" t="str">
        <f>VLOOKUP(A597,Database!A:M,13,FALSE)</f>
        <v>Terminé</v>
      </c>
      <c r="X597" s="20">
        <f>VLOOKUP($A597,Database!$A:$Y,20,FALSE)</f>
        <v>4</v>
      </c>
      <c r="Y597" s="20">
        <f>VLOOKUP($A597,Database!$A:$Y,21,FALSE)</f>
        <v>2</v>
      </c>
      <c r="Z597" s="20">
        <f t="shared" si="54"/>
        <v>0</v>
      </c>
      <c r="AA597" s="20">
        <f t="shared" si="50"/>
        <v>0</v>
      </c>
      <c r="AB597" s="20">
        <f t="shared" ca="1" si="51"/>
        <v>0</v>
      </c>
      <c r="AC597" s="20">
        <f t="shared" ca="1" si="52"/>
        <v>0</v>
      </c>
      <c r="AD597" s="20" t="str">
        <f ca="1">IF(AC597=0,"",IF(OR(ISBLANK(P597),ISBLANK(Q597)),"",IF(ISBLANK(VLOOKUP(A597,Database!A:AA,22,FALSE)),"",VLOOKUP(A597,Database!A:AA,22,FALSE))))</f>
        <v/>
      </c>
      <c r="AE597" s="20">
        <f ca="1">IFERROR(
   IF(
     OR(ISBLANK(P597),ISBLANK(Q597)),
     "",
     IF(
       AND(AB597&lt;&gt;"",OR(W597="Terminé",W597="En cours")),
       VLOOKUP(AD597,Setup_ScoreExactBonus!A:D,4,FALSE),
       0
     )),
  0)</f>
        <v>0</v>
      </c>
      <c r="AF597" s="21">
        <f t="shared" ca="1" si="53"/>
        <v>0</v>
      </c>
      <c r="AG597" s="21">
        <f ca="1">SUMIFS(AF$2:AF597,D$2:D597,D597)</f>
        <v>855</v>
      </c>
    </row>
    <row r="598" spans="1:33" hidden="1" x14ac:dyDescent="0.35">
      <c r="A598" s="21">
        <f>IF(ISBLANK(B598),"",COUNTIF(B$2:B598,B598))-1</f>
        <v>22</v>
      </c>
      <c r="B598" s="27">
        <v>3</v>
      </c>
      <c r="C598" s="10">
        <f>VLOOKUP($A598+IF($A598=0,1,0),Database!$A:$Y,7,FALSE)</f>
        <v>46190.916666666664</v>
      </c>
      <c r="D598" s="21" t="str">
        <f>VLOOKUP(Pronostics!$B598,Setup_MPP!$A:$G,3,FALSE)</f>
        <v>PasMetalleux</v>
      </c>
      <c r="E598" s="21" t="str">
        <f>VLOOKUP(Pronostics!$B598,Setup_MPP!$A:$G,2,FALSE)</f>
        <v>Elwenn JOUBREL</v>
      </c>
      <c r="F598" s="21" t="str">
        <f>VLOOKUP($B598,Setup_MPP!$A:$E,4,FALSE)</f>
        <v>#F5C7FC</v>
      </c>
      <c r="G598" s="21" t="str">
        <f>VLOOKUP($B598,Setup_MPP!$A:$E,5,FALSE)</f>
        <v>#C489CF</v>
      </c>
      <c r="H598" s="21" t="str">
        <f>IFERROR(IF(AND(A598&gt;=1,A598&lt;=104),VLOOKUP($A598,Location!$A:$J,6,FALSE),IF(A598=0,"Avant l'ouverture",IF(OR(A598=105,A598=106),"Bonus"))),"")</f>
        <v>Tour 1</v>
      </c>
      <c r="I598" s="21" t="str">
        <f>IF(LEFT(H598,4)="Tour",VLOOKUP(A598,Database!$A:$C,3,FALSE),"")</f>
        <v>L</v>
      </c>
      <c r="J598" s="21" t="str">
        <f>VLOOKUP($A598,Location!$A:$J,7,FALSE)</f>
        <v>Angleterre</v>
      </c>
      <c r="K598" s="21" t="str">
        <f>IFERROR(VLOOKUP(J598,Setup_Team!$B:$C,2,FALSE), "TDB")</f>
        <v>ENG</v>
      </c>
      <c r="L598" s="21" t="str">
        <f>VLOOKUP($A598,Location!$A:$J,8,FALSE)</f>
        <v>Croatie</v>
      </c>
      <c r="M598" s="21" t="str">
        <f>IFERROR(VLOOKUP(L598,Setup_Team!$B:$C,2,FALSE), "TDB")</f>
        <v>HRV</v>
      </c>
      <c r="N598" s="21" t="str">
        <f>VLOOKUP($A598,Location!$A:$J,9,FALSE)</f>
        <v>Arlington, Dallas, Texas</v>
      </c>
      <c r="O598" s="21" t="str">
        <f>VLOOKUP($A598,Location!$A:$J,10,FALSE)</f>
        <v>AT&amp;T Stadium</v>
      </c>
      <c r="P598" s="27">
        <v>2</v>
      </c>
      <c r="Q598" s="27">
        <v>2</v>
      </c>
      <c r="R598" s="27" t="str">
        <f t="shared" si="55"/>
        <v>2-2</v>
      </c>
      <c r="S598" s="21">
        <v>0</v>
      </c>
      <c r="T598" s="20">
        <f>VLOOKUP($A598,Database!$A:$Y,10,FALSE)</f>
        <v>59</v>
      </c>
      <c r="U598" s="20">
        <f>VLOOKUP($A598,Database!$A:$Y,11,FALSE)</f>
        <v>119</v>
      </c>
      <c r="V598" s="20">
        <f>VLOOKUP($A598,Database!$A:$Y,12,FALSE)</f>
        <v>133</v>
      </c>
      <c r="W598" s="20" t="str">
        <f>VLOOKUP(A598,Database!A:M,13,FALSE)</f>
        <v>Terminé</v>
      </c>
      <c r="X598" s="20">
        <f>VLOOKUP($A598,Database!$A:$Y,20,FALSE)</f>
        <v>4</v>
      </c>
      <c r="Y598" s="20">
        <f>VLOOKUP($A598,Database!$A:$Y,21,FALSE)</f>
        <v>2</v>
      </c>
      <c r="Z598" s="20">
        <f t="shared" si="54"/>
        <v>0</v>
      </c>
      <c r="AA598" s="20">
        <f t="shared" si="50"/>
        <v>0</v>
      </c>
      <c r="AB598" s="20">
        <f t="shared" ca="1" si="51"/>
        <v>0</v>
      </c>
      <c r="AC598" s="20">
        <f t="shared" ca="1" si="52"/>
        <v>0</v>
      </c>
      <c r="AD598" s="20" t="str">
        <f ca="1">IF(AC598=0,"",IF(OR(ISBLANK(P598),ISBLANK(Q598)),"",IF(ISBLANK(VLOOKUP(A598,Database!A:AA,22,FALSE)),"",VLOOKUP(A598,Database!A:AA,22,FALSE))))</f>
        <v/>
      </c>
      <c r="AE598" s="20">
        <f ca="1">IFERROR(
   IF(
     OR(ISBLANK(P598),ISBLANK(Q598)),
     "",
     IF(
       AND(AB598&lt;&gt;"",OR(W598="Terminé",W598="En cours")),
       VLOOKUP(AD598,Setup_ScoreExactBonus!A:D,4,FALSE),
       0
     )),
  0)</f>
        <v>0</v>
      </c>
      <c r="AF598" s="21">
        <f t="shared" ca="1" si="53"/>
        <v>0</v>
      </c>
      <c r="AG598" s="21">
        <f ca="1">SUMIFS(AF$2:AF598,D$2:D598,D598)</f>
        <v>907</v>
      </c>
    </row>
    <row r="599" spans="1:33" hidden="1" x14ac:dyDescent="0.35">
      <c r="A599" s="21">
        <f>IF(ISBLANK(B599),"",COUNTIF(B$2:B599,B599))-1</f>
        <v>22</v>
      </c>
      <c r="B599" s="27">
        <v>4</v>
      </c>
      <c r="C599" s="10">
        <f>VLOOKUP($A599+IF($A599=0,1,0),Database!$A:$Y,7,FALSE)</f>
        <v>46190.916666666664</v>
      </c>
      <c r="D599" s="21" t="str">
        <f>VLOOKUP(Pronostics!$B599,Setup_MPP!$A:$G,3,FALSE)</f>
        <v>Popo444</v>
      </c>
      <c r="E599" s="21" t="str">
        <f>VLOOKUP(Pronostics!$B599,Setup_MPP!$A:$G,2,FALSE)</f>
        <v>Pauline OLIVIER</v>
      </c>
      <c r="F599" s="21" t="str">
        <f>VLOOKUP($B599,Setup_MPP!$A:$E,4,FALSE)</f>
        <v>#A5EA7F</v>
      </c>
      <c r="G599" s="21" t="str">
        <f>VLOOKUP($B599,Setup_MPP!$A:$E,5,FALSE)</f>
        <v>#80C65A</v>
      </c>
      <c r="H599" s="21" t="str">
        <f>IFERROR(IF(AND(A599&gt;=1,A599&lt;=104),VLOOKUP($A599,Location!$A:$J,6,FALSE),IF(A599=0,"Avant l'ouverture",IF(OR(A599=105,A599=106),"Bonus"))),"")</f>
        <v>Tour 1</v>
      </c>
      <c r="I599" s="21" t="str">
        <f>IF(LEFT(H599,4)="Tour",VLOOKUP(A599,Database!$A:$C,3,FALSE),"")</f>
        <v>L</v>
      </c>
      <c r="J599" s="21" t="str">
        <f>VLOOKUP($A599,Location!$A:$J,7,FALSE)</f>
        <v>Angleterre</v>
      </c>
      <c r="K599" s="21" t="str">
        <f>IFERROR(VLOOKUP(J599,Setup_Team!$B:$C,2,FALSE), "TDB")</f>
        <v>ENG</v>
      </c>
      <c r="L599" s="21" t="str">
        <f>VLOOKUP($A599,Location!$A:$J,8,FALSE)</f>
        <v>Croatie</v>
      </c>
      <c r="M599" s="21" t="str">
        <f>IFERROR(VLOOKUP(L599,Setup_Team!$B:$C,2,FALSE), "TDB")</f>
        <v>HRV</v>
      </c>
      <c r="N599" s="21" t="str">
        <f>VLOOKUP($A599,Location!$A:$J,9,FALSE)</f>
        <v>Arlington, Dallas, Texas</v>
      </c>
      <c r="O599" s="21" t="str">
        <f>VLOOKUP($A599,Location!$A:$J,10,FALSE)</f>
        <v>AT&amp;T Stadium</v>
      </c>
      <c r="P599" s="27">
        <v>2</v>
      </c>
      <c r="Q599" s="27">
        <v>1</v>
      </c>
      <c r="R599" s="27" t="str">
        <f t="shared" si="55"/>
        <v>2-1</v>
      </c>
      <c r="S599" s="21">
        <v>0</v>
      </c>
      <c r="T599" s="20">
        <f>VLOOKUP($A599,Database!$A:$Y,10,FALSE)</f>
        <v>59</v>
      </c>
      <c r="U599" s="20">
        <f>VLOOKUP($A599,Database!$A:$Y,11,FALSE)</f>
        <v>119</v>
      </c>
      <c r="V599" s="20">
        <f>VLOOKUP($A599,Database!$A:$Y,12,FALSE)</f>
        <v>133</v>
      </c>
      <c r="W599" s="20" t="str">
        <f>VLOOKUP(A599,Database!A:M,13,FALSE)</f>
        <v>Terminé</v>
      </c>
      <c r="X599" s="20">
        <f>VLOOKUP($A599,Database!$A:$Y,20,FALSE)</f>
        <v>4</v>
      </c>
      <c r="Y599" s="20">
        <f>VLOOKUP($A599,Database!$A:$Y,21,FALSE)</f>
        <v>2</v>
      </c>
      <c r="Z599" s="20">
        <f t="shared" si="54"/>
        <v>0</v>
      </c>
      <c r="AA599" s="20">
        <f t="shared" si="50"/>
        <v>1</v>
      </c>
      <c r="AB599" s="20">
        <f t="shared" ca="1" si="51"/>
        <v>59</v>
      </c>
      <c r="AC599" s="20">
        <f t="shared" ca="1" si="52"/>
        <v>0</v>
      </c>
      <c r="AD599" s="20" t="str">
        <f ca="1">IF(AC599=0,"",IF(OR(ISBLANK(P599),ISBLANK(Q599)),"",IF(ISBLANK(VLOOKUP(A599,Database!A:AA,22,FALSE)),"",VLOOKUP(A599,Database!A:AA,22,FALSE))))</f>
        <v/>
      </c>
      <c r="AE599" s="20">
        <f ca="1">IFERROR(
   IF(
     OR(ISBLANK(P599),ISBLANK(Q599)),
     "",
     IF(
       AND(AB599&lt;&gt;"",OR(W599="Terminé",W599="En cours")),
       VLOOKUP(AD599,Setup_ScoreExactBonus!A:D,4,FALSE),
       0
     )),
  0)</f>
        <v>0</v>
      </c>
      <c r="AF599" s="21">
        <f t="shared" ca="1" si="53"/>
        <v>59</v>
      </c>
      <c r="AG599" s="21">
        <f ca="1">SUMIFS(AF$2:AF599,D$2:D599,D599)</f>
        <v>490</v>
      </c>
    </row>
    <row r="600" spans="1:33" hidden="1" x14ac:dyDescent="0.35">
      <c r="A600" s="21">
        <f>IF(ISBLANK(B600),"",COUNTIF(B$2:B600,B600))-1</f>
        <v>22</v>
      </c>
      <c r="B600" s="27">
        <v>5</v>
      </c>
      <c r="C600" s="10">
        <f>VLOOKUP($A600+IF($A600=0,1,0),Database!$A:$Y,7,FALSE)</f>
        <v>46190.916666666664</v>
      </c>
      <c r="D600" s="21" t="str">
        <f>VLOOKUP(Pronostics!$B600,Setup_MPP!$A:$G,3,FALSE)</f>
        <v>_Jujul</v>
      </c>
      <c r="E600" s="21" t="str">
        <f>VLOOKUP(Pronostics!$B600,Setup_MPP!$A:$G,2,FALSE)</f>
        <v>Julie BOISSIERE</v>
      </c>
      <c r="F600" s="21" t="str">
        <f>VLOOKUP($B600,Setup_MPP!$A:$E,4,FALSE)</f>
        <v>#D890FF</v>
      </c>
      <c r="G600" s="21" t="str">
        <f>VLOOKUP($B600,Setup_MPP!$A:$E,5,FALSE)</f>
        <v>#B750EF</v>
      </c>
      <c r="H600" s="21" t="str">
        <f>IFERROR(IF(AND(A600&gt;=1,A600&lt;=104),VLOOKUP($A600,Location!$A:$J,6,FALSE),IF(A600=0,"Avant l'ouverture",IF(OR(A600=105,A600=106),"Bonus"))),"")</f>
        <v>Tour 1</v>
      </c>
      <c r="I600" s="21" t="str">
        <f>IF(LEFT(H600,4)="Tour",VLOOKUP(A600,Database!$A:$C,3,FALSE),"")</f>
        <v>L</v>
      </c>
      <c r="J600" s="21" t="str">
        <f>VLOOKUP($A600,Location!$A:$J,7,FALSE)</f>
        <v>Angleterre</v>
      </c>
      <c r="K600" s="21" t="str">
        <f>IFERROR(VLOOKUP(J600,Setup_Team!$B:$C,2,FALSE), "TDB")</f>
        <v>ENG</v>
      </c>
      <c r="L600" s="21" t="str">
        <f>VLOOKUP($A600,Location!$A:$J,8,FALSE)</f>
        <v>Croatie</v>
      </c>
      <c r="M600" s="21" t="str">
        <f>IFERROR(VLOOKUP(L600,Setup_Team!$B:$C,2,FALSE), "TDB")</f>
        <v>HRV</v>
      </c>
      <c r="N600" s="21" t="str">
        <f>VLOOKUP($A600,Location!$A:$J,9,FALSE)</f>
        <v>Arlington, Dallas, Texas</v>
      </c>
      <c r="O600" s="21" t="str">
        <f>VLOOKUP($A600,Location!$A:$J,10,FALSE)</f>
        <v>AT&amp;T Stadium</v>
      </c>
      <c r="P600" s="27">
        <v>2</v>
      </c>
      <c r="Q600" s="27">
        <v>2</v>
      </c>
      <c r="R600" s="27" t="str">
        <f t="shared" si="55"/>
        <v>2-2</v>
      </c>
      <c r="S600" s="21">
        <v>0</v>
      </c>
      <c r="T600" s="20">
        <f>VLOOKUP($A600,Database!$A:$Y,10,FALSE)</f>
        <v>59</v>
      </c>
      <c r="U600" s="20">
        <f>VLOOKUP($A600,Database!$A:$Y,11,FALSE)</f>
        <v>119</v>
      </c>
      <c r="V600" s="20">
        <f>VLOOKUP($A600,Database!$A:$Y,12,FALSE)</f>
        <v>133</v>
      </c>
      <c r="W600" s="20" t="str">
        <f>VLOOKUP(A600,Database!A:M,13,FALSE)</f>
        <v>Terminé</v>
      </c>
      <c r="X600" s="20">
        <f>VLOOKUP($A600,Database!$A:$Y,20,FALSE)</f>
        <v>4</v>
      </c>
      <c r="Y600" s="20">
        <f>VLOOKUP($A600,Database!$A:$Y,21,FALSE)</f>
        <v>2</v>
      </c>
      <c r="Z600" s="20">
        <f t="shared" si="54"/>
        <v>0</v>
      </c>
      <c r="AA600" s="20">
        <f t="shared" si="50"/>
        <v>0</v>
      </c>
      <c r="AB600" s="20">
        <f t="shared" ca="1" si="51"/>
        <v>0</v>
      </c>
      <c r="AC600" s="20">
        <f t="shared" ca="1" si="52"/>
        <v>0</v>
      </c>
      <c r="AD600" s="20" t="str">
        <f ca="1">IF(AC600=0,"",IF(OR(ISBLANK(P600),ISBLANK(Q600)),"",IF(ISBLANK(VLOOKUP(A600,Database!A:AA,22,FALSE)),"",VLOOKUP(A600,Database!A:AA,22,FALSE))))</f>
        <v/>
      </c>
      <c r="AE600" s="20">
        <f ca="1">IFERROR(
   IF(
     OR(ISBLANK(P600),ISBLANK(Q600)),
     "",
     IF(
       AND(AB600&lt;&gt;"",OR(W600="Terminé",W600="En cours")),
       VLOOKUP(AD600,Setup_ScoreExactBonus!A:D,4,FALSE),
       0
     )),
  0)</f>
        <v>0</v>
      </c>
      <c r="AF600" s="21">
        <f t="shared" ca="1" si="53"/>
        <v>0</v>
      </c>
      <c r="AG600" s="21">
        <f ca="1">SUMIFS(AF$2:AF600,D$2:D600,D600)</f>
        <v>440</v>
      </c>
    </row>
    <row r="601" spans="1:33" hidden="1" x14ac:dyDescent="0.35">
      <c r="A601" s="21">
        <f>IF(ISBLANK(B601),"",COUNTIF(B$2:B601,B601))-1</f>
        <v>22</v>
      </c>
      <c r="B601" s="27">
        <v>6</v>
      </c>
      <c r="C601" s="10">
        <f>VLOOKUP($A601+IF($A601=0,1,0),Database!$A:$Y,7,FALSE)</f>
        <v>46190.916666666664</v>
      </c>
      <c r="D601" s="21" t="str">
        <f>VLOOKUP(Pronostics!$B601,Setup_MPP!$A:$G,3,FALSE)</f>
        <v>Julay</v>
      </c>
      <c r="E601" s="21" t="str">
        <f>VLOOKUP(Pronostics!$B601,Setup_MPP!$A:$G,2,FALSE)</f>
        <v>Julie BOUCHARD</v>
      </c>
      <c r="F601" s="21" t="str">
        <f>VLOOKUP($B601,Setup_MPP!$A:$E,4,FALSE)</f>
        <v>#A6F7B1</v>
      </c>
      <c r="G601" s="21" t="str">
        <f>VLOOKUP($B601,Setup_MPP!$A:$E,5,FALSE)</f>
        <v>#6EC179</v>
      </c>
      <c r="H601" s="21" t="str">
        <f>IFERROR(IF(AND(A601&gt;=1,A601&lt;=104),VLOOKUP($A601,Location!$A:$J,6,FALSE),IF(A601=0,"Avant l'ouverture",IF(OR(A601=105,A601=106),"Bonus"))),"")</f>
        <v>Tour 1</v>
      </c>
      <c r="I601" s="21" t="str">
        <f>IF(LEFT(H601,4)="Tour",VLOOKUP(A601,Database!$A:$C,3,FALSE),"")</f>
        <v>L</v>
      </c>
      <c r="J601" s="21" t="str">
        <f>VLOOKUP($A601,Location!$A:$J,7,FALSE)</f>
        <v>Angleterre</v>
      </c>
      <c r="K601" s="21" t="str">
        <f>IFERROR(VLOOKUP(J601,Setup_Team!$B:$C,2,FALSE), "TDB")</f>
        <v>ENG</v>
      </c>
      <c r="L601" s="21" t="str">
        <f>VLOOKUP($A601,Location!$A:$J,8,FALSE)</f>
        <v>Croatie</v>
      </c>
      <c r="M601" s="21" t="str">
        <f>IFERROR(VLOOKUP(L601,Setup_Team!$B:$C,2,FALSE), "TDB")</f>
        <v>HRV</v>
      </c>
      <c r="N601" s="21" t="str">
        <f>VLOOKUP($A601,Location!$A:$J,9,FALSE)</f>
        <v>Arlington, Dallas, Texas</v>
      </c>
      <c r="O601" s="21" t="str">
        <f>VLOOKUP($A601,Location!$A:$J,10,FALSE)</f>
        <v>AT&amp;T Stadium</v>
      </c>
      <c r="P601" s="27">
        <v>2</v>
      </c>
      <c r="Q601" s="27">
        <v>2</v>
      </c>
      <c r="R601" s="27" t="str">
        <f t="shared" si="55"/>
        <v>2-2</v>
      </c>
      <c r="S601" s="21">
        <v>0</v>
      </c>
      <c r="T601" s="20">
        <f>VLOOKUP($A601,Database!$A:$Y,10,FALSE)</f>
        <v>59</v>
      </c>
      <c r="U601" s="20">
        <f>VLOOKUP($A601,Database!$A:$Y,11,FALSE)</f>
        <v>119</v>
      </c>
      <c r="V601" s="20">
        <f>VLOOKUP($A601,Database!$A:$Y,12,FALSE)</f>
        <v>133</v>
      </c>
      <c r="W601" s="20" t="str">
        <f>VLOOKUP(A601,Database!A:M,13,FALSE)</f>
        <v>Terminé</v>
      </c>
      <c r="X601" s="20">
        <f>VLOOKUP($A601,Database!$A:$Y,20,FALSE)</f>
        <v>4</v>
      </c>
      <c r="Y601" s="20">
        <f>VLOOKUP($A601,Database!$A:$Y,21,FALSE)</f>
        <v>2</v>
      </c>
      <c r="Z601" s="20">
        <f t="shared" si="54"/>
        <v>0</v>
      </c>
      <c r="AA601" s="20">
        <f t="shared" si="50"/>
        <v>0</v>
      </c>
      <c r="AB601" s="20">
        <f t="shared" ca="1" si="51"/>
        <v>0</v>
      </c>
      <c r="AC601" s="20">
        <f t="shared" ca="1" si="52"/>
        <v>0</v>
      </c>
      <c r="AD601" s="20" t="str">
        <f ca="1">IF(AC601=0,"",IF(OR(ISBLANK(P601),ISBLANK(Q601)),"",IF(ISBLANK(VLOOKUP(A601,Database!A:AA,22,FALSE)),"",VLOOKUP(A601,Database!A:AA,22,FALSE))))</f>
        <v/>
      </c>
      <c r="AE601" s="20">
        <f ca="1">IFERROR(
   IF(
     OR(ISBLANK(P601),ISBLANK(Q601)),
     "",
     IF(
       AND(AB601&lt;&gt;"",OR(W601="Terminé",W601="En cours")),
       VLOOKUP(AD601,Setup_ScoreExactBonus!A:D,4,FALSE),
       0
     )),
  0)</f>
        <v>0</v>
      </c>
      <c r="AF601" s="21">
        <f t="shared" ca="1" si="53"/>
        <v>0</v>
      </c>
      <c r="AG601" s="21">
        <f ca="1">SUMIFS(AF$2:AF601,D$2:D601,D601)</f>
        <v>694</v>
      </c>
    </row>
    <row r="602" spans="1:33" hidden="1" x14ac:dyDescent="0.35">
      <c r="A602" s="21">
        <f>IF(ISBLANK(B602),"",COUNTIF(B$2:B602,B602))-1</f>
        <v>22</v>
      </c>
      <c r="B602" s="27">
        <v>7</v>
      </c>
      <c r="C602" s="10">
        <f>VLOOKUP($A602+IF($A602=0,1,0),Database!$A:$Y,7,FALSE)</f>
        <v>46190.916666666664</v>
      </c>
      <c r="D602" s="21" t="str">
        <f>VLOOKUP(Pronostics!$B602,Setup_MPP!$A:$G,3,FALSE)</f>
        <v>__Vince__</v>
      </c>
      <c r="E602" s="21" t="str">
        <f>VLOOKUP(Pronostics!$B602,Setup_MPP!$A:$G,2,FALSE)</f>
        <v>Vincent FRAYSSE</v>
      </c>
      <c r="F602" s="21" t="str">
        <f>VLOOKUP($B602,Setup_MPP!$A:$E,4,FALSE)</f>
        <v>#B2EAE8</v>
      </c>
      <c r="G602" s="21" t="str">
        <f>VLOOKUP($B602,Setup_MPP!$A:$E,5,FALSE)</f>
        <v>#6CB4B1</v>
      </c>
      <c r="H602" s="21" t="str">
        <f>IFERROR(IF(AND(A602&gt;=1,A602&lt;=104),VLOOKUP($A602,Location!$A:$J,6,FALSE),IF(A602=0,"Avant l'ouverture",IF(OR(A602=105,A602=106),"Bonus"))),"")</f>
        <v>Tour 1</v>
      </c>
      <c r="I602" s="21" t="str">
        <f>IF(LEFT(H602,4)="Tour",VLOOKUP(A602,Database!$A:$C,3,FALSE),"")</f>
        <v>L</v>
      </c>
      <c r="J602" s="21" t="str">
        <f>VLOOKUP($A602,Location!$A:$J,7,FALSE)</f>
        <v>Angleterre</v>
      </c>
      <c r="K602" s="21" t="str">
        <f>IFERROR(VLOOKUP(J602,Setup_Team!$B:$C,2,FALSE), "TDB")</f>
        <v>ENG</v>
      </c>
      <c r="L602" s="21" t="str">
        <f>VLOOKUP($A602,Location!$A:$J,8,FALSE)</f>
        <v>Croatie</v>
      </c>
      <c r="M602" s="21" t="str">
        <f>IFERROR(VLOOKUP(L602,Setup_Team!$B:$C,2,FALSE), "TDB")</f>
        <v>HRV</v>
      </c>
      <c r="N602" s="21" t="str">
        <f>VLOOKUP($A602,Location!$A:$J,9,FALSE)</f>
        <v>Arlington, Dallas, Texas</v>
      </c>
      <c r="O602" s="21" t="str">
        <f>VLOOKUP($A602,Location!$A:$J,10,FALSE)</f>
        <v>AT&amp;T Stadium</v>
      </c>
      <c r="P602" s="27">
        <v>3</v>
      </c>
      <c r="Q602" s="27">
        <v>1</v>
      </c>
      <c r="R602" s="27" t="str">
        <f t="shared" si="55"/>
        <v>3-1</v>
      </c>
      <c r="S602" s="21">
        <v>0</v>
      </c>
      <c r="T602" s="20">
        <f>VLOOKUP($A602,Database!$A:$Y,10,FALSE)</f>
        <v>59</v>
      </c>
      <c r="U602" s="20">
        <f>VLOOKUP($A602,Database!$A:$Y,11,FALSE)</f>
        <v>119</v>
      </c>
      <c r="V602" s="20">
        <f>VLOOKUP($A602,Database!$A:$Y,12,FALSE)</f>
        <v>133</v>
      </c>
      <c r="W602" s="20" t="str">
        <f>VLOOKUP(A602,Database!A:M,13,FALSE)</f>
        <v>Terminé</v>
      </c>
      <c r="X602" s="20">
        <f>VLOOKUP($A602,Database!$A:$Y,20,FALSE)</f>
        <v>4</v>
      </c>
      <c r="Y602" s="20">
        <f>VLOOKUP($A602,Database!$A:$Y,21,FALSE)</f>
        <v>2</v>
      </c>
      <c r="Z602" s="20">
        <f t="shared" si="54"/>
        <v>0</v>
      </c>
      <c r="AA602" s="20">
        <f t="shared" si="50"/>
        <v>1</v>
      </c>
      <c r="AB602" s="20">
        <f t="shared" ca="1" si="51"/>
        <v>59</v>
      </c>
      <c r="AC602" s="20">
        <f t="shared" ca="1" si="52"/>
        <v>0</v>
      </c>
      <c r="AD602" s="20" t="str">
        <f ca="1">IF(AC602=0,"",IF(OR(ISBLANK(P602),ISBLANK(Q602)),"",IF(ISBLANK(VLOOKUP(A602,Database!A:AA,22,FALSE)),"",VLOOKUP(A602,Database!A:AA,22,FALSE))))</f>
        <v/>
      </c>
      <c r="AE602" s="20">
        <f ca="1">IFERROR(
   IF(
     OR(ISBLANK(P602),ISBLANK(Q602)),
     "",
     IF(
       AND(AB602&lt;&gt;"",OR(W602="Terminé",W602="En cours")),
       VLOOKUP(AD602,Setup_ScoreExactBonus!A:D,4,FALSE),
       0
     )),
  0)</f>
        <v>0</v>
      </c>
      <c r="AF602" s="21">
        <f t="shared" ca="1" si="53"/>
        <v>59</v>
      </c>
      <c r="AG602" s="21">
        <f ca="1">SUMIFS(AF$2:AF602,D$2:D602,D602)</f>
        <v>404</v>
      </c>
    </row>
    <row r="603" spans="1:33" hidden="1" x14ac:dyDescent="0.35">
      <c r="A603" s="21">
        <f>IF(ISBLANK(B603),"",COUNTIF(B$2:B603,B603))-1</f>
        <v>22</v>
      </c>
      <c r="B603" s="27">
        <v>8</v>
      </c>
      <c r="C603" s="10">
        <f>VLOOKUP($A603+IF($A603=0,1,0),Database!$A:$Y,7,FALSE)</f>
        <v>46190.916666666664</v>
      </c>
      <c r="D603" s="21" t="str">
        <f>VLOOKUP(Pronostics!$B603,Setup_MPP!$A:$G,3,FALSE)</f>
        <v>Louuiiis</v>
      </c>
      <c r="E603" s="21" t="str">
        <f>VLOOKUP(Pronostics!$B603,Setup_MPP!$A:$G,2,FALSE)</f>
        <v>Louis HARLE</v>
      </c>
      <c r="F603" s="21" t="str">
        <f>VLOOKUP($B603,Setup_MPP!$A:$E,4,FALSE)</f>
        <v>#EEF7B1</v>
      </c>
      <c r="G603" s="21" t="str">
        <f>VLOOKUP($B603,Setup_MPP!$A:$E,5,FALSE)</f>
        <v>#C1CB7D</v>
      </c>
      <c r="H603" s="21" t="str">
        <f>IFERROR(IF(AND(A603&gt;=1,A603&lt;=104),VLOOKUP($A603,Location!$A:$J,6,FALSE),IF(A603=0,"Avant l'ouverture",IF(OR(A603=105,A603=106),"Bonus"))),"")</f>
        <v>Tour 1</v>
      </c>
      <c r="I603" s="21" t="str">
        <f>IF(LEFT(H603,4)="Tour",VLOOKUP(A603,Database!$A:$C,3,FALSE),"")</f>
        <v>L</v>
      </c>
      <c r="J603" s="21" t="str">
        <f>VLOOKUP($A603,Location!$A:$J,7,FALSE)</f>
        <v>Angleterre</v>
      </c>
      <c r="K603" s="21" t="str">
        <f>IFERROR(VLOOKUP(J603,Setup_Team!$B:$C,2,FALSE), "TDB")</f>
        <v>ENG</v>
      </c>
      <c r="L603" s="21" t="str">
        <f>VLOOKUP($A603,Location!$A:$J,8,FALSE)</f>
        <v>Croatie</v>
      </c>
      <c r="M603" s="21" t="str">
        <f>IFERROR(VLOOKUP(L603,Setup_Team!$B:$C,2,FALSE), "TDB")</f>
        <v>HRV</v>
      </c>
      <c r="N603" s="21" t="str">
        <f>VLOOKUP($A603,Location!$A:$J,9,FALSE)</f>
        <v>Arlington, Dallas, Texas</v>
      </c>
      <c r="O603" s="21" t="str">
        <f>VLOOKUP($A603,Location!$A:$J,10,FALSE)</f>
        <v>AT&amp;T Stadium</v>
      </c>
      <c r="P603" s="27">
        <v>1</v>
      </c>
      <c r="Q603" s="27">
        <v>1</v>
      </c>
      <c r="R603" s="27" t="str">
        <f t="shared" si="55"/>
        <v>1-1</v>
      </c>
      <c r="S603" s="21">
        <v>0</v>
      </c>
      <c r="T603" s="20">
        <f>VLOOKUP($A603,Database!$A:$Y,10,FALSE)</f>
        <v>59</v>
      </c>
      <c r="U603" s="20">
        <f>VLOOKUP($A603,Database!$A:$Y,11,FALSE)</f>
        <v>119</v>
      </c>
      <c r="V603" s="20">
        <f>VLOOKUP($A603,Database!$A:$Y,12,FALSE)</f>
        <v>133</v>
      </c>
      <c r="W603" s="20" t="str">
        <f>VLOOKUP(A603,Database!A:M,13,FALSE)</f>
        <v>Terminé</v>
      </c>
      <c r="X603" s="20">
        <f>VLOOKUP($A603,Database!$A:$Y,20,FALSE)</f>
        <v>4</v>
      </c>
      <c r="Y603" s="20">
        <f>VLOOKUP($A603,Database!$A:$Y,21,FALSE)</f>
        <v>2</v>
      </c>
      <c r="Z603" s="20">
        <f t="shared" si="54"/>
        <v>0</v>
      </c>
      <c r="AA603" s="20">
        <f t="shared" si="50"/>
        <v>0</v>
      </c>
      <c r="AB603" s="20">
        <f t="shared" ca="1" si="51"/>
        <v>0</v>
      </c>
      <c r="AC603" s="20">
        <f t="shared" ca="1" si="52"/>
        <v>0</v>
      </c>
      <c r="AD603" s="20" t="str">
        <f ca="1">IF(AC603=0,"",IF(OR(ISBLANK(P603),ISBLANK(Q603)),"",IF(ISBLANK(VLOOKUP(A603,Database!A:AA,22,FALSE)),"",VLOOKUP(A603,Database!A:AA,22,FALSE))))</f>
        <v/>
      </c>
      <c r="AE603" s="20">
        <f ca="1">IFERROR(
   IF(
     OR(ISBLANK(P603),ISBLANK(Q603)),
     "",
     IF(
       AND(AB603&lt;&gt;"",OR(W603="Terminé",W603="En cours")),
       VLOOKUP(AD603,Setup_ScoreExactBonus!A:D,4,FALSE),
       0
     )),
  0)</f>
        <v>0</v>
      </c>
      <c r="AF603" s="21">
        <f t="shared" ca="1" si="53"/>
        <v>0</v>
      </c>
      <c r="AG603" s="21">
        <f ca="1">SUMIFS(AF$2:AF603,D$2:D603,D603)</f>
        <v>780</v>
      </c>
    </row>
    <row r="604" spans="1:33" x14ac:dyDescent="0.35">
      <c r="A604" s="21">
        <f>IF(ISBLANK(B604),"",COUNTIF(B$2:B604,B604))-1</f>
        <v>22</v>
      </c>
      <c r="B604" s="27">
        <v>9</v>
      </c>
      <c r="C604" s="10">
        <f>VLOOKUP($A604+IF($A604=0,1,0),Database!$A:$Y,7,FALSE)</f>
        <v>46190.916666666664</v>
      </c>
      <c r="D604" s="21" t="str">
        <f>VLOOKUP(Pronostics!$B604,Setup_MPP!$A:$G,3,FALSE)</f>
        <v>Aurelien_dpq</v>
      </c>
      <c r="E604" s="21" t="str">
        <f>VLOOKUP(Pronostics!$B604,Setup_MPP!$A:$G,2,FALSE)</f>
        <v>Aurélien DE POULPIQUET</v>
      </c>
      <c r="F604" s="21" t="str">
        <f>VLOOKUP($B604,Setup_MPP!$A:$E,4,FALSE)</f>
        <v>#F4EA9D</v>
      </c>
      <c r="G604" s="21" t="str">
        <f>VLOOKUP($B604,Setup_MPP!$A:$E,5,FALSE)</f>
        <v>#D2C458</v>
      </c>
      <c r="H604" s="21" t="str">
        <f>IFERROR(IF(AND(A604&gt;=1,A604&lt;=104),VLOOKUP($A604,Location!$A:$J,6,FALSE),IF(A604=0,"Avant l'ouverture",IF(OR(A604=105,A604=106),"Bonus"))),"")</f>
        <v>Tour 1</v>
      </c>
      <c r="I604" s="21" t="str">
        <f>IF(LEFT(H604,4)="Tour",VLOOKUP(A604,Database!$A:$C,3,FALSE),"")</f>
        <v>L</v>
      </c>
      <c r="J604" s="21" t="str">
        <f>VLOOKUP($A604,Location!$A:$J,7,FALSE)</f>
        <v>Angleterre</v>
      </c>
      <c r="K604" s="21" t="str">
        <f>IFERROR(VLOOKUP(J604,Setup_Team!$B:$C,2,FALSE), "TDB")</f>
        <v>ENG</v>
      </c>
      <c r="L604" s="21" t="str">
        <f>VLOOKUP($A604,Location!$A:$J,8,FALSE)</f>
        <v>Croatie</v>
      </c>
      <c r="M604" s="21" t="str">
        <f>IFERROR(VLOOKUP(L604,Setup_Team!$B:$C,2,FALSE), "TDB")</f>
        <v>HRV</v>
      </c>
      <c r="N604" s="21" t="str">
        <f>VLOOKUP($A604,Location!$A:$J,9,FALSE)</f>
        <v>Arlington, Dallas, Texas</v>
      </c>
      <c r="O604" s="21" t="str">
        <f>VLOOKUP($A604,Location!$A:$J,10,FALSE)</f>
        <v>AT&amp;T Stadium</v>
      </c>
      <c r="P604" s="27">
        <v>1</v>
      </c>
      <c r="Q604" s="27">
        <v>0</v>
      </c>
      <c r="R604" s="27" t="str">
        <f t="shared" si="55"/>
        <v>1-0</v>
      </c>
      <c r="S604" s="21">
        <v>0</v>
      </c>
      <c r="T604" s="20">
        <f>VLOOKUP($A604,Database!$A:$Y,10,FALSE)</f>
        <v>59</v>
      </c>
      <c r="U604" s="20">
        <f>VLOOKUP($A604,Database!$A:$Y,11,FALSE)</f>
        <v>119</v>
      </c>
      <c r="V604" s="20">
        <f>VLOOKUP($A604,Database!$A:$Y,12,FALSE)</f>
        <v>133</v>
      </c>
      <c r="W604" s="20" t="str">
        <f>VLOOKUP(A604,Database!A:M,13,FALSE)</f>
        <v>Terminé</v>
      </c>
      <c r="X604" s="20">
        <f>VLOOKUP($A604,Database!$A:$Y,20,FALSE)</f>
        <v>4</v>
      </c>
      <c r="Y604" s="20">
        <f>VLOOKUP($A604,Database!$A:$Y,21,FALSE)</f>
        <v>2</v>
      </c>
      <c r="Z604" s="20">
        <f t="shared" si="54"/>
        <v>0</v>
      </c>
      <c r="AA604" s="20">
        <f t="shared" si="50"/>
        <v>1</v>
      </c>
      <c r="AB604" s="20">
        <f t="shared" ca="1" si="51"/>
        <v>59</v>
      </c>
      <c r="AC604" s="20">
        <f t="shared" ca="1" si="52"/>
        <v>0</v>
      </c>
      <c r="AD604" s="20" t="str">
        <f ca="1">IF(AC604=0,"",IF(OR(ISBLANK(P604),ISBLANK(Q604)),"",IF(ISBLANK(VLOOKUP(A604,Database!A:AA,22,FALSE)),"",VLOOKUP(A604,Database!A:AA,22,FALSE))))</f>
        <v/>
      </c>
      <c r="AE604" s="20">
        <f ca="1">IFERROR(
   IF(
     OR(ISBLANK(P604),ISBLANK(Q604)),
     "",
     IF(
       AND(AB604&lt;&gt;"",OR(W604="Terminé",W604="En cours")),
       VLOOKUP(AD604,Setup_ScoreExactBonus!A:D,4,FALSE),
       0
     )),
  0)</f>
        <v>0</v>
      </c>
      <c r="AF604" s="21">
        <f t="shared" ca="1" si="53"/>
        <v>59</v>
      </c>
      <c r="AG604" s="21">
        <f ca="1">SUMIFS(AF$2:AF604,D$2:D604,D604)</f>
        <v>662</v>
      </c>
    </row>
    <row r="605" spans="1:33" hidden="1" x14ac:dyDescent="0.35">
      <c r="A605" s="21">
        <f>IF(ISBLANK(B605),"",COUNTIF(B$2:B605,B605))-1</f>
        <v>22</v>
      </c>
      <c r="B605" s="27">
        <v>10</v>
      </c>
      <c r="C605" s="10">
        <f>VLOOKUP($A605+IF($A605=0,1,0),Database!$A:$Y,7,FALSE)</f>
        <v>46190.916666666664</v>
      </c>
      <c r="D605" s="21" t="str">
        <f>VLOOKUP(Pronostics!$B605,Setup_MPP!$A:$G,3,FALSE)</f>
        <v>RandomPaul</v>
      </c>
      <c r="E605" s="21" t="str">
        <f>VLOOKUP(Pronostics!$B605,Setup_MPP!$A:$G,2,FALSE)</f>
        <v>Paul MONTESINOS</v>
      </c>
      <c r="F605" s="21" t="str">
        <f>VLOOKUP($B605,Setup_MPP!$A:$E,4,FALSE)</f>
        <v>#C4B0FF</v>
      </c>
      <c r="G605" s="21" t="str">
        <f>VLOOKUP($B605,Setup_MPP!$A:$E,5,FALSE)</f>
        <v>#7F66C8</v>
      </c>
      <c r="H605" s="21" t="str">
        <f>IFERROR(IF(AND(A605&gt;=1,A605&lt;=104),VLOOKUP($A605,Location!$A:$J,6,FALSE),IF(A605=0,"Avant l'ouverture",IF(OR(A605=105,A605=106),"Bonus"))),"")</f>
        <v>Tour 1</v>
      </c>
      <c r="I605" s="21" t="str">
        <f>IF(LEFT(H605,4)="Tour",VLOOKUP(A605,Database!$A:$C,3,FALSE),"")</f>
        <v>L</v>
      </c>
      <c r="J605" s="21" t="str">
        <f>VLOOKUP($A605,Location!$A:$J,7,FALSE)</f>
        <v>Angleterre</v>
      </c>
      <c r="K605" s="21" t="str">
        <f>IFERROR(VLOOKUP(J605,Setup_Team!$B:$C,2,FALSE), "TDB")</f>
        <v>ENG</v>
      </c>
      <c r="L605" s="21" t="str">
        <f>VLOOKUP($A605,Location!$A:$J,8,FALSE)</f>
        <v>Croatie</v>
      </c>
      <c r="M605" s="21" t="str">
        <f>IFERROR(VLOOKUP(L605,Setup_Team!$B:$C,2,FALSE), "TDB")</f>
        <v>HRV</v>
      </c>
      <c r="N605" s="21" t="str">
        <f>VLOOKUP($A605,Location!$A:$J,9,FALSE)</f>
        <v>Arlington, Dallas, Texas</v>
      </c>
      <c r="O605" s="21" t="str">
        <f>VLOOKUP($A605,Location!$A:$J,10,FALSE)</f>
        <v>AT&amp;T Stadium</v>
      </c>
      <c r="P605" s="27">
        <v>2</v>
      </c>
      <c r="Q605" s="27">
        <v>1</v>
      </c>
      <c r="R605" s="27" t="str">
        <f t="shared" si="55"/>
        <v>2-1</v>
      </c>
      <c r="S605" s="21">
        <v>0</v>
      </c>
      <c r="T605" s="20">
        <f>VLOOKUP($A605,Database!$A:$Y,10,FALSE)</f>
        <v>59</v>
      </c>
      <c r="U605" s="20">
        <f>VLOOKUP($A605,Database!$A:$Y,11,FALSE)</f>
        <v>119</v>
      </c>
      <c r="V605" s="20">
        <f>VLOOKUP($A605,Database!$A:$Y,12,FALSE)</f>
        <v>133</v>
      </c>
      <c r="W605" s="20" t="str">
        <f>VLOOKUP(A605,Database!A:M,13,FALSE)</f>
        <v>Terminé</v>
      </c>
      <c r="X605" s="20">
        <f>VLOOKUP($A605,Database!$A:$Y,20,FALSE)</f>
        <v>4</v>
      </c>
      <c r="Y605" s="20">
        <f>VLOOKUP($A605,Database!$A:$Y,21,FALSE)</f>
        <v>2</v>
      </c>
      <c r="Z605" s="20">
        <f t="shared" si="54"/>
        <v>0</v>
      </c>
      <c r="AA605" s="20">
        <f t="shared" ref="AA605:AA668" si="56">IF(OR(ISBLANK(P605),ISBLANK(Q605)),"",IF(OR(AND(P605&gt;Q605,X605&gt;Y605),AND(P605=Q605,X605=Y605),AND(P605&lt;Q605,X605&lt;Y605)),1,0))</f>
        <v>1</v>
      </c>
      <c r="AB605" s="20">
        <f t="shared" ref="AB605:AB668" ca="1" si="57">IF(C605&lt;NOW(),IF(AND(P605&gt;Q605,X605&gt;Y605),T605,IF(AND(P605=Q605,X605=Y605),U605,IF(AND(P605&lt;Q605,X605&lt;Y605),V605,0))),"")</f>
        <v>59</v>
      </c>
      <c r="AC605" s="20">
        <f t="shared" ref="AC605:AC668" ca="1" si="58">IF(AND(P605=X605,Q605=Y605,NOT(ISBLANK(P605)),NOT(ISBLANK(Q605)),NOT(ISBLANK(X605)),NOT(ISBLANK(AB605))),1,0)</f>
        <v>0</v>
      </c>
      <c r="AD605" s="20" t="str">
        <f ca="1">IF(AC605=0,"",IF(OR(ISBLANK(P605),ISBLANK(Q605)),"",IF(ISBLANK(VLOOKUP(A605,Database!A:AA,22,FALSE)),"",VLOOKUP(A605,Database!A:AA,22,FALSE))))</f>
        <v/>
      </c>
      <c r="AE605" s="20">
        <f ca="1">IFERROR(
   IF(
     OR(ISBLANK(P605),ISBLANK(Q605)),
     "",
     IF(
       AND(AB605&lt;&gt;"",OR(W605="Terminé",W605="En cours")),
       VLOOKUP(AD605,Setup_ScoreExactBonus!A:D,4,FALSE),
       0
     )),
  0)</f>
        <v>0</v>
      </c>
      <c r="AF605" s="21">
        <f t="shared" ref="AF605:AF668" ca="1" si="59">IFERROR(IF(OR(ISBLANK(P605),ISBLANK(Q605)),0,IF(AB605&lt;&gt;"", AB605 + IF(AC605=1,AE605, 0), "") * (S605+1)),"")</f>
        <v>59</v>
      </c>
      <c r="AG605" s="21">
        <f ca="1">SUMIFS(AF$2:AF605,D$2:D605,D605)</f>
        <v>748</v>
      </c>
    </row>
    <row r="606" spans="1:33" hidden="1" x14ac:dyDescent="0.35">
      <c r="A606" s="21">
        <f>IF(ISBLANK(B606),"",COUNTIF(B$2:B606,B606))-1</f>
        <v>22</v>
      </c>
      <c r="B606" s="27">
        <v>11</v>
      </c>
      <c r="C606" s="10">
        <f>VLOOKUP($A606+IF($A606=0,1,0),Database!$A:$Y,7,FALSE)</f>
        <v>46190.916666666664</v>
      </c>
      <c r="D606" s="21" t="str">
        <f>VLOOKUP(Pronostics!$B606,Setup_MPP!$A:$G,3,FALSE)</f>
        <v>Kinsley91</v>
      </c>
      <c r="E606" s="21" t="str">
        <f>VLOOKUP(Pronostics!$B606,Setup_MPP!$A:$G,2,FALSE)</f>
        <v>Kinsley ROQUE</v>
      </c>
      <c r="F606" s="21" t="str">
        <f>VLOOKUP($B606,Setup_MPP!$A:$E,4,FALSE)</f>
        <v>#CBEBBA</v>
      </c>
      <c r="G606" s="21" t="str">
        <f>VLOOKUP($B606,Setup_MPP!$A:$E,5,FALSE)</f>
        <v>#70BC6E</v>
      </c>
      <c r="H606" s="21" t="str">
        <f>IFERROR(IF(AND(A606&gt;=1,A606&lt;=104),VLOOKUP($A606,Location!$A:$J,6,FALSE),IF(A606=0,"Avant l'ouverture",IF(OR(A606=105,A606=106),"Bonus"))),"")</f>
        <v>Tour 1</v>
      </c>
      <c r="I606" s="21" t="str">
        <f>IF(LEFT(H606,4)="Tour",VLOOKUP(A606,Database!$A:$C,3,FALSE),"")</f>
        <v>L</v>
      </c>
      <c r="J606" s="21" t="str">
        <f>VLOOKUP($A606,Location!$A:$J,7,FALSE)</f>
        <v>Angleterre</v>
      </c>
      <c r="K606" s="21" t="str">
        <f>IFERROR(VLOOKUP(J606,Setup_Team!$B:$C,2,FALSE), "TDB")</f>
        <v>ENG</v>
      </c>
      <c r="L606" s="21" t="str">
        <f>VLOOKUP($A606,Location!$A:$J,8,FALSE)</f>
        <v>Croatie</v>
      </c>
      <c r="M606" s="21" t="str">
        <f>IFERROR(VLOOKUP(L606,Setup_Team!$B:$C,2,FALSE), "TDB")</f>
        <v>HRV</v>
      </c>
      <c r="N606" s="21" t="str">
        <f>VLOOKUP($A606,Location!$A:$J,9,FALSE)</f>
        <v>Arlington, Dallas, Texas</v>
      </c>
      <c r="O606" s="21" t="str">
        <f>VLOOKUP($A606,Location!$A:$J,10,FALSE)</f>
        <v>AT&amp;T Stadium</v>
      </c>
      <c r="P606" s="27">
        <v>2</v>
      </c>
      <c r="Q606" s="27">
        <v>1</v>
      </c>
      <c r="R606" s="27" t="str">
        <f t="shared" si="55"/>
        <v>2-1</v>
      </c>
      <c r="S606" s="21">
        <v>0</v>
      </c>
      <c r="T606" s="20">
        <f>VLOOKUP($A606,Database!$A:$Y,10,FALSE)</f>
        <v>59</v>
      </c>
      <c r="U606" s="20">
        <f>VLOOKUP($A606,Database!$A:$Y,11,FALSE)</f>
        <v>119</v>
      </c>
      <c r="V606" s="20">
        <f>VLOOKUP($A606,Database!$A:$Y,12,FALSE)</f>
        <v>133</v>
      </c>
      <c r="W606" s="20" t="str">
        <f>VLOOKUP(A606,Database!A:M,13,FALSE)</f>
        <v>Terminé</v>
      </c>
      <c r="X606" s="20">
        <f>VLOOKUP($A606,Database!$A:$Y,20,FALSE)</f>
        <v>4</v>
      </c>
      <c r="Y606" s="20">
        <f>VLOOKUP($A606,Database!$A:$Y,21,FALSE)</f>
        <v>2</v>
      </c>
      <c r="Z606" s="20">
        <f t="shared" si="54"/>
        <v>0</v>
      </c>
      <c r="AA606" s="20">
        <f t="shared" si="56"/>
        <v>1</v>
      </c>
      <c r="AB606" s="20">
        <f t="shared" ca="1" si="57"/>
        <v>59</v>
      </c>
      <c r="AC606" s="20">
        <f t="shared" ca="1" si="58"/>
        <v>0</v>
      </c>
      <c r="AD606" s="20" t="str">
        <f ca="1">IF(AC606=0,"",IF(OR(ISBLANK(P606),ISBLANK(Q606)),"",IF(ISBLANK(VLOOKUP(A606,Database!A:AA,22,FALSE)),"",VLOOKUP(A606,Database!A:AA,22,FALSE))))</f>
        <v/>
      </c>
      <c r="AE606" s="20">
        <f ca="1">IFERROR(
   IF(
     OR(ISBLANK(P606),ISBLANK(Q606)),
     "",
     IF(
       AND(AB606&lt;&gt;"",OR(W606="Terminé",W606="En cours")),
       VLOOKUP(AD606,Setup_ScoreExactBonus!A:D,4,FALSE),
       0
     )),
  0)</f>
        <v>0</v>
      </c>
      <c r="AF606" s="21">
        <f t="shared" ca="1" si="59"/>
        <v>59</v>
      </c>
      <c r="AG606" s="21">
        <f ca="1">SUMIFS(AF$2:AF606,D$2:D606,D606)</f>
        <v>783</v>
      </c>
    </row>
    <row r="607" spans="1:33" hidden="1" x14ac:dyDescent="0.35">
      <c r="A607" s="21">
        <f>IF(ISBLANK(B607),"",COUNTIF(B$2:B607,B607))-1</f>
        <v>22</v>
      </c>
      <c r="B607" s="27">
        <v>12</v>
      </c>
      <c r="C607" s="10">
        <f>VLOOKUP($A607+IF($A607=0,1,0),Database!$A:$Y,7,FALSE)</f>
        <v>46190.916666666664</v>
      </c>
      <c r="D607" s="21" t="str">
        <f>VLOOKUP(Pronostics!$B607,Setup_MPP!$A:$G,3,FALSE)</f>
        <v>Jaouad1</v>
      </c>
      <c r="E607" s="21" t="str">
        <f>VLOOKUP(Pronostics!$B607,Setup_MPP!$A:$G,2,FALSE)</f>
        <v>Jaouad SETTI</v>
      </c>
      <c r="F607" s="21" t="str">
        <f>VLOOKUP($B607,Setup_MPP!$A:$E,4,FALSE)</f>
        <v>#C2D4FF</v>
      </c>
      <c r="G607" s="21" t="str">
        <f>VLOOKUP($B607,Setup_MPP!$A:$E,5,FALSE)</f>
        <v>#6586D5</v>
      </c>
      <c r="H607" s="21" t="str">
        <f>IFERROR(IF(AND(A607&gt;=1,A607&lt;=104),VLOOKUP($A607,Location!$A:$J,6,FALSE),IF(A607=0,"Avant l'ouverture",IF(OR(A607=105,A607=106),"Bonus"))),"")</f>
        <v>Tour 1</v>
      </c>
      <c r="I607" s="21" t="str">
        <f>IF(LEFT(H607,4)="Tour",VLOOKUP(A607,Database!$A:$C,3,FALSE),"")</f>
        <v>L</v>
      </c>
      <c r="J607" s="21" t="str">
        <f>VLOOKUP($A607,Location!$A:$J,7,FALSE)</f>
        <v>Angleterre</v>
      </c>
      <c r="K607" s="21" t="str">
        <f>IFERROR(VLOOKUP(J607,Setup_Team!$B:$C,2,FALSE), "TDB")</f>
        <v>ENG</v>
      </c>
      <c r="L607" s="21" t="str">
        <f>VLOOKUP($A607,Location!$A:$J,8,FALSE)</f>
        <v>Croatie</v>
      </c>
      <c r="M607" s="21" t="str">
        <f>IFERROR(VLOOKUP(L607,Setup_Team!$B:$C,2,FALSE), "TDB")</f>
        <v>HRV</v>
      </c>
      <c r="N607" s="21" t="str">
        <f>VLOOKUP($A607,Location!$A:$J,9,FALSE)</f>
        <v>Arlington, Dallas, Texas</v>
      </c>
      <c r="O607" s="21" t="str">
        <f>VLOOKUP($A607,Location!$A:$J,10,FALSE)</f>
        <v>AT&amp;T Stadium</v>
      </c>
      <c r="P607" s="27">
        <v>2</v>
      </c>
      <c r="Q607" s="27">
        <v>1</v>
      </c>
      <c r="R607" s="27" t="str">
        <f t="shared" si="55"/>
        <v>2-1</v>
      </c>
      <c r="S607" s="21">
        <v>0</v>
      </c>
      <c r="T607" s="20">
        <f>VLOOKUP($A607,Database!$A:$Y,10,FALSE)</f>
        <v>59</v>
      </c>
      <c r="U607" s="20">
        <f>VLOOKUP($A607,Database!$A:$Y,11,FALSE)</f>
        <v>119</v>
      </c>
      <c r="V607" s="20">
        <f>VLOOKUP($A607,Database!$A:$Y,12,FALSE)</f>
        <v>133</v>
      </c>
      <c r="W607" s="20" t="str">
        <f>VLOOKUP(A607,Database!A:M,13,FALSE)</f>
        <v>Terminé</v>
      </c>
      <c r="X607" s="20">
        <f>VLOOKUP($A607,Database!$A:$Y,20,FALSE)</f>
        <v>4</v>
      </c>
      <c r="Y607" s="20">
        <f>VLOOKUP($A607,Database!$A:$Y,21,FALSE)</f>
        <v>2</v>
      </c>
      <c r="Z607" s="20">
        <f t="shared" si="54"/>
        <v>0</v>
      </c>
      <c r="AA607" s="20">
        <f t="shared" si="56"/>
        <v>1</v>
      </c>
      <c r="AB607" s="20">
        <f t="shared" ca="1" si="57"/>
        <v>59</v>
      </c>
      <c r="AC607" s="20">
        <f t="shared" ca="1" si="58"/>
        <v>0</v>
      </c>
      <c r="AD607" s="20" t="str">
        <f ca="1">IF(AC607=0,"",IF(OR(ISBLANK(P607),ISBLANK(Q607)),"",IF(ISBLANK(VLOOKUP(A607,Database!A:AA,22,FALSE)),"",VLOOKUP(A607,Database!A:AA,22,FALSE))))</f>
        <v/>
      </c>
      <c r="AE607" s="20">
        <f ca="1">IFERROR(
   IF(
     OR(ISBLANK(P607),ISBLANK(Q607)),
     "",
     IF(
       AND(AB607&lt;&gt;"",OR(W607="Terminé",W607="En cours")),
       VLOOKUP(AD607,Setup_ScoreExactBonus!A:D,4,FALSE),
       0
     )),
  0)</f>
        <v>0</v>
      </c>
      <c r="AF607" s="21">
        <f t="shared" ca="1" si="59"/>
        <v>59</v>
      </c>
      <c r="AG607" s="21">
        <f ca="1">SUMIFS(AF$2:AF607,D$2:D607,D607)</f>
        <v>892</v>
      </c>
    </row>
    <row r="608" spans="1:33" hidden="1" x14ac:dyDescent="0.35">
      <c r="A608" s="21">
        <f>IF(ISBLANK(B608),"",COUNTIF(B$2:B608,B608))-1</f>
        <v>22</v>
      </c>
      <c r="B608" s="27">
        <v>13</v>
      </c>
      <c r="C608" s="10">
        <f>VLOOKUP($A608+IF($A608=0,1,0),Database!$A:$Y,7,FALSE)</f>
        <v>46190.916666666664</v>
      </c>
      <c r="D608" s="21" t="str">
        <f>VLOOKUP(Pronostics!$B608,Setup_MPP!$A:$G,3,FALSE)</f>
        <v>Julien_I</v>
      </c>
      <c r="E608" s="21" t="str">
        <f>VLOOKUP(Pronostics!$B608,Setup_MPP!$A:$G,2,FALSE)</f>
        <v>Julien INGE</v>
      </c>
      <c r="F608" s="21" t="str">
        <f>VLOOKUP($B608,Setup_MPP!$A:$E,4,FALSE)</f>
        <v>#C1E0EF</v>
      </c>
      <c r="G608" s="21" t="str">
        <f>VLOOKUP($B608,Setup_MPP!$A:$E,5,FALSE)</f>
        <v>#4F91B2</v>
      </c>
      <c r="H608" s="21" t="str">
        <f>IFERROR(IF(AND(A608&gt;=1,A608&lt;=104),VLOOKUP($A608,Location!$A:$J,6,FALSE),IF(A608=0,"Avant l'ouverture",IF(OR(A608=105,A608=106),"Bonus"))),"")</f>
        <v>Tour 1</v>
      </c>
      <c r="I608" s="21" t="str">
        <f>IF(LEFT(H608,4)="Tour",VLOOKUP(A608,Database!$A:$C,3,FALSE),"")</f>
        <v>L</v>
      </c>
      <c r="J608" s="21" t="str">
        <f>VLOOKUP($A608,Location!$A:$J,7,FALSE)</f>
        <v>Angleterre</v>
      </c>
      <c r="K608" s="21" t="str">
        <f>IFERROR(VLOOKUP(J608,Setup_Team!$B:$C,2,FALSE), "TDB")</f>
        <v>ENG</v>
      </c>
      <c r="L608" s="21" t="str">
        <f>VLOOKUP($A608,Location!$A:$J,8,FALSE)</f>
        <v>Croatie</v>
      </c>
      <c r="M608" s="21" t="str">
        <f>IFERROR(VLOOKUP(L608,Setup_Team!$B:$C,2,FALSE), "TDB")</f>
        <v>HRV</v>
      </c>
      <c r="N608" s="21" t="str">
        <f>VLOOKUP($A608,Location!$A:$J,9,FALSE)</f>
        <v>Arlington, Dallas, Texas</v>
      </c>
      <c r="O608" s="21" t="str">
        <f>VLOOKUP($A608,Location!$A:$J,10,FALSE)</f>
        <v>AT&amp;T Stadium</v>
      </c>
      <c r="P608" s="27">
        <v>3</v>
      </c>
      <c r="Q608" s="27">
        <v>1</v>
      </c>
      <c r="R608" s="27" t="str">
        <f t="shared" si="55"/>
        <v>3-1</v>
      </c>
      <c r="S608" s="21">
        <v>0</v>
      </c>
      <c r="T608" s="20">
        <f>VLOOKUP($A608,Database!$A:$Y,10,FALSE)</f>
        <v>59</v>
      </c>
      <c r="U608" s="20">
        <f>VLOOKUP($A608,Database!$A:$Y,11,FALSE)</f>
        <v>119</v>
      </c>
      <c r="V608" s="20">
        <f>VLOOKUP($A608,Database!$A:$Y,12,FALSE)</f>
        <v>133</v>
      </c>
      <c r="W608" s="20" t="str">
        <f>VLOOKUP(A608,Database!A:M,13,FALSE)</f>
        <v>Terminé</v>
      </c>
      <c r="X608" s="20">
        <f>VLOOKUP($A608,Database!$A:$Y,20,FALSE)</f>
        <v>4</v>
      </c>
      <c r="Y608" s="20">
        <f>VLOOKUP($A608,Database!$A:$Y,21,FALSE)</f>
        <v>2</v>
      </c>
      <c r="Z608" s="20">
        <f t="shared" si="54"/>
        <v>0</v>
      </c>
      <c r="AA608" s="20">
        <f t="shared" si="56"/>
        <v>1</v>
      </c>
      <c r="AB608" s="20">
        <f t="shared" ca="1" si="57"/>
        <v>59</v>
      </c>
      <c r="AC608" s="20">
        <f t="shared" ca="1" si="58"/>
        <v>0</v>
      </c>
      <c r="AD608" s="20" t="str">
        <f ca="1">IF(AC608=0,"",IF(OR(ISBLANK(P608),ISBLANK(Q608)),"",IF(ISBLANK(VLOOKUP(A608,Database!A:AA,22,FALSE)),"",VLOOKUP(A608,Database!A:AA,22,FALSE))))</f>
        <v/>
      </c>
      <c r="AE608" s="20">
        <f ca="1">IFERROR(
   IF(
     OR(ISBLANK(P608),ISBLANK(Q608)),
     "",
     IF(
       AND(AB608&lt;&gt;"",OR(W608="Terminé",W608="En cours")),
       VLOOKUP(AD608,Setup_ScoreExactBonus!A:D,4,FALSE),
       0
     )),
  0)</f>
        <v>0</v>
      </c>
      <c r="AF608" s="21">
        <f t="shared" ca="1" si="59"/>
        <v>59</v>
      </c>
      <c r="AG608" s="21">
        <f ca="1">SUMIFS(AF$2:AF608,D$2:D608,D608)</f>
        <v>1130</v>
      </c>
    </row>
    <row r="609" spans="1:33" hidden="1" x14ac:dyDescent="0.35">
      <c r="A609" s="21">
        <f>IF(ISBLANK(B609),"",COUNTIF(B$2:B609,B609))-1</f>
        <v>22</v>
      </c>
      <c r="B609" s="27">
        <v>14</v>
      </c>
      <c r="C609" s="10">
        <f>VLOOKUP($A609+IF($A609=0,1,0),Database!$A:$Y,7,FALSE)</f>
        <v>46190.916666666664</v>
      </c>
      <c r="D609" s="21" t="str">
        <f>VLOOKUP(Pronostics!$B609,Setup_MPP!$A:$G,3,FALSE)</f>
        <v>MarieEYT</v>
      </c>
      <c r="E609" s="21" t="str">
        <f>VLOOKUP(Pronostics!$B609,Setup_MPP!$A:$G,2,FALSE)</f>
        <v>Marie EXBRAYAT</v>
      </c>
      <c r="F609" s="21" t="str">
        <f>VLOOKUP($B609,Setup_MPP!$A:$E,4,FALSE)</f>
        <v>#FFAFD2</v>
      </c>
      <c r="G609" s="21" t="str">
        <f>VLOOKUP($B609,Setup_MPP!$A:$E,5,FALSE)</f>
        <v>#F2589B</v>
      </c>
      <c r="H609" s="21" t="str">
        <f>IFERROR(IF(AND(A609&gt;=1,A609&lt;=104),VLOOKUP($A609,Location!$A:$J,6,FALSE),IF(A609=0,"Avant l'ouverture",IF(OR(A609=105,A609=106),"Bonus"))),"")</f>
        <v>Tour 1</v>
      </c>
      <c r="I609" s="21" t="str">
        <f>IF(LEFT(H609,4)="Tour",VLOOKUP(A609,Database!$A:$C,3,FALSE),"")</f>
        <v>L</v>
      </c>
      <c r="J609" s="21" t="str">
        <f>VLOOKUP($A609,Location!$A:$J,7,FALSE)</f>
        <v>Angleterre</v>
      </c>
      <c r="K609" s="21" t="str">
        <f>IFERROR(VLOOKUP(J609,Setup_Team!$B:$C,2,FALSE), "TDB")</f>
        <v>ENG</v>
      </c>
      <c r="L609" s="21" t="str">
        <f>VLOOKUP($A609,Location!$A:$J,8,FALSE)</f>
        <v>Croatie</v>
      </c>
      <c r="M609" s="21" t="str">
        <f>IFERROR(VLOOKUP(L609,Setup_Team!$B:$C,2,FALSE), "TDB")</f>
        <v>HRV</v>
      </c>
      <c r="N609" s="21" t="str">
        <f>VLOOKUP($A609,Location!$A:$J,9,FALSE)</f>
        <v>Arlington, Dallas, Texas</v>
      </c>
      <c r="O609" s="21" t="str">
        <f>VLOOKUP($A609,Location!$A:$J,10,FALSE)</f>
        <v>AT&amp;T Stadium</v>
      </c>
      <c r="P609" s="27">
        <v>2</v>
      </c>
      <c r="Q609" s="27">
        <v>2</v>
      </c>
      <c r="R609" s="27" t="str">
        <f t="shared" si="55"/>
        <v>2-2</v>
      </c>
      <c r="S609" s="21">
        <v>0</v>
      </c>
      <c r="T609" s="20">
        <f>VLOOKUP($A609,Database!$A:$Y,10,FALSE)</f>
        <v>59</v>
      </c>
      <c r="U609" s="20">
        <f>VLOOKUP($A609,Database!$A:$Y,11,FALSE)</f>
        <v>119</v>
      </c>
      <c r="V609" s="20">
        <f>VLOOKUP($A609,Database!$A:$Y,12,FALSE)</f>
        <v>133</v>
      </c>
      <c r="W609" s="20" t="str">
        <f>VLOOKUP(A609,Database!A:M,13,FALSE)</f>
        <v>Terminé</v>
      </c>
      <c r="X609" s="20">
        <f>VLOOKUP($A609,Database!$A:$Y,20,FALSE)</f>
        <v>4</v>
      </c>
      <c r="Y609" s="20">
        <f>VLOOKUP($A609,Database!$A:$Y,21,FALSE)</f>
        <v>2</v>
      </c>
      <c r="Z609" s="20">
        <f t="shared" si="54"/>
        <v>0</v>
      </c>
      <c r="AA609" s="20">
        <f t="shared" si="56"/>
        <v>0</v>
      </c>
      <c r="AB609" s="20">
        <f t="shared" ca="1" si="57"/>
        <v>0</v>
      </c>
      <c r="AC609" s="20">
        <f t="shared" ca="1" si="58"/>
        <v>0</v>
      </c>
      <c r="AD609" s="20" t="str">
        <f ca="1">IF(AC609=0,"",IF(OR(ISBLANK(P609),ISBLANK(Q609)),"",IF(ISBLANK(VLOOKUP(A609,Database!A:AA,22,FALSE)),"",VLOOKUP(A609,Database!A:AA,22,FALSE))))</f>
        <v/>
      </c>
      <c r="AE609" s="20">
        <f ca="1">IFERROR(
   IF(
     OR(ISBLANK(P609),ISBLANK(Q609)),
     "",
     IF(
       AND(AB609&lt;&gt;"",OR(W609="Terminé",W609="En cours")),
       VLOOKUP(AD609,Setup_ScoreExactBonus!A:D,4,FALSE),
       0
     )),
  0)</f>
        <v>0</v>
      </c>
      <c r="AF609" s="21">
        <f t="shared" ca="1" si="59"/>
        <v>0</v>
      </c>
      <c r="AG609" s="21">
        <f ca="1">SUMIFS(AF$2:AF609,D$2:D609,D609)</f>
        <v>727</v>
      </c>
    </row>
    <row r="610" spans="1:33" hidden="1" x14ac:dyDescent="0.35">
      <c r="A610" s="21">
        <f>IF(ISBLANK(B610),"",COUNTIF(B$2:B610,B610))-1</f>
        <v>22</v>
      </c>
      <c r="B610" s="27">
        <v>15</v>
      </c>
      <c r="C610" s="10">
        <f>VLOOKUP($A610+IF($A610=0,1,0),Database!$A:$Y,7,FALSE)</f>
        <v>46190.916666666664</v>
      </c>
      <c r="D610" s="21" t="str">
        <f>VLOOKUP(Pronostics!$B610,Setup_MPP!$A:$G,3,FALSE)</f>
        <v>Amino28</v>
      </c>
      <c r="E610" s="21" t="str">
        <f>VLOOKUP(Pronostics!$B610,Setup_MPP!$A:$G,2,FALSE)</f>
        <v>Amine ZARROUKI</v>
      </c>
      <c r="F610" s="21" t="str">
        <f>VLOOKUP($B610,Setup_MPP!$A:$E,4,FALSE)</f>
        <v>#FF9898</v>
      </c>
      <c r="G610" s="21" t="str">
        <f>VLOOKUP($B610,Setup_MPP!$A:$E,5,FALSE)</f>
        <v>#FF5D5D</v>
      </c>
      <c r="H610" s="21" t="str">
        <f>IFERROR(IF(AND(A610&gt;=1,A610&lt;=104),VLOOKUP($A610,Location!$A:$J,6,FALSE),IF(A610=0,"Avant l'ouverture",IF(OR(A610=105,A610=106),"Bonus"))),"")</f>
        <v>Tour 1</v>
      </c>
      <c r="I610" s="21" t="str">
        <f>IF(LEFT(H610,4)="Tour",VLOOKUP(A610,Database!$A:$C,3,FALSE),"")</f>
        <v>L</v>
      </c>
      <c r="J610" s="21" t="str">
        <f>VLOOKUP($A610,Location!$A:$J,7,FALSE)</f>
        <v>Angleterre</v>
      </c>
      <c r="K610" s="21" t="str">
        <f>IFERROR(VLOOKUP(J610,Setup_Team!$B:$C,2,FALSE), "TDB")</f>
        <v>ENG</v>
      </c>
      <c r="L610" s="21" t="str">
        <f>VLOOKUP($A610,Location!$A:$J,8,FALSE)</f>
        <v>Croatie</v>
      </c>
      <c r="M610" s="21" t="str">
        <f>IFERROR(VLOOKUP(L610,Setup_Team!$B:$C,2,FALSE), "TDB")</f>
        <v>HRV</v>
      </c>
      <c r="N610" s="21" t="str">
        <f>VLOOKUP($A610,Location!$A:$J,9,FALSE)</f>
        <v>Arlington, Dallas, Texas</v>
      </c>
      <c r="O610" s="21" t="str">
        <f>VLOOKUP($A610,Location!$A:$J,10,FALSE)</f>
        <v>AT&amp;T Stadium</v>
      </c>
      <c r="P610" s="27">
        <v>1</v>
      </c>
      <c r="Q610" s="27">
        <v>1</v>
      </c>
      <c r="R610" s="27" t="str">
        <f t="shared" si="55"/>
        <v>1-1</v>
      </c>
      <c r="S610" s="21">
        <v>0</v>
      </c>
      <c r="T610" s="20">
        <f>VLOOKUP($A610,Database!$A:$Y,10,FALSE)</f>
        <v>59</v>
      </c>
      <c r="U610" s="20">
        <f>VLOOKUP($A610,Database!$A:$Y,11,FALSE)</f>
        <v>119</v>
      </c>
      <c r="V610" s="20">
        <f>VLOOKUP($A610,Database!$A:$Y,12,FALSE)</f>
        <v>133</v>
      </c>
      <c r="W610" s="20" t="str">
        <f>VLOOKUP(A610,Database!A:M,13,FALSE)</f>
        <v>Terminé</v>
      </c>
      <c r="X610" s="20">
        <f>VLOOKUP($A610,Database!$A:$Y,20,FALSE)</f>
        <v>4</v>
      </c>
      <c r="Y610" s="20">
        <f>VLOOKUP($A610,Database!$A:$Y,21,FALSE)</f>
        <v>2</v>
      </c>
      <c r="Z610" s="20">
        <f t="shared" si="54"/>
        <v>0</v>
      </c>
      <c r="AA610" s="20">
        <f t="shared" si="56"/>
        <v>0</v>
      </c>
      <c r="AB610" s="20">
        <f t="shared" ca="1" si="57"/>
        <v>0</v>
      </c>
      <c r="AC610" s="20">
        <f t="shared" ca="1" si="58"/>
        <v>0</v>
      </c>
      <c r="AD610" s="20" t="str">
        <f ca="1">IF(AC610=0,"",IF(OR(ISBLANK(P610),ISBLANK(Q610)),"",IF(ISBLANK(VLOOKUP(A610,Database!A:AA,22,FALSE)),"",VLOOKUP(A610,Database!A:AA,22,FALSE))))</f>
        <v/>
      </c>
      <c r="AE610" s="20">
        <f ca="1">IFERROR(
   IF(
     OR(ISBLANK(P610),ISBLANK(Q610)),
     "",
     IF(
       AND(AB610&lt;&gt;"",OR(W610="Terminé",W610="En cours")),
       VLOOKUP(AD610,Setup_ScoreExactBonus!A:D,4,FALSE),
       0
     )),
  0)</f>
        <v>0</v>
      </c>
      <c r="AF610" s="21">
        <f t="shared" ca="1" si="59"/>
        <v>0</v>
      </c>
      <c r="AG610" s="21">
        <f ca="1">SUMIFS(AF$2:AF610,D$2:D610,D610)</f>
        <v>685</v>
      </c>
    </row>
    <row r="611" spans="1:33" hidden="1" x14ac:dyDescent="0.35">
      <c r="A611" s="21">
        <f>IF(ISBLANK(B611),"",COUNTIF(B$2:B611,B611))-1</f>
        <v>22</v>
      </c>
      <c r="B611" s="27">
        <v>16</v>
      </c>
      <c r="C611" s="10">
        <f>VLOOKUP($A611+IF($A611=0,1,0),Database!$A:$Y,7,FALSE)</f>
        <v>46190.916666666664</v>
      </c>
      <c r="D611" s="21" t="str">
        <f>VLOOKUP(Pronostics!$B611,Setup_MPP!$A:$G,3,FALSE)</f>
        <v>RomaLaura</v>
      </c>
      <c r="E611" s="21" t="str">
        <f>VLOOKUP(Pronostics!$B611,Setup_MPP!$A:$G,2,FALSE)</f>
        <v>Laura GIULIANO</v>
      </c>
      <c r="F611" s="21" t="str">
        <f>VLOOKUP($B611,Setup_MPP!$A:$E,4,FALSE)</f>
        <v>#86A4FE</v>
      </c>
      <c r="G611" s="21" t="str">
        <f>VLOOKUP($B611,Setup_MPP!$A:$E,5,FALSE)</f>
        <v>#3769FF</v>
      </c>
      <c r="H611" s="21" t="str">
        <f>IFERROR(IF(AND(A611&gt;=1,A611&lt;=104),VLOOKUP($A611,Location!$A:$J,6,FALSE),IF(A611=0,"Avant l'ouverture",IF(OR(A611=105,A611=106),"Bonus"))),"")</f>
        <v>Tour 1</v>
      </c>
      <c r="I611" s="21" t="str">
        <f>IF(LEFT(H611,4)="Tour",VLOOKUP(A611,Database!$A:$C,3,FALSE),"")</f>
        <v>L</v>
      </c>
      <c r="J611" s="21" t="str">
        <f>VLOOKUP($A611,Location!$A:$J,7,FALSE)</f>
        <v>Angleterre</v>
      </c>
      <c r="K611" s="21" t="str">
        <f>IFERROR(VLOOKUP(J611,Setup_Team!$B:$C,2,FALSE), "TDB")</f>
        <v>ENG</v>
      </c>
      <c r="L611" s="21" t="str">
        <f>VLOOKUP($A611,Location!$A:$J,8,FALSE)</f>
        <v>Croatie</v>
      </c>
      <c r="M611" s="21" t="str">
        <f>IFERROR(VLOOKUP(L611,Setup_Team!$B:$C,2,FALSE), "TDB")</f>
        <v>HRV</v>
      </c>
      <c r="N611" s="21" t="str">
        <f>VLOOKUP($A611,Location!$A:$J,9,FALSE)</f>
        <v>Arlington, Dallas, Texas</v>
      </c>
      <c r="O611" s="21" t="str">
        <f>VLOOKUP($A611,Location!$A:$J,10,FALSE)</f>
        <v>AT&amp;T Stadium</v>
      </c>
      <c r="P611" s="27">
        <v>2</v>
      </c>
      <c r="Q611" s="27">
        <v>2</v>
      </c>
      <c r="R611" s="27" t="str">
        <f t="shared" si="55"/>
        <v>2-2</v>
      </c>
      <c r="S611" s="21">
        <v>0</v>
      </c>
      <c r="T611" s="20">
        <f>VLOOKUP($A611,Database!$A:$Y,10,FALSE)</f>
        <v>59</v>
      </c>
      <c r="U611" s="20">
        <f>VLOOKUP($A611,Database!$A:$Y,11,FALSE)</f>
        <v>119</v>
      </c>
      <c r="V611" s="20">
        <f>VLOOKUP($A611,Database!$A:$Y,12,FALSE)</f>
        <v>133</v>
      </c>
      <c r="W611" s="20" t="str">
        <f>VLOOKUP(A611,Database!A:M,13,FALSE)</f>
        <v>Terminé</v>
      </c>
      <c r="X611" s="20">
        <f>VLOOKUP($A611,Database!$A:$Y,20,FALSE)</f>
        <v>4</v>
      </c>
      <c r="Y611" s="20">
        <f>VLOOKUP($A611,Database!$A:$Y,21,FALSE)</f>
        <v>2</v>
      </c>
      <c r="Z611" s="20">
        <f t="shared" si="54"/>
        <v>0</v>
      </c>
      <c r="AA611" s="20">
        <f t="shared" si="56"/>
        <v>0</v>
      </c>
      <c r="AB611" s="20">
        <f t="shared" ca="1" si="57"/>
        <v>0</v>
      </c>
      <c r="AC611" s="20">
        <f t="shared" ca="1" si="58"/>
        <v>0</v>
      </c>
      <c r="AD611" s="20" t="str">
        <f ca="1">IF(AC611=0,"",IF(OR(ISBLANK(P611),ISBLANK(Q611)),"",IF(ISBLANK(VLOOKUP(A611,Database!A:AA,22,FALSE)),"",VLOOKUP(A611,Database!A:AA,22,FALSE))))</f>
        <v/>
      </c>
      <c r="AE611" s="20">
        <f ca="1">IFERROR(
   IF(
     OR(ISBLANK(P611),ISBLANK(Q611)),
     "",
     IF(
       AND(AB611&lt;&gt;"",OR(W611="Terminé",W611="En cours")),
       VLOOKUP(AD611,Setup_ScoreExactBonus!A:D,4,FALSE),
       0
     )),
  0)</f>
        <v>0</v>
      </c>
      <c r="AF611" s="21">
        <f t="shared" ca="1" si="59"/>
        <v>0</v>
      </c>
      <c r="AG611" s="21">
        <f ca="1">SUMIFS(AF$2:AF611,D$2:D611,D611)</f>
        <v>464</v>
      </c>
    </row>
    <row r="612" spans="1:33" hidden="1" x14ac:dyDescent="0.35">
      <c r="A612" s="21">
        <f>IF(ISBLANK(B612),"",COUNTIF(B$2:B612,B612))-1</f>
        <v>22</v>
      </c>
      <c r="B612" s="27">
        <v>17</v>
      </c>
      <c r="C612" s="10">
        <f>VLOOKUP($A612+IF($A612=0,1,0),Database!$A:$Y,7,FALSE)</f>
        <v>46190.916666666664</v>
      </c>
      <c r="D612" s="21" t="str">
        <f>VLOOKUP(Pronostics!$B612,Setup_MPP!$A:$G,3,FALSE)</f>
        <v>Julien_cri</v>
      </c>
      <c r="E612" s="21" t="str">
        <f>VLOOKUP(Pronostics!$B612,Setup_MPP!$A:$G,2,FALSE)</f>
        <v>Julien CRIMOTEL</v>
      </c>
      <c r="F612" s="21" t="str">
        <f>VLOOKUP($B612,Setup_MPP!$A:$E,4,FALSE)</f>
        <v>#FFB0B0</v>
      </c>
      <c r="G612" s="21" t="str">
        <f>VLOOKUP($B612,Setup_MPP!$A:$E,5,FALSE)</f>
        <v>#F25757</v>
      </c>
      <c r="H612" s="21" t="str">
        <f>IFERROR(IF(AND(A612&gt;=1,A612&lt;=104),VLOOKUP($A612,Location!$A:$J,6,FALSE),IF(A612=0,"Avant l'ouverture",IF(OR(A612=105,A612=106),"Bonus"))),"")</f>
        <v>Tour 1</v>
      </c>
      <c r="I612" s="21" t="str">
        <f>IF(LEFT(H612,4)="Tour",VLOOKUP(A612,Database!$A:$C,3,FALSE),"")</f>
        <v>L</v>
      </c>
      <c r="J612" s="21" t="str">
        <f>VLOOKUP($A612,Location!$A:$J,7,FALSE)</f>
        <v>Angleterre</v>
      </c>
      <c r="K612" s="21" t="str">
        <f>IFERROR(VLOOKUP(J612,Setup_Team!$B:$C,2,FALSE), "TDB")</f>
        <v>ENG</v>
      </c>
      <c r="L612" s="21" t="str">
        <f>VLOOKUP($A612,Location!$A:$J,8,FALSE)</f>
        <v>Croatie</v>
      </c>
      <c r="M612" s="21" t="str">
        <f>IFERROR(VLOOKUP(L612,Setup_Team!$B:$C,2,FALSE), "TDB")</f>
        <v>HRV</v>
      </c>
      <c r="N612" s="21" t="str">
        <f>VLOOKUP($A612,Location!$A:$J,9,FALSE)</f>
        <v>Arlington, Dallas, Texas</v>
      </c>
      <c r="O612" s="21" t="str">
        <f>VLOOKUP($A612,Location!$A:$J,10,FALSE)</f>
        <v>AT&amp;T Stadium</v>
      </c>
      <c r="P612" s="27">
        <v>2</v>
      </c>
      <c r="Q612" s="27">
        <v>1</v>
      </c>
      <c r="R612" s="27" t="str">
        <f t="shared" si="55"/>
        <v>2-1</v>
      </c>
      <c r="S612" s="21">
        <v>0</v>
      </c>
      <c r="T612" s="20">
        <f>VLOOKUP($A612,Database!$A:$Y,10,FALSE)</f>
        <v>59</v>
      </c>
      <c r="U612" s="20">
        <f>VLOOKUP($A612,Database!$A:$Y,11,FALSE)</f>
        <v>119</v>
      </c>
      <c r="V612" s="20">
        <f>VLOOKUP($A612,Database!$A:$Y,12,FALSE)</f>
        <v>133</v>
      </c>
      <c r="W612" s="20" t="str">
        <f>VLOOKUP(A612,Database!A:M,13,FALSE)</f>
        <v>Terminé</v>
      </c>
      <c r="X612" s="20">
        <f>VLOOKUP($A612,Database!$A:$Y,20,FALSE)</f>
        <v>4</v>
      </c>
      <c r="Y612" s="20">
        <f>VLOOKUP($A612,Database!$A:$Y,21,FALSE)</f>
        <v>2</v>
      </c>
      <c r="Z612" s="20">
        <f t="shared" si="54"/>
        <v>0</v>
      </c>
      <c r="AA612" s="20">
        <f t="shared" si="56"/>
        <v>1</v>
      </c>
      <c r="AB612" s="20">
        <f t="shared" ca="1" si="57"/>
        <v>59</v>
      </c>
      <c r="AC612" s="20">
        <f t="shared" ca="1" si="58"/>
        <v>0</v>
      </c>
      <c r="AD612" s="20" t="str">
        <f ca="1">IF(AC612=0,"",IF(OR(ISBLANK(P612),ISBLANK(Q612)),"",IF(ISBLANK(VLOOKUP(A612,Database!A:AA,22,FALSE)),"",VLOOKUP(A612,Database!A:AA,22,FALSE))))</f>
        <v/>
      </c>
      <c r="AE612" s="20">
        <f ca="1">IFERROR(
   IF(
     OR(ISBLANK(P612),ISBLANK(Q612)),
     "",
     IF(
       AND(AB612&lt;&gt;"",OR(W612="Terminé",W612="En cours")),
       VLOOKUP(AD612,Setup_ScoreExactBonus!A:D,4,FALSE),
       0
     )),
  0)</f>
        <v>0</v>
      </c>
      <c r="AF612" s="21">
        <f t="shared" ca="1" si="59"/>
        <v>59</v>
      </c>
      <c r="AG612" s="21">
        <f ca="1">SUMIFS(AF$2:AF612,D$2:D612,D612)</f>
        <v>747</v>
      </c>
    </row>
    <row r="613" spans="1:33" hidden="1" x14ac:dyDescent="0.35">
      <c r="A613" s="21">
        <f>IF(ISBLANK(B613),"",COUNTIF(B$2:B613,B613))-1</f>
        <v>22</v>
      </c>
      <c r="B613" s="27">
        <v>18</v>
      </c>
      <c r="C613" s="10">
        <f>VLOOKUP($A613+IF($A613=0,1,0),Database!$A:$Y,7,FALSE)</f>
        <v>46190.916666666664</v>
      </c>
      <c r="D613" s="21" t="str">
        <f>VLOOKUP(Pronostics!$B613,Setup_MPP!$A:$G,3,FALSE)</f>
        <v>Cartone</v>
      </c>
      <c r="E613" s="21" t="str">
        <f>VLOOKUP(Pronostics!$B613,Setup_MPP!$A:$G,2,FALSE)</f>
        <v>Quentin CARTON</v>
      </c>
      <c r="F613" s="21" t="str">
        <f>VLOOKUP($B613,Setup_MPP!$A:$E,4,FALSE)</f>
        <v>#F0BC42</v>
      </c>
      <c r="G613" s="21" t="str">
        <f>VLOOKUP($B613,Setup_MPP!$A:$E,5,FALSE)</f>
        <v>#8E1F2F</v>
      </c>
      <c r="H613" s="21" t="str">
        <f>IFERROR(IF(AND(A613&gt;=1,A613&lt;=104),VLOOKUP($A613,Location!$A:$J,6,FALSE),IF(A613=0,"Avant l'ouverture",IF(OR(A613=105,A613=106),"Bonus"))),"")</f>
        <v>Tour 1</v>
      </c>
      <c r="I613" s="21" t="str">
        <f>IF(LEFT(H613,4)="Tour",VLOOKUP(A613,Database!$A:$C,3,FALSE),"")</f>
        <v>L</v>
      </c>
      <c r="J613" s="21" t="str">
        <f>VLOOKUP($A613,Location!$A:$J,7,FALSE)</f>
        <v>Angleterre</v>
      </c>
      <c r="K613" s="21" t="str">
        <f>IFERROR(VLOOKUP(J613,Setup_Team!$B:$C,2,FALSE), "TDB")</f>
        <v>ENG</v>
      </c>
      <c r="L613" s="21" t="str">
        <f>VLOOKUP($A613,Location!$A:$J,8,FALSE)</f>
        <v>Croatie</v>
      </c>
      <c r="M613" s="21" t="str">
        <f>IFERROR(VLOOKUP(L613,Setup_Team!$B:$C,2,FALSE), "TDB")</f>
        <v>HRV</v>
      </c>
      <c r="N613" s="21" t="str">
        <f>VLOOKUP($A613,Location!$A:$J,9,FALSE)</f>
        <v>Arlington, Dallas, Texas</v>
      </c>
      <c r="O613" s="21" t="str">
        <f>VLOOKUP($A613,Location!$A:$J,10,FALSE)</f>
        <v>AT&amp;T Stadium</v>
      </c>
      <c r="P613" s="27">
        <v>1</v>
      </c>
      <c r="Q613" s="27">
        <v>2</v>
      </c>
      <c r="R613" s="27" t="str">
        <f t="shared" si="55"/>
        <v>1-2</v>
      </c>
      <c r="S613" s="21">
        <v>0</v>
      </c>
      <c r="T613" s="20">
        <f>VLOOKUP($A613,Database!$A:$Y,10,FALSE)</f>
        <v>59</v>
      </c>
      <c r="U613" s="20">
        <f>VLOOKUP($A613,Database!$A:$Y,11,FALSE)</f>
        <v>119</v>
      </c>
      <c r="V613" s="20">
        <f>VLOOKUP($A613,Database!$A:$Y,12,FALSE)</f>
        <v>133</v>
      </c>
      <c r="W613" s="20" t="str">
        <f>VLOOKUP(A613,Database!A:M,13,FALSE)</f>
        <v>Terminé</v>
      </c>
      <c r="X613" s="20">
        <f>VLOOKUP($A613,Database!$A:$Y,20,FALSE)</f>
        <v>4</v>
      </c>
      <c r="Y613" s="20">
        <f>VLOOKUP($A613,Database!$A:$Y,21,FALSE)</f>
        <v>2</v>
      </c>
      <c r="Z613" s="20">
        <f t="shared" si="54"/>
        <v>0</v>
      </c>
      <c r="AA613" s="20">
        <f t="shared" si="56"/>
        <v>0</v>
      </c>
      <c r="AB613" s="20">
        <f t="shared" ca="1" si="57"/>
        <v>0</v>
      </c>
      <c r="AC613" s="20">
        <f t="shared" ca="1" si="58"/>
        <v>0</v>
      </c>
      <c r="AD613" s="20" t="str">
        <f ca="1">IF(AC613=0,"",IF(OR(ISBLANK(P613),ISBLANK(Q613)),"",IF(ISBLANK(VLOOKUP(A613,Database!A:AA,22,FALSE)),"",VLOOKUP(A613,Database!A:AA,22,FALSE))))</f>
        <v/>
      </c>
      <c r="AE613" s="20">
        <f ca="1">IFERROR(
   IF(
     OR(ISBLANK(P613),ISBLANK(Q613)),
     "",
     IF(
       AND(AB613&lt;&gt;"",OR(W613="Terminé",W613="En cours")),
       VLOOKUP(AD613,Setup_ScoreExactBonus!A:D,4,FALSE),
       0
     )),
  0)</f>
        <v>0</v>
      </c>
      <c r="AF613" s="21">
        <f t="shared" ca="1" si="59"/>
        <v>0</v>
      </c>
      <c r="AG613" s="21">
        <f ca="1">SUMIFS(AF$2:AF613,D$2:D613,D613)</f>
        <v>829</v>
      </c>
    </row>
    <row r="614" spans="1:33" hidden="1" x14ac:dyDescent="0.35">
      <c r="A614" s="21">
        <f>IF(ISBLANK(B614),"",COUNTIF(B$2:B614,B614))-1</f>
        <v>22</v>
      </c>
      <c r="B614" s="27">
        <v>19</v>
      </c>
      <c r="C614" s="10">
        <f>VLOOKUP($A614+IF($A614=0,1,0),Database!$A:$Y,7,FALSE)</f>
        <v>46190.916666666664</v>
      </c>
      <c r="D614" s="21" t="str">
        <f>VLOOKUP(Pronostics!$B614,Setup_MPP!$A:$G,3,FALSE)</f>
        <v>YramVi</v>
      </c>
      <c r="E614" s="21" t="str">
        <f>VLOOKUP(Pronostics!$B614,Setup_MPP!$A:$G,2,FALSE)</f>
        <v>Eyram TETSHIE</v>
      </c>
      <c r="F614" s="21" t="str">
        <f>VLOOKUP($B614,Setup_MPP!$A:$E,4,FALSE)</f>
        <v>#E8B28F</v>
      </c>
      <c r="G614" s="21" t="str">
        <f>VLOOKUP($B614,Setup_MPP!$A:$E,5,FALSE)</f>
        <v>#E65568</v>
      </c>
      <c r="H614" s="21" t="str">
        <f>IFERROR(IF(AND(A614&gt;=1,A614&lt;=104),VLOOKUP($A614,Location!$A:$J,6,FALSE),IF(A614=0,"Avant l'ouverture",IF(OR(A614=105,A614=106),"Bonus"))),"")</f>
        <v>Tour 1</v>
      </c>
      <c r="I614" s="21" t="str">
        <f>IF(LEFT(H614,4)="Tour",VLOOKUP(A614,Database!$A:$C,3,FALSE),"")</f>
        <v>L</v>
      </c>
      <c r="J614" s="21" t="str">
        <f>VLOOKUP($A614,Location!$A:$J,7,FALSE)</f>
        <v>Angleterre</v>
      </c>
      <c r="K614" s="21" t="str">
        <f>IFERROR(VLOOKUP(J614,Setup_Team!$B:$C,2,FALSE), "TDB")</f>
        <v>ENG</v>
      </c>
      <c r="L614" s="21" t="str">
        <f>VLOOKUP($A614,Location!$A:$J,8,FALSE)</f>
        <v>Croatie</v>
      </c>
      <c r="M614" s="21" t="str">
        <f>IFERROR(VLOOKUP(L614,Setup_Team!$B:$C,2,FALSE), "TDB")</f>
        <v>HRV</v>
      </c>
      <c r="N614" s="21" t="str">
        <f>VLOOKUP($A614,Location!$A:$J,9,FALSE)</f>
        <v>Arlington, Dallas, Texas</v>
      </c>
      <c r="O614" s="21" t="str">
        <f>VLOOKUP($A614,Location!$A:$J,10,FALSE)</f>
        <v>AT&amp;T Stadium</v>
      </c>
      <c r="P614" s="27">
        <v>2</v>
      </c>
      <c r="Q614" s="27">
        <v>1</v>
      </c>
      <c r="R614" s="27" t="str">
        <f t="shared" si="55"/>
        <v>2-1</v>
      </c>
      <c r="S614" s="21">
        <v>0</v>
      </c>
      <c r="T614" s="20">
        <f>VLOOKUP($A614,Database!$A:$Y,10,FALSE)</f>
        <v>59</v>
      </c>
      <c r="U614" s="20">
        <f>VLOOKUP($A614,Database!$A:$Y,11,FALSE)</f>
        <v>119</v>
      </c>
      <c r="V614" s="20">
        <f>VLOOKUP($A614,Database!$A:$Y,12,FALSE)</f>
        <v>133</v>
      </c>
      <c r="W614" s="20" t="str">
        <f>VLOOKUP(A614,Database!A:M,13,FALSE)</f>
        <v>Terminé</v>
      </c>
      <c r="X614" s="20">
        <f>VLOOKUP($A614,Database!$A:$Y,20,FALSE)</f>
        <v>4</v>
      </c>
      <c r="Y614" s="20">
        <f>VLOOKUP($A614,Database!$A:$Y,21,FALSE)</f>
        <v>2</v>
      </c>
      <c r="Z614" s="20">
        <f t="shared" si="54"/>
        <v>0</v>
      </c>
      <c r="AA614" s="20">
        <f t="shared" si="56"/>
        <v>1</v>
      </c>
      <c r="AB614" s="20">
        <f t="shared" ca="1" si="57"/>
        <v>59</v>
      </c>
      <c r="AC614" s="20">
        <f t="shared" ca="1" si="58"/>
        <v>0</v>
      </c>
      <c r="AD614" s="20" t="str">
        <f ca="1">IF(AC614=0,"",IF(OR(ISBLANK(P614),ISBLANK(Q614)),"",IF(ISBLANK(VLOOKUP(A614,Database!A:AA,22,FALSE)),"",VLOOKUP(A614,Database!A:AA,22,FALSE))))</f>
        <v/>
      </c>
      <c r="AE614" s="20">
        <f ca="1">IFERROR(
   IF(
     OR(ISBLANK(P614),ISBLANK(Q614)),
     "",
     IF(
       AND(AB614&lt;&gt;"",OR(W614="Terminé",W614="En cours")),
       VLOOKUP(AD614,Setup_ScoreExactBonus!A:D,4,FALSE),
       0
     )),
  0)</f>
        <v>0</v>
      </c>
      <c r="AF614" s="21">
        <f t="shared" ca="1" si="59"/>
        <v>59</v>
      </c>
      <c r="AG614" s="21">
        <f ca="1">SUMIFS(AF$2:AF614,D$2:D614,D614)</f>
        <v>642</v>
      </c>
    </row>
    <row r="615" spans="1:33" hidden="1" x14ac:dyDescent="0.35">
      <c r="A615" s="21">
        <f>IF(ISBLANK(B615),"",COUNTIF(B$2:B615,B615))-1</f>
        <v>22</v>
      </c>
      <c r="B615" s="27">
        <v>20</v>
      </c>
      <c r="C615" s="10">
        <f>VLOOKUP($A615+IF($A615=0,1,0),Database!$A:$Y,7,FALSE)</f>
        <v>46190.916666666664</v>
      </c>
      <c r="D615" s="21" t="str">
        <f>VLOOKUP(Pronostics!$B615,Setup_MPP!$A:$G,3,FALSE)</f>
        <v>Anis_MaFihache</v>
      </c>
      <c r="E615" s="21" t="str">
        <f>VLOOKUP(Pronostics!$B615,Setup_MPP!$A:$G,2,FALSE)</f>
        <v>Anis LEBIK</v>
      </c>
      <c r="F615" s="21" t="str">
        <f>VLOOKUP($B615,Setup_MPP!$A:$E,4,FALSE)</f>
        <v>#60DC8C</v>
      </c>
      <c r="G615" s="21" t="str">
        <f>VLOOKUP($B615,Setup_MPP!$A:$E,5,FALSE)</f>
        <v>#22A34F</v>
      </c>
      <c r="H615" s="21" t="str">
        <f>IFERROR(IF(AND(A615&gt;=1,A615&lt;=104),VLOOKUP($A615,Location!$A:$J,6,FALSE),IF(A615=0,"Avant l'ouverture",IF(OR(A615=105,A615=106),"Bonus"))),"")</f>
        <v>Tour 1</v>
      </c>
      <c r="I615" s="21" t="str">
        <f>IF(LEFT(H615,4)="Tour",VLOOKUP(A615,Database!$A:$C,3,FALSE),"")</f>
        <v>L</v>
      </c>
      <c r="J615" s="21" t="str">
        <f>VLOOKUP($A615,Location!$A:$J,7,FALSE)</f>
        <v>Angleterre</v>
      </c>
      <c r="K615" s="21" t="str">
        <f>IFERROR(VLOOKUP(J615,Setup_Team!$B:$C,2,FALSE), "TDB")</f>
        <v>ENG</v>
      </c>
      <c r="L615" s="21" t="str">
        <f>VLOOKUP($A615,Location!$A:$J,8,FALSE)</f>
        <v>Croatie</v>
      </c>
      <c r="M615" s="21" t="str">
        <f>IFERROR(VLOOKUP(L615,Setup_Team!$B:$C,2,FALSE), "TDB")</f>
        <v>HRV</v>
      </c>
      <c r="N615" s="21" t="str">
        <f>VLOOKUP($A615,Location!$A:$J,9,FALSE)</f>
        <v>Arlington, Dallas, Texas</v>
      </c>
      <c r="O615" s="21" t="str">
        <f>VLOOKUP($A615,Location!$A:$J,10,FALSE)</f>
        <v>AT&amp;T Stadium</v>
      </c>
      <c r="P615" s="27">
        <v>3</v>
      </c>
      <c r="Q615" s="27">
        <v>2</v>
      </c>
      <c r="R615" s="27" t="str">
        <f t="shared" si="55"/>
        <v>3-2</v>
      </c>
      <c r="S615" s="21">
        <v>0</v>
      </c>
      <c r="T615" s="20">
        <f>VLOOKUP($A615,Database!$A:$Y,10,FALSE)</f>
        <v>59</v>
      </c>
      <c r="U615" s="20">
        <f>VLOOKUP($A615,Database!$A:$Y,11,FALSE)</f>
        <v>119</v>
      </c>
      <c r="V615" s="20">
        <f>VLOOKUP($A615,Database!$A:$Y,12,FALSE)</f>
        <v>133</v>
      </c>
      <c r="W615" s="20" t="str">
        <f>VLOOKUP(A615,Database!A:M,13,FALSE)</f>
        <v>Terminé</v>
      </c>
      <c r="X615" s="20">
        <f>VLOOKUP($A615,Database!$A:$Y,20,FALSE)</f>
        <v>4</v>
      </c>
      <c r="Y615" s="20">
        <f>VLOOKUP($A615,Database!$A:$Y,21,FALSE)</f>
        <v>2</v>
      </c>
      <c r="Z615" s="20">
        <f t="shared" si="54"/>
        <v>0</v>
      </c>
      <c r="AA615" s="20">
        <f t="shared" si="56"/>
        <v>1</v>
      </c>
      <c r="AB615" s="20">
        <f t="shared" ca="1" si="57"/>
        <v>59</v>
      </c>
      <c r="AC615" s="20">
        <f t="shared" ca="1" si="58"/>
        <v>0</v>
      </c>
      <c r="AD615" s="20" t="str">
        <f ca="1">IF(AC615=0,"",IF(OR(ISBLANK(P615),ISBLANK(Q615)),"",IF(ISBLANK(VLOOKUP(A615,Database!A:AA,22,FALSE)),"",VLOOKUP(A615,Database!A:AA,22,FALSE))))</f>
        <v/>
      </c>
      <c r="AE615" s="20">
        <f ca="1">IFERROR(
   IF(
     OR(ISBLANK(P615),ISBLANK(Q615)),
     "",
     IF(
       AND(AB615&lt;&gt;"",OR(W615="Terminé",W615="En cours")),
       VLOOKUP(AD615,Setup_ScoreExactBonus!A:D,4,FALSE),
       0
     )),
  0)</f>
        <v>0</v>
      </c>
      <c r="AF615" s="21">
        <f t="shared" ca="1" si="59"/>
        <v>59</v>
      </c>
      <c r="AG615" s="21">
        <f ca="1">SUMIFS(AF$2:AF615,D$2:D615,D615)</f>
        <v>784</v>
      </c>
    </row>
    <row r="616" spans="1:33" hidden="1" x14ac:dyDescent="0.35">
      <c r="A616" s="21">
        <f>IF(ISBLANK(B616),"",COUNTIF(B$2:B616,B616))-1</f>
        <v>22</v>
      </c>
      <c r="B616" s="27">
        <v>21</v>
      </c>
      <c r="C616" s="10">
        <f>VLOOKUP($A616+IF($A616=0,1,0),Database!$A:$Y,7,FALSE)</f>
        <v>46190.916666666664</v>
      </c>
      <c r="D616" s="21" t="str">
        <f>VLOOKUP(Pronostics!$B616,Setup_MPP!$A:$G,3,FALSE)</f>
        <v>JUJULABOSS13</v>
      </c>
      <c r="E616" s="21" t="str">
        <f>VLOOKUP(Pronostics!$B616,Setup_MPP!$A:$G,2,FALSE)</f>
        <v>Julia BOUANAN</v>
      </c>
      <c r="F616" s="21" t="str">
        <f>VLOOKUP($B616,Setup_MPP!$A:$E,4,FALSE)</f>
        <v>#2FAEE0</v>
      </c>
      <c r="G616" s="21" t="str">
        <f>VLOOKUP($B616,Setup_MPP!$A:$E,5,FALSE)</f>
        <v>#BEA064</v>
      </c>
      <c r="H616" s="21" t="str">
        <f>IFERROR(IF(AND(A616&gt;=1,A616&lt;=104),VLOOKUP($A616,Location!$A:$J,6,FALSE),IF(A616=0,"Avant l'ouverture",IF(OR(A616=105,A616=106),"Bonus"))),"")</f>
        <v>Tour 1</v>
      </c>
      <c r="I616" s="21" t="str">
        <f>IF(LEFT(H616,4)="Tour",VLOOKUP(A616,Database!$A:$C,3,FALSE),"")</f>
        <v>L</v>
      </c>
      <c r="J616" s="21" t="str">
        <f>VLOOKUP($A616,Location!$A:$J,7,FALSE)</f>
        <v>Angleterre</v>
      </c>
      <c r="K616" s="21" t="str">
        <f>IFERROR(VLOOKUP(J616,Setup_Team!$B:$C,2,FALSE), "TDB")</f>
        <v>ENG</v>
      </c>
      <c r="L616" s="21" t="str">
        <f>VLOOKUP($A616,Location!$A:$J,8,FALSE)</f>
        <v>Croatie</v>
      </c>
      <c r="M616" s="21" t="str">
        <f>IFERROR(VLOOKUP(L616,Setup_Team!$B:$C,2,FALSE), "TDB")</f>
        <v>HRV</v>
      </c>
      <c r="N616" s="21" t="str">
        <f>VLOOKUP($A616,Location!$A:$J,9,FALSE)</f>
        <v>Arlington, Dallas, Texas</v>
      </c>
      <c r="O616" s="21" t="str">
        <f>VLOOKUP($A616,Location!$A:$J,10,FALSE)</f>
        <v>AT&amp;T Stadium</v>
      </c>
      <c r="P616" s="27">
        <v>2</v>
      </c>
      <c r="Q616" s="27">
        <v>1</v>
      </c>
      <c r="R616" s="27" t="str">
        <f t="shared" si="55"/>
        <v>2-1</v>
      </c>
      <c r="S616" s="21">
        <v>0</v>
      </c>
      <c r="T616" s="20">
        <f>VLOOKUP($A616,Database!$A:$Y,10,FALSE)</f>
        <v>59</v>
      </c>
      <c r="U616" s="20">
        <f>VLOOKUP($A616,Database!$A:$Y,11,FALSE)</f>
        <v>119</v>
      </c>
      <c r="V616" s="20">
        <f>VLOOKUP($A616,Database!$A:$Y,12,FALSE)</f>
        <v>133</v>
      </c>
      <c r="W616" s="20" t="str">
        <f>VLOOKUP(A616,Database!A:M,13,FALSE)</f>
        <v>Terminé</v>
      </c>
      <c r="X616" s="20">
        <f>VLOOKUP($A616,Database!$A:$Y,20,FALSE)</f>
        <v>4</v>
      </c>
      <c r="Y616" s="20">
        <f>VLOOKUP($A616,Database!$A:$Y,21,FALSE)</f>
        <v>2</v>
      </c>
      <c r="Z616" s="20">
        <f t="shared" si="54"/>
        <v>0</v>
      </c>
      <c r="AA616" s="20">
        <f t="shared" si="56"/>
        <v>1</v>
      </c>
      <c r="AB616" s="20">
        <f t="shared" ca="1" si="57"/>
        <v>59</v>
      </c>
      <c r="AC616" s="20">
        <f t="shared" ca="1" si="58"/>
        <v>0</v>
      </c>
      <c r="AD616" s="20" t="str">
        <f ca="1">IF(AC616=0,"",IF(OR(ISBLANK(P616),ISBLANK(Q616)),"",IF(ISBLANK(VLOOKUP(A616,Database!A:AA,22,FALSE)),"",VLOOKUP(A616,Database!A:AA,22,FALSE))))</f>
        <v/>
      </c>
      <c r="AE616" s="20">
        <f ca="1">IFERROR(
   IF(
     OR(ISBLANK(P616),ISBLANK(Q616)),
     "",
     IF(
       AND(AB616&lt;&gt;"",OR(W616="Terminé",W616="En cours")),
       VLOOKUP(AD616,Setup_ScoreExactBonus!A:D,4,FALSE),
       0
     )),
  0)</f>
        <v>0</v>
      </c>
      <c r="AF616" s="21">
        <f t="shared" ca="1" si="59"/>
        <v>59</v>
      </c>
      <c r="AG616" s="21">
        <f ca="1">SUMIFS(AF$2:AF616,D$2:D616,D616)</f>
        <v>824</v>
      </c>
    </row>
    <row r="617" spans="1:33" hidden="1" x14ac:dyDescent="0.35">
      <c r="A617" s="21">
        <f>IF(ISBLANK(B617),"",COUNTIF(B$2:B617,B617))-1</f>
        <v>22</v>
      </c>
      <c r="B617" s="27">
        <v>22</v>
      </c>
      <c r="C617" s="10">
        <f>VLOOKUP($A617+IF($A617=0,1,0),Database!$A:$Y,7,FALSE)</f>
        <v>46190.916666666664</v>
      </c>
      <c r="D617" s="21" t="str">
        <f>VLOOKUP(Pronostics!$B617,Setup_MPP!$A:$G,3,FALSE)</f>
        <v>Jujumsrd</v>
      </c>
      <c r="E617" s="21" t="str">
        <f>VLOOKUP(Pronostics!$B617,Setup_MPP!$A:$G,2,FALSE)</f>
        <v>Julie Mansard</v>
      </c>
      <c r="F617" s="21" t="str">
        <f>VLOOKUP($B617,Setup_MPP!$A:$E,4,FALSE)</f>
        <v>#41DEF0</v>
      </c>
      <c r="G617" s="21" t="str">
        <f>VLOOKUP($B617,Setup_MPP!$A:$E,5,FALSE)</f>
        <v>#0BA6B7</v>
      </c>
      <c r="H617" s="21" t="str">
        <f>IFERROR(IF(AND(A617&gt;=1,A617&lt;=104),VLOOKUP($A617,Location!$A:$J,6,FALSE),IF(A617=0,"Avant l'ouverture",IF(OR(A617=105,A617=106),"Bonus"))),"")</f>
        <v>Tour 1</v>
      </c>
      <c r="I617" s="21" t="str">
        <f>IF(LEFT(H617,4)="Tour",VLOOKUP(A617,Database!$A:$C,3,FALSE),"")</f>
        <v>L</v>
      </c>
      <c r="J617" s="21" t="str">
        <f>VLOOKUP($A617,Location!$A:$J,7,FALSE)</f>
        <v>Angleterre</v>
      </c>
      <c r="K617" s="21" t="str">
        <f>IFERROR(VLOOKUP(J617,Setup_Team!$B:$C,2,FALSE), "TDB")</f>
        <v>ENG</v>
      </c>
      <c r="L617" s="21" t="str">
        <f>VLOOKUP($A617,Location!$A:$J,8,FALSE)</f>
        <v>Croatie</v>
      </c>
      <c r="M617" s="21" t="str">
        <f>IFERROR(VLOOKUP(L617,Setup_Team!$B:$C,2,FALSE), "TDB")</f>
        <v>HRV</v>
      </c>
      <c r="N617" s="21" t="str">
        <f>VLOOKUP($A617,Location!$A:$J,9,FALSE)</f>
        <v>Arlington, Dallas, Texas</v>
      </c>
      <c r="O617" s="21" t="str">
        <f>VLOOKUP($A617,Location!$A:$J,10,FALSE)</f>
        <v>AT&amp;T Stadium</v>
      </c>
      <c r="P617" s="27">
        <v>1</v>
      </c>
      <c r="Q617" s="27">
        <v>1</v>
      </c>
      <c r="R617" s="27" t="str">
        <f t="shared" si="55"/>
        <v>1-1</v>
      </c>
      <c r="S617" s="21">
        <v>0</v>
      </c>
      <c r="T617" s="20">
        <f>VLOOKUP($A617,Database!$A:$Y,10,FALSE)</f>
        <v>59</v>
      </c>
      <c r="U617" s="20">
        <f>VLOOKUP($A617,Database!$A:$Y,11,FALSE)</f>
        <v>119</v>
      </c>
      <c r="V617" s="20">
        <f>VLOOKUP($A617,Database!$A:$Y,12,FALSE)</f>
        <v>133</v>
      </c>
      <c r="W617" s="20" t="str">
        <f>VLOOKUP(A617,Database!A:M,13,FALSE)</f>
        <v>Terminé</v>
      </c>
      <c r="X617" s="20">
        <f>VLOOKUP($A617,Database!$A:$Y,20,FALSE)</f>
        <v>4</v>
      </c>
      <c r="Y617" s="20">
        <f>VLOOKUP($A617,Database!$A:$Y,21,FALSE)</f>
        <v>2</v>
      </c>
      <c r="Z617" s="20">
        <f t="shared" si="54"/>
        <v>0</v>
      </c>
      <c r="AA617" s="20">
        <f t="shared" si="56"/>
        <v>0</v>
      </c>
      <c r="AB617" s="20">
        <f t="shared" ca="1" si="57"/>
        <v>0</v>
      </c>
      <c r="AC617" s="20">
        <f t="shared" ca="1" si="58"/>
        <v>0</v>
      </c>
      <c r="AD617" s="20" t="str">
        <f ca="1">IF(AC617=0,"",IF(OR(ISBLANK(P617),ISBLANK(Q617)),"",IF(ISBLANK(VLOOKUP(A617,Database!A:AA,22,FALSE)),"",VLOOKUP(A617,Database!A:AA,22,FALSE))))</f>
        <v/>
      </c>
      <c r="AE617" s="20">
        <f ca="1">IFERROR(
   IF(
     OR(ISBLANK(P617),ISBLANK(Q617)),
     "",
     IF(
       AND(AB617&lt;&gt;"",OR(W617="Terminé",W617="En cours")),
       VLOOKUP(AD617,Setup_ScoreExactBonus!A:D,4,FALSE),
       0
     )),
  0)</f>
        <v>0</v>
      </c>
      <c r="AF617" s="21">
        <f t="shared" ca="1" si="59"/>
        <v>0</v>
      </c>
      <c r="AG617" s="21">
        <f ca="1">SUMIFS(AF$2:AF617,D$2:D617,D617)</f>
        <v>475</v>
      </c>
    </row>
    <row r="618" spans="1:33" hidden="1" x14ac:dyDescent="0.35">
      <c r="A618" s="21">
        <f>IF(ISBLANK(B618),"",COUNTIF(B$2:B618,B618))-1</f>
        <v>22</v>
      </c>
      <c r="B618" s="27">
        <v>23</v>
      </c>
      <c r="C618" s="10">
        <f>VLOOKUP($A618+IF($A618=0,1,0),Database!$A:$Y,7,FALSE)</f>
        <v>46190.916666666664</v>
      </c>
      <c r="D618" s="21" t="str">
        <f>VLOOKUP(Pronostics!$B618,Setup_MPP!$A:$G,3,FALSE)</f>
        <v>DJUDJUPRONO</v>
      </c>
      <c r="E618" s="21" t="str">
        <f>VLOOKUP(Pronostics!$B618,Setup_MPP!$A:$G,2,FALSE)</f>
        <v>Juliette</v>
      </c>
      <c r="F618" s="21" t="str">
        <f>VLOOKUP($B618,Setup_MPP!$A:$E,4,FALSE)</f>
        <v>#F2A2A2</v>
      </c>
      <c r="G618" s="21" t="str">
        <f>VLOOKUP($B618,Setup_MPP!$A:$E,5,FALSE)</f>
        <v>#C25D5D</v>
      </c>
      <c r="H618" s="21" t="str">
        <f>IFERROR(IF(AND(A618&gt;=1,A618&lt;=104),VLOOKUP($A618,Location!$A:$J,6,FALSE),IF(A618=0,"Avant l'ouverture",IF(OR(A618=105,A618=106),"Bonus"))),"")</f>
        <v>Tour 1</v>
      </c>
      <c r="I618" s="21" t="str">
        <f>IF(LEFT(H618,4)="Tour",VLOOKUP(A618,Database!$A:$C,3,FALSE),"")</f>
        <v>L</v>
      </c>
      <c r="J618" s="21" t="str">
        <f>VLOOKUP($A618,Location!$A:$J,7,FALSE)</f>
        <v>Angleterre</v>
      </c>
      <c r="K618" s="21" t="str">
        <f>IFERROR(VLOOKUP(J618,Setup_Team!$B:$C,2,FALSE), "TDB")</f>
        <v>ENG</v>
      </c>
      <c r="L618" s="21" t="str">
        <f>VLOOKUP($A618,Location!$A:$J,8,FALSE)</f>
        <v>Croatie</v>
      </c>
      <c r="M618" s="21" t="str">
        <f>IFERROR(VLOOKUP(L618,Setup_Team!$B:$C,2,FALSE), "TDB")</f>
        <v>HRV</v>
      </c>
      <c r="N618" s="21" t="str">
        <f>VLOOKUP($A618,Location!$A:$J,9,FALSE)</f>
        <v>Arlington, Dallas, Texas</v>
      </c>
      <c r="O618" s="21" t="str">
        <f>VLOOKUP($A618,Location!$A:$J,10,FALSE)</f>
        <v>AT&amp;T Stadium</v>
      </c>
      <c r="P618" s="27">
        <v>1</v>
      </c>
      <c r="Q618" s="27">
        <v>1</v>
      </c>
      <c r="R618" s="27" t="str">
        <f t="shared" si="55"/>
        <v>1-1</v>
      </c>
      <c r="S618" s="21">
        <v>0</v>
      </c>
      <c r="T618" s="20">
        <f>VLOOKUP($A618,Database!$A:$Y,10,FALSE)</f>
        <v>59</v>
      </c>
      <c r="U618" s="20">
        <f>VLOOKUP($A618,Database!$A:$Y,11,FALSE)</f>
        <v>119</v>
      </c>
      <c r="V618" s="20">
        <f>VLOOKUP($A618,Database!$A:$Y,12,FALSE)</f>
        <v>133</v>
      </c>
      <c r="W618" s="20" t="str">
        <f>VLOOKUP(A618,Database!A:M,13,FALSE)</f>
        <v>Terminé</v>
      </c>
      <c r="X618" s="20">
        <f>VLOOKUP($A618,Database!$A:$Y,20,FALSE)</f>
        <v>4</v>
      </c>
      <c r="Y618" s="20">
        <f>VLOOKUP($A618,Database!$A:$Y,21,FALSE)</f>
        <v>2</v>
      </c>
      <c r="Z618" s="20">
        <f t="shared" si="54"/>
        <v>0</v>
      </c>
      <c r="AA618" s="20">
        <f t="shared" si="56"/>
        <v>0</v>
      </c>
      <c r="AB618" s="20">
        <f t="shared" ca="1" si="57"/>
        <v>0</v>
      </c>
      <c r="AC618" s="20">
        <f t="shared" ca="1" si="58"/>
        <v>0</v>
      </c>
      <c r="AD618" s="20" t="str">
        <f ca="1">IF(AC618=0,"",IF(OR(ISBLANK(P618),ISBLANK(Q618)),"",IF(ISBLANK(VLOOKUP(A618,Database!A:AA,22,FALSE)),"",VLOOKUP(A618,Database!A:AA,22,FALSE))))</f>
        <v/>
      </c>
      <c r="AE618" s="20">
        <f ca="1">IFERROR(
   IF(
     OR(ISBLANK(P618),ISBLANK(Q618)),
     "",
     IF(
       AND(AB618&lt;&gt;"",OR(W618="Terminé",W618="En cours")),
       VLOOKUP(AD618,Setup_ScoreExactBonus!A:D,4,FALSE),
       0
     )),
  0)</f>
        <v>0</v>
      </c>
      <c r="AF618" s="21">
        <f t="shared" ca="1" si="59"/>
        <v>0</v>
      </c>
      <c r="AG618" s="21">
        <f ca="1">SUMIFS(AF$2:AF618,D$2:D618,D618)</f>
        <v>438</v>
      </c>
    </row>
    <row r="619" spans="1:33" hidden="1" x14ac:dyDescent="0.35">
      <c r="A619" s="21">
        <f>IF(ISBLANK(B619),"",COUNTIF(B$2:B619,B619))-1</f>
        <v>22</v>
      </c>
      <c r="B619" s="27">
        <v>24</v>
      </c>
      <c r="C619" s="10">
        <f>VLOOKUP($A619+IF($A619=0,1,0),Database!$A:$Y,7,FALSE)</f>
        <v>46190.916666666664</v>
      </c>
      <c r="D619" s="21" t="str">
        <f>VLOOKUP(Pronostics!$B619,Setup_MPP!$A:$G,3,FALSE)</f>
        <v>Samyaaaaaaaaaa</v>
      </c>
      <c r="E619" s="21" t="str">
        <f>VLOOKUP(Pronostics!$B619,Setup_MPP!$A:$G,2,FALSE)</f>
        <v>Samya ALAOUI</v>
      </c>
      <c r="F619" s="21" t="str">
        <f>VLOOKUP($B619,Setup_MPP!$A:$E,4,FALSE)</f>
        <v>#A2F2C7</v>
      </c>
      <c r="G619" s="21" t="str">
        <f>VLOOKUP($B619,Setup_MPP!$A:$E,5,FALSE)</f>
        <v>#5DC18C</v>
      </c>
      <c r="H619" s="21" t="str">
        <f>IFERROR(IF(AND(A619&gt;=1,A619&lt;=104),VLOOKUP($A619,Location!$A:$J,6,FALSE),IF(A619=0,"Avant l'ouverture",IF(OR(A619=105,A619=106),"Bonus"))),"")</f>
        <v>Tour 1</v>
      </c>
      <c r="I619" s="21" t="str">
        <f>IF(LEFT(H619,4)="Tour",VLOOKUP(A619,Database!$A:$C,3,FALSE),"")</f>
        <v>L</v>
      </c>
      <c r="J619" s="21" t="str">
        <f>VLOOKUP($A619,Location!$A:$J,7,FALSE)</f>
        <v>Angleterre</v>
      </c>
      <c r="K619" s="21" t="str">
        <f>IFERROR(VLOOKUP(J619,Setup_Team!$B:$C,2,FALSE), "TDB")</f>
        <v>ENG</v>
      </c>
      <c r="L619" s="21" t="str">
        <f>VLOOKUP($A619,Location!$A:$J,8,FALSE)</f>
        <v>Croatie</v>
      </c>
      <c r="M619" s="21" t="str">
        <f>IFERROR(VLOOKUP(L619,Setup_Team!$B:$C,2,FALSE), "TDB")</f>
        <v>HRV</v>
      </c>
      <c r="N619" s="21" t="str">
        <f>VLOOKUP($A619,Location!$A:$J,9,FALSE)</f>
        <v>Arlington, Dallas, Texas</v>
      </c>
      <c r="O619" s="21" t="str">
        <f>VLOOKUP($A619,Location!$A:$J,10,FALSE)</f>
        <v>AT&amp;T Stadium</v>
      </c>
      <c r="P619" s="27">
        <v>1</v>
      </c>
      <c r="Q619" s="27">
        <v>0</v>
      </c>
      <c r="R619" s="27" t="str">
        <f t="shared" si="55"/>
        <v>1-0</v>
      </c>
      <c r="S619" s="21">
        <v>0</v>
      </c>
      <c r="T619" s="20">
        <f>VLOOKUP($A619,Database!$A:$Y,10,FALSE)</f>
        <v>59</v>
      </c>
      <c r="U619" s="20">
        <f>VLOOKUP($A619,Database!$A:$Y,11,FALSE)</f>
        <v>119</v>
      </c>
      <c r="V619" s="20">
        <f>VLOOKUP($A619,Database!$A:$Y,12,FALSE)</f>
        <v>133</v>
      </c>
      <c r="W619" s="20" t="str">
        <f>VLOOKUP(A619,Database!A:M,13,FALSE)</f>
        <v>Terminé</v>
      </c>
      <c r="X619" s="20">
        <f>VLOOKUP($A619,Database!$A:$Y,20,FALSE)</f>
        <v>4</v>
      </c>
      <c r="Y619" s="20">
        <f>VLOOKUP($A619,Database!$A:$Y,21,FALSE)</f>
        <v>2</v>
      </c>
      <c r="Z619" s="20">
        <f t="shared" si="54"/>
        <v>0</v>
      </c>
      <c r="AA619" s="20">
        <f t="shared" si="56"/>
        <v>1</v>
      </c>
      <c r="AB619" s="20">
        <f t="shared" ca="1" si="57"/>
        <v>59</v>
      </c>
      <c r="AC619" s="20">
        <f t="shared" ca="1" si="58"/>
        <v>0</v>
      </c>
      <c r="AD619" s="20" t="str">
        <f ca="1">IF(AC619=0,"",IF(OR(ISBLANK(P619),ISBLANK(Q619)),"",IF(ISBLANK(VLOOKUP(A619,Database!A:AA,22,FALSE)),"",VLOOKUP(A619,Database!A:AA,22,FALSE))))</f>
        <v/>
      </c>
      <c r="AE619" s="20">
        <f ca="1">IFERROR(
   IF(
     OR(ISBLANK(P619),ISBLANK(Q619)),
     "",
     IF(
       AND(AB619&lt;&gt;"",OR(W619="Terminé",W619="En cours")),
       VLOOKUP(AD619,Setup_ScoreExactBonus!A:D,4,FALSE),
       0
     )),
  0)</f>
        <v>0</v>
      </c>
      <c r="AF619" s="21">
        <f t="shared" ca="1" si="59"/>
        <v>59</v>
      </c>
      <c r="AG619" s="21">
        <f ca="1">SUMIFS(AF$2:AF619,D$2:D619,D619)</f>
        <v>1020</v>
      </c>
    </row>
    <row r="620" spans="1:33" hidden="1" x14ac:dyDescent="0.35">
      <c r="A620" s="21">
        <f>IF(ISBLANK(B620),"",COUNTIF(B$2:B620,B620))-1</f>
        <v>22</v>
      </c>
      <c r="B620" s="27">
        <v>25</v>
      </c>
      <c r="C620" s="10">
        <f>VLOOKUP($A620+IF($A620=0,1,0),Database!$A:$Y,7,FALSE)</f>
        <v>46190.916666666664</v>
      </c>
      <c r="D620" s="21" t="str">
        <f>VLOOKUP(Pronostics!$B620,Setup_MPP!$A:$G,3,FALSE)</f>
        <v>leaw0808</v>
      </c>
      <c r="E620" s="21" t="str">
        <f>VLOOKUP(Pronostics!$B620,Setup_MPP!$A:$G,2,FALSE)</f>
        <v>Léa WALOCQ</v>
      </c>
      <c r="F620" s="21" t="str">
        <f>VLOOKUP($B620,Setup_MPP!$A:$E,4,FALSE)</f>
        <v>#D1B9EB</v>
      </c>
      <c r="G620" s="21" t="str">
        <f>VLOOKUP($B620,Setup_MPP!$A:$E,5,FALSE)</f>
        <v>#B58BC7</v>
      </c>
      <c r="H620" s="21" t="str">
        <f>IFERROR(IF(AND(A620&gt;=1,A620&lt;=104),VLOOKUP($A620,Location!$A:$J,6,FALSE),IF(A620=0,"Avant l'ouverture",IF(OR(A620=105,A620=106),"Bonus"))),"")</f>
        <v>Tour 1</v>
      </c>
      <c r="I620" s="21" t="str">
        <f>IF(LEFT(H620,4)="Tour",VLOOKUP(A620,Database!$A:$C,3,FALSE),"")</f>
        <v>L</v>
      </c>
      <c r="J620" s="21" t="str">
        <f>VLOOKUP($A620,Location!$A:$J,7,FALSE)</f>
        <v>Angleterre</v>
      </c>
      <c r="K620" s="21" t="str">
        <f>IFERROR(VLOOKUP(J620,Setup_Team!$B:$C,2,FALSE), "TDB")</f>
        <v>ENG</v>
      </c>
      <c r="L620" s="21" t="str">
        <f>VLOOKUP($A620,Location!$A:$J,8,FALSE)</f>
        <v>Croatie</v>
      </c>
      <c r="M620" s="21" t="str">
        <f>IFERROR(VLOOKUP(L620,Setup_Team!$B:$C,2,FALSE), "TDB")</f>
        <v>HRV</v>
      </c>
      <c r="N620" s="21" t="str">
        <f>VLOOKUP($A620,Location!$A:$J,9,FALSE)</f>
        <v>Arlington, Dallas, Texas</v>
      </c>
      <c r="O620" s="21" t="str">
        <f>VLOOKUP($A620,Location!$A:$J,10,FALSE)</f>
        <v>AT&amp;T Stadium</v>
      </c>
      <c r="P620" s="27">
        <v>1</v>
      </c>
      <c r="Q620" s="27">
        <v>2</v>
      </c>
      <c r="R620" s="27" t="str">
        <f t="shared" si="55"/>
        <v>1-2</v>
      </c>
      <c r="S620" s="21">
        <v>0</v>
      </c>
      <c r="T620" s="20">
        <f>VLOOKUP($A620,Database!$A:$Y,10,FALSE)</f>
        <v>59</v>
      </c>
      <c r="U620" s="20">
        <f>VLOOKUP($A620,Database!$A:$Y,11,FALSE)</f>
        <v>119</v>
      </c>
      <c r="V620" s="20">
        <f>VLOOKUP($A620,Database!$A:$Y,12,FALSE)</f>
        <v>133</v>
      </c>
      <c r="W620" s="20" t="str">
        <f>VLOOKUP(A620,Database!A:M,13,FALSE)</f>
        <v>Terminé</v>
      </c>
      <c r="X620" s="20">
        <f>VLOOKUP($A620,Database!$A:$Y,20,FALSE)</f>
        <v>4</v>
      </c>
      <c r="Y620" s="20">
        <f>VLOOKUP($A620,Database!$A:$Y,21,FALSE)</f>
        <v>2</v>
      </c>
      <c r="Z620" s="20">
        <f t="shared" si="54"/>
        <v>0</v>
      </c>
      <c r="AA620" s="20">
        <f t="shared" si="56"/>
        <v>0</v>
      </c>
      <c r="AB620" s="20">
        <f t="shared" ca="1" si="57"/>
        <v>0</v>
      </c>
      <c r="AC620" s="20">
        <f t="shared" ca="1" si="58"/>
        <v>0</v>
      </c>
      <c r="AD620" s="20" t="str">
        <f ca="1">IF(AC620=0,"",IF(OR(ISBLANK(P620),ISBLANK(Q620)),"",IF(ISBLANK(VLOOKUP(A620,Database!A:AA,22,FALSE)),"",VLOOKUP(A620,Database!A:AA,22,FALSE))))</f>
        <v/>
      </c>
      <c r="AE620" s="20">
        <f ca="1">IFERROR(
   IF(
     OR(ISBLANK(P620),ISBLANK(Q620)),
     "",
     IF(
       AND(AB620&lt;&gt;"",OR(W620="Terminé",W620="En cours")),
       VLOOKUP(AD620,Setup_ScoreExactBonus!A:D,4,FALSE),
       0
     )),
  0)</f>
        <v>0</v>
      </c>
      <c r="AF620" s="21">
        <f t="shared" ca="1" si="59"/>
        <v>0</v>
      </c>
      <c r="AG620" s="21">
        <f ca="1">SUMIFS(AF$2:AF620,D$2:D620,D620)</f>
        <v>478</v>
      </c>
    </row>
    <row r="621" spans="1:33" hidden="1" x14ac:dyDescent="0.35">
      <c r="A621" s="21">
        <f>IF(ISBLANK(B621),"",COUNTIF(B$2:B621,B621))-1</f>
        <v>22</v>
      </c>
      <c r="B621" s="27">
        <v>26</v>
      </c>
      <c r="C621" s="10">
        <v>46184.875</v>
      </c>
      <c r="D621" s="21" t="str">
        <f>VLOOKUP(Pronostics!$B621,Setup_MPP!$A:$G,3,FALSE)</f>
        <v>Mohamad#5GGG1</v>
      </c>
      <c r="E621" s="21" t="str">
        <f>VLOOKUP(Pronostics!$B621,Setup_MPP!$A:$G,2,FALSE)</f>
        <v>Mohamad EL KAWAS</v>
      </c>
      <c r="F621" s="21" t="str">
        <f>VLOOKUP($B621,Setup_MPP!$A:$E,4,FALSE)</f>
        <v>#EB8787</v>
      </c>
      <c r="G621" s="21" t="str">
        <f>VLOOKUP($B621,Setup_MPP!$A:$E,5,FALSE)</f>
        <v>#368E2C</v>
      </c>
      <c r="H621" s="21" t="str">
        <f>IFERROR(IF(AND(A621&gt;=1,A621&lt;=104),VLOOKUP($A621,Location!$A:$J,6,FALSE),IF(A621=0,"Avant l'ouverture",IF(OR(A621=105,A621=106),"Bonus"))),"")</f>
        <v>Tour 1</v>
      </c>
      <c r="I621" s="21" t="str">
        <f>IF(LEFT(H621,4)="Tour",VLOOKUP(A621,Database!$A:$C,3,FALSE),"")</f>
        <v>L</v>
      </c>
      <c r="J621" s="21" t="str">
        <f>VLOOKUP($A621,Location!$A:$J,7,FALSE)</f>
        <v>Angleterre</v>
      </c>
      <c r="K621" s="21" t="str">
        <f>IFERROR(VLOOKUP(J621,Setup_Team!$B:$C,2,FALSE), "TDB")</f>
        <v>ENG</v>
      </c>
      <c r="L621" s="21" t="str">
        <f>VLOOKUP($A621,Location!$A:$J,8,FALSE)</f>
        <v>Croatie</v>
      </c>
      <c r="M621" s="21" t="str">
        <f>IFERROR(VLOOKUP(L621,Setup_Team!$B:$C,2,FALSE), "TDB")</f>
        <v>HRV</v>
      </c>
      <c r="P621" s="21">
        <v>1</v>
      </c>
      <c r="Q621" s="21">
        <v>0</v>
      </c>
      <c r="R621" s="27" t="str">
        <f t="shared" si="55"/>
        <v>1-0</v>
      </c>
      <c r="S621" s="21">
        <v>0</v>
      </c>
      <c r="T621" s="20">
        <f>VLOOKUP($A621,Database!$A:$Y,10,FALSE)</f>
        <v>59</v>
      </c>
      <c r="U621" s="20">
        <f>VLOOKUP($A621,Database!$A:$Y,11,FALSE)</f>
        <v>119</v>
      </c>
      <c r="V621" s="20">
        <f>VLOOKUP($A621,Database!$A:$Y,12,FALSE)</f>
        <v>133</v>
      </c>
      <c r="W621" s="20" t="str">
        <f>VLOOKUP(A621,Database!A:M,13,FALSE)</f>
        <v>Terminé</v>
      </c>
      <c r="X621" s="20">
        <f>VLOOKUP($A621,Database!$A:$Y,20,FALSE)</f>
        <v>4</v>
      </c>
      <c r="Y621" s="20">
        <f>VLOOKUP($A621,Database!$A:$Y,21,FALSE)</f>
        <v>2</v>
      </c>
      <c r="Z621" s="20">
        <f t="shared" si="54"/>
        <v>0</v>
      </c>
      <c r="AA621" s="20">
        <f t="shared" si="56"/>
        <v>1</v>
      </c>
      <c r="AB621" s="20">
        <f t="shared" ca="1" si="57"/>
        <v>59</v>
      </c>
      <c r="AC621" s="20">
        <f t="shared" ca="1" si="58"/>
        <v>0</v>
      </c>
      <c r="AD621" s="20" t="str">
        <f ca="1">IF(AC621=0,"",IF(OR(ISBLANK(P621),ISBLANK(Q621)),"",IF(ISBLANK(VLOOKUP(A621,Database!A:AA,22,FALSE)),"",VLOOKUP(A621,Database!A:AA,22,FALSE))))</f>
        <v/>
      </c>
      <c r="AE621" s="20">
        <f ca="1">IFERROR(
   IF(
     OR(ISBLANK(P621),ISBLANK(Q621)),
     "",
     IF(
       AND(AB621&lt;&gt;"",OR(W621="Terminé",W621="En cours")),
       VLOOKUP(AD621,Setup_ScoreExactBonus!A:D,4,FALSE),
       0
     )),
  0)</f>
        <v>0</v>
      </c>
      <c r="AF621" s="21">
        <f t="shared" ca="1" si="59"/>
        <v>59</v>
      </c>
      <c r="AG621" s="21">
        <f ca="1">SUMIFS(AF$2:AF621,D$2:D621,D621)</f>
        <v>498</v>
      </c>
    </row>
    <row r="622" spans="1:33" hidden="1" x14ac:dyDescent="0.35">
      <c r="A622" s="21">
        <f>IF(ISBLANK(B622),"",COUNTIF(B$2:B622,B622))-1</f>
        <v>22</v>
      </c>
      <c r="B622" s="27">
        <v>27</v>
      </c>
      <c r="C622" s="10">
        <f>VLOOKUP($A622+IF($A622=0,1,0),Database!$A:$Y,7,FALSE)</f>
        <v>46190.916666666664</v>
      </c>
      <c r="D622" s="21" t="str">
        <f>VLOOKUP(Pronostics!$B622,Setup_MPP!$A:$G,3,FALSE)</f>
        <v>maryemkappa</v>
      </c>
      <c r="E622" s="21" t="str">
        <f>VLOOKUP(Pronostics!$B622,Setup_MPP!$A:$G,2,FALSE)</f>
        <v>Maryem GUIZANI</v>
      </c>
      <c r="F622" s="21" t="str">
        <f>VLOOKUP($B622,Setup_MPP!$A:$E,4,FALSE)</f>
        <v>#BCA2F4</v>
      </c>
      <c r="G622" s="21" t="str">
        <f>VLOOKUP($B622,Setup_MPP!$A:$E,5,FALSE)</f>
        <v>#6D3DD5</v>
      </c>
      <c r="H622" s="21" t="str">
        <f>IFERROR(IF(AND(A622&gt;=1,A622&lt;=104),VLOOKUP($A622,Location!$A:$J,6,FALSE),IF(A622=0,"Avant l'ouverture",IF(OR(A622=105,A622=106),"Bonus"))),"")</f>
        <v>Tour 1</v>
      </c>
      <c r="I622" s="21" t="str">
        <f>IF(LEFT(H622,4)="Tour",VLOOKUP(A622,Database!$A:$C,3,FALSE),"")</f>
        <v>L</v>
      </c>
      <c r="J622" s="21" t="str">
        <f>VLOOKUP($A622,Location!$A:$J,7,FALSE)</f>
        <v>Angleterre</v>
      </c>
      <c r="K622" s="21" t="str">
        <f>IFERROR(VLOOKUP(J622,Setup_Team!$B:$C,2,FALSE), "TDB")</f>
        <v>ENG</v>
      </c>
      <c r="L622" s="21" t="str">
        <f>VLOOKUP($A622,Location!$A:$J,8,FALSE)</f>
        <v>Croatie</v>
      </c>
      <c r="M622" s="21" t="str">
        <f>IFERROR(VLOOKUP(L622,Setup_Team!$B:$C,2,FALSE), "TDB")</f>
        <v>HRV</v>
      </c>
      <c r="R622" s="27" t="str">
        <f t="shared" si="55"/>
        <v>0-0</v>
      </c>
      <c r="S622" s="21">
        <v>0</v>
      </c>
      <c r="T622" s="20">
        <f>VLOOKUP($A622,Database!$A:$Y,10,FALSE)</f>
        <v>59</v>
      </c>
      <c r="U622" s="20">
        <f>VLOOKUP($A622,Database!$A:$Y,11,FALSE)</f>
        <v>119</v>
      </c>
      <c r="V622" s="20">
        <f>VLOOKUP($A622,Database!$A:$Y,12,FALSE)</f>
        <v>133</v>
      </c>
      <c r="W622" s="20" t="str">
        <f>VLOOKUP(A622,Database!A:M,13,FALSE)</f>
        <v>Terminé</v>
      </c>
      <c r="X622" s="20">
        <f>VLOOKUP($A622,Database!$A:$Y,20,FALSE)</f>
        <v>4</v>
      </c>
      <c r="Y622" s="20">
        <f>VLOOKUP($A622,Database!$A:$Y,21,FALSE)</f>
        <v>2</v>
      </c>
      <c r="Z622" s="20">
        <f t="shared" si="54"/>
        <v>1</v>
      </c>
      <c r="AA622" s="20" t="str">
        <f t="shared" si="56"/>
        <v/>
      </c>
      <c r="AB622" s="20">
        <f t="shared" ca="1" si="57"/>
        <v>0</v>
      </c>
      <c r="AC622" s="20">
        <f t="shared" ca="1" si="58"/>
        <v>0</v>
      </c>
      <c r="AD622" s="20" t="str">
        <f ca="1">IF(AC622=0,"",IF(OR(ISBLANK(P622),ISBLANK(Q622)),"",IF(ISBLANK(VLOOKUP(A622,Database!A:AA,22,FALSE)),"",VLOOKUP(A622,Database!A:AA,22,FALSE))))</f>
        <v/>
      </c>
      <c r="AE622" s="20" t="str">
        <f>IFERROR(
   IF(
     OR(ISBLANK(P622),ISBLANK(Q622)),
     "",
     IF(
       AND(AB622&lt;&gt;"",OR(W622="Terminé",W622="En cours")),
       VLOOKUP(AD622,Setup_ScoreExactBonus!A:D,4,FALSE),
       0
     )),
  0)</f>
        <v/>
      </c>
      <c r="AF622" s="21">
        <f t="shared" si="59"/>
        <v>0</v>
      </c>
      <c r="AG622" s="21">
        <f>SUMIFS(AF$2:AF622,D$2:D622,D622)</f>
        <v>0</v>
      </c>
    </row>
    <row r="623" spans="1:33" hidden="1" x14ac:dyDescent="0.35">
      <c r="A623" s="21">
        <f>IF(ISBLANK(B623),"",COUNTIF(B$2:B623,B623))-1</f>
        <v>23</v>
      </c>
      <c r="B623" s="27">
        <v>1</v>
      </c>
      <c r="C623" s="10">
        <f>VLOOKUP($A623+IF($A623=0,1,0),Database!$A:$Y,7,FALSE)</f>
        <v>46191.041666666664</v>
      </c>
      <c r="D623" s="21" t="str">
        <f>VLOOKUP(Pronostics!$B623,Setup_MPP!$A:$G,3,FALSE)</f>
        <v>_Nicolas_LM_</v>
      </c>
      <c r="E623" s="21" t="str">
        <f>VLOOKUP(Pronostics!$B623,Setup_MPP!$A:$G,2,FALSE)</f>
        <v>Nicolas LE MOUEL</v>
      </c>
      <c r="F623" s="21" t="str">
        <f>VLOOKUP($B623,Setup_MPP!$A:$E,4,FALSE)</f>
        <v>#F7C79D</v>
      </c>
      <c r="G623" s="21" t="str">
        <f>VLOOKUP($B623,Setup_MPP!$A:$E,5,FALSE)</f>
        <v>#FFBE85</v>
      </c>
      <c r="H623" s="21" t="str">
        <f>IFERROR(IF(AND(A623&gt;=1,A623&lt;=104),VLOOKUP($A623,Location!$A:$J,6,FALSE),IF(A623=0,"Avant l'ouverture",IF(OR(A623=105,A623=106),"Bonus"))),"")</f>
        <v>Tour 1</v>
      </c>
      <c r="I623" s="21" t="str">
        <f>IF(LEFT(H623,4)="Tour",VLOOKUP(A623,Database!$A:$C,3,FALSE),"")</f>
        <v>L</v>
      </c>
      <c r="J623" s="21" t="str">
        <f>VLOOKUP($A623,Location!$A:$J,7,FALSE)</f>
        <v>Ghana</v>
      </c>
      <c r="K623" s="21" t="str">
        <f>IFERROR(VLOOKUP(J623,Setup_Team!$B:$C,2,FALSE), "TDB")</f>
        <v>GHA</v>
      </c>
      <c r="L623" s="21" t="str">
        <f>VLOOKUP($A623,Location!$A:$J,8,FALSE)</f>
        <v>Panama</v>
      </c>
      <c r="M623" s="21" t="str">
        <f>IFERROR(VLOOKUP(L623,Setup_Team!$B:$C,2,FALSE), "TDB")</f>
        <v>PAN</v>
      </c>
      <c r="N623" s="21" t="str">
        <f>VLOOKUP($A623,Location!$A:$J,9,FALSE)</f>
        <v>Toronto</v>
      </c>
      <c r="O623" s="21" t="str">
        <f>VLOOKUP($A623,Location!$A:$J,10,FALSE)</f>
        <v>BMO Field</v>
      </c>
      <c r="P623" s="27">
        <v>1</v>
      </c>
      <c r="Q623" s="27">
        <v>1</v>
      </c>
      <c r="R623" s="27" t="str">
        <f t="shared" si="55"/>
        <v>1-1</v>
      </c>
      <c r="S623" s="21">
        <v>0</v>
      </c>
      <c r="T623" s="20">
        <f>VLOOKUP($A623,Database!$A:$Y,10,FALSE)</f>
        <v>73</v>
      </c>
      <c r="U623" s="20">
        <f>VLOOKUP($A623,Database!$A:$Y,11,FALSE)</f>
        <v>113</v>
      </c>
      <c r="V623" s="20">
        <f>VLOOKUP($A623,Database!$A:$Y,12,FALSE)</f>
        <v>116</v>
      </c>
      <c r="W623" s="20" t="str">
        <f>VLOOKUP(A623,Database!A:M,13,FALSE)</f>
        <v>Terminé</v>
      </c>
      <c r="X623" s="20">
        <f>VLOOKUP($A623,Database!$A:$Y,20,FALSE)</f>
        <v>1</v>
      </c>
      <c r="Y623" s="20">
        <f>VLOOKUP($A623,Database!$A:$Y,21,FALSE)</f>
        <v>0</v>
      </c>
      <c r="Z623" s="20">
        <f t="shared" si="54"/>
        <v>0</v>
      </c>
      <c r="AA623" s="20">
        <f t="shared" si="56"/>
        <v>0</v>
      </c>
      <c r="AB623" s="20">
        <f t="shared" ca="1" si="57"/>
        <v>0</v>
      </c>
      <c r="AC623" s="20">
        <f t="shared" ca="1" si="58"/>
        <v>0</v>
      </c>
      <c r="AD623" s="20" t="str">
        <f ca="1">IF(AC623=0,"",IF(OR(ISBLANK(P623),ISBLANK(Q623)),"",IF(ISBLANK(VLOOKUP(A623,Database!A:AA,22,FALSE)),"",VLOOKUP(A623,Database!A:AA,22,FALSE))))</f>
        <v/>
      </c>
      <c r="AE623" s="20">
        <f ca="1">IFERROR(
   IF(
     OR(ISBLANK(P623),ISBLANK(Q623)),
     "",
     IF(
       AND(AB623&lt;&gt;"",OR(W623="Terminé",W623="En cours")),
       VLOOKUP(AD623,Setup_ScoreExactBonus!A:D,4,FALSE),
       0
     )),
  0)</f>
        <v>0</v>
      </c>
      <c r="AF623" s="21">
        <f t="shared" ca="1" si="59"/>
        <v>0</v>
      </c>
      <c r="AG623" s="21">
        <f ca="1">SUMIFS(AF$2:AF623,D$2:D623,D623)</f>
        <v>940</v>
      </c>
    </row>
    <row r="624" spans="1:33" hidden="1" x14ac:dyDescent="0.35">
      <c r="A624" s="21">
        <f>IF(ISBLANK(B624),"",COUNTIF(B$2:B624,B624))-1</f>
        <v>23</v>
      </c>
      <c r="B624" s="27">
        <v>2</v>
      </c>
      <c r="C624" s="10">
        <f>VLOOKUP($A624+IF($A624=0,1,0),Database!$A:$Y,7,FALSE)</f>
        <v>46191.041666666664</v>
      </c>
      <c r="D624" s="21" t="str">
        <f>VLOOKUP(Pronostics!$B624,Setup_MPP!$A:$G,3,FALSE)</f>
        <v>leaelaz</v>
      </c>
      <c r="E624" s="21" t="str">
        <f>VLOOKUP(Pronostics!$B624,Setup_MPP!$A:$G,2,FALSE)</f>
        <v>Léa EL ASERY</v>
      </c>
      <c r="F624" s="21" t="str">
        <f>VLOOKUP($B624,Setup_MPP!$A:$E,4,FALSE)</f>
        <v>#FFBEBE</v>
      </c>
      <c r="G624" s="21" t="str">
        <f>VLOOKUP($B624,Setup_MPP!$A:$E,5,FALSE)</f>
        <v>#DF6868</v>
      </c>
      <c r="H624" s="21" t="str">
        <f>IFERROR(IF(AND(A624&gt;=1,A624&lt;=104),VLOOKUP($A624,Location!$A:$J,6,FALSE),IF(A624=0,"Avant l'ouverture",IF(OR(A624=105,A624=106),"Bonus"))),"")</f>
        <v>Tour 1</v>
      </c>
      <c r="I624" s="21" t="str">
        <f>IF(LEFT(H624,4)="Tour",VLOOKUP(A624,Database!$A:$C,3,FALSE),"")</f>
        <v>L</v>
      </c>
      <c r="J624" s="21" t="str">
        <f>VLOOKUP($A624,Location!$A:$J,7,FALSE)</f>
        <v>Ghana</v>
      </c>
      <c r="K624" s="21" t="str">
        <f>IFERROR(VLOOKUP(J624,Setup_Team!$B:$C,2,FALSE), "TDB")</f>
        <v>GHA</v>
      </c>
      <c r="L624" s="21" t="str">
        <f>VLOOKUP($A624,Location!$A:$J,8,FALSE)</f>
        <v>Panama</v>
      </c>
      <c r="M624" s="21" t="str">
        <f>IFERROR(VLOOKUP(L624,Setup_Team!$B:$C,2,FALSE), "TDB")</f>
        <v>PAN</v>
      </c>
      <c r="N624" s="21" t="str">
        <f>VLOOKUP($A624,Location!$A:$J,9,FALSE)</f>
        <v>Toronto</v>
      </c>
      <c r="O624" s="21" t="str">
        <f>VLOOKUP($A624,Location!$A:$J,10,FALSE)</f>
        <v>BMO Field</v>
      </c>
      <c r="P624" s="27">
        <v>2</v>
      </c>
      <c r="Q624" s="27">
        <v>1</v>
      </c>
      <c r="R624" s="27" t="str">
        <f t="shared" si="55"/>
        <v>2-1</v>
      </c>
      <c r="S624" s="21">
        <v>0</v>
      </c>
      <c r="T624" s="20">
        <f>VLOOKUP($A624,Database!$A:$Y,10,FALSE)</f>
        <v>73</v>
      </c>
      <c r="U624" s="20">
        <f>VLOOKUP($A624,Database!$A:$Y,11,FALSE)</f>
        <v>113</v>
      </c>
      <c r="V624" s="20">
        <f>VLOOKUP($A624,Database!$A:$Y,12,FALSE)</f>
        <v>116</v>
      </c>
      <c r="W624" s="20" t="str">
        <f>VLOOKUP(A624,Database!A:M,13,FALSE)</f>
        <v>Terminé</v>
      </c>
      <c r="X624" s="20">
        <f>VLOOKUP($A624,Database!$A:$Y,20,FALSE)</f>
        <v>1</v>
      </c>
      <c r="Y624" s="20">
        <f>VLOOKUP($A624,Database!$A:$Y,21,FALSE)</f>
        <v>0</v>
      </c>
      <c r="Z624" s="20">
        <f t="shared" si="54"/>
        <v>0</v>
      </c>
      <c r="AA624" s="20">
        <f t="shared" si="56"/>
        <v>1</v>
      </c>
      <c r="AB624" s="20">
        <f t="shared" ca="1" si="57"/>
        <v>73</v>
      </c>
      <c r="AC624" s="20">
        <f t="shared" ca="1" si="58"/>
        <v>0</v>
      </c>
      <c r="AD624" s="20" t="str">
        <f ca="1">IF(AC624=0,"",IF(OR(ISBLANK(P624),ISBLANK(Q624)),"",IF(ISBLANK(VLOOKUP(A624,Database!A:AA,22,FALSE)),"",VLOOKUP(A624,Database!A:AA,22,FALSE))))</f>
        <v/>
      </c>
      <c r="AE624" s="20">
        <f ca="1">IFERROR(
   IF(
     OR(ISBLANK(P624),ISBLANK(Q624)),
     "",
     IF(
       AND(AB624&lt;&gt;"",OR(W624="Terminé",W624="En cours")),
       VLOOKUP(AD624,Setup_ScoreExactBonus!A:D,4,FALSE),
       0
     )),
  0)</f>
        <v>0</v>
      </c>
      <c r="AF624" s="21">
        <f t="shared" ca="1" si="59"/>
        <v>73</v>
      </c>
      <c r="AG624" s="21">
        <f ca="1">SUMIFS(AF$2:AF624,D$2:D624,D624)</f>
        <v>928</v>
      </c>
    </row>
    <row r="625" spans="1:33" hidden="1" x14ac:dyDescent="0.35">
      <c r="A625" s="21">
        <f>IF(ISBLANK(B625),"",COUNTIF(B$2:B625,B625))-1</f>
        <v>23</v>
      </c>
      <c r="B625" s="27">
        <v>3</v>
      </c>
      <c r="C625" s="10">
        <f>VLOOKUP($A625+IF($A625=0,1,0),Database!$A:$Y,7,FALSE)</f>
        <v>46191.041666666664</v>
      </c>
      <c r="D625" s="21" t="str">
        <f>VLOOKUP(Pronostics!$B625,Setup_MPP!$A:$G,3,FALSE)</f>
        <v>PasMetalleux</v>
      </c>
      <c r="E625" s="21" t="str">
        <f>VLOOKUP(Pronostics!$B625,Setup_MPP!$A:$G,2,FALSE)</f>
        <v>Elwenn JOUBREL</v>
      </c>
      <c r="F625" s="21" t="str">
        <f>VLOOKUP($B625,Setup_MPP!$A:$E,4,FALSE)</f>
        <v>#F5C7FC</v>
      </c>
      <c r="G625" s="21" t="str">
        <f>VLOOKUP($B625,Setup_MPP!$A:$E,5,FALSE)</f>
        <v>#C489CF</v>
      </c>
      <c r="H625" s="21" t="str">
        <f>IFERROR(IF(AND(A625&gt;=1,A625&lt;=104),VLOOKUP($A625,Location!$A:$J,6,FALSE),IF(A625=0,"Avant l'ouverture",IF(OR(A625=105,A625=106),"Bonus"))),"")</f>
        <v>Tour 1</v>
      </c>
      <c r="I625" s="21" t="str">
        <f>IF(LEFT(H625,4)="Tour",VLOOKUP(A625,Database!$A:$C,3,FALSE),"")</f>
        <v>L</v>
      </c>
      <c r="J625" s="21" t="str">
        <f>VLOOKUP($A625,Location!$A:$J,7,FALSE)</f>
        <v>Ghana</v>
      </c>
      <c r="K625" s="21" t="str">
        <f>IFERROR(VLOOKUP(J625,Setup_Team!$B:$C,2,FALSE), "TDB")</f>
        <v>GHA</v>
      </c>
      <c r="L625" s="21" t="str">
        <f>VLOOKUP($A625,Location!$A:$J,8,FALSE)</f>
        <v>Panama</v>
      </c>
      <c r="M625" s="21" t="str">
        <f>IFERROR(VLOOKUP(L625,Setup_Team!$B:$C,2,FALSE), "TDB")</f>
        <v>PAN</v>
      </c>
      <c r="N625" s="21" t="str">
        <f>VLOOKUP($A625,Location!$A:$J,9,FALSE)</f>
        <v>Toronto</v>
      </c>
      <c r="O625" s="21" t="str">
        <f>VLOOKUP($A625,Location!$A:$J,10,FALSE)</f>
        <v>BMO Field</v>
      </c>
      <c r="P625" s="27">
        <v>1</v>
      </c>
      <c r="Q625" s="27">
        <v>0</v>
      </c>
      <c r="R625" s="27" t="str">
        <f t="shared" si="55"/>
        <v>1-0</v>
      </c>
      <c r="S625" s="21">
        <v>0</v>
      </c>
      <c r="T625" s="20">
        <f>VLOOKUP($A625,Database!$A:$Y,10,FALSE)</f>
        <v>73</v>
      </c>
      <c r="U625" s="20">
        <f>VLOOKUP($A625,Database!$A:$Y,11,FALSE)</f>
        <v>113</v>
      </c>
      <c r="V625" s="20">
        <f>VLOOKUP($A625,Database!$A:$Y,12,FALSE)</f>
        <v>116</v>
      </c>
      <c r="W625" s="20" t="str">
        <f>VLOOKUP(A625,Database!A:M,13,FALSE)</f>
        <v>Terminé</v>
      </c>
      <c r="X625" s="20">
        <f>VLOOKUP($A625,Database!$A:$Y,20,FALSE)</f>
        <v>1</v>
      </c>
      <c r="Y625" s="20">
        <f>VLOOKUP($A625,Database!$A:$Y,21,FALSE)</f>
        <v>0</v>
      </c>
      <c r="Z625" s="20">
        <f t="shared" si="54"/>
        <v>0</v>
      </c>
      <c r="AA625" s="20">
        <f t="shared" si="56"/>
        <v>1</v>
      </c>
      <c r="AB625" s="20">
        <f t="shared" ca="1" si="57"/>
        <v>73</v>
      </c>
      <c r="AC625" s="20">
        <f t="shared" ca="1" si="58"/>
        <v>1</v>
      </c>
      <c r="AD625" s="20" t="str">
        <f ca="1">IF(AC625=0,"",IF(OR(ISBLANK(P625),ISBLANK(Q625)),"",IF(ISBLANK(VLOOKUP(A625,Database!A:AA,22,FALSE)),"",VLOOKUP(A625,Database!A:AA,22,FALSE))))</f>
        <v>Exact</v>
      </c>
      <c r="AE625" s="20">
        <f ca="1">IFERROR(
   IF(
     OR(ISBLANK(P625),ISBLANK(Q625)),
     "",
     IF(
       AND(AB625&lt;&gt;"",OR(W625="Terminé",W625="En cours")),
       VLOOKUP(AD625,Setup_ScoreExactBonus!A:D,4,FALSE),
       0
     )),
  0)</f>
        <v>20</v>
      </c>
      <c r="AF625" s="21">
        <f t="shared" ca="1" si="59"/>
        <v>93</v>
      </c>
      <c r="AG625" s="21">
        <f ca="1">SUMIFS(AF$2:AF625,D$2:D625,D625)</f>
        <v>1000</v>
      </c>
    </row>
    <row r="626" spans="1:33" hidden="1" x14ac:dyDescent="0.35">
      <c r="A626" s="21">
        <f>IF(ISBLANK(B626),"",COUNTIF(B$2:B626,B626))-1</f>
        <v>23</v>
      </c>
      <c r="B626" s="27">
        <v>4</v>
      </c>
      <c r="C626" s="10">
        <f>VLOOKUP($A626+IF($A626=0,1,0),Database!$A:$Y,7,FALSE)</f>
        <v>46191.041666666664</v>
      </c>
      <c r="D626" s="21" t="str">
        <f>VLOOKUP(Pronostics!$B626,Setup_MPP!$A:$G,3,FALSE)</f>
        <v>Popo444</v>
      </c>
      <c r="E626" s="21" t="str">
        <f>VLOOKUP(Pronostics!$B626,Setup_MPP!$A:$G,2,FALSE)</f>
        <v>Pauline OLIVIER</v>
      </c>
      <c r="F626" s="21" t="str">
        <f>VLOOKUP($B626,Setup_MPP!$A:$E,4,FALSE)</f>
        <v>#A5EA7F</v>
      </c>
      <c r="G626" s="21" t="str">
        <f>VLOOKUP($B626,Setup_MPP!$A:$E,5,FALSE)</f>
        <v>#80C65A</v>
      </c>
      <c r="H626" s="21" t="str">
        <f>IFERROR(IF(AND(A626&gt;=1,A626&lt;=104),VLOOKUP($A626,Location!$A:$J,6,FALSE),IF(A626=0,"Avant l'ouverture",IF(OR(A626=105,A626=106),"Bonus"))),"")</f>
        <v>Tour 1</v>
      </c>
      <c r="I626" s="21" t="str">
        <f>IF(LEFT(H626,4)="Tour",VLOOKUP(A626,Database!$A:$C,3,FALSE),"")</f>
        <v>L</v>
      </c>
      <c r="J626" s="21" t="str">
        <f>VLOOKUP($A626,Location!$A:$J,7,FALSE)</f>
        <v>Ghana</v>
      </c>
      <c r="K626" s="21" t="str">
        <f>IFERROR(VLOOKUP(J626,Setup_Team!$B:$C,2,FALSE), "TDB")</f>
        <v>GHA</v>
      </c>
      <c r="L626" s="21" t="str">
        <f>VLOOKUP($A626,Location!$A:$J,8,FALSE)</f>
        <v>Panama</v>
      </c>
      <c r="M626" s="21" t="str">
        <f>IFERROR(VLOOKUP(L626,Setup_Team!$B:$C,2,FALSE), "TDB")</f>
        <v>PAN</v>
      </c>
      <c r="N626" s="21" t="str">
        <f>VLOOKUP($A626,Location!$A:$J,9,FALSE)</f>
        <v>Toronto</v>
      </c>
      <c r="O626" s="21" t="str">
        <f>VLOOKUP($A626,Location!$A:$J,10,FALSE)</f>
        <v>BMO Field</v>
      </c>
      <c r="P626" s="27">
        <v>1</v>
      </c>
      <c r="Q626" s="27">
        <v>0</v>
      </c>
      <c r="R626" s="27" t="str">
        <f t="shared" si="55"/>
        <v>1-0</v>
      </c>
      <c r="S626" s="21">
        <v>0</v>
      </c>
      <c r="T626" s="20">
        <f>VLOOKUP($A626,Database!$A:$Y,10,FALSE)</f>
        <v>73</v>
      </c>
      <c r="U626" s="20">
        <f>VLOOKUP($A626,Database!$A:$Y,11,FALSE)</f>
        <v>113</v>
      </c>
      <c r="V626" s="20">
        <f>VLOOKUP($A626,Database!$A:$Y,12,FALSE)</f>
        <v>116</v>
      </c>
      <c r="W626" s="20" t="str">
        <f>VLOOKUP(A626,Database!A:M,13,FALSE)</f>
        <v>Terminé</v>
      </c>
      <c r="X626" s="20">
        <f>VLOOKUP($A626,Database!$A:$Y,20,FALSE)</f>
        <v>1</v>
      </c>
      <c r="Y626" s="20">
        <f>VLOOKUP($A626,Database!$A:$Y,21,FALSE)</f>
        <v>0</v>
      </c>
      <c r="Z626" s="20">
        <f t="shared" si="54"/>
        <v>0</v>
      </c>
      <c r="AA626" s="20">
        <f t="shared" si="56"/>
        <v>1</v>
      </c>
      <c r="AB626" s="20">
        <f t="shared" ca="1" si="57"/>
        <v>73</v>
      </c>
      <c r="AC626" s="20">
        <f t="shared" ca="1" si="58"/>
        <v>1</v>
      </c>
      <c r="AD626" s="20" t="str">
        <f ca="1">IF(AC626=0,"",IF(OR(ISBLANK(P626),ISBLANK(Q626)),"",IF(ISBLANK(VLOOKUP(A626,Database!A:AA,22,FALSE)),"",VLOOKUP(A626,Database!A:AA,22,FALSE))))</f>
        <v>Exact</v>
      </c>
      <c r="AE626" s="20">
        <f ca="1">IFERROR(
   IF(
     OR(ISBLANK(P626),ISBLANK(Q626)),
     "",
     IF(
       AND(AB626&lt;&gt;"",OR(W626="Terminé",W626="En cours")),
       VLOOKUP(AD626,Setup_ScoreExactBonus!A:D,4,FALSE),
       0
     )),
  0)</f>
        <v>20</v>
      </c>
      <c r="AF626" s="21">
        <f t="shared" ca="1" si="59"/>
        <v>93</v>
      </c>
      <c r="AG626" s="21">
        <f ca="1">SUMIFS(AF$2:AF626,D$2:D626,D626)</f>
        <v>583</v>
      </c>
    </row>
    <row r="627" spans="1:33" hidden="1" x14ac:dyDescent="0.35">
      <c r="A627" s="21">
        <f>IF(ISBLANK(B627),"",COUNTIF(B$2:B627,B627))-1</f>
        <v>23</v>
      </c>
      <c r="B627" s="27">
        <v>5</v>
      </c>
      <c r="C627" s="10">
        <f>VLOOKUP($A627+IF($A627=0,1,0),Database!$A:$Y,7,FALSE)</f>
        <v>46191.041666666664</v>
      </c>
      <c r="D627" s="21" t="str">
        <f>VLOOKUP(Pronostics!$B627,Setup_MPP!$A:$G,3,FALSE)</f>
        <v>_Jujul</v>
      </c>
      <c r="E627" s="21" t="str">
        <f>VLOOKUP(Pronostics!$B627,Setup_MPP!$A:$G,2,FALSE)</f>
        <v>Julie BOISSIERE</v>
      </c>
      <c r="F627" s="21" t="str">
        <f>VLOOKUP($B627,Setup_MPP!$A:$E,4,FALSE)</f>
        <v>#D890FF</v>
      </c>
      <c r="G627" s="21" t="str">
        <f>VLOOKUP($B627,Setup_MPP!$A:$E,5,FALSE)</f>
        <v>#B750EF</v>
      </c>
      <c r="H627" s="21" t="str">
        <f>IFERROR(IF(AND(A627&gt;=1,A627&lt;=104),VLOOKUP($A627,Location!$A:$J,6,FALSE),IF(A627=0,"Avant l'ouverture",IF(OR(A627=105,A627=106),"Bonus"))),"")</f>
        <v>Tour 1</v>
      </c>
      <c r="I627" s="21" t="str">
        <f>IF(LEFT(H627,4)="Tour",VLOOKUP(A627,Database!$A:$C,3,FALSE),"")</f>
        <v>L</v>
      </c>
      <c r="J627" s="21" t="str">
        <f>VLOOKUP($A627,Location!$A:$J,7,FALSE)</f>
        <v>Ghana</v>
      </c>
      <c r="K627" s="21" t="str">
        <f>IFERROR(VLOOKUP(J627,Setup_Team!$B:$C,2,FALSE), "TDB")</f>
        <v>GHA</v>
      </c>
      <c r="L627" s="21" t="str">
        <f>VLOOKUP($A627,Location!$A:$J,8,FALSE)</f>
        <v>Panama</v>
      </c>
      <c r="M627" s="21" t="str">
        <f>IFERROR(VLOOKUP(L627,Setup_Team!$B:$C,2,FALSE), "TDB")</f>
        <v>PAN</v>
      </c>
      <c r="N627" s="21" t="str">
        <f>VLOOKUP($A627,Location!$A:$J,9,FALSE)</f>
        <v>Toronto</v>
      </c>
      <c r="O627" s="21" t="str">
        <f>VLOOKUP($A627,Location!$A:$J,10,FALSE)</f>
        <v>BMO Field</v>
      </c>
      <c r="P627" s="27">
        <v>1</v>
      </c>
      <c r="Q627" s="27">
        <v>1</v>
      </c>
      <c r="R627" s="27" t="str">
        <f t="shared" si="55"/>
        <v>1-1</v>
      </c>
      <c r="S627" s="21">
        <v>0</v>
      </c>
      <c r="T627" s="20">
        <f>VLOOKUP($A627,Database!$A:$Y,10,FALSE)</f>
        <v>73</v>
      </c>
      <c r="U627" s="20">
        <f>VLOOKUP($A627,Database!$A:$Y,11,FALSE)</f>
        <v>113</v>
      </c>
      <c r="V627" s="20">
        <f>VLOOKUP($A627,Database!$A:$Y,12,FALSE)</f>
        <v>116</v>
      </c>
      <c r="W627" s="20" t="str">
        <f>VLOOKUP(A627,Database!A:M,13,FALSE)</f>
        <v>Terminé</v>
      </c>
      <c r="X627" s="20">
        <f>VLOOKUP($A627,Database!$A:$Y,20,FALSE)</f>
        <v>1</v>
      </c>
      <c r="Y627" s="20">
        <f>VLOOKUP($A627,Database!$A:$Y,21,FALSE)</f>
        <v>0</v>
      </c>
      <c r="Z627" s="20">
        <f t="shared" si="54"/>
        <v>0</v>
      </c>
      <c r="AA627" s="20">
        <f t="shared" si="56"/>
        <v>0</v>
      </c>
      <c r="AB627" s="20">
        <f t="shared" ca="1" si="57"/>
        <v>0</v>
      </c>
      <c r="AC627" s="20">
        <f t="shared" ca="1" si="58"/>
        <v>0</v>
      </c>
      <c r="AD627" s="20" t="str">
        <f ca="1">IF(AC627=0,"",IF(OR(ISBLANK(P627),ISBLANK(Q627)),"",IF(ISBLANK(VLOOKUP(A627,Database!A:AA,22,FALSE)),"",VLOOKUP(A627,Database!A:AA,22,FALSE))))</f>
        <v/>
      </c>
      <c r="AE627" s="20">
        <f ca="1">IFERROR(
   IF(
     OR(ISBLANK(P627),ISBLANK(Q627)),
     "",
     IF(
       AND(AB627&lt;&gt;"",OR(W627="Terminé",W627="En cours")),
       VLOOKUP(AD627,Setup_ScoreExactBonus!A:D,4,FALSE),
       0
     )),
  0)</f>
        <v>0</v>
      </c>
      <c r="AF627" s="21">
        <f t="shared" ca="1" si="59"/>
        <v>0</v>
      </c>
      <c r="AG627" s="21">
        <f ca="1">SUMIFS(AF$2:AF627,D$2:D627,D627)</f>
        <v>440</v>
      </c>
    </row>
    <row r="628" spans="1:33" hidden="1" x14ac:dyDescent="0.35">
      <c r="A628" s="21">
        <f>IF(ISBLANK(B628),"",COUNTIF(B$2:B628,B628))-1</f>
        <v>23</v>
      </c>
      <c r="B628" s="27">
        <v>6</v>
      </c>
      <c r="C628" s="10">
        <f>VLOOKUP($A628+IF($A628=0,1,0),Database!$A:$Y,7,FALSE)</f>
        <v>46191.041666666664</v>
      </c>
      <c r="D628" s="21" t="str">
        <f>VLOOKUP(Pronostics!$B628,Setup_MPP!$A:$G,3,FALSE)</f>
        <v>Julay</v>
      </c>
      <c r="E628" s="21" t="str">
        <f>VLOOKUP(Pronostics!$B628,Setup_MPP!$A:$G,2,FALSE)</f>
        <v>Julie BOUCHARD</v>
      </c>
      <c r="F628" s="21" t="str">
        <f>VLOOKUP($B628,Setup_MPP!$A:$E,4,FALSE)</f>
        <v>#A6F7B1</v>
      </c>
      <c r="G628" s="21" t="str">
        <f>VLOOKUP($B628,Setup_MPP!$A:$E,5,FALSE)</f>
        <v>#6EC179</v>
      </c>
      <c r="H628" s="21" t="str">
        <f>IFERROR(IF(AND(A628&gt;=1,A628&lt;=104),VLOOKUP($A628,Location!$A:$J,6,FALSE),IF(A628=0,"Avant l'ouverture",IF(OR(A628=105,A628=106),"Bonus"))),"")</f>
        <v>Tour 1</v>
      </c>
      <c r="I628" s="21" t="str">
        <f>IF(LEFT(H628,4)="Tour",VLOOKUP(A628,Database!$A:$C,3,FALSE),"")</f>
        <v>L</v>
      </c>
      <c r="J628" s="21" t="str">
        <f>VLOOKUP($A628,Location!$A:$J,7,FALSE)</f>
        <v>Ghana</v>
      </c>
      <c r="K628" s="21" t="str">
        <f>IFERROR(VLOOKUP(J628,Setup_Team!$B:$C,2,FALSE), "TDB")</f>
        <v>GHA</v>
      </c>
      <c r="L628" s="21" t="str">
        <f>VLOOKUP($A628,Location!$A:$J,8,FALSE)</f>
        <v>Panama</v>
      </c>
      <c r="M628" s="21" t="str">
        <f>IFERROR(VLOOKUP(L628,Setup_Team!$B:$C,2,FALSE), "TDB")</f>
        <v>PAN</v>
      </c>
      <c r="N628" s="21" t="str">
        <f>VLOOKUP($A628,Location!$A:$J,9,FALSE)</f>
        <v>Toronto</v>
      </c>
      <c r="O628" s="21" t="str">
        <f>VLOOKUP($A628,Location!$A:$J,10,FALSE)</f>
        <v>BMO Field</v>
      </c>
      <c r="P628" s="27">
        <v>1</v>
      </c>
      <c r="Q628" s="27">
        <v>1</v>
      </c>
      <c r="R628" s="27" t="str">
        <f t="shared" si="55"/>
        <v>1-1</v>
      </c>
      <c r="S628" s="21">
        <v>0</v>
      </c>
      <c r="T628" s="20">
        <f>VLOOKUP($A628,Database!$A:$Y,10,FALSE)</f>
        <v>73</v>
      </c>
      <c r="U628" s="20">
        <f>VLOOKUP($A628,Database!$A:$Y,11,FALSE)</f>
        <v>113</v>
      </c>
      <c r="V628" s="20">
        <f>VLOOKUP($A628,Database!$A:$Y,12,FALSE)</f>
        <v>116</v>
      </c>
      <c r="W628" s="20" t="str">
        <f>VLOOKUP(A628,Database!A:M,13,FALSE)</f>
        <v>Terminé</v>
      </c>
      <c r="X628" s="20">
        <f>VLOOKUP($A628,Database!$A:$Y,20,FALSE)</f>
        <v>1</v>
      </c>
      <c r="Y628" s="20">
        <f>VLOOKUP($A628,Database!$A:$Y,21,FALSE)</f>
        <v>0</v>
      </c>
      <c r="Z628" s="20">
        <f t="shared" si="54"/>
        <v>0</v>
      </c>
      <c r="AA628" s="20">
        <f t="shared" si="56"/>
        <v>0</v>
      </c>
      <c r="AB628" s="20">
        <f t="shared" ca="1" si="57"/>
        <v>0</v>
      </c>
      <c r="AC628" s="20">
        <f t="shared" ca="1" si="58"/>
        <v>0</v>
      </c>
      <c r="AD628" s="20" t="str">
        <f ca="1">IF(AC628=0,"",IF(OR(ISBLANK(P628),ISBLANK(Q628)),"",IF(ISBLANK(VLOOKUP(A628,Database!A:AA,22,FALSE)),"",VLOOKUP(A628,Database!A:AA,22,FALSE))))</f>
        <v/>
      </c>
      <c r="AE628" s="20">
        <f ca="1">IFERROR(
   IF(
     OR(ISBLANK(P628),ISBLANK(Q628)),
     "",
     IF(
       AND(AB628&lt;&gt;"",OR(W628="Terminé",W628="En cours")),
       VLOOKUP(AD628,Setup_ScoreExactBonus!A:D,4,FALSE),
       0
     )),
  0)</f>
        <v>0</v>
      </c>
      <c r="AF628" s="21">
        <f t="shared" ca="1" si="59"/>
        <v>0</v>
      </c>
      <c r="AG628" s="21">
        <f ca="1">SUMIFS(AF$2:AF628,D$2:D628,D628)</f>
        <v>694</v>
      </c>
    </row>
    <row r="629" spans="1:33" hidden="1" x14ac:dyDescent="0.35">
      <c r="A629" s="21">
        <f>IF(ISBLANK(B629),"",COUNTIF(B$2:B629,B629))-1</f>
        <v>23</v>
      </c>
      <c r="B629" s="27">
        <v>7</v>
      </c>
      <c r="C629" s="10">
        <f>VLOOKUP($A629+IF($A629=0,1,0),Database!$A:$Y,7,FALSE)</f>
        <v>46191.041666666664</v>
      </c>
      <c r="D629" s="21" t="str">
        <f>VLOOKUP(Pronostics!$B629,Setup_MPP!$A:$G,3,FALSE)</f>
        <v>__Vince__</v>
      </c>
      <c r="E629" s="21" t="str">
        <f>VLOOKUP(Pronostics!$B629,Setup_MPP!$A:$G,2,FALSE)</f>
        <v>Vincent FRAYSSE</v>
      </c>
      <c r="F629" s="21" t="str">
        <f>VLOOKUP($B629,Setup_MPP!$A:$E,4,FALSE)</f>
        <v>#B2EAE8</v>
      </c>
      <c r="G629" s="21" t="str">
        <f>VLOOKUP($B629,Setup_MPP!$A:$E,5,FALSE)</f>
        <v>#6CB4B1</v>
      </c>
      <c r="H629" s="21" t="str">
        <f>IFERROR(IF(AND(A629&gt;=1,A629&lt;=104),VLOOKUP($A629,Location!$A:$J,6,FALSE),IF(A629=0,"Avant l'ouverture",IF(OR(A629=105,A629=106),"Bonus"))),"")</f>
        <v>Tour 1</v>
      </c>
      <c r="I629" s="21" t="str">
        <f>IF(LEFT(H629,4)="Tour",VLOOKUP(A629,Database!$A:$C,3,FALSE),"")</f>
        <v>L</v>
      </c>
      <c r="J629" s="21" t="str">
        <f>VLOOKUP($A629,Location!$A:$J,7,FALSE)</f>
        <v>Ghana</v>
      </c>
      <c r="K629" s="21" t="str">
        <f>IFERROR(VLOOKUP(J629,Setup_Team!$B:$C,2,FALSE), "TDB")</f>
        <v>GHA</v>
      </c>
      <c r="L629" s="21" t="str">
        <f>VLOOKUP($A629,Location!$A:$J,8,FALSE)</f>
        <v>Panama</v>
      </c>
      <c r="M629" s="21" t="str">
        <f>IFERROR(VLOOKUP(L629,Setup_Team!$B:$C,2,FALSE), "TDB")</f>
        <v>PAN</v>
      </c>
      <c r="N629" s="21" t="str">
        <f>VLOOKUP($A629,Location!$A:$J,9,FALSE)</f>
        <v>Toronto</v>
      </c>
      <c r="O629" s="21" t="str">
        <f>VLOOKUP($A629,Location!$A:$J,10,FALSE)</f>
        <v>BMO Field</v>
      </c>
      <c r="P629" s="27">
        <v>1</v>
      </c>
      <c r="Q629" s="27">
        <v>1</v>
      </c>
      <c r="R629" s="27" t="str">
        <f t="shared" si="55"/>
        <v>1-1</v>
      </c>
      <c r="S629" s="21">
        <v>0</v>
      </c>
      <c r="T629" s="20">
        <f>VLOOKUP($A629,Database!$A:$Y,10,FALSE)</f>
        <v>73</v>
      </c>
      <c r="U629" s="20">
        <f>VLOOKUP($A629,Database!$A:$Y,11,FALSE)</f>
        <v>113</v>
      </c>
      <c r="V629" s="20">
        <f>VLOOKUP($A629,Database!$A:$Y,12,FALSE)</f>
        <v>116</v>
      </c>
      <c r="W629" s="20" t="str">
        <f>VLOOKUP(A629,Database!A:M,13,FALSE)</f>
        <v>Terminé</v>
      </c>
      <c r="X629" s="20">
        <f>VLOOKUP($A629,Database!$A:$Y,20,FALSE)</f>
        <v>1</v>
      </c>
      <c r="Y629" s="20">
        <f>VLOOKUP($A629,Database!$A:$Y,21,FALSE)</f>
        <v>0</v>
      </c>
      <c r="Z629" s="20">
        <f t="shared" si="54"/>
        <v>0</v>
      </c>
      <c r="AA629" s="20">
        <f t="shared" si="56"/>
        <v>0</v>
      </c>
      <c r="AB629" s="20">
        <f t="shared" ca="1" si="57"/>
        <v>0</v>
      </c>
      <c r="AC629" s="20">
        <f t="shared" ca="1" si="58"/>
        <v>0</v>
      </c>
      <c r="AD629" s="20" t="str">
        <f ca="1">IF(AC629=0,"",IF(OR(ISBLANK(P629),ISBLANK(Q629)),"",IF(ISBLANK(VLOOKUP(A629,Database!A:AA,22,FALSE)),"",VLOOKUP(A629,Database!A:AA,22,FALSE))))</f>
        <v/>
      </c>
      <c r="AE629" s="20">
        <f ca="1">IFERROR(
   IF(
     OR(ISBLANK(P629),ISBLANK(Q629)),
     "",
     IF(
       AND(AB629&lt;&gt;"",OR(W629="Terminé",W629="En cours")),
       VLOOKUP(AD629,Setup_ScoreExactBonus!A:D,4,FALSE),
       0
     )),
  0)</f>
        <v>0</v>
      </c>
      <c r="AF629" s="21">
        <f t="shared" ca="1" si="59"/>
        <v>0</v>
      </c>
      <c r="AG629" s="21">
        <f ca="1">SUMIFS(AF$2:AF629,D$2:D629,D629)</f>
        <v>404</v>
      </c>
    </row>
    <row r="630" spans="1:33" hidden="1" x14ac:dyDescent="0.35">
      <c r="A630" s="21">
        <f>IF(ISBLANK(B630),"",COUNTIF(B$2:B630,B630))-1</f>
        <v>23</v>
      </c>
      <c r="B630" s="27">
        <v>8</v>
      </c>
      <c r="C630" s="10">
        <f>VLOOKUP($A630+IF($A630=0,1,0),Database!$A:$Y,7,FALSE)</f>
        <v>46191.041666666664</v>
      </c>
      <c r="D630" s="21" t="str">
        <f>VLOOKUP(Pronostics!$B630,Setup_MPP!$A:$G,3,FALSE)</f>
        <v>Louuiiis</v>
      </c>
      <c r="E630" s="21" t="str">
        <f>VLOOKUP(Pronostics!$B630,Setup_MPP!$A:$G,2,FALSE)</f>
        <v>Louis HARLE</v>
      </c>
      <c r="F630" s="21" t="str">
        <f>VLOOKUP($B630,Setup_MPP!$A:$E,4,FALSE)</f>
        <v>#EEF7B1</v>
      </c>
      <c r="G630" s="21" t="str">
        <f>VLOOKUP($B630,Setup_MPP!$A:$E,5,FALSE)</f>
        <v>#C1CB7D</v>
      </c>
      <c r="H630" s="21" t="str">
        <f>IFERROR(IF(AND(A630&gt;=1,A630&lt;=104),VLOOKUP($A630,Location!$A:$J,6,FALSE),IF(A630=0,"Avant l'ouverture",IF(OR(A630=105,A630=106),"Bonus"))),"")</f>
        <v>Tour 1</v>
      </c>
      <c r="I630" s="21" t="str">
        <f>IF(LEFT(H630,4)="Tour",VLOOKUP(A630,Database!$A:$C,3,FALSE),"")</f>
        <v>L</v>
      </c>
      <c r="J630" s="21" t="str">
        <f>VLOOKUP($A630,Location!$A:$J,7,FALSE)</f>
        <v>Ghana</v>
      </c>
      <c r="K630" s="21" t="str">
        <f>IFERROR(VLOOKUP(J630,Setup_Team!$B:$C,2,FALSE), "TDB")</f>
        <v>GHA</v>
      </c>
      <c r="L630" s="21" t="str">
        <f>VLOOKUP($A630,Location!$A:$J,8,FALSE)</f>
        <v>Panama</v>
      </c>
      <c r="M630" s="21" t="str">
        <f>IFERROR(VLOOKUP(L630,Setup_Team!$B:$C,2,FALSE), "TDB")</f>
        <v>PAN</v>
      </c>
      <c r="N630" s="21" t="str">
        <f>VLOOKUP($A630,Location!$A:$J,9,FALSE)</f>
        <v>Toronto</v>
      </c>
      <c r="O630" s="21" t="str">
        <f>VLOOKUP($A630,Location!$A:$J,10,FALSE)</f>
        <v>BMO Field</v>
      </c>
      <c r="P630" s="27">
        <v>2</v>
      </c>
      <c r="Q630" s="27">
        <v>1</v>
      </c>
      <c r="R630" s="27" t="str">
        <f t="shared" si="55"/>
        <v>2-1</v>
      </c>
      <c r="S630" s="21">
        <v>0</v>
      </c>
      <c r="T630" s="20">
        <f>VLOOKUP($A630,Database!$A:$Y,10,FALSE)</f>
        <v>73</v>
      </c>
      <c r="U630" s="20">
        <f>VLOOKUP($A630,Database!$A:$Y,11,FALSE)</f>
        <v>113</v>
      </c>
      <c r="V630" s="20">
        <f>VLOOKUP($A630,Database!$A:$Y,12,FALSE)</f>
        <v>116</v>
      </c>
      <c r="W630" s="20" t="str">
        <f>VLOOKUP(A630,Database!A:M,13,FALSE)</f>
        <v>Terminé</v>
      </c>
      <c r="X630" s="20">
        <f>VLOOKUP($A630,Database!$A:$Y,20,FALSE)</f>
        <v>1</v>
      </c>
      <c r="Y630" s="20">
        <f>VLOOKUP($A630,Database!$A:$Y,21,FALSE)</f>
        <v>0</v>
      </c>
      <c r="Z630" s="20">
        <f t="shared" si="54"/>
        <v>0</v>
      </c>
      <c r="AA630" s="20">
        <f t="shared" si="56"/>
        <v>1</v>
      </c>
      <c r="AB630" s="20">
        <f t="shared" ca="1" si="57"/>
        <v>73</v>
      </c>
      <c r="AC630" s="20">
        <f t="shared" ca="1" si="58"/>
        <v>0</v>
      </c>
      <c r="AD630" s="20" t="str">
        <f ca="1">IF(AC630=0,"",IF(OR(ISBLANK(P630),ISBLANK(Q630)),"",IF(ISBLANK(VLOOKUP(A630,Database!A:AA,22,FALSE)),"",VLOOKUP(A630,Database!A:AA,22,FALSE))))</f>
        <v/>
      </c>
      <c r="AE630" s="20">
        <f ca="1">IFERROR(
   IF(
     OR(ISBLANK(P630),ISBLANK(Q630)),
     "",
     IF(
       AND(AB630&lt;&gt;"",OR(W630="Terminé",W630="En cours")),
       VLOOKUP(AD630,Setup_ScoreExactBonus!A:D,4,FALSE),
       0
     )),
  0)</f>
        <v>0</v>
      </c>
      <c r="AF630" s="21">
        <f t="shared" ca="1" si="59"/>
        <v>73</v>
      </c>
      <c r="AG630" s="21">
        <f ca="1">SUMIFS(AF$2:AF630,D$2:D630,D630)</f>
        <v>853</v>
      </c>
    </row>
    <row r="631" spans="1:33" x14ac:dyDescent="0.35">
      <c r="A631" s="21">
        <f>IF(ISBLANK(B631),"",COUNTIF(B$2:B631,B631))-1</f>
        <v>23</v>
      </c>
      <c r="B631" s="27">
        <v>9</v>
      </c>
      <c r="C631" s="10">
        <f>VLOOKUP($A631+IF($A631=0,1,0),Database!$A:$Y,7,FALSE)</f>
        <v>46191.041666666664</v>
      </c>
      <c r="D631" s="21" t="str">
        <f>VLOOKUP(Pronostics!$B631,Setup_MPP!$A:$G,3,FALSE)</f>
        <v>Aurelien_dpq</v>
      </c>
      <c r="E631" s="21" t="str">
        <f>VLOOKUP(Pronostics!$B631,Setup_MPP!$A:$G,2,FALSE)</f>
        <v>Aurélien DE POULPIQUET</v>
      </c>
      <c r="F631" s="21" t="str">
        <f>VLOOKUP($B631,Setup_MPP!$A:$E,4,FALSE)</f>
        <v>#F4EA9D</v>
      </c>
      <c r="G631" s="21" t="str">
        <f>VLOOKUP($B631,Setup_MPP!$A:$E,5,FALSE)</f>
        <v>#D2C458</v>
      </c>
      <c r="H631" s="21" t="str">
        <f>IFERROR(IF(AND(A631&gt;=1,A631&lt;=104),VLOOKUP($A631,Location!$A:$J,6,FALSE),IF(A631=0,"Avant l'ouverture",IF(OR(A631=105,A631=106),"Bonus"))),"")</f>
        <v>Tour 1</v>
      </c>
      <c r="I631" s="21" t="str">
        <f>IF(LEFT(H631,4)="Tour",VLOOKUP(A631,Database!$A:$C,3,FALSE),"")</f>
        <v>L</v>
      </c>
      <c r="J631" s="21" t="str">
        <f>VLOOKUP($A631,Location!$A:$J,7,FALSE)</f>
        <v>Ghana</v>
      </c>
      <c r="K631" s="21" t="str">
        <f>IFERROR(VLOOKUP(J631,Setup_Team!$B:$C,2,FALSE), "TDB")</f>
        <v>GHA</v>
      </c>
      <c r="L631" s="21" t="str">
        <f>VLOOKUP($A631,Location!$A:$J,8,FALSE)</f>
        <v>Panama</v>
      </c>
      <c r="M631" s="21" t="str">
        <f>IFERROR(VLOOKUP(L631,Setup_Team!$B:$C,2,FALSE), "TDB")</f>
        <v>PAN</v>
      </c>
      <c r="N631" s="21" t="str">
        <f>VLOOKUP($A631,Location!$A:$J,9,FALSE)</f>
        <v>Toronto</v>
      </c>
      <c r="O631" s="21" t="str">
        <f>VLOOKUP($A631,Location!$A:$J,10,FALSE)</f>
        <v>BMO Field</v>
      </c>
      <c r="P631" s="27">
        <v>1</v>
      </c>
      <c r="Q631" s="27">
        <v>0</v>
      </c>
      <c r="R631" s="27" t="str">
        <f t="shared" si="55"/>
        <v>1-0</v>
      </c>
      <c r="S631" s="21">
        <v>0</v>
      </c>
      <c r="T631" s="20">
        <f>VLOOKUP($A631,Database!$A:$Y,10,FALSE)</f>
        <v>73</v>
      </c>
      <c r="U631" s="20">
        <f>VLOOKUP($A631,Database!$A:$Y,11,FALSE)</f>
        <v>113</v>
      </c>
      <c r="V631" s="20">
        <f>VLOOKUP($A631,Database!$A:$Y,12,FALSE)</f>
        <v>116</v>
      </c>
      <c r="W631" s="20" t="str">
        <f>VLOOKUP(A631,Database!A:M,13,FALSE)</f>
        <v>Terminé</v>
      </c>
      <c r="X631" s="20">
        <f>VLOOKUP($A631,Database!$A:$Y,20,FALSE)</f>
        <v>1</v>
      </c>
      <c r="Y631" s="20">
        <f>VLOOKUP($A631,Database!$A:$Y,21,FALSE)</f>
        <v>0</v>
      </c>
      <c r="Z631" s="20">
        <f t="shared" si="54"/>
        <v>0</v>
      </c>
      <c r="AA631" s="20">
        <f t="shared" si="56"/>
        <v>1</v>
      </c>
      <c r="AB631" s="20">
        <f t="shared" ca="1" si="57"/>
        <v>73</v>
      </c>
      <c r="AC631" s="20">
        <f t="shared" ca="1" si="58"/>
        <v>1</v>
      </c>
      <c r="AD631" s="20" t="str">
        <f ca="1">IF(AC631=0,"",IF(OR(ISBLANK(P631),ISBLANK(Q631)),"",IF(ISBLANK(VLOOKUP(A631,Database!A:AA,22,FALSE)),"",VLOOKUP(A631,Database!A:AA,22,FALSE))))</f>
        <v>Exact</v>
      </c>
      <c r="AE631" s="20">
        <f ca="1">IFERROR(
   IF(
     OR(ISBLANK(P631),ISBLANK(Q631)),
     "",
     IF(
       AND(AB631&lt;&gt;"",OR(W631="Terminé",W631="En cours")),
       VLOOKUP(AD631,Setup_ScoreExactBonus!A:D,4,FALSE),
       0
     )),
  0)</f>
        <v>20</v>
      </c>
      <c r="AF631" s="21">
        <f t="shared" ca="1" si="59"/>
        <v>93</v>
      </c>
      <c r="AG631" s="21">
        <f ca="1">SUMIFS(AF$2:AF631,D$2:D631,D631)</f>
        <v>755</v>
      </c>
    </row>
    <row r="632" spans="1:33" hidden="1" x14ac:dyDescent="0.35">
      <c r="A632" s="21">
        <f>IF(ISBLANK(B632),"",COUNTIF(B$2:B632,B632))-1</f>
        <v>23</v>
      </c>
      <c r="B632" s="27">
        <v>10</v>
      </c>
      <c r="C632" s="10">
        <f>VLOOKUP($A632+IF($A632=0,1,0),Database!$A:$Y,7,FALSE)</f>
        <v>46191.041666666664</v>
      </c>
      <c r="D632" s="21" t="str">
        <f>VLOOKUP(Pronostics!$B632,Setup_MPP!$A:$G,3,FALSE)</f>
        <v>RandomPaul</v>
      </c>
      <c r="E632" s="21" t="str">
        <f>VLOOKUP(Pronostics!$B632,Setup_MPP!$A:$G,2,FALSE)</f>
        <v>Paul MONTESINOS</v>
      </c>
      <c r="F632" s="21" t="str">
        <f>VLOOKUP($B632,Setup_MPP!$A:$E,4,FALSE)</f>
        <v>#C4B0FF</v>
      </c>
      <c r="G632" s="21" t="str">
        <f>VLOOKUP($B632,Setup_MPP!$A:$E,5,FALSE)</f>
        <v>#7F66C8</v>
      </c>
      <c r="H632" s="21" t="str">
        <f>IFERROR(IF(AND(A632&gt;=1,A632&lt;=104),VLOOKUP($A632,Location!$A:$J,6,FALSE),IF(A632=0,"Avant l'ouverture",IF(OR(A632=105,A632=106),"Bonus"))),"")</f>
        <v>Tour 1</v>
      </c>
      <c r="I632" s="21" t="str">
        <f>IF(LEFT(H632,4)="Tour",VLOOKUP(A632,Database!$A:$C,3,FALSE),"")</f>
        <v>L</v>
      </c>
      <c r="J632" s="21" t="str">
        <f>VLOOKUP($A632,Location!$A:$J,7,FALSE)</f>
        <v>Ghana</v>
      </c>
      <c r="K632" s="21" t="str">
        <f>IFERROR(VLOOKUP(J632,Setup_Team!$B:$C,2,FALSE), "TDB")</f>
        <v>GHA</v>
      </c>
      <c r="L632" s="21" t="str">
        <f>VLOOKUP($A632,Location!$A:$J,8,FALSE)</f>
        <v>Panama</v>
      </c>
      <c r="M632" s="21" t="str">
        <f>IFERROR(VLOOKUP(L632,Setup_Team!$B:$C,2,FALSE), "TDB")</f>
        <v>PAN</v>
      </c>
      <c r="N632" s="21" t="str">
        <f>VLOOKUP($A632,Location!$A:$J,9,FALSE)</f>
        <v>Toronto</v>
      </c>
      <c r="O632" s="21" t="str">
        <f>VLOOKUP($A632,Location!$A:$J,10,FALSE)</f>
        <v>BMO Field</v>
      </c>
      <c r="P632" s="27">
        <v>1</v>
      </c>
      <c r="Q632" s="27">
        <v>0</v>
      </c>
      <c r="R632" s="27" t="str">
        <f t="shared" si="55"/>
        <v>1-0</v>
      </c>
      <c r="S632" s="21">
        <v>0</v>
      </c>
      <c r="T632" s="20">
        <f>VLOOKUP($A632,Database!$A:$Y,10,FALSE)</f>
        <v>73</v>
      </c>
      <c r="U632" s="20">
        <f>VLOOKUP($A632,Database!$A:$Y,11,FALSE)</f>
        <v>113</v>
      </c>
      <c r="V632" s="20">
        <f>VLOOKUP($A632,Database!$A:$Y,12,FALSE)</f>
        <v>116</v>
      </c>
      <c r="W632" s="20" t="str">
        <f>VLOOKUP(A632,Database!A:M,13,FALSE)</f>
        <v>Terminé</v>
      </c>
      <c r="X632" s="20">
        <f>VLOOKUP($A632,Database!$A:$Y,20,FALSE)</f>
        <v>1</v>
      </c>
      <c r="Y632" s="20">
        <f>VLOOKUP($A632,Database!$A:$Y,21,FALSE)</f>
        <v>0</v>
      </c>
      <c r="Z632" s="20">
        <f t="shared" si="54"/>
        <v>0</v>
      </c>
      <c r="AA632" s="20">
        <f t="shared" si="56"/>
        <v>1</v>
      </c>
      <c r="AB632" s="20">
        <f t="shared" ca="1" si="57"/>
        <v>73</v>
      </c>
      <c r="AC632" s="20">
        <f t="shared" ca="1" si="58"/>
        <v>1</v>
      </c>
      <c r="AD632" s="20" t="str">
        <f ca="1">IF(AC632=0,"",IF(OR(ISBLANK(P632),ISBLANK(Q632)),"",IF(ISBLANK(VLOOKUP(A632,Database!A:AA,22,FALSE)),"",VLOOKUP(A632,Database!A:AA,22,FALSE))))</f>
        <v>Exact</v>
      </c>
      <c r="AE632" s="20">
        <f ca="1">IFERROR(
   IF(
     OR(ISBLANK(P632),ISBLANK(Q632)),
     "",
     IF(
       AND(AB632&lt;&gt;"",OR(W632="Terminé",W632="En cours")),
       VLOOKUP(AD632,Setup_ScoreExactBonus!A:D,4,FALSE),
       0
     )),
  0)</f>
        <v>20</v>
      </c>
      <c r="AF632" s="21">
        <f t="shared" ca="1" si="59"/>
        <v>93</v>
      </c>
      <c r="AG632" s="21">
        <f ca="1">SUMIFS(AF$2:AF632,D$2:D632,D632)</f>
        <v>841</v>
      </c>
    </row>
    <row r="633" spans="1:33" hidden="1" x14ac:dyDescent="0.35">
      <c r="A633" s="21">
        <f>IF(ISBLANK(B633),"",COUNTIF(B$2:B633,B633))-1</f>
        <v>23</v>
      </c>
      <c r="B633" s="27">
        <v>11</v>
      </c>
      <c r="C633" s="10">
        <f>VLOOKUP($A633+IF($A633=0,1,0),Database!$A:$Y,7,FALSE)</f>
        <v>46191.041666666664</v>
      </c>
      <c r="D633" s="21" t="str">
        <f>VLOOKUP(Pronostics!$B633,Setup_MPP!$A:$G,3,FALSE)</f>
        <v>Kinsley91</v>
      </c>
      <c r="E633" s="21" t="str">
        <f>VLOOKUP(Pronostics!$B633,Setup_MPP!$A:$G,2,FALSE)</f>
        <v>Kinsley ROQUE</v>
      </c>
      <c r="F633" s="21" t="str">
        <f>VLOOKUP($B633,Setup_MPP!$A:$E,4,FALSE)</f>
        <v>#CBEBBA</v>
      </c>
      <c r="G633" s="21" t="str">
        <f>VLOOKUP($B633,Setup_MPP!$A:$E,5,FALSE)</f>
        <v>#70BC6E</v>
      </c>
      <c r="H633" s="21" t="str">
        <f>IFERROR(IF(AND(A633&gt;=1,A633&lt;=104),VLOOKUP($A633,Location!$A:$J,6,FALSE),IF(A633=0,"Avant l'ouverture",IF(OR(A633=105,A633=106),"Bonus"))),"")</f>
        <v>Tour 1</v>
      </c>
      <c r="I633" s="21" t="str">
        <f>IF(LEFT(H633,4)="Tour",VLOOKUP(A633,Database!$A:$C,3,FALSE),"")</f>
        <v>L</v>
      </c>
      <c r="J633" s="21" t="str">
        <f>VLOOKUP($A633,Location!$A:$J,7,FALSE)</f>
        <v>Ghana</v>
      </c>
      <c r="K633" s="21" t="str">
        <f>IFERROR(VLOOKUP(J633,Setup_Team!$B:$C,2,FALSE), "TDB")</f>
        <v>GHA</v>
      </c>
      <c r="L633" s="21" t="str">
        <f>VLOOKUP($A633,Location!$A:$J,8,FALSE)</f>
        <v>Panama</v>
      </c>
      <c r="M633" s="21" t="str">
        <f>IFERROR(VLOOKUP(L633,Setup_Team!$B:$C,2,FALSE), "TDB")</f>
        <v>PAN</v>
      </c>
      <c r="N633" s="21" t="str">
        <f>VLOOKUP($A633,Location!$A:$J,9,FALSE)</f>
        <v>Toronto</v>
      </c>
      <c r="O633" s="21" t="str">
        <f>VLOOKUP($A633,Location!$A:$J,10,FALSE)</f>
        <v>BMO Field</v>
      </c>
      <c r="P633" s="27">
        <v>1</v>
      </c>
      <c r="Q633" s="27">
        <v>0</v>
      </c>
      <c r="R633" s="27" t="str">
        <f t="shared" si="55"/>
        <v>1-0</v>
      </c>
      <c r="S633" s="21">
        <v>0</v>
      </c>
      <c r="T633" s="20">
        <f>VLOOKUP($A633,Database!$A:$Y,10,FALSE)</f>
        <v>73</v>
      </c>
      <c r="U633" s="20">
        <f>VLOOKUP($A633,Database!$A:$Y,11,FALSE)</f>
        <v>113</v>
      </c>
      <c r="V633" s="20">
        <f>VLOOKUP($A633,Database!$A:$Y,12,FALSE)</f>
        <v>116</v>
      </c>
      <c r="W633" s="20" t="str">
        <f>VLOOKUP(A633,Database!A:M,13,FALSE)</f>
        <v>Terminé</v>
      </c>
      <c r="X633" s="20">
        <f>VLOOKUP($A633,Database!$A:$Y,20,FALSE)</f>
        <v>1</v>
      </c>
      <c r="Y633" s="20">
        <f>VLOOKUP($A633,Database!$A:$Y,21,FALSE)</f>
        <v>0</v>
      </c>
      <c r="Z633" s="20">
        <f t="shared" si="54"/>
        <v>0</v>
      </c>
      <c r="AA633" s="20">
        <f t="shared" si="56"/>
        <v>1</v>
      </c>
      <c r="AB633" s="20">
        <f t="shared" ca="1" si="57"/>
        <v>73</v>
      </c>
      <c r="AC633" s="20">
        <f t="shared" ca="1" si="58"/>
        <v>1</v>
      </c>
      <c r="AD633" s="20" t="str">
        <f ca="1">IF(AC633=0,"",IF(OR(ISBLANK(P633),ISBLANK(Q633)),"",IF(ISBLANK(VLOOKUP(A633,Database!A:AA,22,FALSE)),"",VLOOKUP(A633,Database!A:AA,22,FALSE))))</f>
        <v>Exact</v>
      </c>
      <c r="AE633" s="20">
        <f ca="1">IFERROR(
   IF(
     OR(ISBLANK(P633),ISBLANK(Q633)),
     "",
     IF(
       AND(AB633&lt;&gt;"",OR(W633="Terminé",W633="En cours")),
       VLOOKUP(AD633,Setup_ScoreExactBonus!A:D,4,FALSE),
       0
     )),
  0)</f>
        <v>20</v>
      </c>
      <c r="AF633" s="21">
        <f t="shared" ca="1" si="59"/>
        <v>93</v>
      </c>
      <c r="AG633" s="21">
        <f ca="1">SUMIFS(AF$2:AF633,D$2:D633,D633)</f>
        <v>876</v>
      </c>
    </row>
    <row r="634" spans="1:33" hidden="1" x14ac:dyDescent="0.35">
      <c r="A634" s="21">
        <f>IF(ISBLANK(B634),"",COUNTIF(B$2:B634,B634))-1</f>
        <v>23</v>
      </c>
      <c r="B634" s="27">
        <v>12</v>
      </c>
      <c r="C634" s="10">
        <f>VLOOKUP($A634+IF($A634=0,1,0),Database!$A:$Y,7,FALSE)</f>
        <v>46191.041666666664</v>
      </c>
      <c r="D634" s="21" t="str">
        <f>VLOOKUP(Pronostics!$B634,Setup_MPP!$A:$G,3,FALSE)</f>
        <v>Jaouad1</v>
      </c>
      <c r="E634" s="21" t="str">
        <f>VLOOKUP(Pronostics!$B634,Setup_MPP!$A:$G,2,FALSE)</f>
        <v>Jaouad SETTI</v>
      </c>
      <c r="F634" s="21" t="str">
        <f>VLOOKUP($B634,Setup_MPP!$A:$E,4,FALSE)</f>
        <v>#C2D4FF</v>
      </c>
      <c r="G634" s="21" t="str">
        <f>VLOOKUP($B634,Setup_MPP!$A:$E,5,FALSE)</f>
        <v>#6586D5</v>
      </c>
      <c r="H634" s="21" t="str">
        <f>IFERROR(IF(AND(A634&gt;=1,A634&lt;=104),VLOOKUP($A634,Location!$A:$J,6,FALSE),IF(A634=0,"Avant l'ouverture",IF(OR(A634=105,A634=106),"Bonus"))),"")</f>
        <v>Tour 1</v>
      </c>
      <c r="I634" s="21" t="str">
        <f>IF(LEFT(H634,4)="Tour",VLOOKUP(A634,Database!$A:$C,3,FALSE),"")</f>
        <v>L</v>
      </c>
      <c r="J634" s="21" t="str">
        <f>VLOOKUP($A634,Location!$A:$J,7,FALSE)</f>
        <v>Ghana</v>
      </c>
      <c r="K634" s="21" t="str">
        <f>IFERROR(VLOOKUP(J634,Setup_Team!$B:$C,2,FALSE), "TDB")</f>
        <v>GHA</v>
      </c>
      <c r="L634" s="21" t="str">
        <f>VLOOKUP($A634,Location!$A:$J,8,FALSE)</f>
        <v>Panama</v>
      </c>
      <c r="M634" s="21" t="str">
        <f>IFERROR(VLOOKUP(L634,Setup_Team!$B:$C,2,FALSE), "TDB")</f>
        <v>PAN</v>
      </c>
      <c r="N634" s="21" t="str">
        <f>VLOOKUP($A634,Location!$A:$J,9,FALSE)</f>
        <v>Toronto</v>
      </c>
      <c r="O634" s="21" t="str">
        <f>VLOOKUP($A634,Location!$A:$J,10,FALSE)</f>
        <v>BMO Field</v>
      </c>
      <c r="P634" s="27">
        <v>2</v>
      </c>
      <c r="Q634" s="27">
        <v>0</v>
      </c>
      <c r="R634" s="27" t="str">
        <f t="shared" si="55"/>
        <v>2-0</v>
      </c>
      <c r="S634" s="21">
        <v>0</v>
      </c>
      <c r="T634" s="20">
        <f>VLOOKUP($A634,Database!$A:$Y,10,FALSE)</f>
        <v>73</v>
      </c>
      <c r="U634" s="20">
        <f>VLOOKUP($A634,Database!$A:$Y,11,FALSE)</f>
        <v>113</v>
      </c>
      <c r="V634" s="20">
        <f>VLOOKUP($A634,Database!$A:$Y,12,FALSE)</f>
        <v>116</v>
      </c>
      <c r="W634" s="20" t="str">
        <f>VLOOKUP(A634,Database!A:M,13,FALSE)</f>
        <v>Terminé</v>
      </c>
      <c r="X634" s="20">
        <f>VLOOKUP($A634,Database!$A:$Y,20,FALSE)</f>
        <v>1</v>
      </c>
      <c r="Y634" s="20">
        <f>VLOOKUP($A634,Database!$A:$Y,21,FALSE)</f>
        <v>0</v>
      </c>
      <c r="Z634" s="20">
        <f t="shared" si="54"/>
        <v>0</v>
      </c>
      <c r="AA634" s="20">
        <f t="shared" si="56"/>
        <v>1</v>
      </c>
      <c r="AB634" s="20">
        <f t="shared" ca="1" si="57"/>
        <v>73</v>
      </c>
      <c r="AC634" s="20">
        <f t="shared" ca="1" si="58"/>
        <v>0</v>
      </c>
      <c r="AD634" s="20" t="str">
        <f ca="1">IF(AC634=0,"",IF(OR(ISBLANK(P634),ISBLANK(Q634)),"",IF(ISBLANK(VLOOKUP(A634,Database!A:AA,22,FALSE)),"",VLOOKUP(A634,Database!A:AA,22,FALSE))))</f>
        <v/>
      </c>
      <c r="AE634" s="20">
        <f ca="1">IFERROR(
   IF(
     OR(ISBLANK(P634),ISBLANK(Q634)),
     "",
     IF(
       AND(AB634&lt;&gt;"",OR(W634="Terminé",W634="En cours")),
       VLOOKUP(AD634,Setup_ScoreExactBonus!A:D,4,FALSE),
       0
     )),
  0)</f>
        <v>0</v>
      </c>
      <c r="AF634" s="21">
        <f t="shared" ca="1" si="59"/>
        <v>73</v>
      </c>
      <c r="AG634" s="21">
        <f ca="1">SUMIFS(AF$2:AF634,D$2:D634,D634)</f>
        <v>965</v>
      </c>
    </row>
    <row r="635" spans="1:33" hidden="1" x14ac:dyDescent="0.35">
      <c r="A635" s="21">
        <f>IF(ISBLANK(B635),"",COUNTIF(B$2:B635,B635))-1</f>
        <v>23</v>
      </c>
      <c r="B635" s="27">
        <v>13</v>
      </c>
      <c r="C635" s="10">
        <f>VLOOKUP($A635+IF($A635=0,1,0),Database!$A:$Y,7,FALSE)</f>
        <v>46191.041666666664</v>
      </c>
      <c r="D635" s="21" t="str">
        <f>VLOOKUP(Pronostics!$B635,Setup_MPP!$A:$G,3,FALSE)</f>
        <v>Julien_I</v>
      </c>
      <c r="E635" s="21" t="str">
        <f>VLOOKUP(Pronostics!$B635,Setup_MPP!$A:$G,2,FALSE)</f>
        <v>Julien INGE</v>
      </c>
      <c r="F635" s="21" t="str">
        <f>VLOOKUP($B635,Setup_MPP!$A:$E,4,FALSE)</f>
        <v>#C1E0EF</v>
      </c>
      <c r="G635" s="21" t="str">
        <f>VLOOKUP($B635,Setup_MPP!$A:$E,5,FALSE)</f>
        <v>#4F91B2</v>
      </c>
      <c r="H635" s="21" t="str">
        <f>IFERROR(IF(AND(A635&gt;=1,A635&lt;=104),VLOOKUP($A635,Location!$A:$J,6,FALSE),IF(A635=0,"Avant l'ouverture",IF(OR(A635=105,A635=106),"Bonus"))),"")</f>
        <v>Tour 1</v>
      </c>
      <c r="I635" s="21" t="str">
        <f>IF(LEFT(H635,4)="Tour",VLOOKUP(A635,Database!$A:$C,3,FALSE),"")</f>
        <v>L</v>
      </c>
      <c r="J635" s="21" t="str">
        <f>VLOOKUP($A635,Location!$A:$J,7,FALSE)</f>
        <v>Ghana</v>
      </c>
      <c r="K635" s="21" t="str">
        <f>IFERROR(VLOOKUP(J635,Setup_Team!$B:$C,2,FALSE), "TDB")</f>
        <v>GHA</v>
      </c>
      <c r="L635" s="21" t="str">
        <f>VLOOKUP($A635,Location!$A:$J,8,FALSE)</f>
        <v>Panama</v>
      </c>
      <c r="M635" s="21" t="str">
        <f>IFERROR(VLOOKUP(L635,Setup_Team!$B:$C,2,FALSE), "TDB")</f>
        <v>PAN</v>
      </c>
      <c r="N635" s="21" t="str">
        <f>VLOOKUP($A635,Location!$A:$J,9,FALSE)</f>
        <v>Toronto</v>
      </c>
      <c r="O635" s="21" t="str">
        <f>VLOOKUP($A635,Location!$A:$J,10,FALSE)</f>
        <v>BMO Field</v>
      </c>
      <c r="P635" s="27">
        <v>2</v>
      </c>
      <c r="Q635" s="27">
        <v>0</v>
      </c>
      <c r="R635" s="27" t="str">
        <f t="shared" si="55"/>
        <v>2-0</v>
      </c>
      <c r="S635" s="21">
        <v>0</v>
      </c>
      <c r="T635" s="20">
        <f>VLOOKUP($A635,Database!$A:$Y,10,FALSE)</f>
        <v>73</v>
      </c>
      <c r="U635" s="20">
        <f>VLOOKUP($A635,Database!$A:$Y,11,FALSE)</f>
        <v>113</v>
      </c>
      <c r="V635" s="20">
        <f>VLOOKUP($A635,Database!$A:$Y,12,FALSE)</f>
        <v>116</v>
      </c>
      <c r="W635" s="20" t="str">
        <f>VLOOKUP(A635,Database!A:M,13,FALSE)</f>
        <v>Terminé</v>
      </c>
      <c r="X635" s="20">
        <f>VLOOKUP($A635,Database!$A:$Y,20,FALSE)</f>
        <v>1</v>
      </c>
      <c r="Y635" s="20">
        <f>VLOOKUP($A635,Database!$A:$Y,21,FALSE)</f>
        <v>0</v>
      </c>
      <c r="Z635" s="20">
        <f t="shared" si="54"/>
        <v>0</v>
      </c>
      <c r="AA635" s="20">
        <f t="shared" si="56"/>
        <v>1</v>
      </c>
      <c r="AB635" s="20">
        <f t="shared" ca="1" si="57"/>
        <v>73</v>
      </c>
      <c r="AC635" s="20">
        <f t="shared" ca="1" si="58"/>
        <v>0</v>
      </c>
      <c r="AD635" s="20" t="str">
        <f ca="1">IF(AC635=0,"",IF(OR(ISBLANK(P635),ISBLANK(Q635)),"",IF(ISBLANK(VLOOKUP(A635,Database!A:AA,22,FALSE)),"",VLOOKUP(A635,Database!A:AA,22,FALSE))))</f>
        <v/>
      </c>
      <c r="AE635" s="20">
        <f ca="1">IFERROR(
   IF(
     OR(ISBLANK(P635),ISBLANK(Q635)),
     "",
     IF(
       AND(AB635&lt;&gt;"",OR(W635="Terminé",W635="En cours")),
       VLOOKUP(AD635,Setup_ScoreExactBonus!A:D,4,FALSE),
       0
     )),
  0)</f>
        <v>0</v>
      </c>
      <c r="AF635" s="21">
        <f t="shared" ca="1" si="59"/>
        <v>73</v>
      </c>
      <c r="AG635" s="21">
        <f ca="1">SUMIFS(AF$2:AF635,D$2:D635,D635)</f>
        <v>1203</v>
      </c>
    </row>
    <row r="636" spans="1:33" hidden="1" x14ac:dyDescent="0.35">
      <c r="A636" s="21">
        <f>IF(ISBLANK(B636),"",COUNTIF(B$2:B636,B636))-1</f>
        <v>23</v>
      </c>
      <c r="B636" s="27">
        <v>14</v>
      </c>
      <c r="C636" s="10">
        <f>VLOOKUP($A636+IF($A636=0,1,0),Database!$A:$Y,7,FALSE)</f>
        <v>46191.041666666664</v>
      </c>
      <c r="D636" s="21" t="str">
        <f>VLOOKUP(Pronostics!$B636,Setup_MPP!$A:$G,3,FALSE)</f>
        <v>MarieEYT</v>
      </c>
      <c r="E636" s="21" t="str">
        <f>VLOOKUP(Pronostics!$B636,Setup_MPP!$A:$G,2,FALSE)</f>
        <v>Marie EXBRAYAT</v>
      </c>
      <c r="F636" s="21" t="str">
        <f>VLOOKUP($B636,Setup_MPP!$A:$E,4,FALSE)</f>
        <v>#FFAFD2</v>
      </c>
      <c r="G636" s="21" t="str">
        <f>VLOOKUP($B636,Setup_MPP!$A:$E,5,FALSE)</f>
        <v>#F2589B</v>
      </c>
      <c r="H636" s="21" t="str">
        <f>IFERROR(IF(AND(A636&gt;=1,A636&lt;=104),VLOOKUP($A636,Location!$A:$J,6,FALSE),IF(A636=0,"Avant l'ouverture",IF(OR(A636=105,A636=106),"Bonus"))),"")</f>
        <v>Tour 1</v>
      </c>
      <c r="I636" s="21" t="str">
        <f>IF(LEFT(H636,4)="Tour",VLOOKUP(A636,Database!$A:$C,3,FALSE),"")</f>
        <v>L</v>
      </c>
      <c r="J636" s="21" t="str">
        <f>VLOOKUP($A636,Location!$A:$J,7,FALSE)</f>
        <v>Ghana</v>
      </c>
      <c r="K636" s="21" t="str">
        <f>IFERROR(VLOOKUP(J636,Setup_Team!$B:$C,2,FALSE), "TDB")</f>
        <v>GHA</v>
      </c>
      <c r="L636" s="21" t="str">
        <f>VLOOKUP($A636,Location!$A:$J,8,FALSE)</f>
        <v>Panama</v>
      </c>
      <c r="M636" s="21" t="str">
        <f>IFERROR(VLOOKUP(L636,Setup_Team!$B:$C,2,FALSE), "TDB")</f>
        <v>PAN</v>
      </c>
      <c r="N636" s="21" t="str">
        <f>VLOOKUP($A636,Location!$A:$J,9,FALSE)</f>
        <v>Toronto</v>
      </c>
      <c r="O636" s="21" t="str">
        <f>VLOOKUP($A636,Location!$A:$J,10,FALSE)</f>
        <v>BMO Field</v>
      </c>
      <c r="P636" s="27">
        <v>1</v>
      </c>
      <c r="Q636" s="27">
        <v>0</v>
      </c>
      <c r="R636" s="27" t="str">
        <f t="shared" si="55"/>
        <v>1-0</v>
      </c>
      <c r="S636" s="21">
        <v>0</v>
      </c>
      <c r="T636" s="20">
        <f>VLOOKUP($A636,Database!$A:$Y,10,FALSE)</f>
        <v>73</v>
      </c>
      <c r="U636" s="20">
        <f>VLOOKUP($A636,Database!$A:$Y,11,FALSE)</f>
        <v>113</v>
      </c>
      <c r="V636" s="20">
        <f>VLOOKUP($A636,Database!$A:$Y,12,FALSE)</f>
        <v>116</v>
      </c>
      <c r="W636" s="20" t="str">
        <f>VLOOKUP(A636,Database!A:M,13,FALSE)</f>
        <v>Terminé</v>
      </c>
      <c r="X636" s="20">
        <f>VLOOKUP($A636,Database!$A:$Y,20,FALSE)</f>
        <v>1</v>
      </c>
      <c r="Y636" s="20">
        <f>VLOOKUP($A636,Database!$A:$Y,21,FALSE)</f>
        <v>0</v>
      </c>
      <c r="Z636" s="20">
        <f t="shared" si="54"/>
        <v>0</v>
      </c>
      <c r="AA636" s="20">
        <f t="shared" si="56"/>
        <v>1</v>
      </c>
      <c r="AB636" s="20">
        <f t="shared" ca="1" si="57"/>
        <v>73</v>
      </c>
      <c r="AC636" s="20">
        <f t="shared" ca="1" si="58"/>
        <v>1</v>
      </c>
      <c r="AD636" s="20" t="str">
        <f ca="1">IF(AC636=0,"",IF(OR(ISBLANK(P636),ISBLANK(Q636)),"",IF(ISBLANK(VLOOKUP(A636,Database!A:AA,22,FALSE)),"",VLOOKUP(A636,Database!A:AA,22,FALSE))))</f>
        <v>Exact</v>
      </c>
      <c r="AE636" s="20">
        <f ca="1">IFERROR(
   IF(
     OR(ISBLANK(P636),ISBLANK(Q636)),
     "",
     IF(
       AND(AB636&lt;&gt;"",OR(W636="Terminé",W636="En cours")),
       VLOOKUP(AD636,Setup_ScoreExactBonus!A:D,4,FALSE),
       0
     )),
  0)</f>
        <v>20</v>
      </c>
      <c r="AF636" s="21">
        <f t="shared" ca="1" si="59"/>
        <v>93</v>
      </c>
      <c r="AG636" s="21">
        <f ca="1">SUMIFS(AF$2:AF636,D$2:D636,D636)</f>
        <v>820</v>
      </c>
    </row>
    <row r="637" spans="1:33" hidden="1" x14ac:dyDescent="0.35">
      <c r="A637" s="21">
        <f>IF(ISBLANK(B637),"",COUNTIF(B$2:B637,B637))-1</f>
        <v>23</v>
      </c>
      <c r="B637" s="27">
        <v>15</v>
      </c>
      <c r="C637" s="10">
        <f>VLOOKUP($A637+IF($A637=0,1,0),Database!$A:$Y,7,FALSE)</f>
        <v>46191.041666666664</v>
      </c>
      <c r="D637" s="21" t="str">
        <f>VLOOKUP(Pronostics!$B637,Setup_MPP!$A:$G,3,FALSE)</f>
        <v>Amino28</v>
      </c>
      <c r="E637" s="21" t="str">
        <f>VLOOKUP(Pronostics!$B637,Setup_MPP!$A:$G,2,FALSE)</f>
        <v>Amine ZARROUKI</v>
      </c>
      <c r="F637" s="21" t="str">
        <f>VLOOKUP($B637,Setup_MPP!$A:$E,4,FALSE)</f>
        <v>#FF9898</v>
      </c>
      <c r="G637" s="21" t="str">
        <f>VLOOKUP($B637,Setup_MPP!$A:$E,5,FALSE)</f>
        <v>#FF5D5D</v>
      </c>
      <c r="H637" s="21" t="str">
        <f>IFERROR(IF(AND(A637&gt;=1,A637&lt;=104),VLOOKUP($A637,Location!$A:$J,6,FALSE),IF(A637=0,"Avant l'ouverture",IF(OR(A637=105,A637=106),"Bonus"))),"")</f>
        <v>Tour 1</v>
      </c>
      <c r="I637" s="21" t="str">
        <f>IF(LEFT(H637,4)="Tour",VLOOKUP(A637,Database!$A:$C,3,FALSE),"")</f>
        <v>L</v>
      </c>
      <c r="J637" s="21" t="str">
        <f>VLOOKUP($A637,Location!$A:$J,7,FALSE)</f>
        <v>Ghana</v>
      </c>
      <c r="K637" s="21" t="str">
        <f>IFERROR(VLOOKUP(J637,Setup_Team!$B:$C,2,FALSE), "TDB")</f>
        <v>GHA</v>
      </c>
      <c r="L637" s="21" t="str">
        <f>VLOOKUP($A637,Location!$A:$J,8,FALSE)</f>
        <v>Panama</v>
      </c>
      <c r="M637" s="21" t="str">
        <f>IFERROR(VLOOKUP(L637,Setup_Team!$B:$C,2,FALSE), "TDB")</f>
        <v>PAN</v>
      </c>
      <c r="N637" s="21" t="str">
        <f>VLOOKUP($A637,Location!$A:$J,9,FALSE)</f>
        <v>Toronto</v>
      </c>
      <c r="O637" s="21" t="str">
        <f>VLOOKUP($A637,Location!$A:$J,10,FALSE)</f>
        <v>BMO Field</v>
      </c>
      <c r="P637" s="27">
        <v>1</v>
      </c>
      <c r="Q637" s="27">
        <v>1</v>
      </c>
      <c r="R637" s="27" t="str">
        <f t="shared" si="55"/>
        <v>1-1</v>
      </c>
      <c r="S637" s="21">
        <v>0</v>
      </c>
      <c r="T637" s="20">
        <f>VLOOKUP($A637,Database!$A:$Y,10,FALSE)</f>
        <v>73</v>
      </c>
      <c r="U637" s="20">
        <f>VLOOKUP($A637,Database!$A:$Y,11,FALSE)</f>
        <v>113</v>
      </c>
      <c r="V637" s="20">
        <f>VLOOKUP($A637,Database!$A:$Y,12,FALSE)</f>
        <v>116</v>
      </c>
      <c r="W637" s="20" t="str">
        <f>VLOOKUP(A637,Database!A:M,13,FALSE)</f>
        <v>Terminé</v>
      </c>
      <c r="X637" s="20">
        <f>VLOOKUP($A637,Database!$A:$Y,20,FALSE)</f>
        <v>1</v>
      </c>
      <c r="Y637" s="20">
        <f>VLOOKUP($A637,Database!$A:$Y,21,FALSE)</f>
        <v>0</v>
      </c>
      <c r="Z637" s="20">
        <f t="shared" si="54"/>
        <v>0</v>
      </c>
      <c r="AA637" s="20">
        <f t="shared" si="56"/>
        <v>0</v>
      </c>
      <c r="AB637" s="20">
        <f t="shared" ca="1" si="57"/>
        <v>0</v>
      </c>
      <c r="AC637" s="20">
        <f t="shared" ca="1" si="58"/>
        <v>0</v>
      </c>
      <c r="AD637" s="20" t="str">
        <f ca="1">IF(AC637=0,"",IF(OR(ISBLANK(P637),ISBLANK(Q637)),"",IF(ISBLANK(VLOOKUP(A637,Database!A:AA,22,FALSE)),"",VLOOKUP(A637,Database!A:AA,22,FALSE))))</f>
        <v/>
      </c>
      <c r="AE637" s="20">
        <f ca="1">IFERROR(
   IF(
     OR(ISBLANK(P637),ISBLANK(Q637)),
     "",
     IF(
       AND(AB637&lt;&gt;"",OR(W637="Terminé",W637="En cours")),
       VLOOKUP(AD637,Setup_ScoreExactBonus!A:D,4,FALSE),
       0
     )),
  0)</f>
        <v>0</v>
      </c>
      <c r="AF637" s="21">
        <f t="shared" ca="1" si="59"/>
        <v>0</v>
      </c>
      <c r="AG637" s="21">
        <f ca="1">SUMIFS(AF$2:AF637,D$2:D637,D637)</f>
        <v>685</v>
      </c>
    </row>
    <row r="638" spans="1:33" hidden="1" x14ac:dyDescent="0.35">
      <c r="A638" s="21">
        <f>IF(ISBLANK(B638),"",COUNTIF(B$2:B638,B638))-1</f>
        <v>23</v>
      </c>
      <c r="B638" s="27">
        <v>16</v>
      </c>
      <c r="C638" s="10">
        <f>VLOOKUP($A638+IF($A638=0,1,0),Database!$A:$Y,7,FALSE)</f>
        <v>46191.041666666664</v>
      </c>
      <c r="D638" s="21" t="str">
        <f>VLOOKUP(Pronostics!$B638,Setup_MPP!$A:$G,3,FALSE)</f>
        <v>RomaLaura</v>
      </c>
      <c r="E638" s="21" t="str">
        <f>VLOOKUP(Pronostics!$B638,Setup_MPP!$A:$G,2,FALSE)</f>
        <v>Laura GIULIANO</v>
      </c>
      <c r="F638" s="21" t="str">
        <f>VLOOKUP($B638,Setup_MPP!$A:$E,4,FALSE)</f>
        <v>#86A4FE</v>
      </c>
      <c r="G638" s="21" t="str">
        <f>VLOOKUP($B638,Setup_MPP!$A:$E,5,FALSE)</f>
        <v>#3769FF</v>
      </c>
      <c r="H638" s="21" t="str">
        <f>IFERROR(IF(AND(A638&gt;=1,A638&lt;=104),VLOOKUP($A638,Location!$A:$J,6,FALSE),IF(A638=0,"Avant l'ouverture",IF(OR(A638=105,A638=106),"Bonus"))),"")</f>
        <v>Tour 1</v>
      </c>
      <c r="I638" s="21" t="str">
        <f>IF(LEFT(H638,4)="Tour",VLOOKUP(A638,Database!$A:$C,3,FALSE),"")</f>
        <v>L</v>
      </c>
      <c r="J638" s="21" t="str">
        <f>VLOOKUP($A638,Location!$A:$J,7,FALSE)</f>
        <v>Ghana</v>
      </c>
      <c r="K638" s="21" t="str">
        <f>IFERROR(VLOOKUP(J638,Setup_Team!$B:$C,2,FALSE), "TDB")</f>
        <v>GHA</v>
      </c>
      <c r="L638" s="21" t="str">
        <f>VLOOKUP($A638,Location!$A:$J,8,FALSE)</f>
        <v>Panama</v>
      </c>
      <c r="M638" s="21" t="str">
        <f>IFERROR(VLOOKUP(L638,Setup_Team!$B:$C,2,FALSE), "TDB")</f>
        <v>PAN</v>
      </c>
      <c r="N638" s="21" t="str">
        <f>VLOOKUP($A638,Location!$A:$J,9,FALSE)</f>
        <v>Toronto</v>
      </c>
      <c r="O638" s="21" t="str">
        <f>VLOOKUP($A638,Location!$A:$J,10,FALSE)</f>
        <v>BMO Field</v>
      </c>
      <c r="P638" s="27">
        <v>1</v>
      </c>
      <c r="Q638" s="27">
        <v>1</v>
      </c>
      <c r="R638" s="27" t="str">
        <f t="shared" si="55"/>
        <v>1-1</v>
      </c>
      <c r="S638" s="21">
        <v>0</v>
      </c>
      <c r="T638" s="20">
        <f>VLOOKUP($A638,Database!$A:$Y,10,FALSE)</f>
        <v>73</v>
      </c>
      <c r="U638" s="20">
        <f>VLOOKUP($A638,Database!$A:$Y,11,FALSE)</f>
        <v>113</v>
      </c>
      <c r="V638" s="20">
        <f>VLOOKUP($A638,Database!$A:$Y,12,FALSE)</f>
        <v>116</v>
      </c>
      <c r="W638" s="20" t="str">
        <f>VLOOKUP(A638,Database!A:M,13,FALSE)</f>
        <v>Terminé</v>
      </c>
      <c r="X638" s="20">
        <f>VLOOKUP($A638,Database!$A:$Y,20,FALSE)</f>
        <v>1</v>
      </c>
      <c r="Y638" s="20">
        <f>VLOOKUP($A638,Database!$A:$Y,21,FALSE)</f>
        <v>0</v>
      </c>
      <c r="Z638" s="20">
        <f t="shared" si="54"/>
        <v>0</v>
      </c>
      <c r="AA638" s="20">
        <f t="shared" si="56"/>
        <v>0</v>
      </c>
      <c r="AB638" s="20">
        <f t="shared" ca="1" si="57"/>
        <v>0</v>
      </c>
      <c r="AC638" s="20">
        <f t="shared" ca="1" si="58"/>
        <v>0</v>
      </c>
      <c r="AD638" s="20" t="str">
        <f ca="1">IF(AC638=0,"",IF(OR(ISBLANK(P638),ISBLANK(Q638)),"",IF(ISBLANK(VLOOKUP(A638,Database!A:AA,22,FALSE)),"",VLOOKUP(A638,Database!A:AA,22,FALSE))))</f>
        <v/>
      </c>
      <c r="AE638" s="20">
        <f ca="1">IFERROR(
   IF(
     OR(ISBLANK(P638),ISBLANK(Q638)),
     "",
     IF(
       AND(AB638&lt;&gt;"",OR(W638="Terminé",W638="En cours")),
       VLOOKUP(AD638,Setup_ScoreExactBonus!A:D,4,FALSE),
       0
     )),
  0)</f>
        <v>0</v>
      </c>
      <c r="AF638" s="21">
        <f t="shared" ca="1" si="59"/>
        <v>0</v>
      </c>
      <c r="AG638" s="21">
        <f ca="1">SUMIFS(AF$2:AF638,D$2:D638,D638)</f>
        <v>464</v>
      </c>
    </row>
    <row r="639" spans="1:33" hidden="1" x14ac:dyDescent="0.35">
      <c r="A639" s="21">
        <f>IF(ISBLANK(B639),"",COUNTIF(B$2:B639,B639))-1</f>
        <v>23</v>
      </c>
      <c r="B639" s="27">
        <v>17</v>
      </c>
      <c r="C639" s="10">
        <f>VLOOKUP($A639+IF($A639=0,1,0),Database!$A:$Y,7,FALSE)</f>
        <v>46191.041666666664</v>
      </c>
      <c r="D639" s="21" t="str">
        <f>VLOOKUP(Pronostics!$B639,Setup_MPP!$A:$G,3,FALSE)</f>
        <v>Julien_cri</v>
      </c>
      <c r="E639" s="21" t="str">
        <f>VLOOKUP(Pronostics!$B639,Setup_MPP!$A:$G,2,FALSE)</f>
        <v>Julien CRIMOTEL</v>
      </c>
      <c r="F639" s="21" t="str">
        <f>VLOOKUP($B639,Setup_MPP!$A:$E,4,FALSE)</f>
        <v>#FFB0B0</v>
      </c>
      <c r="G639" s="21" t="str">
        <f>VLOOKUP($B639,Setup_MPP!$A:$E,5,FALSE)</f>
        <v>#F25757</v>
      </c>
      <c r="H639" s="21" t="str">
        <f>IFERROR(IF(AND(A639&gt;=1,A639&lt;=104),VLOOKUP($A639,Location!$A:$J,6,FALSE),IF(A639=0,"Avant l'ouverture",IF(OR(A639=105,A639=106),"Bonus"))),"")</f>
        <v>Tour 1</v>
      </c>
      <c r="I639" s="21" t="str">
        <f>IF(LEFT(H639,4)="Tour",VLOOKUP(A639,Database!$A:$C,3,FALSE),"")</f>
        <v>L</v>
      </c>
      <c r="J639" s="21" t="str">
        <f>VLOOKUP($A639,Location!$A:$J,7,FALSE)</f>
        <v>Ghana</v>
      </c>
      <c r="K639" s="21" t="str">
        <f>IFERROR(VLOOKUP(J639,Setup_Team!$B:$C,2,FALSE), "TDB")</f>
        <v>GHA</v>
      </c>
      <c r="L639" s="21" t="str">
        <f>VLOOKUP($A639,Location!$A:$J,8,FALSE)</f>
        <v>Panama</v>
      </c>
      <c r="M639" s="21" t="str">
        <f>IFERROR(VLOOKUP(L639,Setup_Team!$B:$C,2,FALSE), "TDB")</f>
        <v>PAN</v>
      </c>
      <c r="N639" s="21" t="str">
        <f>VLOOKUP($A639,Location!$A:$J,9,FALSE)</f>
        <v>Toronto</v>
      </c>
      <c r="O639" s="21" t="str">
        <f>VLOOKUP($A639,Location!$A:$J,10,FALSE)</f>
        <v>BMO Field</v>
      </c>
      <c r="P639" s="27">
        <v>2</v>
      </c>
      <c r="Q639" s="27">
        <v>2</v>
      </c>
      <c r="R639" s="27" t="str">
        <f t="shared" si="55"/>
        <v>2-2</v>
      </c>
      <c r="S639" s="21">
        <v>0</v>
      </c>
      <c r="T639" s="20">
        <f>VLOOKUP($A639,Database!$A:$Y,10,FALSE)</f>
        <v>73</v>
      </c>
      <c r="U639" s="20">
        <f>VLOOKUP($A639,Database!$A:$Y,11,FALSE)</f>
        <v>113</v>
      </c>
      <c r="V639" s="20">
        <f>VLOOKUP($A639,Database!$A:$Y,12,FALSE)</f>
        <v>116</v>
      </c>
      <c r="W639" s="20" t="str">
        <f>VLOOKUP(A639,Database!A:M,13,FALSE)</f>
        <v>Terminé</v>
      </c>
      <c r="X639" s="20">
        <f>VLOOKUP($A639,Database!$A:$Y,20,FALSE)</f>
        <v>1</v>
      </c>
      <c r="Y639" s="20">
        <f>VLOOKUP($A639,Database!$A:$Y,21,FALSE)</f>
        <v>0</v>
      </c>
      <c r="Z639" s="20">
        <f t="shared" si="54"/>
        <v>0</v>
      </c>
      <c r="AA639" s="20">
        <f t="shared" si="56"/>
        <v>0</v>
      </c>
      <c r="AB639" s="20">
        <f t="shared" ca="1" si="57"/>
        <v>0</v>
      </c>
      <c r="AC639" s="20">
        <f t="shared" ca="1" si="58"/>
        <v>0</v>
      </c>
      <c r="AD639" s="20" t="str">
        <f ca="1">IF(AC639=0,"",IF(OR(ISBLANK(P639),ISBLANK(Q639)),"",IF(ISBLANK(VLOOKUP(A639,Database!A:AA,22,FALSE)),"",VLOOKUP(A639,Database!A:AA,22,FALSE))))</f>
        <v/>
      </c>
      <c r="AE639" s="20">
        <f ca="1">IFERROR(
   IF(
     OR(ISBLANK(P639),ISBLANK(Q639)),
     "",
     IF(
       AND(AB639&lt;&gt;"",OR(W639="Terminé",W639="En cours")),
       VLOOKUP(AD639,Setup_ScoreExactBonus!A:D,4,FALSE),
       0
     )),
  0)</f>
        <v>0</v>
      </c>
      <c r="AF639" s="21">
        <f t="shared" ca="1" si="59"/>
        <v>0</v>
      </c>
      <c r="AG639" s="21">
        <f ca="1">SUMIFS(AF$2:AF639,D$2:D639,D639)</f>
        <v>747</v>
      </c>
    </row>
    <row r="640" spans="1:33" hidden="1" x14ac:dyDescent="0.35">
      <c r="A640" s="21">
        <f>IF(ISBLANK(B640),"",COUNTIF(B$2:B640,B640))-1</f>
        <v>23</v>
      </c>
      <c r="B640" s="27">
        <v>18</v>
      </c>
      <c r="C640" s="10">
        <f>VLOOKUP($A640+IF($A640=0,1,0),Database!$A:$Y,7,FALSE)</f>
        <v>46191.041666666664</v>
      </c>
      <c r="D640" s="21" t="str">
        <f>VLOOKUP(Pronostics!$B640,Setup_MPP!$A:$G,3,FALSE)</f>
        <v>Cartone</v>
      </c>
      <c r="E640" s="21" t="str">
        <f>VLOOKUP(Pronostics!$B640,Setup_MPP!$A:$G,2,FALSE)</f>
        <v>Quentin CARTON</v>
      </c>
      <c r="F640" s="21" t="str">
        <f>VLOOKUP($B640,Setup_MPP!$A:$E,4,FALSE)</f>
        <v>#F0BC42</v>
      </c>
      <c r="G640" s="21" t="str">
        <f>VLOOKUP($B640,Setup_MPP!$A:$E,5,FALSE)</f>
        <v>#8E1F2F</v>
      </c>
      <c r="H640" s="21" t="str">
        <f>IFERROR(IF(AND(A640&gt;=1,A640&lt;=104),VLOOKUP($A640,Location!$A:$J,6,FALSE),IF(A640=0,"Avant l'ouverture",IF(OR(A640=105,A640=106),"Bonus"))),"")</f>
        <v>Tour 1</v>
      </c>
      <c r="I640" s="21" t="str">
        <f>IF(LEFT(H640,4)="Tour",VLOOKUP(A640,Database!$A:$C,3,FALSE),"")</f>
        <v>L</v>
      </c>
      <c r="J640" s="21" t="str">
        <f>VLOOKUP($A640,Location!$A:$J,7,FALSE)</f>
        <v>Ghana</v>
      </c>
      <c r="K640" s="21" t="str">
        <f>IFERROR(VLOOKUP(J640,Setup_Team!$B:$C,2,FALSE), "TDB")</f>
        <v>GHA</v>
      </c>
      <c r="L640" s="21" t="str">
        <f>VLOOKUP($A640,Location!$A:$J,8,FALSE)</f>
        <v>Panama</v>
      </c>
      <c r="M640" s="21" t="str">
        <f>IFERROR(VLOOKUP(L640,Setup_Team!$B:$C,2,FALSE), "TDB")</f>
        <v>PAN</v>
      </c>
      <c r="N640" s="21" t="str">
        <f>VLOOKUP($A640,Location!$A:$J,9,FALSE)</f>
        <v>Toronto</v>
      </c>
      <c r="O640" s="21" t="str">
        <f>VLOOKUP($A640,Location!$A:$J,10,FALSE)</f>
        <v>BMO Field</v>
      </c>
      <c r="P640" s="27">
        <v>2</v>
      </c>
      <c r="Q640" s="27">
        <v>0</v>
      </c>
      <c r="R640" s="27" t="str">
        <f t="shared" si="55"/>
        <v>2-0</v>
      </c>
      <c r="S640" s="21">
        <v>0</v>
      </c>
      <c r="T640" s="20">
        <f>VLOOKUP($A640,Database!$A:$Y,10,FALSE)</f>
        <v>73</v>
      </c>
      <c r="U640" s="20">
        <f>VLOOKUP($A640,Database!$A:$Y,11,FALSE)</f>
        <v>113</v>
      </c>
      <c r="V640" s="20">
        <f>VLOOKUP($A640,Database!$A:$Y,12,FALSE)</f>
        <v>116</v>
      </c>
      <c r="W640" s="20" t="str">
        <f>VLOOKUP(A640,Database!A:M,13,FALSE)</f>
        <v>Terminé</v>
      </c>
      <c r="X640" s="20">
        <f>VLOOKUP($A640,Database!$A:$Y,20,FALSE)</f>
        <v>1</v>
      </c>
      <c r="Y640" s="20">
        <f>VLOOKUP($A640,Database!$A:$Y,21,FALSE)</f>
        <v>0</v>
      </c>
      <c r="Z640" s="20">
        <f t="shared" si="54"/>
        <v>0</v>
      </c>
      <c r="AA640" s="20">
        <f t="shared" si="56"/>
        <v>1</v>
      </c>
      <c r="AB640" s="20">
        <f t="shared" ca="1" si="57"/>
        <v>73</v>
      </c>
      <c r="AC640" s="20">
        <f t="shared" ca="1" si="58"/>
        <v>0</v>
      </c>
      <c r="AD640" s="20" t="str">
        <f ca="1">IF(AC640=0,"",IF(OR(ISBLANK(P640),ISBLANK(Q640)),"",IF(ISBLANK(VLOOKUP(A640,Database!A:AA,22,FALSE)),"",VLOOKUP(A640,Database!A:AA,22,FALSE))))</f>
        <v/>
      </c>
      <c r="AE640" s="20">
        <f ca="1">IFERROR(
   IF(
     OR(ISBLANK(P640),ISBLANK(Q640)),
     "",
     IF(
       AND(AB640&lt;&gt;"",OR(W640="Terminé",W640="En cours")),
       VLOOKUP(AD640,Setup_ScoreExactBonus!A:D,4,FALSE),
       0
     )),
  0)</f>
        <v>0</v>
      </c>
      <c r="AF640" s="21">
        <f t="shared" ca="1" si="59"/>
        <v>73</v>
      </c>
      <c r="AG640" s="21">
        <f ca="1">SUMIFS(AF$2:AF640,D$2:D640,D640)</f>
        <v>902</v>
      </c>
    </row>
    <row r="641" spans="1:33" hidden="1" x14ac:dyDescent="0.35">
      <c r="A641" s="21">
        <f>IF(ISBLANK(B641),"",COUNTIF(B$2:B641,B641))-1</f>
        <v>23</v>
      </c>
      <c r="B641" s="27">
        <v>19</v>
      </c>
      <c r="C641" s="10">
        <f>VLOOKUP($A641+IF($A641=0,1,0),Database!$A:$Y,7,FALSE)</f>
        <v>46191.041666666664</v>
      </c>
      <c r="D641" s="21" t="str">
        <f>VLOOKUP(Pronostics!$B641,Setup_MPP!$A:$G,3,FALSE)</f>
        <v>YramVi</v>
      </c>
      <c r="E641" s="21" t="str">
        <f>VLOOKUP(Pronostics!$B641,Setup_MPP!$A:$G,2,FALSE)</f>
        <v>Eyram TETSHIE</v>
      </c>
      <c r="F641" s="21" t="str">
        <f>VLOOKUP($B641,Setup_MPP!$A:$E,4,FALSE)</f>
        <v>#E8B28F</v>
      </c>
      <c r="G641" s="21" t="str">
        <f>VLOOKUP($B641,Setup_MPP!$A:$E,5,FALSE)</f>
        <v>#E65568</v>
      </c>
      <c r="H641" s="21" t="str">
        <f>IFERROR(IF(AND(A641&gt;=1,A641&lt;=104),VLOOKUP($A641,Location!$A:$J,6,FALSE),IF(A641=0,"Avant l'ouverture",IF(OR(A641=105,A641=106),"Bonus"))),"")</f>
        <v>Tour 1</v>
      </c>
      <c r="I641" s="21" t="str">
        <f>IF(LEFT(H641,4)="Tour",VLOOKUP(A641,Database!$A:$C,3,FALSE),"")</f>
        <v>L</v>
      </c>
      <c r="J641" s="21" t="str">
        <f>VLOOKUP($A641,Location!$A:$J,7,FALSE)</f>
        <v>Ghana</v>
      </c>
      <c r="K641" s="21" t="str">
        <f>IFERROR(VLOOKUP(J641,Setup_Team!$B:$C,2,FALSE), "TDB")</f>
        <v>GHA</v>
      </c>
      <c r="L641" s="21" t="str">
        <f>VLOOKUP($A641,Location!$A:$J,8,FALSE)</f>
        <v>Panama</v>
      </c>
      <c r="M641" s="21" t="str">
        <f>IFERROR(VLOOKUP(L641,Setup_Team!$B:$C,2,FALSE), "TDB")</f>
        <v>PAN</v>
      </c>
      <c r="N641" s="21" t="str">
        <f>VLOOKUP($A641,Location!$A:$J,9,FALSE)</f>
        <v>Toronto</v>
      </c>
      <c r="O641" s="21" t="str">
        <f>VLOOKUP($A641,Location!$A:$J,10,FALSE)</f>
        <v>BMO Field</v>
      </c>
      <c r="P641" s="27">
        <v>2</v>
      </c>
      <c r="Q641" s="27">
        <v>1</v>
      </c>
      <c r="R641" s="27" t="str">
        <f t="shared" si="55"/>
        <v>2-1</v>
      </c>
      <c r="S641" s="21">
        <v>0</v>
      </c>
      <c r="T641" s="20">
        <f>VLOOKUP($A641,Database!$A:$Y,10,FALSE)</f>
        <v>73</v>
      </c>
      <c r="U641" s="20">
        <f>VLOOKUP($A641,Database!$A:$Y,11,FALSE)</f>
        <v>113</v>
      </c>
      <c r="V641" s="20">
        <f>VLOOKUP($A641,Database!$A:$Y,12,FALSE)</f>
        <v>116</v>
      </c>
      <c r="W641" s="20" t="str">
        <f>VLOOKUP(A641,Database!A:M,13,FALSE)</f>
        <v>Terminé</v>
      </c>
      <c r="X641" s="20">
        <f>VLOOKUP($A641,Database!$A:$Y,20,FALSE)</f>
        <v>1</v>
      </c>
      <c r="Y641" s="20">
        <f>VLOOKUP($A641,Database!$A:$Y,21,FALSE)</f>
        <v>0</v>
      </c>
      <c r="Z641" s="20">
        <f t="shared" si="54"/>
        <v>0</v>
      </c>
      <c r="AA641" s="20">
        <f t="shared" si="56"/>
        <v>1</v>
      </c>
      <c r="AB641" s="20">
        <f t="shared" ca="1" si="57"/>
        <v>73</v>
      </c>
      <c r="AC641" s="20">
        <f t="shared" ca="1" si="58"/>
        <v>0</v>
      </c>
      <c r="AD641" s="20" t="str">
        <f ca="1">IF(AC641=0,"",IF(OR(ISBLANK(P641),ISBLANK(Q641)),"",IF(ISBLANK(VLOOKUP(A641,Database!A:AA,22,FALSE)),"",VLOOKUP(A641,Database!A:AA,22,FALSE))))</f>
        <v/>
      </c>
      <c r="AE641" s="20">
        <f ca="1">IFERROR(
   IF(
     OR(ISBLANK(P641),ISBLANK(Q641)),
     "",
     IF(
       AND(AB641&lt;&gt;"",OR(W641="Terminé",W641="En cours")),
       VLOOKUP(AD641,Setup_ScoreExactBonus!A:D,4,FALSE),
       0
     )),
  0)</f>
        <v>0</v>
      </c>
      <c r="AF641" s="21">
        <f t="shared" ca="1" si="59"/>
        <v>73</v>
      </c>
      <c r="AG641" s="21">
        <f ca="1">SUMIFS(AF$2:AF641,D$2:D641,D641)</f>
        <v>715</v>
      </c>
    </row>
    <row r="642" spans="1:33" hidden="1" x14ac:dyDescent="0.35">
      <c r="A642" s="21">
        <f>IF(ISBLANK(B642),"",COUNTIF(B$2:B642,B642))-1</f>
        <v>23</v>
      </c>
      <c r="B642" s="27">
        <v>20</v>
      </c>
      <c r="C642" s="10">
        <f>VLOOKUP($A642+IF($A642=0,1,0),Database!$A:$Y,7,FALSE)</f>
        <v>46191.041666666664</v>
      </c>
      <c r="D642" s="21" t="str">
        <f>VLOOKUP(Pronostics!$B642,Setup_MPP!$A:$G,3,FALSE)</f>
        <v>Anis_MaFihache</v>
      </c>
      <c r="E642" s="21" t="str">
        <f>VLOOKUP(Pronostics!$B642,Setup_MPP!$A:$G,2,FALSE)</f>
        <v>Anis LEBIK</v>
      </c>
      <c r="F642" s="21" t="str">
        <f>VLOOKUP($B642,Setup_MPP!$A:$E,4,FALSE)</f>
        <v>#60DC8C</v>
      </c>
      <c r="G642" s="21" t="str">
        <f>VLOOKUP($B642,Setup_MPP!$A:$E,5,FALSE)</f>
        <v>#22A34F</v>
      </c>
      <c r="H642" s="21" t="str">
        <f>IFERROR(IF(AND(A642&gt;=1,A642&lt;=104),VLOOKUP($A642,Location!$A:$J,6,FALSE),IF(A642=0,"Avant l'ouverture",IF(OR(A642=105,A642=106),"Bonus"))),"")</f>
        <v>Tour 1</v>
      </c>
      <c r="I642" s="21" t="str">
        <f>IF(LEFT(H642,4)="Tour",VLOOKUP(A642,Database!$A:$C,3,FALSE),"")</f>
        <v>L</v>
      </c>
      <c r="J642" s="21" t="str">
        <f>VLOOKUP($A642,Location!$A:$J,7,FALSE)</f>
        <v>Ghana</v>
      </c>
      <c r="K642" s="21" t="str">
        <f>IFERROR(VLOOKUP(J642,Setup_Team!$B:$C,2,FALSE), "TDB")</f>
        <v>GHA</v>
      </c>
      <c r="L642" s="21" t="str">
        <f>VLOOKUP($A642,Location!$A:$J,8,FALSE)</f>
        <v>Panama</v>
      </c>
      <c r="M642" s="21" t="str">
        <f>IFERROR(VLOOKUP(L642,Setup_Team!$B:$C,2,FALSE), "TDB")</f>
        <v>PAN</v>
      </c>
      <c r="N642" s="21" t="str">
        <f>VLOOKUP($A642,Location!$A:$J,9,FALSE)</f>
        <v>Toronto</v>
      </c>
      <c r="O642" s="21" t="str">
        <f>VLOOKUP($A642,Location!$A:$J,10,FALSE)</f>
        <v>BMO Field</v>
      </c>
      <c r="P642" s="27">
        <v>1</v>
      </c>
      <c r="Q642" s="27">
        <v>1</v>
      </c>
      <c r="R642" s="27" t="str">
        <f t="shared" si="55"/>
        <v>1-1</v>
      </c>
      <c r="S642" s="21">
        <v>0</v>
      </c>
      <c r="T642" s="20">
        <f>VLOOKUP($A642,Database!$A:$Y,10,FALSE)</f>
        <v>73</v>
      </c>
      <c r="U642" s="20">
        <f>VLOOKUP($A642,Database!$A:$Y,11,FALSE)</f>
        <v>113</v>
      </c>
      <c r="V642" s="20">
        <f>VLOOKUP($A642,Database!$A:$Y,12,FALSE)</f>
        <v>116</v>
      </c>
      <c r="W642" s="20" t="str">
        <f>VLOOKUP(A642,Database!A:M,13,FALSE)</f>
        <v>Terminé</v>
      </c>
      <c r="X642" s="20">
        <f>VLOOKUP($A642,Database!$A:$Y,20,FALSE)</f>
        <v>1</v>
      </c>
      <c r="Y642" s="20">
        <f>VLOOKUP($A642,Database!$A:$Y,21,FALSE)</f>
        <v>0</v>
      </c>
      <c r="Z642" s="20">
        <f t="shared" ref="Z642:Z705" si="60">IF(A642=0,0,IF(W642="À venir",0,IF(AND(ISBLANK(P642),ISBLANK(Q642)),1,0)))</f>
        <v>0</v>
      </c>
      <c r="AA642" s="20">
        <f t="shared" si="56"/>
        <v>0</v>
      </c>
      <c r="AB642" s="20">
        <f t="shared" ca="1" si="57"/>
        <v>0</v>
      </c>
      <c r="AC642" s="20">
        <f t="shared" ca="1" si="58"/>
        <v>0</v>
      </c>
      <c r="AD642" s="20" t="str">
        <f ca="1">IF(AC642=0,"",IF(OR(ISBLANK(P642),ISBLANK(Q642)),"",IF(ISBLANK(VLOOKUP(A642,Database!A:AA,22,FALSE)),"",VLOOKUP(A642,Database!A:AA,22,FALSE))))</f>
        <v/>
      </c>
      <c r="AE642" s="20">
        <f ca="1">IFERROR(
   IF(
     OR(ISBLANK(P642),ISBLANK(Q642)),
     "",
     IF(
       AND(AB642&lt;&gt;"",OR(W642="Terminé",W642="En cours")),
       VLOOKUP(AD642,Setup_ScoreExactBonus!A:D,4,FALSE),
       0
     )),
  0)</f>
        <v>0</v>
      </c>
      <c r="AF642" s="21">
        <f t="shared" ca="1" si="59"/>
        <v>0</v>
      </c>
      <c r="AG642" s="21">
        <f ca="1">SUMIFS(AF$2:AF642,D$2:D642,D642)</f>
        <v>784</v>
      </c>
    </row>
    <row r="643" spans="1:33" hidden="1" x14ac:dyDescent="0.35">
      <c r="A643" s="21">
        <f>IF(ISBLANK(B643),"",COUNTIF(B$2:B643,B643))-1</f>
        <v>23</v>
      </c>
      <c r="B643" s="27">
        <v>21</v>
      </c>
      <c r="C643" s="10">
        <f>VLOOKUP($A643+IF($A643=0,1,0),Database!$A:$Y,7,FALSE)</f>
        <v>46191.041666666664</v>
      </c>
      <c r="D643" s="21" t="str">
        <f>VLOOKUP(Pronostics!$B643,Setup_MPP!$A:$G,3,FALSE)</f>
        <v>JUJULABOSS13</v>
      </c>
      <c r="E643" s="21" t="str">
        <f>VLOOKUP(Pronostics!$B643,Setup_MPP!$A:$G,2,FALSE)</f>
        <v>Julia BOUANAN</v>
      </c>
      <c r="F643" s="21" t="str">
        <f>VLOOKUP($B643,Setup_MPP!$A:$E,4,FALSE)</f>
        <v>#2FAEE0</v>
      </c>
      <c r="G643" s="21" t="str">
        <f>VLOOKUP($B643,Setup_MPP!$A:$E,5,FALSE)</f>
        <v>#BEA064</v>
      </c>
      <c r="H643" s="21" t="str">
        <f>IFERROR(IF(AND(A643&gt;=1,A643&lt;=104),VLOOKUP($A643,Location!$A:$J,6,FALSE),IF(A643=0,"Avant l'ouverture",IF(OR(A643=105,A643=106),"Bonus"))),"")</f>
        <v>Tour 1</v>
      </c>
      <c r="I643" s="21" t="str">
        <f>IF(LEFT(H643,4)="Tour",VLOOKUP(A643,Database!$A:$C,3,FALSE),"")</f>
        <v>L</v>
      </c>
      <c r="J643" s="21" t="str">
        <f>VLOOKUP($A643,Location!$A:$J,7,FALSE)</f>
        <v>Ghana</v>
      </c>
      <c r="K643" s="21" t="str">
        <f>IFERROR(VLOOKUP(J643,Setup_Team!$B:$C,2,FALSE), "TDB")</f>
        <v>GHA</v>
      </c>
      <c r="L643" s="21" t="str">
        <f>VLOOKUP($A643,Location!$A:$J,8,FALSE)</f>
        <v>Panama</v>
      </c>
      <c r="M643" s="21" t="str">
        <f>IFERROR(VLOOKUP(L643,Setup_Team!$B:$C,2,FALSE), "TDB")</f>
        <v>PAN</v>
      </c>
      <c r="N643" s="21" t="str">
        <f>VLOOKUP($A643,Location!$A:$J,9,FALSE)</f>
        <v>Toronto</v>
      </c>
      <c r="O643" s="21" t="str">
        <f>VLOOKUP($A643,Location!$A:$J,10,FALSE)</f>
        <v>BMO Field</v>
      </c>
      <c r="P643" s="27">
        <v>2</v>
      </c>
      <c r="Q643" s="27">
        <v>1</v>
      </c>
      <c r="R643" s="27" t="str">
        <f t="shared" ref="R643:R706" si="61">IF(AND(A643&gt;0,A643&lt;=104,W643="Terminé"),TEXT(P643,"0")&amp;"-"&amp;TEXT(Q643,"0"),"")</f>
        <v>2-1</v>
      </c>
      <c r="S643" s="21">
        <v>0</v>
      </c>
      <c r="T643" s="20">
        <f>VLOOKUP($A643,Database!$A:$Y,10,FALSE)</f>
        <v>73</v>
      </c>
      <c r="U643" s="20">
        <f>VLOOKUP($A643,Database!$A:$Y,11,FALSE)</f>
        <v>113</v>
      </c>
      <c r="V643" s="20">
        <f>VLOOKUP($A643,Database!$A:$Y,12,FALSE)</f>
        <v>116</v>
      </c>
      <c r="W643" s="20" t="str">
        <f>VLOOKUP(A643,Database!A:M,13,FALSE)</f>
        <v>Terminé</v>
      </c>
      <c r="X643" s="20">
        <f>VLOOKUP($A643,Database!$A:$Y,20,FALSE)</f>
        <v>1</v>
      </c>
      <c r="Y643" s="20">
        <f>VLOOKUP($A643,Database!$A:$Y,21,FALSE)</f>
        <v>0</v>
      </c>
      <c r="Z643" s="20">
        <f t="shared" si="60"/>
        <v>0</v>
      </c>
      <c r="AA643" s="20">
        <f t="shared" si="56"/>
        <v>1</v>
      </c>
      <c r="AB643" s="20">
        <f t="shared" ca="1" si="57"/>
        <v>73</v>
      </c>
      <c r="AC643" s="20">
        <f t="shared" ca="1" si="58"/>
        <v>0</v>
      </c>
      <c r="AD643" s="20" t="str">
        <f ca="1">IF(AC643=0,"",IF(OR(ISBLANK(P643),ISBLANK(Q643)),"",IF(ISBLANK(VLOOKUP(A643,Database!A:AA,22,FALSE)),"",VLOOKUP(A643,Database!A:AA,22,FALSE))))</f>
        <v/>
      </c>
      <c r="AE643" s="20">
        <f ca="1">IFERROR(
   IF(
     OR(ISBLANK(P643),ISBLANK(Q643)),
     "",
     IF(
       AND(AB643&lt;&gt;"",OR(W643="Terminé",W643="En cours")),
       VLOOKUP(AD643,Setup_ScoreExactBonus!A:D,4,FALSE),
       0
     )),
  0)</f>
        <v>0</v>
      </c>
      <c r="AF643" s="21">
        <f t="shared" ca="1" si="59"/>
        <v>73</v>
      </c>
      <c r="AG643" s="21">
        <f ca="1">SUMIFS(AF$2:AF643,D$2:D643,D643)</f>
        <v>897</v>
      </c>
    </row>
    <row r="644" spans="1:33" hidden="1" x14ac:dyDescent="0.35">
      <c r="A644" s="21">
        <f>IF(ISBLANK(B644),"",COUNTIF(B$2:B644,B644))-1</f>
        <v>23</v>
      </c>
      <c r="B644" s="27">
        <v>22</v>
      </c>
      <c r="C644" s="10">
        <f>VLOOKUP($A644+IF($A644=0,1,0),Database!$A:$Y,7,FALSE)</f>
        <v>46191.041666666664</v>
      </c>
      <c r="D644" s="21" t="str">
        <f>VLOOKUP(Pronostics!$B644,Setup_MPP!$A:$G,3,FALSE)</f>
        <v>Jujumsrd</v>
      </c>
      <c r="E644" s="21" t="str">
        <f>VLOOKUP(Pronostics!$B644,Setup_MPP!$A:$G,2,FALSE)</f>
        <v>Julie Mansard</v>
      </c>
      <c r="F644" s="21" t="str">
        <f>VLOOKUP($B644,Setup_MPP!$A:$E,4,FALSE)</f>
        <v>#41DEF0</v>
      </c>
      <c r="G644" s="21" t="str">
        <f>VLOOKUP($B644,Setup_MPP!$A:$E,5,FALSE)</f>
        <v>#0BA6B7</v>
      </c>
      <c r="H644" s="21" t="str">
        <f>IFERROR(IF(AND(A644&gt;=1,A644&lt;=104),VLOOKUP($A644,Location!$A:$J,6,FALSE),IF(A644=0,"Avant l'ouverture",IF(OR(A644=105,A644=106),"Bonus"))),"")</f>
        <v>Tour 1</v>
      </c>
      <c r="I644" s="21" t="str">
        <f>IF(LEFT(H644,4)="Tour",VLOOKUP(A644,Database!$A:$C,3,FALSE),"")</f>
        <v>L</v>
      </c>
      <c r="J644" s="21" t="str">
        <f>VLOOKUP($A644,Location!$A:$J,7,FALSE)</f>
        <v>Ghana</v>
      </c>
      <c r="K644" s="21" t="str">
        <f>IFERROR(VLOOKUP(J644,Setup_Team!$B:$C,2,FALSE), "TDB")</f>
        <v>GHA</v>
      </c>
      <c r="L644" s="21" t="str">
        <f>VLOOKUP($A644,Location!$A:$J,8,FALSE)</f>
        <v>Panama</v>
      </c>
      <c r="M644" s="21" t="str">
        <f>IFERROR(VLOOKUP(L644,Setup_Team!$B:$C,2,FALSE), "TDB")</f>
        <v>PAN</v>
      </c>
      <c r="N644" s="21" t="str">
        <f>VLOOKUP($A644,Location!$A:$J,9,FALSE)</f>
        <v>Toronto</v>
      </c>
      <c r="O644" s="21" t="str">
        <f>VLOOKUP($A644,Location!$A:$J,10,FALSE)</f>
        <v>BMO Field</v>
      </c>
      <c r="P644" s="27">
        <v>2</v>
      </c>
      <c r="Q644" s="27">
        <v>1</v>
      </c>
      <c r="R644" s="27" t="str">
        <f t="shared" si="61"/>
        <v>2-1</v>
      </c>
      <c r="S644" s="21">
        <v>0</v>
      </c>
      <c r="T644" s="20">
        <f>VLOOKUP($A644,Database!$A:$Y,10,FALSE)</f>
        <v>73</v>
      </c>
      <c r="U644" s="20">
        <f>VLOOKUP($A644,Database!$A:$Y,11,FALSE)</f>
        <v>113</v>
      </c>
      <c r="V644" s="20">
        <f>VLOOKUP($A644,Database!$A:$Y,12,FALSE)</f>
        <v>116</v>
      </c>
      <c r="W644" s="20" t="str">
        <f>VLOOKUP(A644,Database!A:M,13,FALSE)</f>
        <v>Terminé</v>
      </c>
      <c r="X644" s="20">
        <f>VLOOKUP($A644,Database!$A:$Y,20,FALSE)</f>
        <v>1</v>
      </c>
      <c r="Y644" s="20">
        <f>VLOOKUP($A644,Database!$A:$Y,21,FALSE)</f>
        <v>0</v>
      </c>
      <c r="Z644" s="20">
        <f t="shared" si="60"/>
        <v>0</v>
      </c>
      <c r="AA644" s="20">
        <f t="shared" si="56"/>
        <v>1</v>
      </c>
      <c r="AB644" s="20">
        <f t="shared" ca="1" si="57"/>
        <v>73</v>
      </c>
      <c r="AC644" s="20">
        <f t="shared" ca="1" si="58"/>
        <v>0</v>
      </c>
      <c r="AD644" s="20" t="str">
        <f ca="1">IF(AC644=0,"",IF(OR(ISBLANK(P644),ISBLANK(Q644)),"",IF(ISBLANK(VLOOKUP(A644,Database!A:AA,22,FALSE)),"",VLOOKUP(A644,Database!A:AA,22,FALSE))))</f>
        <v/>
      </c>
      <c r="AE644" s="20">
        <f ca="1">IFERROR(
   IF(
     OR(ISBLANK(P644),ISBLANK(Q644)),
     "",
     IF(
       AND(AB644&lt;&gt;"",OR(W644="Terminé",W644="En cours")),
       VLOOKUP(AD644,Setup_ScoreExactBonus!A:D,4,FALSE),
       0
     )),
  0)</f>
        <v>0</v>
      </c>
      <c r="AF644" s="21">
        <f t="shared" ca="1" si="59"/>
        <v>73</v>
      </c>
      <c r="AG644" s="21">
        <f ca="1">SUMIFS(AF$2:AF644,D$2:D644,D644)</f>
        <v>548</v>
      </c>
    </row>
    <row r="645" spans="1:33" hidden="1" x14ac:dyDescent="0.35">
      <c r="A645" s="21">
        <f>IF(ISBLANK(B645),"",COUNTIF(B$2:B645,B645))-1</f>
        <v>23</v>
      </c>
      <c r="B645" s="27">
        <v>23</v>
      </c>
      <c r="C645" s="10">
        <f>VLOOKUP($A645+IF($A645=0,1,0),Database!$A:$Y,7,FALSE)</f>
        <v>46191.041666666664</v>
      </c>
      <c r="D645" s="21" t="str">
        <f>VLOOKUP(Pronostics!$B645,Setup_MPP!$A:$G,3,FALSE)</f>
        <v>DJUDJUPRONO</v>
      </c>
      <c r="E645" s="21" t="str">
        <f>VLOOKUP(Pronostics!$B645,Setup_MPP!$A:$G,2,FALSE)</f>
        <v>Juliette</v>
      </c>
      <c r="F645" s="21" t="str">
        <f>VLOOKUP($B645,Setup_MPP!$A:$E,4,FALSE)</f>
        <v>#F2A2A2</v>
      </c>
      <c r="G645" s="21" t="str">
        <f>VLOOKUP($B645,Setup_MPP!$A:$E,5,FALSE)</f>
        <v>#C25D5D</v>
      </c>
      <c r="H645" s="21" t="str">
        <f>IFERROR(IF(AND(A645&gt;=1,A645&lt;=104),VLOOKUP($A645,Location!$A:$J,6,FALSE),IF(A645=0,"Avant l'ouverture",IF(OR(A645=105,A645=106),"Bonus"))),"")</f>
        <v>Tour 1</v>
      </c>
      <c r="I645" s="21" t="str">
        <f>IF(LEFT(H645,4)="Tour",VLOOKUP(A645,Database!$A:$C,3,FALSE),"")</f>
        <v>L</v>
      </c>
      <c r="J645" s="21" t="str">
        <f>VLOOKUP($A645,Location!$A:$J,7,FALSE)</f>
        <v>Ghana</v>
      </c>
      <c r="K645" s="21" t="str">
        <f>IFERROR(VLOOKUP(J645,Setup_Team!$B:$C,2,FALSE), "TDB")</f>
        <v>GHA</v>
      </c>
      <c r="L645" s="21" t="str">
        <f>VLOOKUP($A645,Location!$A:$J,8,FALSE)</f>
        <v>Panama</v>
      </c>
      <c r="M645" s="21" t="str">
        <f>IFERROR(VLOOKUP(L645,Setup_Team!$B:$C,2,FALSE), "TDB")</f>
        <v>PAN</v>
      </c>
      <c r="N645" s="21" t="str">
        <f>VLOOKUP($A645,Location!$A:$J,9,FALSE)</f>
        <v>Toronto</v>
      </c>
      <c r="O645" s="21" t="str">
        <f>VLOOKUP($A645,Location!$A:$J,10,FALSE)</f>
        <v>BMO Field</v>
      </c>
      <c r="P645" s="27">
        <v>0</v>
      </c>
      <c r="Q645" s="27">
        <v>1</v>
      </c>
      <c r="R645" s="27" t="str">
        <f t="shared" si="61"/>
        <v>0-1</v>
      </c>
      <c r="S645" s="21">
        <v>0</v>
      </c>
      <c r="T645" s="20">
        <f>VLOOKUP($A645,Database!$A:$Y,10,FALSE)</f>
        <v>73</v>
      </c>
      <c r="U645" s="20">
        <f>VLOOKUP($A645,Database!$A:$Y,11,FALSE)</f>
        <v>113</v>
      </c>
      <c r="V645" s="20">
        <f>VLOOKUP($A645,Database!$A:$Y,12,FALSE)</f>
        <v>116</v>
      </c>
      <c r="W645" s="20" t="str">
        <f>VLOOKUP(A645,Database!A:M,13,FALSE)</f>
        <v>Terminé</v>
      </c>
      <c r="X645" s="20">
        <f>VLOOKUP($A645,Database!$A:$Y,20,FALSE)</f>
        <v>1</v>
      </c>
      <c r="Y645" s="20">
        <f>VLOOKUP($A645,Database!$A:$Y,21,FALSE)</f>
        <v>0</v>
      </c>
      <c r="Z645" s="20">
        <f t="shared" si="60"/>
        <v>0</v>
      </c>
      <c r="AA645" s="20">
        <f t="shared" si="56"/>
        <v>0</v>
      </c>
      <c r="AB645" s="20">
        <f t="shared" ca="1" si="57"/>
        <v>0</v>
      </c>
      <c r="AC645" s="20">
        <f t="shared" ca="1" si="58"/>
        <v>0</v>
      </c>
      <c r="AD645" s="20" t="str">
        <f ca="1">IF(AC645=0,"",IF(OR(ISBLANK(P645),ISBLANK(Q645)),"",IF(ISBLANK(VLOOKUP(A645,Database!A:AA,22,FALSE)),"",VLOOKUP(A645,Database!A:AA,22,FALSE))))</f>
        <v/>
      </c>
      <c r="AE645" s="20">
        <f ca="1">IFERROR(
   IF(
     OR(ISBLANK(P645),ISBLANK(Q645)),
     "",
     IF(
       AND(AB645&lt;&gt;"",OR(W645="Terminé",W645="En cours")),
       VLOOKUP(AD645,Setup_ScoreExactBonus!A:D,4,FALSE),
       0
     )),
  0)</f>
        <v>0</v>
      </c>
      <c r="AF645" s="21">
        <f t="shared" ca="1" si="59"/>
        <v>0</v>
      </c>
      <c r="AG645" s="21">
        <f ca="1">SUMIFS(AF$2:AF645,D$2:D645,D645)</f>
        <v>438</v>
      </c>
    </row>
    <row r="646" spans="1:33" hidden="1" x14ac:dyDescent="0.35">
      <c r="A646" s="21">
        <f>IF(ISBLANK(B646),"",COUNTIF(B$2:B646,B646))-1</f>
        <v>23</v>
      </c>
      <c r="B646" s="27">
        <v>24</v>
      </c>
      <c r="C646" s="10">
        <f>VLOOKUP($A646+IF($A646=0,1,0),Database!$A:$Y,7,FALSE)</f>
        <v>46191.041666666664</v>
      </c>
      <c r="D646" s="21" t="str">
        <f>VLOOKUP(Pronostics!$B646,Setup_MPP!$A:$G,3,FALSE)</f>
        <v>Samyaaaaaaaaaa</v>
      </c>
      <c r="E646" s="21" t="str">
        <f>VLOOKUP(Pronostics!$B646,Setup_MPP!$A:$G,2,FALSE)</f>
        <v>Samya ALAOUI</v>
      </c>
      <c r="F646" s="21" t="str">
        <f>VLOOKUP($B646,Setup_MPP!$A:$E,4,FALSE)</f>
        <v>#A2F2C7</v>
      </c>
      <c r="G646" s="21" t="str">
        <f>VLOOKUP($B646,Setup_MPP!$A:$E,5,FALSE)</f>
        <v>#5DC18C</v>
      </c>
      <c r="H646" s="21" t="str">
        <f>IFERROR(IF(AND(A646&gt;=1,A646&lt;=104),VLOOKUP($A646,Location!$A:$J,6,FALSE),IF(A646=0,"Avant l'ouverture",IF(OR(A646=105,A646=106),"Bonus"))),"")</f>
        <v>Tour 1</v>
      </c>
      <c r="I646" s="21" t="str">
        <f>IF(LEFT(H646,4)="Tour",VLOOKUP(A646,Database!$A:$C,3,FALSE),"")</f>
        <v>L</v>
      </c>
      <c r="J646" s="21" t="str">
        <f>VLOOKUP($A646,Location!$A:$J,7,FALSE)</f>
        <v>Ghana</v>
      </c>
      <c r="K646" s="21" t="str">
        <f>IFERROR(VLOOKUP(J646,Setup_Team!$B:$C,2,FALSE), "TDB")</f>
        <v>GHA</v>
      </c>
      <c r="L646" s="21" t="str">
        <f>VLOOKUP($A646,Location!$A:$J,8,FALSE)</f>
        <v>Panama</v>
      </c>
      <c r="M646" s="21" t="str">
        <f>IFERROR(VLOOKUP(L646,Setup_Team!$B:$C,2,FALSE), "TDB")</f>
        <v>PAN</v>
      </c>
      <c r="N646" s="21" t="str">
        <f>VLOOKUP($A646,Location!$A:$J,9,FALSE)</f>
        <v>Toronto</v>
      </c>
      <c r="O646" s="21" t="str">
        <f>VLOOKUP($A646,Location!$A:$J,10,FALSE)</f>
        <v>BMO Field</v>
      </c>
      <c r="P646" s="27">
        <v>1</v>
      </c>
      <c r="Q646" s="27">
        <v>1</v>
      </c>
      <c r="R646" s="27" t="str">
        <f t="shared" si="61"/>
        <v>1-1</v>
      </c>
      <c r="S646" s="21">
        <v>0</v>
      </c>
      <c r="T646" s="20">
        <f>VLOOKUP($A646,Database!$A:$Y,10,FALSE)</f>
        <v>73</v>
      </c>
      <c r="U646" s="20">
        <f>VLOOKUP($A646,Database!$A:$Y,11,FALSE)</f>
        <v>113</v>
      </c>
      <c r="V646" s="20">
        <f>VLOOKUP($A646,Database!$A:$Y,12,FALSE)</f>
        <v>116</v>
      </c>
      <c r="W646" s="20" t="str">
        <f>VLOOKUP(A646,Database!A:M,13,FALSE)</f>
        <v>Terminé</v>
      </c>
      <c r="X646" s="20">
        <f>VLOOKUP($A646,Database!$A:$Y,20,FALSE)</f>
        <v>1</v>
      </c>
      <c r="Y646" s="20">
        <f>VLOOKUP($A646,Database!$A:$Y,21,FALSE)</f>
        <v>0</v>
      </c>
      <c r="Z646" s="20">
        <f t="shared" si="60"/>
        <v>0</v>
      </c>
      <c r="AA646" s="20">
        <f t="shared" si="56"/>
        <v>0</v>
      </c>
      <c r="AB646" s="20">
        <f t="shared" ca="1" si="57"/>
        <v>0</v>
      </c>
      <c r="AC646" s="20">
        <f t="shared" ca="1" si="58"/>
        <v>0</v>
      </c>
      <c r="AD646" s="20" t="str">
        <f ca="1">IF(AC646=0,"",IF(OR(ISBLANK(P646),ISBLANK(Q646)),"",IF(ISBLANK(VLOOKUP(A646,Database!A:AA,22,FALSE)),"",VLOOKUP(A646,Database!A:AA,22,FALSE))))</f>
        <v/>
      </c>
      <c r="AE646" s="20">
        <f ca="1">IFERROR(
   IF(
     OR(ISBLANK(P646),ISBLANK(Q646)),
     "",
     IF(
       AND(AB646&lt;&gt;"",OR(W646="Terminé",W646="En cours")),
       VLOOKUP(AD646,Setup_ScoreExactBonus!A:D,4,FALSE),
       0
     )),
  0)</f>
        <v>0</v>
      </c>
      <c r="AF646" s="21">
        <f t="shared" ca="1" si="59"/>
        <v>0</v>
      </c>
      <c r="AG646" s="21">
        <f ca="1">SUMIFS(AF$2:AF646,D$2:D646,D646)</f>
        <v>1020</v>
      </c>
    </row>
    <row r="647" spans="1:33" hidden="1" x14ac:dyDescent="0.35">
      <c r="A647" s="21">
        <f>IF(ISBLANK(B647),"",COUNTIF(B$2:B647,B647))-1</f>
        <v>23</v>
      </c>
      <c r="B647" s="27">
        <v>25</v>
      </c>
      <c r="C647" s="10">
        <f>VLOOKUP($A647+IF($A647=0,1,0),Database!$A:$Y,7,FALSE)</f>
        <v>46191.041666666664</v>
      </c>
      <c r="D647" s="21" t="str">
        <f>VLOOKUP(Pronostics!$B647,Setup_MPP!$A:$G,3,FALSE)</f>
        <v>leaw0808</v>
      </c>
      <c r="E647" s="21" t="str">
        <f>VLOOKUP(Pronostics!$B647,Setup_MPP!$A:$G,2,FALSE)</f>
        <v>Léa WALOCQ</v>
      </c>
      <c r="F647" s="21" t="str">
        <f>VLOOKUP($B647,Setup_MPP!$A:$E,4,FALSE)</f>
        <v>#D1B9EB</v>
      </c>
      <c r="G647" s="21" t="str">
        <f>VLOOKUP($B647,Setup_MPP!$A:$E,5,FALSE)</f>
        <v>#B58BC7</v>
      </c>
      <c r="H647" s="21" t="str">
        <f>IFERROR(IF(AND(A647&gt;=1,A647&lt;=104),VLOOKUP($A647,Location!$A:$J,6,FALSE),IF(A647=0,"Avant l'ouverture",IF(OR(A647=105,A647=106),"Bonus"))),"")</f>
        <v>Tour 1</v>
      </c>
      <c r="I647" s="21" t="str">
        <f>IF(LEFT(H647,4)="Tour",VLOOKUP(A647,Database!$A:$C,3,FALSE),"")</f>
        <v>L</v>
      </c>
      <c r="J647" s="21" t="str">
        <f>VLOOKUP($A647,Location!$A:$J,7,FALSE)</f>
        <v>Ghana</v>
      </c>
      <c r="K647" s="21" t="str">
        <f>IFERROR(VLOOKUP(J647,Setup_Team!$B:$C,2,FALSE), "TDB")</f>
        <v>GHA</v>
      </c>
      <c r="L647" s="21" t="str">
        <f>VLOOKUP($A647,Location!$A:$J,8,FALSE)</f>
        <v>Panama</v>
      </c>
      <c r="M647" s="21" t="str">
        <f>IFERROR(VLOOKUP(L647,Setup_Team!$B:$C,2,FALSE), "TDB")</f>
        <v>PAN</v>
      </c>
      <c r="N647" s="21" t="str">
        <f>VLOOKUP($A647,Location!$A:$J,9,FALSE)</f>
        <v>Toronto</v>
      </c>
      <c r="O647" s="21" t="str">
        <f>VLOOKUP($A647,Location!$A:$J,10,FALSE)</f>
        <v>BMO Field</v>
      </c>
      <c r="P647" s="27">
        <v>2</v>
      </c>
      <c r="Q647" s="27">
        <v>1</v>
      </c>
      <c r="R647" s="27" t="str">
        <f t="shared" si="61"/>
        <v>2-1</v>
      </c>
      <c r="S647" s="21">
        <v>0</v>
      </c>
      <c r="T647" s="20">
        <f>VLOOKUP($A647,Database!$A:$Y,10,FALSE)</f>
        <v>73</v>
      </c>
      <c r="U647" s="20">
        <f>VLOOKUP($A647,Database!$A:$Y,11,FALSE)</f>
        <v>113</v>
      </c>
      <c r="V647" s="20">
        <f>VLOOKUP($A647,Database!$A:$Y,12,FALSE)</f>
        <v>116</v>
      </c>
      <c r="W647" s="20" t="str">
        <f>VLOOKUP(A647,Database!A:M,13,FALSE)</f>
        <v>Terminé</v>
      </c>
      <c r="X647" s="20">
        <f>VLOOKUP($A647,Database!$A:$Y,20,FALSE)</f>
        <v>1</v>
      </c>
      <c r="Y647" s="20">
        <f>VLOOKUP($A647,Database!$A:$Y,21,FALSE)</f>
        <v>0</v>
      </c>
      <c r="Z647" s="20">
        <f t="shared" si="60"/>
        <v>0</v>
      </c>
      <c r="AA647" s="20">
        <f t="shared" si="56"/>
        <v>1</v>
      </c>
      <c r="AB647" s="20">
        <f t="shared" ca="1" si="57"/>
        <v>73</v>
      </c>
      <c r="AC647" s="20">
        <f t="shared" ca="1" si="58"/>
        <v>0</v>
      </c>
      <c r="AD647" s="20" t="str">
        <f ca="1">IF(AC647=0,"",IF(OR(ISBLANK(P647),ISBLANK(Q647)),"",IF(ISBLANK(VLOOKUP(A647,Database!A:AA,22,FALSE)),"",VLOOKUP(A647,Database!A:AA,22,FALSE))))</f>
        <v/>
      </c>
      <c r="AE647" s="20">
        <f ca="1">IFERROR(
   IF(
     OR(ISBLANK(P647),ISBLANK(Q647)),
     "",
     IF(
       AND(AB647&lt;&gt;"",OR(W647="Terminé",W647="En cours")),
       VLOOKUP(AD647,Setup_ScoreExactBonus!A:D,4,FALSE),
       0
     )),
  0)</f>
        <v>0</v>
      </c>
      <c r="AF647" s="21">
        <f t="shared" ca="1" si="59"/>
        <v>73</v>
      </c>
      <c r="AG647" s="21">
        <f ca="1">SUMIFS(AF$2:AF647,D$2:D647,D647)</f>
        <v>551</v>
      </c>
    </row>
    <row r="648" spans="1:33" hidden="1" x14ac:dyDescent="0.35">
      <c r="A648" s="21">
        <f>IF(ISBLANK(B648),"",COUNTIF(B$2:B648,B648))-1</f>
        <v>23</v>
      </c>
      <c r="B648" s="27">
        <v>26</v>
      </c>
      <c r="C648" s="10">
        <v>46184.875</v>
      </c>
      <c r="D648" s="21" t="str">
        <f>VLOOKUP(Pronostics!$B648,Setup_MPP!$A:$G,3,FALSE)</f>
        <v>Mohamad#5GGG1</v>
      </c>
      <c r="E648" s="21" t="str">
        <f>VLOOKUP(Pronostics!$B648,Setup_MPP!$A:$G,2,FALSE)</f>
        <v>Mohamad EL KAWAS</v>
      </c>
      <c r="F648" s="21" t="str">
        <f>VLOOKUP($B648,Setup_MPP!$A:$E,4,FALSE)</f>
        <v>#EB8787</v>
      </c>
      <c r="G648" s="21" t="str">
        <f>VLOOKUP($B648,Setup_MPP!$A:$E,5,FALSE)</f>
        <v>#368E2C</v>
      </c>
      <c r="H648" s="21" t="str">
        <f>IFERROR(IF(AND(A648&gt;=1,A648&lt;=104),VLOOKUP($A648,Location!$A:$J,6,FALSE),IF(A648=0,"Avant l'ouverture",IF(OR(A648=105,A648=106),"Bonus"))),"")</f>
        <v>Tour 1</v>
      </c>
      <c r="I648" s="21" t="str">
        <f>IF(LEFT(H648,4)="Tour",VLOOKUP(A648,Database!$A:$C,3,FALSE),"")</f>
        <v>L</v>
      </c>
      <c r="J648" s="21" t="str">
        <f>VLOOKUP($A648,Location!$A:$J,7,FALSE)</f>
        <v>Ghana</v>
      </c>
      <c r="K648" s="21" t="str">
        <f>IFERROR(VLOOKUP(J648,Setup_Team!$B:$C,2,FALSE), "TDB")</f>
        <v>GHA</v>
      </c>
      <c r="L648" s="21" t="str">
        <f>VLOOKUP($A648,Location!$A:$J,8,FALSE)</f>
        <v>Panama</v>
      </c>
      <c r="M648" s="21" t="str">
        <f>IFERROR(VLOOKUP(L648,Setup_Team!$B:$C,2,FALSE), "TDB")</f>
        <v>PAN</v>
      </c>
      <c r="R648" s="27" t="str">
        <f t="shared" si="61"/>
        <v>0-0</v>
      </c>
      <c r="S648" s="21">
        <v>0</v>
      </c>
      <c r="T648" s="20">
        <f>VLOOKUP($A648,Database!$A:$Y,10,FALSE)</f>
        <v>73</v>
      </c>
      <c r="U648" s="20">
        <f>VLOOKUP($A648,Database!$A:$Y,11,FALSE)</f>
        <v>113</v>
      </c>
      <c r="V648" s="20">
        <f>VLOOKUP($A648,Database!$A:$Y,12,FALSE)</f>
        <v>116</v>
      </c>
      <c r="W648" s="20" t="str">
        <f>VLOOKUP(A648,Database!A:M,13,FALSE)</f>
        <v>Terminé</v>
      </c>
      <c r="X648" s="20">
        <f>VLOOKUP($A648,Database!$A:$Y,20,FALSE)</f>
        <v>1</v>
      </c>
      <c r="Y648" s="20">
        <f>VLOOKUP($A648,Database!$A:$Y,21,FALSE)</f>
        <v>0</v>
      </c>
      <c r="Z648" s="20">
        <f t="shared" si="60"/>
        <v>1</v>
      </c>
      <c r="AA648" s="20" t="str">
        <f t="shared" si="56"/>
        <v/>
      </c>
      <c r="AB648" s="20">
        <f t="shared" ca="1" si="57"/>
        <v>0</v>
      </c>
      <c r="AC648" s="20">
        <f t="shared" ca="1" si="58"/>
        <v>0</v>
      </c>
      <c r="AD648" s="20" t="str">
        <f ca="1">IF(AC648=0,"",IF(OR(ISBLANK(P648),ISBLANK(Q648)),"",IF(ISBLANK(VLOOKUP(A648,Database!A:AA,22,FALSE)),"",VLOOKUP(A648,Database!A:AA,22,FALSE))))</f>
        <v/>
      </c>
      <c r="AE648" s="20" t="str">
        <f>IFERROR(
   IF(
     OR(ISBLANK(P648),ISBLANK(Q648)),
     "",
     IF(
       AND(AB648&lt;&gt;"",OR(W648="Terminé",W648="En cours")),
       VLOOKUP(AD648,Setup_ScoreExactBonus!A:D,4,FALSE),
       0
     )),
  0)</f>
        <v/>
      </c>
      <c r="AF648" s="21">
        <f t="shared" si="59"/>
        <v>0</v>
      </c>
      <c r="AG648" s="21">
        <f ca="1">SUMIFS(AF$2:AF648,D$2:D648,D648)</f>
        <v>498</v>
      </c>
    </row>
    <row r="649" spans="1:33" hidden="1" x14ac:dyDescent="0.35">
      <c r="A649" s="21">
        <f>IF(ISBLANK(B649),"",COUNTIF(B$2:B649,B649))-1</f>
        <v>23</v>
      </c>
      <c r="B649" s="27">
        <v>27</v>
      </c>
      <c r="C649" s="10">
        <f>VLOOKUP($A649+IF($A649=0,1,0),Database!$A:$Y,7,FALSE)</f>
        <v>46191.041666666664</v>
      </c>
      <c r="D649" s="21" t="str">
        <f>VLOOKUP(Pronostics!$B649,Setup_MPP!$A:$G,3,FALSE)</f>
        <v>maryemkappa</v>
      </c>
      <c r="E649" s="21" t="str">
        <f>VLOOKUP(Pronostics!$B649,Setup_MPP!$A:$G,2,FALSE)</f>
        <v>Maryem GUIZANI</v>
      </c>
      <c r="F649" s="21" t="str">
        <f>VLOOKUP($B649,Setup_MPP!$A:$E,4,FALSE)</f>
        <v>#BCA2F4</v>
      </c>
      <c r="G649" s="21" t="str">
        <f>VLOOKUP($B649,Setup_MPP!$A:$E,5,FALSE)</f>
        <v>#6D3DD5</v>
      </c>
      <c r="H649" s="21" t="str">
        <f>IFERROR(IF(AND(A649&gt;=1,A649&lt;=104),VLOOKUP($A649,Location!$A:$J,6,FALSE),IF(A649=0,"Avant l'ouverture",IF(OR(A649=105,A649=106),"Bonus"))),"")</f>
        <v>Tour 1</v>
      </c>
      <c r="I649" s="21" t="str">
        <f>IF(LEFT(H649,4)="Tour",VLOOKUP(A649,Database!$A:$C,3,FALSE),"")</f>
        <v>L</v>
      </c>
      <c r="J649" s="21" t="str">
        <f>VLOOKUP($A649,Location!$A:$J,7,FALSE)</f>
        <v>Ghana</v>
      </c>
      <c r="K649" s="21" t="str">
        <f>IFERROR(VLOOKUP(J649,Setup_Team!$B:$C,2,FALSE), "TDB")</f>
        <v>GHA</v>
      </c>
      <c r="L649" s="21" t="str">
        <f>VLOOKUP($A649,Location!$A:$J,8,FALSE)</f>
        <v>Panama</v>
      </c>
      <c r="M649" s="21" t="str">
        <f>IFERROR(VLOOKUP(L649,Setup_Team!$B:$C,2,FALSE), "TDB")</f>
        <v>PAN</v>
      </c>
      <c r="R649" s="27" t="str">
        <f t="shared" si="61"/>
        <v>0-0</v>
      </c>
      <c r="S649" s="21">
        <v>0</v>
      </c>
      <c r="T649" s="20">
        <f>VLOOKUP($A649,Database!$A:$Y,10,FALSE)</f>
        <v>73</v>
      </c>
      <c r="U649" s="20">
        <f>VLOOKUP($A649,Database!$A:$Y,11,FALSE)</f>
        <v>113</v>
      </c>
      <c r="V649" s="20">
        <f>VLOOKUP($A649,Database!$A:$Y,12,FALSE)</f>
        <v>116</v>
      </c>
      <c r="W649" s="20" t="str">
        <f>VLOOKUP(A649,Database!A:M,13,FALSE)</f>
        <v>Terminé</v>
      </c>
      <c r="X649" s="20">
        <f>VLOOKUP($A649,Database!$A:$Y,20,FALSE)</f>
        <v>1</v>
      </c>
      <c r="Y649" s="20">
        <f>VLOOKUP($A649,Database!$A:$Y,21,FALSE)</f>
        <v>0</v>
      </c>
      <c r="Z649" s="20">
        <f t="shared" si="60"/>
        <v>1</v>
      </c>
      <c r="AA649" s="20" t="str">
        <f t="shared" si="56"/>
        <v/>
      </c>
      <c r="AB649" s="20">
        <f t="shared" ca="1" si="57"/>
        <v>0</v>
      </c>
      <c r="AC649" s="20">
        <f t="shared" ca="1" si="58"/>
        <v>0</v>
      </c>
      <c r="AD649" s="20" t="str">
        <f ca="1">IF(AC649=0,"",IF(OR(ISBLANK(P649),ISBLANK(Q649)),"",IF(ISBLANK(VLOOKUP(A649,Database!A:AA,22,FALSE)),"",VLOOKUP(A649,Database!A:AA,22,FALSE))))</f>
        <v/>
      </c>
      <c r="AE649" s="20" t="str">
        <f>IFERROR(
   IF(
     OR(ISBLANK(P649),ISBLANK(Q649)),
     "",
     IF(
       AND(AB649&lt;&gt;"",OR(W649="Terminé",W649="En cours")),
       VLOOKUP(AD649,Setup_ScoreExactBonus!A:D,4,FALSE),
       0
     )),
  0)</f>
        <v/>
      </c>
      <c r="AF649" s="21">
        <f t="shared" si="59"/>
        <v>0</v>
      </c>
      <c r="AG649" s="21">
        <f>SUMIFS(AF$2:AF649,D$2:D649,D649)</f>
        <v>0</v>
      </c>
    </row>
    <row r="650" spans="1:33" hidden="1" x14ac:dyDescent="0.35">
      <c r="A650" s="21">
        <f>IF(ISBLANK(B650),"",COUNTIF(B$2:B650,B650))-1</f>
        <v>24</v>
      </c>
      <c r="B650" s="27">
        <v>1</v>
      </c>
      <c r="C650" s="10">
        <f>VLOOKUP($A650+IF($A650=0,1,0),Database!$A:$Y,7,FALSE)</f>
        <v>46191.166666666664</v>
      </c>
      <c r="D650" s="21" t="str">
        <f>VLOOKUP(Pronostics!$B650,Setup_MPP!$A:$G,3,FALSE)</f>
        <v>_Nicolas_LM_</v>
      </c>
      <c r="E650" s="21" t="str">
        <f>VLOOKUP(Pronostics!$B650,Setup_MPP!$A:$G,2,FALSE)</f>
        <v>Nicolas LE MOUEL</v>
      </c>
      <c r="F650" s="21" t="str">
        <f>VLOOKUP($B650,Setup_MPP!$A:$E,4,FALSE)</f>
        <v>#F7C79D</v>
      </c>
      <c r="G650" s="21" t="str">
        <f>VLOOKUP($B650,Setup_MPP!$A:$E,5,FALSE)</f>
        <v>#FFBE85</v>
      </c>
      <c r="H650" s="21" t="str">
        <f>IFERROR(IF(AND(A650&gt;=1,A650&lt;=104),VLOOKUP($A650,Location!$A:$J,6,FALSE),IF(A650=0,"Avant l'ouverture",IF(OR(A650=105,A650=106),"Bonus"))),"")</f>
        <v>Tour 1</v>
      </c>
      <c r="I650" s="21" t="str">
        <f>IF(LEFT(H650,4)="Tour",VLOOKUP(A650,Database!$A:$C,3,FALSE),"")</f>
        <v>K</v>
      </c>
      <c r="J650" s="21" t="str">
        <f>VLOOKUP($A650,Location!$A:$J,7,FALSE)</f>
        <v>Ouzbékistan</v>
      </c>
      <c r="K650" s="21" t="str">
        <f>IFERROR(VLOOKUP(J650,Setup_Team!$B:$C,2,FALSE), "TDB")</f>
        <v>NZD</v>
      </c>
      <c r="L650" s="21" t="str">
        <f>VLOOKUP($A650,Location!$A:$J,8,FALSE)</f>
        <v>Colombie</v>
      </c>
      <c r="M650" s="21" t="str">
        <f>IFERROR(VLOOKUP(L650,Setup_Team!$B:$C,2,FALSE), "TDB")</f>
        <v>COL</v>
      </c>
      <c r="N650" s="21" t="str">
        <f>VLOOKUP($A650,Location!$A:$J,9,FALSE)</f>
        <v>Mexique City</v>
      </c>
      <c r="O650" s="21" t="str">
        <f>VLOOKUP($A650,Location!$A:$J,10,FALSE)</f>
        <v>Estadio Azteca</v>
      </c>
      <c r="P650" s="27">
        <v>0</v>
      </c>
      <c r="Q650" s="27">
        <v>3</v>
      </c>
      <c r="R650" s="27" t="str">
        <f t="shared" si="61"/>
        <v>0-3</v>
      </c>
      <c r="S650" s="21">
        <v>0</v>
      </c>
      <c r="T650" s="20">
        <f>VLOOKUP($A650,Database!$A:$Y,10,FALSE)</f>
        <v>157</v>
      </c>
      <c r="U650" s="20">
        <f>VLOOKUP($A650,Database!$A:$Y,11,FALSE)</f>
        <v>130</v>
      </c>
      <c r="V650" s="20">
        <f>VLOOKUP($A650,Database!$A:$Y,12,FALSE)</f>
        <v>44</v>
      </c>
      <c r="W650" s="20" t="str">
        <f>VLOOKUP(A650,Database!A:M,13,FALSE)</f>
        <v>Terminé</v>
      </c>
      <c r="X650" s="20">
        <f>VLOOKUP($A650,Database!$A:$Y,20,FALSE)</f>
        <v>1</v>
      </c>
      <c r="Y650" s="20">
        <f>VLOOKUP($A650,Database!$A:$Y,21,FALSE)</f>
        <v>3</v>
      </c>
      <c r="Z650" s="20">
        <f t="shared" si="60"/>
        <v>0</v>
      </c>
      <c r="AA650" s="20">
        <f t="shared" si="56"/>
        <v>1</v>
      </c>
      <c r="AB650" s="20">
        <f t="shared" ca="1" si="57"/>
        <v>44</v>
      </c>
      <c r="AC650" s="20">
        <f t="shared" ca="1" si="58"/>
        <v>0</v>
      </c>
      <c r="AD650" s="20" t="str">
        <f ca="1">IF(AC650=0,"",IF(OR(ISBLANK(P650),ISBLANK(Q650)),"",IF(ISBLANK(VLOOKUP(A650,Database!A:AA,22,FALSE)),"",VLOOKUP(A650,Database!A:AA,22,FALSE))))</f>
        <v/>
      </c>
      <c r="AE650" s="20">
        <f ca="1">IFERROR(
   IF(
     OR(ISBLANK(P650),ISBLANK(Q650)),
     "",
     IF(
       AND(AB650&lt;&gt;"",OR(W650="Terminé",W650="En cours")),
       VLOOKUP(AD650,Setup_ScoreExactBonus!A:D,4,FALSE),
       0
     )),
  0)</f>
        <v>0</v>
      </c>
      <c r="AF650" s="21">
        <f t="shared" ca="1" si="59"/>
        <v>44</v>
      </c>
      <c r="AG650" s="21">
        <f ca="1">SUMIFS(AF$2:AF650,D$2:D650,D650)</f>
        <v>984</v>
      </c>
    </row>
    <row r="651" spans="1:33" hidden="1" x14ac:dyDescent="0.35">
      <c r="A651" s="21">
        <f>IF(ISBLANK(B651),"",COUNTIF(B$2:B651,B651))-1</f>
        <v>24</v>
      </c>
      <c r="B651" s="27">
        <v>2</v>
      </c>
      <c r="C651" s="10">
        <f>VLOOKUP($A651+IF($A651=0,1,0),Database!$A:$Y,7,FALSE)</f>
        <v>46191.166666666664</v>
      </c>
      <c r="D651" s="21" t="str">
        <f>VLOOKUP(Pronostics!$B651,Setup_MPP!$A:$G,3,FALSE)</f>
        <v>leaelaz</v>
      </c>
      <c r="E651" s="21" t="str">
        <f>VLOOKUP(Pronostics!$B651,Setup_MPP!$A:$G,2,FALSE)</f>
        <v>Léa EL ASERY</v>
      </c>
      <c r="F651" s="21" t="str">
        <f>VLOOKUP($B651,Setup_MPP!$A:$E,4,FALSE)</f>
        <v>#FFBEBE</v>
      </c>
      <c r="G651" s="21" t="str">
        <f>VLOOKUP($B651,Setup_MPP!$A:$E,5,FALSE)</f>
        <v>#DF6868</v>
      </c>
      <c r="H651" s="21" t="str">
        <f>IFERROR(IF(AND(A651&gt;=1,A651&lt;=104),VLOOKUP($A651,Location!$A:$J,6,FALSE),IF(A651=0,"Avant l'ouverture",IF(OR(A651=105,A651=106),"Bonus"))),"")</f>
        <v>Tour 1</v>
      </c>
      <c r="I651" s="21" t="str">
        <f>IF(LEFT(H651,4)="Tour",VLOOKUP(A651,Database!$A:$C,3,FALSE),"")</f>
        <v>K</v>
      </c>
      <c r="J651" s="21" t="str">
        <f>VLOOKUP($A651,Location!$A:$J,7,FALSE)</f>
        <v>Ouzbékistan</v>
      </c>
      <c r="K651" s="21" t="str">
        <f>IFERROR(VLOOKUP(J651,Setup_Team!$B:$C,2,FALSE), "TDB")</f>
        <v>NZD</v>
      </c>
      <c r="L651" s="21" t="str">
        <f>VLOOKUP($A651,Location!$A:$J,8,FALSE)</f>
        <v>Colombie</v>
      </c>
      <c r="M651" s="21" t="str">
        <f>IFERROR(VLOOKUP(L651,Setup_Team!$B:$C,2,FALSE), "TDB")</f>
        <v>COL</v>
      </c>
      <c r="N651" s="21" t="str">
        <f>VLOOKUP($A651,Location!$A:$J,9,FALSE)</f>
        <v>Mexique City</v>
      </c>
      <c r="O651" s="21" t="str">
        <f>VLOOKUP($A651,Location!$A:$J,10,FALSE)</f>
        <v>Estadio Azteca</v>
      </c>
      <c r="P651" s="27">
        <v>0</v>
      </c>
      <c r="Q651" s="27">
        <v>3</v>
      </c>
      <c r="R651" s="27" t="str">
        <f t="shared" si="61"/>
        <v>0-3</v>
      </c>
      <c r="S651" s="21">
        <v>0</v>
      </c>
      <c r="T651" s="20">
        <f>VLOOKUP($A651,Database!$A:$Y,10,FALSE)</f>
        <v>157</v>
      </c>
      <c r="U651" s="20">
        <f>VLOOKUP($A651,Database!$A:$Y,11,FALSE)</f>
        <v>130</v>
      </c>
      <c r="V651" s="20">
        <f>VLOOKUP($A651,Database!$A:$Y,12,FALSE)</f>
        <v>44</v>
      </c>
      <c r="W651" s="20" t="str">
        <f>VLOOKUP(A651,Database!A:M,13,FALSE)</f>
        <v>Terminé</v>
      </c>
      <c r="X651" s="20">
        <f>VLOOKUP($A651,Database!$A:$Y,20,FALSE)</f>
        <v>1</v>
      </c>
      <c r="Y651" s="20">
        <f>VLOOKUP($A651,Database!$A:$Y,21,FALSE)</f>
        <v>3</v>
      </c>
      <c r="Z651" s="20">
        <f t="shared" si="60"/>
        <v>0</v>
      </c>
      <c r="AA651" s="20">
        <f t="shared" si="56"/>
        <v>1</v>
      </c>
      <c r="AB651" s="20">
        <f t="shared" ca="1" si="57"/>
        <v>44</v>
      </c>
      <c r="AC651" s="20">
        <f t="shared" ca="1" si="58"/>
        <v>0</v>
      </c>
      <c r="AD651" s="20" t="str">
        <f ca="1">IF(AC651=0,"",IF(OR(ISBLANK(P651),ISBLANK(Q651)),"",IF(ISBLANK(VLOOKUP(A651,Database!A:AA,22,FALSE)),"",VLOOKUP(A651,Database!A:AA,22,FALSE))))</f>
        <v/>
      </c>
      <c r="AE651" s="20">
        <f ca="1">IFERROR(
   IF(
     OR(ISBLANK(P651),ISBLANK(Q651)),
     "",
     IF(
       AND(AB651&lt;&gt;"",OR(W651="Terminé",W651="En cours")),
       VLOOKUP(AD651,Setup_ScoreExactBonus!A:D,4,FALSE),
       0
     )),
  0)</f>
        <v>0</v>
      </c>
      <c r="AF651" s="21">
        <f t="shared" ca="1" si="59"/>
        <v>44</v>
      </c>
      <c r="AG651" s="21">
        <f ca="1">SUMIFS(AF$2:AF651,D$2:D651,D651)</f>
        <v>972</v>
      </c>
    </row>
    <row r="652" spans="1:33" hidden="1" x14ac:dyDescent="0.35">
      <c r="A652" s="21">
        <f>IF(ISBLANK(B652),"",COUNTIF(B$2:B652,B652))-1</f>
        <v>24</v>
      </c>
      <c r="B652" s="27">
        <v>3</v>
      </c>
      <c r="C652" s="10">
        <f>VLOOKUP($A652+IF($A652=0,1,0),Database!$A:$Y,7,FALSE)</f>
        <v>46191.166666666664</v>
      </c>
      <c r="D652" s="21" t="str">
        <f>VLOOKUP(Pronostics!$B652,Setup_MPP!$A:$G,3,FALSE)</f>
        <v>PasMetalleux</v>
      </c>
      <c r="E652" s="21" t="str">
        <f>VLOOKUP(Pronostics!$B652,Setup_MPP!$A:$G,2,FALSE)</f>
        <v>Elwenn JOUBREL</v>
      </c>
      <c r="F652" s="21" t="str">
        <f>VLOOKUP($B652,Setup_MPP!$A:$E,4,FALSE)</f>
        <v>#F5C7FC</v>
      </c>
      <c r="G652" s="21" t="str">
        <f>VLOOKUP($B652,Setup_MPP!$A:$E,5,FALSE)</f>
        <v>#C489CF</v>
      </c>
      <c r="H652" s="21" t="str">
        <f>IFERROR(IF(AND(A652&gt;=1,A652&lt;=104),VLOOKUP($A652,Location!$A:$J,6,FALSE),IF(A652=0,"Avant l'ouverture",IF(OR(A652=105,A652=106),"Bonus"))),"")</f>
        <v>Tour 1</v>
      </c>
      <c r="I652" s="21" t="str">
        <f>IF(LEFT(H652,4)="Tour",VLOOKUP(A652,Database!$A:$C,3,FALSE),"")</f>
        <v>K</v>
      </c>
      <c r="J652" s="21" t="str">
        <f>VLOOKUP($A652,Location!$A:$J,7,FALSE)</f>
        <v>Ouzbékistan</v>
      </c>
      <c r="K652" s="21" t="str">
        <f>IFERROR(VLOOKUP(J652,Setup_Team!$B:$C,2,FALSE), "TDB")</f>
        <v>NZD</v>
      </c>
      <c r="L652" s="21" t="str">
        <f>VLOOKUP($A652,Location!$A:$J,8,FALSE)</f>
        <v>Colombie</v>
      </c>
      <c r="M652" s="21" t="str">
        <f>IFERROR(VLOOKUP(L652,Setup_Team!$B:$C,2,FALSE), "TDB")</f>
        <v>COL</v>
      </c>
      <c r="N652" s="21" t="str">
        <f>VLOOKUP($A652,Location!$A:$J,9,FALSE)</f>
        <v>Mexique City</v>
      </c>
      <c r="O652" s="21" t="str">
        <f>VLOOKUP($A652,Location!$A:$J,10,FALSE)</f>
        <v>Estadio Azteca</v>
      </c>
      <c r="P652" s="27">
        <v>0</v>
      </c>
      <c r="Q652" s="27">
        <v>2</v>
      </c>
      <c r="R652" s="27" t="str">
        <f t="shared" si="61"/>
        <v>0-2</v>
      </c>
      <c r="S652" s="21">
        <v>0</v>
      </c>
      <c r="T652" s="20">
        <f>VLOOKUP($A652,Database!$A:$Y,10,FALSE)</f>
        <v>157</v>
      </c>
      <c r="U652" s="20">
        <f>VLOOKUP($A652,Database!$A:$Y,11,FALSE)</f>
        <v>130</v>
      </c>
      <c r="V652" s="20">
        <f>VLOOKUP($A652,Database!$A:$Y,12,FALSE)</f>
        <v>44</v>
      </c>
      <c r="W652" s="20" t="str">
        <f>VLOOKUP(A652,Database!A:M,13,FALSE)</f>
        <v>Terminé</v>
      </c>
      <c r="X652" s="20">
        <f>VLOOKUP($A652,Database!$A:$Y,20,FALSE)</f>
        <v>1</v>
      </c>
      <c r="Y652" s="20">
        <f>VLOOKUP($A652,Database!$A:$Y,21,FALSE)</f>
        <v>3</v>
      </c>
      <c r="Z652" s="20">
        <f t="shared" si="60"/>
        <v>0</v>
      </c>
      <c r="AA652" s="20">
        <f t="shared" si="56"/>
        <v>1</v>
      </c>
      <c r="AB652" s="20">
        <f t="shared" ca="1" si="57"/>
        <v>44</v>
      </c>
      <c r="AC652" s="20">
        <f t="shared" ca="1" si="58"/>
        <v>0</v>
      </c>
      <c r="AD652" s="20" t="str">
        <f ca="1">IF(AC652=0,"",IF(OR(ISBLANK(P652),ISBLANK(Q652)),"",IF(ISBLANK(VLOOKUP(A652,Database!A:AA,22,FALSE)),"",VLOOKUP(A652,Database!A:AA,22,FALSE))))</f>
        <v/>
      </c>
      <c r="AE652" s="20">
        <f ca="1">IFERROR(
   IF(
     OR(ISBLANK(P652),ISBLANK(Q652)),
     "",
     IF(
       AND(AB652&lt;&gt;"",OR(W652="Terminé",W652="En cours")),
       VLOOKUP(AD652,Setup_ScoreExactBonus!A:D,4,FALSE),
       0
     )),
  0)</f>
        <v>0</v>
      </c>
      <c r="AF652" s="21">
        <f t="shared" ca="1" si="59"/>
        <v>44</v>
      </c>
      <c r="AG652" s="21">
        <f ca="1">SUMIFS(AF$2:AF652,D$2:D652,D652)</f>
        <v>1044</v>
      </c>
    </row>
    <row r="653" spans="1:33" hidden="1" x14ac:dyDescent="0.35">
      <c r="A653" s="21">
        <f>IF(ISBLANK(B653),"",COUNTIF(B$2:B653,B653))-1</f>
        <v>24</v>
      </c>
      <c r="B653" s="27">
        <v>4</v>
      </c>
      <c r="C653" s="10">
        <f>VLOOKUP($A653+IF($A653=0,1,0),Database!$A:$Y,7,FALSE)</f>
        <v>46191.166666666664</v>
      </c>
      <c r="D653" s="21" t="str">
        <f>VLOOKUP(Pronostics!$B653,Setup_MPP!$A:$G,3,FALSE)</f>
        <v>Popo444</v>
      </c>
      <c r="E653" s="21" t="str">
        <f>VLOOKUP(Pronostics!$B653,Setup_MPP!$A:$G,2,FALSE)</f>
        <v>Pauline OLIVIER</v>
      </c>
      <c r="F653" s="21" t="str">
        <f>VLOOKUP($B653,Setup_MPP!$A:$E,4,FALSE)</f>
        <v>#A5EA7F</v>
      </c>
      <c r="G653" s="21" t="str">
        <f>VLOOKUP($B653,Setup_MPP!$A:$E,5,FALSE)</f>
        <v>#80C65A</v>
      </c>
      <c r="H653" s="21" t="str">
        <f>IFERROR(IF(AND(A653&gt;=1,A653&lt;=104),VLOOKUP($A653,Location!$A:$J,6,FALSE),IF(A653=0,"Avant l'ouverture",IF(OR(A653=105,A653=106),"Bonus"))),"")</f>
        <v>Tour 1</v>
      </c>
      <c r="I653" s="21" t="str">
        <f>IF(LEFT(H653,4)="Tour",VLOOKUP(A653,Database!$A:$C,3,FALSE),"")</f>
        <v>K</v>
      </c>
      <c r="J653" s="21" t="str">
        <f>VLOOKUP($A653,Location!$A:$J,7,FALSE)</f>
        <v>Ouzbékistan</v>
      </c>
      <c r="K653" s="21" t="str">
        <f>IFERROR(VLOOKUP(J653,Setup_Team!$B:$C,2,FALSE), "TDB")</f>
        <v>NZD</v>
      </c>
      <c r="L653" s="21" t="str">
        <f>VLOOKUP($A653,Location!$A:$J,8,FALSE)</f>
        <v>Colombie</v>
      </c>
      <c r="M653" s="21" t="str">
        <f>IFERROR(VLOOKUP(L653,Setup_Team!$B:$C,2,FALSE), "TDB")</f>
        <v>COL</v>
      </c>
      <c r="N653" s="21" t="str">
        <f>VLOOKUP($A653,Location!$A:$J,9,FALSE)</f>
        <v>Mexique City</v>
      </c>
      <c r="O653" s="21" t="str">
        <f>VLOOKUP($A653,Location!$A:$J,10,FALSE)</f>
        <v>Estadio Azteca</v>
      </c>
      <c r="P653" s="27">
        <v>0</v>
      </c>
      <c r="Q653" s="27">
        <v>2</v>
      </c>
      <c r="R653" s="27" t="str">
        <f t="shared" si="61"/>
        <v>0-2</v>
      </c>
      <c r="S653" s="21">
        <v>0</v>
      </c>
      <c r="T653" s="20">
        <f>VLOOKUP($A653,Database!$A:$Y,10,FALSE)</f>
        <v>157</v>
      </c>
      <c r="U653" s="20">
        <f>VLOOKUP($A653,Database!$A:$Y,11,FALSE)</f>
        <v>130</v>
      </c>
      <c r="V653" s="20">
        <f>VLOOKUP($A653,Database!$A:$Y,12,FALSE)</f>
        <v>44</v>
      </c>
      <c r="W653" s="20" t="str">
        <f>VLOOKUP(A653,Database!A:M,13,FALSE)</f>
        <v>Terminé</v>
      </c>
      <c r="X653" s="20">
        <f>VLOOKUP($A653,Database!$A:$Y,20,FALSE)</f>
        <v>1</v>
      </c>
      <c r="Y653" s="20">
        <f>VLOOKUP($A653,Database!$A:$Y,21,FALSE)</f>
        <v>3</v>
      </c>
      <c r="Z653" s="20">
        <f t="shared" si="60"/>
        <v>0</v>
      </c>
      <c r="AA653" s="20">
        <f t="shared" si="56"/>
        <v>1</v>
      </c>
      <c r="AB653" s="20">
        <f t="shared" ca="1" si="57"/>
        <v>44</v>
      </c>
      <c r="AC653" s="20">
        <f t="shared" ca="1" si="58"/>
        <v>0</v>
      </c>
      <c r="AD653" s="20" t="str">
        <f ca="1">IF(AC653=0,"",IF(OR(ISBLANK(P653),ISBLANK(Q653)),"",IF(ISBLANK(VLOOKUP(A653,Database!A:AA,22,FALSE)),"",VLOOKUP(A653,Database!A:AA,22,FALSE))))</f>
        <v/>
      </c>
      <c r="AE653" s="20">
        <f ca="1">IFERROR(
   IF(
     OR(ISBLANK(P653),ISBLANK(Q653)),
     "",
     IF(
       AND(AB653&lt;&gt;"",OR(W653="Terminé",W653="En cours")),
       VLOOKUP(AD653,Setup_ScoreExactBonus!A:D,4,FALSE),
       0
     )),
  0)</f>
        <v>0</v>
      </c>
      <c r="AF653" s="21">
        <f t="shared" ca="1" si="59"/>
        <v>44</v>
      </c>
      <c r="AG653" s="21">
        <f ca="1">SUMIFS(AF$2:AF653,D$2:D653,D653)</f>
        <v>627</v>
      </c>
    </row>
    <row r="654" spans="1:33" hidden="1" x14ac:dyDescent="0.35">
      <c r="A654" s="21">
        <f>IF(ISBLANK(B654),"",COUNTIF(B$2:B654,B654))-1</f>
        <v>24</v>
      </c>
      <c r="B654" s="27">
        <v>5</v>
      </c>
      <c r="C654" s="10">
        <f>VLOOKUP($A654+IF($A654=0,1,0),Database!$A:$Y,7,FALSE)</f>
        <v>46191.166666666664</v>
      </c>
      <c r="D654" s="21" t="str">
        <f>VLOOKUP(Pronostics!$B654,Setup_MPP!$A:$G,3,FALSE)</f>
        <v>_Jujul</v>
      </c>
      <c r="E654" s="21" t="str">
        <f>VLOOKUP(Pronostics!$B654,Setup_MPP!$A:$G,2,FALSE)</f>
        <v>Julie BOISSIERE</v>
      </c>
      <c r="F654" s="21" t="str">
        <f>VLOOKUP($B654,Setup_MPP!$A:$E,4,FALSE)</f>
        <v>#D890FF</v>
      </c>
      <c r="G654" s="21" t="str">
        <f>VLOOKUP($B654,Setup_MPP!$A:$E,5,FALSE)</f>
        <v>#B750EF</v>
      </c>
      <c r="H654" s="21" t="str">
        <f>IFERROR(IF(AND(A654&gt;=1,A654&lt;=104),VLOOKUP($A654,Location!$A:$J,6,FALSE),IF(A654=0,"Avant l'ouverture",IF(OR(A654=105,A654=106),"Bonus"))),"")</f>
        <v>Tour 1</v>
      </c>
      <c r="I654" s="21" t="str">
        <f>IF(LEFT(H654,4)="Tour",VLOOKUP(A654,Database!$A:$C,3,FALSE),"")</f>
        <v>K</v>
      </c>
      <c r="J654" s="21" t="str">
        <f>VLOOKUP($A654,Location!$A:$J,7,FALSE)</f>
        <v>Ouzbékistan</v>
      </c>
      <c r="K654" s="21" t="str">
        <f>IFERROR(VLOOKUP(J654,Setup_Team!$B:$C,2,FALSE), "TDB")</f>
        <v>NZD</v>
      </c>
      <c r="L654" s="21" t="str">
        <f>VLOOKUP($A654,Location!$A:$J,8,FALSE)</f>
        <v>Colombie</v>
      </c>
      <c r="M654" s="21" t="str">
        <f>IFERROR(VLOOKUP(L654,Setup_Team!$B:$C,2,FALSE), "TDB")</f>
        <v>COL</v>
      </c>
      <c r="N654" s="21" t="str">
        <f>VLOOKUP($A654,Location!$A:$J,9,FALSE)</f>
        <v>Mexique City</v>
      </c>
      <c r="O654" s="21" t="str">
        <f>VLOOKUP($A654,Location!$A:$J,10,FALSE)</f>
        <v>Estadio Azteca</v>
      </c>
      <c r="P654" s="27">
        <v>1</v>
      </c>
      <c r="Q654" s="27">
        <v>1</v>
      </c>
      <c r="R654" s="27" t="str">
        <f t="shared" si="61"/>
        <v>1-1</v>
      </c>
      <c r="S654" s="21">
        <v>0</v>
      </c>
      <c r="T654" s="20">
        <f>VLOOKUP($A654,Database!$A:$Y,10,FALSE)</f>
        <v>157</v>
      </c>
      <c r="U654" s="20">
        <f>VLOOKUP($A654,Database!$A:$Y,11,FALSE)</f>
        <v>130</v>
      </c>
      <c r="V654" s="20">
        <f>VLOOKUP($A654,Database!$A:$Y,12,FALSE)</f>
        <v>44</v>
      </c>
      <c r="W654" s="20" t="str">
        <f>VLOOKUP(A654,Database!A:M,13,FALSE)</f>
        <v>Terminé</v>
      </c>
      <c r="X654" s="20">
        <f>VLOOKUP($A654,Database!$A:$Y,20,FALSE)</f>
        <v>1</v>
      </c>
      <c r="Y654" s="20">
        <f>VLOOKUP($A654,Database!$A:$Y,21,FALSE)</f>
        <v>3</v>
      </c>
      <c r="Z654" s="20">
        <f t="shared" si="60"/>
        <v>0</v>
      </c>
      <c r="AA654" s="20">
        <f t="shared" si="56"/>
        <v>0</v>
      </c>
      <c r="AB654" s="20">
        <f t="shared" ca="1" si="57"/>
        <v>0</v>
      </c>
      <c r="AC654" s="20">
        <f t="shared" ca="1" si="58"/>
        <v>0</v>
      </c>
      <c r="AD654" s="20" t="str">
        <f ca="1">IF(AC654=0,"",IF(OR(ISBLANK(P654),ISBLANK(Q654)),"",IF(ISBLANK(VLOOKUP(A654,Database!A:AA,22,FALSE)),"",VLOOKUP(A654,Database!A:AA,22,FALSE))))</f>
        <v/>
      </c>
      <c r="AE654" s="20">
        <f ca="1">IFERROR(
   IF(
     OR(ISBLANK(P654),ISBLANK(Q654)),
     "",
     IF(
       AND(AB654&lt;&gt;"",OR(W654="Terminé",W654="En cours")),
       VLOOKUP(AD654,Setup_ScoreExactBonus!A:D,4,FALSE),
       0
     )),
  0)</f>
        <v>0</v>
      </c>
      <c r="AF654" s="21">
        <f t="shared" ca="1" si="59"/>
        <v>0</v>
      </c>
      <c r="AG654" s="21">
        <f ca="1">SUMIFS(AF$2:AF654,D$2:D654,D654)</f>
        <v>440</v>
      </c>
    </row>
    <row r="655" spans="1:33" hidden="1" x14ac:dyDescent="0.35">
      <c r="A655" s="21">
        <f>IF(ISBLANK(B655),"",COUNTIF(B$2:B655,B655))-1</f>
        <v>24</v>
      </c>
      <c r="B655" s="27">
        <v>6</v>
      </c>
      <c r="C655" s="10">
        <f>VLOOKUP($A655+IF($A655=0,1,0),Database!$A:$Y,7,FALSE)</f>
        <v>46191.166666666664</v>
      </c>
      <c r="D655" s="21" t="str">
        <f>VLOOKUP(Pronostics!$B655,Setup_MPP!$A:$G,3,FALSE)</f>
        <v>Julay</v>
      </c>
      <c r="E655" s="21" t="str">
        <f>VLOOKUP(Pronostics!$B655,Setup_MPP!$A:$G,2,FALSE)</f>
        <v>Julie BOUCHARD</v>
      </c>
      <c r="F655" s="21" t="str">
        <f>VLOOKUP($B655,Setup_MPP!$A:$E,4,FALSE)</f>
        <v>#A6F7B1</v>
      </c>
      <c r="G655" s="21" t="str">
        <f>VLOOKUP($B655,Setup_MPP!$A:$E,5,FALSE)</f>
        <v>#6EC179</v>
      </c>
      <c r="H655" s="21" t="str">
        <f>IFERROR(IF(AND(A655&gt;=1,A655&lt;=104),VLOOKUP($A655,Location!$A:$J,6,FALSE),IF(A655=0,"Avant l'ouverture",IF(OR(A655=105,A655=106),"Bonus"))),"")</f>
        <v>Tour 1</v>
      </c>
      <c r="I655" s="21" t="str">
        <f>IF(LEFT(H655,4)="Tour",VLOOKUP(A655,Database!$A:$C,3,FALSE),"")</f>
        <v>K</v>
      </c>
      <c r="J655" s="21" t="str">
        <f>VLOOKUP($A655,Location!$A:$J,7,FALSE)</f>
        <v>Ouzbékistan</v>
      </c>
      <c r="K655" s="21" t="str">
        <f>IFERROR(VLOOKUP(J655,Setup_Team!$B:$C,2,FALSE), "TDB")</f>
        <v>NZD</v>
      </c>
      <c r="L655" s="21" t="str">
        <f>VLOOKUP($A655,Location!$A:$J,8,FALSE)</f>
        <v>Colombie</v>
      </c>
      <c r="M655" s="21" t="str">
        <f>IFERROR(VLOOKUP(L655,Setup_Team!$B:$C,2,FALSE), "TDB")</f>
        <v>COL</v>
      </c>
      <c r="N655" s="21" t="str">
        <f>VLOOKUP($A655,Location!$A:$J,9,FALSE)</f>
        <v>Mexique City</v>
      </c>
      <c r="O655" s="21" t="str">
        <f>VLOOKUP($A655,Location!$A:$J,10,FALSE)</f>
        <v>Estadio Azteca</v>
      </c>
      <c r="P655" s="27">
        <v>0</v>
      </c>
      <c r="Q655" s="27">
        <v>2</v>
      </c>
      <c r="R655" s="27" t="str">
        <f t="shared" si="61"/>
        <v>0-2</v>
      </c>
      <c r="S655" s="21">
        <v>0</v>
      </c>
      <c r="T655" s="20">
        <f>VLOOKUP($A655,Database!$A:$Y,10,FALSE)</f>
        <v>157</v>
      </c>
      <c r="U655" s="20">
        <f>VLOOKUP($A655,Database!$A:$Y,11,FALSE)</f>
        <v>130</v>
      </c>
      <c r="V655" s="20">
        <f>VLOOKUP($A655,Database!$A:$Y,12,FALSE)</f>
        <v>44</v>
      </c>
      <c r="W655" s="20" t="str">
        <f>VLOOKUP(A655,Database!A:M,13,FALSE)</f>
        <v>Terminé</v>
      </c>
      <c r="X655" s="20">
        <f>VLOOKUP($A655,Database!$A:$Y,20,FALSE)</f>
        <v>1</v>
      </c>
      <c r="Y655" s="20">
        <f>VLOOKUP($A655,Database!$A:$Y,21,FALSE)</f>
        <v>3</v>
      </c>
      <c r="Z655" s="20">
        <f t="shared" si="60"/>
        <v>0</v>
      </c>
      <c r="AA655" s="20">
        <f t="shared" si="56"/>
        <v>1</v>
      </c>
      <c r="AB655" s="20">
        <f t="shared" ca="1" si="57"/>
        <v>44</v>
      </c>
      <c r="AC655" s="20">
        <f t="shared" ca="1" si="58"/>
        <v>0</v>
      </c>
      <c r="AD655" s="20" t="str">
        <f ca="1">IF(AC655=0,"",IF(OR(ISBLANK(P655),ISBLANK(Q655)),"",IF(ISBLANK(VLOOKUP(A655,Database!A:AA,22,FALSE)),"",VLOOKUP(A655,Database!A:AA,22,FALSE))))</f>
        <v/>
      </c>
      <c r="AE655" s="20">
        <f ca="1">IFERROR(
   IF(
     OR(ISBLANK(P655),ISBLANK(Q655)),
     "",
     IF(
       AND(AB655&lt;&gt;"",OR(W655="Terminé",W655="En cours")),
       VLOOKUP(AD655,Setup_ScoreExactBonus!A:D,4,FALSE),
       0
     )),
  0)</f>
        <v>0</v>
      </c>
      <c r="AF655" s="21">
        <f t="shared" ca="1" si="59"/>
        <v>44</v>
      </c>
      <c r="AG655" s="21">
        <f ca="1">SUMIFS(AF$2:AF655,D$2:D655,D655)</f>
        <v>738</v>
      </c>
    </row>
    <row r="656" spans="1:33" hidden="1" x14ac:dyDescent="0.35">
      <c r="A656" s="21">
        <f>IF(ISBLANK(B656),"",COUNTIF(B$2:B656,B656))-1</f>
        <v>24</v>
      </c>
      <c r="B656" s="27">
        <v>7</v>
      </c>
      <c r="C656" s="10">
        <f>VLOOKUP($A656+IF($A656=0,1,0),Database!$A:$Y,7,FALSE)</f>
        <v>46191.166666666664</v>
      </c>
      <c r="D656" s="21" t="str">
        <f>VLOOKUP(Pronostics!$B656,Setup_MPP!$A:$G,3,FALSE)</f>
        <v>__Vince__</v>
      </c>
      <c r="E656" s="21" t="str">
        <f>VLOOKUP(Pronostics!$B656,Setup_MPP!$A:$G,2,FALSE)</f>
        <v>Vincent FRAYSSE</v>
      </c>
      <c r="F656" s="21" t="str">
        <f>VLOOKUP($B656,Setup_MPP!$A:$E,4,FALSE)</f>
        <v>#B2EAE8</v>
      </c>
      <c r="G656" s="21" t="str">
        <f>VLOOKUP($B656,Setup_MPP!$A:$E,5,FALSE)</f>
        <v>#6CB4B1</v>
      </c>
      <c r="H656" s="21" t="str">
        <f>IFERROR(IF(AND(A656&gt;=1,A656&lt;=104),VLOOKUP($A656,Location!$A:$J,6,FALSE),IF(A656=0,"Avant l'ouverture",IF(OR(A656=105,A656=106),"Bonus"))),"")</f>
        <v>Tour 1</v>
      </c>
      <c r="I656" s="21" t="str">
        <f>IF(LEFT(H656,4)="Tour",VLOOKUP(A656,Database!$A:$C,3,FALSE),"")</f>
        <v>K</v>
      </c>
      <c r="J656" s="21" t="str">
        <f>VLOOKUP($A656,Location!$A:$J,7,FALSE)</f>
        <v>Ouzbékistan</v>
      </c>
      <c r="K656" s="21" t="str">
        <f>IFERROR(VLOOKUP(J656,Setup_Team!$B:$C,2,FALSE), "TDB")</f>
        <v>NZD</v>
      </c>
      <c r="L656" s="21" t="str">
        <f>VLOOKUP($A656,Location!$A:$J,8,FALSE)</f>
        <v>Colombie</v>
      </c>
      <c r="M656" s="21" t="str">
        <f>IFERROR(VLOOKUP(L656,Setup_Team!$B:$C,2,FALSE), "TDB")</f>
        <v>COL</v>
      </c>
      <c r="N656" s="21" t="str">
        <f>VLOOKUP($A656,Location!$A:$J,9,FALSE)</f>
        <v>Mexique City</v>
      </c>
      <c r="O656" s="21" t="str">
        <f>VLOOKUP($A656,Location!$A:$J,10,FALSE)</f>
        <v>Estadio Azteca</v>
      </c>
      <c r="P656" s="27">
        <v>0</v>
      </c>
      <c r="Q656" s="27">
        <v>2</v>
      </c>
      <c r="R656" s="27" t="str">
        <f t="shared" si="61"/>
        <v>0-2</v>
      </c>
      <c r="S656" s="21">
        <v>0</v>
      </c>
      <c r="T656" s="20">
        <f>VLOOKUP($A656,Database!$A:$Y,10,FALSE)</f>
        <v>157</v>
      </c>
      <c r="U656" s="20">
        <f>VLOOKUP($A656,Database!$A:$Y,11,FALSE)</f>
        <v>130</v>
      </c>
      <c r="V656" s="20">
        <f>VLOOKUP($A656,Database!$A:$Y,12,FALSE)</f>
        <v>44</v>
      </c>
      <c r="W656" s="20" t="str">
        <f>VLOOKUP(A656,Database!A:M,13,FALSE)</f>
        <v>Terminé</v>
      </c>
      <c r="X656" s="20">
        <f>VLOOKUP($A656,Database!$A:$Y,20,FALSE)</f>
        <v>1</v>
      </c>
      <c r="Y656" s="20">
        <f>VLOOKUP($A656,Database!$A:$Y,21,FALSE)</f>
        <v>3</v>
      </c>
      <c r="Z656" s="20">
        <f t="shared" si="60"/>
        <v>0</v>
      </c>
      <c r="AA656" s="20">
        <f t="shared" si="56"/>
        <v>1</v>
      </c>
      <c r="AB656" s="20">
        <f t="shared" ca="1" si="57"/>
        <v>44</v>
      </c>
      <c r="AC656" s="20">
        <f t="shared" ca="1" si="58"/>
        <v>0</v>
      </c>
      <c r="AD656" s="20" t="str">
        <f ca="1">IF(AC656=0,"",IF(OR(ISBLANK(P656),ISBLANK(Q656)),"",IF(ISBLANK(VLOOKUP(A656,Database!A:AA,22,FALSE)),"",VLOOKUP(A656,Database!A:AA,22,FALSE))))</f>
        <v/>
      </c>
      <c r="AE656" s="20">
        <f ca="1">IFERROR(
   IF(
     OR(ISBLANK(P656),ISBLANK(Q656)),
     "",
     IF(
       AND(AB656&lt;&gt;"",OR(W656="Terminé",W656="En cours")),
       VLOOKUP(AD656,Setup_ScoreExactBonus!A:D,4,FALSE),
       0
     )),
  0)</f>
        <v>0</v>
      </c>
      <c r="AF656" s="21">
        <f t="shared" ca="1" si="59"/>
        <v>44</v>
      </c>
      <c r="AG656" s="21">
        <f ca="1">SUMIFS(AF$2:AF656,D$2:D656,D656)</f>
        <v>448</v>
      </c>
    </row>
    <row r="657" spans="1:33" hidden="1" x14ac:dyDescent="0.35">
      <c r="A657" s="21">
        <f>IF(ISBLANK(B657),"",COUNTIF(B$2:B657,B657))-1</f>
        <v>24</v>
      </c>
      <c r="B657" s="27">
        <v>8</v>
      </c>
      <c r="C657" s="10">
        <f>VLOOKUP($A657+IF($A657=0,1,0),Database!$A:$Y,7,FALSE)</f>
        <v>46191.166666666664</v>
      </c>
      <c r="D657" s="21" t="str">
        <f>VLOOKUP(Pronostics!$B657,Setup_MPP!$A:$G,3,FALSE)</f>
        <v>Louuiiis</v>
      </c>
      <c r="E657" s="21" t="str">
        <f>VLOOKUP(Pronostics!$B657,Setup_MPP!$A:$G,2,FALSE)</f>
        <v>Louis HARLE</v>
      </c>
      <c r="F657" s="21" t="str">
        <f>VLOOKUP($B657,Setup_MPP!$A:$E,4,FALSE)</f>
        <v>#EEF7B1</v>
      </c>
      <c r="G657" s="21" t="str">
        <f>VLOOKUP($B657,Setup_MPP!$A:$E,5,FALSE)</f>
        <v>#C1CB7D</v>
      </c>
      <c r="H657" s="21" t="str">
        <f>IFERROR(IF(AND(A657&gt;=1,A657&lt;=104),VLOOKUP($A657,Location!$A:$J,6,FALSE),IF(A657=0,"Avant l'ouverture",IF(OR(A657=105,A657=106),"Bonus"))),"")</f>
        <v>Tour 1</v>
      </c>
      <c r="I657" s="21" t="str">
        <f>IF(LEFT(H657,4)="Tour",VLOOKUP(A657,Database!$A:$C,3,FALSE),"")</f>
        <v>K</v>
      </c>
      <c r="J657" s="21" t="str">
        <f>VLOOKUP($A657,Location!$A:$J,7,FALSE)</f>
        <v>Ouzbékistan</v>
      </c>
      <c r="K657" s="21" t="str">
        <f>IFERROR(VLOOKUP(J657,Setup_Team!$B:$C,2,FALSE), "TDB")</f>
        <v>NZD</v>
      </c>
      <c r="L657" s="21" t="str">
        <f>VLOOKUP($A657,Location!$A:$J,8,FALSE)</f>
        <v>Colombie</v>
      </c>
      <c r="M657" s="21" t="str">
        <f>IFERROR(VLOOKUP(L657,Setup_Team!$B:$C,2,FALSE), "TDB")</f>
        <v>COL</v>
      </c>
      <c r="N657" s="21" t="str">
        <f>VLOOKUP($A657,Location!$A:$J,9,FALSE)</f>
        <v>Mexique City</v>
      </c>
      <c r="O657" s="21" t="str">
        <f>VLOOKUP($A657,Location!$A:$J,10,FALSE)</f>
        <v>Estadio Azteca</v>
      </c>
      <c r="P657" s="27">
        <v>1</v>
      </c>
      <c r="Q657" s="27">
        <v>3</v>
      </c>
      <c r="R657" s="27" t="str">
        <f t="shared" si="61"/>
        <v>1-3</v>
      </c>
      <c r="S657" s="21">
        <v>0</v>
      </c>
      <c r="T657" s="20">
        <f>VLOOKUP($A657,Database!$A:$Y,10,FALSE)</f>
        <v>157</v>
      </c>
      <c r="U657" s="20">
        <f>VLOOKUP($A657,Database!$A:$Y,11,FALSE)</f>
        <v>130</v>
      </c>
      <c r="V657" s="20">
        <f>VLOOKUP($A657,Database!$A:$Y,12,FALSE)</f>
        <v>44</v>
      </c>
      <c r="W657" s="20" t="str">
        <f>VLOOKUP(A657,Database!A:M,13,FALSE)</f>
        <v>Terminé</v>
      </c>
      <c r="X657" s="20">
        <f>VLOOKUP($A657,Database!$A:$Y,20,FALSE)</f>
        <v>1</v>
      </c>
      <c r="Y657" s="20">
        <f>VLOOKUP($A657,Database!$A:$Y,21,FALSE)</f>
        <v>3</v>
      </c>
      <c r="Z657" s="20">
        <f t="shared" si="60"/>
        <v>0</v>
      </c>
      <c r="AA657" s="20">
        <f t="shared" si="56"/>
        <v>1</v>
      </c>
      <c r="AB657" s="20">
        <f t="shared" ca="1" si="57"/>
        <v>44</v>
      </c>
      <c r="AC657" s="20">
        <f t="shared" ca="1" si="58"/>
        <v>1</v>
      </c>
      <c r="AD657" s="20" t="str">
        <f ca="1">IF(AC657=0,"",IF(OR(ISBLANK(P657),ISBLANK(Q657)),"",IF(ISBLANK(VLOOKUP(A657,Database!A:AA,22,FALSE)),"",VLOOKUP(A657,Database!A:AA,22,FALSE))))</f>
        <v>Très rare</v>
      </c>
      <c r="AE657" s="20">
        <f ca="1">IFERROR(
   IF(
     OR(ISBLANK(P657),ISBLANK(Q657)),
     "",
     IF(
       AND(AB657&lt;&gt;"",OR(W657="Terminé",W657="En cours")),
       VLOOKUP(AD657,Setup_ScoreExactBonus!A:D,4,FALSE),
       0
     )),
  0)</f>
        <v>50</v>
      </c>
      <c r="AF657" s="21">
        <f t="shared" ca="1" si="59"/>
        <v>94</v>
      </c>
      <c r="AG657" s="21">
        <f ca="1">SUMIFS(AF$2:AF657,D$2:D657,D657)</f>
        <v>947</v>
      </c>
    </row>
    <row r="658" spans="1:33" x14ac:dyDescent="0.35">
      <c r="A658" s="21">
        <f>IF(ISBLANK(B658),"",COUNTIF(B$2:B658,B658))-1</f>
        <v>24</v>
      </c>
      <c r="B658" s="27">
        <v>9</v>
      </c>
      <c r="C658" s="10">
        <f>VLOOKUP($A658+IF($A658=0,1,0),Database!$A:$Y,7,FALSE)</f>
        <v>46191.166666666664</v>
      </c>
      <c r="D658" s="21" t="str">
        <f>VLOOKUP(Pronostics!$B658,Setup_MPP!$A:$G,3,FALSE)</f>
        <v>Aurelien_dpq</v>
      </c>
      <c r="E658" s="21" t="str">
        <f>VLOOKUP(Pronostics!$B658,Setup_MPP!$A:$G,2,FALSE)</f>
        <v>Aurélien DE POULPIQUET</v>
      </c>
      <c r="F658" s="21" t="str">
        <f>VLOOKUP($B658,Setup_MPP!$A:$E,4,FALSE)</f>
        <v>#F4EA9D</v>
      </c>
      <c r="G658" s="21" t="str">
        <f>VLOOKUP($B658,Setup_MPP!$A:$E,5,FALSE)</f>
        <v>#D2C458</v>
      </c>
      <c r="H658" s="21" t="str">
        <f>IFERROR(IF(AND(A658&gt;=1,A658&lt;=104),VLOOKUP($A658,Location!$A:$J,6,FALSE),IF(A658=0,"Avant l'ouverture",IF(OR(A658=105,A658=106),"Bonus"))),"")</f>
        <v>Tour 1</v>
      </c>
      <c r="I658" s="21" t="str">
        <f>IF(LEFT(H658,4)="Tour",VLOOKUP(A658,Database!$A:$C,3,FALSE),"")</f>
        <v>K</v>
      </c>
      <c r="J658" s="21" t="str">
        <f>VLOOKUP($A658,Location!$A:$J,7,FALSE)</f>
        <v>Ouzbékistan</v>
      </c>
      <c r="K658" s="21" t="str">
        <f>IFERROR(VLOOKUP(J658,Setup_Team!$B:$C,2,FALSE), "TDB")</f>
        <v>NZD</v>
      </c>
      <c r="L658" s="21" t="str">
        <f>VLOOKUP($A658,Location!$A:$J,8,FALSE)</f>
        <v>Colombie</v>
      </c>
      <c r="M658" s="21" t="str">
        <f>IFERROR(VLOOKUP(L658,Setup_Team!$B:$C,2,FALSE), "TDB")</f>
        <v>COL</v>
      </c>
      <c r="N658" s="21" t="str">
        <f>VLOOKUP($A658,Location!$A:$J,9,FALSE)</f>
        <v>Mexique City</v>
      </c>
      <c r="O658" s="21" t="str">
        <f>VLOOKUP($A658,Location!$A:$J,10,FALSE)</f>
        <v>Estadio Azteca</v>
      </c>
      <c r="P658" s="27">
        <v>0</v>
      </c>
      <c r="Q658" s="27">
        <v>2</v>
      </c>
      <c r="R658" s="27" t="str">
        <f t="shared" si="61"/>
        <v>0-2</v>
      </c>
      <c r="S658" s="21">
        <v>0</v>
      </c>
      <c r="T658" s="20">
        <f>VLOOKUP($A658,Database!$A:$Y,10,FALSE)</f>
        <v>157</v>
      </c>
      <c r="U658" s="20">
        <f>VLOOKUP($A658,Database!$A:$Y,11,FALSE)</f>
        <v>130</v>
      </c>
      <c r="V658" s="20">
        <f>VLOOKUP($A658,Database!$A:$Y,12,FALSE)</f>
        <v>44</v>
      </c>
      <c r="W658" s="20" t="str">
        <f>VLOOKUP(A658,Database!A:M,13,FALSE)</f>
        <v>Terminé</v>
      </c>
      <c r="X658" s="20">
        <f>VLOOKUP($A658,Database!$A:$Y,20,FALSE)</f>
        <v>1</v>
      </c>
      <c r="Y658" s="20">
        <f>VLOOKUP($A658,Database!$A:$Y,21,FALSE)</f>
        <v>3</v>
      </c>
      <c r="Z658" s="20">
        <f t="shared" si="60"/>
        <v>0</v>
      </c>
      <c r="AA658" s="20">
        <f t="shared" si="56"/>
        <v>1</v>
      </c>
      <c r="AB658" s="20">
        <f t="shared" ca="1" si="57"/>
        <v>44</v>
      </c>
      <c r="AC658" s="20">
        <f t="shared" ca="1" si="58"/>
        <v>0</v>
      </c>
      <c r="AD658" s="20" t="str">
        <f ca="1">IF(AC658=0,"",IF(OR(ISBLANK(P658),ISBLANK(Q658)),"",IF(ISBLANK(VLOOKUP(A658,Database!A:AA,22,FALSE)),"",VLOOKUP(A658,Database!A:AA,22,FALSE))))</f>
        <v/>
      </c>
      <c r="AE658" s="20">
        <f ca="1">IFERROR(
   IF(
     OR(ISBLANK(P658),ISBLANK(Q658)),
     "",
     IF(
       AND(AB658&lt;&gt;"",OR(W658="Terminé",W658="En cours")),
       VLOOKUP(AD658,Setup_ScoreExactBonus!A:D,4,FALSE),
       0
     )),
  0)</f>
        <v>0</v>
      </c>
      <c r="AF658" s="21">
        <f t="shared" ca="1" si="59"/>
        <v>44</v>
      </c>
      <c r="AG658" s="21">
        <f ca="1">SUMIFS(AF$2:AF658,D$2:D658,D658)</f>
        <v>799</v>
      </c>
    </row>
    <row r="659" spans="1:33" hidden="1" x14ac:dyDescent="0.35">
      <c r="A659" s="21">
        <f>IF(ISBLANK(B659),"",COUNTIF(B$2:B659,B659))-1</f>
        <v>24</v>
      </c>
      <c r="B659" s="27">
        <v>10</v>
      </c>
      <c r="C659" s="10">
        <f>VLOOKUP($A659+IF($A659=0,1,0),Database!$A:$Y,7,FALSE)</f>
        <v>46191.166666666664</v>
      </c>
      <c r="D659" s="21" t="str">
        <f>VLOOKUP(Pronostics!$B659,Setup_MPP!$A:$G,3,FALSE)</f>
        <v>RandomPaul</v>
      </c>
      <c r="E659" s="21" t="str">
        <f>VLOOKUP(Pronostics!$B659,Setup_MPP!$A:$G,2,FALSE)</f>
        <v>Paul MONTESINOS</v>
      </c>
      <c r="F659" s="21" t="str">
        <f>VLOOKUP($B659,Setup_MPP!$A:$E,4,FALSE)</f>
        <v>#C4B0FF</v>
      </c>
      <c r="G659" s="21" t="str">
        <f>VLOOKUP($B659,Setup_MPP!$A:$E,5,FALSE)</f>
        <v>#7F66C8</v>
      </c>
      <c r="H659" s="21" t="str">
        <f>IFERROR(IF(AND(A659&gt;=1,A659&lt;=104),VLOOKUP($A659,Location!$A:$J,6,FALSE),IF(A659=0,"Avant l'ouverture",IF(OR(A659=105,A659=106),"Bonus"))),"")</f>
        <v>Tour 1</v>
      </c>
      <c r="I659" s="21" t="str">
        <f>IF(LEFT(H659,4)="Tour",VLOOKUP(A659,Database!$A:$C,3,FALSE),"")</f>
        <v>K</v>
      </c>
      <c r="J659" s="21" t="str">
        <f>VLOOKUP($A659,Location!$A:$J,7,FALSE)</f>
        <v>Ouzbékistan</v>
      </c>
      <c r="K659" s="21" t="str">
        <f>IFERROR(VLOOKUP(J659,Setup_Team!$B:$C,2,FALSE), "TDB")</f>
        <v>NZD</v>
      </c>
      <c r="L659" s="21" t="str">
        <f>VLOOKUP($A659,Location!$A:$J,8,FALSE)</f>
        <v>Colombie</v>
      </c>
      <c r="M659" s="21" t="str">
        <f>IFERROR(VLOOKUP(L659,Setup_Team!$B:$C,2,FALSE), "TDB")</f>
        <v>COL</v>
      </c>
      <c r="N659" s="21" t="str">
        <f>VLOOKUP($A659,Location!$A:$J,9,FALSE)</f>
        <v>Mexique City</v>
      </c>
      <c r="O659" s="21" t="str">
        <f>VLOOKUP($A659,Location!$A:$J,10,FALSE)</f>
        <v>Estadio Azteca</v>
      </c>
      <c r="P659" s="27">
        <v>0</v>
      </c>
      <c r="Q659" s="27">
        <v>5</v>
      </c>
      <c r="R659" s="27" t="str">
        <f t="shared" si="61"/>
        <v>0-5</v>
      </c>
      <c r="S659" s="21">
        <v>0</v>
      </c>
      <c r="T659" s="20">
        <f>VLOOKUP($A659,Database!$A:$Y,10,FALSE)</f>
        <v>157</v>
      </c>
      <c r="U659" s="20">
        <f>VLOOKUP($A659,Database!$A:$Y,11,FALSE)</f>
        <v>130</v>
      </c>
      <c r="V659" s="20">
        <f>VLOOKUP($A659,Database!$A:$Y,12,FALSE)</f>
        <v>44</v>
      </c>
      <c r="W659" s="20" t="str">
        <f>VLOOKUP(A659,Database!A:M,13,FALSE)</f>
        <v>Terminé</v>
      </c>
      <c r="X659" s="20">
        <f>VLOOKUP($A659,Database!$A:$Y,20,FALSE)</f>
        <v>1</v>
      </c>
      <c r="Y659" s="20">
        <f>VLOOKUP($A659,Database!$A:$Y,21,FALSE)</f>
        <v>3</v>
      </c>
      <c r="Z659" s="20">
        <f t="shared" si="60"/>
        <v>0</v>
      </c>
      <c r="AA659" s="20">
        <f t="shared" si="56"/>
        <v>1</v>
      </c>
      <c r="AB659" s="20">
        <f t="shared" ca="1" si="57"/>
        <v>44</v>
      </c>
      <c r="AC659" s="20">
        <f t="shared" ca="1" si="58"/>
        <v>0</v>
      </c>
      <c r="AD659" s="20" t="str">
        <f ca="1">IF(AC659=0,"",IF(OR(ISBLANK(P659),ISBLANK(Q659)),"",IF(ISBLANK(VLOOKUP(A659,Database!A:AA,22,FALSE)),"",VLOOKUP(A659,Database!A:AA,22,FALSE))))</f>
        <v/>
      </c>
      <c r="AE659" s="20">
        <f ca="1">IFERROR(
   IF(
     OR(ISBLANK(P659),ISBLANK(Q659)),
     "",
     IF(
       AND(AB659&lt;&gt;"",OR(W659="Terminé",W659="En cours")),
       VLOOKUP(AD659,Setup_ScoreExactBonus!A:D,4,FALSE),
       0
     )),
  0)</f>
        <v>0</v>
      </c>
      <c r="AF659" s="21">
        <f t="shared" ca="1" si="59"/>
        <v>44</v>
      </c>
      <c r="AG659" s="21">
        <f ca="1">SUMIFS(AF$2:AF659,D$2:D659,D659)</f>
        <v>885</v>
      </c>
    </row>
    <row r="660" spans="1:33" hidden="1" x14ac:dyDescent="0.35">
      <c r="A660" s="21">
        <f>IF(ISBLANK(B660),"",COUNTIF(B$2:B660,B660))-1</f>
        <v>24</v>
      </c>
      <c r="B660" s="27">
        <v>11</v>
      </c>
      <c r="C660" s="10">
        <f>VLOOKUP($A660+IF($A660=0,1,0),Database!$A:$Y,7,FALSE)</f>
        <v>46191.166666666664</v>
      </c>
      <c r="D660" s="21" t="str">
        <f>VLOOKUP(Pronostics!$B660,Setup_MPP!$A:$G,3,FALSE)</f>
        <v>Kinsley91</v>
      </c>
      <c r="E660" s="21" t="str">
        <f>VLOOKUP(Pronostics!$B660,Setup_MPP!$A:$G,2,FALSE)</f>
        <v>Kinsley ROQUE</v>
      </c>
      <c r="F660" s="21" t="str">
        <f>VLOOKUP($B660,Setup_MPP!$A:$E,4,FALSE)</f>
        <v>#CBEBBA</v>
      </c>
      <c r="G660" s="21" t="str">
        <f>VLOOKUP($B660,Setup_MPP!$A:$E,5,FALSE)</f>
        <v>#70BC6E</v>
      </c>
      <c r="H660" s="21" t="str">
        <f>IFERROR(IF(AND(A660&gt;=1,A660&lt;=104),VLOOKUP($A660,Location!$A:$J,6,FALSE),IF(A660=0,"Avant l'ouverture",IF(OR(A660=105,A660=106),"Bonus"))),"")</f>
        <v>Tour 1</v>
      </c>
      <c r="I660" s="21" t="str">
        <f>IF(LEFT(H660,4)="Tour",VLOOKUP(A660,Database!$A:$C,3,FALSE),"")</f>
        <v>K</v>
      </c>
      <c r="J660" s="21" t="str">
        <f>VLOOKUP($A660,Location!$A:$J,7,FALSE)</f>
        <v>Ouzbékistan</v>
      </c>
      <c r="K660" s="21" t="str">
        <f>IFERROR(VLOOKUP(J660,Setup_Team!$B:$C,2,FALSE), "TDB")</f>
        <v>NZD</v>
      </c>
      <c r="L660" s="21" t="str">
        <f>VLOOKUP($A660,Location!$A:$J,8,FALSE)</f>
        <v>Colombie</v>
      </c>
      <c r="M660" s="21" t="str">
        <f>IFERROR(VLOOKUP(L660,Setup_Team!$B:$C,2,FALSE), "TDB")</f>
        <v>COL</v>
      </c>
      <c r="N660" s="21" t="str">
        <f>VLOOKUP($A660,Location!$A:$J,9,FALSE)</f>
        <v>Mexique City</v>
      </c>
      <c r="O660" s="21" t="str">
        <f>VLOOKUP($A660,Location!$A:$J,10,FALSE)</f>
        <v>Estadio Azteca</v>
      </c>
      <c r="P660" s="27">
        <v>0</v>
      </c>
      <c r="Q660" s="27">
        <v>1</v>
      </c>
      <c r="R660" s="27" t="str">
        <f t="shared" si="61"/>
        <v>0-1</v>
      </c>
      <c r="S660" s="21">
        <v>0</v>
      </c>
      <c r="T660" s="20">
        <f>VLOOKUP($A660,Database!$A:$Y,10,FALSE)</f>
        <v>157</v>
      </c>
      <c r="U660" s="20">
        <f>VLOOKUP($A660,Database!$A:$Y,11,FALSE)</f>
        <v>130</v>
      </c>
      <c r="V660" s="20">
        <f>VLOOKUP($A660,Database!$A:$Y,12,FALSE)</f>
        <v>44</v>
      </c>
      <c r="W660" s="20" t="str">
        <f>VLOOKUP(A660,Database!A:M,13,FALSE)</f>
        <v>Terminé</v>
      </c>
      <c r="X660" s="20">
        <f>VLOOKUP($A660,Database!$A:$Y,20,FALSE)</f>
        <v>1</v>
      </c>
      <c r="Y660" s="20">
        <f>VLOOKUP($A660,Database!$A:$Y,21,FALSE)</f>
        <v>3</v>
      </c>
      <c r="Z660" s="20">
        <f t="shared" si="60"/>
        <v>0</v>
      </c>
      <c r="AA660" s="20">
        <f t="shared" si="56"/>
        <v>1</v>
      </c>
      <c r="AB660" s="20">
        <f t="shared" ca="1" si="57"/>
        <v>44</v>
      </c>
      <c r="AC660" s="20">
        <f t="shared" ca="1" si="58"/>
        <v>0</v>
      </c>
      <c r="AD660" s="20" t="str">
        <f ca="1">IF(AC660=0,"",IF(OR(ISBLANK(P660),ISBLANK(Q660)),"",IF(ISBLANK(VLOOKUP(A660,Database!A:AA,22,FALSE)),"",VLOOKUP(A660,Database!A:AA,22,FALSE))))</f>
        <v/>
      </c>
      <c r="AE660" s="20">
        <f ca="1">IFERROR(
   IF(
     OR(ISBLANK(P660),ISBLANK(Q660)),
     "",
     IF(
       AND(AB660&lt;&gt;"",OR(W660="Terminé",W660="En cours")),
       VLOOKUP(AD660,Setup_ScoreExactBonus!A:D,4,FALSE),
       0
     )),
  0)</f>
        <v>0</v>
      </c>
      <c r="AF660" s="21">
        <f t="shared" ca="1" si="59"/>
        <v>44</v>
      </c>
      <c r="AG660" s="21">
        <f ca="1">SUMIFS(AF$2:AF660,D$2:D660,D660)</f>
        <v>920</v>
      </c>
    </row>
    <row r="661" spans="1:33" hidden="1" x14ac:dyDescent="0.35">
      <c r="A661" s="21">
        <f>IF(ISBLANK(B661),"",COUNTIF(B$2:B661,B661))-1</f>
        <v>24</v>
      </c>
      <c r="B661" s="27">
        <v>12</v>
      </c>
      <c r="C661" s="10">
        <f>VLOOKUP($A661+IF($A661=0,1,0),Database!$A:$Y,7,FALSE)</f>
        <v>46191.166666666664</v>
      </c>
      <c r="D661" s="21" t="str">
        <f>VLOOKUP(Pronostics!$B661,Setup_MPP!$A:$G,3,FALSE)</f>
        <v>Jaouad1</v>
      </c>
      <c r="E661" s="21" t="str">
        <f>VLOOKUP(Pronostics!$B661,Setup_MPP!$A:$G,2,FALSE)</f>
        <v>Jaouad SETTI</v>
      </c>
      <c r="F661" s="21" t="str">
        <f>VLOOKUP($B661,Setup_MPP!$A:$E,4,FALSE)</f>
        <v>#C2D4FF</v>
      </c>
      <c r="G661" s="21" t="str">
        <f>VLOOKUP($B661,Setup_MPP!$A:$E,5,FALSE)</f>
        <v>#6586D5</v>
      </c>
      <c r="H661" s="21" t="str">
        <f>IFERROR(IF(AND(A661&gt;=1,A661&lt;=104),VLOOKUP($A661,Location!$A:$J,6,FALSE),IF(A661=0,"Avant l'ouverture",IF(OR(A661=105,A661=106),"Bonus"))),"")</f>
        <v>Tour 1</v>
      </c>
      <c r="I661" s="21" t="str">
        <f>IF(LEFT(H661,4)="Tour",VLOOKUP(A661,Database!$A:$C,3,FALSE),"")</f>
        <v>K</v>
      </c>
      <c r="J661" s="21" t="str">
        <f>VLOOKUP($A661,Location!$A:$J,7,FALSE)</f>
        <v>Ouzbékistan</v>
      </c>
      <c r="K661" s="21" t="str">
        <f>IFERROR(VLOOKUP(J661,Setup_Team!$B:$C,2,FALSE), "TDB")</f>
        <v>NZD</v>
      </c>
      <c r="L661" s="21" t="str">
        <f>VLOOKUP($A661,Location!$A:$J,8,FALSE)</f>
        <v>Colombie</v>
      </c>
      <c r="M661" s="21" t="str">
        <f>IFERROR(VLOOKUP(L661,Setup_Team!$B:$C,2,FALSE), "TDB")</f>
        <v>COL</v>
      </c>
      <c r="N661" s="21" t="str">
        <f>VLOOKUP($A661,Location!$A:$J,9,FALSE)</f>
        <v>Mexique City</v>
      </c>
      <c r="O661" s="21" t="str">
        <f>VLOOKUP($A661,Location!$A:$J,10,FALSE)</f>
        <v>Estadio Azteca</v>
      </c>
      <c r="P661" s="27">
        <v>1</v>
      </c>
      <c r="Q661" s="27">
        <v>3</v>
      </c>
      <c r="R661" s="27" t="str">
        <f t="shared" si="61"/>
        <v>1-3</v>
      </c>
      <c r="S661" s="21">
        <v>0</v>
      </c>
      <c r="T661" s="20">
        <f>VLOOKUP($A661,Database!$A:$Y,10,FALSE)</f>
        <v>157</v>
      </c>
      <c r="U661" s="20">
        <f>VLOOKUP($A661,Database!$A:$Y,11,FALSE)</f>
        <v>130</v>
      </c>
      <c r="V661" s="20">
        <f>VLOOKUP($A661,Database!$A:$Y,12,FALSE)</f>
        <v>44</v>
      </c>
      <c r="W661" s="20" t="str">
        <f>VLOOKUP(A661,Database!A:M,13,FALSE)</f>
        <v>Terminé</v>
      </c>
      <c r="X661" s="20">
        <f>VLOOKUP($A661,Database!$A:$Y,20,FALSE)</f>
        <v>1</v>
      </c>
      <c r="Y661" s="20">
        <f>VLOOKUP($A661,Database!$A:$Y,21,FALSE)</f>
        <v>3</v>
      </c>
      <c r="Z661" s="20">
        <f t="shared" si="60"/>
        <v>0</v>
      </c>
      <c r="AA661" s="20">
        <f t="shared" si="56"/>
        <v>1</v>
      </c>
      <c r="AB661" s="20">
        <f t="shared" ca="1" si="57"/>
        <v>44</v>
      </c>
      <c r="AC661" s="20">
        <f t="shared" ca="1" si="58"/>
        <v>1</v>
      </c>
      <c r="AD661" s="20" t="str">
        <f ca="1">IF(AC661=0,"",IF(OR(ISBLANK(P661),ISBLANK(Q661)),"",IF(ISBLANK(VLOOKUP(A661,Database!A:AA,22,FALSE)),"",VLOOKUP(A661,Database!A:AA,22,FALSE))))</f>
        <v>Très rare</v>
      </c>
      <c r="AE661" s="20">
        <f ca="1">IFERROR(
   IF(
     OR(ISBLANK(P661),ISBLANK(Q661)),
     "",
     IF(
       AND(AB661&lt;&gt;"",OR(W661="Terminé",W661="En cours")),
       VLOOKUP(AD661,Setup_ScoreExactBonus!A:D,4,FALSE),
       0
     )),
  0)</f>
        <v>50</v>
      </c>
      <c r="AF661" s="21">
        <f t="shared" ca="1" si="59"/>
        <v>94</v>
      </c>
      <c r="AG661" s="21">
        <f ca="1">SUMIFS(AF$2:AF661,D$2:D661,D661)</f>
        <v>1059</v>
      </c>
    </row>
    <row r="662" spans="1:33" hidden="1" x14ac:dyDescent="0.35">
      <c r="A662" s="21">
        <f>IF(ISBLANK(B662),"",COUNTIF(B$2:B662,B662))-1</f>
        <v>24</v>
      </c>
      <c r="B662" s="27">
        <v>13</v>
      </c>
      <c r="C662" s="10">
        <f>VLOOKUP($A662+IF($A662=0,1,0),Database!$A:$Y,7,FALSE)</f>
        <v>46191.166666666664</v>
      </c>
      <c r="D662" s="21" t="str">
        <f>VLOOKUP(Pronostics!$B662,Setup_MPP!$A:$G,3,FALSE)</f>
        <v>Julien_I</v>
      </c>
      <c r="E662" s="21" t="str">
        <f>VLOOKUP(Pronostics!$B662,Setup_MPP!$A:$G,2,FALSE)</f>
        <v>Julien INGE</v>
      </c>
      <c r="F662" s="21" t="str">
        <f>VLOOKUP($B662,Setup_MPP!$A:$E,4,FALSE)</f>
        <v>#C1E0EF</v>
      </c>
      <c r="G662" s="21" t="str">
        <f>VLOOKUP($B662,Setup_MPP!$A:$E,5,FALSE)</f>
        <v>#4F91B2</v>
      </c>
      <c r="H662" s="21" t="str">
        <f>IFERROR(IF(AND(A662&gt;=1,A662&lt;=104),VLOOKUP($A662,Location!$A:$J,6,FALSE),IF(A662=0,"Avant l'ouverture",IF(OR(A662=105,A662=106),"Bonus"))),"")</f>
        <v>Tour 1</v>
      </c>
      <c r="I662" s="21" t="str">
        <f>IF(LEFT(H662,4)="Tour",VLOOKUP(A662,Database!$A:$C,3,FALSE),"")</f>
        <v>K</v>
      </c>
      <c r="J662" s="21" t="str">
        <f>VLOOKUP($A662,Location!$A:$J,7,FALSE)</f>
        <v>Ouzbékistan</v>
      </c>
      <c r="K662" s="21" t="str">
        <f>IFERROR(VLOOKUP(J662,Setup_Team!$B:$C,2,FALSE), "TDB")</f>
        <v>NZD</v>
      </c>
      <c r="L662" s="21" t="str">
        <f>VLOOKUP($A662,Location!$A:$J,8,FALSE)</f>
        <v>Colombie</v>
      </c>
      <c r="M662" s="21" t="str">
        <f>IFERROR(VLOOKUP(L662,Setup_Team!$B:$C,2,FALSE), "TDB")</f>
        <v>COL</v>
      </c>
      <c r="N662" s="21" t="str">
        <f>VLOOKUP($A662,Location!$A:$J,9,FALSE)</f>
        <v>Mexique City</v>
      </c>
      <c r="O662" s="21" t="str">
        <f>VLOOKUP($A662,Location!$A:$J,10,FALSE)</f>
        <v>Estadio Azteca</v>
      </c>
      <c r="P662" s="27">
        <v>0</v>
      </c>
      <c r="Q662" s="27">
        <v>2</v>
      </c>
      <c r="R662" s="27" t="str">
        <f t="shared" si="61"/>
        <v>0-2</v>
      </c>
      <c r="S662" s="21">
        <v>0</v>
      </c>
      <c r="T662" s="20">
        <f>VLOOKUP($A662,Database!$A:$Y,10,FALSE)</f>
        <v>157</v>
      </c>
      <c r="U662" s="20">
        <f>VLOOKUP($A662,Database!$A:$Y,11,FALSE)</f>
        <v>130</v>
      </c>
      <c r="V662" s="20">
        <f>VLOOKUP($A662,Database!$A:$Y,12,FALSE)</f>
        <v>44</v>
      </c>
      <c r="W662" s="20" t="str">
        <f>VLOOKUP(A662,Database!A:M,13,FALSE)</f>
        <v>Terminé</v>
      </c>
      <c r="X662" s="20">
        <f>VLOOKUP($A662,Database!$A:$Y,20,FALSE)</f>
        <v>1</v>
      </c>
      <c r="Y662" s="20">
        <f>VLOOKUP($A662,Database!$A:$Y,21,FALSE)</f>
        <v>3</v>
      </c>
      <c r="Z662" s="20">
        <f t="shared" si="60"/>
        <v>0</v>
      </c>
      <c r="AA662" s="20">
        <f t="shared" si="56"/>
        <v>1</v>
      </c>
      <c r="AB662" s="20">
        <f t="shared" ca="1" si="57"/>
        <v>44</v>
      </c>
      <c r="AC662" s="20">
        <f t="shared" ca="1" si="58"/>
        <v>0</v>
      </c>
      <c r="AD662" s="20" t="str">
        <f ca="1">IF(AC662=0,"",IF(OR(ISBLANK(P662),ISBLANK(Q662)),"",IF(ISBLANK(VLOOKUP(A662,Database!A:AA,22,FALSE)),"",VLOOKUP(A662,Database!A:AA,22,FALSE))))</f>
        <v/>
      </c>
      <c r="AE662" s="20">
        <f ca="1">IFERROR(
   IF(
     OR(ISBLANK(P662),ISBLANK(Q662)),
     "",
     IF(
       AND(AB662&lt;&gt;"",OR(W662="Terminé",W662="En cours")),
       VLOOKUP(AD662,Setup_ScoreExactBonus!A:D,4,FALSE),
       0
     )),
  0)</f>
        <v>0</v>
      </c>
      <c r="AF662" s="21">
        <f t="shared" ca="1" si="59"/>
        <v>44</v>
      </c>
      <c r="AG662" s="21">
        <f ca="1">SUMIFS(AF$2:AF662,D$2:D662,D662)</f>
        <v>1247</v>
      </c>
    </row>
    <row r="663" spans="1:33" hidden="1" x14ac:dyDescent="0.35">
      <c r="A663" s="21">
        <f>IF(ISBLANK(B663),"",COUNTIF(B$2:B663,B663))-1</f>
        <v>24</v>
      </c>
      <c r="B663" s="27">
        <v>14</v>
      </c>
      <c r="C663" s="10">
        <f>VLOOKUP($A663+IF($A663=0,1,0),Database!$A:$Y,7,FALSE)</f>
        <v>46191.166666666664</v>
      </c>
      <c r="D663" s="21" t="str">
        <f>VLOOKUP(Pronostics!$B663,Setup_MPP!$A:$G,3,FALSE)</f>
        <v>MarieEYT</v>
      </c>
      <c r="E663" s="21" t="str">
        <f>VLOOKUP(Pronostics!$B663,Setup_MPP!$A:$G,2,FALSE)</f>
        <v>Marie EXBRAYAT</v>
      </c>
      <c r="F663" s="21" t="str">
        <f>VLOOKUP($B663,Setup_MPP!$A:$E,4,FALSE)</f>
        <v>#FFAFD2</v>
      </c>
      <c r="G663" s="21" t="str">
        <f>VLOOKUP($B663,Setup_MPP!$A:$E,5,FALSE)</f>
        <v>#F2589B</v>
      </c>
      <c r="H663" s="21" t="str">
        <f>IFERROR(IF(AND(A663&gt;=1,A663&lt;=104),VLOOKUP($A663,Location!$A:$J,6,FALSE),IF(A663=0,"Avant l'ouverture",IF(OR(A663=105,A663=106),"Bonus"))),"")</f>
        <v>Tour 1</v>
      </c>
      <c r="I663" s="21" t="str">
        <f>IF(LEFT(H663,4)="Tour",VLOOKUP(A663,Database!$A:$C,3,FALSE),"")</f>
        <v>K</v>
      </c>
      <c r="J663" s="21" t="str">
        <f>VLOOKUP($A663,Location!$A:$J,7,FALSE)</f>
        <v>Ouzbékistan</v>
      </c>
      <c r="K663" s="21" t="str">
        <f>IFERROR(VLOOKUP(J663,Setup_Team!$B:$C,2,FALSE), "TDB")</f>
        <v>NZD</v>
      </c>
      <c r="L663" s="21" t="str">
        <f>VLOOKUP($A663,Location!$A:$J,8,FALSE)</f>
        <v>Colombie</v>
      </c>
      <c r="M663" s="21" t="str">
        <f>IFERROR(VLOOKUP(L663,Setup_Team!$B:$C,2,FALSE), "TDB")</f>
        <v>COL</v>
      </c>
      <c r="N663" s="21" t="str">
        <f>VLOOKUP($A663,Location!$A:$J,9,FALSE)</f>
        <v>Mexique City</v>
      </c>
      <c r="O663" s="21" t="str">
        <f>VLOOKUP($A663,Location!$A:$J,10,FALSE)</f>
        <v>Estadio Azteca</v>
      </c>
      <c r="P663" s="27">
        <v>0</v>
      </c>
      <c r="Q663" s="27">
        <v>2</v>
      </c>
      <c r="R663" s="27" t="str">
        <f t="shared" si="61"/>
        <v>0-2</v>
      </c>
      <c r="S663" s="21">
        <v>0</v>
      </c>
      <c r="T663" s="20">
        <f>VLOOKUP($A663,Database!$A:$Y,10,FALSE)</f>
        <v>157</v>
      </c>
      <c r="U663" s="20">
        <f>VLOOKUP($A663,Database!$A:$Y,11,FALSE)</f>
        <v>130</v>
      </c>
      <c r="V663" s="20">
        <f>VLOOKUP($A663,Database!$A:$Y,12,FALSE)</f>
        <v>44</v>
      </c>
      <c r="W663" s="20" t="str">
        <f>VLOOKUP(A663,Database!A:M,13,FALSE)</f>
        <v>Terminé</v>
      </c>
      <c r="X663" s="20">
        <f>VLOOKUP($A663,Database!$A:$Y,20,FALSE)</f>
        <v>1</v>
      </c>
      <c r="Y663" s="20">
        <f>VLOOKUP($A663,Database!$A:$Y,21,FALSE)</f>
        <v>3</v>
      </c>
      <c r="Z663" s="20">
        <f t="shared" si="60"/>
        <v>0</v>
      </c>
      <c r="AA663" s="20">
        <f t="shared" si="56"/>
        <v>1</v>
      </c>
      <c r="AB663" s="20">
        <f t="shared" ca="1" si="57"/>
        <v>44</v>
      </c>
      <c r="AC663" s="20">
        <f t="shared" ca="1" si="58"/>
        <v>0</v>
      </c>
      <c r="AD663" s="20" t="str">
        <f ca="1">IF(AC663=0,"",IF(OR(ISBLANK(P663),ISBLANK(Q663)),"",IF(ISBLANK(VLOOKUP(A663,Database!A:AA,22,FALSE)),"",VLOOKUP(A663,Database!A:AA,22,FALSE))))</f>
        <v/>
      </c>
      <c r="AE663" s="20">
        <f ca="1">IFERROR(
   IF(
     OR(ISBLANK(P663),ISBLANK(Q663)),
     "",
     IF(
       AND(AB663&lt;&gt;"",OR(W663="Terminé",W663="En cours")),
       VLOOKUP(AD663,Setup_ScoreExactBonus!A:D,4,FALSE),
       0
     )),
  0)</f>
        <v>0</v>
      </c>
      <c r="AF663" s="21">
        <f t="shared" ca="1" si="59"/>
        <v>44</v>
      </c>
      <c r="AG663" s="21">
        <f ca="1">SUMIFS(AF$2:AF663,D$2:D663,D663)</f>
        <v>864</v>
      </c>
    </row>
    <row r="664" spans="1:33" hidden="1" x14ac:dyDescent="0.35">
      <c r="A664" s="21">
        <f>IF(ISBLANK(B664),"",COUNTIF(B$2:B664,B664))-1</f>
        <v>24</v>
      </c>
      <c r="B664" s="27">
        <v>15</v>
      </c>
      <c r="C664" s="10">
        <f>VLOOKUP($A664+IF($A664=0,1,0),Database!$A:$Y,7,FALSE)</f>
        <v>46191.166666666664</v>
      </c>
      <c r="D664" s="21" t="str">
        <f>VLOOKUP(Pronostics!$B664,Setup_MPP!$A:$G,3,FALSE)</f>
        <v>Amino28</v>
      </c>
      <c r="E664" s="21" t="str">
        <f>VLOOKUP(Pronostics!$B664,Setup_MPP!$A:$G,2,FALSE)</f>
        <v>Amine ZARROUKI</v>
      </c>
      <c r="F664" s="21" t="str">
        <f>VLOOKUP($B664,Setup_MPP!$A:$E,4,FALSE)</f>
        <v>#FF9898</v>
      </c>
      <c r="G664" s="21" t="str">
        <f>VLOOKUP($B664,Setup_MPP!$A:$E,5,FALSE)</f>
        <v>#FF5D5D</v>
      </c>
      <c r="H664" s="21" t="str">
        <f>IFERROR(IF(AND(A664&gt;=1,A664&lt;=104),VLOOKUP($A664,Location!$A:$J,6,FALSE),IF(A664=0,"Avant l'ouverture",IF(OR(A664=105,A664=106),"Bonus"))),"")</f>
        <v>Tour 1</v>
      </c>
      <c r="I664" s="21" t="str">
        <f>IF(LEFT(H664,4)="Tour",VLOOKUP(A664,Database!$A:$C,3,FALSE),"")</f>
        <v>K</v>
      </c>
      <c r="J664" s="21" t="str">
        <f>VLOOKUP($A664,Location!$A:$J,7,FALSE)</f>
        <v>Ouzbékistan</v>
      </c>
      <c r="K664" s="21" t="str">
        <f>IFERROR(VLOOKUP(J664,Setup_Team!$B:$C,2,FALSE), "TDB")</f>
        <v>NZD</v>
      </c>
      <c r="L664" s="21" t="str">
        <f>VLOOKUP($A664,Location!$A:$J,8,FALSE)</f>
        <v>Colombie</v>
      </c>
      <c r="M664" s="21" t="str">
        <f>IFERROR(VLOOKUP(L664,Setup_Team!$B:$C,2,FALSE), "TDB")</f>
        <v>COL</v>
      </c>
      <c r="N664" s="21" t="str">
        <f>VLOOKUP($A664,Location!$A:$J,9,FALSE)</f>
        <v>Mexique City</v>
      </c>
      <c r="O664" s="21" t="str">
        <f>VLOOKUP($A664,Location!$A:$J,10,FALSE)</f>
        <v>Estadio Azteca</v>
      </c>
      <c r="P664" s="27">
        <v>0</v>
      </c>
      <c r="Q664" s="27">
        <v>2</v>
      </c>
      <c r="R664" s="27" t="str">
        <f t="shared" si="61"/>
        <v>0-2</v>
      </c>
      <c r="S664" s="21">
        <v>0</v>
      </c>
      <c r="T664" s="20">
        <f>VLOOKUP($A664,Database!$A:$Y,10,FALSE)</f>
        <v>157</v>
      </c>
      <c r="U664" s="20">
        <f>VLOOKUP($A664,Database!$A:$Y,11,FALSE)</f>
        <v>130</v>
      </c>
      <c r="V664" s="20">
        <f>VLOOKUP($A664,Database!$A:$Y,12,FALSE)</f>
        <v>44</v>
      </c>
      <c r="W664" s="20" t="str">
        <f>VLOOKUP(A664,Database!A:M,13,FALSE)</f>
        <v>Terminé</v>
      </c>
      <c r="X664" s="20">
        <f>VLOOKUP($A664,Database!$A:$Y,20,FALSE)</f>
        <v>1</v>
      </c>
      <c r="Y664" s="20">
        <f>VLOOKUP($A664,Database!$A:$Y,21,FALSE)</f>
        <v>3</v>
      </c>
      <c r="Z664" s="20">
        <f t="shared" si="60"/>
        <v>0</v>
      </c>
      <c r="AA664" s="20">
        <f t="shared" si="56"/>
        <v>1</v>
      </c>
      <c r="AB664" s="20">
        <f t="shared" ca="1" si="57"/>
        <v>44</v>
      </c>
      <c r="AC664" s="20">
        <f t="shared" ca="1" si="58"/>
        <v>0</v>
      </c>
      <c r="AD664" s="20" t="str">
        <f ca="1">IF(AC664=0,"",IF(OR(ISBLANK(P664),ISBLANK(Q664)),"",IF(ISBLANK(VLOOKUP(A664,Database!A:AA,22,FALSE)),"",VLOOKUP(A664,Database!A:AA,22,FALSE))))</f>
        <v/>
      </c>
      <c r="AE664" s="20">
        <f ca="1">IFERROR(
   IF(
     OR(ISBLANK(P664),ISBLANK(Q664)),
     "",
     IF(
       AND(AB664&lt;&gt;"",OR(W664="Terminé",W664="En cours")),
       VLOOKUP(AD664,Setup_ScoreExactBonus!A:D,4,FALSE),
       0
     )),
  0)</f>
        <v>0</v>
      </c>
      <c r="AF664" s="21">
        <f t="shared" ca="1" si="59"/>
        <v>44</v>
      </c>
      <c r="AG664" s="21">
        <f ca="1">SUMIFS(AF$2:AF664,D$2:D664,D664)</f>
        <v>729</v>
      </c>
    </row>
    <row r="665" spans="1:33" hidden="1" x14ac:dyDescent="0.35">
      <c r="A665" s="21">
        <f>IF(ISBLANK(B665),"",COUNTIF(B$2:B665,B665))-1</f>
        <v>24</v>
      </c>
      <c r="B665" s="27">
        <v>16</v>
      </c>
      <c r="C665" s="10">
        <f>VLOOKUP($A665+IF($A665=0,1,0),Database!$A:$Y,7,FALSE)</f>
        <v>46191.166666666664</v>
      </c>
      <c r="D665" s="21" t="str">
        <f>VLOOKUP(Pronostics!$B665,Setup_MPP!$A:$G,3,FALSE)</f>
        <v>RomaLaura</v>
      </c>
      <c r="E665" s="21" t="str">
        <f>VLOOKUP(Pronostics!$B665,Setup_MPP!$A:$G,2,FALSE)</f>
        <v>Laura GIULIANO</v>
      </c>
      <c r="F665" s="21" t="str">
        <f>VLOOKUP($B665,Setup_MPP!$A:$E,4,FALSE)</f>
        <v>#86A4FE</v>
      </c>
      <c r="G665" s="21" t="str">
        <f>VLOOKUP($B665,Setup_MPP!$A:$E,5,FALSE)</f>
        <v>#3769FF</v>
      </c>
      <c r="H665" s="21" t="str">
        <f>IFERROR(IF(AND(A665&gt;=1,A665&lt;=104),VLOOKUP($A665,Location!$A:$J,6,FALSE),IF(A665=0,"Avant l'ouverture",IF(OR(A665=105,A665=106),"Bonus"))),"")</f>
        <v>Tour 1</v>
      </c>
      <c r="I665" s="21" t="str">
        <f>IF(LEFT(H665,4)="Tour",VLOOKUP(A665,Database!$A:$C,3,FALSE),"")</f>
        <v>K</v>
      </c>
      <c r="J665" s="21" t="str">
        <f>VLOOKUP($A665,Location!$A:$J,7,FALSE)</f>
        <v>Ouzbékistan</v>
      </c>
      <c r="K665" s="21" t="str">
        <f>IFERROR(VLOOKUP(J665,Setup_Team!$B:$C,2,FALSE), "TDB")</f>
        <v>NZD</v>
      </c>
      <c r="L665" s="21" t="str">
        <f>VLOOKUP($A665,Location!$A:$J,8,FALSE)</f>
        <v>Colombie</v>
      </c>
      <c r="M665" s="21" t="str">
        <f>IFERROR(VLOOKUP(L665,Setup_Team!$B:$C,2,FALSE), "TDB")</f>
        <v>COL</v>
      </c>
      <c r="N665" s="21" t="str">
        <f>VLOOKUP($A665,Location!$A:$J,9,FALSE)</f>
        <v>Mexique City</v>
      </c>
      <c r="O665" s="21" t="str">
        <f>VLOOKUP($A665,Location!$A:$J,10,FALSE)</f>
        <v>Estadio Azteca</v>
      </c>
      <c r="P665" s="27">
        <v>0</v>
      </c>
      <c r="Q665" s="27">
        <v>1</v>
      </c>
      <c r="R665" s="27" t="str">
        <f t="shared" si="61"/>
        <v>0-1</v>
      </c>
      <c r="S665" s="21">
        <v>0</v>
      </c>
      <c r="T665" s="20">
        <f>VLOOKUP($A665,Database!$A:$Y,10,FALSE)</f>
        <v>157</v>
      </c>
      <c r="U665" s="20">
        <f>VLOOKUP($A665,Database!$A:$Y,11,FALSE)</f>
        <v>130</v>
      </c>
      <c r="V665" s="20">
        <f>VLOOKUP($A665,Database!$A:$Y,12,FALSE)</f>
        <v>44</v>
      </c>
      <c r="W665" s="20" t="str">
        <f>VLOOKUP(A665,Database!A:M,13,FALSE)</f>
        <v>Terminé</v>
      </c>
      <c r="X665" s="20">
        <f>VLOOKUP($A665,Database!$A:$Y,20,FALSE)</f>
        <v>1</v>
      </c>
      <c r="Y665" s="20">
        <f>VLOOKUP($A665,Database!$A:$Y,21,FALSE)</f>
        <v>3</v>
      </c>
      <c r="Z665" s="20">
        <f t="shared" si="60"/>
        <v>0</v>
      </c>
      <c r="AA665" s="20">
        <f t="shared" si="56"/>
        <v>1</v>
      </c>
      <c r="AB665" s="20">
        <f t="shared" ca="1" si="57"/>
        <v>44</v>
      </c>
      <c r="AC665" s="20">
        <f t="shared" ca="1" si="58"/>
        <v>0</v>
      </c>
      <c r="AD665" s="20" t="str">
        <f ca="1">IF(AC665=0,"",IF(OR(ISBLANK(P665),ISBLANK(Q665)),"",IF(ISBLANK(VLOOKUP(A665,Database!A:AA,22,FALSE)),"",VLOOKUP(A665,Database!A:AA,22,FALSE))))</f>
        <v/>
      </c>
      <c r="AE665" s="20">
        <f ca="1">IFERROR(
   IF(
     OR(ISBLANK(P665),ISBLANK(Q665)),
     "",
     IF(
       AND(AB665&lt;&gt;"",OR(W665="Terminé",W665="En cours")),
       VLOOKUP(AD665,Setup_ScoreExactBonus!A:D,4,FALSE),
       0
     )),
  0)</f>
        <v>0</v>
      </c>
      <c r="AF665" s="21">
        <f t="shared" ca="1" si="59"/>
        <v>44</v>
      </c>
      <c r="AG665" s="21">
        <f ca="1">SUMIFS(AF$2:AF665,D$2:D665,D665)</f>
        <v>508</v>
      </c>
    </row>
    <row r="666" spans="1:33" hidden="1" x14ac:dyDescent="0.35">
      <c r="A666" s="21">
        <f>IF(ISBLANK(B666),"",COUNTIF(B$2:B666,B666))-1</f>
        <v>24</v>
      </c>
      <c r="B666" s="27">
        <v>17</v>
      </c>
      <c r="C666" s="10">
        <f>VLOOKUP($A666+IF($A666=0,1,0),Database!$A:$Y,7,FALSE)</f>
        <v>46191.166666666664</v>
      </c>
      <c r="D666" s="21" t="str">
        <f>VLOOKUP(Pronostics!$B666,Setup_MPP!$A:$G,3,FALSE)</f>
        <v>Julien_cri</v>
      </c>
      <c r="E666" s="21" t="str">
        <f>VLOOKUP(Pronostics!$B666,Setup_MPP!$A:$G,2,FALSE)</f>
        <v>Julien CRIMOTEL</v>
      </c>
      <c r="F666" s="21" t="str">
        <f>VLOOKUP($B666,Setup_MPP!$A:$E,4,FALSE)</f>
        <v>#FFB0B0</v>
      </c>
      <c r="G666" s="21" t="str">
        <f>VLOOKUP($B666,Setup_MPP!$A:$E,5,FALSE)</f>
        <v>#F25757</v>
      </c>
      <c r="H666" s="21" t="str">
        <f>IFERROR(IF(AND(A666&gt;=1,A666&lt;=104),VLOOKUP($A666,Location!$A:$J,6,FALSE),IF(A666=0,"Avant l'ouverture",IF(OR(A666=105,A666=106),"Bonus"))),"")</f>
        <v>Tour 1</v>
      </c>
      <c r="I666" s="21" t="str">
        <f>IF(LEFT(H666,4)="Tour",VLOOKUP(A666,Database!$A:$C,3,FALSE),"")</f>
        <v>K</v>
      </c>
      <c r="J666" s="21" t="str">
        <f>VLOOKUP($A666,Location!$A:$J,7,FALSE)</f>
        <v>Ouzbékistan</v>
      </c>
      <c r="K666" s="21" t="str">
        <f>IFERROR(VLOOKUP(J666,Setup_Team!$B:$C,2,FALSE), "TDB")</f>
        <v>NZD</v>
      </c>
      <c r="L666" s="21" t="str">
        <f>VLOOKUP($A666,Location!$A:$J,8,FALSE)</f>
        <v>Colombie</v>
      </c>
      <c r="M666" s="21" t="str">
        <f>IFERROR(VLOOKUP(L666,Setup_Team!$B:$C,2,FALSE), "TDB")</f>
        <v>COL</v>
      </c>
      <c r="N666" s="21" t="str">
        <f>VLOOKUP($A666,Location!$A:$J,9,FALSE)</f>
        <v>Mexique City</v>
      </c>
      <c r="O666" s="21" t="str">
        <f>VLOOKUP($A666,Location!$A:$J,10,FALSE)</f>
        <v>Estadio Azteca</v>
      </c>
      <c r="P666" s="27">
        <v>0</v>
      </c>
      <c r="Q666" s="27">
        <v>3</v>
      </c>
      <c r="R666" s="27" t="str">
        <f t="shared" si="61"/>
        <v>0-3</v>
      </c>
      <c r="S666" s="21">
        <v>0</v>
      </c>
      <c r="T666" s="20">
        <f>VLOOKUP($A666,Database!$A:$Y,10,FALSE)</f>
        <v>157</v>
      </c>
      <c r="U666" s="20">
        <f>VLOOKUP($A666,Database!$A:$Y,11,FALSE)</f>
        <v>130</v>
      </c>
      <c r="V666" s="20">
        <f>VLOOKUP($A666,Database!$A:$Y,12,FALSE)</f>
        <v>44</v>
      </c>
      <c r="W666" s="20" t="str">
        <f>VLOOKUP(A666,Database!A:M,13,FALSE)</f>
        <v>Terminé</v>
      </c>
      <c r="X666" s="20">
        <f>VLOOKUP($A666,Database!$A:$Y,20,FALSE)</f>
        <v>1</v>
      </c>
      <c r="Y666" s="20">
        <f>VLOOKUP($A666,Database!$A:$Y,21,FALSE)</f>
        <v>3</v>
      </c>
      <c r="Z666" s="20">
        <f t="shared" si="60"/>
        <v>0</v>
      </c>
      <c r="AA666" s="20">
        <f t="shared" si="56"/>
        <v>1</v>
      </c>
      <c r="AB666" s="20">
        <f t="shared" ca="1" si="57"/>
        <v>44</v>
      </c>
      <c r="AC666" s="20">
        <f t="shared" ca="1" si="58"/>
        <v>0</v>
      </c>
      <c r="AD666" s="20" t="str">
        <f ca="1">IF(AC666=0,"",IF(OR(ISBLANK(P666),ISBLANK(Q666)),"",IF(ISBLANK(VLOOKUP(A666,Database!A:AA,22,FALSE)),"",VLOOKUP(A666,Database!A:AA,22,FALSE))))</f>
        <v/>
      </c>
      <c r="AE666" s="20">
        <f ca="1">IFERROR(
   IF(
     OR(ISBLANK(P666),ISBLANK(Q666)),
     "",
     IF(
       AND(AB666&lt;&gt;"",OR(W666="Terminé",W666="En cours")),
       VLOOKUP(AD666,Setup_ScoreExactBonus!A:D,4,FALSE),
       0
     )),
  0)</f>
        <v>0</v>
      </c>
      <c r="AF666" s="21">
        <f t="shared" ca="1" si="59"/>
        <v>44</v>
      </c>
      <c r="AG666" s="21">
        <f ca="1">SUMIFS(AF$2:AF666,D$2:D666,D666)</f>
        <v>791</v>
      </c>
    </row>
    <row r="667" spans="1:33" hidden="1" x14ac:dyDescent="0.35">
      <c r="A667" s="21">
        <f>IF(ISBLANK(B667),"",COUNTIF(B$2:B667,B667))-1</f>
        <v>24</v>
      </c>
      <c r="B667" s="27">
        <v>18</v>
      </c>
      <c r="C667" s="10">
        <f>VLOOKUP($A667+IF($A667=0,1,0),Database!$A:$Y,7,FALSE)</f>
        <v>46191.166666666664</v>
      </c>
      <c r="D667" s="21" t="str">
        <f>VLOOKUP(Pronostics!$B667,Setup_MPP!$A:$G,3,FALSE)</f>
        <v>Cartone</v>
      </c>
      <c r="E667" s="21" t="str">
        <f>VLOOKUP(Pronostics!$B667,Setup_MPP!$A:$G,2,FALSE)</f>
        <v>Quentin CARTON</v>
      </c>
      <c r="F667" s="21" t="str">
        <f>VLOOKUP($B667,Setup_MPP!$A:$E,4,FALSE)</f>
        <v>#F0BC42</v>
      </c>
      <c r="G667" s="21" t="str">
        <f>VLOOKUP($B667,Setup_MPP!$A:$E,5,FALSE)</f>
        <v>#8E1F2F</v>
      </c>
      <c r="H667" s="21" t="str">
        <f>IFERROR(IF(AND(A667&gt;=1,A667&lt;=104),VLOOKUP($A667,Location!$A:$J,6,FALSE),IF(A667=0,"Avant l'ouverture",IF(OR(A667=105,A667=106),"Bonus"))),"")</f>
        <v>Tour 1</v>
      </c>
      <c r="I667" s="21" t="str">
        <f>IF(LEFT(H667,4)="Tour",VLOOKUP(A667,Database!$A:$C,3,FALSE),"")</f>
        <v>K</v>
      </c>
      <c r="J667" s="21" t="str">
        <f>VLOOKUP($A667,Location!$A:$J,7,FALSE)</f>
        <v>Ouzbékistan</v>
      </c>
      <c r="K667" s="21" t="str">
        <f>IFERROR(VLOOKUP(J667,Setup_Team!$B:$C,2,FALSE), "TDB")</f>
        <v>NZD</v>
      </c>
      <c r="L667" s="21" t="str">
        <f>VLOOKUP($A667,Location!$A:$J,8,FALSE)</f>
        <v>Colombie</v>
      </c>
      <c r="M667" s="21" t="str">
        <f>IFERROR(VLOOKUP(L667,Setup_Team!$B:$C,2,FALSE), "TDB")</f>
        <v>COL</v>
      </c>
      <c r="N667" s="21" t="str">
        <f>VLOOKUP($A667,Location!$A:$J,9,FALSE)</f>
        <v>Mexique City</v>
      </c>
      <c r="O667" s="21" t="str">
        <f>VLOOKUP($A667,Location!$A:$J,10,FALSE)</f>
        <v>Estadio Azteca</v>
      </c>
      <c r="P667" s="27">
        <v>1</v>
      </c>
      <c r="Q667" s="27">
        <v>1</v>
      </c>
      <c r="R667" s="27" t="str">
        <f t="shared" si="61"/>
        <v>1-1</v>
      </c>
      <c r="S667" s="21">
        <v>0</v>
      </c>
      <c r="T667" s="20">
        <f>VLOOKUP($A667,Database!$A:$Y,10,FALSE)</f>
        <v>157</v>
      </c>
      <c r="U667" s="20">
        <f>VLOOKUP($A667,Database!$A:$Y,11,FALSE)</f>
        <v>130</v>
      </c>
      <c r="V667" s="20">
        <f>VLOOKUP($A667,Database!$A:$Y,12,FALSE)</f>
        <v>44</v>
      </c>
      <c r="W667" s="20" t="str">
        <f>VLOOKUP(A667,Database!A:M,13,FALSE)</f>
        <v>Terminé</v>
      </c>
      <c r="X667" s="20">
        <f>VLOOKUP($A667,Database!$A:$Y,20,FALSE)</f>
        <v>1</v>
      </c>
      <c r="Y667" s="20">
        <f>VLOOKUP($A667,Database!$A:$Y,21,FALSE)</f>
        <v>3</v>
      </c>
      <c r="Z667" s="20">
        <f t="shared" si="60"/>
        <v>0</v>
      </c>
      <c r="AA667" s="20">
        <f t="shared" si="56"/>
        <v>0</v>
      </c>
      <c r="AB667" s="20">
        <f t="shared" ca="1" si="57"/>
        <v>0</v>
      </c>
      <c r="AC667" s="20">
        <f t="shared" ca="1" si="58"/>
        <v>0</v>
      </c>
      <c r="AD667" s="20" t="str">
        <f ca="1">IF(AC667=0,"",IF(OR(ISBLANK(P667),ISBLANK(Q667)),"",IF(ISBLANK(VLOOKUP(A667,Database!A:AA,22,FALSE)),"",VLOOKUP(A667,Database!A:AA,22,FALSE))))</f>
        <v/>
      </c>
      <c r="AE667" s="20">
        <f ca="1">IFERROR(
   IF(
     OR(ISBLANK(P667),ISBLANK(Q667)),
     "",
     IF(
       AND(AB667&lt;&gt;"",OR(W667="Terminé",W667="En cours")),
       VLOOKUP(AD667,Setup_ScoreExactBonus!A:D,4,FALSE),
       0
     )),
  0)</f>
        <v>0</v>
      </c>
      <c r="AF667" s="21">
        <f t="shared" ca="1" si="59"/>
        <v>0</v>
      </c>
      <c r="AG667" s="21">
        <f ca="1">SUMIFS(AF$2:AF667,D$2:D667,D667)</f>
        <v>902</v>
      </c>
    </row>
    <row r="668" spans="1:33" hidden="1" x14ac:dyDescent="0.35">
      <c r="A668" s="21">
        <f>IF(ISBLANK(B668),"",COUNTIF(B$2:B668,B668))-1</f>
        <v>24</v>
      </c>
      <c r="B668" s="27">
        <v>19</v>
      </c>
      <c r="C668" s="10">
        <f>VLOOKUP($A668+IF($A668=0,1,0),Database!$A:$Y,7,FALSE)</f>
        <v>46191.166666666664</v>
      </c>
      <c r="D668" s="21" t="str">
        <f>VLOOKUP(Pronostics!$B668,Setup_MPP!$A:$G,3,FALSE)</f>
        <v>YramVi</v>
      </c>
      <c r="E668" s="21" t="str">
        <f>VLOOKUP(Pronostics!$B668,Setup_MPP!$A:$G,2,FALSE)</f>
        <v>Eyram TETSHIE</v>
      </c>
      <c r="F668" s="21" t="str">
        <f>VLOOKUP($B668,Setup_MPP!$A:$E,4,FALSE)</f>
        <v>#E8B28F</v>
      </c>
      <c r="G668" s="21" t="str">
        <f>VLOOKUP($B668,Setup_MPP!$A:$E,5,FALSE)</f>
        <v>#E65568</v>
      </c>
      <c r="H668" s="21" t="str">
        <f>IFERROR(IF(AND(A668&gt;=1,A668&lt;=104),VLOOKUP($A668,Location!$A:$J,6,FALSE),IF(A668=0,"Avant l'ouverture",IF(OR(A668=105,A668=106),"Bonus"))),"")</f>
        <v>Tour 1</v>
      </c>
      <c r="I668" s="21" t="str">
        <f>IF(LEFT(H668,4)="Tour",VLOOKUP(A668,Database!$A:$C,3,FALSE),"")</f>
        <v>K</v>
      </c>
      <c r="J668" s="21" t="str">
        <f>VLOOKUP($A668,Location!$A:$J,7,FALSE)</f>
        <v>Ouzbékistan</v>
      </c>
      <c r="K668" s="21" t="str">
        <f>IFERROR(VLOOKUP(J668,Setup_Team!$B:$C,2,FALSE), "TDB")</f>
        <v>NZD</v>
      </c>
      <c r="L668" s="21" t="str">
        <f>VLOOKUP($A668,Location!$A:$J,8,FALSE)</f>
        <v>Colombie</v>
      </c>
      <c r="M668" s="21" t="str">
        <f>IFERROR(VLOOKUP(L668,Setup_Team!$B:$C,2,FALSE), "TDB")</f>
        <v>COL</v>
      </c>
      <c r="N668" s="21" t="str">
        <f>VLOOKUP($A668,Location!$A:$J,9,FALSE)</f>
        <v>Mexique City</v>
      </c>
      <c r="O668" s="21" t="str">
        <f>VLOOKUP($A668,Location!$A:$J,10,FALSE)</f>
        <v>Estadio Azteca</v>
      </c>
      <c r="P668" s="27">
        <v>1</v>
      </c>
      <c r="Q668" s="27">
        <v>3</v>
      </c>
      <c r="R668" s="27" t="str">
        <f t="shared" si="61"/>
        <v>1-3</v>
      </c>
      <c r="S668" s="21">
        <v>0</v>
      </c>
      <c r="T668" s="20">
        <f>VLOOKUP($A668,Database!$A:$Y,10,FALSE)</f>
        <v>157</v>
      </c>
      <c r="U668" s="20">
        <f>VLOOKUP($A668,Database!$A:$Y,11,FALSE)</f>
        <v>130</v>
      </c>
      <c r="V668" s="20">
        <f>VLOOKUP($A668,Database!$A:$Y,12,FALSE)</f>
        <v>44</v>
      </c>
      <c r="W668" s="20" t="str">
        <f>VLOOKUP(A668,Database!A:M,13,FALSE)</f>
        <v>Terminé</v>
      </c>
      <c r="X668" s="20">
        <f>VLOOKUP($A668,Database!$A:$Y,20,FALSE)</f>
        <v>1</v>
      </c>
      <c r="Y668" s="20">
        <f>VLOOKUP($A668,Database!$A:$Y,21,FALSE)</f>
        <v>3</v>
      </c>
      <c r="Z668" s="20">
        <f t="shared" si="60"/>
        <v>0</v>
      </c>
      <c r="AA668" s="20">
        <f t="shared" si="56"/>
        <v>1</v>
      </c>
      <c r="AB668" s="20">
        <f t="shared" ca="1" si="57"/>
        <v>44</v>
      </c>
      <c r="AC668" s="20">
        <f t="shared" ca="1" si="58"/>
        <v>1</v>
      </c>
      <c r="AD668" s="20" t="str">
        <f ca="1">IF(AC668=0,"",IF(OR(ISBLANK(P668),ISBLANK(Q668)),"",IF(ISBLANK(VLOOKUP(A668,Database!A:AA,22,FALSE)),"",VLOOKUP(A668,Database!A:AA,22,FALSE))))</f>
        <v>Très rare</v>
      </c>
      <c r="AE668" s="20">
        <f ca="1">IFERROR(
   IF(
     OR(ISBLANK(P668),ISBLANK(Q668)),
     "",
     IF(
       AND(AB668&lt;&gt;"",OR(W668="Terminé",W668="En cours")),
       VLOOKUP(AD668,Setup_ScoreExactBonus!A:D,4,FALSE),
       0
     )),
  0)</f>
        <v>50</v>
      </c>
      <c r="AF668" s="21">
        <f t="shared" ca="1" si="59"/>
        <v>94</v>
      </c>
      <c r="AG668" s="21">
        <f ca="1">SUMIFS(AF$2:AF668,D$2:D668,D668)</f>
        <v>809</v>
      </c>
    </row>
    <row r="669" spans="1:33" hidden="1" x14ac:dyDescent="0.35">
      <c r="A669" s="21">
        <f>IF(ISBLANK(B669),"",COUNTIF(B$2:B669,B669))-1</f>
        <v>24</v>
      </c>
      <c r="B669" s="27">
        <v>20</v>
      </c>
      <c r="C669" s="10">
        <f>VLOOKUP($A669+IF($A669=0,1,0),Database!$A:$Y,7,FALSE)</f>
        <v>46191.166666666664</v>
      </c>
      <c r="D669" s="21" t="str">
        <f>VLOOKUP(Pronostics!$B669,Setup_MPP!$A:$G,3,FALSE)</f>
        <v>Anis_MaFihache</v>
      </c>
      <c r="E669" s="21" t="str">
        <f>VLOOKUP(Pronostics!$B669,Setup_MPP!$A:$G,2,FALSE)</f>
        <v>Anis LEBIK</v>
      </c>
      <c r="F669" s="21" t="str">
        <f>VLOOKUP($B669,Setup_MPP!$A:$E,4,FALSE)</f>
        <v>#60DC8C</v>
      </c>
      <c r="G669" s="21" t="str">
        <f>VLOOKUP($B669,Setup_MPP!$A:$E,5,FALSE)</f>
        <v>#22A34F</v>
      </c>
      <c r="H669" s="21" t="str">
        <f>IFERROR(IF(AND(A669&gt;=1,A669&lt;=104),VLOOKUP($A669,Location!$A:$J,6,FALSE),IF(A669=0,"Avant l'ouverture",IF(OR(A669=105,A669=106),"Bonus"))),"")</f>
        <v>Tour 1</v>
      </c>
      <c r="I669" s="21" t="str">
        <f>IF(LEFT(H669,4)="Tour",VLOOKUP(A669,Database!$A:$C,3,FALSE),"")</f>
        <v>K</v>
      </c>
      <c r="J669" s="21" t="str">
        <f>VLOOKUP($A669,Location!$A:$J,7,FALSE)</f>
        <v>Ouzbékistan</v>
      </c>
      <c r="K669" s="21" t="str">
        <f>IFERROR(VLOOKUP(J669,Setup_Team!$B:$C,2,FALSE), "TDB")</f>
        <v>NZD</v>
      </c>
      <c r="L669" s="21" t="str">
        <f>VLOOKUP($A669,Location!$A:$J,8,FALSE)</f>
        <v>Colombie</v>
      </c>
      <c r="M669" s="21" t="str">
        <f>IFERROR(VLOOKUP(L669,Setup_Team!$B:$C,2,FALSE), "TDB")</f>
        <v>COL</v>
      </c>
      <c r="N669" s="21" t="str">
        <f>VLOOKUP($A669,Location!$A:$J,9,FALSE)</f>
        <v>Mexique City</v>
      </c>
      <c r="O669" s="21" t="str">
        <f>VLOOKUP($A669,Location!$A:$J,10,FALSE)</f>
        <v>Estadio Azteca</v>
      </c>
      <c r="P669" s="27">
        <v>1</v>
      </c>
      <c r="Q669" s="27">
        <v>2</v>
      </c>
      <c r="R669" s="27" t="str">
        <f t="shared" si="61"/>
        <v>1-2</v>
      </c>
      <c r="S669" s="21">
        <v>0</v>
      </c>
      <c r="T669" s="20">
        <f>VLOOKUP($A669,Database!$A:$Y,10,FALSE)</f>
        <v>157</v>
      </c>
      <c r="U669" s="20">
        <f>VLOOKUP($A669,Database!$A:$Y,11,FALSE)</f>
        <v>130</v>
      </c>
      <c r="V669" s="20">
        <f>VLOOKUP($A669,Database!$A:$Y,12,FALSE)</f>
        <v>44</v>
      </c>
      <c r="W669" s="20" t="str">
        <f>VLOOKUP(A669,Database!A:M,13,FALSE)</f>
        <v>Terminé</v>
      </c>
      <c r="X669" s="20">
        <f>VLOOKUP($A669,Database!$A:$Y,20,FALSE)</f>
        <v>1</v>
      </c>
      <c r="Y669" s="20">
        <f>VLOOKUP($A669,Database!$A:$Y,21,FALSE)</f>
        <v>3</v>
      </c>
      <c r="Z669" s="20">
        <f t="shared" si="60"/>
        <v>0</v>
      </c>
      <c r="AA669" s="20">
        <f t="shared" ref="AA669:AA732" si="62">IF(OR(ISBLANK(P669),ISBLANK(Q669)),"",IF(OR(AND(P669&gt;Q669,X669&gt;Y669),AND(P669=Q669,X669=Y669),AND(P669&lt;Q669,X669&lt;Y669)),1,0))</f>
        <v>1</v>
      </c>
      <c r="AB669" s="20">
        <f t="shared" ref="AB669:AB732" ca="1" si="63">IF(C669&lt;NOW(),IF(AND(P669&gt;Q669,X669&gt;Y669),T669,IF(AND(P669=Q669,X669=Y669),U669,IF(AND(P669&lt;Q669,X669&lt;Y669),V669,0))),"")</f>
        <v>44</v>
      </c>
      <c r="AC669" s="20">
        <f t="shared" ref="AC669:AC732" ca="1" si="64">IF(AND(P669=X669,Q669=Y669,NOT(ISBLANK(P669)),NOT(ISBLANK(Q669)),NOT(ISBLANK(X669)),NOT(ISBLANK(AB669))),1,0)</f>
        <v>0</v>
      </c>
      <c r="AD669" s="20" t="str">
        <f ca="1">IF(AC669=0,"",IF(OR(ISBLANK(P669),ISBLANK(Q669)),"",IF(ISBLANK(VLOOKUP(A669,Database!A:AA,22,FALSE)),"",VLOOKUP(A669,Database!A:AA,22,FALSE))))</f>
        <v/>
      </c>
      <c r="AE669" s="20">
        <f ca="1">IFERROR(
   IF(
     OR(ISBLANK(P669),ISBLANK(Q669)),
     "",
     IF(
       AND(AB669&lt;&gt;"",OR(W669="Terminé",W669="En cours")),
       VLOOKUP(AD669,Setup_ScoreExactBonus!A:D,4,FALSE),
       0
     )),
  0)</f>
        <v>0</v>
      </c>
      <c r="AF669" s="21">
        <f t="shared" ref="AF669:AF732" ca="1" si="65">IFERROR(IF(OR(ISBLANK(P669),ISBLANK(Q669)),0,IF(AB669&lt;&gt;"", AB669 + IF(AC669=1,AE669, 0), "") * (S669+1)),"")</f>
        <v>44</v>
      </c>
      <c r="AG669" s="21">
        <f ca="1">SUMIFS(AF$2:AF669,D$2:D669,D669)</f>
        <v>828</v>
      </c>
    </row>
    <row r="670" spans="1:33" hidden="1" x14ac:dyDescent="0.35">
      <c r="A670" s="21">
        <f>IF(ISBLANK(B670),"",COUNTIF(B$2:B670,B670))-1</f>
        <v>24</v>
      </c>
      <c r="B670" s="27">
        <v>21</v>
      </c>
      <c r="C670" s="10">
        <f>VLOOKUP($A670+IF($A670=0,1,0),Database!$A:$Y,7,FALSE)</f>
        <v>46191.166666666664</v>
      </c>
      <c r="D670" s="21" t="str">
        <f>VLOOKUP(Pronostics!$B670,Setup_MPP!$A:$G,3,FALSE)</f>
        <v>JUJULABOSS13</v>
      </c>
      <c r="E670" s="21" t="str">
        <f>VLOOKUP(Pronostics!$B670,Setup_MPP!$A:$G,2,FALSE)</f>
        <v>Julia BOUANAN</v>
      </c>
      <c r="F670" s="21" t="str">
        <f>VLOOKUP($B670,Setup_MPP!$A:$E,4,FALSE)</f>
        <v>#2FAEE0</v>
      </c>
      <c r="G670" s="21" t="str">
        <f>VLOOKUP($B670,Setup_MPP!$A:$E,5,FALSE)</f>
        <v>#BEA064</v>
      </c>
      <c r="H670" s="21" t="str">
        <f>IFERROR(IF(AND(A670&gt;=1,A670&lt;=104),VLOOKUP($A670,Location!$A:$J,6,FALSE),IF(A670=0,"Avant l'ouverture",IF(OR(A670=105,A670=106),"Bonus"))),"")</f>
        <v>Tour 1</v>
      </c>
      <c r="I670" s="21" t="str">
        <f>IF(LEFT(H670,4)="Tour",VLOOKUP(A670,Database!$A:$C,3,FALSE),"")</f>
        <v>K</v>
      </c>
      <c r="J670" s="21" t="str">
        <f>VLOOKUP($A670,Location!$A:$J,7,FALSE)</f>
        <v>Ouzbékistan</v>
      </c>
      <c r="K670" s="21" t="str">
        <f>IFERROR(VLOOKUP(J670,Setup_Team!$B:$C,2,FALSE), "TDB")</f>
        <v>NZD</v>
      </c>
      <c r="L670" s="21" t="str">
        <f>VLOOKUP($A670,Location!$A:$J,8,FALSE)</f>
        <v>Colombie</v>
      </c>
      <c r="M670" s="21" t="str">
        <f>IFERROR(VLOOKUP(L670,Setup_Team!$B:$C,2,FALSE), "TDB")</f>
        <v>COL</v>
      </c>
      <c r="N670" s="21" t="str">
        <f>VLOOKUP($A670,Location!$A:$J,9,FALSE)</f>
        <v>Mexique City</v>
      </c>
      <c r="O670" s="21" t="str">
        <f>VLOOKUP($A670,Location!$A:$J,10,FALSE)</f>
        <v>Estadio Azteca</v>
      </c>
      <c r="P670" s="27">
        <v>1</v>
      </c>
      <c r="Q670" s="27">
        <v>3</v>
      </c>
      <c r="R670" s="27" t="str">
        <f t="shared" si="61"/>
        <v>1-3</v>
      </c>
      <c r="S670" s="21">
        <v>0</v>
      </c>
      <c r="T670" s="20">
        <f>VLOOKUP($A670,Database!$A:$Y,10,FALSE)</f>
        <v>157</v>
      </c>
      <c r="U670" s="20">
        <f>VLOOKUP($A670,Database!$A:$Y,11,FALSE)</f>
        <v>130</v>
      </c>
      <c r="V670" s="20">
        <f>VLOOKUP($A670,Database!$A:$Y,12,FALSE)</f>
        <v>44</v>
      </c>
      <c r="W670" s="20" t="str">
        <f>VLOOKUP(A670,Database!A:M,13,FALSE)</f>
        <v>Terminé</v>
      </c>
      <c r="X670" s="20">
        <f>VLOOKUP($A670,Database!$A:$Y,20,FALSE)</f>
        <v>1</v>
      </c>
      <c r="Y670" s="20">
        <f>VLOOKUP($A670,Database!$A:$Y,21,FALSE)</f>
        <v>3</v>
      </c>
      <c r="Z670" s="20">
        <f t="shared" si="60"/>
        <v>0</v>
      </c>
      <c r="AA670" s="20">
        <f t="shared" si="62"/>
        <v>1</v>
      </c>
      <c r="AB670" s="20">
        <f t="shared" ca="1" si="63"/>
        <v>44</v>
      </c>
      <c r="AC670" s="20">
        <f t="shared" ca="1" si="64"/>
        <v>1</v>
      </c>
      <c r="AD670" s="20" t="str">
        <f ca="1">IF(AC670=0,"",IF(OR(ISBLANK(P670),ISBLANK(Q670)),"",IF(ISBLANK(VLOOKUP(A670,Database!A:AA,22,FALSE)),"",VLOOKUP(A670,Database!A:AA,22,FALSE))))</f>
        <v>Très rare</v>
      </c>
      <c r="AE670" s="20">
        <f ca="1">IFERROR(
   IF(
     OR(ISBLANK(P670),ISBLANK(Q670)),
     "",
     IF(
       AND(AB670&lt;&gt;"",OR(W670="Terminé",W670="En cours")),
       VLOOKUP(AD670,Setup_ScoreExactBonus!A:D,4,FALSE),
       0
     )),
  0)</f>
        <v>50</v>
      </c>
      <c r="AF670" s="21">
        <f t="shared" ca="1" si="65"/>
        <v>94</v>
      </c>
      <c r="AG670" s="21">
        <f ca="1">SUMIFS(AF$2:AF670,D$2:D670,D670)</f>
        <v>991</v>
      </c>
    </row>
    <row r="671" spans="1:33" hidden="1" x14ac:dyDescent="0.35">
      <c r="A671" s="21">
        <f>IF(ISBLANK(B671),"",COUNTIF(B$2:B671,B671))-1</f>
        <v>24</v>
      </c>
      <c r="B671" s="27">
        <v>22</v>
      </c>
      <c r="C671" s="10">
        <f>VLOOKUP($A671+IF($A671=0,1,0),Database!$A:$Y,7,FALSE)</f>
        <v>46191.166666666664</v>
      </c>
      <c r="D671" s="21" t="str">
        <f>VLOOKUP(Pronostics!$B671,Setup_MPP!$A:$G,3,FALSE)</f>
        <v>Jujumsrd</v>
      </c>
      <c r="E671" s="21" t="str">
        <f>VLOOKUP(Pronostics!$B671,Setup_MPP!$A:$G,2,FALSE)</f>
        <v>Julie Mansard</v>
      </c>
      <c r="F671" s="21" t="str">
        <f>VLOOKUP($B671,Setup_MPP!$A:$E,4,FALSE)</f>
        <v>#41DEF0</v>
      </c>
      <c r="G671" s="21" t="str">
        <f>VLOOKUP($B671,Setup_MPP!$A:$E,5,FALSE)</f>
        <v>#0BA6B7</v>
      </c>
      <c r="H671" s="21" t="str">
        <f>IFERROR(IF(AND(A671&gt;=1,A671&lt;=104),VLOOKUP($A671,Location!$A:$J,6,FALSE),IF(A671=0,"Avant l'ouverture",IF(OR(A671=105,A671=106),"Bonus"))),"")</f>
        <v>Tour 1</v>
      </c>
      <c r="I671" s="21" t="str">
        <f>IF(LEFT(H671,4)="Tour",VLOOKUP(A671,Database!$A:$C,3,FALSE),"")</f>
        <v>K</v>
      </c>
      <c r="J671" s="21" t="str">
        <f>VLOOKUP($A671,Location!$A:$J,7,FALSE)</f>
        <v>Ouzbékistan</v>
      </c>
      <c r="K671" s="21" t="str">
        <f>IFERROR(VLOOKUP(J671,Setup_Team!$B:$C,2,FALSE), "TDB")</f>
        <v>NZD</v>
      </c>
      <c r="L671" s="21" t="str">
        <f>VLOOKUP($A671,Location!$A:$J,8,FALSE)</f>
        <v>Colombie</v>
      </c>
      <c r="M671" s="21" t="str">
        <f>IFERROR(VLOOKUP(L671,Setup_Team!$B:$C,2,FALSE), "TDB")</f>
        <v>COL</v>
      </c>
      <c r="N671" s="21" t="str">
        <f>VLOOKUP($A671,Location!$A:$J,9,FALSE)</f>
        <v>Mexique City</v>
      </c>
      <c r="O671" s="21" t="str">
        <f>VLOOKUP($A671,Location!$A:$J,10,FALSE)</f>
        <v>Estadio Azteca</v>
      </c>
      <c r="P671" s="27">
        <v>2</v>
      </c>
      <c r="Q671" s="27">
        <v>2</v>
      </c>
      <c r="R671" s="27" t="str">
        <f t="shared" si="61"/>
        <v>2-2</v>
      </c>
      <c r="S671" s="21">
        <v>0</v>
      </c>
      <c r="T671" s="20">
        <f>VLOOKUP($A671,Database!$A:$Y,10,FALSE)</f>
        <v>157</v>
      </c>
      <c r="U671" s="20">
        <f>VLOOKUP($A671,Database!$A:$Y,11,FALSE)</f>
        <v>130</v>
      </c>
      <c r="V671" s="20">
        <f>VLOOKUP($A671,Database!$A:$Y,12,FALSE)</f>
        <v>44</v>
      </c>
      <c r="W671" s="20" t="str">
        <f>VLOOKUP(A671,Database!A:M,13,FALSE)</f>
        <v>Terminé</v>
      </c>
      <c r="X671" s="20">
        <f>VLOOKUP($A671,Database!$A:$Y,20,FALSE)</f>
        <v>1</v>
      </c>
      <c r="Y671" s="20">
        <f>VLOOKUP($A671,Database!$A:$Y,21,FALSE)</f>
        <v>3</v>
      </c>
      <c r="Z671" s="20">
        <f t="shared" si="60"/>
        <v>0</v>
      </c>
      <c r="AA671" s="20">
        <f t="shared" si="62"/>
        <v>0</v>
      </c>
      <c r="AB671" s="20">
        <f t="shared" ca="1" si="63"/>
        <v>0</v>
      </c>
      <c r="AC671" s="20">
        <f t="shared" ca="1" si="64"/>
        <v>0</v>
      </c>
      <c r="AD671" s="20" t="str">
        <f ca="1">IF(AC671=0,"",IF(OR(ISBLANK(P671),ISBLANK(Q671)),"",IF(ISBLANK(VLOOKUP(A671,Database!A:AA,22,FALSE)),"",VLOOKUP(A671,Database!A:AA,22,FALSE))))</f>
        <v/>
      </c>
      <c r="AE671" s="20">
        <f ca="1">IFERROR(
   IF(
     OR(ISBLANK(P671),ISBLANK(Q671)),
     "",
     IF(
       AND(AB671&lt;&gt;"",OR(W671="Terminé",W671="En cours")),
       VLOOKUP(AD671,Setup_ScoreExactBonus!A:D,4,FALSE),
       0
     )),
  0)</f>
        <v>0</v>
      </c>
      <c r="AF671" s="21">
        <f t="shared" ca="1" si="65"/>
        <v>0</v>
      </c>
      <c r="AG671" s="21">
        <f ca="1">SUMIFS(AF$2:AF671,D$2:D671,D671)</f>
        <v>548</v>
      </c>
    </row>
    <row r="672" spans="1:33" hidden="1" x14ac:dyDescent="0.35">
      <c r="A672" s="21">
        <f>IF(ISBLANK(B672),"",COUNTIF(B$2:B672,B672))-1</f>
        <v>24</v>
      </c>
      <c r="B672" s="27">
        <v>23</v>
      </c>
      <c r="C672" s="10">
        <f>VLOOKUP($A672+IF($A672=0,1,0),Database!$A:$Y,7,FALSE)</f>
        <v>46191.166666666664</v>
      </c>
      <c r="D672" s="21" t="str">
        <f>VLOOKUP(Pronostics!$B672,Setup_MPP!$A:$G,3,FALSE)</f>
        <v>DJUDJUPRONO</v>
      </c>
      <c r="E672" s="21" t="str">
        <f>VLOOKUP(Pronostics!$B672,Setup_MPP!$A:$G,2,FALSE)</f>
        <v>Juliette</v>
      </c>
      <c r="F672" s="21" t="str">
        <f>VLOOKUP($B672,Setup_MPP!$A:$E,4,FALSE)</f>
        <v>#F2A2A2</v>
      </c>
      <c r="G672" s="21" t="str">
        <f>VLOOKUP($B672,Setup_MPP!$A:$E,5,FALSE)</f>
        <v>#C25D5D</v>
      </c>
      <c r="H672" s="21" t="str">
        <f>IFERROR(IF(AND(A672&gt;=1,A672&lt;=104),VLOOKUP($A672,Location!$A:$J,6,FALSE),IF(A672=0,"Avant l'ouverture",IF(OR(A672=105,A672=106),"Bonus"))),"")</f>
        <v>Tour 1</v>
      </c>
      <c r="I672" s="21" t="str">
        <f>IF(LEFT(H672,4)="Tour",VLOOKUP(A672,Database!$A:$C,3,FALSE),"")</f>
        <v>K</v>
      </c>
      <c r="J672" s="21" t="str">
        <f>VLOOKUP($A672,Location!$A:$J,7,FALSE)</f>
        <v>Ouzbékistan</v>
      </c>
      <c r="K672" s="21" t="str">
        <f>IFERROR(VLOOKUP(J672,Setup_Team!$B:$C,2,FALSE), "TDB")</f>
        <v>NZD</v>
      </c>
      <c r="L672" s="21" t="str">
        <f>VLOOKUP($A672,Location!$A:$J,8,FALSE)</f>
        <v>Colombie</v>
      </c>
      <c r="M672" s="21" t="str">
        <f>IFERROR(VLOOKUP(L672,Setup_Team!$B:$C,2,FALSE), "TDB")</f>
        <v>COL</v>
      </c>
      <c r="N672" s="21" t="str">
        <f>VLOOKUP($A672,Location!$A:$J,9,FALSE)</f>
        <v>Mexique City</v>
      </c>
      <c r="O672" s="21" t="str">
        <f>VLOOKUP($A672,Location!$A:$J,10,FALSE)</f>
        <v>Estadio Azteca</v>
      </c>
      <c r="P672" s="27">
        <v>0</v>
      </c>
      <c r="Q672" s="27">
        <v>1</v>
      </c>
      <c r="R672" s="27" t="str">
        <f t="shared" si="61"/>
        <v>0-1</v>
      </c>
      <c r="S672" s="21">
        <v>0</v>
      </c>
      <c r="T672" s="20">
        <f>VLOOKUP($A672,Database!$A:$Y,10,FALSE)</f>
        <v>157</v>
      </c>
      <c r="U672" s="20">
        <f>VLOOKUP($A672,Database!$A:$Y,11,FALSE)</f>
        <v>130</v>
      </c>
      <c r="V672" s="20">
        <f>VLOOKUP($A672,Database!$A:$Y,12,FALSE)</f>
        <v>44</v>
      </c>
      <c r="W672" s="20" t="str">
        <f>VLOOKUP(A672,Database!A:M,13,FALSE)</f>
        <v>Terminé</v>
      </c>
      <c r="X672" s="20">
        <f>VLOOKUP($A672,Database!$A:$Y,20,FALSE)</f>
        <v>1</v>
      </c>
      <c r="Y672" s="20">
        <f>VLOOKUP($A672,Database!$A:$Y,21,FALSE)</f>
        <v>3</v>
      </c>
      <c r="Z672" s="20">
        <f t="shared" si="60"/>
        <v>0</v>
      </c>
      <c r="AA672" s="20">
        <f t="shared" si="62"/>
        <v>1</v>
      </c>
      <c r="AB672" s="20">
        <f t="shared" ca="1" si="63"/>
        <v>44</v>
      </c>
      <c r="AC672" s="20">
        <f t="shared" ca="1" si="64"/>
        <v>0</v>
      </c>
      <c r="AD672" s="20" t="str">
        <f ca="1">IF(AC672=0,"",IF(OR(ISBLANK(P672),ISBLANK(Q672)),"",IF(ISBLANK(VLOOKUP(A672,Database!A:AA,22,FALSE)),"",VLOOKUP(A672,Database!A:AA,22,FALSE))))</f>
        <v/>
      </c>
      <c r="AE672" s="20">
        <f ca="1">IFERROR(
   IF(
     OR(ISBLANK(P672),ISBLANK(Q672)),
     "",
     IF(
       AND(AB672&lt;&gt;"",OR(W672="Terminé",W672="En cours")),
       VLOOKUP(AD672,Setup_ScoreExactBonus!A:D,4,FALSE),
       0
     )),
  0)</f>
        <v>0</v>
      </c>
      <c r="AF672" s="21">
        <f t="shared" ca="1" si="65"/>
        <v>44</v>
      </c>
      <c r="AG672" s="21">
        <f ca="1">SUMIFS(AF$2:AF672,D$2:D672,D672)</f>
        <v>482</v>
      </c>
    </row>
    <row r="673" spans="1:33" hidden="1" x14ac:dyDescent="0.35">
      <c r="A673" s="21">
        <f>IF(ISBLANK(B673),"",COUNTIF(B$2:B673,B673))-1</f>
        <v>24</v>
      </c>
      <c r="B673" s="27">
        <v>24</v>
      </c>
      <c r="C673" s="10">
        <f>VLOOKUP($A673+IF($A673=0,1,0),Database!$A:$Y,7,FALSE)</f>
        <v>46191.166666666664</v>
      </c>
      <c r="D673" s="21" t="str">
        <f>VLOOKUP(Pronostics!$B673,Setup_MPP!$A:$G,3,FALSE)</f>
        <v>Samyaaaaaaaaaa</v>
      </c>
      <c r="E673" s="21" t="str">
        <f>VLOOKUP(Pronostics!$B673,Setup_MPP!$A:$G,2,FALSE)</f>
        <v>Samya ALAOUI</v>
      </c>
      <c r="F673" s="21" t="str">
        <f>VLOOKUP($B673,Setup_MPP!$A:$E,4,FALSE)</f>
        <v>#A2F2C7</v>
      </c>
      <c r="G673" s="21" t="str">
        <f>VLOOKUP($B673,Setup_MPP!$A:$E,5,FALSE)</f>
        <v>#5DC18C</v>
      </c>
      <c r="H673" s="21" t="str">
        <f>IFERROR(IF(AND(A673&gt;=1,A673&lt;=104),VLOOKUP($A673,Location!$A:$J,6,FALSE),IF(A673=0,"Avant l'ouverture",IF(OR(A673=105,A673=106),"Bonus"))),"")</f>
        <v>Tour 1</v>
      </c>
      <c r="I673" s="21" t="str">
        <f>IF(LEFT(H673,4)="Tour",VLOOKUP(A673,Database!$A:$C,3,FALSE),"")</f>
        <v>K</v>
      </c>
      <c r="J673" s="21" t="str">
        <f>VLOOKUP($A673,Location!$A:$J,7,FALSE)</f>
        <v>Ouzbékistan</v>
      </c>
      <c r="K673" s="21" t="str">
        <f>IFERROR(VLOOKUP(J673,Setup_Team!$B:$C,2,FALSE), "TDB")</f>
        <v>NZD</v>
      </c>
      <c r="L673" s="21" t="str">
        <f>VLOOKUP($A673,Location!$A:$J,8,FALSE)</f>
        <v>Colombie</v>
      </c>
      <c r="M673" s="21" t="str">
        <f>IFERROR(VLOOKUP(L673,Setup_Team!$B:$C,2,FALSE), "TDB")</f>
        <v>COL</v>
      </c>
      <c r="N673" s="21" t="str">
        <f>VLOOKUP($A673,Location!$A:$J,9,FALSE)</f>
        <v>Mexique City</v>
      </c>
      <c r="O673" s="21" t="str">
        <f>VLOOKUP($A673,Location!$A:$J,10,FALSE)</f>
        <v>Estadio Azteca</v>
      </c>
      <c r="P673" s="27">
        <v>1</v>
      </c>
      <c r="Q673" s="27">
        <v>1</v>
      </c>
      <c r="R673" s="27" t="str">
        <f t="shared" si="61"/>
        <v>1-1</v>
      </c>
      <c r="S673" s="21">
        <v>0</v>
      </c>
      <c r="T673" s="20">
        <f>VLOOKUP($A673,Database!$A:$Y,10,FALSE)</f>
        <v>157</v>
      </c>
      <c r="U673" s="20">
        <f>VLOOKUP($A673,Database!$A:$Y,11,FALSE)</f>
        <v>130</v>
      </c>
      <c r="V673" s="20">
        <f>VLOOKUP($A673,Database!$A:$Y,12,FALSE)</f>
        <v>44</v>
      </c>
      <c r="W673" s="20" t="str">
        <f>VLOOKUP(A673,Database!A:M,13,FALSE)</f>
        <v>Terminé</v>
      </c>
      <c r="X673" s="20">
        <f>VLOOKUP($A673,Database!$A:$Y,20,FALSE)</f>
        <v>1</v>
      </c>
      <c r="Y673" s="20">
        <f>VLOOKUP($A673,Database!$A:$Y,21,FALSE)</f>
        <v>3</v>
      </c>
      <c r="Z673" s="20">
        <f t="shared" si="60"/>
        <v>0</v>
      </c>
      <c r="AA673" s="20">
        <f t="shared" si="62"/>
        <v>0</v>
      </c>
      <c r="AB673" s="20">
        <f t="shared" ca="1" si="63"/>
        <v>0</v>
      </c>
      <c r="AC673" s="20">
        <f t="shared" ca="1" si="64"/>
        <v>0</v>
      </c>
      <c r="AD673" s="20" t="str">
        <f ca="1">IF(AC673=0,"",IF(OR(ISBLANK(P673),ISBLANK(Q673)),"",IF(ISBLANK(VLOOKUP(A673,Database!A:AA,22,FALSE)),"",VLOOKUP(A673,Database!A:AA,22,FALSE))))</f>
        <v/>
      </c>
      <c r="AE673" s="20">
        <f ca="1">IFERROR(
   IF(
     OR(ISBLANK(P673),ISBLANK(Q673)),
     "",
     IF(
       AND(AB673&lt;&gt;"",OR(W673="Terminé",W673="En cours")),
       VLOOKUP(AD673,Setup_ScoreExactBonus!A:D,4,FALSE),
       0
     )),
  0)</f>
        <v>0</v>
      </c>
      <c r="AF673" s="21">
        <f t="shared" ca="1" si="65"/>
        <v>0</v>
      </c>
      <c r="AG673" s="21">
        <f ca="1">SUMIFS(AF$2:AF673,D$2:D673,D673)</f>
        <v>1020</v>
      </c>
    </row>
    <row r="674" spans="1:33" hidden="1" x14ac:dyDescent="0.35">
      <c r="A674" s="21">
        <f>IF(ISBLANK(B674),"",COUNTIF(B$2:B674,B674))-1</f>
        <v>24</v>
      </c>
      <c r="B674" s="27">
        <v>25</v>
      </c>
      <c r="C674" s="10">
        <f>VLOOKUP($A674+IF($A674=0,1,0),Database!$A:$Y,7,FALSE)</f>
        <v>46191.166666666664</v>
      </c>
      <c r="D674" s="21" t="str">
        <f>VLOOKUP(Pronostics!$B674,Setup_MPP!$A:$G,3,FALSE)</f>
        <v>leaw0808</v>
      </c>
      <c r="E674" s="21" t="str">
        <f>VLOOKUP(Pronostics!$B674,Setup_MPP!$A:$G,2,FALSE)</f>
        <v>Léa WALOCQ</v>
      </c>
      <c r="F674" s="21" t="str">
        <f>VLOOKUP($B674,Setup_MPP!$A:$E,4,FALSE)</f>
        <v>#D1B9EB</v>
      </c>
      <c r="G674" s="21" t="str">
        <f>VLOOKUP($B674,Setup_MPP!$A:$E,5,FALSE)</f>
        <v>#B58BC7</v>
      </c>
      <c r="H674" s="21" t="str">
        <f>IFERROR(IF(AND(A674&gt;=1,A674&lt;=104),VLOOKUP($A674,Location!$A:$J,6,FALSE),IF(A674=0,"Avant l'ouverture",IF(OR(A674=105,A674=106),"Bonus"))),"")</f>
        <v>Tour 1</v>
      </c>
      <c r="I674" s="21" t="str">
        <f>IF(LEFT(H674,4)="Tour",VLOOKUP(A674,Database!$A:$C,3,FALSE),"")</f>
        <v>K</v>
      </c>
      <c r="J674" s="21" t="str">
        <f>VLOOKUP($A674,Location!$A:$J,7,FALSE)</f>
        <v>Ouzbékistan</v>
      </c>
      <c r="K674" s="21" t="str">
        <f>IFERROR(VLOOKUP(J674,Setup_Team!$B:$C,2,FALSE), "TDB")</f>
        <v>NZD</v>
      </c>
      <c r="L674" s="21" t="str">
        <f>VLOOKUP($A674,Location!$A:$J,8,FALSE)</f>
        <v>Colombie</v>
      </c>
      <c r="M674" s="21" t="str">
        <f>IFERROR(VLOOKUP(L674,Setup_Team!$B:$C,2,FALSE), "TDB")</f>
        <v>COL</v>
      </c>
      <c r="N674" s="21" t="str">
        <f>VLOOKUP($A674,Location!$A:$J,9,FALSE)</f>
        <v>Mexique City</v>
      </c>
      <c r="O674" s="21" t="str">
        <f>VLOOKUP($A674,Location!$A:$J,10,FALSE)</f>
        <v>Estadio Azteca</v>
      </c>
      <c r="P674" s="27">
        <v>0</v>
      </c>
      <c r="Q674" s="27">
        <v>2</v>
      </c>
      <c r="R674" s="27" t="str">
        <f t="shared" si="61"/>
        <v>0-2</v>
      </c>
      <c r="S674" s="21">
        <v>0</v>
      </c>
      <c r="T674" s="20">
        <f>VLOOKUP($A674,Database!$A:$Y,10,FALSE)</f>
        <v>157</v>
      </c>
      <c r="U674" s="20">
        <f>VLOOKUP($A674,Database!$A:$Y,11,FALSE)</f>
        <v>130</v>
      </c>
      <c r="V674" s="20">
        <f>VLOOKUP($A674,Database!$A:$Y,12,FALSE)</f>
        <v>44</v>
      </c>
      <c r="W674" s="20" t="str">
        <f>VLOOKUP(A674,Database!A:M,13,FALSE)</f>
        <v>Terminé</v>
      </c>
      <c r="X674" s="20">
        <f>VLOOKUP($A674,Database!$A:$Y,20,FALSE)</f>
        <v>1</v>
      </c>
      <c r="Y674" s="20">
        <f>VLOOKUP($A674,Database!$A:$Y,21,FALSE)</f>
        <v>3</v>
      </c>
      <c r="Z674" s="20">
        <f t="shared" si="60"/>
        <v>0</v>
      </c>
      <c r="AA674" s="20">
        <f t="shared" si="62"/>
        <v>1</v>
      </c>
      <c r="AB674" s="20">
        <f t="shared" ca="1" si="63"/>
        <v>44</v>
      </c>
      <c r="AC674" s="20">
        <f t="shared" ca="1" si="64"/>
        <v>0</v>
      </c>
      <c r="AD674" s="20" t="str">
        <f ca="1">IF(AC674=0,"",IF(OR(ISBLANK(P674),ISBLANK(Q674)),"",IF(ISBLANK(VLOOKUP(A674,Database!A:AA,22,FALSE)),"",VLOOKUP(A674,Database!A:AA,22,FALSE))))</f>
        <v/>
      </c>
      <c r="AE674" s="20">
        <f ca="1">IFERROR(
   IF(
     OR(ISBLANK(P674),ISBLANK(Q674)),
     "",
     IF(
       AND(AB674&lt;&gt;"",OR(W674="Terminé",W674="En cours")),
       VLOOKUP(AD674,Setup_ScoreExactBonus!A:D,4,FALSE),
       0
     )),
  0)</f>
        <v>0</v>
      </c>
      <c r="AF674" s="21">
        <f t="shared" ca="1" si="65"/>
        <v>44</v>
      </c>
      <c r="AG674" s="21">
        <f ca="1">SUMIFS(AF$2:AF674,D$2:D674,D674)</f>
        <v>595</v>
      </c>
    </row>
    <row r="675" spans="1:33" hidden="1" x14ac:dyDescent="0.35">
      <c r="A675" s="21">
        <f>IF(ISBLANK(B675),"",COUNTIF(B$2:B675,B675))-1</f>
        <v>24</v>
      </c>
      <c r="B675" s="27">
        <v>26</v>
      </c>
      <c r="C675" s="10">
        <v>46184.875</v>
      </c>
      <c r="D675" s="21" t="str">
        <f>VLOOKUP(Pronostics!$B675,Setup_MPP!$A:$G,3,FALSE)</f>
        <v>Mohamad#5GGG1</v>
      </c>
      <c r="E675" s="21" t="str">
        <f>VLOOKUP(Pronostics!$B675,Setup_MPP!$A:$G,2,FALSE)</f>
        <v>Mohamad EL KAWAS</v>
      </c>
      <c r="F675" s="21" t="str">
        <f>VLOOKUP($B675,Setup_MPP!$A:$E,4,FALSE)</f>
        <v>#EB8787</v>
      </c>
      <c r="G675" s="21" t="str">
        <f>VLOOKUP($B675,Setup_MPP!$A:$E,5,FALSE)</f>
        <v>#368E2C</v>
      </c>
      <c r="H675" s="21" t="str">
        <f>IFERROR(IF(AND(A675&gt;=1,A675&lt;=104),VLOOKUP($A675,Location!$A:$J,6,FALSE),IF(A675=0,"Avant l'ouverture",IF(OR(A675=105,A675=106),"Bonus"))),"")</f>
        <v>Tour 1</v>
      </c>
      <c r="I675" s="21" t="str">
        <f>IF(LEFT(H675,4)="Tour",VLOOKUP(A675,Database!$A:$C,3,FALSE),"")</f>
        <v>K</v>
      </c>
      <c r="J675" s="21" t="str">
        <f>VLOOKUP($A675,Location!$A:$J,7,FALSE)</f>
        <v>Ouzbékistan</v>
      </c>
      <c r="K675" s="21" t="str">
        <f>IFERROR(VLOOKUP(J675,Setup_Team!$B:$C,2,FALSE), "TDB")</f>
        <v>NZD</v>
      </c>
      <c r="L675" s="21" t="str">
        <f>VLOOKUP($A675,Location!$A:$J,8,FALSE)</f>
        <v>Colombie</v>
      </c>
      <c r="M675" s="21" t="str">
        <f>IFERROR(VLOOKUP(L675,Setup_Team!$B:$C,2,FALSE), "TDB")</f>
        <v>COL</v>
      </c>
      <c r="R675" s="27" t="str">
        <f t="shared" si="61"/>
        <v>0-0</v>
      </c>
      <c r="S675" s="21">
        <v>0</v>
      </c>
      <c r="T675" s="20">
        <f>VLOOKUP($A675,Database!$A:$Y,10,FALSE)</f>
        <v>157</v>
      </c>
      <c r="U675" s="20">
        <f>VLOOKUP($A675,Database!$A:$Y,11,FALSE)</f>
        <v>130</v>
      </c>
      <c r="V675" s="20">
        <f>VLOOKUP($A675,Database!$A:$Y,12,FALSE)</f>
        <v>44</v>
      </c>
      <c r="W675" s="20" t="str">
        <f>VLOOKUP(A675,Database!A:M,13,FALSE)</f>
        <v>Terminé</v>
      </c>
      <c r="X675" s="20">
        <f>VLOOKUP($A675,Database!$A:$Y,20,FALSE)</f>
        <v>1</v>
      </c>
      <c r="Y675" s="20">
        <f>VLOOKUP($A675,Database!$A:$Y,21,FALSE)</f>
        <v>3</v>
      </c>
      <c r="Z675" s="20">
        <f t="shared" si="60"/>
        <v>1</v>
      </c>
      <c r="AA675" s="20" t="str">
        <f t="shared" si="62"/>
        <v/>
      </c>
      <c r="AB675" s="20">
        <f t="shared" ca="1" si="63"/>
        <v>0</v>
      </c>
      <c r="AC675" s="20">
        <f t="shared" ca="1" si="64"/>
        <v>0</v>
      </c>
      <c r="AD675" s="20" t="str">
        <f ca="1">IF(AC675=0,"",IF(OR(ISBLANK(P675),ISBLANK(Q675)),"",IF(ISBLANK(VLOOKUP(A675,Database!A:AA,22,FALSE)),"",VLOOKUP(A675,Database!A:AA,22,FALSE))))</f>
        <v/>
      </c>
      <c r="AE675" s="20" t="str">
        <f>IFERROR(
   IF(
     OR(ISBLANK(P675),ISBLANK(Q675)),
     "",
     IF(
       AND(AB675&lt;&gt;"",OR(W675="Terminé",W675="En cours")),
       VLOOKUP(AD675,Setup_ScoreExactBonus!A:D,4,FALSE),
       0
     )),
  0)</f>
        <v/>
      </c>
      <c r="AF675" s="21">
        <f t="shared" si="65"/>
        <v>0</v>
      </c>
      <c r="AG675" s="21">
        <f ca="1">SUMIFS(AF$2:AF675,D$2:D675,D675)</f>
        <v>498</v>
      </c>
    </row>
    <row r="676" spans="1:33" hidden="1" x14ac:dyDescent="0.35">
      <c r="A676" s="21">
        <f>IF(ISBLANK(B676),"",COUNTIF(B$2:B676,B676))-1</f>
        <v>24</v>
      </c>
      <c r="B676" s="27">
        <v>27</v>
      </c>
      <c r="C676" s="10">
        <f>VLOOKUP($A676+IF($A676=0,1,0),Database!$A:$Y,7,FALSE)</f>
        <v>46191.166666666664</v>
      </c>
      <c r="D676" s="21" t="str">
        <f>VLOOKUP(Pronostics!$B676,Setup_MPP!$A:$G,3,FALSE)</f>
        <v>maryemkappa</v>
      </c>
      <c r="E676" s="21" t="str">
        <f>VLOOKUP(Pronostics!$B676,Setup_MPP!$A:$G,2,FALSE)</f>
        <v>Maryem GUIZANI</v>
      </c>
      <c r="F676" s="21" t="str">
        <f>VLOOKUP($B676,Setup_MPP!$A:$E,4,FALSE)</f>
        <v>#BCA2F4</v>
      </c>
      <c r="G676" s="21" t="str">
        <f>VLOOKUP($B676,Setup_MPP!$A:$E,5,FALSE)</f>
        <v>#6D3DD5</v>
      </c>
      <c r="H676" s="21" t="str">
        <f>IFERROR(IF(AND(A676&gt;=1,A676&lt;=104),VLOOKUP($A676,Location!$A:$J,6,FALSE),IF(A676=0,"Avant l'ouverture",IF(OR(A676=105,A676=106),"Bonus"))),"")</f>
        <v>Tour 1</v>
      </c>
      <c r="I676" s="21" t="str">
        <f>IF(LEFT(H676,4)="Tour",VLOOKUP(A676,Database!$A:$C,3,FALSE),"")</f>
        <v>K</v>
      </c>
      <c r="J676" s="21" t="str">
        <f>VLOOKUP($A676,Location!$A:$J,7,FALSE)</f>
        <v>Ouzbékistan</v>
      </c>
      <c r="K676" s="21" t="str">
        <f>IFERROR(VLOOKUP(J676,Setup_Team!$B:$C,2,FALSE), "TDB")</f>
        <v>NZD</v>
      </c>
      <c r="L676" s="21" t="str">
        <f>VLOOKUP($A676,Location!$A:$J,8,FALSE)</f>
        <v>Colombie</v>
      </c>
      <c r="M676" s="21" t="str">
        <f>IFERROR(VLOOKUP(L676,Setup_Team!$B:$C,2,FALSE), "TDB")</f>
        <v>COL</v>
      </c>
      <c r="R676" s="27" t="str">
        <f t="shared" si="61"/>
        <v>0-0</v>
      </c>
      <c r="S676" s="21">
        <v>0</v>
      </c>
      <c r="T676" s="20">
        <f>VLOOKUP($A676,Database!$A:$Y,10,FALSE)</f>
        <v>157</v>
      </c>
      <c r="U676" s="20">
        <f>VLOOKUP($A676,Database!$A:$Y,11,FALSE)</f>
        <v>130</v>
      </c>
      <c r="V676" s="20">
        <f>VLOOKUP($A676,Database!$A:$Y,12,FALSE)</f>
        <v>44</v>
      </c>
      <c r="W676" s="20" t="str">
        <f>VLOOKUP(A676,Database!A:M,13,FALSE)</f>
        <v>Terminé</v>
      </c>
      <c r="X676" s="20">
        <f>VLOOKUP($A676,Database!$A:$Y,20,FALSE)</f>
        <v>1</v>
      </c>
      <c r="Y676" s="20">
        <f>VLOOKUP($A676,Database!$A:$Y,21,FALSE)</f>
        <v>3</v>
      </c>
      <c r="Z676" s="20">
        <f t="shared" si="60"/>
        <v>1</v>
      </c>
      <c r="AA676" s="20" t="str">
        <f t="shared" si="62"/>
        <v/>
      </c>
      <c r="AB676" s="20">
        <f t="shared" ca="1" si="63"/>
        <v>0</v>
      </c>
      <c r="AC676" s="20">
        <f t="shared" ca="1" si="64"/>
        <v>0</v>
      </c>
      <c r="AD676" s="20" t="str">
        <f ca="1">IF(AC676=0,"",IF(OR(ISBLANK(P676),ISBLANK(Q676)),"",IF(ISBLANK(VLOOKUP(A676,Database!A:AA,22,FALSE)),"",VLOOKUP(A676,Database!A:AA,22,FALSE))))</f>
        <v/>
      </c>
      <c r="AE676" s="20" t="str">
        <f>IFERROR(
   IF(
     OR(ISBLANK(P676),ISBLANK(Q676)),
     "",
     IF(
       AND(AB676&lt;&gt;"",OR(W676="Terminé",W676="En cours")),
       VLOOKUP(AD676,Setup_ScoreExactBonus!A:D,4,FALSE),
       0
     )),
  0)</f>
        <v/>
      </c>
      <c r="AF676" s="21">
        <f t="shared" si="65"/>
        <v>0</v>
      </c>
      <c r="AG676" s="21">
        <f>SUMIFS(AF$2:AF676,D$2:D676,D676)</f>
        <v>0</v>
      </c>
    </row>
    <row r="677" spans="1:33" hidden="1" x14ac:dyDescent="0.35">
      <c r="A677" s="21">
        <f>IF(ISBLANK(B677),"",COUNTIF(B$2:B677,B677))-1</f>
        <v>25</v>
      </c>
      <c r="B677" s="27">
        <v>1</v>
      </c>
      <c r="C677" s="10">
        <f>VLOOKUP($A677+IF($A677=0,1,0),Database!$A:$Y,7,FALSE)</f>
        <v>46191.75</v>
      </c>
      <c r="D677" s="21" t="str">
        <f>VLOOKUP(Pronostics!$B677,Setup_MPP!$A:$G,3,FALSE)</f>
        <v>_Nicolas_LM_</v>
      </c>
      <c r="E677" s="21" t="str">
        <f>VLOOKUP(Pronostics!$B677,Setup_MPP!$A:$G,2,FALSE)</f>
        <v>Nicolas LE MOUEL</v>
      </c>
      <c r="F677" s="21" t="str">
        <f>VLOOKUP($B677,Setup_MPP!$A:$E,4,FALSE)</f>
        <v>#F7C79D</v>
      </c>
      <c r="G677" s="21" t="str">
        <f>VLOOKUP($B677,Setup_MPP!$A:$E,5,FALSE)</f>
        <v>#FFBE85</v>
      </c>
      <c r="H677" s="21" t="str">
        <f>IFERROR(IF(AND(A677&gt;=1,A677&lt;=104),VLOOKUP($A677,Location!$A:$J,6,FALSE),IF(A677=0,"Avant l'ouverture",IF(OR(A677=105,A677=106),"Bonus"))),"")</f>
        <v>Tour 2</v>
      </c>
      <c r="I677" s="21" t="str">
        <f>IF(LEFT(H677,4)="Tour",VLOOKUP(A677,Database!$A:$C,3,FALSE),"")</f>
        <v>A</v>
      </c>
      <c r="J677" s="21" t="str">
        <f>VLOOKUP($A677,Location!$A:$J,7,FALSE)</f>
        <v>Tchéquie</v>
      </c>
      <c r="K677" s="21" t="str">
        <f>IFERROR(VLOOKUP(J677,Setup_Team!$B:$C,2,FALSE), "TDB")</f>
        <v>CZE</v>
      </c>
      <c r="L677" s="21" t="str">
        <f>VLOOKUP($A677,Location!$A:$J,8,FALSE)</f>
        <v>Afrique du Sud</v>
      </c>
      <c r="M677" s="21" t="str">
        <f>IFERROR(VLOOKUP(L677,Setup_Team!$B:$C,2,FALSE), "TDB")</f>
        <v>ZAF</v>
      </c>
      <c r="N677" s="21" t="str">
        <f>VLOOKUP($A677,Location!$A:$J,9,FALSE)</f>
        <v>Atlanta</v>
      </c>
      <c r="O677" s="21" t="str">
        <f>VLOOKUP($A677,Location!$A:$J,10,FALSE)</f>
        <v>Mercedes-Benz Stadium</v>
      </c>
      <c r="P677" s="27">
        <v>2</v>
      </c>
      <c r="Q677" s="27">
        <v>0</v>
      </c>
      <c r="R677" s="27" t="str">
        <f t="shared" si="61"/>
        <v>2-0</v>
      </c>
      <c r="S677" s="21">
        <v>0</v>
      </c>
      <c r="T677" s="20">
        <f>VLOOKUP($A677,Database!$A:$Y,10,FALSE)</f>
        <v>62</v>
      </c>
      <c r="U677" s="20">
        <f>VLOOKUP($A677,Database!$A:$Y,11,FALSE)</f>
        <v>112</v>
      </c>
      <c r="V677" s="20">
        <f>VLOOKUP($A677,Database!$A:$Y,12,FALSE)</f>
        <v>142</v>
      </c>
      <c r="W677" s="20" t="str">
        <f>VLOOKUP(A677,Database!A:M,13,FALSE)</f>
        <v>Terminé</v>
      </c>
      <c r="X677" s="20">
        <f>VLOOKUP($A677,Database!$A:$Y,20,FALSE)</f>
        <v>1</v>
      </c>
      <c r="Y677" s="20">
        <f>VLOOKUP($A677,Database!$A:$Y,21,FALSE)</f>
        <v>1</v>
      </c>
      <c r="Z677" s="20">
        <f t="shared" si="60"/>
        <v>0</v>
      </c>
      <c r="AA677" s="20">
        <f t="shared" si="62"/>
        <v>0</v>
      </c>
      <c r="AB677" s="20">
        <f t="shared" ca="1" si="63"/>
        <v>0</v>
      </c>
      <c r="AC677" s="20">
        <f t="shared" ca="1" si="64"/>
        <v>0</v>
      </c>
      <c r="AD677" s="20" t="str">
        <f ca="1">IF(AC677=0,"",IF(OR(ISBLANK(P677),ISBLANK(Q677)),"",IF(ISBLANK(VLOOKUP(A677,Database!A:AA,22,FALSE)),"",VLOOKUP(A677,Database!A:AA,22,FALSE))))</f>
        <v/>
      </c>
      <c r="AE677" s="20">
        <f ca="1">IFERROR(
   IF(
     OR(ISBLANK(P677),ISBLANK(Q677)),
     "",
     IF(
       AND(AB677&lt;&gt;"",OR(W677="Terminé",W677="En cours")),
       VLOOKUP(AD677,Setup_ScoreExactBonus!A:D,4,FALSE),
       0
     )),
  0)</f>
        <v>0</v>
      </c>
      <c r="AF677" s="21">
        <f t="shared" ca="1" si="65"/>
        <v>0</v>
      </c>
      <c r="AG677" s="21">
        <f ca="1">SUMIFS(AF$2:AF677,D$2:D677,D677)</f>
        <v>984</v>
      </c>
    </row>
    <row r="678" spans="1:33" hidden="1" x14ac:dyDescent="0.35">
      <c r="A678" s="21">
        <f>IF(ISBLANK(B678),"",COUNTIF(B$2:B678,B678))-1</f>
        <v>25</v>
      </c>
      <c r="B678" s="27">
        <v>2</v>
      </c>
      <c r="C678" s="10">
        <f>VLOOKUP($A678+IF($A678=0,1,0),Database!$A:$Y,7,FALSE)</f>
        <v>46191.75</v>
      </c>
      <c r="D678" s="21" t="str">
        <f>VLOOKUP(Pronostics!$B678,Setup_MPP!$A:$G,3,FALSE)</f>
        <v>leaelaz</v>
      </c>
      <c r="E678" s="21" t="str">
        <f>VLOOKUP(Pronostics!$B678,Setup_MPP!$A:$G,2,FALSE)</f>
        <v>Léa EL ASERY</v>
      </c>
      <c r="F678" s="21" t="str">
        <f>VLOOKUP($B678,Setup_MPP!$A:$E,4,FALSE)</f>
        <v>#FFBEBE</v>
      </c>
      <c r="G678" s="21" t="str">
        <f>VLOOKUP($B678,Setup_MPP!$A:$E,5,FALSE)</f>
        <v>#DF6868</v>
      </c>
      <c r="H678" s="21" t="str">
        <f>IFERROR(IF(AND(A678&gt;=1,A678&lt;=104),VLOOKUP($A678,Location!$A:$J,6,FALSE),IF(A678=0,"Avant l'ouverture",IF(OR(A678=105,A678=106),"Bonus"))),"")</f>
        <v>Tour 2</v>
      </c>
      <c r="I678" s="21" t="str">
        <f>IF(LEFT(H678,4)="Tour",VLOOKUP(A678,Database!$A:$C,3,FALSE),"")</f>
        <v>A</v>
      </c>
      <c r="J678" s="21" t="str">
        <f>VLOOKUP($A678,Location!$A:$J,7,FALSE)</f>
        <v>Tchéquie</v>
      </c>
      <c r="K678" s="21" t="str">
        <f>IFERROR(VLOOKUP(J678,Setup_Team!$B:$C,2,FALSE), "TDB")</f>
        <v>CZE</v>
      </c>
      <c r="L678" s="21" t="str">
        <f>VLOOKUP($A678,Location!$A:$J,8,FALSE)</f>
        <v>Afrique du Sud</v>
      </c>
      <c r="M678" s="21" t="str">
        <f>IFERROR(VLOOKUP(L678,Setup_Team!$B:$C,2,FALSE), "TDB")</f>
        <v>ZAF</v>
      </c>
      <c r="N678" s="21" t="str">
        <f>VLOOKUP($A678,Location!$A:$J,9,FALSE)</f>
        <v>Atlanta</v>
      </c>
      <c r="O678" s="21" t="str">
        <f>VLOOKUP($A678,Location!$A:$J,10,FALSE)</f>
        <v>Mercedes-Benz Stadium</v>
      </c>
      <c r="P678" s="27">
        <v>3</v>
      </c>
      <c r="Q678" s="27">
        <v>1</v>
      </c>
      <c r="R678" s="27" t="str">
        <f t="shared" si="61"/>
        <v>3-1</v>
      </c>
      <c r="S678" s="21">
        <v>0</v>
      </c>
      <c r="T678" s="20">
        <f>VLOOKUP($A678,Database!$A:$Y,10,FALSE)</f>
        <v>62</v>
      </c>
      <c r="U678" s="20">
        <f>VLOOKUP($A678,Database!$A:$Y,11,FALSE)</f>
        <v>112</v>
      </c>
      <c r="V678" s="20">
        <f>VLOOKUP($A678,Database!$A:$Y,12,FALSE)</f>
        <v>142</v>
      </c>
      <c r="W678" s="20" t="str">
        <f>VLOOKUP(A678,Database!A:M,13,FALSE)</f>
        <v>Terminé</v>
      </c>
      <c r="X678" s="20">
        <f>VLOOKUP($A678,Database!$A:$Y,20,FALSE)</f>
        <v>1</v>
      </c>
      <c r="Y678" s="20">
        <f>VLOOKUP($A678,Database!$A:$Y,21,FALSE)</f>
        <v>1</v>
      </c>
      <c r="Z678" s="20">
        <f t="shared" si="60"/>
        <v>0</v>
      </c>
      <c r="AA678" s="20">
        <f t="shared" si="62"/>
        <v>0</v>
      </c>
      <c r="AB678" s="20">
        <f t="shared" ca="1" si="63"/>
        <v>0</v>
      </c>
      <c r="AC678" s="20">
        <f t="shared" ca="1" si="64"/>
        <v>0</v>
      </c>
      <c r="AD678" s="20" t="str">
        <f ca="1">IF(AC678=0,"",IF(OR(ISBLANK(P678),ISBLANK(Q678)),"",IF(ISBLANK(VLOOKUP(A678,Database!A:AA,22,FALSE)),"",VLOOKUP(A678,Database!A:AA,22,FALSE))))</f>
        <v/>
      </c>
      <c r="AE678" s="20">
        <f ca="1">IFERROR(
   IF(
     OR(ISBLANK(P678),ISBLANK(Q678)),
     "",
     IF(
       AND(AB678&lt;&gt;"",OR(W678="Terminé",W678="En cours")),
       VLOOKUP(AD678,Setup_ScoreExactBonus!A:D,4,FALSE),
       0
     )),
  0)</f>
        <v>0</v>
      </c>
      <c r="AF678" s="21">
        <f t="shared" ca="1" si="65"/>
        <v>0</v>
      </c>
      <c r="AG678" s="21">
        <f ca="1">SUMIFS(AF$2:AF678,D$2:D678,D678)</f>
        <v>972</v>
      </c>
    </row>
    <row r="679" spans="1:33" hidden="1" x14ac:dyDescent="0.35">
      <c r="A679" s="21">
        <f>IF(ISBLANK(B679),"",COUNTIF(B$2:B679,B679))-1</f>
        <v>25</v>
      </c>
      <c r="B679" s="27">
        <v>3</v>
      </c>
      <c r="C679" s="10">
        <f>VLOOKUP($A679+IF($A679=0,1,0),Database!$A:$Y,7,FALSE)</f>
        <v>46191.75</v>
      </c>
      <c r="D679" s="21" t="str">
        <f>VLOOKUP(Pronostics!$B679,Setup_MPP!$A:$G,3,FALSE)</f>
        <v>PasMetalleux</v>
      </c>
      <c r="E679" s="21" t="str">
        <f>VLOOKUP(Pronostics!$B679,Setup_MPP!$A:$G,2,FALSE)</f>
        <v>Elwenn JOUBREL</v>
      </c>
      <c r="F679" s="21" t="str">
        <f>VLOOKUP($B679,Setup_MPP!$A:$E,4,FALSE)</f>
        <v>#F5C7FC</v>
      </c>
      <c r="G679" s="21" t="str">
        <f>VLOOKUP($B679,Setup_MPP!$A:$E,5,FALSE)</f>
        <v>#C489CF</v>
      </c>
      <c r="H679" s="21" t="str">
        <f>IFERROR(IF(AND(A679&gt;=1,A679&lt;=104),VLOOKUP($A679,Location!$A:$J,6,FALSE),IF(A679=0,"Avant l'ouverture",IF(OR(A679=105,A679=106),"Bonus"))),"")</f>
        <v>Tour 2</v>
      </c>
      <c r="I679" s="21" t="str">
        <f>IF(LEFT(H679,4)="Tour",VLOOKUP(A679,Database!$A:$C,3,FALSE),"")</f>
        <v>A</v>
      </c>
      <c r="J679" s="21" t="str">
        <f>VLOOKUP($A679,Location!$A:$J,7,FALSE)</f>
        <v>Tchéquie</v>
      </c>
      <c r="K679" s="21" t="str">
        <f>IFERROR(VLOOKUP(J679,Setup_Team!$B:$C,2,FALSE), "TDB")</f>
        <v>CZE</v>
      </c>
      <c r="L679" s="21" t="str">
        <f>VLOOKUP($A679,Location!$A:$J,8,FALSE)</f>
        <v>Afrique du Sud</v>
      </c>
      <c r="M679" s="21" t="str">
        <f>IFERROR(VLOOKUP(L679,Setup_Team!$B:$C,2,FALSE), "TDB")</f>
        <v>ZAF</v>
      </c>
      <c r="N679" s="21" t="str">
        <f>VLOOKUP($A679,Location!$A:$J,9,FALSE)</f>
        <v>Atlanta</v>
      </c>
      <c r="O679" s="21" t="str">
        <f>VLOOKUP($A679,Location!$A:$J,10,FALSE)</f>
        <v>Mercedes-Benz Stadium</v>
      </c>
      <c r="P679" s="27">
        <v>1</v>
      </c>
      <c r="Q679" s="27">
        <v>1</v>
      </c>
      <c r="R679" s="27" t="str">
        <f t="shared" si="61"/>
        <v>1-1</v>
      </c>
      <c r="S679" s="21">
        <v>0</v>
      </c>
      <c r="T679" s="20">
        <f>VLOOKUP($A679,Database!$A:$Y,10,FALSE)</f>
        <v>62</v>
      </c>
      <c r="U679" s="20">
        <f>VLOOKUP($A679,Database!$A:$Y,11,FALSE)</f>
        <v>112</v>
      </c>
      <c r="V679" s="20">
        <f>VLOOKUP($A679,Database!$A:$Y,12,FALSE)</f>
        <v>142</v>
      </c>
      <c r="W679" s="20" t="str">
        <f>VLOOKUP(A679,Database!A:M,13,FALSE)</f>
        <v>Terminé</v>
      </c>
      <c r="X679" s="20">
        <f>VLOOKUP($A679,Database!$A:$Y,20,FALSE)</f>
        <v>1</v>
      </c>
      <c r="Y679" s="20">
        <f>VLOOKUP($A679,Database!$A:$Y,21,FALSE)</f>
        <v>1</v>
      </c>
      <c r="Z679" s="20">
        <f t="shared" si="60"/>
        <v>0</v>
      </c>
      <c r="AA679" s="20">
        <f t="shared" si="62"/>
        <v>1</v>
      </c>
      <c r="AB679" s="20">
        <f t="shared" ca="1" si="63"/>
        <v>112</v>
      </c>
      <c r="AC679" s="20">
        <f t="shared" ca="1" si="64"/>
        <v>1</v>
      </c>
      <c r="AD679" s="20" t="str">
        <f ca="1">IF(AC679=0,"",IF(OR(ISBLANK(P679),ISBLANK(Q679)),"",IF(ISBLANK(VLOOKUP(A679,Database!A:AA,22,FALSE)),"",VLOOKUP(A679,Database!A:AA,22,FALSE))))</f>
        <v>Exact</v>
      </c>
      <c r="AE679" s="20">
        <f ca="1">IFERROR(
   IF(
     OR(ISBLANK(P679),ISBLANK(Q679)),
     "",
     IF(
       AND(AB679&lt;&gt;"",OR(W679="Terminé",W679="En cours")),
       VLOOKUP(AD679,Setup_ScoreExactBonus!A:D,4,FALSE),
       0
     )),
  0)</f>
        <v>20</v>
      </c>
      <c r="AF679" s="21">
        <f t="shared" ca="1" si="65"/>
        <v>132</v>
      </c>
      <c r="AG679" s="21">
        <f ca="1">SUMIFS(AF$2:AF679,D$2:D679,D679)</f>
        <v>1176</v>
      </c>
    </row>
    <row r="680" spans="1:33" hidden="1" x14ac:dyDescent="0.35">
      <c r="A680" s="21">
        <f>IF(ISBLANK(B680),"",COUNTIF(B$2:B680,B680))-1</f>
        <v>25</v>
      </c>
      <c r="B680" s="27">
        <v>4</v>
      </c>
      <c r="C680" s="10">
        <f>VLOOKUP($A680+IF($A680=0,1,0),Database!$A:$Y,7,FALSE)</f>
        <v>46191.75</v>
      </c>
      <c r="D680" s="21" t="str">
        <f>VLOOKUP(Pronostics!$B680,Setup_MPP!$A:$G,3,FALSE)</f>
        <v>Popo444</v>
      </c>
      <c r="E680" s="21" t="str">
        <f>VLOOKUP(Pronostics!$B680,Setup_MPP!$A:$G,2,FALSE)</f>
        <v>Pauline OLIVIER</v>
      </c>
      <c r="F680" s="21" t="str">
        <f>VLOOKUP($B680,Setup_MPP!$A:$E,4,FALSE)</f>
        <v>#A5EA7F</v>
      </c>
      <c r="G680" s="21" t="str">
        <f>VLOOKUP($B680,Setup_MPP!$A:$E,5,FALSE)</f>
        <v>#80C65A</v>
      </c>
      <c r="H680" s="21" t="str">
        <f>IFERROR(IF(AND(A680&gt;=1,A680&lt;=104),VLOOKUP($A680,Location!$A:$J,6,FALSE),IF(A680=0,"Avant l'ouverture",IF(OR(A680=105,A680=106),"Bonus"))),"")</f>
        <v>Tour 2</v>
      </c>
      <c r="I680" s="21" t="str">
        <f>IF(LEFT(H680,4)="Tour",VLOOKUP(A680,Database!$A:$C,3,FALSE),"")</f>
        <v>A</v>
      </c>
      <c r="J680" s="21" t="str">
        <f>VLOOKUP($A680,Location!$A:$J,7,FALSE)</f>
        <v>Tchéquie</v>
      </c>
      <c r="K680" s="21" t="str">
        <f>IFERROR(VLOOKUP(J680,Setup_Team!$B:$C,2,FALSE), "TDB")</f>
        <v>CZE</v>
      </c>
      <c r="L680" s="21" t="str">
        <f>VLOOKUP($A680,Location!$A:$J,8,FALSE)</f>
        <v>Afrique du Sud</v>
      </c>
      <c r="M680" s="21" t="str">
        <f>IFERROR(VLOOKUP(L680,Setup_Team!$B:$C,2,FALSE), "TDB")</f>
        <v>ZAF</v>
      </c>
      <c r="N680" s="21" t="str">
        <f>VLOOKUP($A680,Location!$A:$J,9,FALSE)</f>
        <v>Atlanta</v>
      </c>
      <c r="O680" s="21" t="str">
        <f>VLOOKUP($A680,Location!$A:$J,10,FALSE)</f>
        <v>Mercedes-Benz Stadium</v>
      </c>
      <c r="P680" s="27">
        <v>1</v>
      </c>
      <c r="Q680" s="27">
        <v>0</v>
      </c>
      <c r="R680" s="27" t="str">
        <f t="shared" si="61"/>
        <v>1-0</v>
      </c>
      <c r="S680" s="21">
        <v>0</v>
      </c>
      <c r="T680" s="20">
        <f>VLOOKUP($A680,Database!$A:$Y,10,FALSE)</f>
        <v>62</v>
      </c>
      <c r="U680" s="20">
        <f>VLOOKUP($A680,Database!$A:$Y,11,FALSE)</f>
        <v>112</v>
      </c>
      <c r="V680" s="20">
        <f>VLOOKUP($A680,Database!$A:$Y,12,FALSE)</f>
        <v>142</v>
      </c>
      <c r="W680" s="20" t="str">
        <f>VLOOKUP(A680,Database!A:M,13,FALSE)</f>
        <v>Terminé</v>
      </c>
      <c r="X680" s="20">
        <f>VLOOKUP($A680,Database!$A:$Y,20,FALSE)</f>
        <v>1</v>
      </c>
      <c r="Y680" s="20">
        <f>VLOOKUP($A680,Database!$A:$Y,21,FALSE)</f>
        <v>1</v>
      </c>
      <c r="Z680" s="20">
        <f t="shared" si="60"/>
        <v>0</v>
      </c>
      <c r="AA680" s="20">
        <f t="shared" si="62"/>
        <v>0</v>
      </c>
      <c r="AB680" s="20">
        <f t="shared" ca="1" si="63"/>
        <v>0</v>
      </c>
      <c r="AC680" s="20">
        <f t="shared" ca="1" si="64"/>
        <v>0</v>
      </c>
      <c r="AD680" s="20" t="str">
        <f ca="1">IF(AC680=0,"",IF(OR(ISBLANK(P680),ISBLANK(Q680)),"",IF(ISBLANK(VLOOKUP(A680,Database!A:AA,22,FALSE)),"",VLOOKUP(A680,Database!A:AA,22,FALSE))))</f>
        <v/>
      </c>
      <c r="AE680" s="20">
        <f ca="1">IFERROR(
   IF(
     OR(ISBLANK(P680),ISBLANK(Q680)),
     "",
     IF(
       AND(AB680&lt;&gt;"",OR(W680="Terminé",W680="En cours")),
       VLOOKUP(AD680,Setup_ScoreExactBonus!A:D,4,FALSE),
       0
     )),
  0)</f>
        <v>0</v>
      </c>
      <c r="AF680" s="21">
        <f t="shared" ca="1" si="65"/>
        <v>0</v>
      </c>
      <c r="AG680" s="21">
        <f ca="1">SUMIFS(AF$2:AF680,D$2:D680,D680)</f>
        <v>627</v>
      </c>
    </row>
    <row r="681" spans="1:33" hidden="1" x14ac:dyDescent="0.35">
      <c r="A681" s="21">
        <f>IF(ISBLANK(B681),"",COUNTIF(B$2:B681,B681))-1</f>
        <v>25</v>
      </c>
      <c r="B681" s="27">
        <v>5</v>
      </c>
      <c r="C681" s="10">
        <f>VLOOKUP($A681+IF($A681=0,1,0),Database!$A:$Y,7,FALSE)</f>
        <v>46191.75</v>
      </c>
      <c r="D681" s="21" t="str">
        <f>VLOOKUP(Pronostics!$B681,Setup_MPP!$A:$G,3,FALSE)</f>
        <v>_Jujul</v>
      </c>
      <c r="E681" s="21" t="str">
        <f>VLOOKUP(Pronostics!$B681,Setup_MPP!$A:$G,2,FALSE)</f>
        <v>Julie BOISSIERE</v>
      </c>
      <c r="F681" s="21" t="str">
        <f>VLOOKUP($B681,Setup_MPP!$A:$E,4,FALSE)</f>
        <v>#D890FF</v>
      </c>
      <c r="G681" s="21" t="str">
        <f>VLOOKUP($B681,Setup_MPP!$A:$E,5,FALSE)</f>
        <v>#B750EF</v>
      </c>
      <c r="H681" s="21" t="str">
        <f>IFERROR(IF(AND(A681&gt;=1,A681&lt;=104),VLOOKUP($A681,Location!$A:$J,6,FALSE),IF(A681=0,"Avant l'ouverture",IF(OR(A681=105,A681=106),"Bonus"))),"")</f>
        <v>Tour 2</v>
      </c>
      <c r="I681" s="21" t="str">
        <f>IF(LEFT(H681,4)="Tour",VLOOKUP(A681,Database!$A:$C,3,FALSE),"")</f>
        <v>A</v>
      </c>
      <c r="J681" s="21" t="str">
        <f>VLOOKUP($A681,Location!$A:$J,7,FALSE)</f>
        <v>Tchéquie</v>
      </c>
      <c r="K681" s="21" t="str">
        <f>IFERROR(VLOOKUP(J681,Setup_Team!$B:$C,2,FALSE), "TDB")</f>
        <v>CZE</v>
      </c>
      <c r="L681" s="21" t="str">
        <f>VLOOKUP($A681,Location!$A:$J,8,FALSE)</f>
        <v>Afrique du Sud</v>
      </c>
      <c r="M681" s="21" t="str">
        <f>IFERROR(VLOOKUP(L681,Setup_Team!$B:$C,2,FALSE), "TDB")</f>
        <v>ZAF</v>
      </c>
      <c r="N681" s="21" t="str">
        <f>VLOOKUP($A681,Location!$A:$J,9,FALSE)</f>
        <v>Atlanta</v>
      </c>
      <c r="O681" s="21" t="str">
        <f>VLOOKUP($A681,Location!$A:$J,10,FALSE)</f>
        <v>Mercedes-Benz Stadium</v>
      </c>
      <c r="P681" s="27">
        <v>1</v>
      </c>
      <c r="Q681" s="27">
        <v>1</v>
      </c>
      <c r="R681" s="27" t="str">
        <f t="shared" si="61"/>
        <v>1-1</v>
      </c>
      <c r="S681" s="21">
        <v>0</v>
      </c>
      <c r="T681" s="20">
        <f>VLOOKUP($A681,Database!$A:$Y,10,FALSE)</f>
        <v>62</v>
      </c>
      <c r="U681" s="20">
        <f>VLOOKUP($A681,Database!$A:$Y,11,FALSE)</f>
        <v>112</v>
      </c>
      <c r="V681" s="20">
        <f>VLOOKUP($A681,Database!$A:$Y,12,FALSE)</f>
        <v>142</v>
      </c>
      <c r="W681" s="20" t="str">
        <f>VLOOKUP(A681,Database!A:M,13,FALSE)</f>
        <v>Terminé</v>
      </c>
      <c r="X681" s="20">
        <f>VLOOKUP($A681,Database!$A:$Y,20,FALSE)</f>
        <v>1</v>
      </c>
      <c r="Y681" s="20">
        <f>VLOOKUP($A681,Database!$A:$Y,21,FALSE)</f>
        <v>1</v>
      </c>
      <c r="Z681" s="20">
        <f t="shared" si="60"/>
        <v>0</v>
      </c>
      <c r="AA681" s="20">
        <f t="shared" si="62"/>
        <v>1</v>
      </c>
      <c r="AB681" s="20">
        <f t="shared" ca="1" si="63"/>
        <v>112</v>
      </c>
      <c r="AC681" s="20">
        <f t="shared" ca="1" si="64"/>
        <v>1</v>
      </c>
      <c r="AD681" s="20" t="str">
        <f ca="1">IF(AC681=0,"",IF(OR(ISBLANK(P681),ISBLANK(Q681)),"",IF(ISBLANK(VLOOKUP(A681,Database!A:AA,22,FALSE)),"",VLOOKUP(A681,Database!A:AA,22,FALSE))))</f>
        <v>Exact</v>
      </c>
      <c r="AE681" s="20">
        <f ca="1">IFERROR(
   IF(
     OR(ISBLANK(P681),ISBLANK(Q681)),
     "",
     IF(
       AND(AB681&lt;&gt;"",OR(W681="Terminé",W681="En cours")),
       VLOOKUP(AD681,Setup_ScoreExactBonus!A:D,4,FALSE),
       0
     )),
  0)</f>
        <v>20</v>
      </c>
      <c r="AF681" s="21">
        <f t="shared" ca="1" si="65"/>
        <v>132</v>
      </c>
      <c r="AG681" s="21">
        <f ca="1">SUMIFS(AF$2:AF681,D$2:D681,D681)</f>
        <v>572</v>
      </c>
    </row>
    <row r="682" spans="1:33" hidden="1" x14ac:dyDescent="0.35">
      <c r="A682" s="21">
        <f>IF(ISBLANK(B682),"",COUNTIF(B$2:B682,B682))-1</f>
        <v>25</v>
      </c>
      <c r="B682" s="27">
        <v>6</v>
      </c>
      <c r="C682" s="10">
        <f>VLOOKUP($A682+IF($A682=0,1,0),Database!$A:$Y,7,FALSE)</f>
        <v>46191.75</v>
      </c>
      <c r="D682" s="21" t="str">
        <f>VLOOKUP(Pronostics!$B682,Setup_MPP!$A:$G,3,FALSE)</f>
        <v>Julay</v>
      </c>
      <c r="E682" s="21" t="str">
        <f>VLOOKUP(Pronostics!$B682,Setup_MPP!$A:$G,2,FALSE)</f>
        <v>Julie BOUCHARD</v>
      </c>
      <c r="F682" s="21" t="str">
        <f>VLOOKUP($B682,Setup_MPP!$A:$E,4,FALSE)</f>
        <v>#A6F7B1</v>
      </c>
      <c r="G682" s="21" t="str">
        <f>VLOOKUP($B682,Setup_MPP!$A:$E,5,FALSE)</f>
        <v>#6EC179</v>
      </c>
      <c r="H682" s="21" t="str">
        <f>IFERROR(IF(AND(A682&gt;=1,A682&lt;=104),VLOOKUP($A682,Location!$A:$J,6,FALSE),IF(A682=0,"Avant l'ouverture",IF(OR(A682=105,A682=106),"Bonus"))),"")</f>
        <v>Tour 2</v>
      </c>
      <c r="I682" s="21" t="str">
        <f>IF(LEFT(H682,4)="Tour",VLOOKUP(A682,Database!$A:$C,3,FALSE),"")</f>
        <v>A</v>
      </c>
      <c r="J682" s="21" t="str">
        <f>VLOOKUP($A682,Location!$A:$J,7,FALSE)</f>
        <v>Tchéquie</v>
      </c>
      <c r="K682" s="21" t="str">
        <f>IFERROR(VLOOKUP(J682,Setup_Team!$B:$C,2,FALSE), "TDB")</f>
        <v>CZE</v>
      </c>
      <c r="L682" s="21" t="str">
        <f>VLOOKUP($A682,Location!$A:$J,8,FALSE)</f>
        <v>Afrique du Sud</v>
      </c>
      <c r="M682" s="21" t="str">
        <f>IFERROR(VLOOKUP(L682,Setup_Team!$B:$C,2,FALSE), "TDB")</f>
        <v>ZAF</v>
      </c>
      <c r="N682" s="21" t="str">
        <f>VLOOKUP($A682,Location!$A:$J,9,FALSE)</f>
        <v>Atlanta</v>
      </c>
      <c r="O682" s="21" t="str">
        <f>VLOOKUP($A682,Location!$A:$J,10,FALSE)</f>
        <v>Mercedes-Benz Stadium</v>
      </c>
      <c r="P682" s="27">
        <v>1</v>
      </c>
      <c r="Q682" s="27">
        <v>1</v>
      </c>
      <c r="R682" s="27" t="str">
        <f t="shared" si="61"/>
        <v>1-1</v>
      </c>
      <c r="S682" s="21">
        <v>0</v>
      </c>
      <c r="T682" s="20">
        <f>VLOOKUP($A682,Database!$A:$Y,10,FALSE)</f>
        <v>62</v>
      </c>
      <c r="U682" s="20">
        <f>VLOOKUP($A682,Database!$A:$Y,11,FALSE)</f>
        <v>112</v>
      </c>
      <c r="V682" s="20">
        <f>VLOOKUP($A682,Database!$A:$Y,12,FALSE)</f>
        <v>142</v>
      </c>
      <c r="W682" s="20" t="str">
        <f>VLOOKUP(A682,Database!A:M,13,FALSE)</f>
        <v>Terminé</v>
      </c>
      <c r="X682" s="20">
        <f>VLOOKUP($A682,Database!$A:$Y,20,FALSE)</f>
        <v>1</v>
      </c>
      <c r="Y682" s="20">
        <f>VLOOKUP($A682,Database!$A:$Y,21,FALSE)</f>
        <v>1</v>
      </c>
      <c r="Z682" s="20">
        <f t="shared" si="60"/>
        <v>0</v>
      </c>
      <c r="AA682" s="20">
        <f t="shared" si="62"/>
        <v>1</v>
      </c>
      <c r="AB682" s="20">
        <f t="shared" ca="1" si="63"/>
        <v>112</v>
      </c>
      <c r="AC682" s="20">
        <f t="shared" ca="1" si="64"/>
        <v>1</v>
      </c>
      <c r="AD682" s="20" t="str">
        <f ca="1">IF(AC682=0,"",IF(OR(ISBLANK(P682),ISBLANK(Q682)),"",IF(ISBLANK(VLOOKUP(A682,Database!A:AA,22,FALSE)),"",VLOOKUP(A682,Database!A:AA,22,FALSE))))</f>
        <v>Exact</v>
      </c>
      <c r="AE682" s="20">
        <f ca="1">IFERROR(
   IF(
     OR(ISBLANK(P682),ISBLANK(Q682)),
     "",
     IF(
       AND(AB682&lt;&gt;"",OR(W682="Terminé",W682="En cours")),
       VLOOKUP(AD682,Setup_ScoreExactBonus!A:D,4,FALSE),
       0
     )),
  0)</f>
        <v>20</v>
      </c>
      <c r="AF682" s="21">
        <f t="shared" ca="1" si="65"/>
        <v>132</v>
      </c>
      <c r="AG682" s="21">
        <f ca="1">SUMIFS(AF$2:AF682,D$2:D682,D682)</f>
        <v>870</v>
      </c>
    </row>
    <row r="683" spans="1:33" hidden="1" x14ac:dyDescent="0.35">
      <c r="A683" s="21">
        <f>IF(ISBLANK(B683),"",COUNTIF(B$2:B683,B683))-1</f>
        <v>25</v>
      </c>
      <c r="B683" s="27">
        <v>7</v>
      </c>
      <c r="C683" s="10">
        <f>VLOOKUP($A683+IF($A683=0,1,0),Database!$A:$Y,7,FALSE)</f>
        <v>46191.75</v>
      </c>
      <c r="D683" s="21" t="str">
        <f>VLOOKUP(Pronostics!$B683,Setup_MPP!$A:$G,3,FALSE)</f>
        <v>__Vince__</v>
      </c>
      <c r="E683" s="21" t="str">
        <f>VLOOKUP(Pronostics!$B683,Setup_MPP!$A:$G,2,FALSE)</f>
        <v>Vincent FRAYSSE</v>
      </c>
      <c r="F683" s="21" t="str">
        <f>VLOOKUP($B683,Setup_MPP!$A:$E,4,FALSE)</f>
        <v>#B2EAE8</v>
      </c>
      <c r="G683" s="21" t="str">
        <f>VLOOKUP($B683,Setup_MPP!$A:$E,5,FALSE)</f>
        <v>#6CB4B1</v>
      </c>
      <c r="H683" s="21" t="str">
        <f>IFERROR(IF(AND(A683&gt;=1,A683&lt;=104),VLOOKUP($A683,Location!$A:$J,6,FALSE),IF(A683=0,"Avant l'ouverture",IF(OR(A683=105,A683=106),"Bonus"))),"")</f>
        <v>Tour 2</v>
      </c>
      <c r="I683" s="21" t="str">
        <f>IF(LEFT(H683,4)="Tour",VLOOKUP(A683,Database!$A:$C,3,FALSE),"")</f>
        <v>A</v>
      </c>
      <c r="J683" s="21" t="str">
        <f>VLOOKUP($A683,Location!$A:$J,7,FALSE)</f>
        <v>Tchéquie</v>
      </c>
      <c r="K683" s="21" t="str">
        <f>IFERROR(VLOOKUP(J683,Setup_Team!$B:$C,2,FALSE), "TDB")</f>
        <v>CZE</v>
      </c>
      <c r="L683" s="21" t="str">
        <f>VLOOKUP($A683,Location!$A:$J,8,FALSE)</f>
        <v>Afrique du Sud</v>
      </c>
      <c r="M683" s="21" t="str">
        <f>IFERROR(VLOOKUP(L683,Setup_Team!$B:$C,2,FALSE), "TDB")</f>
        <v>ZAF</v>
      </c>
      <c r="N683" s="21" t="str">
        <f>VLOOKUP($A683,Location!$A:$J,9,FALSE)</f>
        <v>Atlanta</v>
      </c>
      <c r="O683" s="21" t="str">
        <f>VLOOKUP($A683,Location!$A:$J,10,FALSE)</f>
        <v>Mercedes-Benz Stadium</v>
      </c>
      <c r="P683" s="27">
        <v>2</v>
      </c>
      <c r="Q683" s="27">
        <v>1</v>
      </c>
      <c r="R683" s="27" t="str">
        <f t="shared" si="61"/>
        <v>2-1</v>
      </c>
      <c r="S683" s="21">
        <v>0</v>
      </c>
      <c r="T683" s="20">
        <f>VLOOKUP($A683,Database!$A:$Y,10,FALSE)</f>
        <v>62</v>
      </c>
      <c r="U683" s="20">
        <f>VLOOKUP($A683,Database!$A:$Y,11,FALSE)</f>
        <v>112</v>
      </c>
      <c r="V683" s="20">
        <f>VLOOKUP($A683,Database!$A:$Y,12,FALSE)</f>
        <v>142</v>
      </c>
      <c r="W683" s="20" t="str">
        <f>VLOOKUP(A683,Database!A:M,13,FALSE)</f>
        <v>Terminé</v>
      </c>
      <c r="X683" s="20">
        <f>VLOOKUP($A683,Database!$A:$Y,20,FALSE)</f>
        <v>1</v>
      </c>
      <c r="Y683" s="20">
        <f>VLOOKUP($A683,Database!$A:$Y,21,FALSE)</f>
        <v>1</v>
      </c>
      <c r="Z683" s="20">
        <f t="shared" si="60"/>
        <v>0</v>
      </c>
      <c r="AA683" s="20">
        <f t="shared" si="62"/>
        <v>0</v>
      </c>
      <c r="AB683" s="20">
        <f t="shared" ca="1" si="63"/>
        <v>0</v>
      </c>
      <c r="AC683" s="20">
        <f t="shared" ca="1" si="64"/>
        <v>0</v>
      </c>
      <c r="AD683" s="20" t="str">
        <f ca="1">IF(AC683=0,"",IF(OR(ISBLANK(P683),ISBLANK(Q683)),"",IF(ISBLANK(VLOOKUP(A683,Database!A:AA,22,FALSE)),"",VLOOKUP(A683,Database!A:AA,22,FALSE))))</f>
        <v/>
      </c>
      <c r="AE683" s="20">
        <f ca="1">IFERROR(
   IF(
     OR(ISBLANK(P683),ISBLANK(Q683)),
     "",
     IF(
       AND(AB683&lt;&gt;"",OR(W683="Terminé",W683="En cours")),
       VLOOKUP(AD683,Setup_ScoreExactBonus!A:D,4,FALSE),
       0
     )),
  0)</f>
        <v>0</v>
      </c>
      <c r="AF683" s="21">
        <f t="shared" ca="1" si="65"/>
        <v>0</v>
      </c>
      <c r="AG683" s="21">
        <f ca="1">SUMIFS(AF$2:AF683,D$2:D683,D683)</f>
        <v>448</v>
      </c>
    </row>
    <row r="684" spans="1:33" hidden="1" x14ac:dyDescent="0.35">
      <c r="A684" s="21">
        <f>IF(ISBLANK(B684),"",COUNTIF(B$2:B684,B684))-1</f>
        <v>25</v>
      </c>
      <c r="B684" s="27">
        <v>8</v>
      </c>
      <c r="C684" s="10">
        <f>VLOOKUP($A684+IF($A684=0,1,0),Database!$A:$Y,7,FALSE)</f>
        <v>46191.75</v>
      </c>
      <c r="D684" s="21" t="str">
        <f>VLOOKUP(Pronostics!$B684,Setup_MPP!$A:$G,3,FALSE)</f>
        <v>Louuiiis</v>
      </c>
      <c r="E684" s="21" t="str">
        <f>VLOOKUP(Pronostics!$B684,Setup_MPP!$A:$G,2,FALSE)</f>
        <v>Louis HARLE</v>
      </c>
      <c r="F684" s="21" t="str">
        <f>VLOOKUP($B684,Setup_MPP!$A:$E,4,FALSE)</f>
        <v>#EEF7B1</v>
      </c>
      <c r="G684" s="21" t="str">
        <f>VLOOKUP($B684,Setup_MPP!$A:$E,5,FALSE)</f>
        <v>#C1CB7D</v>
      </c>
      <c r="H684" s="21" t="str">
        <f>IFERROR(IF(AND(A684&gt;=1,A684&lt;=104),VLOOKUP($A684,Location!$A:$J,6,FALSE),IF(A684=0,"Avant l'ouverture",IF(OR(A684=105,A684=106),"Bonus"))),"")</f>
        <v>Tour 2</v>
      </c>
      <c r="I684" s="21" t="str">
        <f>IF(LEFT(H684,4)="Tour",VLOOKUP(A684,Database!$A:$C,3,FALSE),"")</f>
        <v>A</v>
      </c>
      <c r="J684" s="21" t="str">
        <f>VLOOKUP($A684,Location!$A:$J,7,FALSE)</f>
        <v>Tchéquie</v>
      </c>
      <c r="K684" s="21" t="str">
        <f>IFERROR(VLOOKUP(J684,Setup_Team!$B:$C,2,FALSE), "TDB")</f>
        <v>CZE</v>
      </c>
      <c r="L684" s="21" t="str">
        <f>VLOOKUP($A684,Location!$A:$J,8,FALSE)</f>
        <v>Afrique du Sud</v>
      </c>
      <c r="M684" s="21" t="str">
        <f>IFERROR(VLOOKUP(L684,Setup_Team!$B:$C,2,FALSE), "TDB")</f>
        <v>ZAF</v>
      </c>
      <c r="N684" s="21" t="str">
        <f>VLOOKUP($A684,Location!$A:$J,9,FALSE)</f>
        <v>Atlanta</v>
      </c>
      <c r="O684" s="21" t="str">
        <f>VLOOKUP($A684,Location!$A:$J,10,FALSE)</f>
        <v>Mercedes-Benz Stadium</v>
      </c>
      <c r="P684" s="27">
        <v>2</v>
      </c>
      <c r="Q684" s="27">
        <v>1</v>
      </c>
      <c r="R684" s="27" t="str">
        <f t="shared" si="61"/>
        <v>2-1</v>
      </c>
      <c r="S684" s="21">
        <v>0</v>
      </c>
      <c r="T684" s="20">
        <f>VLOOKUP($A684,Database!$A:$Y,10,FALSE)</f>
        <v>62</v>
      </c>
      <c r="U684" s="20">
        <f>VLOOKUP($A684,Database!$A:$Y,11,FALSE)</f>
        <v>112</v>
      </c>
      <c r="V684" s="20">
        <f>VLOOKUP($A684,Database!$A:$Y,12,FALSE)</f>
        <v>142</v>
      </c>
      <c r="W684" s="20" t="str">
        <f>VLOOKUP(A684,Database!A:M,13,FALSE)</f>
        <v>Terminé</v>
      </c>
      <c r="X684" s="20">
        <f>VLOOKUP($A684,Database!$A:$Y,20,FALSE)</f>
        <v>1</v>
      </c>
      <c r="Y684" s="20">
        <f>VLOOKUP($A684,Database!$A:$Y,21,FALSE)</f>
        <v>1</v>
      </c>
      <c r="Z684" s="20">
        <f t="shared" si="60"/>
        <v>0</v>
      </c>
      <c r="AA684" s="20">
        <f t="shared" si="62"/>
        <v>0</v>
      </c>
      <c r="AB684" s="20">
        <f t="shared" ca="1" si="63"/>
        <v>0</v>
      </c>
      <c r="AC684" s="20">
        <f t="shared" ca="1" si="64"/>
        <v>0</v>
      </c>
      <c r="AD684" s="20" t="str">
        <f ca="1">IF(AC684=0,"",IF(OR(ISBLANK(P684),ISBLANK(Q684)),"",IF(ISBLANK(VLOOKUP(A684,Database!A:AA,22,FALSE)),"",VLOOKUP(A684,Database!A:AA,22,FALSE))))</f>
        <v/>
      </c>
      <c r="AE684" s="20">
        <f ca="1">IFERROR(
   IF(
     OR(ISBLANK(P684),ISBLANK(Q684)),
     "",
     IF(
       AND(AB684&lt;&gt;"",OR(W684="Terminé",W684="En cours")),
       VLOOKUP(AD684,Setup_ScoreExactBonus!A:D,4,FALSE),
       0
     )),
  0)</f>
        <v>0</v>
      </c>
      <c r="AF684" s="21">
        <f t="shared" ca="1" si="65"/>
        <v>0</v>
      </c>
      <c r="AG684" s="21">
        <f ca="1">SUMIFS(AF$2:AF684,D$2:D684,D684)</f>
        <v>947</v>
      </c>
    </row>
    <row r="685" spans="1:33" x14ac:dyDescent="0.35">
      <c r="A685" s="21">
        <f>IF(ISBLANK(B685),"",COUNTIF(B$2:B685,B685))-1</f>
        <v>25</v>
      </c>
      <c r="B685" s="27">
        <v>9</v>
      </c>
      <c r="C685" s="10">
        <f>VLOOKUP($A685+IF($A685=0,1,0),Database!$A:$Y,7,FALSE)</f>
        <v>46191.75</v>
      </c>
      <c r="D685" s="21" t="str">
        <f>VLOOKUP(Pronostics!$B685,Setup_MPP!$A:$G,3,FALSE)</f>
        <v>Aurelien_dpq</v>
      </c>
      <c r="E685" s="21" t="str">
        <f>VLOOKUP(Pronostics!$B685,Setup_MPP!$A:$G,2,FALSE)</f>
        <v>Aurélien DE POULPIQUET</v>
      </c>
      <c r="F685" s="21" t="str">
        <f>VLOOKUP($B685,Setup_MPP!$A:$E,4,FALSE)</f>
        <v>#F4EA9D</v>
      </c>
      <c r="G685" s="21" t="str">
        <f>VLOOKUP($B685,Setup_MPP!$A:$E,5,FALSE)</f>
        <v>#D2C458</v>
      </c>
      <c r="H685" s="21" t="str">
        <f>IFERROR(IF(AND(A685&gt;=1,A685&lt;=104),VLOOKUP($A685,Location!$A:$J,6,FALSE),IF(A685=0,"Avant l'ouverture",IF(OR(A685=105,A685=106),"Bonus"))),"")</f>
        <v>Tour 2</v>
      </c>
      <c r="I685" s="21" t="str">
        <f>IF(LEFT(H685,4)="Tour",VLOOKUP(A685,Database!$A:$C,3,FALSE),"")</f>
        <v>A</v>
      </c>
      <c r="J685" s="21" t="str">
        <f>VLOOKUP($A685,Location!$A:$J,7,FALSE)</f>
        <v>Tchéquie</v>
      </c>
      <c r="K685" s="21" t="str">
        <f>IFERROR(VLOOKUP(J685,Setup_Team!$B:$C,2,FALSE), "TDB")</f>
        <v>CZE</v>
      </c>
      <c r="L685" s="21" t="str">
        <f>VLOOKUP($A685,Location!$A:$J,8,FALSE)</f>
        <v>Afrique du Sud</v>
      </c>
      <c r="M685" s="21" t="str">
        <f>IFERROR(VLOOKUP(L685,Setup_Team!$B:$C,2,FALSE), "TDB")</f>
        <v>ZAF</v>
      </c>
      <c r="N685" s="21" t="str">
        <f>VLOOKUP($A685,Location!$A:$J,9,FALSE)</f>
        <v>Atlanta</v>
      </c>
      <c r="O685" s="21" t="str">
        <f>VLOOKUP($A685,Location!$A:$J,10,FALSE)</f>
        <v>Mercedes-Benz Stadium</v>
      </c>
      <c r="P685" s="27">
        <v>2</v>
      </c>
      <c r="Q685" s="27">
        <v>0</v>
      </c>
      <c r="R685" s="27" t="str">
        <f t="shared" si="61"/>
        <v>2-0</v>
      </c>
      <c r="S685" s="21">
        <v>0</v>
      </c>
      <c r="T685" s="20">
        <f>VLOOKUP($A685,Database!$A:$Y,10,FALSE)</f>
        <v>62</v>
      </c>
      <c r="U685" s="20">
        <f>VLOOKUP($A685,Database!$A:$Y,11,FALSE)</f>
        <v>112</v>
      </c>
      <c r="V685" s="20">
        <f>VLOOKUP($A685,Database!$A:$Y,12,FALSE)</f>
        <v>142</v>
      </c>
      <c r="W685" s="20" t="str">
        <f>VLOOKUP(A685,Database!A:M,13,FALSE)</f>
        <v>Terminé</v>
      </c>
      <c r="X685" s="20">
        <f>VLOOKUP($A685,Database!$A:$Y,20,FALSE)</f>
        <v>1</v>
      </c>
      <c r="Y685" s="20">
        <f>VLOOKUP($A685,Database!$A:$Y,21,FALSE)</f>
        <v>1</v>
      </c>
      <c r="Z685" s="20">
        <f t="shared" si="60"/>
        <v>0</v>
      </c>
      <c r="AA685" s="20">
        <f t="shared" si="62"/>
        <v>0</v>
      </c>
      <c r="AB685" s="20">
        <f t="shared" ca="1" si="63"/>
        <v>0</v>
      </c>
      <c r="AC685" s="20">
        <f t="shared" ca="1" si="64"/>
        <v>0</v>
      </c>
      <c r="AD685" s="20" t="str">
        <f ca="1">IF(AC685=0,"",IF(OR(ISBLANK(P685),ISBLANK(Q685)),"",IF(ISBLANK(VLOOKUP(A685,Database!A:AA,22,FALSE)),"",VLOOKUP(A685,Database!A:AA,22,FALSE))))</f>
        <v/>
      </c>
      <c r="AE685" s="20">
        <f ca="1">IFERROR(
   IF(
     OR(ISBLANK(P685),ISBLANK(Q685)),
     "",
     IF(
       AND(AB685&lt;&gt;"",OR(W685="Terminé",W685="En cours")),
       VLOOKUP(AD685,Setup_ScoreExactBonus!A:D,4,FALSE),
       0
     )),
  0)</f>
        <v>0</v>
      </c>
      <c r="AF685" s="21">
        <f t="shared" ca="1" si="65"/>
        <v>0</v>
      </c>
      <c r="AG685" s="21">
        <f ca="1">SUMIFS(AF$2:AF685,D$2:D685,D685)</f>
        <v>799</v>
      </c>
    </row>
    <row r="686" spans="1:33" hidden="1" x14ac:dyDescent="0.35">
      <c r="A686" s="21">
        <f>IF(ISBLANK(B686),"",COUNTIF(B$2:B686,B686))-1</f>
        <v>25</v>
      </c>
      <c r="B686" s="27">
        <v>10</v>
      </c>
      <c r="C686" s="10">
        <f>VLOOKUP($A686+IF($A686=0,1,0),Database!$A:$Y,7,FALSE)</f>
        <v>46191.75</v>
      </c>
      <c r="D686" s="21" t="str">
        <f>VLOOKUP(Pronostics!$B686,Setup_MPP!$A:$G,3,FALSE)</f>
        <v>RandomPaul</v>
      </c>
      <c r="E686" s="21" t="str">
        <f>VLOOKUP(Pronostics!$B686,Setup_MPP!$A:$G,2,FALSE)</f>
        <v>Paul MONTESINOS</v>
      </c>
      <c r="F686" s="21" t="str">
        <f>VLOOKUP($B686,Setup_MPP!$A:$E,4,FALSE)</f>
        <v>#C4B0FF</v>
      </c>
      <c r="G686" s="21" t="str">
        <f>VLOOKUP($B686,Setup_MPP!$A:$E,5,FALSE)</f>
        <v>#7F66C8</v>
      </c>
      <c r="H686" s="21" t="str">
        <f>IFERROR(IF(AND(A686&gt;=1,A686&lt;=104),VLOOKUP($A686,Location!$A:$J,6,FALSE),IF(A686=0,"Avant l'ouverture",IF(OR(A686=105,A686=106),"Bonus"))),"")</f>
        <v>Tour 2</v>
      </c>
      <c r="I686" s="21" t="str">
        <f>IF(LEFT(H686,4)="Tour",VLOOKUP(A686,Database!$A:$C,3,FALSE),"")</f>
        <v>A</v>
      </c>
      <c r="J686" s="21" t="str">
        <f>VLOOKUP($A686,Location!$A:$J,7,FALSE)</f>
        <v>Tchéquie</v>
      </c>
      <c r="K686" s="21" t="str">
        <f>IFERROR(VLOOKUP(J686,Setup_Team!$B:$C,2,FALSE), "TDB")</f>
        <v>CZE</v>
      </c>
      <c r="L686" s="21" t="str">
        <f>VLOOKUP($A686,Location!$A:$J,8,FALSE)</f>
        <v>Afrique du Sud</v>
      </c>
      <c r="M686" s="21" t="str">
        <f>IFERROR(VLOOKUP(L686,Setup_Team!$B:$C,2,FALSE), "TDB")</f>
        <v>ZAF</v>
      </c>
      <c r="N686" s="21" t="str">
        <f>VLOOKUP($A686,Location!$A:$J,9,FALSE)</f>
        <v>Atlanta</v>
      </c>
      <c r="O686" s="21" t="str">
        <f>VLOOKUP($A686,Location!$A:$J,10,FALSE)</f>
        <v>Mercedes-Benz Stadium</v>
      </c>
      <c r="P686" s="27">
        <v>2</v>
      </c>
      <c r="Q686" s="27">
        <v>1</v>
      </c>
      <c r="R686" s="27" t="str">
        <f t="shared" si="61"/>
        <v>2-1</v>
      </c>
      <c r="S686" s="21">
        <v>0</v>
      </c>
      <c r="T686" s="20">
        <f>VLOOKUP($A686,Database!$A:$Y,10,FALSE)</f>
        <v>62</v>
      </c>
      <c r="U686" s="20">
        <f>VLOOKUP($A686,Database!$A:$Y,11,FALSE)</f>
        <v>112</v>
      </c>
      <c r="V686" s="20">
        <f>VLOOKUP($A686,Database!$A:$Y,12,FALSE)</f>
        <v>142</v>
      </c>
      <c r="W686" s="20" t="str">
        <f>VLOOKUP(A686,Database!A:M,13,FALSE)</f>
        <v>Terminé</v>
      </c>
      <c r="X686" s="20">
        <f>VLOOKUP($A686,Database!$A:$Y,20,FALSE)</f>
        <v>1</v>
      </c>
      <c r="Y686" s="20">
        <f>VLOOKUP($A686,Database!$A:$Y,21,FALSE)</f>
        <v>1</v>
      </c>
      <c r="Z686" s="20">
        <f t="shared" si="60"/>
        <v>0</v>
      </c>
      <c r="AA686" s="20">
        <f t="shared" si="62"/>
        <v>0</v>
      </c>
      <c r="AB686" s="20">
        <f t="shared" ca="1" si="63"/>
        <v>0</v>
      </c>
      <c r="AC686" s="20">
        <f t="shared" ca="1" si="64"/>
        <v>0</v>
      </c>
      <c r="AD686" s="20" t="str">
        <f ca="1">IF(AC686=0,"",IF(OR(ISBLANK(P686),ISBLANK(Q686)),"",IF(ISBLANK(VLOOKUP(A686,Database!A:AA,22,FALSE)),"",VLOOKUP(A686,Database!A:AA,22,FALSE))))</f>
        <v/>
      </c>
      <c r="AE686" s="20">
        <f ca="1">IFERROR(
   IF(
     OR(ISBLANK(P686),ISBLANK(Q686)),
     "",
     IF(
       AND(AB686&lt;&gt;"",OR(W686="Terminé",W686="En cours")),
       VLOOKUP(AD686,Setup_ScoreExactBonus!A:D,4,FALSE),
       0
     )),
  0)</f>
        <v>0</v>
      </c>
      <c r="AF686" s="21">
        <f t="shared" ca="1" si="65"/>
        <v>0</v>
      </c>
      <c r="AG686" s="21">
        <f ca="1">SUMIFS(AF$2:AF686,D$2:D686,D686)</f>
        <v>885</v>
      </c>
    </row>
    <row r="687" spans="1:33" hidden="1" x14ac:dyDescent="0.35">
      <c r="A687" s="21">
        <f>IF(ISBLANK(B687),"",COUNTIF(B$2:B687,B687))-1</f>
        <v>25</v>
      </c>
      <c r="B687" s="27">
        <v>11</v>
      </c>
      <c r="C687" s="10">
        <f>VLOOKUP($A687+IF($A687=0,1,0),Database!$A:$Y,7,FALSE)</f>
        <v>46191.75</v>
      </c>
      <c r="D687" s="21" t="str">
        <f>VLOOKUP(Pronostics!$B687,Setup_MPP!$A:$G,3,FALSE)</f>
        <v>Kinsley91</v>
      </c>
      <c r="E687" s="21" t="str">
        <f>VLOOKUP(Pronostics!$B687,Setup_MPP!$A:$G,2,FALSE)</f>
        <v>Kinsley ROQUE</v>
      </c>
      <c r="F687" s="21" t="str">
        <f>VLOOKUP($B687,Setup_MPP!$A:$E,4,FALSE)</f>
        <v>#CBEBBA</v>
      </c>
      <c r="G687" s="21" t="str">
        <f>VLOOKUP($B687,Setup_MPP!$A:$E,5,FALSE)</f>
        <v>#70BC6E</v>
      </c>
      <c r="H687" s="21" t="str">
        <f>IFERROR(IF(AND(A687&gt;=1,A687&lt;=104),VLOOKUP($A687,Location!$A:$J,6,FALSE),IF(A687=0,"Avant l'ouverture",IF(OR(A687=105,A687=106),"Bonus"))),"")</f>
        <v>Tour 2</v>
      </c>
      <c r="I687" s="21" t="str">
        <f>IF(LEFT(H687,4)="Tour",VLOOKUP(A687,Database!$A:$C,3,FALSE),"")</f>
        <v>A</v>
      </c>
      <c r="J687" s="21" t="str">
        <f>VLOOKUP($A687,Location!$A:$J,7,FALSE)</f>
        <v>Tchéquie</v>
      </c>
      <c r="K687" s="21" t="str">
        <f>IFERROR(VLOOKUP(J687,Setup_Team!$B:$C,2,FALSE), "TDB")</f>
        <v>CZE</v>
      </c>
      <c r="L687" s="21" t="str">
        <f>VLOOKUP($A687,Location!$A:$J,8,FALSE)</f>
        <v>Afrique du Sud</v>
      </c>
      <c r="M687" s="21" t="str">
        <f>IFERROR(VLOOKUP(L687,Setup_Team!$B:$C,2,FALSE), "TDB")</f>
        <v>ZAF</v>
      </c>
      <c r="N687" s="21" t="str">
        <f>VLOOKUP($A687,Location!$A:$J,9,FALSE)</f>
        <v>Atlanta</v>
      </c>
      <c r="O687" s="21" t="str">
        <f>VLOOKUP($A687,Location!$A:$J,10,FALSE)</f>
        <v>Mercedes-Benz Stadium</v>
      </c>
      <c r="P687" s="27">
        <v>0</v>
      </c>
      <c r="Q687" s="27">
        <v>1</v>
      </c>
      <c r="R687" s="27" t="str">
        <f t="shared" si="61"/>
        <v>0-1</v>
      </c>
      <c r="S687" s="21">
        <v>0</v>
      </c>
      <c r="T687" s="20">
        <f>VLOOKUP($A687,Database!$A:$Y,10,FALSE)</f>
        <v>62</v>
      </c>
      <c r="U687" s="20">
        <f>VLOOKUP($A687,Database!$A:$Y,11,FALSE)</f>
        <v>112</v>
      </c>
      <c r="V687" s="20">
        <f>VLOOKUP($A687,Database!$A:$Y,12,FALSE)</f>
        <v>142</v>
      </c>
      <c r="W687" s="20" t="str">
        <f>VLOOKUP(A687,Database!A:M,13,FALSE)</f>
        <v>Terminé</v>
      </c>
      <c r="X687" s="20">
        <f>VLOOKUP($A687,Database!$A:$Y,20,FALSE)</f>
        <v>1</v>
      </c>
      <c r="Y687" s="20">
        <f>VLOOKUP($A687,Database!$A:$Y,21,FALSE)</f>
        <v>1</v>
      </c>
      <c r="Z687" s="20">
        <f t="shared" si="60"/>
        <v>0</v>
      </c>
      <c r="AA687" s="20">
        <f t="shared" si="62"/>
        <v>0</v>
      </c>
      <c r="AB687" s="20">
        <f t="shared" ca="1" si="63"/>
        <v>0</v>
      </c>
      <c r="AC687" s="20">
        <f t="shared" ca="1" si="64"/>
        <v>0</v>
      </c>
      <c r="AD687" s="20" t="str">
        <f ca="1">IF(AC687=0,"",IF(OR(ISBLANK(P687),ISBLANK(Q687)),"",IF(ISBLANK(VLOOKUP(A687,Database!A:AA,22,FALSE)),"",VLOOKUP(A687,Database!A:AA,22,FALSE))))</f>
        <v/>
      </c>
      <c r="AE687" s="20">
        <f ca="1">IFERROR(
   IF(
     OR(ISBLANK(P687),ISBLANK(Q687)),
     "",
     IF(
       AND(AB687&lt;&gt;"",OR(W687="Terminé",W687="En cours")),
       VLOOKUP(AD687,Setup_ScoreExactBonus!A:D,4,FALSE),
       0
     )),
  0)</f>
        <v>0</v>
      </c>
      <c r="AF687" s="21">
        <f t="shared" ca="1" si="65"/>
        <v>0</v>
      </c>
      <c r="AG687" s="21">
        <f ca="1">SUMIFS(AF$2:AF687,D$2:D687,D687)</f>
        <v>920</v>
      </c>
    </row>
    <row r="688" spans="1:33" hidden="1" x14ac:dyDescent="0.35">
      <c r="A688" s="21">
        <f>IF(ISBLANK(B688),"",COUNTIF(B$2:B688,B688))-1</f>
        <v>25</v>
      </c>
      <c r="B688" s="27">
        <v>12</v>
      </c>
      <c r="C688" s="10">
        <f>VLOOKUP($A688+IF($A688=0,1,0),Database!$A:$Y,7,FALSE)</f>
        <v>46191.75</v>
      </c>
      <c r="D688" s="21" t="str">
        <f>VLOOKUP(Pronostics!$B688,Setup_MPP!$A:$G,3,FALSE)</f>
        <v>Jaouad1</v>
      </c>
      <c r="E688" s="21" t="str">
        <f>VLOOKUP(Pronostics!$B688,Setup_MPP!$A:$G,2,FALSE)</f>
        <v>Jaouad SETTI</v>
      </c>
      <c r="F688" s="21" t="str">
        <f>VLOOKUP($B688,Setup_MPP!$A:$E,4,FALSE)</f>
        <v>#C2D4FF</v>
      </c>
      <c r="G688" s="21" t="str">
        <f>VLOOKUP($B688,Setup_MPP!$A:$E,5,FALSE)</f>
        <v>#6586D5</v>
      </c>
      <c r="H688" s="21" t="str">
        <f>IFERROR(IF(AND(A688&gt;=1,A688&lt;=104),VLOOKUP($A688,Location!$A:$J,6,FALSE),IF(A688=0,"Avant l'ouverture",IF(OR(A688=105,A688=106),"Bonus"))),"")</f>
        <v>Tour 2</v>
      </c>
      <c r="I688" s="21" t="str">
        <f>IF(LEFT(H688,4)="Tour",VLOOKUP(A688,Database!$A:$C,3,FALSE),"")</f>
        <v>A</v>
      </c>
      <c r="J688" s="21" t="str">
        <f>VLOOKUP($A688,Location!$A:$J,7,FALSE)</f>
        <v>Tchéquie</v>
      </c>
      <c r="K688" s="21" t="str">
        <f>IFERROR(VLOOKUP(J688,Setup_Team!$B:$C,2,FALSE), "TDB")</f>
        <v>CZE</v>
      </c>
      <c r="L688" s="21" t="str">
        <f>VLOOKUP($A688,Location!$A:$J,8,FALSE)</f>
        <v>Afrique du Sud</v>
      </c>
      <c r="M688" s="21" t="str">
        <f>IFERROR(VLOOKUP(L688,Setup_Team!$B:$C,2,FALSE), "TDB")</f>
        <v>ZAF</v>
      </c>
      <c r="N688" s="21" t="str">
        <f>VLOOKUP($A688,Location!$A:$J,9,FALSE)</f>
        <v>Atlanta</v>
      </c>
      <c r="O688" s="21" t="str">
        <f>VLOOKUP($A688,Location!$A:$J,10,FALSE)</f>
        <v>Mercedes-Benz Stadium</v>
      </c>
      <c r="P688" s="27">
        <v>2</v>
      </c>
      <c r="Q688" s="27">
        <v>2</v>
      </c>
      <c r="R688" s="27" t="str">
        <f t="shared" si="61"/>
        <v>2-2</v>
      </c>
      <c r="S688" s="21">
        <v>0</v>
      </c>
      <c r="T688" s="20">
        <f>VLOOKUP($A688,Database!$A:$Y,10,FALSE)</f>
        <v>62</v>
      </c>
      <c r="U688" s="20">
        <f>VLOOKUP($A688,Database!$A:$Y,11,FALSE)</f>
        <v>112</v>
      </c>
      <c r="V688" s="20">
        <f>VLOOKUP($A688,Database!$A:$Y,12,FALSE)</f>
        <v>142</v>
      </c>
      <c r="W688" s="20" t="str">
        <f>VLOOKUP(A688,Database!A:M,13,FALSE)</f>
        <v>Terminé</v>
      </c>
      <c r="X688" s="20">
        <f>VLOOKUP($A688,Database!$A:$Y,20,FALSE)</f>
        <v>1</v>
      </c>
      <c r="Y688" s="20">
        <f>VLOOKUP($A688,Database!$A:$Y,21,FALSE)</f>
        <v>1</v>
      </c>
      <c r="Z688" s="20">
        <f t="shared" si="60"/>
        <v>0</v>
      </c>
      <c r="AA688" s="20">
        <f t="shared" si="62"/>
        <v>1</v>
      </c>
      <c r="AB688" s="20">
        <f t="shared" ca="1" si="63"/>
        <v>112</v>
      </c>
      <c r="AC688" s="20">
        <f t="shared" ca="1" si="64"/>
        <v>0</v>
      </c>
      <c r="AD688" s="20" t="str">
        <f ca="1">IF(AC688=0,"",IF(OR(ISBLANK(P688),ISBLANK(Q688)),"",IF(ISBLANK(VLOOKUP(A688,Database!A:AA,22,FALSE)),"",VLOOKUP(A688,Database!A:AA,22,FALSE))))</f>
        <v/>
      </c>
      <c r="AE688" s="20">
        <f ca="1">IFERROR(
   IF(
     OR(ISBLANK(P688),ISBLANK(Q688)),
     "",
     IF(
       AND(AB688&lt;&gt;"",OR(W688="Terminé",W688="En cours")),
       VLOOKUP(AD688,Setup_ScoreExactBonus!A:D,4,FALSE),
       0
     )),
  0)</f>
        <v>0</v>
      </c>
      <c r="AF688" s="21">
        <f t="shared" ca="1" si="65"/>
        <v>112</v>
      </c>
      <c r="AG688" s="21">
        <f ca="1">SUMIFS(AF$2:AF688,D$2:D688,D688)</f>
        <v>1171</v>
      </c>
    </row>
    <row r="689" spans="1:33" hidden="1" x14ac:dyDescent="0.35">
      <c r="A689" s="21">
        <f>IF(ISBLANK(B689),"",COUNTIF(B$2:B689,B689))-1</f>
        <v>25</v>
      </c>
      <c r="B689" s="27">
        <v>13</v>
      </c>
      <c r="C689" s="10">
        <f>VLOOKUP($A689+IF($A689=0,1,0),Database!$A:$Y,7,FALSE)</f>
        <v>46191.75</v>
      </c>
      <c r="D689" s="21" t="str">
        <f>VLOOKUP(Pronostics!$B689,Setup_MPP!$A:$G,3,FALSE)</f>
        <v>Julien_I</v>
      </c>
      <c r="E689" s="21" t="str">
        <f>VLOOKUP(Pronostics!$B689,Setup_MPP!$A:$G,2,FALSE)</f>
        <v>Julien INGE</v>
      </c>
      <c r="F689" s="21" t="str">
        <f>VLOOKUP($B689,Setup_MPP!$A:$E,4,FALSE)</f>
        <v>#C1E0EF</v>
      </c>
      <c r="G689" s="21" t="str">
        <f>VLOOKUP($B689,Setup_MPP!$A:$E,5,FALSE)</f>
        <v>#4F91B2</v>
      </c>
      <c r="H689" s="21" t="str">
        <f>IFERROR(IF(AND(A689&gt;=1,A689&lt;=104),VLOOKUP($A689,Location!$A:$J,6,FALSE),IF(A689=0,"Avant l'ouverture",IF(OR(A689=105,A689=106),"Bonus"))),"")</f>
        <v>Tour 2</v>
      </c>
      <c r="I689" s="21" t="str">
        <f>IF(LEFT(H689,4)="Tour",VLOOKUP(A689,Database!$A:$C,3,FALSE),"")</f>
        <v>A</v>
      </c>
      <c r="J689" s="21" t="str">
        <f>VLOOKUP($A689,Location!$A:$J,7,FALSE)</f>
        <v>Tchéquie</v>
      </c>
      <c r="K689" s="21" t="str">
        <f>IFERROR(VLOOKUP(J689,Setup_Team!$B:$C,2,FALSE), "TDB")</f>
        <v>CZE</v>
      </c>
      <c r="L689" s="21" t="str">
        <f>VLOOKUP($A689,Location!$A:$J,8,FALSE)</f>
        <v>Afrique du Sud</v>
      </c>
      <c r="M689" s="21" t="str">
        <f>IFERROR(VLOOKUP(L689,Setup_Team!$B:$C,2,FALSE), "TDB")</f>
        <v>ZAF</v>
      </c>
      <c r="N689" s="21" t="str">
        <f>VLOOKUP($A689,Location!$A:$J,9,FALSE)</f>
        <v>Atlanta</v>
      </c>
      <c r="O689" s="21" t="str">
        <f>VLOOKUP($A689,Location!$A:$J,10,FALSE)</f>
        <v>Mercedes-Benz Stadium</v>
      </c>
      <c r="P689" s="27">
        <v>1</v>
      </c>
      <c r="Q689" s="27">
        <v>0</v>
      </c>
      <c r="R689" s="27" t="str">
        <f t="shared" si="61"/>
        <v>1-0</v>
      </c>
      <c r="S689" s="21">
        <v>0</v>
      </c>
      <c r="T689" s="20">
        <f>VLOOKUP($A689,Database!$A:$Y,10,FALSE)</f>
        <v>62</v>
      </c>
      <c r="U689" s="20">
        <f>VLOOKUP($A689,Database!$A:$Y,11,FALSE)</f>
        <v>112</v>
      </c>
      <c r="V689" s="20">
        <f>VLOOKUP($A689,Database!$A:$Y,12,FALSE)</f>
        <v>142</v>
      </c>
      <c r="W689" s="20" t="str">
        <f>VLOOKUP(A689,Database!A:M,13,FALSE)</f>
        <v>Terminé</v>
      </c>
      <c r="X689" s="20">
        <f>VLOOKUP($A689,Database!$A:$Y,20,FALSE)</f>
        <v>1</v>
      </c>
      <c r="Y689" s="20">
        <f>VLOOKUP($A689,Database!$A:$Y,21,FALSE)</f>
        <v>1</v>
      </c>
      <c r="Z689" s="20">
        <f t="shared" si="60"/>
        <v>0</v>
      </c>
      <c r="AA689" s="20">
        <f t="shared" si="62"/>
        <v>0</v>
      </c>
      <c r="AB689" s="20">
        <f t="shared" ca="1" si="63"/>
        <v>0</v>
      </c>
      <c r="AC689" s="20">
        <f t="shared" ca="1" si="64"/>
        <v>0</v>
      </c>
      <c r="AD689" s="20" t="str">
        <f ca="1">IF(AC689=0,"",IF(OR(ISBLANK(P689),ISBLANK(Q689)),"",IF(ISBLANK(VLOOKUP(A689,Database!A:AA,22,FALSE)),"",VLOOKUP(A689,Database!A:AA,22,FALSE))))</f>
        <v/>
      </c>
      <c r="AE689" s="20">
        <f ca="1">IFERROR(
   IF(
     OR(ISBLANK(P689),ISBLANK(Q689)),
     "",
     IF(
       AND(AB689&lt;&gt;"",OR(W689="Terminé",W689="En cours")),
       VLOOKUP(AD689,Setup_ScoreExactBonus!A:D,4,FALSE),
       0
     )),
  0)</f>
        <v>0</v>
      </c>
      <c r="AF689" s="21">
        <f t="shared" ca="1" si="65"/>
        <v>0</v>
      </c>
      <c r="AG689" s="21">
        <f ca="1">SUMIFS(AF$2:AF689,D$2:D689,D689)</f>
        <v>1247</v>
      </c>
    </row>
    <row r="690" spans="1:33" hidden="1" x14ac:dyDescent="0.35">
      <c r="A690" s="21">
        <f>IF(ISBLANK(B690),"",COUNTIF(B$2:B690,B690))-1</f>
        <v>25</v>
      </c>
      <c r="B690" s="27">
        <v>14</v>
      </c>
      <c r="C690" s="10">
        <f>VLOOKUP($A690+IF($A690=0,1,0),Database!$A:$Y,7,FALSE)</f>
        <v>46191.75</v>
      </c>
      <c r="D690" s="21" t="str">
        <f>VLOOKUP(Pronostics!$B690,Setup_MPP!$A:$G,3,FALSE)</f>
        <v>MarieEYT</v>
      </c>
      <c r="E690" s="21" t="str">
        <f>VLOOKUP(Pronostics!$B690,Setup_MPP!$A:$G,2,FALSE)</f>
        <v>Marie EXBRAYAT</v>
      </c>
      <c r="F690" s="21" t="str">
        <f>VLOOKUP($B690,Setup_MPP!$A:$E,4,FALSE)</f>
        <v>#FFAFD2</v>
      </c>
      <c r="G690" s="21" t="str">
        <f>VLOOKUP($B690,Setup_MPP!$A:$E,5,FALSE)</f>
        <v>#F2589B</v>
      </c>
      <c r="H690" s="21" t="str">
        <f>IFERROR(IF(AND(A690&gt;=1,A690&lt;=104),VLOOKUP($A690,Location!$A:$J,6,FALSE),IF(A690=0,"Avant l'ouverture",IF(OR(A690=105,A690=106),"Bonus"))),"")</f>
        <v>Tour 2</v>
      </c>
      <c r="I690" s="21" t="str">
        <f>IF(LEFT(H690,4)="Tour",VLOOKUP(A690,Database!$A:$C,3,FALSE),"")</f>
        <v>A</v>
      </c>
      <c r="J690" s="21" t="str">
        <f>VLOOKUP($A690,Location!$A:$J,7,FALSE)</f>
        <v>Tchéquie</v>
      </c>
      <c r="K690" s="21" t="str">
        <f>IFERROR(VLOOKUP(J690,Setup_Team!$B:$C,2,FALSE), "TDB")</f>
        <v>CZE</v>
      </c>
      <c r="L690" s="21" t="str">
        <f>VLOOKUP($A690,Location!$A:$J,8,FALSE)</f>
        <v>Afrique du Sud</v>
      </c>
      <c r="M690" s="21" t="str">
        <f>IFERROR(VLOOKUP(L690,Setup_Team!$B:$C,2,FALSE), "TDB")</f>
        <v>ZAF</v>
      </c>
      <c r="N690" s="21" t="str">
        <f>VLOOKUP($A690,Location!$A:$J,9,FALSE)</f>
        <v>Atlanta</v>
      </c>
      <c r="O690" s="21" t="str">
        <f>VLOOKUP($A690,Location!$A:$J,10,FALSE)</f>
        <v>Mercedes-Benz Stadium</v>
      </c>
      <c r="P690" s="27">
        <v>2</v>
      </c>
      <c r="Q690" s="27">
        <v>1</v>
      </c>
      <c r="R690" s="27" t="str">
        <f t="shared" si="61"/>
        <v>2-1</v>
      </c>
      <c r="S690" s="21">
        <v>0</v>
      </c>
      <c r="T690" s="20">
        <f>VLOOKUP($A690,Database!$A:$Y,10,FALSE)</f>
        <v>62</v>
      </c>
      <c r="U690" s="20">
        <f>VLOOKUP($A690,Database!$A:$Y,11,FALSE)</f>
        <v>112</v>
      </c>
      <c r="V690" s="20">
        <f>VLOOKUP($A690,Database!$A:$Y,12,FALSE)</f>
        <v>142</v>
      </c>
      <c r="W690" s="20" t="str">
        <f>VLOOKUP(A690,Database!A:M,13,FALSE)</f>
        <v>Terminé</v>
      </c>
      <c r="X690" s="20">
        <f>VLOOKUP($A690,Database!$A:$Y,20,FALSE)</f>
        <v>1</v>
      </c>
      <c r="Y690" s="20">
        <f>VLOOKUP($A690,Database!$A:$Y,21,FALSE)</f>
        <v>1</v>
      </c>
      <c r="Z690" s="20">
        <f t="shared" si="60"/>
        <v>0</v>
      </c>
      <c r="AA690" s="20">
        <f t="shared" si="62"/>
        <v>0</v>
      </c>
      <c r="AB690" s="20">
        <f t="shared" ca="1" si="63"/>
        <v>0</v>
      </c>
      <c r="AC690" s="20">
        <f t="shared" ca="1" si="64"/>
        <v>0</v>
      </c>
      <c r="AD690" s="20" t="str">
        <f ca="1">IF(AC690=0,"",IF(OR(ISBLANK(P690),ISBLANK(Q690)),"",IF(ISBLANK(VLOOKUP(A690,Database!A:AA,22,FALSE)),"",VLOOKUP(A690,Database!A:AA,22,FALSE))))</f>
        <v/>
      </c>
      <c r="AE690" s="20">
        <f ca="1">IFERROR(
   IF(
     OR(ISBLANK(P690),ISBLANK(Q690)),
     "",
     IF(
       AND(AB690&lt;&gt;"",OR(W690="Terminé",W690="En cours")),
       VLOOKUP(AD690,Setup_ScoreExactBonus!A:D,4,FALSE),
       0
     )),
  0)</f>
        <v>0</v>
      </c>
      <c r="AF690" s="21">
        <f t="shared" ca="1" si="65"/>
        <v>0</v>
      </c>
      <c r="AG690" s="21">
        <f ca="1">SUMIFS(AF$2:AF690,D$2:D690,D690)</f>
        <v>864</v>
      </c>
    </row>
    <row r="691" spans="1:33" hidden="1" x14ac:dyDescent="0.35">
      <c r="A691" s="21">
        <f>IF(ISBLANK(B691),"",COUNTIF(B$2:B691,B691))-1</f>
        <v>25</v>
      </c>
      <c r="B691" s="27">
        <v>15</v>
      </c>
      <c r="C691" s="10">
        <f>VLOOKUP($A691+IF($A691=0,1,0),Database!$A:$Y,7,FALSE)</f>
        <v>46191.75</v>
      </c>
      <c r="D691" s="21" t="str">
        <f>VLOOKUP(Pronostics!$B691,Setup_MPP!$A:$G,3,FALSE)</f>
        <v>Amino28</v>
      </c>
      <c r="E691" s="21" t="str">
        <f>VLOOKUP(Pronostics!$B691,Setup_MPP!$A:$G,2,FALSE)</f>
        <v>Amine ZARROUKI</v>
      </c>
      <c r="F691" s="21" t="str">
        <f>VLOOKUP($B691,Setup_MPP!$A:$E,4,FALSE)</f>
        <v>#FF9898</v>
      </c>
      <c r="G691" s="21" t="str">
        <f>VLOOKUP($B691,Setup_MPP!$A:$E,5,FALSE)</f>
        <v>#FF5D5D</v>
      </c>
      <c r="H691" s="21" t="str">
        <f>IFERROR(IF(AND(A691&gt;=1,A691&lt;=104),VLOOKUP($A691,Location!$A:$J,6,FALSE),IF(A691=0,"Avant l'ouverture",IF(OR(A691=105,A691=106),"Bonus"))),"")</f>
        <v>Tour 2</v>
      </c>
      <c r="I691" s="21" t="str">
        <f>IF(LEFT(H691,4)="Tour",VLOOKUP(A691,Database!$A:$C,3,FALSE),"")</f>
        <v>A</v>
      </c>
      <c r="J691" s="21" t="str">
        <f>VLOOKUP($A691,Location!$A:$J,7,FALSE)</f>
        <v>Tchéquie</v>
      </c>
      <c r="K691" s="21" t="str">
        <f>IFERROR(VLOOKUP(J691,Setup_Team!$B:$C,2,FALSE), "TDB")</f>
        <v>CZE</v>
      </c>
      <c r="L691" s="21" t="str">
        <f>VLOOKUP($A691,Location!$A:$J,8,FALSE)</f>
        <v>Afrique du Sud</v>
      </c>
      <c r="M691" s="21" t="str">
        <f>IFERROR(VLOOKUP(L691,Setup_Team!$B:$C,2,FALSE), "TDB")</f>
        <v>ZAF</v>
      </c>
      <c r="N691" s="21" t="str">
        <f>VLOOKUP($A691,Location!$A:$J,9,FALSE)</f>
        <v>Atlanta</v>
      </c>
      <c r="O691" s="21" t="str">
        <f>VLOOKUP($A691,Location!$A:$J,10,FALSE)</f>
        <v>Mercedes-Benz Stadium</v>
      </c>
      <c r="P691" s="27">
        <v>1</v>
      </c>
      <c r="Q691" s="27">
        <v>1</v>
      </c>
      <c r="R691" s="27" t="str">
        <f t="shared" si="61"/>
        <v>1-1</v>
      </c>
      <c r="S691" s="21">
        <v>0</v>
      </c>
      <c r="T691" s="20">
        <f>VLOOKUP($A691,Database!$A:$Y,10,FALSE)</f>
        <v>62</v>
      </c>
      <c r="U691" s="20">
        <f>VLOOKUP($A691,Database!$A:$Y,11,FALSE)</f>
        <v>112</v>
      </c>
      <c r="V691" s="20">
        <f>VLOOKUP($A691,Database!$A:$Y,12,FALSE)</f>
        <v>142</v>
      </c>
      <c r="W691" s="20" t="str">
        <f>VLOOKUP(A691,Database!A:M,13,FALSE)</f>
        <v>Terminé</v>
      </c>
      <c r="X691" s="20">
        <f>VLOOKUP($A691,Database!$A:$Y,20,FALSE)</f>
        <v>1</v>
      </c>
      <c r="Y691" s="20">
        <f>VLOOKUP($A691,Database!$A:$Y,21,FALSE)</f>
        <v>1</v>
      </c>
      <c r="Z691" s="20">
        <f t="shared" si="60"/>
        <v>0</v>
      </c>
      <c r="AA691" s="20">
        <f t="shared" si="62"/>
        <v>1</v>
      </c>
      <c r="AB691" s="20">
        <f t="shared" ca="1" si="63"/>
        <v>112</v>
      </c>
      <c r="AC691" s="20">
        <f t="shared" ca="1" si="64"/>
        <v>1</v>
      </c>
      <c r="AD691" s="20" t="str">
        <f ca="1">IF(AC691=0,"",IF(OR(ISBLANK(P691),ISBLANK(Q691)),"",IF(ISBLANK(VLOOKUP(A691,Database!A:AA,22,FALSE)),"",VLOOKUP(A691,Database!A:AA,22,FALSE))))</f>
        <v>Exact</v>
      </c>
      <c r="AE691" s="20">
        <f ca="1">IFERROR(
   IF(
     OR(ISBLANK(P691),ISBLANK(Q691)),
     "",
     IF(
       AND(AB691&lt;&gt;"",OR(W691="Terminé",W691="En cours")),
       VLOOKUP(AD691,Setup_ScoreExactBonus!A:D,4,FALSE),
       0
     )),
  0)</f>
        <v>20</v>
      </c>
      <c r="AF691" s="21">
        <f t="shared" ca="1" si="65"/>
        <v>132</v>
      </c>
      <c r="AG691" s="21">
        <f ca="1">SUMIFS(AF$2:AF691,D$2:D691,D691)</f>
        <v>861</v>
      </c>
    </row>
    <row r="692" spans="1:33" hidden="1" x14ac:dyDescent="0.35">
      <c r="A692" s="21">
        <f>IF(ISBLANK(B692),"",COUNTIF(B$2:B692,B692))-1</f>
        <v>25</v>
      </c>
      <c r="B692" s="27">
        <v>16</v>
      </c>
      <c r="C692" s="10">
        <f>VLOOKUP($A692+IF($A692=0,1,0),Database!$A:$Y,7,FALSE)</f>
        <v>46191.75</v>
      </c>
      <c r="D692" s="21" t="str">
        <f>VLOOKUP(Pronostics!$B692,Setup_MPP!$A:$G,3,FALSE)</f>
        <v>RomaLaura</v>
      </c>
      <c r="E692" s="21" t="str">
        <f>VLOOKUP(Pronostics!$B692,Setup_MPP!$A:$G,2,FALSE)</f>
        <v>Laura GIULIANO</v>
      </c>
      <c r="F692" s="21" t="str">
        <f>VLOOKUP($B692,Setup_MPP!$A:$E,4,FALSE)</f>
        <v>#86A4FE</v>
      </c>
      <c r="G692" s="21" t="str">
        <f>VLOOKUP($B692,Setup_MPP!$A:$E,5,FALSE)</f>
        <v>#3769FF</v>
      </c>
      <c r="H692" s="21" t="str">
        <f>IFERROR(IF(AND(A692&gt;=1,A692&lt;=104),VLOOKUP($A692,Location!$A:$J,6,FALSE),IF(A692=0,"Avant l'ouverture",IF(OR(A692=105,A692=106),"Bonus"))),"")</f>
        <v>Tour 2</v>
      </c>
      <c r="I692" s="21" t="str">
        <f>IF(LEFT(H692,4)="Tour",VLOOKUP(A692,Database!$A:$C,3,FALSE),"")</f>
        <v>A</v>
      </c>
      <c r="J692" s="21" t="str">
        <f>VLOOKUP($A692,Location!$A:$J,7,FALSE)</f>
        <v>Tchéquie</v>
      </c>
      <c r="K692" s="21" t="str">
        <f>IFERROR(VLOOKUP(J692,Setup_Team!$B:$C,2,FALSE), "TDB")</f>
        <v>CZE</v>
      </c>
      <c r="L692" s="21" t="str">
        <f>VLOOKUP($A692,Location!$A:$J,8,FALSE)</f>
        <v>Afrique du Sud</v>
      </c>
      <c r="M692" s="21" t="str">
        <f>IFERROR(VLOOKUP(L692,Setup_Team!$B:$C,2,FALSE), "TDB")</f>
        <v>ZAF</v>
      </c>
      <c r="N692" s="21" t="str">
        <f>VLOOKUP($A692,Location!$A:$J,9,FALSE)</f>
        <v>Atlanta</v>
      </c>
      <c r="O692" s="21" t="str">
        <f>VLOOKUP($A692,Location!$A:$J,10,FALSE)</f>
        <v>Mercedes-Benz Stadium</v>
      </c>
      <c r="P692" s="27">
        <v>2</v>
      </c>
      <c r="Q692" s="27">
        <v>0</v>
      </c>
      <c r="R692" s="27" t="str">
        <f t="shared" si="61"/>
        <v>2-0</v>
      </c>
      <c r="S692" s="21">
        <v>0</v>
      </c>
      <c r="T692" s="20">
        <f>VLOOKUP($A692,Database!$A:$Y,10,FALSE)</f>
        <v>62</v>
      </c>
      <c r="U692" s="20">
        <f>VLOOKUP($A692,Database!$A:$Y,11,FALSE)</f>
        <v>112</v>
      </c>
      <c r="V692" s="20">
        <f>VLOOKUP($A692,Database!$A:$Y,12,FALSE)</f>
        <v>142</v>
      </c>
      <c r="W692" s="20" t="str">
        <f>VLOOKUP(A692,Database!A:M,13,FALSE)</f>
        <v>Terminé</v>
      </c>
      <c r="X692" s="20">
        <f>VLOOKUP($A692,Database!$A:$Y,20,FALSE)</f>
        <v>1</v>
      </c>
      <c r="Y692" s="20">
        <f>VLOOKUP($A692,Database!$A:$Y,21,FALSE)</f>
        <v>1</v>
      </c>
      <c r="Z692" s="20">
        <f t="shared" si="60"/>
        <v>0</v>
      </c>
      <c r="AA692" s="20">
        <f t="shared" si="62"/>
        <v>0</v>
      </c>
      <c r="AB692" s="20">
        <f t="shared" ca="1" si="63"/>
        <v>0</v>
      </c>
      <c r="AC692" s="20">
        <f t="shared" ca="1" si="64"/>
        <v>0</v>
      </c>
      <c r="AD692" s="20" t="str">
        <f ca="1">IF(AC692=0,"",IF(OR(ISBLANK(P692),ISBLANK(Q692)),"",IF(ISBLANK(VLOOKUP(A692,Database!A:AA,22,FALSE)),"",VLOOKUP(A692,Database!A:AA,22,FALSE))))</f>
        <v/>
      </c>
      <c r="AE692" s="20">
        <f ca="1">IFERROR(
   IF(
     OR(ISBLANK(P692),ISBLANK(Q692)),
     "",
     IF(
       AND(AB692&lt;&gt;"",OR(W692="Terminé",W692="En cours")),
       VLOOKUP(AD692,Setup_ScoreExactBonus!A:D,4,FALSE),
       0
     )),
  0)</f>
        <v>0</v>
      </c>
      <c r="AF692" s="21">
        <f t="shared" ca="1" si="65"/>
        <v>0</v>
      </c>
      <c r="AG692" s="21">
        <f ca="1">SUMIFS(AF$2:AF692,D$2:D692,D692)</f>
        <v>508</v>
      </c>
    </row>
    <row r="693" spans="1:33" hidden="1" x14ac:dyDescent="0.35">
      <c r="A693" s="21">
        <f>IF(ISBLANK(B693),"",COUNTIF(B$2:B693,B693))-1</f>
        <v>25</v>
      </c>
      <c r="B693" s="27">
        <v>17</v>
      </c>
      <c r="C693" s="10">
        <f>VLOOKUP($A693+IF($A693=0,1,0),Database!$A:$Y,7,FALSE)</f>
        <v>46191.75</v>
      </c>
      <c r="D693" s="21" t="str">
        <f>VLOOKUP(Pronostics!$B693,Setup_MPP!$A:$G,3,FALSE)</f>
        <v>Julien_cri</v>
      </c>
      <c r="E693" s="21" t="str">
        <f>VLOOKUP(Pronostics!$B693,Setup_MPP!$A:$G,2,FALSE)</f>
        <v>Julien CRIMOTEL</v>
      </c>
      <c r="F693" s="21" t="str">
        <f>VLOOKUP($B693,Setup_MPP!$A:$E,4,FALSE)</f>
        <v>#FFB0B0</v>
      </c>
      <c r="G693" s="21" t="str">
        <f>VLOOKUP($B693,Setup_MPP!$A:$E,5,FALSE)</f>
        <v>#F25757</v>
      </c>
      <c r="H693" s="21" t="str">
        <f>IFERROR(IF(AND(A693&gt;=1,A693&lt;=104),VLOOKUP($A693,Location!$A:$J,6,FALSE),IF(A693=0,"Avant l'ouverture",IF(OR(A693=105,A693=106),"Bonus"))),"")</f>
        <v>Tour 2</v>
      </c>
      <c r="I693" s="21" t="str">
        <f>IF(LEFT(H693,4)="Tour",VLOOKUP(A693,Database!$A:$C,3,FALSE),"")</f>
        <v>A</v>
      </c>
      <c r="J693" s="21" t="str">
        <f>VLOOKUP($A693,Location!$A:$J,7,FALSE)</f>
        <v>Tchéquie</v>
      </c>
      <c r="K693" s="21" t="str">
        <f>IFERROR(VLOOKUP(J693,Setup_Team!$B:$C,2,FALSE), "TDB")</f>
        <v>CZE</v>
      </c>
      <c r="L693" s="21" t="str">
        <f>VLOOKUP($A693,Location!$A:$J,8,FALSE)</f>
        <v>Afrique du Sud</v>
      </c>
      <c r="M693" s="21" t="str">
        <f>IFERROR(VLOOKUP(L693,Setup_Team!$B:$C,2,FALSE), "TDB")</f>
        <v>ZAF</v>
      </c>
      <c r="N693" s="21" t="str">
        <f>VLOOKUP($A693,Location!$A:$J,9,FALSE)</f>
        <v>Atlanta</v>
      </c>
      <c r="O693" s="21" t="str">
        <f>VLOOKUP($A693,Location!$A:$J,10,FALSE)</f>
        <v>Mercedes-Benz Stadium</v>
      </c>
      <c r="P693" s="27">
        <v>1</v>
      </c>
      <c r="Q693" s="27">
        <v>1</v>
      </c>
      <c r="R693" s="27" t="str">
        <f t="shared" si="61"/>
        <v>1-1</v>
      </c>
      <c r="S693" s="21">
        <v>0</v>
      </c>
      <c r="T693" s="20">
        <f>VLOOKUP($A693,Database!$A:$Y,10,FALSE)</f>
        <v>62</v>
      </c>
      <c r="U693" s="20">
        <f>VLOOKUP($A693,Database!$A:$Y,11,FALSE)</f>
        <v>112</v>
      </c>
      <c r="V693" s="20">
        <f>VLOOKUP($A693,Database!$A:$Y,12,FALSE)</f>
        <v>142</v>
      </c>
      <c r="W693" s="20" t="str">
        <f>VLOOKUP(A693,Database!A:M,13,FALSE)</f>
        <v>Terminé</v>
      </c>
      <c r="X693" s="20">
        <f>VLOOKUP($A693,Database!$A:$Y,20,FALSE)</f>
        <v>1</v>
      </c>
      <c r="Y693" s="20">
        <f>VLOOKUP($A693,Database!$A:$Y,21,FALSE)</f>
        <v>1</v>
      </c>
      <c r="Z693" s="20">
        <f t="shared" si="60"/>
        <v>0</v>
      </c>
      <c r="AA693" s="20">
        <f t="shared" si="62"/>
        <v>1</v>
      </c>
      <c r="AB693" s="20">
        <f t="shared" ca="1" si="63"/>
        <v>112</v>
      </c>
      <c r="AC693" s="20">
        <f t="shared" ca="1" si="64"/>
        <v>1</v>
      </c>
      <c r="AD693" s="20" t="str">
        <f ca="1">IF(AC693=0,"",IF(OR(ISBLANK(P693),ISBLANK(Q693)),"",IF(ISBLANK(VLOOKUP(A693,Database!A:AA,22,FALSE)),"",VLOOKUP(A693,Database!A:AA,22,FALSE))))</f>
        <v>Exact</v>
      </c>
      <c r="AE693" s="20">
        <f ca="1">IFERROR(
   IF(
     OR(ISBLANK(P693),ISBLANK(Q693)),
     "",
     IF(
       AND(AB693&lt;&gt;"",OR(W693="Terminé",W693="En cours")),
       VLOOKUP(AD693,Setup_ScoreExactBonus!A:D,4,FALSE),
       0
     )),
  0)</f>
        <v>20</v>
      </c>
      <c r="AF693" s="21">
        <f t="shared" ca="1" si="65"/>
        <v>132</v>
      </c>
      <c r="AG693" s="21">
        <f ca="1">SUMIFS(AF$2:AF693,D$2:D693,D693)</f>
        <v>923</v>
      </c>
    </row>
    <row r="694" spans="1:33" hidden="1" x14ac:dyDescent="0.35">
      <c r="A694" s="21">
        <f>IF(ISBLANK(B694),"",COUNTIF(B$2:B694,B694))-1</f>
        <v>25</v>
      </c>
      <c r="B694" s="27">
        <v>18</v>
      </c>
      <c r="C694" s="10">
        <f>VLOOKUP($A694+IF($A694=0,1,0),Database!$A:$Y,7,FALSE)</f>
        <v>46191.75</v>
      </c>
      <c r="D694" s="21" t="str">
        <f>VLOOKUP(Pronostics!$B694,Setup_MPP!$A:$G,3,FALSE)</f>
        <v>Cartone</v>
      </c>
      <c r="E694" s="21" t="str">
        <f>VLOOKUP(Pronostics!$B694,Setup_MPP!$A:$G,2,FALSE)</f>
        <v>Quentin CARTON</v>
      </c>
      <c r="F694" s="21" t="str">
        <f>VLOOKUP($B694,Setup_MPP!$A:$E,4,FALSE)</f>
        <v>#F0BC42</v>
      </c>
      <c r="G694" s="21" t="str">
        <f>VLOOKUP($B694,Setup_MPP!$A:$E,5,FALSE)</f>
        <v>#8E1F2F</v>
      </c>
      <c r="H694" s="21" t="str">
        <f>IFERROR(IF(AND(A694&gt;=1,A694&lt;=104),VLOOKUP($A694,Location!$A:$J,6,FALSE),IF(A694=0,"Avant l'ouverture",IF(OR(A694=105,A694=106),"Bonus"))),"")</f>
        <v>Tour 2</v>
      </c>
      <c r="I694" s="21" t="str">
        <f>IF(LEFT(H694,4)="Tour",VLOOKUP(A694,Database!$A:$C,3,FALSE),"")</f>
        <v>A</v>
      </c>
      <c r="J694" s="21" t="str">
        <f>VLOOKUP($A694,Location!$A:$J,7,FALSE)</f>
        <v>Tchéquie</v>
      </c>
      <c r="K694" s="21" t="str">
        <f>IFERROR(VLOOKUP(J694,Setup_Team!$B:$C,2,FALSE), "TDB")</f>
        <v>CZE</v>
      </c>
      <c r="L694" s="21" t="str">
        <f>VLOOKUP($A694,Location!$A:$J,8,FALSE)</f>
        <v>Afrique du Sud</v>
      </c>
      <c r="M694" s="21" t="str">
        <f>IFERROR(VLOOKUP(L694,Setup_Team!$B:$C,2,FALSE), "TDB")</f>
        <v>ZAF</v>
      </c>
      <c r="N694" s="21" t="str">
        <f>VLOOKUP($A694,Location!$A:$J,9,FALSE)</f>
        <v>Atlanta</v>
      </c>
      <c r="O694" s="21" t="str">
        <f>VLOOKUP($A694,Location!$A:$J,10,FALSE)</f>
        <v>Mercedes-Benz Stadium</v>
      </c>
      <c r="P694" s="27">
        <v>1</v>
      </c>
      <c r="Q694" s="27">
        <v>1</v>
      </c>
      <c r="R694" s="27" t="str">
        <f t="shared" si="61"/>
        <v>1-1</v>
      </c>
      <c r="S694" s="21">
        <v>0</v>
      </c>
      <c r="T694" s="20">
        <f>VLOOKUP($A694,Database!$A:$Y,10,FALSE)</f>
        <v>62</v>
      </c>
      <c r="U694" s="20">
        <f>VLOOKUP($A694,Database!$A:$Y,11,FALSE)</f>
        <v>112</v>
      </c>
      <c r="V694" s="20">
        <f>VLOOKUP($A694,Database!$A:$Y,12,FALSE)</f>
        <v>142</v>
      </c>
      <c r="W694" s="20" t="str">
        <f>VLOOKUP(A694,Database!A:M,13,FALSE)</f>
        <v>Terminé</v>
      </c>
      <c r="X694" s="20">
        <f>VLOOKUP($A694,Database!$A:$Y,20,FALSE)</f>
        <v>1</v>
      </c>
      <c r="Y694" s="20">
        <f>VLOOKUP($A694,Database!$A:$Y,21,FALSE)</f>
        <v>1</v>
      </c>
      <c r="Z694" s="20">
        <f t="shared" si="60"/>
        <v>0</v>
      </c>
      <c r="AA694" s="20">
        <f t="shared" si="62"/>
        <v>1</v>
      </c>
      <c r="AB694" s="20">
        <f t="shared" ca="1" si="63"/>
        <v>112</v>
      </c>
      <c r="AC694" s="20">
        <f t="shared" ca="1" si="64"/>
        <v>1</v>
      </c>
      <c r="AD694" s="20" t="str">
        <f ca="1">IF(AC694=0,"",IF(OR(ISBLANK(P694),ISBLANK(Q694)),"",IF(ISBLANK(VLOOKUP(A694,Database!A:AA,22,FALSE)),"",VLOOKUP(A694,Database!A:AA,22,FALSE))))</f>
        <v>Exact</v>
      </c>
      <c r="AE694" s="20">
        <f ca="1">IFERROR(
   IF(
     OR(ISBLANK(P694),ISBLANK(Q694)),
     "",
     IF(
       AND(AB694&lt;&gt;"",OR(W694="Terminé",W694="En cours")),
       VLOOKUP(AD694,Setup_ScoreExactBonus!A:D,4,FALSE),
       0
     )),
  0)</f>
        <v>20</v>
      </c>
      <c r="AF694" s="21">
        <f t="shared" ca="1" si="65"/>
        <v>132</v>
      </c>
      <c r="AG694" s="21">
        <f ca="1">SUMIFS(AF$2:AF694,D$2:D694,D694)</f>
        <v>1034</v>
      </c>
    </row>
    <row r="695" spans="1:33" hidden="1" x14ac:dyDescent="0.35">
      <c r="A695" s="21">
        <f>IF(ISBLANK(B695),"",COUNTIF(B$2:B695,B695))-1</f>
        <v>25</v>
      </c>
      <c r="B695" s="27">
        <v>19</v>
      </c>
      <c r="C695" s="10">
        <f>VLOOKUP($A695+IF($A695=0,1,0),Database!$A:$Y,7,FALSE)</f>
        <v>46191.75</v>
      </c>
      <c r="D695" s="21" t="str">
        <f>VLOOKUP(Pronostics!$B695,Setup_MPP!$A:$G,3,FALSE)</f>
        <v>YramVi</v>
      </c>
      <c r="E695" s="21" t="str">
        <f>VLOOKUP(Pronostics!$B695,Setup_MPP!$A:$G,2,FALSE)</f>
        <v>Eyram TETSHIE</v>
      </c>
      <c r="F695" s="21" t="str">
        <f>VLOOKUP($B695,Setup_MPP!$A:$E,4,FALSE)</f>
        <v>#E8B28F</v>
      </c>
      <c r="G695" s="21" t="str">
        <f>VLOOKUP($B695,Setup_MPP!$A:$E,5,FALSE)</f>
        <v>#E65568</v>
      </c>
      <c r="H695" s="21" t="str">
        <f>IFERROR(IF(AND(A695&gt;=1,A695&lt;=104),VLOOKUP($A695,Location!$A:$J,6,FALSE),IF(A695=0,"Avant l'ouverture",IF(OR(A695=105,A695=106),"Bonus"))),"")</f>
        <v>Tour 2</v>
      </c>
      <c r="I695" s="21" t="str">
        <f>IF(LEFT(H695,4)="Tour",VLOOKUP(A695,Database!$A:$C,3,FALSE),"")</f>
        <v>A</v>
      </c>
      <c r="J695" s="21" t="str">
        <f>VLOOKUP($A695,Location!$A:$J,7,FALSE)</f>
        <v>Tchéquie</v>
      </c>
      <c r="K695" s="21" t="str">
        <f>IFERROR(VLOOKUP(J695,Setup_Team!$B:$C,2,FALSE), "TDB")</f>
        <v>CZE</v>
      </c>
      <c r="L695" s="21" t="str">
        <f>VLOOKUP($A695,Location!$A:$J,8,FALSE)</f>
        <v>Afrique du Sud</v>
      </c>
      <c r="M695" s="21" t="str">
        <f>IFERROR(VLOOKUP(L695,Setup_Team!$B:$C,2,FALSE), "TDB")</f>
        <v>ZAF</v>
      </c>
      <c r="N695" s="21" t="str">
        <f>VLOOKUP($A695,Location!$A:$J,9,FALSE)</f>
        <v>Atlanta</v>
      </c>
      <c r="O695" s="21" t="str">
        <f>VLOOKUP($A695,Location!$A:$J,10,FALSE)</f>
        <v>Mercedes-Benz Stadium</v>
      </c>
      <c r="P695" s="27">
        <v>1</v>
      </c>
      <c r="Q695" s="27">
        <v>0</v>
      </c>
      <c r="R695" s="27" t="str">
        <f t="shared" si="61"/>
        <v>1-0</v>
      </c>
      <c r="S695" s="21">
        <v>0</v>
      </c>
      <c r="T695" s="20">
        <f>VLOOKUP($A695,Database!$A:$Y,10,FALSE)</f>
        <v>62</v>
      </c>
      <c r="U695" s="20">
        <f>VLOOKUP($A695,Database!$A:$Y,11,FALSE)</f>
        <v>112</v>
      </c>
      <c r="V695" s="20">
        <f>VLOOKUP($A695,Database!$A:$Y,12,FALSE)</f>
        <v>142</v>
      </c>
      <c r="W695" s="20" t="str">
        <f>VLOOKUP(A695,Database!A:M,13,FALSE)</f>
        <v>Terminé</v>
      </c>
      <c r="X695" s="20">
        <f>VLOOKUP($A695,Database!$A:$Y,20,FALSE)</f>
        <v>1</v>
      </c>
      <c r="Y695" s="20">
        <f>VLOOKUP($A695,Database!$A:$Y,21,FALSE)</f>
        <v>1</v>
      </c>
      <c r="Z695" s="20">
        <f t="shared" si="60"/>
        <v>0</v>
      </c>
      <c r="AA695" s="20">
        <f t="shared" si="62"/>
        <v>0</v>
      </c>
      <c r="AB695" s="20">
        <f t="shared" ca="1" si="63"/>
        <v>0</v>
      </c>
      <c r="AC695" s="20">
        <f t="shared" ca="1" si="64"/>
        <v>0</v>
      </c>
      <c r="AD695" s="20" t="str">
        <f ca="1">IF(AC695=0,"",IF(OR(ISBLANK(P695),ISBLANK(Q695)),"",IF(ISBLANK(VLOOKUP(A695,Database!A:AA,22,FALSE)),"",VLOOKUP(A695,Database!A:AA,22,FALSE))))</f>
        <v/>
      </c>
      <c r="AE695" s="20">
        <f ca="1">IFERROR(
   IF(
     OR(ISBLANK(P695),ISBLANK(Q695)),
     "",
     IF(
       AND(AB695&lt;&gt;"",OR(W695="Terminé",W695="En cours")),
       VLOOKUP(AD695,Setup_ScoreExactBonus!A:D,4,FALSE),
       0
     )),
  0)</f>
        <v>0</v>
      </c>
      <c r="AF695" s="21">
        <f t="shared" ca="1" si="65"/>
        <v>0</v>
      </c>
      <c r="AG695" s="21">
        <f ca="1">SUMIFS(AF$2:AF695,D$2:D695,D695)</f>
        <v>809</v>
      </c>
    </row>
    <row r="696" spans="1:33" hidden="1" x14ac:dyDescent="0.35">
      <c r="A696" s="21">
        <f>IF(ISBLANK(B696),"",COUNTIF(B$2:B696,B696))-1</f>
        <v>25</v>
      </c>
      <c r="B696" s="27">
        <v>20</v>
      </c>
      <c r="C696" s="10">
        <f>VLOOKUP($A696+IF($A696=0,1,0),Database!$A:$Y,7,FALSE)</f>
        <v>46191.75</v>
      </c>
      <c r="D696" s="21" t="str">
        <f>VLOOKUP(Pronostics!$B696,Setup_MPP!$A:$G,3,FALSE)</f>
        <v>Anis_MaFihache</v>
      </c>
      <c r="E696" s="21" t="str">
        <f>VLOOKUP(Pronostics!$B696,Setup_MPP!$A:$G,2,FALSE)</f>
        <v>Anis LEBIK</v>
      </c>
      <c r="F696" s="21" t="str">
        <f>VLOOKUP($B696,Setup_MPP!$A:$E,4,FALSE)</f>
        <v>#60DC8C</v>
      </c>
      <c r="G696" s="21" t="str">
        <f>VLOOKUP($B696,Setup_MPP!$A:$E,5,FALSE)</f>
        <v>#22A34F</v>
      </c>
      <c r="H696" s="21" t="str">
        <f>IFERROR(IF(AND(A696&gt;=1,A696&lt;=104),VLOOKUP($A696,Location!$A:$J,6,FALSE),IF(A696=0,"Avant l'ouverture",IF(OR(A696=105,A696=106),"Bonus"))),"")</f>
        <v>Tour 2</v>
      </c>
      <c r="I696" s="21" t="str">
        <f>IF(LEFT(H696,4)="Tour",VLOOKUP(A696,Database!$A:$C,3,FALSE),"")</f>
        <v>A</v>
      </c>
      <c r="J696" s="21" t="str">
        <f>VLOOKUP($A696,Location!$A:$J,7,FALSE)</f>
        <v>Tchéquie</v>
      </c>
      <c r="K696" s="21" t="str">
        <f>IFERROR(VLOOKUP(J696,Setup_Team!$B:$C,2,FALSE), "TDB")</f>
        <v>CZE</v>
      </c>
      <c r="L696" s="21" t="str">
        <f>VLOOKUP($A696,Location!$A:$J,8,FALSE)</f>
        <v>Afrique du Sud</v>
      </c>
      <c r="M696" s="21" t="str">
        <f>IFERROR(VLOOKUP(L696,Setup_Team!$B:$C,2,FALSE), "TDB")</f>
        <v>ZAF</v>
      </c>
      <c r="N696" s="21" t="str">
        <f>VLOOKUP($A696,Location!$A:$J,9,FALSE)</f>
        <v>Atlanta</v>
      </c>
      <c r="O696" s="21" t="str">
        <f>VLOOKUP($A696,Location!$A:$J,10,FALSE)</f>
        <v>Mercedes-Benz Stadium</v>
      </c>
      <c r="P696" s="27">
        <v>1</v>
      </c>
      <c r="Q696" s="27">
        <v>2</v>
      </c>
      <c r="R696" s="27" t="str">
        <f t="shared" si="61"/>
        <v>1-2</v>
      </c>
      <c r="S696" s="21">
        <v>0</v>
      </c>
      <c r="T696" s="20">
        <f>VLOOKUP($A696,Database!$A:$Y,10,FALSE)</f>
        <v>62</v>
      </c>
      <c r="U696" s="20">
        <f>VLOOKUP($A696,Database!$A:$Y,11,FALSE)</f>
        <v>112</v>
      </c>
      <c r="V696" s="20">
        <f>VLOOKUP($A696,Database!$A:$Y,12,FALSE)</f>
        <v>142</v>
      </c>
      <c r="W696" s="20" t="str">
        <f>VLOOKUP(A696,Database!A:M,13,FALSE)</f>
        <v>Terminé</v>
      </c>
      <c r="X696" s="20">
        <f>VLOOKUP($A696,Database!$A:$Y,20,FALSE)</f>
        <v>1</v>
      </c>
      <c r="Y696" s="20">
        <f>VLOOKUP($A696,Database!$A:$Y,21,FALSE)</f>
        <v>1</v>
      </c>
      <c r="Z696" s="20">
        <f t="shared" si="60"/>
        <v>0</v>
      </c>
      <c r="AA696" s="20">
        <f t="shared" si="62"/>
        <v>0</v>
      </c>
      <c r="AB696" s="20">
        <f t="shared" ca="1" si="63"/>
        <v>0</v>
      </c>
      <c r="AC696" s="20">
        <f t="shared" ca="1" si="64"/>
        <v>0</v>
      </c>
      <c r="AD696" s="20" t="str">
        <f ca="1">IF(AC696=0,"",IF(OR(ISBLANK(P696),ISBLANK(Q696)),"",IF(ISBLANK(VLOOKUP(A696,Database!A:AA,22,FALSE)),"",VLOOKUP(A696,Database!A:AA,22,FALSE))))</f>
        <v/>
      </c>
      <c r="AE696" s="20">
        <f ca="1">IFERROR(
   IF(
     OR(ISBLANK(P696),ISBLANK(Q696)),
     "",
     IF(
       AND(AB696&lt;&gt;"",OR(W696="Terminé",W696="En cours")),
       VLOOKUP(AD696,Setup_ScoreExactBonus!A:D,4,FALSE),
       0
     )),
  0)</f>
        <v>0</v>
      </c>
      <c r="AF696" s="21">
        <f t="shared" ca="1" si="65"/>
        <v>0</v>
      </c>
      <c r="AG696" s="21">
        <f ca="1">SUMIFS(AF$2:AF696,D$2:D696,D696)</f>
        <v>828</v>
      </c>
    </row>
    <row r="697" spans="1:33" hidden="1" x14ac:dyDescent="0.35">
      <c r="A697" s="21">
        <f>IF(ISBLANK(B697),"",COUNTIF(B$2:B697,B697))-1</f>
        <v>25</v>
      </c>
      <c r="B697" s="27">
        <v>21</v>
      </c>
      <c r="C697" s="10">
        <f>VLOOKUP($A697+IF($A697=0,1,0),Database!$A:$Y,7,FALSE)</f>
        <v>46191.75</v>
      </c>
      <c r="D697" s="21" t="str">
        <f>VLOOKUP(Pronostics!$B697,Setup_MPP!$A:$G,3,FALSE)</f>
        <v>JUJULABOSS13</v>
      </c>
      <c r="E697" s="21" t="str">
        <f>VLOOKUP(Pronostics!$B697,Setup_MPP!$A:$G,2,FALSE)</f>
        <v>Julia BOUANAN</v>
      </c>
      <c r="F697" s="21" t="str">
        <f>VLOOKUP($B697,Setup_MPP!$A:$E,4,FALSE)</f>
        <v>#2FAEE0</v>
      </c>
      <c r="G697" s="21" t="str">
        <f>VLOOKUP($B697,Setup_MPP!$A:$E,5,FALSE)</f>
        <v>#BEA064</v>
      </c>
      <c r="H697" s="21" t="str">
        <f>IFERROR(IF(AND(A697&gt;=1,A697&lt;=104),VLOOKUP($A697,Location!$A:$J,6,FALSE),IF(A697=0,"Avant l'ouverture",IF(OR(A697=105,A697=106),"Bonus"))),"")</f>
        <v>Tour 2</v>
      </c>
      <c r="I697" s="21" t="str">
        <f>IF(LEFT(H697,4)="Tour",VLOOKUP(A697,Database!$A:$C,3,FALSE),"")</f>
        <v>A</v>
      </c>
      <c r="J697" s="21" t="str">
        <f>VLOOKUP($A697,Location!$A:$J,7,FALSE)</f>
        <v>Tchéquie</v>
      </c>
      <c r="K697" s="21" t="str">
        <f>IFERROR(VLOOKUP(J697,Setup_Team!$B:$C,2,FALSE), "TDB")</f>
        <v>CZE</v>
      </c>
      <c r="L697" s="21" t="str">
        <f>VLOOKUP($A697,Location!$A:$J,8,FALSE)</f>
        <v>Afrique du Sud</v>
      </c>
      <c r="M697" s="21" t="str">
        <f>IFERROR(VLOOKUP(L697,Setup_Team!$B:$C,2,FALSE), "TDB")</f>
        <v>ZAF</v>
      </c>
      <c r="N697" s="21" t="str">
        <f>VLOOKUP($A697,Location!$A:$J,9,FALSE)</f>
        <v>Atlanta</v>
      </c>
      <c r="O697" s="21" t="str">
        <f>VLOOKUP($A697,Location!$A:$J,10,FALSE)</f>
        <v>Mercedes-Benz Stadium</v>
      </c>
      <c r="P697" s="27">
        <v>2</v>
      </c>
      <c r="Q697" s="27">
        <v>1</v>
      </c>
      <c r="R697" s="27" t="str">
        <f t="shared" si="61"/>
        <v>2-1</v>
      </c>
      <c r="S697" s="21">
        <v>0</v>
      </c>
      <c r="T697" s="20">
        <f>VLOOKUP($A697,Database!$A:$Y,10,FALSE)</f>
        <v>62</v>
      </c>
      <c r="U697" s="20">
        <f>VLOOKUP($A697,Database!$A:$Y,11,FALSE)</f>
        <v>112</v>
      </c>
      <c r="V697" s="20">
        <f>VLOOKUP($A697,Database!$A:$Y,12,FALSE)</f>
        <v>142</v>
      </c>
      <c r="W697" s="20" t="str">
        <f>VLOOKUP(A697,Database!A:M,13,FALSE)</f>
        <v>Terminé</v>
      </c>
      <c r="X697" s="20">
        <f>VLOOKUP($A697,Database!$A:$Y,20,FALSE)</f>
        <v>1</v>
      </c>
      <c r="Y697" s="20">
        <f>VLOOKUP($A697,Database!$A:$Y,21,FALSE)</f>
        <v>1</v>
      </c>
      <c r="Z697" s="20">
        <f t="shared" si="60"/>
        <v>0</v>
      </c>
      <c r="AA697" s="20">
        <f t="shared" si="62"/>
        <v>0</v>
      </c>
      <c r="AB697" s="20">
        <f t="shared" ca="1" si="63"/>
        <v>0</v>
      </c>
      <c r="AC697" s="20">
        <f t="shared" ca="1" si="64"/>
        <v>0</v>
      </c>
      <c r="AD697" s="20" t="str">
        <f ca="1">IF(AC697=0,"",IF(OR(ISBLANK(P697),ISBLANK(Q697)),"",IF(ISBLANK(VLOOKUP(A697,Database!A:AA,22,FALSE)),"",VLOOKUP(A697,Database!A:AA,22,FALSE))))</f>
        <v/>
      </c>
      <c r="AE697" s="20">
        <f ca="1">IFERROR(
   IF(
     OR(ISBLANK(P697),ISBLANK(Q697)),
     "",
     IF(
       AND(AB697&lt;&gt;"",OR(W697="Terminé",W697="En cours")),
       VLOOKUP(AD697,Setup_ScoreExactBonus!A:D,4,FALSE),
       0
     )),
  0)</f>
        <v>0</v>
      </c>
      <c r="AF697" s="21">
        <f t="shared" ca="1" si="65"/>
        <v>0</v>
      </c>
      <c r="AG697" s="21">
        <f ca="1">SUMIFS(AF$2:AF697,D$2:D697,D697)</f>
        <v>991</v>
      </c>
    </row>
    <row r="698" spans="1:33" hidden="1" x14ac:dyDescent="0.35">
      <c r="A698" s="21">
        <f>IF(ISBLANK(B698),"",COUNTIF(B$2:B698,B698))-1</f>
        <v>25</v>
      </c>
      <c r="B698" s="27">
        <v>22</v>
      </c>
      <c r="C698" s="10">
        <f>VLOOKUP($A698+IF($A698=0,1,0),Database!$A:$Y,7,FALSE)</f>
        <v>46191.75</v>
      </c>
      <c r="D698" s="21" t="str">
        <f>VLOOKUP(Pronostics!$B698,Setup_MPP!$A:$G,3,FALSE)</f>
        <v>Jujumsrd</v>
      </c>
      <c r="E698" s="21" t="str">
        <f>VLOOKUP(Pronostics!$B698,Setup_MPP!$A:$G,2,FALSE)</f>
        <v>Julie Mansard</v>
      </c>
      <c r="F698" s="21" t="str">
        <f>VLOOKUP($B698,Setup_MPP!$A:$E,4,FALSE)</f>
        <v>#41DEF0</v>
      </c>
      <c r="G698" s="21" t="str">
        <f>VLOOKUP($B698,Setup_MPP!$A:$E,5,FALSE)</f>
        <v>#0BA6B7</v>
      </c>
      <c r="H698" s="21" t="str">
        <f>IFERROR(IF(AND(A698&gt;=1,A698&lt;=104),VLOOKUP($A698,Location!$A:$J,6,FALSE),IF(A698=0,"Avant l'ouverture",IF(OR(A698=105,A698=106),"Bonus"))),"")</f>
        <v>Tour 2</v>
      </c>
      <c r="I698" s="21" t="str">
        <f>IF(LEFT(H698,4)="Tour",VLOOKUP(A698,Database!$A:$C,3,FALSE),"")</f>
        <v>A</v>
      </c>
      <c r="J698" s="21" t="str">
        <f>VLOOKUP($A698,Location!$A:$J,7,FALSE)</f>
        <v>Tchéquie</v>
      </c>
      <c r="K698" s="21" t="str">
        <f>IFERROR(VLOOKUP(J698,Setup_Team!$B:$C,2,FALSE), "TDB")</f>
        <v>CZE</v>
      </c>
      <c r="L698" s="21" t="str">
        <f>VLOOKUP($A698,Location!$A:$J,8,FALSE)</f>
        <v>Afrique du Sud</v>
      </c>
      <c r="M698" s="21" t="str">
        <f>IFERROR(VLOOKUP(L698,Setup_Team!$B:$C,2,FALSE), "TDB")</f>
        <v>ZAF</v>
      </c>
      <c r="N698" s="21" t="str">
        <f>VLOOKUP($A698,Location!$A:$J,9,FALSE)</f>
        <v>Atlanta</v>
      </c>
      <c r="O698" s="21" t="str">
        <f>VLOOKUP($A698,Location!$A:$J,10,FALSE)</f>
        <v>Mercedes-Benz Stadium</v>
      </c>
      <c r="P698" s="27">
        <v>2</v>
      </c>
      <c r="Q698" s="27">
        <v>1</v>
      </c>
      <c r="R698" s="27" t="str">
        <f t="shared" si="61"/>
        <v>2-1</v>
      </c>
      <c r="S698" s="21">
        <v>0</v>
      </c>
      <c r="T698" s="20">
        <f>VLOOKUP($A698,Database!$A:$Y,10,FALSE)</f>
        <v>62</v>
      </c>
      <c r="U698" s="20">
        <f>VLOOKUP($A698,Database!$A:$Y,11,FALSE)</f>
        <v>112</v>
      </c>
      <c r="V698" s="20">
        <f>VLOOKUP($A698,Database!$A:$Y,12,FALSE)</f>
        <v>142</v>
      </c>
      <c r="W698" s="20" t="str">
        <f>VLOOKUP(A698,Database!A:M,13,FALSE)</f>
        <v>Terminé</v>
      </c>
      <c r="X698" s="20">
        <f>VLOOKUP($A698,Database!$A:$Y,20,FALSE)</f>
        <v>1</v>
      </c>
      <c r="Y698" s="20">
        <f>VLOOKUP($A698,Database!$A:$Y,21,FALSE)</f>
        <v>1</v>
      </c>
      <c r="Z698" s="20">
        <f t="shared" si="60"/>
        <v>0</v>
      </c>
      <c r="AA698" s="20">
        <f t="shared" si="62"/>
        <v>0</v>
      </c>
      <c r="AB698" s="20">
        <f t="shared" ca="1" si="63"/>
        <v>0</v>
      </c>
      <c r="AC698" s="20">
        <f t="shared" ca="1" si="64"/>
        <v>0</v>
      </c>
      <c r="AD698" s="20" t="str">
        <f ca="1">IF(AC698=0,"",IF(OR(ISBLANK(P698),ISBLANK(Q698)),"",IF(ISBLANK(VLOOKUP(A698,Database!A:AA,22,FALSE)),"",VLOOKUP(A698,Database!A:AA,22,FALSE))))</f>
        <v/>
      </c>
      <c r="AE698" s="20">
        <f ca="1">IFERROR(
   IF(
     OR(ISBLANK(P698),ISBLANK(Q698)),
     "",
     IF(
       AND(AB698&lt;&gt;"",OR(W698="Terminé",W698="En cours")),
       VLOOKUP(AD698,Setup_ScoreExactBonus!A:D,4,FALSE),
       0
     )),
  0)</f>
        <v>0</v>
      </c>
      <c r="AF698" s="21">
        <f t="shared" ca="1" si="65"/>
        <v>0</v>
      </c>
      <c r="AG698" s="21">
        <f ca="1">SUMIFS(AF$2:AF698,D$2:D698,D698)</f>
        <v>548</v>
      </c>
    </row>
    <row r="699" spans="1:33" hidden="1" x14ac:dyDescent="0.35">
      <c r="A699" s="21">
        <f>IF(ISBLANK(B699),"",COUNTIF(B$2:B699,B699))-1</f>
        <v>25</v>
      </c>
      <c r="B699" s="27">
        <v>23</v>
      </c>
      <c r="C699" s="10">
        <f>VLOOKUP($A699+IF($A699=0,1,0),Database!$A:$Y,7,FALSE)</f>
        <v>46191.75</v>
      </c>
      <c r="D699" s="21" t="str">
        <f>VLOOKUP(Pronostics!$B699,Setup_MPP!$A:$G,3,FALSE)</f>
        <v>DJUDJUPRONO</v>
      </c>
      <c r="E699" s="21" t="str">
        <f>VLOOKUP(Pronostics!$B699,Setup_MPP!$A:$G,2,FALSE)</f>
        <v>Juliette</v>
      </c>
      <c r="F699" s="21" t="str">
        <f>VLOOKUP($B699,Setup_MPP!$A:$E,4,FALSE)</f>
        <v>#F2A2A2</v>
      </c>
      <c r="G699" s="21" t="str">
        <f>VLOOKUP($B699,Setup_MPP!$A:$E,5,FALSE)</f>
        <v>#C25D5D</v>
      </c>
      <c r="H699" s="21" t="str">
        <f>IFERROR(IF(AND(A699&gt;=1,A699&lt;=104),VLOOKUP($A699,Location!$A:$J,6,FALSE),IF(A699=0,"Avant l'ouverture",IF(OR(A699=105,A699=106),"Bonus"))),"")</f>
        <v>Tour 2</v>
      </c>
      <c r="I699" s="21" t="str">
        <f>IF(LEFT(H699,4)="Tour",VLOOKUP(A699,Database!$A:$C,3,FALSE),"")</f>
        <v>A</v>
      </c>
      <c r="J699" s="21" t="str">
        <f>VLOOKUP($A699,Location!$A:$J,7,FALSE)</f>
        <v>Tchéquie</v>
      </c>
      <c r="K699" s="21" t="str">
        <f>IFERROR(VLOOKUP(J699,Setup_Team!$B:$C,2,FALSE), "TDB")</f>
        <v>CZE</v>
      </c>
      <c r="L699" s="21" t="str">
        <f>VLOOKUP($A699,Location!$A:$J,8,FALSE)</f>
        <v>Afrique du Sud</v>
      </c>
      <c r="M699" s="21" t="str">
        <f>IFERROR(VLOOKUP(L699,Setup_Team!$B:$C,2,FALSE), "TDB")</f>
        <v>ZAF</v>
      </c>
      <c r="N699" s="21" t="str">
        <f>VLOOKUP($A699,Location!$A:$J,9,FALSE)</f>
        <v>Atlanta</v>
      </c>
      <c r="O699" s="21" t="str">
        <f>VLOOKUP($A699,Location!$A:$J,10,FALSE)</f>
        <v>Mercedes-Benz Stadium</v>
      </c>
      <c r="P699" s="27">
        <v>0</v>
      </c>
      <c r="Q699" s="27">
        <v>1</v>
      </c>
      <c r="R699" s="27" t="str">
        <f t="shared" si="61"/>
        <v>0-1</v>
      </c>
      <c r="S699" s="21">
        <v>0</v>
      </c>
      <c r="T699" s="20">
        <f>VLOOKUP($A699,Database!$A:$Y,10,FALSE)</f>
        <v>62</v>
      </c>
      <c r="U699" s="20">
        <f>VLOOKUP($A699,Database!$A:$Y,11,FALSE)</f>
        <v>112</v>
      </c>
      <c r="V699" s="20">
        <f>VLOOKUP($A699,Database!$A:$Y,12,FALSE)</f>
        <v>142</v>
      </c>
      <c r="W699" s="20" t="str">
        <f>VLOOKUP(A699,Database!A:M,13,FALSE)</f>
        <v>Terminé</v>
      </c>
      <c r="X699" s="20">
        <f>VLOOKUP($A699,Database!$A:$Y,20,FALSE)</f>
        <v>1</v>
      </c>
      <c r="Y699" s="20">
        <f>VLOOKUP($A699,Database!$A:$Y,21,FALSE)</f>
        <v>1</v>
      </c>
      <c r="Z699" s="20">
        <f t="shared" si="60"/>
        <v>0</v>
      </c>
      <c r="AA699" s="20">
        <f t="shared" si="62"/>
        <v>0</v>
      </c>
      <c r="AB699" s="20">
        <f t="shared" ca="1" si="63"/>
        <v>0</v>
      </c>
      <c r="AC699" s="20">
        <f t="shared" ca="1" si="64"/>
        <v>0</v>
      </c>
      <c r="AD699" s="20" t="str">
        <f ca="1">IF(AC699=0,"",IF(OR(ISBLANK(P699),ISBLANK(Q699)),"",IF(ISBLANK(VLOOKUP(A699,Database!A:AA,22,FALSE)),"",VLOOKUP(A699,Database!A:AA,22,FALSE))))</f>
        <v/>
      </c>
      <c r="AE699" s="20">
        <f ca="1">IFERROR(
   IF(
     OR(ISBLANK(P699),ISBLANK(Q699)),
     "",
     IF(
       AND(AB699&lt;&gt;"",OR(W699="Terminé",W699="En cours")),
       VLOOKUP(AD699,Setup_ScoreExactBonus!A:D,4,FALSE),
       0
     )),
  0)</f>
        <v>0</v>
      </c>
      <c r="AF699" s="21">
        <f t="shared" ca="1" si="65"/>
        <v>0</v>
      </c>
      <c r="AG699" s="21">
        <f ca="1">SUMIFS(AF$2:AF699,D$2:D699,D699)</f>
        <v>482</v>
      </c>
    </row>
    <row r="700" spans="1:33" hidden="1" x14ac:dyDescent="0.35">
      <c r="A700" s="21">
        <f>IF(ISBLANK(B700),"",COUNTIF(B$2:B700,B700))-1</f>
        <v>25</v>
      </c>
      <c r="B700" s="27">
        <v>24</v>
      </c>
      <c r="C700" s="10">
        <f>VLOOKUP($A700+IF($A700=0,1,0),Database!$A:$Y,7,FALSE)</f>
        <v>46191.75</v>
      </c>
      <c r="D700" s="21" t="str">
        <f>VLOOKUP(Pronostics!$B700,Setup_MPP!$A:$G,3,FALSE)</f>
        <v>Samyaaaaaaaaaa</v>
      </c>
      <c r="E700" s="21" t="str">
        <f>VLOOKUP(Pronostics!$B700,Setup_MPP!$A:$G,2,FALSE)</f>
        <v>Samya ALAOUI</v>
      </c>
      <c r="F700" s="21" t="str">
        <f>VLOOKUP($B700,Setup_MPP!$A:$E,4,FALSE)</f>
        <v>#A2F2C7</v>
      </c>
      <c r="G700" s="21" t="str">
        <f>VLOOKUP($B700,Setup_MPP!$A:$E,5,FALSE)</f>
        <v>#5DC18C</v>
      </c>
      <c r="H700" s="21" t="str">
        <f>IFERROR(IF(AND(A700&gt;=1,A700&lt;=104),VLOOKUP($A700,Location!$A:$J,6,FALSE),IF(A700=0,"Avant l'ouverture",IF(OR(A700=105,A700=106),"Bonus"))),"")</f>
        <v>Tour 2</v>
      </c>
      <c r="I700" s="21" t="str">
        <f>IF(LEFT(H700,4)="Tour",VLOOKUP(A700,Database!$A:$C,3,FALSE),"")</f>
        <v>A</v>
      </c>
      <c r="J700" s="21" t="str">
        <f>VLOOKUP($A700,Location!$A:$J,7,FALSE)</f>
        <v>Tchéquie</v>
      </c>
      <c r="K700" s="21" t="str">
        <f>IFERROR(VLOOKUP(J700,Setup_Team!$B:$C,2,FALSE), "TDB")</f>
        <v>CZE</v>
      </c>
      <c r="L700" s="21" t="str">
        <f>VLOOKUP($A700,Location!$A:$J,8,FALSE)</f>
        <v>Afrique du Sud</v>
      </c>
      <c r="M700" s="21" t="str">
        <f>IFERROR(VLOOKUP(L700,Setup_Team!$B:$C,2,FALSE), "TDB")</f>
        <v>ZAF</v>
      </c>
      <c r="N700" s="21" t="str">
        <f>VLOOKUP($A700,Location!$A:$J,9,FALSE)</f>
        <v>Atlanta</v>
      </c>
      <c r="O700" s="21" t="str">
        <f>VLOOKUP($A700,Location!$A:$J,10,FALSE)</f>
        <v>Mercedes-Benz Stadium</v>
      </c>
      <c r="P700" s="27">
        <v>2</v>
      </c>
      <c r="Q700" s="27">
        <v>1</v>
      </c>
      <c r="R700" s="27" t="str">
        <f t="shared" si="61"/>
        <v>2-1</v>
      </c>
      <c r="S700" s="21">
        <v>0</v>
      </c>
      <c r="T700" s="20">
        <f>VLOOKUP($A700,Database!$A:$Y,10,FALSE)</f>
        <v>62</v>
      </c>
      <c r="U700" s="20">
        <f>VLOOKUP($A700,Database!$A:$Y,11,FALSE)</f>
        <v>112</v>
      </c>
      <c r="V700" s="20">
        <f>VLOOKUP($A700,Database!$A:$Y,12,FALSE)</f>
        <v>142</v>
      </c>
      <c r="W700" s="20" t="str">
        <f>VLOOKUP(A700,Database!A:M,13,FALSE)</f>
        <v>Terminé</v>
      </c>
      <c r="X700" s="20">
        <f>VLOOKUP($A700,Database!$A:$Y,20,FALSE)</f>
        <v>1</v>
      </c>
      <c r="Y700" s="20">
        <f>VLOOKUP($A700,Database!$A:$Y,21,FALSE)</f>
        <v>1</v>
      </c>
      <c r="Z700" s="20">
        <f t="shared" si="60"/>
        <v>0</v>
      </c>
      <c r="AA700" s="20">
        <f t="shared" si="62"/>
        <v>0</v>
      </c>
      <c r="AB700" s="20">
        <f t="shared" ca="1" si="63"/>
        <v>0</v>
      </c>
      <c r="AC700" s="20">
        <f t="shared" ca="1" si="64"/>
        <v>0</v>
      </c>
      <c r="AD700" s="20" t="str">
        <f ca="1">IF(AC700=0,"",IF(OR(ISBLANK(P700),ISBLANK(Q700)),"",IF(ISBLANK(VLOOKUP(A700,Database!A:AA,22,FALSE)),"",VLOOKUP(A700,Database!A:AA,22,FALSE))))</f>
        <v/>
      </c>
      <c r="AE700" s="20">
        <f ca="1">IFERROR(
   IF(
     OR(ISBLANK(P700),ISBLANK(Q700)),
     "",
     IF(
       AND(AB700&lt;&gt;"",OR(W700="Terminé",W700="En cours")),
       VLOOKUP(AD700,Setup_ScoreExactBonus!A:D,4,FALSE),
       0
     )),
  0)</f>
        <v>0</v>
      </c>
      <c r="AF700" s="21">
        <f t="shared" ca="1" si="65"/>
        <v>0</v>
      </c>
      <c r="AG700" s="21">
        <f ca="1">SUMIFS(AF$2:AF700,D$2:D700,D700)</f>
        <v>1020</v>
      </c>
    </row>
    <row r="701" spans="1:33" hidden="1" x14ac:dyDescent="0.35">
      <c r="A701" s="21">
        <f>IF(ISBLANK(B701),"",COUNTIF(B$2:B701,B701))-1</f>
        <v>25</v>
      </c>
      <c r="B701" s="27">
        <v>25</v>
      </c>
      <c r="C701" s="10">
        <f>VLOOKUP($A701+IF($A701=0,1,0),Database!$A:$Y,7,FALSE)</f>
        <v>46191.75</v>
      </c>
      <c r="D701" s="21" t="str">
        <f>VLOOKUP(Pronostics!$B701,Setup_MPP!$A:$G,3,FALSE)</f>
        <v>leaw0808</v>
      </c>
      <c r="E701" s="21" t="str">
        <f>VLOOKUP(Pronostics!$B701,Setup_MPP!$A:$G,2,FALSE)</f>
        <v>Léa WALOCQ</v>
      </c>
      <c r="F701" s="21" t="str">
        <f>VLOOKUP($B701,Setup_MPP!$A:$E,4,FALSE)</f>
        <v>#D1B9EB</v>
      </c>
      <c r="G701" s="21" t="str">
        <f>VLOOKUP($B701,Setup_MPP!$A:$E,5,FALSE)</f>
        <v>#B58BC7</v>
      </c>
      <c r="H701" s="21" t="str">
        <f>IFERROR(IF(AND(A701&gt;=1,A701&lt;=104),VLOOKUP($A701,Location!$A:$J,6,FALSE),IF(A701=0,"Avant l'ouverture",IF(OR(A701=105,A701=106),"Bonus"))),"")</f>
        <v>Tour 2</v>
      </c>
      <c r="I701" s="21" t="str">
        <f>IF(LEFT(H701,4)="Tour",VLOOKUP(A701,Database!$A:$C,3,FALSE),"")</f>
        <v>A</v>
      </c>
      <c r="J701" s="21" t="str">
        <f>VLOOKUP($A701,Location!$A:$J,7,FALSE)</f>
        <v>Tchéquie</v>
      </c>
      <c r="K701" s="21" t="str">
        <f>IFERROR(VLOOKUP(J701,Setup_Team!$B:$C,2,FALSE), "TDB")</f>
        <v>CZE</v>
      </c>
      <c r="L701" s="21" t="str">
        <f>VLOOKUP($A701,Location!$A:$J,8,FALSE)</f>
        <v>Afrique du Sud</v>
      </c>
      <c r="M701" s="21" t="str">
        <f>IFERROR(VLOOKUP(L701,Setup_Team!$B:$C,2,FALSE), "TDB")</f>
        <v>ZAF</v>
      </c>
      <c r="N701" s="21" t="str">
        <f>VLOOKUP($A701,Location!$A:$J,9,FALSE)</f>
        <v>Atlanta</v>
      </c>
      <c r="O701" s="21" t="str">
        <f>VLOOKUP($A701,Location!$A:$J,10,FALSE)</f>
        <v>Mercedes-Benz Stadium</v>
      </c>
      <c r="P701" s="27">
        <v>1</v>
      </c>
      <c r="Q701" s="27">
        <v>1</v>
      </c>
      <c r="R701" s="27" t="str">
        <f t="shared" si="61"/>
        <v>1-1</v>
      </c>
      <c r="S701" s="21">
        <v>0</v>
      </c>
      <c r="T701" s="20">
        <f>VLOOKUP($A701,Database!$A:$Y,10,FALSE)</f>
        <v>62</v>
      </c>
      <c r="U701" s="20">
        <f>VLOOKUP($A701,Database!$A:$Y,11,FALSE)</f>
        <v>112</v>
      </c>
      <c r="V701" s="20">
        <f>VLOOKUP($A701,Database!$A:$Y,12,FALSE)</f>
        <v>142</v>
      </c>
      <c r="W701" s="20" t="str">
        <f>VLOOKUP(A701,Database!A:M,13,FALSE)</f>
        <v>Terminé</v>
      </c>
      <c r="X701" s="20">
        <f>VLOOKUP($A701,Database!$A:$Y,20,FALSE)</f>
        <v>1</v>
      </c>
      <c r="Y701" s="20">
        <f>VLOOKUP($A701,Database!$A:$Y,21,FALSE)</f>
        <v>1</v>
      </c>
      <c r="Z701" s="20">
        <f t="shared" si="60"/>
        <v>0</v>
      </c>
      <c r="AA701" s="20">
        <f t="shared" si="62"/>
        <v>1</v>
      </c>
      <c r="AB701" s="20">
        <f t="shared" ca="1" si="63"/>
        <v>112</v>
      </c>
      <c r="AC701" s="20">
        <f t="shared" ca="1" si="64"/>
        <v>1</v>
      </c>
      <c r="AD701" s="20" t="str">
        <f ca="1">IF(AC701=0,"",IF(OR(ISBLANK(P701),ISBLANK(Q701)),"",IF(ISBLANK(VLOOKUP(A701,Database!A:AA,22,FALSE)),"",VLOOKUP(A701,Database!A:AA,22,FALSE))))</f>
        <v>Exact</v>
      </c>
      <c r="AE701" s="20">
        <f ca="1">IFERROR(
   IF(
     OR(ISBLANK(P701),ISBLANK(Q701)),
     "",
     IF(
       AND(AB701&lt;&gt;"",OR(W701="Terminé",W701="En cours")),
       VLOOKUP(AD701,Setup_ScoreExactBonus!A:D,4,FALSE),
       0
     )),
  0)</f>
        <v>20</v>
      </c>
      <c r="AF701" s="21">
        <f t="shared" ca="1" si="65"/>
        <v>132</v>
      </c>
      <c r="AG701" s="21">
        <f ca="1">SUMIFS(AF$2:AF701,D$2:D701,D701)</f>
        <v>727</v>
      </c>
    </row>
    <row r="702" spans="1:33" hidden="1" x14ac:dyDescent="0.35">
      <c r="A702" s="21">
        <f>IF(ISBLANK(B702),"",COUNTIF(B$2:B702,B702))-1</f>
        <v>25</v>
      </c>
      <c r="B702" s="27">
        <v>26</v>
      </c>
      <c r="C702" s="10">
        <v>46184.875</v>
      </c>
      <c r="D702" s="21" t="str">
        <f>VLOOKUP(Pronostics!$B702,Setup_MPP!$A:$G,3,FALSE)</f>
        <v>Mohamad#5GGG1</v>
      </c>
      <c r="E702" s="21" t="str">
        <f>VLOOKUP(Pronostics!$B702,Setup_MPP!$A:$G,2,FALSE)</f>
        <v>Mohamad EL KAWAS</v>
      </c>
      <c r="F702" s="21" t="str">
        <f>VLOOKUP($B702,Setup_MPP!$A:$E,4,FALSE)</f>
        <v>#EB8787</v>
      </c>
      <c r="G702" s="21" t="str">
        <f>VLOOKUP($B702,Setup_MPP!$A:$E,5,FALSE)</f>
        <v>#368E2C</v>
      </c>
      <c r="H702" s="21" t="str">
        <f>IFERROR(IF(AND(A702&gt;=1,A702&lt;=104),VLOOKUP($A702,Location!$A:$J,6,FALSE),IF(A702=0,"Avant l'ouverture",IF(OR(A702=105,A702=106),"Bonus"))),"")</f>
        <v>Tour 2</v>
      </c>
      <c r="I702" s="21" t="str">
        <f>IF(LEFT(H702,4)="Tour",VLOOKUP(A702,Database!$A:$C,3,FALSE),"")</f>
        <v>A</v>
      </c>
      <c r="J702" s="21" t="str">
        <f>VLOOKUP($A702,Location!$A:$J,7,FALSE)</f>
        <v>Tchéquie</v>
      </c>
      <c r="K702" s="21" t="str">
        <f>IFERROR(VLOOKUP(J702,Setup_Team!$B:$C,2,FALSE), "TDB")</f>
        <v>CZE</v>
      </c>
      <c r="L702" s="21" t="str">
        <f>VLOOKUP($A702,Location!$A:$J,8,FALSE)</f>
        <v>Afrique du Sud</v>
      </c>
      <c r="M702" s="21" t="str">
        <f>IFERROR(VLOOKUP(L702,Setup_Team!$B:$C,2,FALSE), "TDB")</f>
        <v>ZAF</v>
      </c>
      <c r="P702" s="21">
        <v>1</v>
      </c>
      <c r="Q702" s="21">
        <v>0</v>
      </c>
      <c r="R702" s="27" t="str">
        <f t="shared" si="61"/>
        <v>1-0</v>
      </c>
      <c r="S702" s="21">
        <v>0</v>
      </c>
      <c r="T702" s="20">
        <f>VLOOKUP($A702,Database!$A:$Y,10,FALSE)</f>
        <v>62</v>
      </c>
      <c r="U702" s="20">
        <f>VLOOKUP($A702,Database!$A:$Y,11,FALSE)</f>
        <v>112</v>
      </c>
      <c r="V702" s="20">
        <f>VLOOKUP($A702,Database!$A:$Y,12,FALSE)</f>
        <v>142</v>
      </c>
      <c r="W702" s="20" t="str">
        <f>VLOOKUP(A702,Database!A:M,13,FALSE)</f>
        <v>Terminé</v>
      </c>
      <c r="X702" s="20">
        <f>VLOOKUP($A702,Database!$A:$Y,20,FALSE)</f>
        <v>1</v>
      </c>
      <c r="Y702" s="20">
        <f>VLOOKUP($A702,Database!$A:$Y,21,FALSE)</f>
        <v>1</v>
      </c>
      <c r="Z702" s="20">
        <f t="shared" si="60"/>
        <v>0</v>
      </c>
      <c r="AA702" s="20">
        <f t="shared" si="62"/>
        <v>0</v>
      </c>
      <c r="AB702" s="20">
        <f t="shared" ca="1" si="63"/>
        <v>0</v>
      </c>
      <c r="AC702" s="20">
        <f t="shared" ca="1" si="64"/>
        <v>0</v>
      </c>
      <c r="AD702" s="20" t="str">
        <f ca="1">IF(AC702=0,"",IF(OR(ISBLANK(P702),ISBLANK(Q702)),"",IF(ISBLANK(VLOOKUP(A702,Database!A:AA,22,FALSE)),"",VLOOKUP(A702,Database!A:AA,22,FALSE))))</f>
        <v/>
      </c>
      <c r="AE702" s="20">
        <f ca="1">IFERROR(
   IF(
     OR(ISBLANK(P702),ISBLANK(Q702)),
     "",
     IF(
       AND(AB702&lt;&gt;"",OR(W702="Terminé",W702="En cours")),
       VLOOKUP(AD702,Setup_ScoreExactBonus!A:D,4,FALSE),
       0
     )),
  0)</f>
        <v>0</v>
      </c>
      <c r="AF702" s="21">
        <f t="shared" ca="1" si="65"/>
        <v>0</v>
      </c>
      <c r="AG702" s="21">
        <f ca="1">SUMIFS(AF$2:AF702,D$2:D702,D702)</f>
        <v>498</v>
      </c>
    </row>
    <row r="703" spans="1:33" hidden="1" x14ac:dyDescent="0.35">
      <c r="A703" s="21">
        <f>IF(ISBLANK(B703),"",COUNTIF(B$2:B703,B703))-1</f>
        <v>25</v>
      </c>
      <c r="B703" s="27">
        <v>27</v>
      </c>
      <c r="C703" s="10">
        <f>VLOOKUP($A703+IF($A703=0,1,0),Database!$A:$Y,7,FALSE)</f>
        <v>46191.75</v>
      </c>
      <c r="D703" s="21" t="str">
        <f>VLOOKUP(Pronostics!$B703,Setup_MPP!$A:$G,3,FALSE)</f>
        <v>maryemkappa</v>
      </c>
      <c r="E703" s="21" t="str">
        <f>VLOOKUP(Pronostics!$B703,Setup_MPP!$A:$G,2,FALSE)</f>
        <v>Maryem GUIZANI</v>
      </c>
      <c r="F703" s="21" t="str">
        <f>VLOOKUP($B703,Setup_MPP!$A:$E,4,FALSE)</f>
        <v>#BCA2F4</v>
      </c>
      <c r="G703" s="21" t="str">
        <f>VLOOKUP($B703,Setup_MPP!$A:$E,5,FALSE)</f>
        <v>#6D3DD5</v>
      </c>
      <c r="H703" s="21" t="str">
        <f>IFERROR(IF(AND(A703&gt;=1,A703&lt;=104),VLOOKUP($A703,Location!$A:$J,6,FALSE),IF(A703=0,"Avant l'ouverture",IF(OR(A703=105,A703=106),"Bonus"))),"")</f>
        <v>Tour 2</v>
      </c>
      <c r="I703" s="21" t="str">
        <f>IF(LEFT(H703,4)="Tour",VLOOKUP(A703,Database!$A:$C,3,FALSE),"")</f>
        <v>A</v>
      </c>
      <c r="J703" s="21" t="str">
        <f>VLOOKUP($A703,Location!$A:$J,7,FALSE)</f>
        <v>Tchéquie</v>
      </c>
      <c r="K703" s="21" t="str">
        <f>IFERROR(VLOOKUP(J703,Setup_Team!$B:$C,2,FALSE), "TDB")</f>
        <v>CZE</v>
      </c>
      <c r="L703" s="21" t="str">
        <f>VLOOKUP($A703,Location!$A:$J,8,FALSE)</f>
        <v>Afrique du Sud</v>
      </c>
      <c r="M703" s="21" t="str">
        <f>IFERROR(VLOOKUP(L703,Setup_Team!$B:$C,2,FALSE), "TDB")</f>
        <v>ZAF</v>
      </c>
      <c r="P703" s="21">
        <v>1</v>
      </c>
      <c r="Q703" s="21">
        <v>2</v>
      </c>
      <c r="R703" s="27" t="str">
        <f t="shared" si="61"/>
        <v>1-2</v>
      </c>
      <c r="S703" s="21">
        <v>0</v>
      </c>
      <c r="T703" s="20">
        <f>VLOOKUP($A703,Database!$A:$Y,10,FALSE)</f>
        <v>62</v>
      </c>
      <c r="U703" s="20">
        <f>VLOOKUP($A703,Database!$A:$Y,11,FALSE)</f>
        <v>112</v>
      </c>
      <c r="V703" s="20">
        <f>VLOOKUP($A703,Database!$A:$Y,12,FALSE)</f>
        <v>142</v>
      </c>
      <c r="W703" s="20" t="str">
        <f>VLOOKUP(A703,Database!A:M,13,FALSE)</f>
        <v>Terminé</v>
      </c>
      <c r="X703" s="20">
        <f>VLOOKUP($A703,Database!$A:$Y,20,FALSE)</f>
        <v>1</v>
      </c>
      <c r="Y703" s="20">
        <f>VLOOKUP($A703,Database!$A:$Y,21,FALSE)</f>
        <v>1</v>
      </c>
      <c r="Z703" s="20">
        <f t="shared" si="60"/>
        <v>0</v>
      </c>
      <c r="AA703" s="20">
        <f t="shared" si="62"/>
        <v>0</v>
      </c>
      <c r="AB703" s="20">
        <f t="shared" ca="1" si="63"/>
        <v>0</v>
      </c>
      <c r="AC703" s="20">
        <f t="shared" ca="1" si="64"/>
        <v>0</v>
      </c>
      <c r="AD703" s="20" t="str">
        <f ca="1">IF(AC703=0,"",IF(OR(ISBLANK(P703),ISBLANK(Q703)),"",IF(ISBLANK(VLOOKUP(A703,Database!A:AA,22,FALSE)),"",VLOOKUP(A703,Database!A:AA,22,FALSE))))</f>
        <v/>
      </c>
      <c r="AE703" s="20">
        <f ca="1">IFERROR(
   IF(
     OR(ISBLANK(P703),ISBLANK(Q703)),
     "",
     IF(
       AND(AB703&lt;&gt;"",OR(W703="Terminé",W703="En cours")),
       VLOOKUP(AD703,Setup_ScoreExactBonus!A:D,4,FALSE),
       0
     )),
  0)</f>
        <v>0</v>
      </c>
      <c r="AF703" s="21">
        <f t="shared" ca="1" si="65"/>
        <v>0</v>
      </c>
      <c r="AG703" s="21">
        <f ca="1">SUMIFS(AF$2:AF703,D$2:D703,D703)</f>
        <v>0</v>
      </c>
    </row>
    <row r="704" spans="1:33" hidden="1" x14ac:dyDescent="0.35">
      <c r="A704" s="21">
        <f>IF(ISBLANK(B704),"",COUNTIF(B$2:B704,B704))-1</f>
        <v>26</v>
      </c>
      <c r="B704" s="27">
        <v>1</v>
      </c>
      <c r="C704" s="10">
        <f>VLOOKUP($A704+IF($A704=0,1,0),Database!$A:$Y,7,FALSE)</f>
        <v>46191.875</v>
      </c>
      <c r="D704" s="21" t="str">
        <f>VLOOKUP(Pronostics!$B704,Setup_MPP!$A:$G,3,FALSE)</f>
        <v>_Nicolas_LM_</v>
      </c>
      <c r="E704" s="21" t="str">
        <f>VLOOKUP(Pronostics!$B704,Setup_MPP!$A:$G,2,FALSE)</f>
        <v>Nicolas LE MOUEL</v>
      </c>
      <c r="F704" s="21" t="str">
        <f>VLOOKUP($B704,Setup_MPP!$A:$E,4,FALSE)</f>
        <v>#F7C79D</v>
      </c>
      <c r="G704" s="21" t="str">
        <f>VLOOKUP($B704,Setup_MPP!$A:$E,5,FALSE)</f>
        <v>#FFBE85</v>
      </c>
      <c r="H704" s="21" t="str">
        <f>IFERROR(IF(AND(A704&gt;=1,A704&lt;=104),VLOOKUP($A704,Location!$A:$J,6,FALSE),IF(A704=0,"Avant l'ouverture",IF(OR(A704=105,A704=106),"Bonus"))),"")</f>
        <v>Tour 2</v>
      </c>
      <c r="I704" s="21" t="str">
        <f>IF(LEFT(H704,4)="Tour",VLOOKUP(A704,Database!$A:$C,3,FALSE),"")</f>
        <v>B</v>
      </c>
      <c r="J704" s="21" t="str">
        <f>VLOOKUP($A704,Location!$A:$J,7,FALSE)</f>
        <v>Suisse</v>
      </c>
      <c r="K704" s="21" t="str">
        <f>IFERROR(VLOOKUP(J704,Setup_Team!$B:$C,2,FALSE), "TDB")</f>
        <v>CHE</v>
      </c>
      <c r="L704" s="21" t="str">
        <f>VLOOKUP($A704,Location!$A:$J,8,FALSE)</f>
        <v>Bosnie-Herzégovine</v>
      </c>
      <c r="M704" s="21" t="str">
        <f>IFERROR(VLOOKUP(L704,Setup_Team!$B:$C,2,FALSE), "TDB")</f>
        <v>BIH</v>
      </c>
      <c r="N704" s="21" t="str">
        <f>VLOOKUP($A704,Location!$A:$J,9,FALSE)</f>
        <v>Inglewood, Los Angeles, California</v>
      </c>
      <c r="O704" s="21" t="str">
        <f>VLOOKUP($A704,Location!$A:$J,10,FALSE)</f>
        <v>SoFi Stadium</v>
      </c>
      <c r="P704" s="27">
        <v>2</v>
      </c>
      <c r="Q704" s="27">
        <v>0</v>
      </c>
      <c r="R704" s="27" t="str">
        <f t="shared" si="61"/>
        <v>2-0</v>
      </c>
      <c r="S704" s="21">
        <v>0</v>
      </c>
      <c r="T704" s="20">
        <f>VLOOKUP($A704,Database!$A:$Y,10,FALSE)</f>
        <v>76</v>
      </c>
      <c r="U704" s="20">
        <f>VLOOKUP($A704,Database!$A:$Y,11,FALSE)</f>
        <v>108</v>
      </c>
      <c r="V704" s="20">
        <f>VLOOKUP($A704,Database!$A:$Y,12,FALSE)</f>
        <v>134</v>
      </c>
      <c r="W704" s="20" t="str">
        <f>VLOOKUP(A704,Database!A:M,13,FALSE)</f>
        <v>Terminé</v>
      </c>
      <c r="X704" s="20">
        <f>VLOOKUP($A704,Database!$A:$Y,20,FALSE)</f>
        <v>4</v>
      </c>
      <c r="Y704" s="20">
        <f>VLOOKUP($A704,Database!$A:$Y,21,FALSE)</f>
        <v>1</v>
      </c>
      <c r="Z704" s="20">
        <f t="shared" si="60"/>
        <v>0</v>
      </c>
      <c r="AA704" s="20">
        <f t="shared" si="62"/>
        <v>1</v>
      </c>
      <c r="AB704" s="20">
        <f t="shared" ca="1" si="63"/>
        <v>76</v>
      </c>
      <c r="AC704" s="20">
        <f t="shared" ca="1" si="64"/>
        <v>0</v>
      </c>
      <c r="AD704" s="20" t="str">
        <f ca="1">IF(AC704=0,"",IF(OR(ISBLANK(P704),ISBLANK(Q704)),"",IF(ISBLANK(VLOOKUP(A704,Database!A:AA,22,FALSE)),"",VLOOKUP(A704,Database!A:AA,22,FALSE))))</f>
        <v/>
      </c>
      <c r="AE704" s="20">
        <f ca="1">IFERROR(
   IF(
     OR(ISBLANK(P704),ISBLANK(Q704)),
     "",
     IF(
       AND(AB704&lt;&gt;"",OR(W704="Terminé",W704="En cours")),
       VLOOKUP(AD704,Setup_ScoreExactBonus!A:D,4,FALSE),
       0
     )),
  0)</f>
        <v>0</v>
      </c>
      <c r="AF704" s="21">
        <f t="shared" ca="1" si="65"/>
        <v>76</v>
      </c>
      <c r="AG704" s="21">
        <f ca="1">SUMIFS(AF$2:AF704,D$2:D704,D704)</f>
        <v>1060</v>
      </c>
    </row>
    <row r="705" spans="1:33" hidden="1" x14ac:dyDescent="0.35">
      <c r="A705" s="21">
        <f>IF(ISBLANK(B705),"",COUNTIF(B$2:B705,B705))-1</f>
        <v>26</v>
      </c>
      <c r="B705" s="27">
        <v>2</v>
      </c>
      <c r="C705" s="10">
        <f>VLOOKUP($A705+IF($A705=0,1,0),Database!$A:$Y,7,FALSE)</f>
        <v>46191.875</v>
      </c>
      <c r="D705" s="21" t="str">
        <f>VLOOKUP(Pronostics!$B705,Setup_MPP!$A:$G,3,FALSE)</f>
        <v>leaelaz</v>
      </c>
      <c r="E705" s="21" t="str">
        <f>VLOOKUP(Pronostics!$B705,Setup_MPP!$A:$G,2,FALSE)</f>
        <v>Léa EL ASERY</v>
      </c>
      <c r="F705" s="21" t="str">
        <f>VLOOKUP($B705,Setup_MPP!$A:$E,4,FALSE)</f>
        <v>#FFBEBE</v>
      </c>
      <c r="G705" s="21" t="str">
        <f>VLOOKUP($B705,Setup_MPP!$A:$E,5,FALSE)</f>
        <v>#DF6868</v>
      </c>
      <c r="H705" s="21" t="str">
        <f>IFERROR(IF(AND(A705&gt;=1,A705&lt;=104),VLOOKUP($A705,Location!$A:$J,6,FALSE),IF(A705=0,"Avant l'ouverture",IF(OR(A705=105,A705=106),"Bonus"))),"")</f>
        <v>Tour 2</v>
      </c>
      <c r="I705" s="21" t="str">
        <f>IF(LEFT(H705,4)="Tour",VLOOKUP(A705,Database!$A:$C,3,FALSE),"")</f>
        <v>B</v>
      </c>
      <c r="J705" s="21" t="str">
        <f>VLOOKUP($A705,Location!$A:$J,7,FALSE)</f>
        <v>Suisse</v>
      </c>
      <c r="K705" s="21" t="str">
        <f>IFERROR(VLOOKUP(J705,Setup_Team!$B:$C,2,FALSE), "TDB")</f>
        <v>CHE</v>
      </c>
      <c r="L705" s="21" t="str">
        <f>VLOOKUP($A705,Location!$A:$J,8,FALSE)</f>
        <v>Bosnie-Herzégovine</v>
      </c>
      <c r="M705" s="21" t="str">
        <f>IFERROR(VLOOKUP(L705,Setup_Team!$B:$C,2,FALSE), "TDB")</f>
        <v>BIH</v>
      </c>
      <c r="N705" s="21" t="str">
        <f>VLOOKUP($A705,Location!$A:$J,9,FALSE)</f>
        <v>Inglewood, Los Angeles, California</v>
      </c>
      <c r="O705" s="21" t="str">
        <f>VLOOKUP($A705,Location!$A:$J,10,FALSE)</f>
        <v>SoFi Stadium</v>
      </c>
      <c r="P705" s="27">
        <v>2</v>
      </c>
      <c r="Q705" s="27">
        <v>1</v>
      </c>
      <c r="R705" s="27" t="str">
        <f t="shared" si="61"/>
        <v>2-1</v>
      </c>
      <c r="S705" s="21">
        <v>0</v>
      </c>
      <c r="T705" s="20">
        <f>VLOOKUP($A705,Database!$A:$Y,10,FALSE)</f>
        <v>76</v>
      </c>
      <c r="U705" s="20">
        <f>VLOOKUP($A705,Database!$A:$Y,11,FALSE)</f>
        <v>108</v>
      </c>
      <c r="V705" s="20">
        <f>VLOOKUP($A705,Database!$A:$Y,12,FALSE)</f>
        <v>134</v>
      </c>
      <c r="W705" s="20" t="str">
        <f>VLOOKUP(A705,Database!A:M,13,FALSE)</f>
        <v>Terminé</v>
      </c>
      <c r="X705" s="20">
        <f>VLOOKUP($A705,Database!$A:$Y,20,FALSE)</f>
        <v>4</v>
      </c>
      <c r="Y705" s="20">
        <f>VLOOKUP($A705,Database!$A:$Y,21,FALSE)</f>
        <v>1</v>
      </c>
      <c r="Z705" s="20">
        <f t="shared" si="60"/>
        <v>0</v>
      </c>
      <c r="AA705" s="20">
        <f t="shared" si="62"/>
        <v>1</v>
      </c>
      <c r="AB705" s="20">
        <f t="shared" ca="1" si="63"/>
        <v>76</v>
      </c>
      <c r="AC705" s="20">
        <f t="shared" ca="1" si="64"/>
        <v>0</v>
      </c>
      <c r="AD705" s="20" t="str">
        <f ca="1">IF(AC705=0,"",IF(OR(ISBLANK(P705),ISBLANK(Q705)),"",IF(ISBLANK(VLOOKUP(A705,Database!A:AA,22,FALSE)),"",VLOOKUP(A705,Database!A:AA,22,FALSE))))</f>
        <v/>
      </c>
      <c r="AE705" s="20">
        <f ca="1">IFERROR(
   IF(
     OR(ISBLANK(P705),ISBLANK(Q705)),
     "",
     IF(
       AND(AB705&lt;&gt;"",OR(W705="Terminé",W705="En cours")),
       VLOOKUP(AD705,Setup_ScoreExactBonus!A:D,4,FALSE),
       0
     )),
  0)</f>
        <v>0</v>
      </c>
      <c r="AF705" s="21">
        <f t="shared" ca="1" si="65"/>
        <v>76</v>
      </c>
      <c r="AG705" s="21">
        <f ca="1">SUMIFS(AF$2:AF705,D$2:D705,D705)</f>
        <v>1048</v>
      </c>
    </row>
    <row r="706" spans="1:33" hidden="1" x14ac:dyDescent="0.35">
      <c r="A706" s="21">
        <f>IF(ISBLANK(B706),"",COUNTIF(B$2:B706,B706))-1</f>
        <v>26</v>
      </c>
      <c r="B706" s="27">
        <v>3</v>
      </c>
      <c r="C706" s="10">
        <f>VLOOKUP($A706+IF($A706=0,1,0),Database!$A:$Y,7,FALSE)</f>
        <v>46191.875</v>
      </c>
      <c r="D706" s="21" t="str">
        <f>VLOOKUP(Pronostics!$B706,Setup_MPP!$A:$G,3,FALSE)</f>
        <v>PasMetalleux</v>
      </c>
      <c r="E706" s="21" t="str">
        <f>VLOOKUP(Pronostics!$B706,Setup_MPP!$A:$G,2,FALSE)</f>
        <v>Elwenn JOUBREL</v>
      </c>
      <c r="F706" s="21" t="str">
        <f>VLOOKUP($B706,Setup_MPP!$A:$E,4,FALSE)</f>
        <v>#F5C7FC</v>
      </c>
      <c r="G706" s="21" t="str">
        <f>VLOOKUP($B706,Setup_MPP!$A:$E,5,FALSE)</f>
        <v>#C489CF</v>
      </c>
      <c r="H706" s="21" t="str">
        <f>IFERROR(IF(AND(A706&gt;=1,A706&lt;=104),VLOOKUP($A706,Location!$A:$J,6,FALSE),IF(A706=0,"Avant l'ouverture",IF(OR(A706=105,A706=106),"Bonus"))),"")</f>
        <v>Tour 2</v>
      </c>
      <c r="I706" s="21" t="str">
        <f>IF(LEFT(H706,4)="Tour",VLOOKUP(A706,Database!$A:$C,3,FALSE),"")</f>
        <v>B</v>
      </c>
      <c r="J706" s="21" t="str">
        <f>VLOOKUP($A706,Location!$A:$J,7,FALSE)</f>
        <v>Suisse</v>
      </c>
      <c r="K706" s="21" t="str">
        <f>IFERROR(VLOOKUP(J706,Setup_Team!$B:$C,2,FALSE), "TDB")</f>
        <v>CHE</v>
      </c>
      <c r="L706" s="21" t="str">
        <f>VLOOKUP($A706,Location!$A:$J,8,FALSE)</f>
        <v>Bosnie-Herzégovine</v>
      </c>
      <c r="M706" s="21" t="str">
        <f>IFERROR(VLOOKUP(L706,Setup_Team!$B:$C,2,FALSE), "TDB")</f>
        <v>BIH</v>
      </c>
      <c r="N706" s="21" t="str">
        <f>VLOOKUP($A706,Location!$A:$J,9,FALSE)</f>
        <v>Inglewood, Los Angeles, California</v>
      </c>
      <c r="O706" s="21" t="str">
        <f>VLOOKUP($A706,Location!$A:$J,10,FALSE)</f>
        <v>SoFi Stadium</v>
      </c>
      <c r="P706" s="27">
        <v>2</v>
      </c>
      <c r="Q706" s="27">
        <v>1</v>
      </c>
      <c r="R706" s="27" t="str">
        <f t="shared" si="61"/>
        <v>2-1</v>
      </c>
      <c r="S706" s="21">
        <v>0</v>
      </c>
      <c r="T706" s="20">
        <f>VLOOKUP($A706,Database!$A:$Y,10,FALSE)</f>
        <v>76</v>
      </c>
      <c r="U706" s="20">
        <f>VLOOKUP($A706,Database!$A:$Y,11,FALSE)</f>
        <v>108</v>
      </c>
      <c r="V706" s="20">
        <f>VLOOKUP($A706,Database!$A:$Y,12,FALSE)</f>
        <v>134</v>
      </c>
      <c r="W706" s="20" t="str">
        <f>VLOOKUP(A706,Database!A:M,13,FALSE)</f>
        <v>Terminé</v>
      </c>
      <c r="X706" s="20">
        <f>VLOOKUP($A706,Database!$A:$Y,20,FALSE)</f>
        <v>4</v>
      </c>
      <c r="Y706" s="20">
        <f>VLOOKUP($A706,Database!$A:$Y,21,FALSE)</f>
        <v>1</v>
      </c>
      <c r="Z706" s="20">
        <f t="shared" ref="Z706:Z769" si="66">IF(A706=0,0,IF(W706="À venir",0,IF(AND(ISBLANK(P706),ISBLANK(Q706)),1,0)))</f>
        <v>0</v>
      </c>
      <c r="AA706" s="20">
        <f t="shared" si="62"/>
        <v>1</v>
      </c>
      <c r="AB706" s="20">
        <f t="shared" ca="1" si="63"/>
        <v>76</v>
      </c>
      <c r="AC706" s="20">
        <f t="shared" ca="1" si="64"/>
        <v>0</v>
      </c>
      <c r="AD706" s="20" t="str">
        <f ca="1">IF(AC706=0,"",IF(OR(ISBLANK(P706),ISBLANK(Q706)),"",IF(ISBLANK(VLOOKUP(A706,Database!A:AA,22,FALSE)),"",VLOOKUP(A706,Database!A:AA,22,FALSE))))</f>
        <v/>
      </c>
      <c r="AE706" s="20">
        <f ca="1">IFERROR(
   IF(
     OR(ISBLANK(P706),ISBLANK(Q706)),
     "",
     IF(
       AND(AB706&lt;&gt;"",OR(W706="Terminé",W706="En cours")),
       VLOOKUP(AD706,Setup_ScoreExactBonus!A:D,4,FALSE),
       0
     )),
  0)</f>
        <v>0</v>
      </c>
      <c r="AF706" s="21">
        <f t="shared" ca="1" si="65"/>
        <v>76</v>
      </c>
      <c r="AG706" s="21">
        <f ca="1">SUMIFS(AF$2:AF706,D$2:D706,D706)</f>
        <v>1252</v>
      </c>
    </row>
    <row r="707" spans="1:33" hidden="1" x14ac:dyDescent="0.35">
      <c r="A707" s="21">
        <f>IF(ISBLANK(B707),"",COUNTIF(B$2:B707,B707))-1</f>
        <v>26</v>
      </c>
      <c r="B707" s="27">
        <v>4</v>
      </c>
      <c r="C707" s="10">
        <f>VLOOKUP($A707+IF($A707=0,1,0),Database!$A:$Y,7,FALSE)</f>
        <v>46191.875</v>
      </c>
      <c r="D707" s="21" t="str">
        <f>VLOOKUP(Pronostics!$B707,Setup_MPP!$A:$G,3,FALSE)</f>
        <v>Popo444</v>
      </c>
      <c r="E707" s="21" t="str">
        <f>VLOOKUP(Pronostics!$B707,Setup_MPP!$A:$G,2,FALSE)</f>
        <v>Pauline OLIVIER</v>
      </c>
      <c r="F707" s="21" t="str">
        <f>VLOOKUP($B707,Setup_MPP!$A:$E,4,FALSE)</f>
        <v>#A5EA7F</v>
      </c>
      <c r="G707" s="21" t="str">
        <f>VLOOKUP($B707,Setup_MPP!$A:$E,5,FALSE)</f>
        <v>#80C65A</v>
      </c>
      <c r="H707" s="21" t="str">
        <f>IFERROR(IF(AND(A707&gt;=1,A707&lt;=104),VLOOKUP($A707,Location!$A:$J,6,FALSE),IF(A707=0,"Avant l'ouverture",IF(OR(A707=105,A707=106),"Bonus"))),"")</f>
        <v>Tour 2</v>
      </c>
      <c r="I707" s="21" t="str">
        <f>IF(LEFT(H707,4)="Tour",VLOOKUP(A707,Database!$A:$C,3,FALSE),"")</f>
        <v>B</v>
      </c>
      <c r="J707" s="21" t="str">
        <f>VLOOKUP($A707,Location!$A:$J,7,FALSE)</f>
        <v>Suisse</v>
      </c>
      <c r="K707" s="21" t="str">
        <f>IFERROR(VLOOKUP(J707,Setup_Team!$B:$C,2,FALSE), "TDB")</f>
        <v>CHE</v>
      </c>
      <c r="L707" s="21" t="str">
        <f>VLOOKUP($A707,Location!$A:$J,8,FALSE)</f>
        <v>Bosnie-Herzégovine</v>
      </c>
      <c r="M707" s="21" t="str">
        <f>IFERROR(VLOOKUP(L707,Setup_Team!$B:$C,2,FALSE), "TDB")</f>
        <v>BIH</v>
      </c>
      <c r="N707" s="21" t="str">
        <f>VLOOKUP($A707,Location!$A:$J,9,FALSE)</f>
        <v>Inglewood, Los Angeles, California</v>
      </c>
      <c r="O707" s="21" t="str">
        <f>VLOOKUP($A707,Location!$A:$J,10,FALSE)</f>
        <v>SoFi Stadium</v>
      </c>
      <c r="P707" s="27">
        <v>1</v>
      </c>
      <c r="Q707" s="27">
        <v>1</v>
      </c>
      <c r="R707" s="27" t="str">
        <f t="shared" ref="R707:R770" si="67">IF(AND(A707&gt;0,A707&lt;=104,W707="Terminé"),TEXT(P707,"0")&amp;"-"&amp;TEXT(Q707,"0"),"")</f>
        <v>1-1</v>
      </c>
      <c r="S707" s="21">
        <v>0</v>
      </c>
      <c r="T707" s="20">
        <f>VLOOKUP($A707,Database!$A:$Y,10,FALSE)</f>
        <v>76</v>
      </c>
      <c r="U707" s="20">
        <f>VLOOKUP($A707,Database!$A:$Y,11,FALSE)</f>
        <v>108</v>
      </c>
      <c r="V707" s="20">
        <f>VLOOKUP($A707,Database!$A:$Y,12,FALSE)</f>
        <v>134</v>
      </c>
      <c r="W707" s="20" t="str">
        <f>VLOOKUP(A707,Database!A:M,13,FALSE)</f>
        <v>Terminé</v>
      </c>
      <c r="X707" s="20">
        <f>VLOOKUP($A707,Database!$A:$Y,20,FALSE)</f>
        <v>4</v>
      </c>
      <c r="Y707" s="20">
        <f>VLOOKUP($A707,Database!$A:$Y,21,FALSE)</f>
        <v>1</v>
      </c>
      <c r="Z707" s="20">
        <f t="shared" si="66"/>
        <v>0</v>
      </c>
      <c r="AA707" s="20">
        <f t="shared" si="62"/>
        <v>0</v>
      </c>
      <c r="AB707" s="20">
        <f t="shared" ca="1" si="63"/>
        <v>0</v>
      </c>
      <c r="AC707" s="20">
        <f t="shared" ca="1" si="64"/>
        <v>0</v>
      </c>
      <c r="AD707" s="20" t="str">
        <f ca="1">IF(AC707=0,"",IF(OR(ISBLANK(P707),ISBLANK(Q707)),"",IF(ISBLANK(VLOOKUP(A707,Database!A:AA,22,FALSE)),"",VLOOKUP(A707,Database!A:AA,22,FALSE))))</f>
        <v/>
      </c>
      <c r="AE707" s="20">
        <f ca="1">IFERROR(
   IF(
     OR(ISBLANK(P707),ISBLANK(Q707)),
     "",
     IF(
       AND(AB707&lt;&gt;"",OR(W707="Terminé",W707="En cours")),
       VLOOKUP(AD707,Setup_ScoreExactBonus!A:D,4,FALSE),
       0
     )),
  0)</f>
        <v>0</v>
      </c>
      <c r="AF707" s="21">
        <f t="shared" ca="1" si="65"/>
        <v>0</v>
      </c>
      <c r="AG707" s="21">
        <f ca="1">SUMIFS(AF$2:AF707,D$2:D707,D707)</f>
        <v>627</v>
      </c>
    </row>
    <row r="708" spans="1:33" hidden="1" x14ac:dyDescent="0.35">
      <c r="A708" s="21">
        <f>IF(ISBLANK(B708),"",COUNTIF(B$2:B708,B708))-1</f>
        <v>26</v>
      </c>
      <c r="B708" s="27">
        <v>5</v>
      </c>
      <c r="C708" s="10">
        <f>VLOOKUP($A708+IF($A708=0,1,0),Database!$A:$Y,7,FALSE)</f>
        <v>46191.875</v>
      </c>
      <c r="D708" s="21" t="str">
        <f>VLOOKUP(Pronostics!$B708,Setup_MPP!$A:$G,3,FALSE)</f>
        <v>_Jujul</v>
      </c>
      <c r="E708" s="21" t="str">
        <f>VLOOKUP(Pronostics!$B708,Setup_MPP!$A:$G,2,FALSE)</f>
        <v>Julie BOISSIERE</v>
      </c>
      <c r="F708" s="21" t="str">
        <f>VLOOKUP($B708,Setup_MPP!$A:$E,4,FALSE)</f>
        <v>#D890FF</v>
      </c>
      <c r="G708" s="21" t="str">
        <f>VLOOKUP($B708,Setup_MPP!$A:$E,5,FALSE)</f>
        <v>#B750EF</v>
      </c>
      <c r="H708" s="21" t="str">
        <f>IFERROR(IF(AND(A708&gt;=1,A708&lt;=104),VLOOKUP($A708,Location!$A:$J,6,FALSE),IF(A708=0,"Avant l'ouverture",IF(OR(A708=105,A708=106),"Bonus"))),"")</f>
        <v>Tour 2</v>
      </c>
      <c r="I708" s="21" t="str">
        <f>IF(LEFT(H708,4)="Tour",VLOOKUP(A708,Database!$A:$C,3,FALSE),"")</f>
        <v>B</v>
      </c>
      <c r="J708" s="21" t="str">
        <f>VLOOKUP($A708,Location!$A:$J,7,FALSE)</f>
        <v>Suisse</v>
      </c>
      <c r="K708" s="21" t="str">
        <f>IFERROR(VLOOKUP(J708,Setup_Team!$B:$C,2,FALSE), "TDB")</f>
        <v>CHE</v>
      </c>
      <c r="L708" s="21" t="str">
        <f>VLOOKUP($A708,Location!$A:$J,8,FALSE)</f>
        <v>Bosnie-Herzégovine</v>
      </c>
      <c r="M708" s="21" t="str">
        <f>IFERROR(VLOOKUP(L708,Setup_Team!$B:$C,2,FALSE), "TDB")</f>
        <v>BIH</v>
      </c>
      <c r="N708" s="21" t="str">
        <f>VLOOKUP($A708,Location!$A:$J,9,FALSE)</f>
        <v>Inglewood, Los Angeles, California</v>
      </c>
      <c r="O708" s="21" t="str">
        <f>VLOOKUP($A708,Location!$A:$J,10,FALSE)</f>
        <v>SoFi Stadium</v>
      </c>
      <c r="P708" s="27">
        <v>1</v>
      </c>
      <c r="Q708" s="27">
        <v>1</v>
      </c>
      <c r="R708" s="27" t="str">
        <f t="shared" si="67"/>
        <v>1-1</v>
      </c>
      <c r="S708" s="21">
        <v>0</v>
      </c>
      <c r="T708" s="20">
        <f>VLOOKUP($A708,Database!$A:$Y,10,FALSE)</f>
        <v>76</v>
      </c>
      <c r="U708" s="20">
        <f>VLOOKUP($A708,Database!$A:$Y,11,FALSE)</f>
        <v>108</v>
      </c>
      <c r="V708" s="20">
        <f>VLOOKUP($A708,Database!$A:$Y,12,FALSE)</f>
        <v>134</v>
      </c>
      <c r="W708" s="20" t="str">
        <f>VLOOKUP(A708,Database!A:M,13,FALSE)</f>
        <v>Terminé</v>
      </c>
      <c r="X708" s="20">
        <f>VLOOKUP($A708,Database!$A:$Y,20,FALSE)</f>
        <v>4</v>
      </c>
      <c r="Y708" s="20">
        <f>VLOOKUP($A708,Database!$A:$Y,21,FALSE)</f>
        <v>1</v>
      </c>
      <c r="Z708" s="20">
        <f t="shared" si="66"/>
        <v>0</v>
      </c>
      <c r="AA708" s="20">
        <f t="shared" si="62"/>
        <v>0</v>
      </c>
      <c r="AB708" s="20">
        <f t="shared" ca="1" si="63"/>
        <v>0</v>
      </c>
      <c r="AC708" s="20">
        <f t="shared" ca="1" si="64"/>
        <v>0</v>
      </c>
      <c r="AD708" s="20" t="str">
        <f ca="1">IF(AC708=0,"",IF(OR(ISBLANK(P708),ISBLANK(Q708)),"",IF(ISBLANK(VLOOKUP(A708,Database!A:AA,22,FALSE)),"",VLOOKUP(A708,Database!A:AA,22,FALSE))))</f>
        <v/>
      </c>
      <c r="AE708" s="20">
        <f ca="1">IFERROR(
   IF(
     OR(ISBLANK(P708),ISBLANK(Q708)),
     "",
     IF(
       AND(AB708&lt;&gt;"",OR(W708="Terminé",W708="En cours")),
       VLOOKUP(AD708,Setup_ScoreExactBonus!A:D,4,FALSE),
       0
     )),
  0)</f>
        <v>0</v>
      </c>
      <c r="AF708" s="21">
        <f t="shared" ca="1" si="65"/>
        <v>0</v>
      </c>
      <c r="AG708" s="21">
        <f ca="1">SUMIFS(AF$2:AF708,D$2:D708,D708)</f>
        <v>572</v>
      </c>
    </row>
    <row r="709" spans="1:33" hidden="1" x14ac:dyDescent="0.35">
      <c r="A709" s="21">
        <f>IF(ISBLANK(B709),"",COUNTIF(B$2:B709,B709))-1</f>
        <v>26</v>
      </c>
      <c r="B709" s="27">
        <v>6</v>
      </c>
      <c r="C709" s="10">
        <f>VLOOKUP($A709+IF($A709=0,1,0),Database!$A:$Y,7,FALSE)</f>
        <v>46191.875</v>
      </c>
      <c r="D709" s="21" t="str">
        <f>VLOOKUP(Pronostics!$B709,Setup_MPP!$A:$G,3,FALSE)</f>
        <v>Julay</v>
      </c>
      <c r="E709" s="21" t="str">
        <f>VLOOKUP(Pronostics!$B709,Setup_MPP!$A:$G,2,FALSE)</f>
        <v>Julie BOUCHARD</v>
      </c>
      <c r="F709" s="21" t="str">
        <f>VLOOKUP($B709,Setup_MPP!$A:$E,4,FALSE)</f>
        <v>#A6F7B1</v>
      </c>
      <c r="G709" s="21" t="str">
        <f>VLOOKUP($B709,Setup_MPP!$A:$E,5,FALSE)</f>
        <v>#6EC179</v>
      </c>
      <c r="H709" s="21" t="str">
        <f>IFERROR(IF(AND(A709&gt;=1,A709&lt;=104),VLOOKUP($A709,Location!$A:$J,6,FALSE),IF(A709=0,"Avant l'ouverture",IF(OR(A709=105,A709=106),"Bonus"))),"")</f>
        <v>Tour 2</v>
      </c>
      <c r="I709" s="21" t="str">
        <f>IF(LEFT(H709,4)="Tour",VLOOKUP(A709,Database!$A:$C,3,FALSE),"")</f>
        <v>B</v>
      </c>
      <c r="J709" s="21" t="str">
        <f>VLOOKUP($A709,Location!$A:$J,7,FALSE)</f>
        <v>Suisse</v>
      </c>
      <c r="K709" s="21" t="str">
        <f>IFERROR(VLOOKUP(J709,Setup_Team!$B:$C,2,FALSE), "TDB")</f>
        <v>CHE</v>
      </c>
      <c r="L709" s="21" t="str">
        <f>VLOOKUP($A709,Location!$A:$J,8,FALSE)</f>
        <v>Bosnie-Herzégovine</v>
      </c>
      <c r="M709" s="21" t="str">
        <f>IFERROR(VLOOKUP(L709,Setup_Team!$B:$C,2,FALSE), "TDB")</f>
        <v>BIH</v>
      </c>
      <c r="N709" s="21" t="str">
        <f>VLOOKUP($A709,Location!$A:$J,9,FALSE)</f>
        <v>Inglewood, Los Angeles, California</v>
      </c>
      <c r="O709" s="21" t="str">
        <f>VLOOKUP($A709,Location!$A:$J,10,FALSE)</f>
        <v>SoFi Stadium</v>
      </c>
      <c r="P709" s="27">
        <v>2</v>
      </c>
      <c r="Q709" s="27">
        <v>1</v>
      </c>
      <c r="R709" s="27" t="str">
        <f t="shared" si="67"/>
        <v>2-1</v>
      </c>
      <c r="S709" s="21">
        <v>0</v>
      </c>
      <c r="T709" s="20">
        <f>VLOOKUP($A709,Database!$A:$Y,10,FALSE)</f>
        <v>76</v>
      </c>
      <c r="U709" s="20">
        <f>VLOOKUP($A709,Database!$A:$Y,11,FALSE)</f>
        <v>108</v>
      </c>
      <c r="V709" s="20">
        <f>VLOOKUP($A709,Database!$A:$Y,12,FALSE)</f>
        <v>134</v>
      </c>
      <c r="W709" s="20" t="str">
        <f>VLOOKUP(A709,Database!A:M,13,FALSE)</f>
        <v>Terminé</v>
      </c>
      <c r="X709" s="20">
        <f>VLOOKUP($A709,Database!$A:$Y,20,FALSE)</f>
        <v>4</v>
      </c>
      <c r="Y709" s="20">
        <f>VLOOKUP($A709,Database!$A:$Y,21,FALSE)</f>
        <v>1</v>
      </c>
      <c r="Z709" s="20">
        <f t="shared" si="66"/>
        <v>0</v>
      </c>
      <c r="AA709" s="20">
        <f t="shared" si="62"/>
        <v>1</v>
      </c>
      <c r="AB709" s="20">
        <f t="shared" ca="1" si="63"/>
        <v>76</v>
      </c>
      <c r="AC709" s="20">
        <f t="shared" ca="1" si="64"/>
        <v>0</v>
      </c>
      <c r="AD709" s="20" t="str">
        <f ca="1">IF(AC709=0,"",IF(OR(ISBLANK(P709),ISBLANK(Q709)),"",IF(ISBLANK(VLOOKUP(A709,Database!A:AA,22,FALSE)),"",VLOOKUP(A709,Database!A:AA,22,FALSE))))</f>
        <v/>
      </c>
      <c r="AE709" s="20">
        <f ca="1">IFERROR(
   IF(
     OR(ISBLANK(P709),ISBLANK(Q709)),
     "",
     IF(
       AND(AB709&lt;&gt;"",OR(W709="Terminé",W709="En cours")),
       VLOOKUP(AD709,Setup_ScoreExactBonus!A:D,4,FALSE),
       0
     )),
  0)</f>
        <v>0</v>
      </c>
      <c r="AF709" s="21">
        <f t="shared" ca="1" si="65"/>
        <v>76</v>
      </c>
      <c r="AG709" s="21">
        <f ca="1">SUMIFS(AF$2:AF709,D$2:D709,D709)</f>
        <v>946</v>
      </c>
    </row>
    <row r="710" spans="1:33" hidden="1" x14ac:dyDescent="0.35">
      <c r="A710" s="21">
        <f>IF(ISBLANK(B710),"",COUNTIF(B$2:B710,B710))-1</f>
        <v>26</v>
      </c>
      <c r="B710" s="27">
        <v>7</v>
      </c>
      <c r="C710" s="10">
        <f>VLOOKUP($A710+IF($A710=0,1,0),Database!$A:$Y,7,FALSE)</f>
        <v>46191.875</v>
      </c>
      <c r="D710" s="21" t="str">
        <f>VLOOKUP(Pronostics!$B710,Setup_MPP!$A:$G,3,FALSE)</f>
        <v>__Vince__</v>
      </c>
      <c r="E710" s="21" t="str">
        <f>VLOOKUP(Pronostics!$B710,Setup_MPP!$A:$G,2,FALSE)</f>
        <v>Vincent FRAYSSE</v>
      </c>
      <c r="F710" s="21" t="str">
        <f>VLOOKUP($B710,Setup_MPP!$A:$E,4,FALSE)</f>
        <v>#B2EAE8</v>
      </c>
      <c r="G710" s="21" t="str">
        <f>VLOOKUP($B710,Setup_MPP!$A:$E,5,FALSE)</f>
        <v>#6CB4B1</v>
      </c>
      <c r="H710" s="21" t="str">
        <f>IFERROR(IF(AND(A710&gt;=1,A710&lt;=104),VLOOKUP($A710,Location!$A:$J,6,FALSE),IF(A710=0,"Avant l'ouverture",IF(OR(A710=105,A710=106),"Bonus"))),"")</f>
        <v>Tour 2</v>
      </c>
      <c r="I710" s="21" t="str">
        <f>IF(LEFT(H710,4)="Tour",VLOOKUP(A710,Database!$A:$C,3,FALSE),"")</f>
        <v>B</v>
      </c>
      <c r="J710" s="21" t="str">
        <f>VLOOKUP($A710,Location!$A:$J,7,FALSE)</f>
        <v>Suisse</v>
      </c>
      <c r="K710" s="21" t="str">
        <f>IFERROR(VLOOKUP(J710,Setup_Team!$B:$C,2,FALSE), "TDB")</f>
        <v>CHE</v>
      </c>
      <c r="L710" s="21" t="str">
        <f>VLOOKUP($A710,Location!$A:$J,8,FALSE)</f>
        <v>Bosnie-Herzégovine</v>
      </c>
      <c r="M710" s="21" t="str">
        <f>IFERROR(VLOOKUP(L710,Setup_Team!$B:$C,2,FALSE), "TDB")</f>
        <v>BIH</v>
      </c>
      <c r="N710" s="21" t="str">
        <f>VLOOKUP($A710,Location!$A:$J,9,FALSE)</f>
        <v>Inglewood, Los Angeles, California</v>
      </c>
      <c r="O710" s="21" t="str">
        <f>VLOOKUP($A710,Location!$A:$J,10,FALSE)</f>
        <v>SoFi Stadium</v>
      </c>
      <c r="P710" s="27">
        <v>5</v>
      </c>
      <c r="Q710" s="27">
        <v>1</v>
      </c>
      <c r="R710" s="27" t="str">
        <f t="shared" si="67"/>
        <v>5-1</v>
      </c>
      <c r="S710" s="21">
        <v>0</v>
      </c>
      <c r="T710" s="20">
        <f>VLOOKUP($A710,Database!$A:$Y,10,FALSE)</f>
        <v>76</v>
      </c>
      <c r="U710" s="20">
        <f>VLOOKUP($A710,Database!$A:$Y,11,FALSE)</f>
        <v>108</v>
      </c>
      <c r="V710" s="20">
        <f>VLOOKUP($A710,Database!$A:$Y,12,FALSE)</f>
        <v>134</v>
      </c>
      <c r="W710" s="20" t="str">
        <f>VLOOKUP(A710,Database!A:M,13,FALSE)</f>
        <v>Terminé</v>
      </c>
      <c r="X710" s="20">
        <f>VLOOKUP($A710,Database!$A:$Y,20,FALSE)</f>
        <v>4</v>
      </c>
      <c r="Y710" s="20">
        <f>VLOOKUP($A710,Database!$A:$Y,21,FALSE)</f>
        <v>1</v>
      </c>
      <c r="Z710" s="20">
        <f t="shared" si="66"/>
        <v>0</v>
      </c>
      <c r="AA710" s="20">
        <f t="shared" si="62"/>
        <v>1</v>
      </c>
      <c r="AB710" s="20">
        <f t="shared" ca="1" si="63"/>
        <v>76</v>
      </c>
      <c r="AC710" s="20">
        <f t="shared" ca="1" si="64"/>
        <v>0</v>
      </c>
      <c r="AD710" s="20" t="str">
        <f ca="1">IF(AC710=0,"",IF(OR(ISBLANK(P710),ISBLANK(Q710)),"",IF(ISBLANK(VLOOKUP(A710,Database!A:AA,22,FALSE)),"",VLOOKUP(A710,Database!A:AA,22,FALSE))))</f>
        <v/>
      </c>
      <c r="AE710" s="20">
        <f ca="1">IFERROR(
   IF(
     OR(ISBLANK(P710),ISBLANK(Q710)),
     "",
     IF(
       AND(AB710&lt;&gt;"",OR(W710="Terminé",W710="En cours")),
       VLOOKUP(AD710,Setup_ScoreExactBonus!A:D,4,FALSE),
       0
     )),
  0)</f>
        <v>0</v>
      </c>
      <c r="AF710" s="21">
        <f t="shared" ca="1" si="65"/>
        <v>76</v>
      </c>
      <c r="AG710" s="21">
        <f ca="1">SUMIFS(AF$2:AF710,D$2:D710,D710)</f>
        <v>524</v>
      </c>
    </row>
    <row r="711" spans="1:33" hidden="1" x14ac:dyDescent="0.35">
      <c r="A711" s="21">
        <f>IF(ISBLANK(B711),"",COUNTIF(B$2:B711,B711))-1</f>
        <v>26</v>
      </c>
      <c r="B711" s="27">
        <v>8</v>
      </c>
      <c r="C711" s="10">
        <f>VLOOKUP($A711+IF($A711=0,1,0),Database!$A:$Y,7,FALSE)</f>
        <v>46191.875</v>
      </c>
      <c r="D711" s="21" t="str">
        <f>VLOOKUP(Pronostics!$B711,Setup_MPP!$A:$G,3,FALSE)</f>
        <v>Louuiiis</v>
      </c>
      <c r="E711" s="21" t="str">
        <f>VLOOKUP(Pronostics!$B711,Setup_MPP!$A:$G,2,FALSE)</f>
        <v>Louis HARLE</v>
      </c>
      <c r="F711" s="21" t="str">
        <f>VLOOKUP($B711,Setup_MPP!$A:$E,4,FALSE)</f>
        <v>#EEF7B1</v>
      </c>
      <c r="G711" s="21" t="str">
        <f>VLOOKUP($B711,Setup_MPP!$A:$E,5,FALSE)</f>
        <v>#C1CB7D</v>
      </c>
      <c r="H711" s="21" t="str">
        <f>IFERROR(IF(AND(A711&gt;=1,A711&lt;=104),VLOOKUP($A711,Location!$A:$J,6,FALSE),IF(A711=0,"Avant l'ouverture",IF(OR(A711=105,A711=106),"Bonus"))),"")</f>
        <v>Tour 2</v>
      </c>
      <c r="I711" s="21" t="str">
        <f>IF(LEFT(H711,4)="Tour",VLOOKUP(A711,Database!$A:$C,3,FALSE),"")</f>
        <v>B</v>
      </c>
      <c r="J711" s="21" t="str">
        <f>VLOOKUP($A711,Location!$A:$J,7,FALSE)</f>
        <v>Suisse</v>
      </c>
      <c r="K711" s="21" t="str">
        <f>IFERROR(VLOOKUP(J711,Setup_Team!$B:$C,2,FALSE), "TDB")</f>
        <v>CHE</v>
      </c>
      <c r="L711" s="21" t="str">
        <f>VLOOKUP($A711,Location!$A:$J,8,FALSE)</f>
        <v>Bosnie-Herzégovine</v>
      </c>
      <c r="M711" s="21" t="str">
        <f>IFERROR(VLOOKUP(L711,Setup_Team!$B:$C,2,FALSE), "TDB")</f>
        <v>BIH</v>
      </c>
      <c r="N711" s="21" t="str">
        <f>VLOOKUP($A711,Location!$A:$J,9,FALSE)</f>
        <v>Inglewood, Los Angeles, California</v>
      </c>
      <c r="O711" s="21" t="str">
        <f>VLOOKUP($A711,Location!$A:$J,10,FALSE)</f>
        <v>SoFi Stadium</v>
      </c>
      <c r="P711" s="27">
        <v>3</v>
      </c>
      <c r="Q711" s="27">
        <v>1</v>
      </c>
      <c r="R711" s="27" t="str">
        <f t="shared" si="67"/>
        <v>3-1</v>
      </c>
      <c r="S711" s="21">
        <v>0</v>
      </c>
      <c r="T711" s="20">
        <f>VLOOKUP($A711,Database!$A:$Y,10,FALSE)</f>
        <v>76</v>
      </c>
      <c r="U711" s="20">
        <f>VLOOKUP($A711,Database!$A:$Y,11,FALSE)</f>
        <v>108</v>
      </c>
      <c r="V711" s="20">
        <f>VLOOKUP($A711,Database!$A:$Y,12,FALSE)</f>
        <v>134</v>
      </c>
      <c r="W711" s="20" t="str">
        <f>VLOOKUP(A711,Database!A:M,13,FALSE)</f>
        <v>Terminé</v>
      </c>
      <c r="X711" s="20">
        <f>VLOOKUP($A711,Database!$A:$Y,20,FALSE)</f>
        <v>4</v>
      </c>
      <c r="Y711" s="20">
        <f>VLOOKUP($A711,Database!$A:$Y,21,FALSE)</f>
        <v>1</v>
      </c>
      <c r="Z711" s="20">
        <f t="shared" si="66"/>
        <v>0</v>
      </c>
      <c r="AA711" s="20">
        <f t="shared" si="62"/>
        <v>1</v>
      </c>
      <c r="AB711" s="20">
        <f t="shared" ca="1" si="63"/>
        <v>76</v>
      </c>
      <c r="AC711" s="20">
        <f t="shared" ca="1" si="64"/>
        <v>0</v>
      </c>
      <c r="AD711" s="20" t="str">
        <f ca="1">IF(AC711=0,"",IF(OR(ISBLANK(P711),ISBLANK(Q711)),"",IF(ISBLANK(VLOOKUP(A711,Database!A:AA,22,FALSE)),"",VLOOKUP(A711,Database!A:AA,22,FALSE))))</f>
        <v/>
      </c>
      <c r="AE711" s="20">
        <f ca="1">IFERROR(
   IF(
     OR(ISBLANK(P711),ISBLANK(Q711)),
     "",
     IF(
       AND(AB711&lt;&gt;"",OR(W711="Terminé",W711="En cours")),
       VLOOKUP(AD711,Setup_ScoreExactBonus!A:D,4,FALSE),
       0
     )),
  0)</f>
        <v>0</v>
      </c>
      <c r="AF711" s="21">
        <f t="shared" ca="1" si="65"/>
        <v>76</v>
      </c>
      <c r="AG711" s="21">
        <f ca="1">SUMIFS(AF$2:AF711,D$2:D711,D711)</f>
        <v>1023</v>
      </c>
    </row>
    <row r="712" spans="1:33" x14ac:dyDescent="0.35">
      <c r="A712" s="21">
        <f>IF(ISBLANK(B712),"",COUNTIF(B$2:B712,B712))-1</f>
        <v>26</v>
      </c>
      <c r="B712" s="27">
        <v>9</v>
      </c>
      <c r="C712" s="10">
        <f>VLOOKUP($A712+IF($A712=0,1,0),Database!$A:$Y,7,FALSE)</f>
        <v>46191.875</v>
      </c>
      <c r="D712" s="21" t="str">
        <f>VLOOKUP(Pronostics!$B712,Setup_MPP!$A:$G,3,FALSE)</f>
        <v>Aurelien_dpq</v>
      </c>
      <c r="E712" s="21" t="str">
        <f>VLOOKUP(Pronostics!$B712,Setup_MPP!$A:$G,2,FALSE)</f>
        <v>Aurélien DE POULPIQUET</v>
      </c>
      <c r="F712" s="21" t="str">
        <f>VLOOKUP($B712,Setup_MPP!$A:$E,4,FALSE)</f>
        <v>#F4EA9D</v>
      </c>
      <c r="G712" s="21" t="str">
        <f>VLOOKUP($B712,Setup_MPP!$A:$E,5,FALSE)</f>
        <v>#D2C458</v>
      </c>
      <c r="H712" s="21" t="str">
        <f>IFERROR(IF(AND(A712&gt;=1,A712&lt;=104),VLOOKUP($A712,Location!$A:$J,6,FALSE),IF(A712=0,"Avant l'ouverture",IF(OR(A712=105,A712=106),"Bonus"))),"")</f>
        <v>Tour 2</v>
      </c>
      <c r="I712" s="21" t="str">
        <f>IF(LEFT(H712,4)="Tour",VLOOKUP(A712,Database!$A:$C,3,FALSE),"")</f>
        <v>B</v>
      </c>
      <c r="J712" s="21" t="str">
        <f>VLOOKUP($A712,Location!$A:$J,7,FALSE)</f>
        <v>Suisse</v>
      </c>
      <c r="K712" s="21" t="str">
        <f>IFERROR(VLOOKUP(J712,Setup_Team!$B:$C,2,FALSE), "TDB")</f>
        <v>CHE</v>
      </c>
      <c r="L712" s="21" t="str">
        <f>VLOOKUP($A712,Location!$A:$J,8,FALSE)</f>
        <v>Bosnie-Herzégovine</v>
      </c>
      <c r="M712" s="21" t="str">
        <f>IFERROR(VLOOKUP(L712,Setup_Team!$B:$C,2,FALSE), "TDB")</f>
        <v>BIH</v>
      </c>
      <c r="N712" s="21" t="str">
        <f>VLOOKUP($A712,Location!$A:$J,9,FALSE)</f>
        <v>Inglewood, Los Angeles, California</v>
      </c>
      <c r="O712" s="21" t="str">
        <f>VLOOKUP($A712,Location!$A:$J,10,FALSE)</f>
        <v>SoFi Stadium</v>
      </c>
      <c r="P712" s="27">
        <v>3</v>
      </c>
      <c r="Q712" s="27">
        <v>1</v>
      </c>
      <c r="R712" s="27" t="str">
        <f t="shared" si="67"/>
        <v>3-1</v>
      </c>
      <c r="S712" s="21">
        <v>0</v>
      </c>
      <c r="T712" s="20">
        <f>VLOOKUP($A712,Database!$A:$Y,10,FALSE)</f>
        <v>76</v>
      </c>
      <c r="U712" s="20">
        <f>VLOOKUP($A712,Database!$A:$Y,11,FALSE)</f>
        <v>108</v>
      </c>
      <c r="V712" s="20">
        <f>VLOOKUP($A712,Database!$A:$Y,12,FALSE)</f>
        <v>134</v>
      </c>
      <c r="W712" s="20" t="str">
        <f>VLOOKUP(A712,Database!A:M,13,FALSE)</f>
        <v>Terminé</v>
      </c>
      <c r="X712" s="20">
        <f>VLOOKUP($A712,Database!$A:$Y,20,FALSE)</f>
        <v>4</v>
      </c>
      <c r="Y712" s="20">
        <f>VLOOKUP($A712,Database!$A:$Y,21,FALSE)</f>
        <v>1</v>
      </c>
      <c r="Z712" s="20">
        <f t="shared" si="66"/>
        <v>0</v>
      </c>
      <c r="AA712" s="20">
        <f t="shared" si="62"/>
        <v>1</v>
      </c>
      <c r="AB712" s="20">
        <f t="shared" ca="1" si="63"/>
        <v>76</v>
      </c>
      <c r="AC712" s="20">
        <f t="shared" ca="1" si="64"/>
        <v>0</v>
      </c>
      <c r="AD712" s="20" t="str">
        <f ca="1">IF(AC712=0,"",IF(OR(ISBLANK(P712),ISBLANK(Q712)),"",IF(ISBLANK(VLOOKUP(A712,Database!A:AA,22,FALSE)),"",VLOOKUP(A712,Database!A:AA,22,FALSE))))</f>
        <v/>
      </c>
      <c r="AE712" s="20">
        <f ca="1">IFERROR(
   IF(
     OR(ISBLANK(P712),ISBLANK(Q712)),
     "",
     IF(
       AND(AB712&lt;&gt;"",OR(W712="Terminé",W712="En cours")),
       VLOOKUP(AD712,Setup_ScoreExactBonus!A:D,4,FALSE),
       0
     )),
  0)</f>
        <v>0</v>
      </c>
      <c r="AF712" s="21">
        <f t="shared" ca="1" si="65"/>
        <v>76</v>
      </c>
      <c r="AG712" s="21">
        <f ca="1">SUMIFS(AF$2:AF712,D$2:D712,D712)</f>
        <v>875</v>
      </c>
    </row>
    <row r="713" spans="1:33" hidden="1" x14ac:dyDescent="0.35">
      <c r="A713" s="21">
        <f>IF(ISBLANK(B713),"",COUNTIF(B$2:B713,B713))-1</f>
        <v>26</v>
      </c>
      <c r="B713" s="27">
        <v>10</v>
      </c>
      <c r="C713" s="10">
        <f>VLOOKUP($A713+IF($A713=0,1,0),Database!$A:$Y,7,FALSE)</f>
        <v>46191.875</v>
      </c>
      <c r="D713" s="21" t="str">
        <f>VLOOKUP(Pronostics!$B713,Setup_MPP!$A:$G,3,FALSE)</f>
        <v>RandomPaul</v>
      </c>
      <c r="E713" s="21" t="str">
        <f>VLOOKUP(Pronostics!$B713,Setup_MPP!$A:$G,2,FALSE)</f>
        <v>Paul MONTESINOS</v>
      </c>
      <c r="F713" s="21" t="str">
        <f>VLOOKUP($B713,Setup_MPP!$A:$E,4,FALSE)</f>
        <v>#C4B0FF</v>
      </c>
      <c r="G713" s="21" t="str">
        <f>VLOOKUP($B713,Setup_MPP!$A:$E,5,FALSE)</f>
        <v>#7F66C8</v>
      </c>
      <c r="H713" s="21" t="str">
        <f>IFERROR(IF(AND(A713&gt;=1,A713&lt;=104),VLOOKUP($A713,Location!$A:$J,6,FALSE),IF(A713=0,"Avant l'ouverture",IF(OR(A713=105,A713=106),"Bonus"))),"")</f>
        <v>Tour 2</v>
      </c>
      <c r="I713" s="21" t="str">
        <f>IF(LEFT(H713,4)="Tour",VLOOKUP(A713,Database!$A:$C,3,FALSE),"")</f>
        <v>B</v>
      </c>
      <c r="J713" s="21" t="str">
        <f>VLOOKUP($A713,Location!$A:$J,7,FALSE)</f>
        <v>Suisse</v>
      </c>
      <c r="K713" s="21" t="str">
        <f>IFERROR(VLOOKUP(J713,Setup_Team!$B:$C,2,FALSE), "TDB")</f>
        <v>CHE</v>
      </c>
      <c r="L713" s="21" t="str">
        <f>VLOOKUP($A713,Location!$A:$J,8,FALSE)</f>
        <v>Bosnie-Herzégovine</v>
      </c>
      <c r="M713" s="21" t="str">
        <f>IFERROR(VLOOKUP(L713,Setup_Team!$B:$C,2,FALSE), "TDB")</f>
        <v>BIH</v>
      </c>
      <c r="N713" s="21" t="str">
        <f>VLOOKUP($A713,Location!$A:$J,9,FALSE)</f>
        <v>Inglewood, Los Angeles, California</v>
      </c>
      <c r="O713" s="21" t="str">
        <f>VLOOKUP($A713,Location!$A:$J,10,FALSE)</f>
        <v>SoFi Stadium</v>
      </c>
      <c r="P713" s="27">
        <v>1</v>
      </c>
      <c r="Q713" s="27">
        <v>1</v>
      </c>
      <c r="R713" s="27" t="str">
        <f t="shared" si="67"/>
        <v>1-1</v>
      </c>
      <c r="S713" s="21">
        <v>0</v>
      </c>
      <c r="T713" s="20">
        <f>VLOOKUP($A713,Database!$A:$Y,10,FALSE)</f>
        <v>76</v>
      </c>
      <c r="U713" s="20">
        <f>VLOOKUP($A713,Database!$A:$Y,11,FALSE)</f>
        <v>108</v>
      </c>
      <c r="V713" s="20">
        <f>VLOOKUP($A713,Database!$A:$Y,12,FALSE)</f>
        <v>134</v>
      </c>
      <c r="W713" s="20" t="str">
        <f>VLOOKUP(A713,Database!A:M,13,FALSE)</f>
        <v>Terminé</v>
      </c>
      <c r="X713" s="20">
        <f>VLOOKUP($A713,Database!$A:$Y,20,FALSE)</f>
        <v>4</v>
      </c>
      <c r="Y713" s="20">
        <f>VLOOKUP($A713,Database!$A:$Y,21,FALSE)</f>
        <v>1</v>
      </c>
      <c r="Z713" s="20">
        <f t="shared" si="66"/>
        <v>0</v>
      </c>
      <c r="AA713" s="20">
        <f t="shared" si="62"/>
        <v>0</v>
      </c>
      <c r="AB713" s="20">
        <f t="shared" ca="1" si="63"/>
        <v>0</v>
      </c>
      <c r="AC713" s="20">
        <f t="shared" ca="1" si="64"/>
        <v>0</v>
      </c>
      <c r="AD713" s="20" t="str">
        <f ca="1">IF(AC713=0,"",IF(OR(ISBLANK(P713),ISBLANK(Q713)),"",IF(ISBLANK(VLOOKUP(A713,Database!A:AA,22,FALSE)),"",VLOOKUP(A713,Database!A:AA,22,FALSE))))</f>
        <v/>
      </c>
      <c r="AE713" s="20">
        <f ca="1">IFERROR(
   IF(
     OR(ISBLANK(P713),ISBLANK(Q713)),
     "",
     IF(
       AND(AB713&lt;&gt;"",OR(W713="Terminé",W713="En cours")),
       VLOOKUP(AD713,Setup_ScoreExactBonus!A:D,4,FALSE),
       0
     )),
  0)</f>
        <v>0</v>
      </c>
      <c r="AF713" s="21">
        <f t="shared" ca="1" si="65"/>
        <v>0</v>
      </c>
      <c r="AG713" s="21">
        <f ca="1">SUMIFS(AF$2:AF713,D$2:D713,D713)</f>
        <v>885</v>
      </c>
    </row>
    <row r="714" spans="1:33" hidden="1" x14ac:dyDescent="0.35">
      <c r="A714" s="21">
        <f>IF(ISBLANK(B714),"",COUNTIF(B$2:B714,B714))-1</f>
        <v>26</v>
      </c>
      <c r="B714" s="27">
        <v>11</v>
      </c>
      <c r="C714" s="10">
        <f>VLOOKUP($A714+IF($A714=0,1,0),Database!$A:$Y,7,FALSE)</f>
        <v>46191.875</v>
      </c>
      <c r="D714" s="21" t="str">
        <f>VLOOKUP(Pronostics!$B714,Setup_MPP!$A:$G,3,FALSE)</f>
        <v>Kinsley91</v>
      </c>
      <c r="E714" s="21" t="str">
        <f>VLOOKUP(Pronostics!$B714,Setup_MPP!$A:$G,2,FALSE)</f>
        <v>Kinsley ROQUE</v>
      </c>
      <c r="F714" s="21" t="str">
        <f>VLOOKUP($B714,Setup_MPP!$A:$E,4,FALSE)</f>
        <v>#CBEBBA</v>
      </c>
      <c r="G714" s="21" t="str">
        <f>VLOOKUP($B714,Setup_MPP!$A:$E,5,FALSE)</f>
        <v>#70BC6E</v>
      </c>
      <c r="H714" s="21" t="str">
        <f>IFERROR(IF(AND(A714&gt;=1,A714&lt;=104),VLOOKUP($A714,Location!$A:$J,6,FALSE),IF(A714=0,"Avant l'ouverture",IF(OR(A714=105,A714=106),"Bonus"))),"")</f>
        <v>Tour 2</v>
      </c>
      <c r="I714" s="21" t="str">
        <f>IF(LEFT(H714,4)="Tour",VLOOKUP(A714,Database!$A:$C,3,FALSE),"")</f>
        <v>B</v>
      </c>
      <c r="J714" s="21" t="str">
        <f>VLOOKUP($A714,Location!$A:$J,7,FALSE)</f>
        <v>Suisse</v>
      </c>
      <c r="K714" s="21" t="str">
        <f>IFERROR(VLOOKUP(J714,Setup_Team!$B:$C,2,FALSE), "TDB")</f>
        <v>CHE</v>
      </c>
      <c r="L714" s="21" t="str">
        <f>VLOOKUP($A714,Location!$A:$J,8,FALSE)</f>
        <v>Bosnie-Herzégovine</v>
      </c>
      <c r="M714" s="21" t="str">
        <f>IFERROR(VLOOKUP(L714,Setup_Team!$B:$C,2,FALSE), "TDB")</f>
        <v>BIH</v>
      </c>
      <c r="N714" s="21" t="str">
        <f>VLOOKUP($A714,Location!$A:$J,9,FALSE)</f>
        <v>Inglewood, Los Angeles, California</v>
      </c>
      <c r="O714" s="21" t="str">
        <f>VLOOKUP($A714,Location!$A:$J,10,FALSE)</f>
        <v>SoFi Stadium</v>
      </c>
      <c r="P714" s="27">
        <v>1</v>
      </c>
      <c r="Q714" s="27">
        <v>0</v>
      </c>
      <c r="R714" s="27" t="str">
        <f t="shared" si="67"/>
        <v>1-0</v>
      </c>
      <c r="S714" s="21">
        <v>0</v>
      </c>
      <c r="T714" s="20">
        <f>VLOOKUP($A714,Database!$A:$Y,10,FALSE)</f>
        <v>76</v>
      </c>
      <c r="U714" s="20">
        <f>VLOOKUP($A714,Database!$A:$Y,11,FALSE)</f>
        <v>108</v>
      </c>
      <c r="V714" s="20">
        <f>VLOOKUP($A714,Database!$A:$Y,12,FALSE)</f>
        <v>134</v>
      </c>
      <c r="W714" s="20" t="str">
        <f>VLOOKUP(A714,Database!A:M,13,FALSE)</f>
        <v>Terminé</v>
      </c>
      <c r="X714" s="20">
        <f>VLOOKUP($A714,Database!$A:$Y,20,FALSE)</f>
        <v>4</v>
      </c>
      <c r="Y714" s="20">
        <f>VLOOKUP($A714,Database!$A:$Y,21,FALSE)</f>
        <v>1</v>
      </c>
      <c r="Z714" s="20">
        <f t="shared" si="66"/>
        <v>0</v>
      </c>
      <c r="AA714" s="20">
        <f t="shared" si="62"/>
        <v>1</v>
      </c>
      <c r="AB714" s="20">
        <f t="shared" ca="1" si="63"/>
        <v>76</v>
      </c>
      <c r="AC714" s="20">
        <f t="shared" ca="1" si="64"/>
        <v>0</v>
      </c>
      <c r="AD714" s="20" t="str">
        <f ca="1">IF(AC714=0,"",IF(OR(ISBLANK(P714),ISBLANK(Q714)),"",IF(ISBLANK(VLOOKUP(A714,Database!A:AA,22,FALSE)),"",VLOOKUP(A714,Database!A:AA,22,FALSE))))</f>
        <v/>
      </c>
      <c r="AE714" s="20">
        <f ca="1">IFERROR(
   IF(
     OR(ISBLANK(P714),ISBLANK(Q714)),
     "",
     IF(
       AND(AB714&lt;&gt;"",OR(W714="Terminé",W714="En cours")),
       VLOOKUP(AD714,Setup_ScoreExactBonus!A:D,4,FALSE),
       0
     )),
  0)</f>
        <v>0</v>
      </c>
      <c r="AF714" s="21">
        <f t="shared" ca="1" si="65"/>
        <v>76</v>
      </c>
      <c r="AG714" s="21">
        <f ca="1">SUMIFS(AF$2:AF714,D$2:D714,D714)</f>
        <v>996</v>
      </c>
    </row>
    <row r="715" spans="1:33" hidden="1" x14ac:dyDescent="0.35">
      <c r="A715" s="21">
        <f>IF(ISBLANK(B715),"",COUNTIF(B$2:B715,B715))-1</f>
        <v>26</v>
      </c>
      <c r="B715" s="27">
        <v>12</v>
      </c>
      <c r="C715" s="10">
        <f>VLOOKUP($A715+IF($A715=0,1,0),Database!$A:$Y,7,FALSE)</f>
        <v>46191.875</v>
      </c>
      <c r="D715" s="21" t="str">
        <f>VLOOKUP(Pronostics!$B715,Setup_MPP!$A:$G,3,FALSE)</f>
        <v>Jaouad1</v>
      </c>
      <c r="E715" s="21" t="str">
        <f>VLOOKUP(Pronostics!$B715,Setup_MPP!$A:$G,2,FALSE)</f>
        <v>Jaouad SETTI</v>
      </c>
      <c r="F715" s="21" t="str">
        <f>VLOOKUP($B715,Setup_MPP!$A:$E,4,FALSE)</f>
        <v>#C2D4FF</v>
      </c>
      <c r="G715" s="21" t="str">
        <f>VLOOKUP($B715,Setup_MPP!$A:$E,5,FALSE)</f>
        <v>#6586D5</v>
      </c>
      <c r="H715" s="21" t="str">
        <f>IFERROR(IF(AND(A715&gt;=1,A715&lt;=104),VLOOKUP($A715,Location!$A:$J,6,FALSE),IF(A715=0,"Avant l'ouverture",IF(OR(A715=105,A715=106),"Bonus"))),"")</f>
        <v>Tour 2</v>
      </c>
      <c r="I715" s="21" t="str">
        <f>IF(LEFT(H715,4)="Tour",VLOOKUP(A715,Database!$A:$C,3,FALSE),"")</f>
        <v>B</v>
      </c>
      <c r="J715" s="21" t="str">
        <f>VLOOKUP($A715,Location!$A:$J,7,FALSE)</f>
        <v>Suisse</v>
      </c>
      <c r="K715" s="21" t="str">
        <f>IFERROR(VLOOKUP(J715,Setup_Team!$B:$C,2,FALSE), "TDB")</f>
        <v>CHE</v>
      </c>
      <c r="L715" s="21" t="str">
        <f>VLOOKUP($A715,Location!$A:$J,8,FALSE)</f>
        <v>Bosnie-Herzégovine</v>
      </c>
      <c r="M715" s="21" t="str">
        <f>IFERROR(VLOOKUP(L715,Setup_Team!$B:$C,2,FALSE), "TDB")</f>
        <v>BIH</v>
      </c>
      <c r="N715" s="21" t="str">
        <f>VLOOKUP($A715,Location!$A:$J,9,FALSE)</f>
        <v>Inglewood, Los Angeles, California</v>
      </c>
      <c r="O715" s="21" t="str">
        <f>VLOOKUP($A715,Location!$A:$J,10,FALSE)</f>
        <v>SoFi Stadium</v>
      </c>
      <c r="P715" s="27">
        <v>2</v>
      </c>
      <c r="Q715" s="27">
        <v>0</v>
      </c>
      <c r="R715" s="27" t="str">
        <f t="shared" si="67"/>
        <v>2-0</v>
      </c>
      <c r="S715" s="21">
        <v>0</v>
      </c>
      <c r="T715" s="20">
        <f>VLOOKUP($A715,Database!$A:$Y,10,FALSE)</f>
        <v>76</v>
      </c>
      <c r="U715" s="20">
        <f>VLOOKUP($A715,Database!$A:$Y,11,FALSE)</f>
        <v>108</v>
      </c>
      <c r="V715" s="20">
        <f>VLOOKUP($A715,Database!$A:$Y,12,FALSE)</f>
        <v>134</v>
      </c>
      <c r="W715" s="20" t="str">
        <f>VLOOKUP(A715,Database!A:M,13,FALSE)</f>
        <v>Terminé</v>
      </c>
      <c r="X715" s="20">
        <f>VLOOKUP($A715,Database!$A:$Y,20,FALSE)</f>
        <v>4</v>
      </c>
      <c r="Y715" s="20">
        <f>VLOOKUP($A715,Database!$A:$Y,21,FALSE)</f>
        <v>1</v>
      </c>
      <c r="Z715" s="20">
        <f t="shared" si="66"/>
        <v>0</v>
      </c>
      <c r="AA715" s="20">
        <f t="shared" si="62"/>
        <v>1</v>
      </c>
      <c r="AB715" s="20">
        <f t="shared" ca="1" si="63"/>
        <v>76</v>
      </c>
      <c r="AC715" s="20">
        <f t="shared" ca="1" si="64"/>
        <v>0</v>
      </c>
      <c r="AD715" s="20" t="str">
        <f ca="1">IF(AC715=0,"",IF(OR(ISBLANK(P715),ISBLANK(Q715)),"",IF(ISBLANK(VLOOKUP(A715,Database!A:AA,22,FALSE)),"",VLOOKUP(A715,Database!A:AA,22,FALSE))))</f>
        <v/>
      </c>
      <c r="AE715" s="20">
        <f ca="1">IFERROR(
   IF(
     OR(ISBLANK(P715),ISBLANK(Q715)),
     "",
     IF(
       AND(AB715&lt;&gt;"",OR(W715="Terminé",W715="En cours")),
       VLOOKUP(AD715,Setup_ScoreExactBonus!A:D,4,FALSE),
       0
     )),
  0)</f>
        <v>0</v>
      </c>
      <c r="AF715" s="21">
        <f t="shared" ca="1" si="65"/>
        <v>76</v>
      </c>
      <c r="AG715" s="21">
        <f ca="1">SUMIFS(AF$2:AF715,D$2:D715,D715)</f>
        <v>1247</v>
      </c>
    </row>
    <row r="716" spans="1:33" hidden="1" x14ac:dyDescent="0.35">
      <c r="A716" s="21">
        <f>IF(ISBLANK(B716),"",COUNTIF(B$2:B716,B716))-1</f>
        <v>26</v>
      </c>
      <c r="B716" s="27">
        <v>13</v>
      </c>
      <c r="C716" s="10">
        <f>VLOOKUP($A716+IF($A716=0,1,0),Database!$A:$Y,7,FALSE)</f>
        <v>46191.875</v>
      </c>
      <c r="D716" s="21" t="str">
        <f>VLOOKUP(Pronostics!$B716,Setup_MPP!$A:$G,3,FALSE)</f>
        <v>Julien_I</v>
      </c>
      <c r="E716" s="21" t="str">
        <f>VLOOKUP(Pronostics!$B716,Setup_MPP!$A:$G,2,FALSE)</f>
        <v>Julien INGE</v>
      </c>
      <c r="F716" s="21" t="str">
        <f>VLOOKUP($B716,Setup_MPP!$A:$E,4,FALSE)</f>
        <v>#C1E0EF</v>
      </c>
      <c r="G716" s="21" t="str">
        <f>VLOOKUP($B716,Setup_MPP!$A:$E,5,FALSE)</f>
        <v>#4F91B2</v>
      </c>
      <c r="H716" s="21" t="str">
        <f>IFERROR(IF(AND(A716&gt;=1,A716&lt;=104),VLOOKUP($A716,Location!$A:$J,6,FALSE),IF(A716=0,"Avant l'ouverture",IF(OR(A716=105,A716=106),"Bonus"))),"")</f>
        <v>Tour 2</v>
      </c>
      <c r="I716" s="21" t="str">
        <f>IF(LEFT(H716,4)="Tour",VLOOKUP(A716,Database!$A:$C,3,FALSE),"")</f>
        <v>B</v>
      </c>
      <c r="J716" s="21" t="str">
        <f>VLOOKUP($A716,Location!$A:$J,7,FALSE)</f>
        <v>Suisse</v>
      </c>
      <c r="K716" s="21" t="str">
        <f>IFERROR(VLOOKUP(J716,Setup_Team!$B:$C,2,FALSE), "TDB")</f>
        <v>CHE</v>
      </c>
      <c r="L716" s="21" t="str">
        <f>VLOOKUP($A716,Location!$A:$J,8,FALSE)</f>
        <v>Bosnie-Herzégovine</v>
      </c>
      <c r="M716" s="21" t="str">
        <f>IFERROR(VLOOKUP(L716,Setup_Team!$B:$C,2,FALSE), "TDB")</f>
        <v>BIH</v>
      </c>
      <c r="N716" s="21" t="str">
        <f>VLOOKUP($A716,Location!$A:$J,9,FALSE)</f>
        <v>Inglewood, Los Angeles, California</v>
      </c>
      <c r="O716" s="21" t="str">
        <f>VLOOKUP($A716,Location!$A:$J,10,FALSE)</f>
        <v>SoFi Stadium</v>
      </c>
      <c r="P716" s="27">
        <v>1</v>
      </c>
      <c r="Q716" s="27">
        <v>1</v>
      </c>
      <c r="R716" s="27" t="str">
        <f t="shared" si="67"/>
        <v>1-1</v>
      </c>
      <c r="S716" s="21">
        <v>0</v>
      </c>
      <c r="T716" s="20">
        <f>VLOOKUP($A716,Database!$A:$Y,10,FALSE)</f>
        <v>76</v>
      </c>
      <c r="U716" s="20">
        <f>VLOOKUP($A716,Database!$A:$Y,11,FALSE)</f>
        <v>108</v>
      </c>
      <c r="V716" s="20">
        <f>VLOOKUP($A716,Database!$A:$Y,12,FALSE)</f>
        <v>134</v>
      </c>
      <c r="W716" s="20" t="str">
        <f>VLOOKUP(A716,Database!A:M,13,FALSE)</f>
        <v>Terminé</v>
      </c>
      <c r="X716" s="20">
        <f>VLOOKUP($A716,Database!$A:$Y,20,FALSE)</f>
        <v>4</v>
      </c>
      <c r="Y716" s="20">
        <f>VLOOKUP($A716,Database!$A:$Y,21,FALSE)</f>
        <v>1</v>
      </c>
      <c r="Z716" s="20">
        <f t="shared" si="66"/>
        <v>0</v>
      </c>
      <c r="AA716" s="20">
        <f t="shared" si="62"/>
        <v>0</v>
      </c>
      <c r="AB716" s="20">
        <f t="shared" ca="1" si="63"/>
        <v>0</v>
      </c>
      <c r="AC716" s="20">
        <f t="shared" ca="1" si="64"/>
        <v>0</v>
      </c>
      <c r="AD716" s="20" t="str">
        <f ca="1">IF(AC716=0,"",IF(OR(ISBLANK(P716),ISBLANK(Q716)),"",IF(ISBLANK(VLOOKUP(A716,Database!A:AA,22,FALSE)),"",VLOOKUP(A716,Database!A:AA,22,FALSE))))</f>
        <v/>
      </c>
      <c r="AE716" s="20">
        <f ca="1">IFERROR(
   IF(
     OR(ISBLANK(P716),ISBLANK(Q716)),
     "",
     IF(
       AND(AB716&lt;&gt;"",OR(W716="Terminé",W716="En cours")),
       VLOOKUP(AD716,Setup_ScoreExactBonus!A:D,4,FALSE),
       0
     )),
  0)</f>
        <v>0</v>
      </c>
      <c r="AF716" s="21">
        <f t="shared" ca="1" si="65"/>
        <v>0</v>
      </c>
      <c r="AG716" s="21">
        <f ca="1">SUMIFS(AF$2:AF716,D$2:D716,D716)</f>
        <v>1247</v>
      </c>
    </row>
    <row r="717" spans="1:33" hidden="1" x14ac:dyDescent="0.35">
      <c r="A717" s="21">
        <f>IF(ISBLANK(B717),"",COUNTIF(B$2:B717,B717))-1</f>
        <v>26</v>
      </c>
      <c r="B717" s="27">
        <v>14</v>
      </c>
      <c r="C717" s="10">
        <f>VLOOKUP($A717+IF($A717=0,1,0),Database!$A:$Y,7,FALSE)</f>
        <v>46191.875</v>
      </c>
      <c r="D717" s="21" t="str">
        <f>VLOOKUP(Pronostics!$B717,Setup_MPP!$A:$G,3,FALSE)</f>
        <v>MarieEYT</v>
      </c>
      <c r="E717" s="21" t="str">
        <f>VLOOKUP(Pronostics!$B717,Setup_MPP!$A:$G,2,FALSE)</f>
        <v>Marie EXBRAYAT</v>
      </c>
      <c r="F717" s="21" t="str">
        <f>VLOOKUP($B717,Setup_MPP!$A:$E,4,FALSE)</f>
        <v>#FFAFD2</v>
      </c>
      <c r="G717" s="21" t="str">
        <f>VLOOKUP($B717,Setup_MPP!$A:$E,5,FALSE)</f>
        <v>#F2589B</v>
      </c>
      <c r="H717" s="21" t="str">
        <f>IFERROR(IF(AND(A717&gt;=1,A717&lt;=104),VLOOKUP($A717,Location!$A:$J,6,FALSE),IF(A717=0,"Avant l'ouverture",IF(OR(A717=105,A717=106),"Bonus"))),"")</f>
        <v>Tour 2</v>
      </c>
      <c r="I717" s="21" t="str">
        <f>IF(LEFT(H717,4)="Tour",VLOOKUP(A717,Database!$A:$C,3,FALSE),"")</f>
        <v>B</v>
      </c>
      <c r="J717" s="21" t="str">
        <f>VLOOKUP($A717,Location!$A:$J,7,FALSE)</f>
        <v>Suisse</v>
      </c>
      <c r="K717" s="21" t="str">
        <f>IFERROR(VLOOKUP(J717,Setup_Team!$B:$C,2,FALSE), "TDB")</f>
        <v>CHE</v>
      </c>
      <c r="L717" s="21" t="str">
        <f>VLOOKUP($A717,Location!$A:$J,8,FALSE)</f>
        <v>Bosnie-Herzégovine</v>
      </c>
      <c r="M717" s="21" t="str">
        <f>IFERROR(VLOOKUP(L717,Setup_Team!$B:$C,2,FALSE), "TDB")</f>
        <v>BIH</v>
      </c>
      <c r="N717" s="21" t="str">
        <f>VLOOKUP($A717,Location!$A:$J,9,FALSE)</f>
        <v>Inglewood, Los Angeles, California</v>
      </c>
      <c r="O717" s="21" t="str">
        <f>VLOOKUP($A717,Location!$A:$J,10,FALSE)</f>
        <v>SoFi Stadium</v>
      </c>
      <c r="P717" s="27">
        <v>1</v>
      </c>
      <c r="Q717" s="27">
        <v>0</v>
      </c>
      <c r="R717" s="27" t="str">
        <f t="shared" si="67"/>
        <v>1-0</v>
      </c>
      <c r="S717" s="21">
        <v>0</v>
      </c>
      <c r="T717" s="20">
        <f>VLOOKUP($A717,Database!$A:$Y,10,FALSE)</f>
        <v>76</v>
      </c>
      <c r="U717" s="20">
        <f>VLOOKUP($A717,Database!$A:$Y,11,FALSE)</f>
        <v>108</v>
      </c>
      <c r="V717" s="20">
        <f>VLOOKUP($A717,Database!$A:$Y,12,FALSE)</f>
        <v>134</v>
      </c>
      <c r="W717" s="20" t="str">
        <f>VLOOKUP(A717,Database!A:M,13,FALSE)</f>
        <v>Terminé</v>
      </c>
      <c r="X717" s="20">
        <f>VLOOKUP($A717,Database!$A:$Y,20,FALSE)</f>
        <v>4</v>
      </c>
      <c r="Y717" s="20">
        <f>VLOOKUP($A717,Database!$A:$Y,21,FALSE)</f>
        <v>1</v>
      </c>
      <c r="Z717" s="20">
        <f t="shared" si="66"/>
        <v>0</v>
      </c>
      <c r="AA717" s="20">
        <f t="shared" si="62"/>
        <v>1</v>
      </c>
      <c r="AB717" s="20">
        <f t="shared" ca="1" si="63"/>
        <v>76</v>
      </c>
      <c r="AC717" s="20">
        <f t="shared" ca="1" si="64"/>
        <v>0</v>
      </c>
      <c r="AD717" s="20" t="str">
        <f ca="1">IF(AC717=0,"",IF(OR(ISBLANK(P717),ISBLANK(Q717)),"",IF(ISBLANK(VLOOKUP(A717,Database!A:AA,22,FALSE)),"",VLOOKUP(A717,Database!A:AA,22,FALSE))))</f>
        <v/>
      </c>
      <c r="AE717" s="20">
        <f ca="1">IFERROR(
   IF(
     OR(ISBLANK(P717),ISBLANK(Q717)),
     "",
     IF(
       AND(AB717&lt;&gt;"",OR(W717="Terminé",W717="En cours")),
       VLOOKUP(AD717,Setup_ScoreExactBonus!A:D,4,FALSE),
       0
     )),
  0)</f>
        <v>0</v>
      </c>
      <c r="AF717" s="21">
        <f t="shared" ca="1" si="65"/>
        <v>76</v>
      </c>
      <c r="AG717" s="21">
        <f ca="1">SUMIFS(AF$2:AF717,D$2:D717,D717)</f>
        <v>940</v>
      </c>
    </row>
    <row r="718" spans="1:33" hidden="1" x14ac:dyDescent="0.35">
      <c r="A718" s="21">
        <f>IF(ISBLANK(B718),"",COUNTIF(B$2:B718,B718))-1</f>
        <v>26</v>
      </c>
      <c r="B718" s="27">
        <v>15</v>
      </c>
      <c r="C718" s="10">
        <f>VLOOKUP($A718+IF($A718=0,1,0),Database!$A:$Y,7,FALSE)</f>
        <v>46191.875</v>
      </c>
      <c r="D718" s="21" t="str">
        <f>VLOOKUP(Pronostics!$B718,Setup_MPP!$A:$G,3,FALSE)</f>
        <v>Amino28</v>
      </c>
      <c r="E718" s="21" t="str">
        <f>VLOOKUP(Pronostics!$B718,Setup_MPP!$A:$G,2,FALSE)</f>
        <v>Amine ZARROUKI</v>
      </c>
      <c r="F718" s="21" t="str">
        <f>VLOOKUP($B718,Setup_MPP!$A:$E,4,FALSE)</f>
        <v>#FF9898</v>
      </c>
      <c r="G718" s="21" t="str">
        <f>VLOOKUP($B718,Setup_MPP!$A:$E,5,FALSE)</f>
        <v>#FF5D5D</v>
      </c>
      <c r="H718" s="21" t="str">
        <f>IFERROR(IF(AND(A718&gt;=1,A718&lt;=104),VLOOKUP($A718,Location!$A:$J,6,FALSE),IF(A718=0,"Avant l'ouverture",IF(OR(A718=105,A718=106),"Bonus"))),"")</f>
        <v>Tour 2</v>
      </c>
      <c r="I718" s="21" t="str">
        <f>IF(LEFT(H718,4)="Tour",VLOOKUP(A718,Database!$A:$C,3,FALSE),"")</f>
        <v>B</v>
      </c>
      <c r="J718" s="21" t="str">
        <f>VLOOKUP($A718,Location!$A:$J,7,FALSE)</f>
        <v>Suisse</v>
      </c>
      <c r="K718" s="21" t="str">
        <f>IFERROR(VLOOKUP(J718,Setup_Team!$B:$C,2,FALSE), "TDB")</f>
        <v>CHE</v>
      </c>
      <c r="L718" s="21" t="str">
        <f>VLOOKUP($A718,Location!$A:$J,8,FALSE)</f>
        <v>Bosnie-Herzégovine</v>
      </c>
      <c r="M718" s="21" t="str">
        <f>IFERROR(VLOOKUP(L718,Setup_Team!$B:$C,2,FALSE), "TDB")</f>
        <v>BIH</v>
      </c>
      <c r="N718" s="21" t="str">
        <f>VLOOKUP($A718,Location!$A:$J,9,FALSE)</f>
        <v>Inglewood, Los Angeles, California</v>
      </c>
      <c r="O718" s="21" t="str">
        <f>VLOOKUP($A718,Location!$A:$J,10,FALSE)</f>
        <v>SoFi Stadium</v>
      </c>
      <c r="P718" s="27">
        <v>2</v>
      </c>
      <c r="Q718" s="27">
        <v>1</v>
      </c>
      <c r="R718" s="27" t="str">
        <f t="shared" si="67"/>
        <v>2-1</v>
      </c>
      <c r="S718" s="21">
        <v>0</v>
      </c>
      <c r="T718" s="20">
        <f>VLOOKUP($A718,Database!$A:$Y,10,FALSE)</f>
        <v>76</v>
      </c>
      <c r="U718" s="20">
        <f>VLOOKUP($A718,Database!$A:$Y,11,FALSE)</f>
        <v>108</v>
      </c>
      <c r="V718" s="20">
        <f>VLOOKUP($A718,Database!$A:$Y,12,FALSE)</f>
        <v>134</v>
      </c>
      <c r="W718" s="20" t="str">
        <f>VLOOKUP(A718,Database!A:M,13,FALSE)</f>
        <v>Terminé</v>
      </c>
      <c r="X718" s="20">
        <f>VLOOKUP($A718,Database!$A:$Y,20,FALSE)</f>
        <v>4</v>
      </c>
      <c r="Y718" s="20">
        <f>VLOOKUP($A718,Database!$A:$Y,21,FALSE)</f>
        <v>1</v>
      </c>
      <c r="Z718" s="20">
        <f t="shared" si="66"/>
        <v>0</v>
      </c>
      <c r="AA718" s="20">
        <f t="shared" si="62"/>
        <v>1</v>
      </c>
      <c r="AB718" s="20">
        <f t="shared" ca="1" si="63"/>
        <v>76</v>
      </c>
      <c r="AC718" s="20">
        <f t="shared" ca="1" si="64"/>
        <v>0</v>
      </c>
      <c r="AD718" s="20" t="str">
        <f ca="1">IF(AC718=0,"",IF(OR(ISBLANK(P718),ISBLANK(Q718)),"",IF(ISBLANK(VLOOKUP(A718,Database!A:AA,22,FALSE)),"",VLOOKUP(A718,Database!A:AA,22,FALSE))))</f>
        <v/>
      </c>
      <c r="AE718" s="20">
        <f ca="1">IFERROR(
   IF(
     OR(ISBLANK(P718),ISBLANK(Q718)),
     "",
     IF(
       AND(AB718&lt;&gt;"",OR(W718="Terminé",W718="En cours")),
       VLOOKUP(AD718,Setup_ScoreExactBonus!A:D,4,FALSE),
       0
     )),
  0)</f>
        <v>0</v>
      </c>
      <c r="AF718" s="21">
        <f t="shared" ca="1" si="65"/>
        <v>76</v>
      </c>
      <c r="AG718" s="21">
        <f ca="1">SUMIFS(AF$2:AF718,D$2:D718,D718)</f>
        <v>937</v>
      </c>
    </row>
    <row r="719" spans="1:33" hidden="1" x14ac:dyDescent="0.35">
      <c r="A719" s="21">
        <f>IF(ISBLANK(B719),"",COUNTIF(B$2:B719,B719))-1</f>
        <v>26</v>
      </c>
      <c r="B719" s="27">
        <v>16</v>
      </c>
      <c r="C719" s="10">
        <f>VLOOKUP($A719+IF($A719=0,1,0),Database!$A:$Y,7,FALSE)</f>
        <v>46191.875</v>
      </c>
      <c r="D719" s="21" t="str">
        <f>VLOOKUP(Pronostics!$B719,Setup_MPP!$A:$G,3,FALSE)</f>
        <v>RomaLaura</v>
      </c>
      <c r="E719" s="21" t="str">
        <f>VLOOKUP(Pronostics!$B719,Setup_MPP!$A:$G,2,FALSE)</f>
        <v>Laura GIULIANO</v>
      </c>
      <c r="F719" s="21" t="str">
        <f>VLOOKUP($B719,Setup_MPP!$A:$E,4,FALSE)</f>
        <v>#86A4FE</v>
      </c>
      <c r="G719" s="21" t="str">
        <f>VLOOKUP($B719,Setup_MPP!$A:$E,5,FALSE)</f>
        <v>#3769FF</v>
      </c>
      <c r="H719" s="21" t="str">
        <f>IFERROR(IF(AND(A719&gt;=1,A719&lt;=104),VLOOKUP($A719,Location!$A:$J,6,FALSE),IF(A719=0,"Avant l'ouverture",IF(OR(A719=105,A719=106),"Bonus"))),"")</f>
        <v>Tour 2</v>
      </c>
      <c r="I719" s="21" t="str">
        <f>IF(LEFT(H719,4)="Tour",VLOOKUP(A719,Database!$A:$C,3,FALSE),"")</f>
        <v>B</v>
      </c>
      <c r="J719" s="21" t="str">
        <f>VLOOKUP($A719,Location!$A:$J,7,FALSE)</f>
        <v>Suisse</v>
      </c>
      <c r="K719" s="21" t="str">
        <f>IFERROR(VLOOKUP(J719,Setup_Team!$B:$C,2,FALSE), "TDB")</f>
        <v>CHE</v>
      </c>
      <c r="L719" s="21" t="str">
        <f>VLOOKUP($A719,Location!$A:$J,8,FALSE)</f>
        <v>Bosnie-Herzégovine</v>
      </c>
      <c r="M719" s="21" t="str">
        <f>IFERROR(VLOOKUP(L719,Setup_Team!$B:$C,2,FALSE), "TDB")</f>
        <v>BIH</v>
      </c>
      <c r="N719" s="21" t="str">
        <f>VLOOKUP($A719,Location!$A:$J,9,FALSE)</f>
        <v>Inglewood, Los Angeles, California</v>
      </c>
      <c r="O719" s="21" t="str">
        <f>VLOOKUP($A719,Location!$A:$J,10,FALSE)</f>
        <v>SoFi Stadium</v>
      </c>
      <c r="P719" s="27">
        <v>1</v>
      </c>
      <c r="Q719" s="27">
        <v>2</v>
      </c>
      <c r="R719" s="27" t="str">
        <f t="shared" si="67"/>
        <v>1-2</v>
      </c>
      <c r="S719" s="21">
        <v>0</v>
      </c>
      <c r="T719" s="20">
        <f>VLOOKUP($A719,Database!$A:$Y,10,FALSE)</f>
        <v>76</v>
      </c>
      <c r="U719" s="20">
        <f>VLOOKUP($A719,Database!$A:$Y,11,FALSE)</f>
        <v>108</v>
      </c>
      <c r="V719" s="20">
        <f>VLOOKUP($A719,Database!$A:$Y,12,FALSE)</f>
        <v>134</v>
      </c>
      <c r="W719" s="20" t="str">
        <f>VLOOKUP(A719,Database!A:M,13,FALSE)</f>
        <v>Terminé</v>
      </c>
      <c r="X719" s="20">
        <f>VLOOKUP($A719,Database!$A:$Y,20,FALSE)</f>
        <v>4</v>
      </c>
      <c r="Y719" s="20">
        <f>VLOOKUP($A719,Database!$A:$Y,21,FALSE)</f>
        <v>1</v>
      </c>
      <c r="Z719" s="20">
        <f t="shared" si="66"/>
        <v>0</v>
      </c>
      <c r="AA719" s="20">
        <f t="shared" si="62"/>
        <v>0</v>
      </c>
      <c r="AB719" s="20">
        <f t="shared" ca="1" si="63"/>
        <v>0</v>
      </c>
      <c r="AC719" s="20">
        <f t="shared" ca="1" si="64"/>
        <v>0</v>
      </c>
      <c r="AD719" s="20" t="str">
        <f ca="1">IF(AC719=0,"",IF(OR(ISBLANK(P719),ISBLANK(Q719)),"",IF(ISBLANK(VLOOKUP(A719,Database!A:AA,22,FALSE)),"",VLOOKUP(A719,Database!A:AA,22,FALSE))))</f>
        <v/>
      </c>
      <c r="AE719" s="20">
        <f ca="1">IFERROR(
   IF(
     OR(ISBLANK(P719),ISBLANK(Q719)),
     "",
     IF(
       AND(AB719&lt;&gt;"",OR(W719="Terminé",W719="En cours")),
       VLOOKUP(AD719,Setup_ScoreExactBonus!A:D,4,FALSE),
       0
     )),
  0)</f>
        <v>0</v>
      </c>
      <c r="AF719" s="21">
        <f t="shared" ca="1" si="65"/>
        <v>0</v>
      </c>
      <c r="AG719" s="21">
        <f ca="1">SUMIFS(AF$2:AF719,D$2:D719,D719)</f>
        <v>508</v>
      </c>
    </row>
    <row r="720" spans="1:33" hidden="1" x14ac:dyDescent="0.35">
      <c r="A720" s="21">
        <f>IF(ISBLANK(B720),"",COUNTIF(B$2:B720,B720))-1</f>
        <v>26</v>
      </c>
      <c r="B720" s="27">
        <v>17</v>
      </c>
      <c r="C720" s="10">
        <f>VLOOKUP($A720+IF($A720=0,1,0),Database!$A:$Y,7,FALSE)</f>
        <v>46191.875</v>
      </c>
      <c r="D720" s="21" t="str">
        <f>VLOOKUP(Pronostics!$B720,Setup_MPP!$A:$G,3,FALSE)</f>
        <v>Julien_cri</v>
      </c>
      <c r="E720" s="21" t="str">
        <f>VLOOKUP(Pronostics!$B720,Setup_MPP!$A:$G,2,FALSE)</f>
        <v>Julien CRIMOTEL</v>
      </c>
      <c r="F720" s="21" t="str">
        <f>VLOOKUP($B720,Setup_MPP!$A:$E,4,FALSE)</f>
        <v>#FFB0B0</v>
      </c>
      <c r="G720" s="21" t="str">
        <f>VLOOKUP($B720,Setup_MPP!$A:$E,5,FALSE)</f>
        <v>#F25757</v>
      </c>
      <c r="H720" s="21" t="str">
        <f>IFERROR(IF(AND(A720&gt;=1,A720&lt;=104),VLOOKUP($A720,Location!$A:$J,6,FALSE),IF(A720=0,"Avant l'ouverture",IF(OR(A720=105,A720=106),"Bonus"))),"")</f>
        <v>Tour 2</v>
      </c>
      <c r="I720" s="21" t="str">
        <f>IF(LEFT(H720,4)="Tour",VLOOKUP(A720,Database!$A:$C,3,FALSE),"")</f>
        <v>B</v>
      </c>
      <c r="J720" s="21" t="str">
        <f>VLOOKUP($A720,Location!$A:$J,7,FALSE)</f>
        <v>Suisse</v>
      </c>
      <c r="K720" s="21" t="str">
        <f>IFERROR(VLOOKUP(J720,Setup_Team!$B:$C,2,FALSE), "TDB")</f>
        <v>CHE</v>
      </c>
      <c r="L720" s="21" t="str">
        <f>VLOOKUP($A720,Location!$A:$J,8,FALSE)</f>
        <v>Bosnie-Herzégovine</v>
      </c>
      <c r="M720" s="21" t="str">
        <f>IFERROR(VLOOKUP(L720,Setup_Team!$B:$C,2,FALSE), "TDB")</f>
        <v>BIH</v>
      </c>
      <c r="N720" s="21" t="str">
        <f>VLOOKUP($A720,Location!$A:$J,9,FALSE)</f>
        <v>Inglewood, Los Angeles, California</v>
      </c>
      <c r="O720" s="21" t="str">
        <f>VLOOKUP($A720,Location!$A:$J,10,FALSE)</f>
        <v>SoFi Stadium</v>
      </c>
      <c r="P720" s="27">
        <v>1</v>
      </c>
      <c r="Q720" s="27">
        <v>1</v>
      </c>
      <c r="R720" s="27" t="str">
        <f t="shared" si="67"/>
        <v>1-1</v>
      </c>
      <c r="S720" s="21">
        <v>0</v>
      </c>
      <c r="T720" s="20">
        <f>VLOOKUP($A720,Database!$A:$Y,10,FALSE)</f>
        <v>76</v>
      </c>
      <c r="U720" s="20">
        <f>VLOOKUP($A720,Database!$A:$Y,11,FALSE)</f>
        <v>108</v>
      </c>
      <c r="V720" s="20">
        <f>VLOOKUP($A720,Database!$A:$Y,12,FALSE)</f>
        <v>134</v>
      </c>
      <c r="W720" s="20" t="str">
        <f>VLOOKUP(A720,Database!A:M,13,FALSE)</f>
        <v>Terminé</v>
      </c>
      <c r="X720" s="20">
        <f>VLOOKUP($A720,Database!$A:$Y,20,FALSE)</f>
        <v>4</v>
      </c>
      <c r="Y720" s="20">
        <f>VLOOKUP($A720,Database!$A:$Y,21,FALSE)</f>
        <v>1</v>
      </c>
      <c r="Z720" s="20">
        <f t="shared" si="66"/>
        <v>0</v>
      </c>
      <c r="AA720" s="20">
        <f t="shared" si="62"/>
        <v>0</v>
      </c>
      <c r="AB720" s="20">
        <f t="shared" ca="1" si="63"/>
        <v>0</v>
      </c>
      <c r="AC720" s="20">
        <f t="shared" ca="1" si="64"/>
        <v>0</v>
      </c>
      <c r="AD720" s="20" t="str">
        <f ca="1">IF(AC720=0,"",IF(OR(ISBLANK(P720),ISBLANK(Q720)),"",IF(ISBLANK(VLOOKUP(A720,Database!A:AA,22,FALSE)),"",VLOOKUP(A720,Database!A:AA,22,FALSE))))</f>
        <v/>
      </c>
      <c r="AE720" s="20">
        <f ca="1">IFERROR(
   IF(
     OR(ISBLANK(P720),ISBLANK(Q720)),
     "",
     IF(
       AND(AB720&lt;&gt;"",OR(W720="Terminé",W720="En cours")),
       VLOOKUP(AD720,Setup_ScoreExactBonus!A:D,4,FALSE),
       0
     )),
  0)</f>
        <v>0</v>
      </c>
      <c r="AF720" s="21">
        <f t="shared" ca="1" si="65"/>
        <v>0</v>
      </c>
      <c r="AG720" s="21">
        <f ca="1">SUMIFS(AF$2:AF720,D$2:D720,D720)</f>
        <v>923</v>
      </c>
    </row>
    <row r="721" spans="1:33" hidden="1" x14ac:dyDescent="0.35">
      <c r="A721" s="21">
        <f>IF(ISBLANK(B721),"",COUNTIF(B$2:B721,B721))-1</f>
        <v>26</v>
      </c>
      <c r="B721" s="27">
        <v>18</v>
      </c>
      <c r="C721" s="10">
        <f>VLOOKUP($A721+IF($A721=0,1,0),Database!$A:$Y,7,FALSE)</f>
        <v>46191.875</v>
      </c>
      <c r="D721" s="21" t="str">
        <f>VLOOKUP(Pronostics!$B721,Setup_MPP!$A:$G,3,FALSE)</f>
        <v>Cartone</v>
      </c>
      <c r="E721" s="21" t="str">
        <f>VLOOKUP(Pronostics!$B721,Setup_MPP!$A:$G,2,FALSE)</f>
        <v>Quentin CARTON</v>
      </c>
      <c r="F721" s="21" t="str">
        <f>VLOOKUP($B721,Setup_MPP!$A:$E,4,FALSE)</f>
        <v>#F0BC42</v>
      </c>
      <c r="G721" s="21" t="str">
        <f>VLOOKUP($B721,Setup_MPP!$A:$E,5,FALSE)</f>
        <v>#8E1F2F</v>
      </c>
      <c r="H721" s="21" t="str">
        <f>IFERROR(IF(AND(A721&gt;=1,A721&lt;=104),VLOOKUP($A721,Location!$A:$J,6,FALSE),IF(A721=0,"Avant l'ouverture",IF(OR(A721=105,A721=106),"Bonus"))),"")</f>
        <v>Tour 2</v>
      </c>
      <c r="I721" s="21" t="str">
        <f>IF(LEFT(H721,4)="Tour",VLOOKUP(A721,Database!$A:$C,3,FALSE),"")</f>
        <v>B</v>
      </c>
      <c r="J721" s="21" t="str">
        <f>VLOOKUP($A721,Location!$A:$J,7,FALSE)</f>
        <v>Suisse</v>
      </c>
      <c r="K721" s="21" t="str">
        <f>IFERROR(VLOOKUP(J721,Setup_Team!$B:$C,2,FALSE), "TDB")</f>
        <v>CHE</v>
      </c>
      <c r="L721" s="21" t="str">
        <f>VLOOKUP($A721,Location!$A:$J,8,FALSE)</f>
        <v>Bosnie-Herzégovine</v>
      </c>
      <c r="M721" s="21" t="str">
        <f>IFERROR(VLOOKUP(L721,Setup_Team!$B:$C,2,FALSE), "TDB")</f>
        <v>BIH</v>
      </c>
      <c r="N721" s="21" t="str">
        <f>VLOOKUP($A721,Location!$A:$J,9,FALSE)</f>
        <v>Inglewood, Los Angeles, California</v>
      </c>
      <c r="O721" s="21" t="str">
        <f>VLOOKUP($A721,Location!$A:$J,10,FALSE)</f>
        <v>SoFi Stadium</v>
      </c>
      <c r="P721" s="27">
        <v>0</v>
      </c>
      <c r="Q721" s="27">
        <v>0</v>
      </c>
      <c r="R721" s="27" t="str">
        <f t="shared" si="67"/>
        <v>0-0</v>
      </c>
      <c r="S721" s="21">
        <v>0</v>
      </c>
      <c r="T721" s="20">
        <f>VLOOKUP($A721,Database!$A:$Y,10,FALSE)</f>
        <v>76</v>
      </c>
      <c r="U721" s="20">
        <f>VLOOKUP($A721,Database!$A:$Y,11,FALSE)</f>
        <v>108</v>
      </c>
      <c r="V721" s="20">
        <f>VLOOKUP($A721,Database!$A:$Y,12,FALSE)</f>
        <v>134</v>
      </c>
      <c r="W721" s="20" t="str">
        <f>VLOOKUP(A721,Database!A:M,13,FALSE)</f>
        <v>Terminé</v>
      </c>
      <c r="X721" s="20">
        <f>VLOOKUP($A721,Database!$A:$Y,20,FALSE)</f>
        <v>4</v>
      </c>
      <c r="Y721" s="20">
        <f>VLOOKUP($A721,Database!$A:$Y,21,FALSE)</f>
        <v>1</v>
      </c>
      <c r="Z721" s="20">
        <f t="shared" si="66"/>
        <v>0</v>
      </c>
      <c r="AA721" s="20">
        <f t="shared" si="62"/>
        <v>0</v>
      </c>
      <c r="AB721" s="20">
        <f t="shared" ca="1" si="63"/>
        <v>0</v>
      </c>
      <c r="AC721" s="20">
        <f t="shared" ca="1" si="64"/>
        <v>0</v>
      </c>
      <c r="AD721" s="20" t="str">
        <f ca="1">IF(AC721=0,"",IF(OR(ISBLANK(P721),ISBLANK(Q721)),"",IF(ISBLANK(VLOOKUP(A721,Database!A:AA,22,FALSE)),"",VLOOKUP(A721,Database!A:AA,22,FALSE))))</f>
        <v/>
      </c>
      <c r="AE721" s="20">
        <f ca="1">IFERROR(
   IF(
     OR(ISBLANK(P721),ISBLANK(Q721)),
     "",
     IF(
       AND(AB721&lt;&gt;"",OR(W721="Terminé",W721="En cours")),
       VLOOKUP(AD721,Setup_ScoreExactBonus!A:D,4,FALSE),
       0
     )),
  0)</f>
        <v>0</v>
      </c>
      <c r="AF721" s="21">
        <f t="shared" ca="1" si="65"/>
        <v>0</v>
      </c>
      <c r="AG721" s="21">
        <f ca="1">SUMIFS(AF$2:AF721,D$2:D721,D721)</f>
        <v>1034</v>
      </c>
    </row>
    <row r="722" spans="1:33" hidden="1" x14ac:dyDescent="0.35">
      <c r="A722" s="21">
        <f>IF(ISBLANK(B722),"",COUNTIF(B$2:B722,B722))-1</f>
        <v>26</v>
      </c>
      <c r="B722" s="27">
        <v>19</v>
      </c>
      <c r="C722" s="10">
        <f>VLOOKUP($A722+IF($A722=0,1,0),Database!$A:$Y,7,FALSE)</f>
        <v>46191.875</v>
      </c>
      <c r="D722" s="21" t="str">
        <f>VLOOKUP(Pronostics!$B722,Setup_MPP!$A:$G,3,FALSE)</f>
        <v>YramVi</v>
      </c>
      <c r="E722" s="21" t="str">
        <f>VLOOKUP(Pronostics!$B722,Setup_MPP!$A:$G,2,FALSE)</f>
        <v>Eyram TETSHIE</v>
      </c>
      <c r="F722" s="21" t="str">
        <f>VLOOKUP($B722,Setup_MPP!$A:$E,4,FALSE)</f>
        <v>#E8B28F</v>
      </c>
      <c r="G722" s="21" t="str">
        <f>VLOOKUP($B722,Setup_MPP!$A:$E,5,FALSE)</f>
        <v>#E65568</v>
      </c>
      <c r="H722" s="21" t="str">
        <f>IFERROR(IF(AND(A722&gt;=1,A722&lt;=104),VLOOKUP($A722,Location!$A:$J,6,FALSE),IF(A722=0,"Avant l'ouverture",IF(OR(A722=105,A722=106),"Bonus"))),"")</f>
        <v>Tour 2</v>
      </c>
      <c r="I722" s="21" t="str">
        <f>IF(LEFT(H722,4)="Tour",VLOOKUP(A722,Database!$A:$C,3,FALSE),"")</f>
        <v>B</v>
      </c>
      <c r="J722" s="21" t="str">
        <f>VLOOKUP($A722,Location!$A:$J,7,FALSE)</f>
        <v>Suisse</v>
      </c>
      <c r="K722" s="21" t="str">
        <f>IFERROR(VLOOKUP(J722,Setup_Team!$B:$C,2,FALSE), "TDB")</f>
        <v>CHE</v>
      </c>
      <c r="L722" s="21" t="str">
        <f>VLOOKUP($A722,Location!$A:$J,8,FALSE)</f>
        <v>Bosnie-Herzégovine</v>
      </c>
      <c r="M722" s="21" t="str">
        <f>IFERROR(VLOOKUP(L722,Setup_Team!$B:$C,2,FALSE), "TDB")</f>
        <v>BIH</v>
      </c>
      <c r="N722" s="21" t="str">
        <f>VLOOKUP($A722,Location!$A:$J,9,FALSE)</f>
        <v>Inglewood, Los Angeles, California</v>
      </c>
      <c r="O722" s="21" t="str">
        <f>VLOOKUP($A722,Location!$A:$J,10,FALSE)</f>
        <v>SoFi Stadium</v>
      </c>
      <c r="P722" s="27">
        <v>3</v>
      </c>
      <c r="Q722" s="27">
        <v>1</v>
      </c>
      <c r="R722" s="27" t="str">
        <f t="shared" si="67"/>
        <v>3-1</v>
      </c>
      <c r="S722" s="21">
        <v>0</v>
      </c>
      <c r="T722" s="20">
        <f>VLOOKUP($A722,Database!$A:$Y,10,FALSE)</f>
        <v>76</v>
      </c>
      <c r="U722" s="20">
        <f>VLOOKUP($A722,Database!$A:$Y,11,FALSE)</f>
        <v>108</v>
      </c>
      <c r="V722" s="20">
        <f>VLOOKUP($A722,Database!$A:$Y,12,FALSE)</f>
        <v>134</v>
      </c>
      <c r="W722" s="20" t="str">
        <f>VLOOKUP(A722,Database!A:M,13,FALSE)</f>
        <v>Terminé</v>
      </c>
      <c r="X722" s="20">
        <f>VLOOKUP($A722,Database!$A:$Y,20,FALSE)</f>
        <v>4</v>
      </c>
      <c r="Y722" s="20">
        <f>VLOOKUP($A722,Database!$A:$Y,21,FALSE)</f>
        <v>1</v>
      </c>
      <c r="Z722" s="20">
        <f t="shared" si="66"/>
        <v>0</v>
      </c>
      <c r="AA722" s="20">
        <f t="shared" si="62"/>
        <v>1</v>
      </c>
      <c r="AB722" s="20">
        <f t="shared" ca="1" si="63"/>
        <v>76</v>
      </c>
      <c r="AC722" s="20">
        <f t="shared" ca="1" si="64"/>
        <v>0</v>
      </c>
      <c r="AD722" s="20" t="str">
        <f ca="1">IF(AC722=0,"",IF(OR(ISBLANK(P722),ISBLANK(Q722)),"",IF(ISBLANK(VLOOKUP(A722,Database!A:AA,22,FALSE)),"",VLOOKUP(A722,Database!A:AA,22,FALSE))))</f>
        <v/>
      </c>
      <c r="AE722" s="20">
        <f ca="1">IFERROR(
   IF(
     OR(ISBLANK(P722),ISBLANK(Q722)),
     "",
     IF(
       AND(AB722&lt;&gt;"",OR(W722="Terminé",W722="En cours")),
       VLOOKUP(AD722,Setup_ScoreExactBonus!A:D,4,FALSE),
       0
     )),
  0)</f>
        <v>0</v>
      </c>
      <c r="AF722" s="21">
        <f t="shared" ca="1" si="65"/>
        <v>76</v>
      </c>
      <c r="AG722" s="21">
        <f ca="1">SUMIFS(AF$2:AF722,D$2:D722,D722)</f>
        <v>885</v>
      </c>
    </row>
    <row r="723" spans="1:33" hidden="1" x14ac:dyDescent="0.35">
      <c r="A723" s="21">
        <f>IF(ISBLANK(B723),"",COUNTIF(B$2:B723,B723))-1</f>
        <v>26</v>
      </c>
      <c r="B723" s="27">
        <v>20</v>
      </c>
      <c r="C723" s="10">
        <f>VLOOKUP($A723+IF($A723=0,1,0),Database!$A:$Y,7,FALSE)</f>
        <v>46191.875</v>
      </c>
      <c r="D723" s="21" t="str">
        <f>VLOOKUP(Pronostics!$B723,Setup_MPP!$A:$G,3,FALSE)</f>
        <v>Anis_MaFihache</v>
      </c>
      <c r="E723" s="21" t="str">
        <f>VLOOKUP(Pronostics!$B723,Setup_MPP!$A:$G,2,FALSE)</f>
        <v>Anis LEBIK</v>
      </c>
      <c r="F723" s="21" t="str">
        <f>VLOOKUP($B723,Setup_MPP!$A:$E,4,FALSE)</f>
        <v>#60DC8C</v>
      </c>
      <c r="G723" s="21" t="str">
        <f>VLOOKUP($B723,Setup_MPP!$A:$E,5,FALSE)</f>
        <v>#22A34F</v>
      </c>
      <c r="H723" s="21" t="str">
        <f>IFERROR(IF(AND(A723&gt;=1,A723&lt;=104),VLOOKUP($A723,Location!$A:$J,6,FALSE),IF(A723=0,"Avant l'ouverture",IF(OR(A723=105,A723=106),"Bonus"))),"")</f>
        <v>Tour 2</v>
      </c>
      <c r="I723" s="21" t="str">
        <f>IF(LEFT(H723,4)="Tour",VLOOKUP(A723,Database!$A:$C,3,FALSE),"")</f>
        <v>B</v>
      </c>
      <c r="J723" s="21" t="str">
        <f>VLOOKUP($A723,Location!$A:$J,7,FALSE)</f>
        <v>Suisse</v>
      </c>
      <c r="K723" s="21" t="str">
        <f>IFERROR(VLOOKUP(J723,Setup_Team!$B:$C,2,FALSE), "TDB")</f>
        <v>CHE</v>
      </c>
      <c r="L723" s="21" t="str">
        <f>VLOOKUP($A723,Location!$A:$J,8,FALSE)</f>
        <v>Bosnie-Herzégovine</v>
      </c>
      <c r="M723" s="21" t="str">
        <f>IFERROR(VLOOKUP(L723,Setup_Team!$B:$C,2,FALSE), "TDB")</f>
        <v>BIH</v>
      </c>
      <c r="N723" s="21" t="str">
        <f>VLOOKUP($A723,Location!$A:$J,9,FALSE)</f>
        <v>Inglewood, Los Angeles, California</v>
      </c>
      <c r="O723" s="21" t="str">
        <f>VLOOKUP($A723,Location!$A:$J,10,FALSE)</f>
        <v>SoFi Stadium</v>
      </c>
      <c r="P723" s="27">
        <v>2</v>
      </c>
      <c r="Q723" s="27">
        <v>1</v>
      </c>
      <c r="R723" s="27" t="str">
        <f t="shared" si="67"/>
        <v>2-1</v>
      </c>
      <c r="S723" s="21">
        <v>0</v>
      </c>
      <c r="T723" s="20">
        <f>VLOOKUP($A723,Database!$A:$Y,10,FALSE)</f>
        <v>76</v>
      </c>
      <c r="U723" s="20">
        <f>VLOOKUP($A723,Database!$A:$Y,11,FALSE)</f>
        <v>108</v>
      </c>
      <c r="V723" s="20">
        <f>VLOOKUP($A723,Database!$A:$Y,12,FALSE)</f>
        <v>134</v>
      </c>
      <c r="W723" s="20" t="str">
        <f>VLOOKUP(A723,Database!A:M,13,FALSE)</f>
        <v>Terminé</v>
      </c>
      <c r="X723" s="20">
        <f>VLOOKUP($A723,Database!$A:$Y,20,FALSE)</f>
        <v>4</v>
      </c>
      <c r="Y723" s="20">
        <f>VLOOKUP($A723,Database!$A:$Y,21,FALSE)</f>
        <v>1</v>
      </c>
      <c r="Z723" s="20">
        <f t="shared" si="66"/>
        <v>0</v>
      </c>
      <c r="AA723" s="20">
        <f t="shared" si="62"/>
        <v>1</v>
      </c>
      <c r="AB723" s="20">
        <f t="shared" ca="1" si="63"/>
        <v>76</v>
      </c>
      <c r="AC723" s="20">
        <f t="shared" ca="1" si="64"/>
        <v>0</v>
      </c>
      <c r="AD723" s="20" t="str">
        <f ca="1">IF(AC723=0,"",IF(OR(ISBLANK(P723),ISBLANK(Q723)),"",IF(ISBLANK(VLOOKUP(A723,Database!A:AA,22,FALSE)),"",VLOOKUP(A723,Database!A:AA,22,FALSE))))</f>
        <v/>
      </c>
      <c r="AE723" s="20">
        <f ca="1">IFERROR(
   IF(
     OR(ISBLANK(P723),ISBLANK(Q723)),
     "",
     IF(
       AND(AB723&lt;&gt;"",OR(W723="Terminé",W723="En cours")),
       VLOOKUP(AD723,Setup_ScoreExactBonus!A:D,4,FALSE),
       0
     )),
  0)</f>
        <v>0</v>
      </c>
      <c r="AF723" s="21">
        <f t="shared" ca="1" si="65"/>
        <v>76</v>
      </c>
      <c r="AG723" s="21">
        <f ca="1">SUMIFS(AF$2:AF723,D$2:D723,D723)</f>
        <v>904</v>
      </c>
    </row>
    <row r="724" spans="1:33" hidden="1" x14ac:dyDescent="0.35">
      <c r="A724" s="21">
        <f>IF(ISBLANK(B724),"",COUNTIF(B$2:B724,B724))-1</f>
        <v>26</v>
      </c>
      <c r="B724" s="27">
        <v>21</v>
      </c>
      <c r="C724" s="10">
        <f>VLOOKUP($A724+IF($A724=0,1,0),Database!$A:$Y,7,FALSE)</f>
        <v>46191.875</v>
      </c>
      <c r="D724" s="21" t="str">
        <f>VLOOKUP(Pronostics!$B724,Setup_MPP!$A:$G,3,FALSE)</f>
        <v>JUJULABOSS13</v>
      </c>
      <c r="E724" s="21" t="str">
        <f>VLOOKUP(Pronostics!$B724,Setup_MPP!$A:$G,2,FALSE)</f>
        <v>Julia BOUANAN</v>
      </c>
      <c r="F724" s="21" t="str">
        <f>VLOOKUP($B724,Setup_MPP!$A:$E,4,FALSE)</f>
        <v>#2FAEE0</v>
      </c>
      <c r="G724" s="21" t="str">
        <f>VLOOKUP($B724,Setup_MPP!$A:$E,5,FALSE)</f>
        <v>#BEA064</v>
      </c>
      <c r="H724" s="21" t="str">
        <f>IFERROR(IF(AND(A724&gt;=1,A724&lt;=104),VLOOKUP($A724,Location!$A:$J,6,FALSE),IF(A724=0,"Avant l'ouverture",IF(OR(A724=105,A724=106),"Bonus"))),"")</f>
        <v>Tour 2</v>
      </c>
      <c r="I724" s="21" t="str">
        <f>IF(LEFT(H724,4)="Tour",VLOOKUP(A724,Database!$A:$C,3,FALSE),"")</f>
        <v>B</v>
      </c>
      <c r="J724" s="21" t="str">
        <f>VLOOKUP($A724,Location!$A:$J,7,FALSE)</f>
        <v>Suisse</v>
      </c>
      <c r="K724" s="21" t="str">
        <f>IFERROR(VLOOKUP(J724,Setup_Team!$B:$C,2,FALSE), "TDB")</f>
        <v>CHE</v>
      </c>
      <c r="L724" s="21" t="str">
        <f>VLOOKUP($A724,Location!$A:$J,8,FALSE)</f>
        <v>Bosnie-Herzégovine</v>
      </c>
      <c r="M724" s="21" t="str">
        <f>IFERROR(VLOOKUP(L724,Setup_Team!$B:$C,2,FALSE), "TDB")</f>
        <v>BIH</v>
      </c>
      <c r="N724" s="21" t="str">
        <f>VLOOKUP($A724,Location!$A:$J,9,FALSE)</f>
        <v>Inglewood, Los Angeles, California</v>
      </c>
      <c r="O724" s="21" t="str">
        <f>VLOOKUP($A724,Location!$A:$J,10,FALSE)</f>
        <v>SoFi Stadium</v>
      </c>
      <c r="P724" s="27">
        <v>2</v>
      </c>
      <c r="Q724" s="27">
        <v>1</v>
      </c>
      <c r="R724" s="27" t="str">
        <f t="shared" si="67"/>
        <v>2-1</v>
      </c>
      <c r="S724" s="21">
        <v>0</v>
      </c>
      <c r="T724" s="20">
        <f>VLOOKUP($A724,Database!$A:$Y,10,FALSE)</f>
        <v>76</v>
      </c>
      <c r="U724" s="20">
        <f>VLOOKUP($A724,Database!$A:$Y,11,FALSE)</f>
        <v>108</v>
      </c>
      <c r="V724" s="20">
        <f>VLOOKUP($A724,Database!$A:$Y,12,FALSE)</f>
        <v>134</v>
      </c>
      <c r="W724" s="20" t="str">
        <f>VLOOKUP(A724,Database!A:M,13,FALSE)</f>
        <v>Terminé</v>
      </c>
      <c r="X724" s="20">
        <f>VLOOKUP($A724,Database!$A:$Y,20,FALSE)</f>
        <v>4</v>
      </c>
      <c r="Y724" s="20">
        <f>VLOOKUP($A724,Database!$A:$Y,21,FALSE)</f>
        <v>1</v>
      </c>
      <c r="Z724" s="20">
        <f t="shared" si="66"/>
        <v>0</v>
      </c>
      <c r="AA724" s="20">
        <f t="shared" si="62"/>
        <v>1</v>
      </c>
      <c r="AB724" s="20">
        <f t="shared" ca="1" si="63"/>
        <v>76</v>
      </c>
      <c r="AC724" s="20">
        <f t="shared" ca="1" si="64"/>
        <v>0</v>
      </c>
      <c r="AD724" s="20" t="str">
        <f ca="1">IF(AC724=0,"",IF(OR(ISBLANK(P724),ISBLANK(Q724)),"",IF(ISBLANK(VLOOKUP(A724,Database!A:AA,22,FALSE)),"",VLOOKUP(A724,Database!A:AA,22,FALSE))))</f>
        <v/>
      </c>
      <c r="AE724" s="20">
        <f ca="1">IFERROR(
   IF(
     OR(ISBLANK(P724),ISBLANK(Q724)),
     "",
     IF(
       AND(AB724&lt;&gt;"",OR(W724="Terminé",W724="En cours")),
       VLOOKUP(AD724,Setup_ScoreExactBonus!A:D,4,FALSE),
       0
     )),
  0)</f>
        <v>0</v>
      </c>
      <c r="AF724" s="21">
        <f t="shared" ca="1" si="65"/>
        <v>76</v>
      </c>
      <c r="AG724" s="21">
        <f ca="1">SUMIFS(AF$2:AF724,D$2:D724,D724)</f>
        <v>1067</v>
      </c>
    </row>
    <row r="725" spans="1:33" hidden="1" x14ac:dyDescent="0.35">
      <c r="A725" s="21">
        <f>IF(ISBLANK(B725),"",COUNTIF(B$2:B725,B725))-1</f>
        <v>26</v>
      </c>
      <c r="B725" s="27">
        <v>22</v>
      </c>
      <c r="C725" s="10">
        <f>VLOOKUP($A725+IF($A725=0,1,0),Database!$A:$Y,7,FALSE)</f>
        <v>46191.875</v>
      </c>
      <c r="D725" s="21" t="str">
        <f>VLOOKUP(Pronostics!$B725,Setup_MPP!$A:$G,3,FALSE)</f>
        <v>Jujumsrd</v>
      </c>
      <c r="E725" s="21" t="str">
        <f>VLOOKUP(Pronostics!$B725,Setup_MPP!$A:$G,2,FALSE)</f>
        <v>Julie Mansard</v>
      </c>
      <c r="F725" s="21" t="str">
        <f>VLOOKUP($B725,Setup_MPP!$A:$E,4,FALSE)</f>
        <v>#41DEF0</v>
      </c>
      <c r="G725" s="21" t="str">
        <f>VLOOKUP($B725,Setup_MPP!$A:$E,5,FALSE)</f>
        <v>#0BA6B7</v>
      </c>
      <c r="H725" s="21" t="str">
        <f>IFERROR(IF(AND(A725&gt;=1,A725&lt;=104),VLOOKUP($A725,Location!$A:$J,6,FALSE),IF(A725=0,"Avant l'ouverture",IF(OR(A725=105,A725=106),"Bonus"))),"")</f>
        <v>Tour 2</v>
      </c>
      <c r="I725" s="21" t="str">
        <f>IF(LEFT(H725,4)="Tour",VLOOKUP(A725,Database!$A:$C,3,FALSE),"")</f>
        <v>B</v>
      </c>
      <c r="J725" s="21" t="str">
        <f>VLOOKUP($A725,Location!$A:$J,7,FALSE)</f>
        <v>Suisse</v>
      </c>
      <c r="K725" s="21" t="str">
        <f>IFERROR(VLOOKUP(J725,Setup_Team!$B:$C,2,FALSE), "TDB")</f>
        <v>CHE</v>
      </c>
      <c r="L725" s="21" t="str">
        <f>VLOOKUP($A725,Location!$A:$J,8,FALSE)</f>
        <v>Bosnie-Herzégovine</v>
      </c>
      <c r="M725" s="21" t="str">
        <f>IFERROR(VLOOKUP(L725,Setup_Team!$B:$C,2,FALSE), "TDB")</f>
        <v>BIH</v>
      </c>
      <c r="N725" s="21" t="str">
        <f>VLOOKUP($A725,Location!$A:$J,9,FALSE)</f>
        <v>Inglewood, Los Angeles, California</v>
      </c>
      <c r="O725" s="21" t="str">
        <f>VLOOKUP($A725,Location!$A:$J,10,FALSE)</f>
        <v>SoFi Stadium</v>
      </c>
      <c r="P725" s="27">
        <v>1</v>
      </c>
      <c r="Q725" s="27">
        <v>1</v>
      </c>
      <c r="R725" s="27" t="str">
        <f t="shared" si="67"/>
        <v>1-1</v>
      </c>
      <c r="S725" s="21">
        <v>0</v>
      </c>
      <c r="T725" s="20">
        <f>VLOOKUP($A725,Database!$A:$Y,10,FALSE)</f>
        <v>76</v>
      </c>
      <c r="U725" s="20">
        <f>VLOOKUP($A725,Database!$A:$Y,11,FALSE)</f>
        <v>108</v>
      </c>
      <c r="V725" s="20">
        <f>VLOOKUP($A725,Database!$A:$Y,12,FALSE)</f>
        <v>134</v>
      </c>
      <c r="W725" s="20" t="str">
        <f>VLOOKUP(A725,Database!A:M,13,FALSE)</f>
        <v>Terminé</v>
      </c>
      <c r="X725" s="20">
        <f>VLOOKUP($A725,Database!$A:$Y,20,FALSE)</f>
        <v>4</v>
      </c>
      <c r="Y725" s="20">
        <f>VLOOKUP($A725,Database!$A:$Y,21,FALSE)</f>
        <v>1</v>
      </c>
      <c r="Z725" s="20">
        <f t="shared" si="66"/>
        <v>0</v>
      </c>
      <c r="AA725" s="20">
        <f t="shared" si="62"/>
        <v>0</v>
      </c>
      <c r="AB725" s="20">
        <f t="shared" ca="1" si="63"/>
        <v>0</v>
      </c>
      <c r="AC725" s="20">
        <f t="shared" ca="1" si="64"/>
        <v>0</v>
      </c>
      <c r="AD725" s="20" t="str">
        <f ca="1">IF(AC725=0,"",IF(OR(ISBLANK(P725),ISBLANK(Q725)),"",IF(ISBLANK(VLOOKUP(A725,Database!A:AA,22,FALSE)),"",VLOOKUP(A725,Database!A:AA,22,FALSE))))</f>
        <v/>
      </c>
      <c r="AE725" s="20">
        <f ca="1">IFERROR(
   IF(
     OR(ISBLANK(P725),ISBLANK(Q725)),
     "",
     IF(
       AND(AB725&lt;&gt;"",OR(W725="Terminé",W725="En cours")),
       VLOOKUP(AD725,Setup_ScoreExactBonus!A:D,4,FALSE),
       0
     )),
  0)</f>
        <v>0</v>
      </c>
      <c r="AF725" s="21">
        <f t="shared" ca="1" si="65"/>
        <v>0</v>
      </c>
      <c r="AG725" s="21">
        <f ca="1">SUMIFS(AF$2:AF725,D$2:D725,D725)</f>
        <v>548</v>
      </c>
    </row>
    <row r="726" spans="1:33" hidden="1" x14ac:dyDescent="0.35">
      <c r="A726" s="21">
        <f>IF(ISBLANK(B726),"",COUNTIF(B$2:B726,B726))-1</f>
        <v>26</v>
      </c>
      <c r="B726" s="27">
        <v>23</v>
      </c>
      <c r="C726" s="10">
        <f>VLOOKUP($A726+IF($A726=0,1,0),Database!$A:$Y,7,FALSE)</f>
        <v>46191.875</v>
      </c>
      <c r="D726" s="21" t="str">
        <f>VLOOKUP(Pronostics!$B726,Setup_MPP!$A:$G,3,FALSE)</f>
        <v>DJUDJUPRONO</v>
      </c>
      <c r="E726" s="21" t="str">
        <f>VLOOKUP(Pronostics!$B726,Setup_MPP!$A:$G,2,FALSE)</f>
        <v>Juliette</v>
      </c>
      <c r="F726" s="21" t="str">
        <f>VLOOKUP($B726,Setup_MPP!$A:$E,4,FALSE)</f>
        <v>#F2A2A2</v>
      </c>
      <c r="G726" s="21" t="str">
        <f>VLOOKUP($B726,Setup_MPP!$A:$E,5,FALSE)</f>
        <v>#C25D5D</v>
      </c>
      <c r="H726" s="21" t="str">
        <f>IFERROR(IF(AND(A726&gt;=1,A726&lt;=104),VLOOKUP($A726,Location!$A:$J,6,FALSE),IF(A726=0,"Avant l'ouverture",IF(OR(A726=105,A726=106),"Bonus"))),"")</f>
        <v>Tour 2</v>
      </c>
      <c r="I726" s="21" t="str">
        <f>IF(LEFT(H726,4)="Tour",VLOOKUP(A726,Database!$A:$C,3,FALSE),"")</f>
        <v>B</v>
      </c>
      <c r="J726" s="21" t="str">
        <f>VLOOKUP($A726,Location!$A:$J,7,FALSE)</f>
        <v>Suisse</v>
      </c>
      <c r="K726" s="21" t="str">
        <f>IFERROR(VLOOKUP(J726,Setup_Team!$B:$C,2,FALSE), "TDB")</f>
        <v>CHE</v>
      </c>
      <c r="L726" s="21" t="str">
        <f>VLOOKUP($A726,Location!$A:$J,8,FALSE)</f>
        <v>Bosnie-Herzégovine</v>
      </c>
      <c r="M726" s="21" t="str">
        <f>IFERROR(VLOOKUP(L726,Setup_Team!$B:$C,2,FALSE), "TDB")</f>
        <v>BIH</v>
      </c>
      <c r="N726" s="21" t="str">
        <f>VLOOKUP($A726,Location!$A:$J,9,FALSE)</f>
        <v>Inglewood, Los Angeles, California</v>
      </c>
      <c r="O726" s="21" t="str">
        <f>VLOOKUP($A726,Location!$A:$J,10,FALSE)</f>
        <v>SoFi Stadium</v>
      </c>
      <c r="P726" s="27">
        <v>2</v>
      </c>
      <c r="Q726" s="27">
        <v>0</v>
      </c>
      <c r="R726" s="27" t="str">
        <f t="shared" si="67"/>
        <v>2-0</v>
      </c>
      <c r="S726" s="21">
        <v>0</v>
      </c>
      <c r="T726" s="20">
        <f>VLOOKUP($A726,Database!$A:$Y,10,FALSE)</f>
        <v>76</v>
      </c>
      <c r="U726" s="20">
        <f>VLOOKUP($A726,Database!$A:$Y,11,FALSE)</f>
        <v>108</v>
      </c>
      <c r="V726" s="20">
        <f>VLOOKUP($A726,Database!$A:$Y,12,FALSE)</f>
        <v>134</v>
      </c>
      <c r="W726" s="20" t="str">
        <f>VLOOKUP(A726,Database!A:M,13,FALSE)</f>
        <v>Terminé</v>
      </c>
      <c r="X726" s="20">
        <f>VLOOKUP($A726,Database!$A:$Y,20,FALSE)</f>
        <v>4</v>
      </c>
      <c r="Y726" s="20">
        <f>VLOOKUP($A726,Database!$A:$Y,21,FALSE)</f>
        <v>1</v>
      </c>
      <c r="Z726" s="20">
        <f t="shared" si="66"/>
        <v>0</v>
      </c>
      <c r="AA726" s="20">
        <f t="shared" si="62"/>
        <v>1</v>
      </c>
      <c r="AB726" s="20">
        <f t="shared" ca="1" si="63"/>
        <v>76</v>
      </c>
      <c r="AC726" s="20">
        <f t="shared" ca="1" si="64"/>
        <v>0</v>
      </c>
      <c r="AD726" s="20" t="str">
        <f ca="1">IF(AC726=0,"",IF(OR(ISBLANK(P726),ISBLANK(Q726)),"",IF(ISBLANK(VLOOKUP(A726,Database!A:AA,22,FALSE)),"",VLOOKUP(A726,Database!A:AA,22,FALSE))))</f>
        <v/>
      </c>
      <c r="AE726" s="20">
        <f ca="1">IFERROR(
   IF(
     OR(ISBLANK(P726),ISBLANK(Q726)),
     "",
     IF(
       AND(AB726&lt;&gt;"",OR(W726="Terminé",W726="En cours")),
       VLOOKUP(AD726,Setup_ScoreExactBonus!A:D,4,FALSE),
       0
     )),
  0)</f>
        <v>0</v>
      </c>
      <c r="AF726" s="21">
        <f t="shared" ca="1" si="65"/>
        <v>76</v>
      </c>
      <c r="AG726" s="21">
        <f ca="1">SUMIFS(AF$2:AF726,D$2:D726,D726)</f>
        <v>558</v>
      </c>
    </row>
    <row r="727" spans="1:33" hidden="1" x14ac:dyDescent="0.35">
      <c r="A727" s="21">
        <f>IF(ISBLANK(B727),"",COUNTIF(B$2:B727,B727))-1</f>
        <v>26</v>
      </c>
      <c r="B727" s="27">
        <v>24</v>
      </c>
      <c r="C727" s="10">
        <f>VLOOKUP($A727+IF($A727=0,1,0),Database!$A:$Y,7,FALSE)</f>
        <v>46191.875</v>
      </c>
      <c r="D727" s="21" t="str">
        <f>VLOOKUP(Pronostics!$B727,Setup_MPP!$A:$G,3,FALSE)</f>
        <v>Samyaaaaaaaaaa</v>
      </c>
      <c r="E727" s="21" t="str">
        <f>VLOOKUP(Pronostics!$B727,Setup_MPP!$A:$G,2,FALSE)</f>
        <v>Samya ALAOUI</v>
      </c>
      <c r="F727" s="21" t="str">
        <f>VLOOKUP($B727,Setup_MPP!$A:$E,4,FALSE)</f>
        <v>#A2F2C7</v>
      </c>
      <c r="G727" s="21" t="str">
        <f>VLOOKUP($B727,Setup_MPP!$A:$E,5,FALSE)</f>
        <v>#5DC18C</v>
      </c>
      <c r="H727" s="21" t="str">
        <f>IFERROR(IF(AND(A727&gt;=1,A727&lt;=104),VLOOKUP($A727,Location!$A:$J,6,FALSE),IF(A727=0,"Avant l'ouverture",IF(OR(A727=105,A727=106),"Bonus"))),"")</f>
        <v>Tour 2</v>
      </c>
      <c r="I727" s="21" t="str">
        <f>IF(LEFT(H727,4)="Tour",VLOOKUP(A727,Database!$A:$C,3,FALSE),"")</f>
        <v>B</v>
      </c>
      <c r="J727" s="21" t="str">
        <f>VLOOKUP($A727,Location!$A:$J,7,FALSE)</f>
        <v>Suisse</v>
      </c>
      <c r="K727" s="21" t="str">
        <f>IFERROR(VLOOKUP(J727,Setup_Team!$B:$C,2,FALSE), "TDB")</f>
        <v>CHE</v>
      </c>
      <c r="L727" s="21" t="str">
        <f>VLOOKUP($A727,Location!$A:$J,8,FALSE)</f>
        <v>Bosnie-Herzégovine</v>
      </c>
      <c r="M727" s="21" t="str">
        <f>IFERROR(VLOOKUP(L727,Setup_Team!$B:$C,2,FALSE), "TDB")</f>
        <v>BIH</v>
      </c>
      <c r="N727" s="21" t="str">
        <f>VLOOKUP($A727,Location!$A:$J,9,FALSE)</f>
        <v>Inglewood, Los Angeles, California</v>
      </c>
      <c r="O727" s="21" t="str">
        <f>VLOOKUP($A727,Location!$A:$J,10,FALSE)</f>
        <v>SoFi Stadium</v>
      </c>
      <c r="P727" s="27">
        <v>2</v>
      </c>
      <c r="Q727" s="27">
        <v>0</v>
      </c>
      <c r="R727" s="27" t="str">
        <f t="shared" si="67"/>
        <v>2-0</v>
      </c>
      <c r="S727" s="21">
        <v>0</v>
      </c>
      <c r="T727" s="20">
        <f>VLOOKUP($A727,Database!$A:$Y,10,FALSE)</f>
        <v>76</v>
      </c>
      <c r="U727" s="20">
        <f>VLOOKUP($A727,Database!$A:$Y,11,FALSE)</f>
        <v>108</v>
      </c>
      <c r="V727" s="20">
        <f>VLOOKUP($A727,Database!$A:$Y,12,FALSE)</f>
        <v>134</v>
      </c>
      <c r="W727" s="20" t="str">
        <f>VLOOKUP(A727,Database!A:M,13,FALSE)</f>
        <v>Terminé</v>
      </c>
      <c r="X727" s="20">
        <f>VLOOKUP($A727,Database!$A:$Y,20,FALSE)</f>
        <v>4</v>
      </c>
      <c r="Y727" s="20">
        <f>VLOOKUP($A727,Database!$A:$Y,21,FALSE)</f>
        <v>1</v>
      </c>
      <c r="Z727" s="20">
        <f t="shared" si="66"/>
        <v>0</v>
      </c>
      <c r="AA727" s="20">
        <f t="shared" si="62"/>
        <v>1</v>
      </c>
      <c r="AB727" s="20">
        <f t="shared" ca="1" si="63"/>
        <v>76</v>
      </c>
      <c r="AC727" s="20">
        <f t="shared" ca="1" si="64"/>
        <v>0</v>
      </c>
      <c r="AD727" s="20" t="str">
        <f ca="1">IF(AC727=0,"",IF(OR(ISBLANK(P727),ISBLANK(Q727)),"",IF(ISBLANK(VLOOKUP(A727,Database!A:AA,22,FALSE)),"",VLOOKUP(A727,Database!A:AA,22,FALSE))))</f>
        <v/>
      </c>
      <c r="AE727" s="20">
        <f ca="1">IFERROR(
   IF(
     OR(ISBLANK(P727),ISBLANK(Q727)),
     "",
     IF(
       AND(AB727&lt;&gt;"",OR(W727="Terminé",W727="En cours")),
       VLOOKUP(AD727,Setup_ScoreExactBonus!A:D,4,FALSE),
       0
     )),
  0)</f>
        <v>0</v>
      </c>
      <c r="AF727" s="21">
        <f t="shared" ca="1" si="65"/>
        <v>76</v>
      </c>
      <c r="AG727" s="21">
        <f ca="1">SUMIFS(AF$2:AF727,D$2:D727,D727)</f>
        <v>1096</v>
      </c>
    </row>
    <row r="728" spans="1:33" hidden="1" x14ac:dyDescent="0.35">
      <c r="A728" s="21">
        <f>IF(ISBLANK(B728),"",COUNTIF(B$2:B728,B728))-1</f>
        <v>26</v>
      </c>
      <c r="B728" s="27">
        <v>25</v>
      </c>
      <c r="C728" s="10">
        <f>VLOOKUP($A728+IF($A728=0,1,0),Database!$A:$Y,7,FALSE)</f>
        <v>46191.875</v>
      </c>
      <c r="D728" s="21" t="str">
        <f>VLOOKUP(Pronostics!$B728,Setup_MPP!$A:$G,3,FALSE)</f>
        <v>leaw0808</v>
      </c>
      <c r="E728" s="21" t="str">
        <f>VLOOKUP(Pronostics!$B728,Setup_MPP!$A:$G,2,FALSE)</f>
        <v>Léa WALOCQ</v>
      </c>
      <c r="F728" s="21" t="str">
        <f>VLOOKUP($B728,Setup_MPP!$A:$E,4,FALSE)</f>
        <v>#D1B9EB</v>
      </c>
      <c r="G728" s="21" t="str">
        <f>VLOOKUP($B728,Setup_MPP!$A:$E,5,FALSE)</f>
        <v>#B58BC7</v>
      </c>
      <c r="H728" s="21" t="str">
        <f>IFERROR(IF(AND(A728&gt;=1,A728&lt;=104),VLOOKUP($A728,Location!$A:$J,6,FALSE),IF(A728=0,"Avant l'ouverture",IF(OR(A728=105,A728=106),"Bonus"))),"")</f>
        <v>Tour 2</v>
      </c>
      <c r="I728" s="21" t="str">
        <f>IF(LEFT(H728,4)="Tour",VLOOKUP(A728,Database!$A:$C,3,FALSE),"")</f>
        <v>B</v>
      </c>
      <c r="J728" s="21" t="str">
        <f>VLOOKUP($A728,Location!$A:$J,7,FALSE)</f>
        <v>Suisse</v>
      </c>
      <c r="K728" s="21" t="str">
        <f>IFERROR(VLOOKUP(J728,Setup_Team!$B:$C,2,FALSE), "TDB")</f>
        <v>CHE</v>
      </c>
      <c r="L728" s="21" t="str">
        <f>VLOOKUP($A728,Location!$A:$J,8,FALSE)</f>
        <v>Bosnie-Herzégovine</v>
      </c>
      <c r="M728" s="21" t="str">
        <f>IFERROR(VLOOKUP(L728,Setup_Team!$B:$C,2,FALSE), "TDB")</f>
        <v>BIH</v>
      </c>
      <c r="N728" s="21" t="str">
        <f>VLOOKUP($A728,Location!$A:$J,9,FALSE)</f>
        <v>Inglewood, Los Angeles, California</v>
      </c>
      <c r="O728" s="21" t="str">
        <f>VLOOKUP($A728,Location!$A:$J,10,FALSE)</f>
        <v>SoFi Stadium</v>
      </c>
      <c r="P728" s="27">
        <v>1</v>
      </c>
      <c r="Q728" s="27">
        <v>0</v>
      </c>
      <c r="R728" s="27" t="str">
        <f t="shared" si="67"/>
        <v>1-0</v>
      </c>
      <c r="S728" s="21">
        <v>0</v>
      </c>
      <c r="T728" s="20">
        <f>VLOOKUP($A728,Database!$A:$Y,10,FALSE)</f>
        <v>76</v>
      </c>
      <c r="U728" s="20">
        <f>VLOOKUP($A728,Database!$A:$Y,11,FALSE)</f>
        <v>108</v>
      </c>
      <c r="V728" s="20">
        <f>VLOOKUP($A728,Database!$A:$Y,12,FALSE)</f>
        <v>134</v>
      </c>
      <c r="W728" s="20" t="str">
        <f>VLOOKUP(A728,Database!A:M,13,FALSE)</f>
        <v>Terminé</v>
      </c>
      <c r="X728" s="20">
        <f>VLOOKUP($A728,Database!$A:$Y,20,FALSE)</f>
        <v>4</v>
      </c>
      <c r="Y728" s="20">
        <f>VLOOKUP($A728,Database!$A:$Y,21,FALSE)</f>
        <v>1</v>
      </c>
      <c r="Z728" s="20">
        <f t="shared" si="66"/>
        <v>0</v>
      </c>
      <c r="AA728" s="20">
        <f t="shared" si="62"/>
        <v>1</v>
      </c>
      <c r="AB728" s="20">
        <f t="shared" ca="1" si="63"/>
        <v>76</v>
      </c>
      <c r="AC728" s="20">
        <f t="shared" ca="1" si="64"/>
        <v>0</v>
      </c>
      <c r="AD728" s="20" t="str">
        <f ca="1">IF(AC728=0,"",IF(OR(ISBLANK(P728),ISBLANK(Q728)),"",IF(ISBLANK(VLOOKUP(A728,Database!A:AA,22,FALSE)),"",VLOOKUP(A728,Database!A:AA,22,FALSE))))</f>
        <v/>
      </c>
      <c r="AE728" s="20">
        <f ca="1">IFERROR(
   IF(
     OR(ISBLANK(P728),ISBLANK(Q728)),
     "",
     IF(
       AND(AB728&lt;&gt;"",OR(W728="Terminé",W728="En cours")),
       VLOOKUP(AD728,Setup_ScoreExactBonus!A:D,4,FALSE),
       0
     )),
  0)</f>
        <v>0</v>
      </c>
      <c r="AF728" s="21">
        <f t="shared" ca="1" si="65"/>
        <v>76</v>
      </c>
      <c r="AG728" s="21">
        <f ca="1">SUMIFS(AF$2:AF728,D$2:D728,D728)</f>
        <v>803</v>
      </c>
    </row>
    <row r="729" spans="1:33" hidden="1" x14ac:dyDescent="0.35">
      <c r="A729" s="21">
        <f>IF(ISBLANK(B729),"",COUNTIF(B$2:B729,B729))-1</f>
        <v>26</v>
      </c>
      <c r="B729" s="27">
        <v>26</v>
      </c>
      <c r="C729" s="10">
        <v>46184.875</v>
      </c>
      <c r="D729" s="21" t="str">
        <f>VLOOKUP(Pronostics!$B729,Setup_MPP!$A:$G,3,FALSE)</f>
        <v>Mohamad#5GGG1</v>
      </c>
      <c r="E729" s="21" t="str">
        <f>VLOOKUP(Pronostics!$B729,Setup_MPP!$A:$G,2,FALSE)</f>
        <v>Mohamad EL KAWAS</v>
      </c>
      <c r="F729" s="21" t="str">
        <f>VLOOKUP($B729,Setup_MPP!$A:$E,4,FALSE)</f>
        <v>#EB8787</v>
      </c>
      <c r="G729" s="21" t="str">
        <f>VLOOKUP($B729,Setup_MPP!$A:$E,5,FALSE)</f>
        <v>#368E2C</v>
      </c>
      <c r="H729" s="21" t="str">
        <f>IFERROR(IF(AND(A729&gt;=1,A729&lt;=104),VLOOKUP($A729,Location!$A:$J,6,FALSE),IF(A729=0,"Avant l'ouverture",IF(OR(A729=105,A729=106),"Bonus"))),"")</f>
        <v>Tour 2</v>
      </c>
      <c r="I729" s="21" t="str">
        <f>IF(LEFT(H729,4)="Tour",VLOOKUP(A729,Database!$A:$C,3,FALSE),"")</f>
        <v>B</v>
      </c>
      <c r="J729" s="21" t="str">
        <f>VLOOKUP($A729,Location!$A:$J,7,FALSE)</f>
        <v>Suisse</v>
      </c>
      <c r="K729" s="21" t="str">
        <f>IFERROR(VLOOKUP(J729,Setup_Team!$B:$C,2,FALSE), "TDB")</f>
        <v>CHE</v>
      </c>
      <c r="L729" s="21" t="str">
        <f>VLOOKUP($A729,Location!$A:$J,8,FALSE)</f>
        <v>Bosnie-Herzégovine</v>
      </c>
      <c r="M729" s="21" t="str">
        <f>IFERROR(VLOOKUP(L729,Setup_Team!$B:$C,2,FALSE), "TDB")</f>
        <v>BIH</v>
      </c>
      <c r="P729" s="21">
        <v>1</v>
      </c>
      <c r="Q729" s="21">
        <v>0</v>
      </c>
      <c r="R729" s="27" t="str">
        <f t="shared" si="67"/>
        <v>1-0</v>
      </c>
      <c r="S729" s="21">
        <v>0</v>
      </c>
      <c r="T729" s="20">
        <f>VLOOKUP($A729,Database!$A:$Y,10,FALSE)</f>
        <v>76</v>
      </c>
      <c r="U729" s="20">
        <f>VLOOKUP($A729,Database!$A:$Y,11,FALSE)</f>
        <v>108</v>
      </c>
      <c r="V729" s="20">
        <f>VLOOKUP($A729,Database!$A:$Y,12,FALSE)</f>
        <v>134</v>
      </c>
      <c r="W729" s="20" t="str">
        <f>VLOOKUP(A729,Database!A:M,13,FALSE)</f>
        <v>Terminé</v>
      </c>
      <c r="X729" s="20">
        <f>VLOOKUP($A729,Database!$A:$Y,20,FALSE)</f>
        <v>4</v>
      </c>
      <c r="Y729" s="20">
        <f>VLOOKUP($A729,Database!$A:$Y,21,FALSE)</f>
        <v>1</v>
      </c>
      <c r="Z729" s="20">
        <f t="shared" si="66"/>
        <v>0</v>
      </c>
      <c r="AA729" s="20">
        <f t="shared" si="62"/>
        <v>1</v>
      </c>
      <c r="AB729" s="20">
        <f t="shared" ca="1" si="63"/>
        <v>76</v>
      </c>
      <c r="AC729" s="20">
        <f t="shared" ca="1" si="64"/>
        <v>0</v>
      </c>
      <c r="AD729" s="20" t="str">
        <f ca="1">IF(AC729=0,"",IF(OR(ISBLANK(P729),ISBLANK(Q729)),"",IF(ISBLANK(VLOOKUP(A729,Database!A:AA,22,FALSE)),"",VLOOKUP(A729,Database!A:AA,22,FALSE))))</f>
        <v/>
      </c>
      <c r="AE729" s="20">
        <f ca="1">IFERROR(
   IF(
     OR(ISBLANK(P729),ISBLANK(Q729)),
     "",
     IF(
       AND(AB729&lt;&gt;"",OR(W729="Terminé",W729="En cours")),
       VLOOKUP(AD729,Setup_ScoreExactBonus!A:D,4,FALSE),
       0
     )),
  0)</f>
        <v>0</v>
      </c>
      <c r="AF729" s="21">
        <f t="shared" ca="1" si="65"/>
        <v>76</v>
      </c>
      <c r="AG729" s="21">
        <f ca="1">SUMIFS(AF$2:AF729,D$2:D729,D729)</f>
        <v>574</v>
      </c>
    </row>
    <row r="730" spans="1:33" hidden="1" x14ac:dyDescent="0.35">
      <c r="A730" s="21">
        <f>IF(ISBLANK(B730),"",COUNTIF(B$2:B730,B730))-1</f>
        <v>26</v>
      </c>
      <c r="B730" s="27">
        <v>27</v>
      </c>
      <c r="C730" s="10">
        <f>VLOOKUP($A730+IF($A730=0,1,0),Database!$A:$Y,7,FALSE)</f>
        <v>46191.875</v>
      </c>
      <c r="D730" s="21" t="str">
        <f>VLOOKUP(Pronostics!$B730,Setup_MPP!$A:$G,3,FALSE)</f>
        <v>maryemkappa</v>
      </c>
      <c r="E730" s="21" t="str">
        <f>VLOOKUP(Pronostics!$B730,Setup_MPP!$A:$G,2,FALSE)</f>
        <v>Maryem GUIZANI</v>
      </c>
      <c r="F730" s="21" t="str">
        <f>VLOOKUP($B730,Setup_MPP!$A:$E,4,FALSE)</f>
        <v>#BCA2F4</v>
      </c>
      <c r="G730" s="21" t="str">
        <f>VLOOKUP($B730,Setup_MPP!$A:$E,5,FALSE)</f>
        <v>#6D3DD5</v>
      </c>
      <c r="H730" s="21" t="str">
        <f>IFERROR(IF(AND(A730&gt;=1,A730&lt;=104),VLOOKUP($A730,Location!$A:$J,6,FALSE),IF(A730=0,"Avant l'ouverture",IF(OR(A730=105,A730=106),"Bonus"))),"")</f>
        <v>Tour 2</v>
      </c>
      <c r="I730" s="21" t="str">
        <f>IF(LEFT(H730,4)="Tour",VLOOKUP(A730,Database!$A:$C,3,FALSE),"")</f>
        <v>B</v>
      </c>
      <c r="J730" s="21" t="str">
        <f>VLOOKUP($A730,Location!$A:$J,7,FALSE)</f>
        <v>Suisse</v>
      </c>
      <c r="K730" s="21" t="str">
        <f>IFERROR(VLOOKUP(J730,Setup_Team!$B:$C,2,FALSE), "TDB")</f>
        <v>CHE</v>
      </c>
      <c r="L730" s="21" t="str">
        <f>VLOOKUP($A730,Location!$A:$J,8,FALSE)</f>
        <v>Bosnie-Herzégovine</v>
      </c>
      <c r="M730" s="21" t="str">
        <f>IFERROR(VLOOKUP(L730,Setup_Team!$B:$C,2,FALSE), "TDB")</f>
        <v>BIH</v>
      </c>
      <c r="P730" s="21">
        <v>3</v>
      </c>
      <c r="Q730" s="21">
        <v>0</v>
      </c>
      <c r="R730" s="27" t="str">
        <f t="shared" si="67"/>
        <v>3-0</v>
      </c>
      <c r="S730" s="21">
        <v>0</v>
      </c>
      <c r="T730" s="20">
        <f>VLOOKUP($A730,Database!$A:$Y,10,FALSE)</f>
        <v>76</v>
      </c>
      <c r="U730" s="20">
        <f>VLOOKUP($A730,Database!$A:$Y,11,FALSE)</f>
        <v>108</v>
      </c>
      <c r="V730" s="20">
        <f>VLOOKUP($A730,Database!$A:$Y,12,FALSE)</f>
        <v>134</v>
      </c>
      <c r="W730" s="20" t="str">
        <f>VLOOKUP(A730,Database!A:M,13,FALSE)</f>
        <v>Terminé</v>
      </c>
      <c r="X730" s="20">
        <f>VLOOKUP($A730,Database!$A:$Y,20,FALSE)</f>
        <v>4</v>
      </c>
      <c r="Y730" s="20">
        <f>VLOOKUP($A730,Database!$A:$Y,21,FALSE)</f>
        <v>1</v>
      </c>
      <c r="Z730" s="20">
        <f t="shared" si="66"/>
        <v>0</v>
      </c>
      <c r="AA730" s="20">
        <f t="shared" si="62"/>
        <v>1</v>
      </c>
      <c r="AB730" s="20">
        <f t="shared" ca="1" si="63"/>
        <v>76</v>
      </c>
      <c r="AC730" s="20">
        <f t="shared" ca="1" si="64"/>
        <v>0</v>
      </c>
      <c r="AD730" s="20" t="str">
        <f ca="1">IF(AC730=0,"",IF(OR(ISBLANK(P730),ISBLANK(Q730)),"",IF(ISBLANK(VLOOKUP(A730,Database!A:AA,22,FALSE)),"",VLOOKUP(A730,Database!A:AA,22,FALSE))))</f>
        <v/>
      </c>
      <c r="AE730" s="20">
        <f ca="1">IFERROR(
   IF(
     OR(ISBLANK(P730),ISBLANK(Q730)),
     "",
     IF(
       AND(AB730&lt;&gt;"",OR(W730="Terminé",W730="En cours")),
       VLOOKUP(AD730,Setup_ScoreExactBonus!A:D,4,FALSE),
       0
     )),
  0)</f>
        <v>0</v>
      </c>
      <c r="AF730" s="21">
        <f t="shared" ca="1" si="65"/>
        <v>76</v>
      </c>
      <c r="AG730" s="21">
        <f ca="1">SUMIFS(AF$2:AF730,D$2:D730,D730)</f>
        <v>76</v>
      </c>
    </row>
    <row r="731" spans="1:33" hidden="1" x14ac:dyDescent="0.35">
      <c r="A731" s="21">
        <f>IF(ISBLANK(B731),"",COUNTIF(B$2:B731,B731))-1</f>
        <v>27</v>
      </c>
      <c r="B731" s="27">
        <v>1</v>
      </c>
      <c r="C731" s="10">
        <f>VLOOKUP($A731+IF($A731=0,1,0),Database!$A:$Y,7,FALSE)</f>
        <v>46192</v>
      </c>
      <c r="D731" s="21" t="str">
        <f>VLOOKUP(Pronostics!$B731,Setup_MPP!$A:$G,3,FALSE)</f>
        <v>_Nicolas_LM_</v>
      </c>
      <c r="E731" s="21" t="str">
        <f>VLOOKUP(Pronostics!$B731,Setup_MPP!$A:$G,2,FALSE)</f>
        <v>Nicolas LE MOUEL</v>
      </c>
      <c r="F731" s="21" t="str">
        <f>VLOOKUP($B731,Setup_MPP!$A:$E,4,FALSE)</f>
        <v>#F7C79D</v>
      </c>
      <c r="G731" s="21" t="str">
        <f>VLOOKUP($B731,Setup_MPP!$A:$E,5,FALSE)</f>
        <v>#FFBE85</v>
      </c>
      <c r="H731" s="21" t="str">
        <f>IFERROR(IF(AND(A731&gt;=1,A731&lt;=104),VLOOKUP($A731,Location!$A:$J,6,FALSE),IF(A731=0,"Avant l'ouverture",IF(OR(A731=105,A731=106),"Bonus"))),"")</f>
        <v>Tour 2</v>
      </c>
      <c r="I731" s="21" t="str">
        <f>IF(LEFT(H731,4)="Tour",VLOOKUP(A731,Database!$A:$C,3,FALSE),"")</f>
        <v>B</v>
      </c>
      <c r="J731" s="21" t="str">
        <f>VLOOKUP($A731,Location!$A:$J,7,FALSE)</f>
        <v>Canada</v>
      </c>
      <c r="K731" s="21" t="str">
        <f>IFERROR(VLOOKUP(J731,Setup_Team!$B:$C,2,FALSE), "TDB")</f>
        <v>CAN</v>
      </c>
      <c r="L731" s="21" t="str">
        <f>VLOOKUP($A731,Location!$A:$J,8,FALSE)</f>
        <v>Qatar</v>
      </c>
      <c r="M731" s="21" t="str">
        <f>IFERROR(VLOOKUP(L731,Setup_Team!$B:$C,2,FALSE), "TDB")</f>
        <v>QAT</v>
      </c>
      <c r="N731" s="21" t="str">
        <f>VLOOKUP($A731,Location!$A:$J,9,FALSE)</f>
        <v>Vancouver</v>
      </c>
      <c r="O731" s="21" t="str">
        <f>VLOOKUP($A731,Location!$A:$J,10,FALSE)</f>
        <v>BC Place</v>
      </c>
      <c r="P731" s="27">
        <v>1</v>
      </c>
      <c r="Q731" s="27">
        <v>1</v>
      </c>
      <c r="R731" s="27" t="str">
        <f t="shared" si="67"/>
        <v>1-1</v>
      </c>
      <c r="S731" s="21">
        <v>0</v>
      </c>
      <c r="T731" s="20">
        <f>VLOOKUP($A731,Database!$A:$Y,10,FALSE)</f>
        <v>71</v>
      </c>
      <c r="U731" s="20">
        <f>VLOOKUP($A731,Database!$A:$Y,11,FALSE)</f>
        <v>104</v>
      </c>
      <c r="V731" s="20">
        <f>VLOOKUP($A731,Database!$A:$Y,12,FALSE)</f>
        <v>148</v>
      </c>
      <c r="W731" s="20" t="str">
        <f>VLOOKUP(A731,Database!A:M,13,FALSE)</f>
        <v>Terminé</v>
      </c>
      <c r="X731" s="20">
        <f>VLOOKUP($A731,Database!$A:$Y,20,FALSE)</f>
        <v>6</v>
      </c>
      <c r="Y731" s="20">
        <f>VLOOKUP($A731,Database!$A:$Y,21,FALSE)</f>
        <v>0</v>
      </c>
      <c r="Z731" s="20">
        <f t="shared" si="66"/>
        <v>0</v>
      </c>
      <c r="AA731" s="20">
        <f t="shared" si="62"/>
        <v>0</v>
      </c>
      <c r="AB731" s="20">
        <f t="shared" ca="1" si="63"/>
        <v>0</v>
      </c>
      <c r="AC731" s="20">
        <f t="shared" ca="1" si="64"/>
        <v>0</v>
      </c>
      <c r="AD731" s="20" t="str">
        <f ca="1">IF(AC731=0,"",IF(OR(ISBLANK(P731),ISBLANK(Q731)),"",IF(ISBLANK(VLOOKUP(A731,Database!A:AA,22,FALSE)),"",VLOOKUP(A731,Database!A:AA,22,FALSE))))</f>
        <v/>
      </c>
      <c r="AE731" s="20">
        <f ca="1">IFERROR(
   IF(
     OR(ISBLANK(P731),ISBLANK(Q731)),
     "",
     IF(
       AND(AB731&lt;&gt;"",OR(W731="Terminé",W731="En cours")),
       VLOOKUP(AD731,Setup_ScoreExactBonus!A:D,4,FALSE),
       0
     )),
  0)</f>
        <v>0</v>
      </c>
      <c r="AF731" s="21">
        <f t="shared" ca="1" si="65"/>
        <v>0</v>
      </c>
      <c r="AG731" s="21">
        <f ca="1">SUMIFS(AF$2:AF731,D$2:D731,D731)</f>
        <v>1060</v>
      </c>
    </row>
    <row r="732" spans="1:33" hidden="1" x14ac:dyDescent="0.35">
      <c r="A732" s="21">
        <f>IF(ISBLANK(B732),"",COUNTIF(B$2:B732,B732))-1</f>
        <v>27</v>
      </c>
      <c r="B732" s="27">
        <v>2</v>
      </c>
      <c r="C732" s="10">
        <f>VLOOKUP($A732+IF($A732=0,1,0),Database!$A:$Y,7,FALSE)</f>
        <v>46192</v>
      </c>
      <c r="D732" s="21" t="str">
        <f>VLOOKUP(Pronostics!$B732,Setup_MPP!$A:$G,3,FALSE)</f>
        <v>leaelaz</v>
      </c>
      <c r="E732" s="21" t="str">
        <f>VLOOKUP(Pronostics!$B732,Setup_MPP!$A:$G,2,FALSE)</f>
        <v>Léa EL ASERY</v>
      </c>
      <c r="F732" s="21" t="str">
        <f>VLOOKUP($B732,Setup_MPP!$A:$E,4,FALSE)</f>
        <v>#FFBEBE</v>
      </c>
      <c r="G732" s="21" t="str">
        <f>VLOOKUP($B732,Setup_MPP!$A:$E,5,FALSE)</f>
        <v>#DF6868</v>
      </c>
      <c r="H732" s="21" t="str">
        <f>IFERROR(IF(AND(A732&gt;=1,A732&lt;=104),VLOOKUP($A732,Location!$A:$J,6,FALSE),IF(A732=0,"Avant l'ouverture",IF(OR(A732=105,A732=106),"Bonus"))),"")</f>
        <v>Tour 2</v>
      </c>
      <c r="I732" s="21" t="str">
        <f>IF(LEFT(H732,4)="Tour",VLOOKUP(A732,Database!$A:$C,3,FALSE),"")</f>
        <v>B</v>
      </c>
      <c r="J732" s="21" t="str">
        <f>VLOOKUP($A732,Location!$A:$J,7,FALSE)</f>
        <v>Canada</v>
      </c>
      <c r="K732" s="21" t="str">
        <f>IFERROR(VLOOKUP(J732,Setup_Team!$B:$C,2,FALSE), "TDB")</f>
        <v>CAN</v>
      </c>
      <c r="L732" s="21" t="str">
        <f>VLOOKUP($A732,Location!$A:$J,8,FALSE)</f>
        <v>Qatar</v>
      </c>
      <c r="M732" s="21" t="str">
        <f>IFERROR(VLOOKUP(L732,Setup_Team!$B:$C,2,FALSE), "TDB")</f>
        <v>QAT</v>
      </c>
      <c r="N732" s="21" t="str">
        <f>VLOOKUP($A732,Location!$A:$J,9,FALSE)</f>
        <v>Vancouver</v>
      </c>
      <c r="O732" s="21" t="str">
        <f>VLOOKUP($A732,Location!$A:$J,10,FALSE)</f>
        <v>BC Place</v>
      </c>
      <c r="P732" s="27">
        <v>2</v>
      </c>
      <c r="Q732" s="27">
        <v>0</v>
      </c>
      <c r="R732" s="27" t="str">
        <f t="shared" si="67"/>
        <v>2-0</v>
      </c>
      <c r="S732" s="21">
        <v>0</v>
      </c>
      <c r="T732" s="20">
        <f>VLOOKUP($A732,Database!$A:$Y,10,FALSE)</f>
        <v>71</v>
      </c>
      <c r="U732" s="20">
        <f>VLOOKUP($A732,Database!$A:$Y,11,FALSE)</f>
        <v>104</v>
      </c>
      <c r="V732" s="20">
        <f>VLOOKUP($A732,Database!$A:$Y,12,FALSE)</f>
        <v>148</v>
      </c>
      <c r="W732" s="20" t="str">
        <f>VLOOKUP(A732,Database!A:M,13,FALSE)</f>
        <v>Terminé</v>
      </c>
      <c r="X732" s="20">
        <f>VLOOKUP($A732,Database!$A:$Y,20,FALSE)</f>
        <v>6</v>
      </c>
      <c r="Y732" s="20">
        <f>VLOOKUP($A732,Database!$A:$Y,21,FALSE)</f>
        <v>0</v>
      </c>
      <c r="Z732" s="20">
        <f t="shared" si="66"/>
        <v>0</v>
      </c>
      <c r="AA732" s="20">
        <f t="shared" si="62"/>
        <v>1</v>
      </c>
      <c r="AB732" s="20">
        <f t="shared" ca="1" si="63"/>
        <v>71</v>
      </c>
      <c r="AC732" s="20">
        <f t="shared" ca="1" si="64"/>
        <v>0</v>
      </c>
      <c r="AD732" s="20" t="str">
        <f ca="1">IF(AC732=0,"",IF(OR(ISBLANK(P732),ISBLANK(Q732)),"",IF(ISBLANK(VLOOKUP(A732,Database!A:AA,22,FALSE)),"",VLOOKUP(A732,Database!A:AA,22,FALSE))))</f>
        <v/>
      </c>
      <c r="AE732" s="20">
        <f ca="1">IFERROR(
   IF(
     OR(ISBLANK(P732),ISBLANK(Q732)),
     "",
     IF(
       AND(AB732&lt;&gt;"",OR(W732="Terminé",W732="En cours")),
       VLOOKUP(AD732,Setup_ScoreExactBonus!A:D,4,FALSE),
       0
     )),
  0)</f>
        <v>0</v>
      </c>
      <c r="AF732" s="21">
        <f t="shared" ca="1" si="65"/>
        <v>71</v>
      </c>
      <c r="AG732" s="21">
        <f ca="1">SUMIFS(AF$2:AF732,D$2:D732,D732)</f>
        <v>1119</v>
      </c>
    </row>
    <row r="733" spans="1:33" hidden="1" x14ac:dyDescent="0.35">
      <c r="A733" s="21">
        <f>IF(ISBLANK(B733),"",COUNTIF(B$2:B733,B733))-1</f>
        <v>27</v>
      </c>
      <c r="B733" s="27">
        <v>3</v>
      </c>
      <c r="C733" s="10">
        <f>VLOOKUP($A733+IF($A733=0,1,0),Database!$A:$Y,7,FALSE)</f>
        <v>46192</v>
      </c>
      <c r="D733" s="21" t="str">
        <f>VLOOKUP(Pronostics!$B733,Setup_MPP!$A:$G,3,FALSE)</f>
        <v>PasMetalleux</v>
      </c>
      <c r="E733" s="21" t="str">
        <f>VLOOKUP(Pronostics!$B733,Setup_MPP!$A:$G,2,FALSE)</f>
        <v>Elwenn JOUBREL</v>
      </c>
      <c r="F733" s="21" t="str">
        <f>VLOOKUP($B733,Setup_MPP!$A:$E,4,FALSE)</f>
        <v>#F5C7FC</v>
      </c>
      <c r="G733" s="21" t="str">
        <f>VLOOKUP($B733,Setup_MPP!$A:$E,5,FALSE)</f>
        <v>#C489CF</v>
      </c>
      <c r="H733" s="21" t="str">
        <f>IFERROR(IF(AND(A733&gt;=1,A733&lt;=104),VLOOKUP($A733,Location!$A:$J,6,FALSE),IF(A733=0,"Avant l'ouverture",IF(OR(A733=105,A733=106),"Bonus"))),"")</f>
        <v>Tour 2</v>
      </c>
      <c r="I733" s="21" t="str">
        <f>IF(LEFT(H733,4)="Tour",VLOOKUP(A733,Database!$A:$C,3,FALSE),"")</f>
        <v>B</v>
      </c>
      <c r="J733" s="21" t="str">
        <f>VLOOKUP($A733,Location!$A:$J,7,FALSE)</f>
        <v>Canada</v>
      </c>
      <c r="K733" s="21" t="str">
        <f>IFERROR(VLOOKUP(J733,Setup_Team!$B:$C,2,FALSE), "TDB")</f>
        <v>CAN</v>
      </c>
      <c r="L733" s="21" t="str">
        <f>VLOOKUP($A733,Location!$A:$J,8,FALSE)</f>
        <v>Qatar</v>
      </c>
      <c r="M733" s="21" t="str">
        <f>IFERROR(VLOOKUP(L733,Setup_Team!$B:$C,2,FALSE), "TDB")</f>
        <v>QAT</v>
      </c>
      <c r="N733" s="21" t="str">
        <f>VLOOKUP($A733,Location!$A:$J,9,FALSE)</f>
        <v>Vancouver</v>
      </c>
      <c r="O733" s="21" t="str">
        <f>VLOOKUP($A733,Location!$A:$J,10,FALSE)</f>
        <v>BC Place</v>
      </c>
      <c r="P733" s="27">
        <v>1</v>
      </c>
      <c r="Q733" s="27">
        <v>1</v>
      </c>
      <c r="R733" s="27" t="str">
        <f t="shared" si="67"/>
        <v>1-1</v>
      </c>
      <c r="S733" s="21">
        <v>0</v>
      </c>
      <c r="T733" s="20">
        <f>VLOOKUP($A733,Database!$A:$Y,10,FALSE)</f>
        <v>71</v>
      </c>
      <c r="U733" s="20">
        <f>VLOOKUP($A733,Database!$A:$Y,11,FALSE)</f>
        <v>104</v>
      </c>
      <c r="V733" s="20">
        <f>VLOOKUP($A733,Database!$A:$Y,12,FALSE)</f>
        <v>148</v>
      </c>
      <c r="W733" s="20" t="str">
        <f>VLOOKUP(A733,Database!A:M,13,FALSE)</f>
        <v>Terminé</v>
      </c>
      <c r="X733" s="20">
        <f>VLOOKUP($A733,Database!$A:$Y,20,FALSE)</f>
        <v>6</v>
      </c>
      <c r="Y733" s="20">
        <f>VLOOKUP($A733,Database!$A:$Y,21,FALSE)</f>
        <v>0</v>
      </c>
      <c r="Z733" s="20">
        <f t="shared" si="66"/>
        <v>0</v>
      </c>
      <c r="AA733" s="20">
        <f t="shared" ref="AA733:AA796" si="68">IF(OR(ISBLANK(P733),ISBLANK(Q733)),"",IF(OR(AND(P733&gt;Q733,X733&gt;Y733),AND(P733=Q733,X733=Y733),AND(P733&lt;Q733,X733&lt;Y733)),1,0))</f>
        <v>0</v>
      </c>
      <c r="AB733" s="20">
        <f t="shared" ref="AB733:AB796" ca="1" si="69">IF(C733&lt;NOW(),IF(AND(P733&gt;Q733,X733&gt;Y733),T733,IF(AND(P733=Q733,X733=Y733),U733,IF(AND(P733&lt;Q733,X733&lt;Y733),V733,0))),"")</f>
        <v>0</v>
      </c>
      <c r="AC733" s="20">
        <f t="shared" ref="AC733:AC796" ca="1" si="70">IF(AND(P733=X733,Q733=Y733,NOT(ISBLANK(P733)),NOT(ISBLANK(Q733)),NOT(ISBLANK(X733)),NOT(ISBLANK(AB733))),1,0)</f>
        <v>0</v>
      </c>
      <c r="AD733" s="20" t="str">
        <f ca="1">IF(AC733=0,"",IF(OR(ISBLANK(P733),ISBLANK(Q733)),"",IF(ISBLANK(VLOOKUP(A733,Database!A:AA,22,FALSE)),"",VLOOKUP(A733,Database!A:AA,22,FALSE))))</f>
        <v/>
      </c>
      <c r="AE733" s="20">
        <f ca="1">IFERROR(
   IF(
     OR(ISBLANK(P733),ISBLANK(Q733)),
     "",
     IF(
       AND(AB733&lt;&gt;"",OR(W733="Terminé",W733="En cours")),
       VLOOKUP(AD733,Setup_ScoreExactBonus!A:D,4,FALSE),
       0
     )),
  0)</f>
        <v>0</v>
      </c>
      <c r="AF733" s="21">
        <f t="shared" ref="AF733:AF796" ca="1" si="71">IFERROR(IF(OR(ISBLANK(P733),ISBLANK(Q733)),0,IF(AB733&lt;&gt;"", AB733 + IF(AC733=1,AE733, 0), "") * (S733+1)),"")</f>
        <v>0</v>
      </c>
      <c r="AG733" s="21">
        <f ca="1">SUMIFS(AF$2:AF733,D$2:D733,D733)</f>
        <v>1252</v>
      </c>
    </row>
    <row r="734" spans="1:33" hidden="1" x14ac:dyDescent="0.35">
      <c r="A734" s="21">
        <f>IF(ISBLANK(B734),"",COUNTIF(B$2:B734,B734))-1</f>
        <v>27</v>
      </c>
      <c r="B734" s="27">
        <v>4</v>
      </c>
      <c r="C734" s="10">
        <f>VLOOKUP($A734+IF($A734=0,1,0),Database!$A:$Y,7,FALSE)</f>
        <v>46192</v>
      </c>
      <c r="D734" s="21" t="str">
        <f>VLOOKUP(Pronostics!$B734,Setup_MPP!$A:$G,3,FALSE)</f>
        <v>Popo444</v>
      </c>
      <c r="E734" s="21" t="str">
        <f>VLOOKUP(Pronostics!$B734,Setup_MPP!$A:$G,2,FALSE)</f>
        <v>Pauline OLIVIER</v>
      </c>
      <c r="F734" s="21" t="str">
        <f>VLOOKUP($B734,Setup_MPP!$A:$E,4,FALSE)</f>
        <v>#A5EA7F</v>
      </c>
      <c r="G734" s="21" t="str">
        <f>VLOOKUP($B734,Setup_MPP!$A:$E,5,FALSE)</f>
        <v>#80C65A</v>
      </c>
      <c r="H734" s="21" t="str">
        <f>IFERROR(IF(AND(A734&gt;=1,A734&lt;=104),VLOOKUP($A734,Location!$A:$J,6,FALSE),IF(A734=0,"Avant l'ouverture",IF(OR(A734=105,A734=106),"Bonus"))),"")</f>
        <v>Tour 2</v>
      </c>
      <c r="I734" s="21" t="str">
        <f>IF(LEFT(H734,4)="Tour",VLOOKUP(A734,Database!$A:$C,3,FALSE),"")</f>
        <v>B</v>
      </c>
      <c r="J734" s="21" t="str">
        <f>VLOOKUP($A734,Location!$A:$J,7,FALSE)</f>
        <v>Canada</v>
      </c>
      <c r="K734" s="21" t="str">
        <f>IFERROR(VLOOKUP(J734,Setup_Team!$B:$C,2,FALSE), "TDB")</f>
        <v>CAN</v>
      </c>
      <c r="L734" s="21" t="str">
        <f>VLOOKUP($A734,Location!$A:$J,8,FALSE)</f>
        <v>Qatar</v>
      </c>
      <c r="M734" s="21" t="str">
        <f>IFERROR(VLOOKUP(L734,Setup_Team!$B:$C,2,FALSE), "TDB")</f>
        <v>QAT</v>
      </c>
      <c r="N734" s="21" t="str">
        <f>VLOOKUP($A734,Location!$A:$J,9,FALSE)</f>
        <v>Vancouver</v>
      </c>
      <c r="O734" s="21" t="str">
        <f>VLOOKUP($A734,Location!$A:$J,10,FALSE)</f>
        <v>BC Place</v>
      </c>
      <c r="P734" s="27">
        <v>2</v>
      </c>
      <c r="Q734" s="27">
        <v>0</v>
      </c>
      <c r="R734" s="27" t="str">
        <f t="shared" si="67"/>
        <v>2-0</v>
      </c>
      <c r="S734" s="21">
        <v>0</v>
      </c>
      <c r="T734" s="20">
        <f>VLOOKUP($A734,Database!$A:$Y,10,FALSE)</f>
        <v>71</v>
      </c>
      <c r="U734" s="20">
        <f>VLOOKUP($A734,Database!$A:$Y,11,FALSE)</f>
        <v>104</v>
      </c>
      <c r="V734" s="20">
        <f>VLOOKUP($A734,Database!$A:$Y,12,FALSE)</f>
        <v>148</v>
      </c>
      <c r="W734" s="20" t="str">
        <f>VLOOKUP(A734,Database!A:M,13,FALSE)</f>
        <v>Terminé</v>
      </c>
      <c r="X734" s="20">
        <f>VLOOKUP($A734,Database!$A:$Y,20,FALSE)</f>
        <v>6</v>
      </c>
      <c r="Y734" s="20">
        <f>VLOOKUP($A734,Database!$A:$Y,21,FALSE)</f>
        <v>0</v>
      </c>
      <c r="Z734" s="20">
        <f t="shared" si="66"/>
        <v>0</v>
      </c>
      <c r="AA734" s="20">
        <f t="shared" si="68"/>
        <v>1</v>
      </c>
      <c r="AB734" s="20">
        <f t="shared" ca="1" si="69"/>
        <v>71</v>
      </c>
      <c r="AC734" s="20">
        <f t="shared" ca="1" si="70"/>
        <v>0</v>
      </c>
      <c r="AD734" s="20" t="str">
        <f ca="1">IF(AC734=0,"",IF(OR(ISBLANK(P734),ISBLANK(Q734)),"",IF(ISBLANK(VLOOKUP(A734,Database!A:AA,22,FALSE)),"",VLOOKUP(A734,Database!A:AA,22,FALSE))))</f>
        <v/>
      </c>
      <c r="AE734" s="20">
        <f ca="1">IFERROR(
   IF(
     OR(ISBLANK(P734),ISBLANK(Q734)),
     "",
     IF(
       AND(AB734&lt;&gt;"",OR(W734="Terminé",W734="En cours")),
       VLOOKUP(AD734,Setup_ScoreExactBonus!A:D,4,FALSE),
       0
     )),
  0)</f>
        <v>0</v>
      </c>
      <c r="AF734" s="21">
        <f t="shared" ca="1" si="71"/>
        <v>71</v>
      </c>
      <c r="AG734" s="21">
        <f ca="1">SUMIFS(AF$2:AF734,D$2:D734,D734)</f>
        <v>698</v>
      </c>
    </row>
    <row r="735" spans="1:33" hidden="1" x14ac:dyDescent="0.35">
      <c r="A735" s="21">
        <f>IF(ISBLANK(B735),"",COUNTIF(B$2:B735,B735))-1</f>
        <v>27</v>
      </c>
      <c r="B735" s="27">
        <v>5</v>
      </c>
      <c r="C735" s="10">
        <f>VLOOKUP($A735+IF($A735=0,1,0),Database!$A:$Y,7,FALSE)</f>
        <v>46192</v>
      </c>
      <c r="D735" s="21" t="str">
        <f>VLOOKUP(Pronostics!$B735,Setup_MPP!$A:$G,3,FALSE)</f>
        <v>_Jujul</v>
      </c>
      <c r="E735" s="21" t="str">
        <f>VLOOKUP(Pronostics!$B735,Setup_MPP!$A:$G,2,FALSE)</f>
        <v>Julie BOISSIERE</v>
      </c>
      <c r="F735" s="21" t="str">
        <f>VLOOKUP($B735,Setup_MPP!$A:$E,4,FALSE)</f>
        <v>#D890FF</v>
      </c>
      <c r="G735" s="21" t="str">
        <f>VLOOKUP($B735,Setup_MPP!$A:$E,5,FALSE)</f>
        <v>#B750EF</v>
      </c>
      <c r="H735" s="21" t="str">
        <f>IFERROR(IF(AND(A735&gt;=1,A735&lt;=104),VLOOKUP($A735,Location!$A:$J,6,FALSE),IF(A735=0,"Avant l'ouverture",IF(OR(A735=105,A735=106),"Bonus"))),"")</f>
        <v>Tour 2</v>
      </c>
      <c r="I735" s="21" t="str">
        <f>IF(LEFT(H735,4)="Tour",VLOOKUP(A735,Database!$A:$C,3,FALSE),"")</f>
        <v>B</v>
      </c>
      <c r="J735" s="21" t="str">
        <f>VLOOKUP($A735,Location!$A:$J,7,FALSE)</f>
        <v>Canada</v>
      </c>
      <c r="K735" s="21" t="str">
        <f>IFERROR(VLOOKUP(J735,Setup_Team!$B:$C,2,FALSE), "TDB")</f>
        <v>CAN</v>
      </c>
      <c r="L735" s="21" t="str">
        <f>VLOOKUP($A735,Location!$A:$J,8,FALSE)</f>
        <v>Qatar</v>
      </c>
      <c r="M735" s="21" t="str">
        <f>IFERROR(VLOOKUP(L735,Setup_Team!$B:$C,2,FALSE), "TDB")</f>
        <v>QAT</v>
      </c>
      <c r="N735" s="21" t="str">
        <f>VLOOKUP($A735,Location!$A:$J,9,FALSE)</f>
        <v>Vancouver</v>
      </c>
      <c r="O735" s="21" t="str">
        <f>VLOOKUP($A735,Location!$A:$J,10,FALSE)</f>
        <v>BC Place</v>
      </c>
      <c r="P735" s="27">
        <v>1</v>
      </c>
      <c r="Q735" s="27">
        <v>1</v>
      </c>
      <c r="R735" s="27" t="str">
        <f t="shared" si="67"/>
        <v>1-1</v>
      </c>
      <c r="S735" s="21">
        <v>0</v>
      </c>
      <c r="T735" s="20">
        <f>VLOOKUP($A735,Database!$A:$Y,10,FALSE)</f>
        <v>71</v>
      </c>
      <c r="U735" s="20">
        <f>VLOOKUP($A735,Database!$A:$Y,11,FALSE)</f>
        <v>104</v>
      </c>
      <c r="V735" s="20">
        <f>VLOOKUP($A735,Database!$A:$Y,12,FALSE)</f>
        <v>148</v>
      </c>
      <c r="W735" s="20" t="str">
        <f>VLOOKUP(A735,Database!A:M,13,FALSE)</f>
        <v>Terminé</v>
      </c>
      <c r="X735" s="20">
        <f>VLOOKUP($A735,Database!$A:$Y,20,FALSE)</f>
        <v>6</v>
      </c>
      <c r="Y735" s="20">
        <f>VLOOKUP($A735,Database!$A:$Y,21,FALSE)</f>
        <v>0</v>
      </c>
      <c r="Z735" s="20">
        <f t="shared" si="66"/>
        <v>0</v>
      </c>
      <c r="AA735" s="20">
        <f t="shared" si="68"/>
        <v>0</v>
      </c>
      <c r="AB735" s="20">
        <f t="shared" ca="1" si="69"/>
        <v>0</v>
      </c>
      <c r="AC735" s="20">
        <f t="shared" ca="1" si="70"/>
        <v>0</v>
      </c>
      <c r="AD735" s="20" t="str">
        <f ca="1">IF(AC735=0,"",IF(OR(ISBLANK(P735),ISBLANK(Q735)),"",IF(ISBLANK(VLOOKUP(A735,Database!A:AA,22,FALSE)),"",VLOOKUP(A735,Database!A:AA,22,FALSE))))</f>
        <v/>
      </c>
      <c r="AE735" s="20">
        <f ca="1">IFERROR(
   IF(
     OR(ISBLANK(P735),ISBLANK(Q735)),
     "",
     IF(
       AND(AB735&lt;&gt;"",OR(W735="Terminé",W735="En cours")),
       VLOOKUP(AD735,Setup_ScoreExactBonus!A:D,4,FALSE),
       0
     )),
  0)</f>
        <v>0</v>
      </c>
      <c r="AF735" s="21">
        <f t="shared" ca="1" si="71"/>
        <v>0</v>
      </c>
      <c r="AG735" s="21">
        <f ca="1">SUMIFS(AF$2:AF735,D$2:D735,D735)</f>
        <v>572</v>
      </c>
    </row>
    <row r="736" spans="1:33" hidden="1" x14ac:dyDescent="0.35">
      <c r="A736" s="21">
        <f>IF(ISBLANK(B736),"",COUNTIF(B$2:B736,B736))-1</f>
        <v>27</v>
      </c>
      <c r="B736" s="27">
        <v>6</v>
      </c>
      <c r="C736" s="10">
        <f>VLOOKUP($A736+IF($A736=0,1,0),Database!$A:$Y,7,FALSE)</f>
        <v>46192</v>
      </c>
      <c r="D736" s="21" t="str">
        <f>VLOOKUP(Pronostics!$B736,Setup_MPP!$A:$G,3,FALSE)</f>
        <v>Julay</v>
      </c>
      <c r="E736" s="21" t="str">
        <f>VLOOKUP(Pronostics!$B736,Setup_MPP!$A:$G,2,FALSE)</f>
        <v>Julie BOUCHARD</v>
      </c>
      <c r="F736" s="21" t="str">
        <f>VLOOKUP($B736,Setup_MPP!$A:$E,4,FALSE)</f>
        <v>#A6F7B1</v>
      </c>
      <c r="G736" s="21" t="str">
        <f>VLOOKUP($B736,Setup_MPP!$A:$E,5,FALSE)</f>
        <v>#6EC179</v>
      </c>
      <c r="H736" s="21" t="str">
        <f>IFERROR(IF(AND(A736&gt;=1,A736&lt;=104),VLOOKUP($A736,Location!$A:$J,6,FALSE),IF(A736=0,"Avant l'ouverture",IF(OR(A736=105,A736=106),"Bonus"))),"")</f>
        <v>Tour 2</v>
      </c>
      <c r="I736" s="21" t="str">
        <f>IF(LEFT(H736,4)="Tour",VLOOKUP(A736,Database!$A:$C,3,FALSE),"")</f>
        <v>B</v>
      </c>
      <c r="J736" s="21" t="str">
        <f>VLOOKUP($A736,Location!$A:$J,7,FALSE)</f>
        <v>Canada</v>
      </c>
      <c r="K736" s="21" t="str">
        <f>IFERROR(VLOOKUP(J736,Setup_Team!$B:$C,2,FALSE), "TDB")</f>
        <v>CAN</v>
      </c>
      <c r="L736" s="21" t="str">
        <f>VLOOKUP($A736,Location!$A:$J,8,FALSE)</f>
        <v>Qatar</v>
      </c>
      <c r="M736" s="21" t="str">
        <f>IFERROR(VLOOKUP(L736,Setup_Team!$B:$C,2,FALSE), "TDB")</f>
        <v>QAT</v>
      </c>
      <c r="N736" s="21" t="str">
        <f>VLOOKUP($A736,Location!$A:$J,9,FALSE)</f>
        <v>Vancouver</v>
      </c>
      <c r="O736" s="21" t="str">
        <f>VLOOKUP($A736,Location!$A:$J,10,FALSE)</f>
        <v>BC Place</v>
      </c>
      <c r="P736" s="27">
        <v>2</v>
      </c>
      <c r="Q736" s="27">
        <v>0</v>
      </c>
      <c r="R736" s="27" t="str">
        <f t="shared" si="67"/>
        <v>2-0</v>
      </c>
      <c r="S736" s="21">
        <v>0</v>
      </c>
      <c r="T736" s="20">
        <f>VLOOKUP($A736,Database!$A:$Y,10,FALSE)</f>
        <v>71</v>
      </c>
      <c r="U736" s="20">
        <f>VLOOKUP($A736,Database!$A:$Y,11,FALSE)</f>
        <v>104</v>
      </c>
      <c r="V736" s="20">
        <f>VLOOKUP($A736,Database!$A:$Y,12,FALSE)</f>
        <v>148</v>
      </c>
      <c r="W736" s="20" t="str">
        <f>VLOOKUP(A736,Database!A:M,13,FALSE)</f>
        <v>Terminé</v>
      </c>
      <c r="X736" s="20">
        <f>VLOOKUP($A736,Database!$A:$Y,20,FALSE)</f>
        <v>6</v>
      </c>
      <c r="Y736" s="20">
        <f>VLOOKUP($A736,Database!$A:$Y,21,FALSE)</f>
        <v>0</v>
      </c>
      <c r="Z736" s="20">
        <f t="shared" si="66"/>
        <v>0</v>
      </c>
      <c r="AA736" s="20">
        <f t="shared" si="68"/>
        <v>1</v>
      </c>
      <c r="AB736" s="20">
        <f t="shared" ca="1" si="69"/>
        <v>71</v>
      </c>
      <c r="AC736" s="20">
        <f t="shared" ca="1" si="70"/>
        <v>0</v>
      </c>
      <c r="AD736" s="20" t="str">
        <f ca="1">IF(AC736=0,"",IF(OR(ISBLANK(P736),ISBLANK(Q736)),"",IF(ISBLANK(VLOOKUP(A736,Database!A:AA,22,FALSE)),"",VLOOKUP(A736,Database!A:AA,22,FALSE))))</f>
        <v/>
      </c>
      <c r="AE736" s="20">
        <f ca="1">IFERROR(
   IF(
     OR(ISBLANK(P736),ISBLANK(Q736)),
     "",
     IF(
       AND(AB736&lt;&gt;"",OR(W736="Terminé",W736="En cours")),
       VLOOKUP(AD736,Setup_ScoreExactBonus!A:D,4,FALSE),
       0
     )),
  0)</f>
        <v>0</v>
      </c>
      <c r="AF736" s="21">
        <f t="shared" ca="1" si="71"/>
        <v>71</v>
      </c>
      <c r="AG736" s="21">
        <f ca="1">SUMIFS(AF$2:AF736,D$2:D736,D736)</f>
        <v>1017</v>
      </c>
    </row>
    <row r="737" spans="1:33" hidden="1" x14ac:dyDescent="0.35">
      <c r="A737" s="21">
        <f>IF(ISBLANK(B737),"",COUNTIF(B$2:B737,B737))-1</f>
        <v>27</v>
      </c>
      <c r="B737" s="27">
        <v>7</v>
      </c>
      <c r="C737" s="10">
        <f>VLOOKUP($A737+IF($A737=0,1,0),Database!$A:$Y,7,FALSE)</f>
        <v>46192</v>
      </c>
      <c r="D737" s="21" t="str">
        <f>VLOOKUP(Pronostics!$B737,Setup_MPP!$A:$G,3,FALSE)</f>
        <v>__Vince__</v>
      </c>
      <c r="E737" s="21" t="str">
        <f>VLOOKUP(Pronostics!$B737,Setup_MPP!$A:$G,2,FALSE)</f>
        <v>Vincent FRAYSSE</v>
      </c>
      <c r="F737" s="21" t="str">
        <f>VLOOKUP($B737,Setup_MPP!$A:$E,4,FALSE)</f>
        <v>#B2EAE8</v>
      </c>
      <c r="G737" s="21" t="str">
        <f>VLOOKUP($B737,Setup_MPP!$A:$E,5,FALSE)</f>
        <v>#6CB4B1</v>
      </c>
      <c r="H737" s="21" t="str">
        <f>IFERROR(IF(AND(A737&gt;=1,A737&lt;=104),VLOOKUP($A737,Location!$A:$J,6,FALSE),IF(A737=0,"Avant l'ouverture",IF(OR(A737=105,A737=106),"Bonus"))),"")</f>
        <v>Tour 2</v>
      </c>
      <c r="I737" s="21" t="str">
        <f>IF(LEFT(H737,4)="Tour",VLOOKUP(A737,Database!$A:$C,3,FALSE),"")</f>
        <v>B</v>
      </c>
      <c r="J737" s="21" t="str">
        <f>VLOOKUP($A737,Location!$A:$J,7,FALSE)</f>
        <v>Canada</v>
      </c>
      <c r="K737" s="21" t="str">
        <f>IFERROR(VLOOKUP(J737,Setup_Team!$B:$C,2,FALSE), "TDB")</f>
        <v>CAN</v>
      </c>
      <c r="L737" s="21" t="str">
        <f>VLOOKUP($A737,Location!$A:$J,8,FALSE)</f>
        <v>Qatar</v>
      </c>
      <c r="M737" s="21" t="str">
        <f>IFERROR(VLOOKUP(L737,Setup_Team!$B:$C,2,FALSE), "TDB")</f>
        <v>QAT</v>
      </c>
      <c r="N737" s="21" t="str">
        <f>VLOOKUP($A737,Location!$A:$J,9,FALSE)</f>
        <v>Vancouver</v>
      </c>
      <c r="O737" s="21" t="str">
        <f>VLOOKUP($A737,Location!$A:$J,10,FALSE)</f>
        <v>BC Place</v>
      </c>
      <c r="P737" s="27">
        <v>5</v>
      </c>
      <c r="Q737" s="27">
        <v>1</v>
      </c>
      <c r="R737" s="27" t="str">
        <f t="shared" si="67"/>
        <v>5-1</v>
      </c>
      <c r="S737" s="21">
        <v>0</v>
      </c>
      <c r="T737" s="20">
        <f>VLOOKUP($A737,Database!$A:$Y,10,FALSE)</f>
        <v>71</v>
      </c>
      <c r="U737" s="20">
        <f>VLOOKUP($A737,Database!$A:$Y,11,FALSE)</f>
        <v>104</v>
      </c>
      <c r="V737" s="20">
        <f>VLOOKUP($A737,Database!$A:$Y,12,FALSE)</f>
        <v>148</v>
      </c>
      <c r="W737" s="20" t="str">
        <f>VLOOKUP(A737,Database!A:M,13,FALSE)</f>
        <v>Terminé</v>
      </c>
      <c r="X737" s="20">
        <f>VLOOKUP($A737,Database!$A:$Y,20,FALSE)</f>
        <v>6</v>
      </c>
      <c r="Y737" s="20">
        <f>VLOOKUP($A737,Database!$A:$Y,21,FALSE)</f>
        <v>0</v>
      </c>
      <c r="Z737" s="20">
        <f t="shared" si="66"/>
        <v>0</v>
      </c>
      <c r="AA737" s="20">
        <f t="shared" si="68"/>
        <v>1</v>
      </c>
      <c r="AB737" s="20">
        <f t="shared" ca="1" si="69"/>
        <v>71</v>
      </c>
      <c r="AC737" s="20">
        <f t="shared" ca="1" si="70"/>
        <v>0</v>
      </c>
      <c r="AD737" s="20" t="str">
        <f ca="1">IF(AC737=0,"",IF(OR(ISBLANK(P737),ISBLANK(Q737)),"",IF(ISBLANK(VLOOKUP(A737,Database!A:AA,22,FALSE)),"",VLOOKUP(A737,Database!A:AA,22,FALSE))))</f>
        <v/>
      </c>
      <c r="AE737" s="20">
        <f ca="1">IFERROR(
   IF(
     OR(ISBLANK(P737),ISBLANK(Q737)),
     "",
     IF(
       AND(AB737&lt;&gt;"",OR(W737="Terminé",W737="En cours")),
       VLOOKUP(AD737,Setup_ScoreExactBonus!A:D,4,FALSE),
       0
     )),
  0)</f>
        <v>0</v>
      </c>
      <c r="AF737" s="21">
        <f t="shared" ca="1" si="71"/>
        <v>71</v>
      </c>
      <c r="AG737" s="21">
        <f ca="1">SUMIFS(AF$2:AF737,D$2:D737,D737)</f>
        <v>595</v>
      </c>
    </row>
    <row r="738" spans="1:33" hidden="1" x14ac:dyDescent="0.35">
      <c r="A738" s="21">
        <f>IF(ISBLANK(B738),"",COUNTIF(B$2:B738,B738))-1</f>
        <v>27</v>
      </c>
      <c r="B738" s="27">
        <v>8</v>
      </c>
      <c r="C738" s="10">
        <f>VLOOKUP($A738+IF($A738=0,1,0),Database!$A:$Y,7,FALSE)</f>
        <v>46192</v>
      </c>
      <c r="D738" s="21" t="str">
        <f>VLOOKUP(Pronostics!$B738,Setup_MPP!$A:$G,3,FALSE)</f>
        <v>Louuiiis</v>
      </c>
      <c r="E738" s="21" t="str">
        <f>VLOOKUP(Pronostics!$B738,Setup_MPP!$A:$G,2,FALSE)</f>
        <v>Louis HARLE</v>
      </c>
      <c r="F738" s="21" t="str">
        <f>VLOOKUP($B738,Setup_MPP!$A:$E,4,FALSE)</f>
        <v>#EEF7B1</v>
      </c>
      <c r="G738" s="21" t="str">
        <f>VLOOKUP($B738,Setup_MPP!$A:$E,5,FALSE)</f>
        <v>#C1CB7D</v>
      </c>
      <c r="H738" s="21" t="str">
        <f>IFERROR(IF(AND(A738&gt;=1,A738&lt;=104),VLOOKUP($A738,Location!$A:$J,6,FALSE),IF(A738=0,"Avant l'ouverture",IF(OR(A738=105,A738=106),"Bonus"))),"")</f>
        <v>Tour 2</v>
      </c>
      <c r="I738" s="21" t="str">
        <f>IF(LEFT(H738,4)="Tour",VLOOKUP(A738,Database!$A:$C,3,FALSE),"")</f>
        <v>B</v>
      </c>
      <c r="J738" s="21" t="str">
        <f>VLOOKUP($A738,Location!$A:$J,7,FALSE)</f>
        <v>Canada</v>
      </c>
      <c r="K738" s="21" t="str">
        <f>IFERROR(VLOOKUP(J738,Setup_Team!$B:$C,2,FALSE), "TDB")</f>
        <v>CAN</v>
      </c>
      <c r="L738" s="21" t="str">
        <f>VLOOKUP($A738,Location!$A:$J,8,FALSE)</f>
        <v>Qatar</v>
      </c>
      <c r="M738" s="21" t="str">
        <f>IFERROR(VLOOKUP(L738,Setup_Team!$B:$C,2,FALSE), "TDB")</f>
        <v>QAT</v>
      </c>
      <c r="N738" s="21" t="str">
        <f>VLOOKUP($A738,Location!$A:$J,9,FALSE)</f>
        <v>Vancouver</v>
      </c>
      <c r="O738" s="21" t="str">
        <f>VLOOKUP($A738,Location!$A:$J,10,FALSE)</f>
        <v>BC Place</v>
      </c>
      <c r="P738" s="27">
        <v>1</v>
      </c>
      <c r="Q738" s="27">
        <v>1</v>
      </c>
      <c r="R738" s="27" t="str">
        <f t="shared" si="67"/>
        <v>1-1</v>
      </c>
      <c r="S738" s="21">
        <v>0</v>
      </c>
      <c r="T738" s="20">
        <f>VLOOKUP($A738,Database!$A:$Y,10,FALSE)</f>
        <v>71</v>
      </c>
      <c r="U738" s="20">
        <f>VLOOKUP($A738,Database!$A:$Y,11,FALSE)</f>
        <v>104</v>
      </c>
      <c r="V738" s="20">
        <f>VLOOKUP($A738,Database!$A:$Y,12,FALSE)</f>
        <v>148</v>
      </c>
      <c r="W738" s="20" t="str">
        <f>VLOOKUP(A738,Database!A:M,13,FALSE)</f>
        <v>Terminé</v>
      </c>
      <c r="X738" s="20">
        <f>VLOOKUP($A738,Database!$A:$Y,20,FALSE)</f>
        <v>6</v>
      </c>
      <c r="Y738" s="20">
        <f>VLOOKUP($A738,Database!$A:$Y,21,FALSE)</f>
        <v>0</v>
      </c>
      <c r="Z738" s="20">
        <f t="shared" si="66"/>
        <v>0</v>
      </c>
      <c r="AA738" s="20">
        <f t="shared" si="68"/>
        <v>0</v>
      </c>
      <c r="AB738" s="20">
        <f t="shared" ca="1" si="69"/>
        <v>0</v>
      </c>
      <c r="AC738" s="20">
        <f t="shared" ca="1" si="70"/>
        <v>0</v>
      </c>
      <c r="AD738" s="20" t="str">
        <f ca="1">IF(AC738=0,"",IF(OR(ISBLANK(P738),ISBLANK(Q738)),"",IF(ISBLANK(VLOOKUP(A738,Database!A:AA,22,FALSE)),"",VLOOKUP(A738,Database!A:AA,22,FALSE))))</f>
        <v/>
      </c>
      <c r="AE738" s="20">
        <f ca="1">IFERROR(
   IF(
     OR(ISBLANK(P738),ISBLANK(Q738)),
     "",
     IF(
       AND(AB738&lt;&gt;"",OR(W738="Terminé",W738="En cours")),
       VLOOKUP(AD738,Setup_ScoreExactBonus!A:D,4,FALSE),
       0
     )),
  0)</f>
        <v>0</v>
      </c>
      <c r="AF738" s="21">
        <f t="shared" ca="1" si="71"/>
        <v>0</v>
      </c>
      <c r="AG738" s="21">
        <f ca="1">SUMIFS(AF$2:AF738,D$2:D738,D738)</f>
        <v>1023</v>
      </c>
    </row>
    <row r="739" spans="1:33" x14ac:dyDescent="0.35">
      <c r="A739" s="21">
        <f>IF(ISBLANK(B739),"",COUNTIF(B$2:B739,B739))-1</f>
        <v>27</v>
      </c>
      <c r="B739" s="27">
        <v>9</v>
      </c>
      <c r="C739" s="10">
        <f>VLOOKUP($A739+IF($A739=0,1,0),Database!$A:$Y,7,FALSE)</f>
        <v>46192</v>
      </c>
      <c r="D739" s="21" t="str">
        <f>VLOOKUP(Pronostics!$B739,Setup_MPP!$A:$G,3,FALSE)</f>
        <v>Aurelien_dpq</v>
      </c>
      <c r="E739" s="21" t="str">
        <f>VLOOKUP(Pronostics!$B739,Setup_MPP!$A:$G,2,FALSE)</f>
        <v>Aurélien DE POULPIQUET</v>
      </c>
      <c r="F739" s="21" t="str">
        <f>VLOOKUP($B739,Setup_MPP!$A:$E,4,FALSE)</f>
        <v>#F4EA9D</v>
      </c>
      <c r="G739" s="21" t="str">
        <f>VLOOKUP($B739,Setup_MPP!$A:$E,5,FALSE)</f>
        <v>#D2C458</v>
      </c>
      <c r="H739" s="21" t="str">
        <f>IFERROR(IF(AND(A739&gt;=1,A739&lt;=104),VLOOKUP($A739,Location!$A:$J,6,FALSE),IF(A739=0,"Avant l'ouverture",IF(OR(A739=105,A739=106),"Bonus"))),"")</f>
        <v>Tour 2</v>
      </c>
      <c r="I739" s="21" t="str">
        <f>IF(LEFT(H739,4)="Tour",VLOOKUP(A739,Database!$A:$C,3,FALSE),"")</f>
        <v>B</v>
      </c>
      <c r="J739" s="21" t="str">
        <f>VLOOKUP($A739,Location!$A:$J,7,FALSE)</f>
        <v>Canada</v>
      </c>
      <c r="K739" s="21" t="str">
        <f>IFERROR(VLOOKUP(J739,Setup_Team!$B:$C,2,FALSE), "TDB")</f>
        <v>CAN</v>
      </c>
      <c r="L739" s="21" t="str">
        <f>VLOOKUP($A739,Location!$A:$J,8,FALSE)</f>
        <v>Qatar</v>
      </c>
      <c r="M739" s="21" t="str">
        <f>IFERROR(VLOOKUP(L739,Setup_Team!$B:$C,2,FALSE), "TDB")</f>
        <v>QAT</v>
      </c>
      <c r="N739" s="21" t="str">
        <f>VLOOKUP($A739,Location!$A:$J,9,FALSE)</f>
        <v>Vancouver</v>
      </c>
      <c r="O739" s="21" t="str">
        <f>VLOOKUP($A739,Location!$A:$J,10,FALSE)</f>
        <v>BC Place</v>
      </c>
      <c r="P739" s="27">
        <v>4</v>
      </c>
      <c r="Q739" s="27">
        <v>1</v>
      </c>
      <c r="R739" s="27" t="str">
        <f t="shared" si="67"/>
        <v>4-1</v>
      </c>
      <c r="S739" s="21">
        <v>0</v>
      </c>
      <c r="T739" s="20">
        <f>VLOOKUP($A739,Database!$A:$Y,10,FALSE)</f>
        <v>71</v>
      </c>
      <c r="U739" s="20">
        <f>VLOOKUP($A739,Database!$A:$Y,11,FALSE)</f>
        <v>104</v>
      </c>
      <c r="V739" s="20">
        <f>VLOOKUP($A739,Database!$A:$Y,12,FALSE)</f>
        <v>148</v>
      </c>
      <c r="W739" s="20" t="str">
        <f>VLOOKUP(A739,Database!A:M,13,FALSE)</f>
        <v>Terminé</v>
      </c>
      <c r="X739" s="20">
        <f>VLOOKUP($A739,Database!$A:$Y,20,FALSE)</f>
        <v>6</v>
      </c>
      <c r="Y739" s="20">
        <f>VLOOKUP($A739,Database!$A:$Y,21,FALSE)</f>
        <v>0</v>
      </c>
      <c r="Z739" s="20">
        <f t="shared" si="66"/>
        <v>0</v>
      </c>
      <c r="AA739" s="20">
        <f t="shared" si="68"/>
        <v>1</v>
      </c>
      <c r="AB739" s="20">
        <f t="shared" ca="1" si="69"/>
        <v>71</v>
      </c>
      <c r="AC739" s="20">
        <f t="shared" ca="1" si="70"/>
        <v>0</v>
      </c>
      <c r="AD739" s="20" t="str">
        <f ca="1">IF(AC739=0,"",IF(OR(ISBLANK(P739),ISBLANK(Q739)),"",IF(ISBLANK(VLOOKUP(A739,Database!A:AA,22,FALSE)),"",VLOOKUP(A739,Database!A:AA,22,FALSE))))</f>
        <v/>
      </c>
      <c r="AE739" s="20">
        <f ca="1">IFERROR(
   IF(
     OR(ISBLANK(P739),ISBLANK(Q739)),
     "",
     IF(
       AND(AB739&lt;&gt;"",OR(W739="Terminé",W739="En cours")),
       VLOOKUP(AD739,Setup_ScoreExactBonus!A:D,4,FALSE),
       0
     )),
  0)</f>
        <v>0</v>
      </c>
      <c r="AF739" s="21">
        <f t="shared" ca="1" si="71"/>
        <v>71</v>
      </c>
      <c r="AG739" s="21">
        <f ca="1">SUMIFS(AF$2:AF739,D$2:D739,D739)</f>
        <v>946</v>
      </c>
    </row>
    <row r="740" spans="1:33" hidden="1" x14ac:dyDescent="0.35">
      <c r="A740" s="21">
        <f>IF(ISBLANK(B740),"",COUNTIF(B$2:B740,B740))-1</f>
        <v>27</v>
      </c>
      <c r="B740" s="27">
        <v>10</v>
      </c>
      <c r="C740" s="10">
        <f>VLOOKUP($A740+IF($A740=0,1,0),Database!$A:$Y,7,FALSE)</f>
        <v>46192</v>
      </c>
      <c r="D740" s="21" t="str">
        <f>VLOOKUP(Pronostics!$B740,Setup_MPP!$A:$G,3,FALSE)</f>
        <v>RandomPaul</v>
      </c>
      <c r="E740" s="21" t="str">
        <f>VLOOKUP(Pronostics!$B740,Setup_MPP!$A:$G,2,FALSE)</f>
        <v>Paul MONTESINOS</v>
      </c>
      <c r="F740" s="21" t="str">
        <f>VLOOKUP($B740,Setup_MPP!$A:$E,4,FALSE)</f>
        <v>#C4B0FF</v>
      </c>
      <c r="G740" s="21" t="str">
        <f>VLOOKUP($B740,Setup_MPP!$A:$E,5,FALSE)</f>
        <v>#7F66C8</v>
      </c>
      <c r="H740" s="21" t="str">
        <f>IFERROR(IF(AND(A740&gt;=1,A740&lt;=104),VLOOKUP($A740,Location!$A:$J,6,FALSE),IF(A740=0,"Avant l'ouverture",IF(OR(A740=105,A740=106),"Bonus"))),"")</f>
        <v>Tour 2</v>
      </c>
      <c r="I740" s="21" t="str">
        <f>IF(LEFT(H740,4)="Tour",VLOOKUP(A740,Database!$A:$C,3,FALSE),"")</f>
        <v>B</v>
      </c>
      <c r="J740" s="21" t="str">
        <f>VLOOKUP($A740,Location!$A:$J,7,FALSE)</f>
        <v>Canada</v>
      </c>
      <c r="K740" s="21" t="str">
        <f>IFERROR(VLOOKUP(J740,Setup_Team!$B:$C,2,FALSE), "TDB")</f>
        <v>CAN</v>
      </c>
      <c r="L740" s="21" t="str">
        <f>VLOOKUP($A740,Location!$A:$J,8,FALSE)</f>
        <v>Qatar</v>
      </c>
      <c r="M740" s="21" t="str">
        <f>IFERROR(VLOOKUP(L740,Setup_Team!$B:$C,2,FALSE), "TDB")</f>
        <v>QAT</v>
      </c>
      <c r="N740" s="21" t="str">
        <f>VLOOKUP($A740,Location!$A:$J,9,FALSE)</f>
        <v>Vancouver</v>
      </c>
      <c r="O740" s="21" t="str">
        <f>VLOOKUP($A740,Location!$A:$J,10,FALSE)</f>
        <v>BC Place</v>
      </c>
      <c r="P740" s="27">
        <v>0</v>
      </c>
      <c r="Q740" s="27">
        <v>1</v>
      </c>
      <c r="R740" s="27" t="str">
        <f t="shared" si="67"/>
        <v>0-1</v>
      </c>
      <c r="S740" s="21">
        <v>0</v>
      </c>
      <c r="T740" s="20">
        <f>VLOOKUP($A740,Database!$A:$Y,10,FALSE)</f>
        <v>71</v>
      </c>
      <c r="U740" s="20">
        <f>VLOOKUP($A740,Database!$A:$Y,11,FALSE)</f>
        <v>104</v>
      </c>
      <c r="V740" s="20">
        <f>VLOOKUP($A740,Database!$A:$Y,12,FALSE)</f>
        <v>148</v>
      </c>
      <c r="W740" s="20" t="str">
        <f>VLOOKUP(A740,Database!A:M,13,FALSE)</f>
        <v>Terminé</v>
      </c>
      <c r="X740" s="20">
        <f>VLOOKUP($A740,Database!$A:$Y,20,FALSE)</f>
        <v>6</v>
      </c>
      <c r="Y740" s="20">
        <f>VLOOKUP($A740,Database!$A:$Y,21,FALSE)</f>
        <v>0</v>
      </c>
      <c r="Z740" s="20">
        <f t="shared" si="66"/>
        <v>0</v>
      </c>
      <c r="AA740" s="20">
        <f t="shared" si="68"/>
        <v>0</v>
      </c>
      <c r="AB740" s="20">
        <f t="shared" ca="1" si="69"/>
        <v>0</v>
      </c>
      <c r="AC740" s="20">
        <f t="shared" ca="1" si="70"/>
        <v>0</v>
      </c>
      <c r="AD740" s="20" t="str">
        <f ca="1">IF(AC740=0,"",IF(OR(ISBLANK(P740),ISBLANK(Q740)),"",IF(ISBLANK(VLOOKUP(A740,Database!A:AA,22,FALSE)),"",VLOOKUP(A740,Database!A:AA,22,FALSE))))</f>
        <v/>
      </c>
      <c r="AE740" s="20">
        <f ca="1">IFERROR(
   IF(
     OR(ISBLANK(P740),ISBLANK(Q740)),
     "",
     IF(
       AND(AB740&lt;&gt;"",OR(W740="Terminé",W740="En cours")),
       VLOOKUP(AD740,Setup_ScoreExactBonus!A:D,4,FALSE),
       0
     )),
  0)</f>
        <v>0</v>
      </c>
      <c r="AF740" s="21">
        <f t="shared" ca="1" si="71"/>
        <v>0</v>
      </c>
      <c r="AG740" s="21">
        <f ca="1">SUMIFS(AF$2:AF740,D$2:D740,D740)</f>
        <v>885</v>
      </c>
    </row>
    <row r="741" spans="1:33" hidden="1" x14ac:dyDescent="0.35">
      <c r="A741" s="21">
        <f>IF(ISBLANK(B741),"",COUNTIF(B$2:B741,B741))-1</f>
        <v>27</v>
      </c>
      <c r="B741" s="27">
        <v>11</v>
      </c>
      <c r="C741" s="10">
        <f>VLOOKUP($A741+IF($A741=0,1,0),Database!$A:$Y,7,FALSE)</f>
        <v>46192</v>
      </c>
      <c r="D741" s="21" t="str">
        <f>VLOOKUP(Pronostics!$B741,Setup_MPP!$A:$G,3,FALSE)</f>
        <v>Kinsley91</v>
      </c>
      <c r="E741" s="21" t="str">
        <f>VLOOKUP(Pronostics!$B741,Setup_MPP!$A:$G,2,FALSE)</f>
        <v>Kinsley ROQUE</v>
      </c>
      <c r="F741" s="21" t="str">
        <f>VLOOKUP($B741,Setup_MPP!$A:$E,4,FALSE)</f>
        <v>#CBEBBA</v>
      </c>
      <c r="G741" s="21" t="str">
        <f>VLOOKUP($B741,Setup_MPP!$A:$E,5,FALSE)</f>
        <v>#70BC6E</v>
      </c>
      <c r="H741" s="21" t="str">
        <f>IFERROR(IF(AND(A741&gt;=1,A741&lt;=104),VLOOKUP($A741,Location!$A:$J,6,FALSE),IF(A741=0,"Avant l'ouverture",IF(OR(A741=105,A741=106),"Bonus"))),"")</f>
        <v>Tour 2</v>
      </c>
      <c r="I741" s="21" t="str">
        <f>IF(LEFT(H741,4)="Tour",VLOOKUP(A741,Database!$A:$C,3,FALSE),"")</f>
        <v>B</v>
      </c>
      <c r="J741" s="21" t="str">
        <f>VLOOKUP($A741,Location!$A:$J,7,FALSE)</f>
        <v>Canada</v>
      </c>
      <c r="K741" s="21" t="str">
        <f>IFERROR(VLOOKUP(J741,Setup_Team!$B:$C,2,FALSE), "TDB")</f>
        <v>CAN</v>
      </c>
      <c r="L741" s="21" t="str">
        <f>VLOOKUP($A741,Location!$A:$J,8,FALSE)</f>
        <v>Qatar</v>
      </c>
      <c r="M741" s="21" t="str">
        <f>IFERROR(VLOOKUP(L741,Setup_Team!$B:$C,2,FALSE), "TDB")</f>
        <v>QAT</v>
      </c>
      <c r="N741" s="21" t="str">
        <f>VLOOKUP($A741,Location!$A:$J,9,FALSE)</f>
        <v>Vancouver</v>
      </c>
      <c r="O741" s="21" t="str">
        <f>VLOOKUP($A741,Location!$A:$J,10,FALSE)</f>
        <v>BC Place</v>
      </c>
      <c r="P741" s="27">
        <v>0</v>
      </c>
      <c r="Q741" s="27">
        <v>1</v>
      </c>
      <c r="R741" s="27" t="str">
        <f t="shared" si="67"/>
        <v>0-1</v>
      </c>
      <c r="S741" s="21">
        <v>0</v>
      </c>
      <c r="T741" s="20">
        <f>VLOOKUP($A741,Database!$A:$Y,10,FALSE)</f>
        <v>71</v>
      </c>
      <c r="U741" s="20">
        <f>VLOOKUP($A741,Database!$A:$Y,11,FALSE)</f>
        <v>104</v>
      </c>
      <c r="V741" s="20">
        <f>VLOOKUP($A741,Database!$A:$Y,12,FALSE)</f>
        <v>148</v>
      </c>
      <c r="W741" s="20" t="str">
        <f>VLOOKUP(A741,Database!A:M,13,FALSE)</f>
        <v>Terminé</v>
      </c>
      <c r="X741" s="20">
        <f>VLOOKUP($A741,Database!$A:$Y,20,FALSE)</f>
        <v>6</v>
      </c>
      <c r="Y741" s="20">
        <f>VLOOKUP($A741,Database!$A:$Y,21,FALSE)</f>
        <v>0</v>
      </c>
      <c r="Z741" s="20">
        <f t="shared" si="66"/>
        <v>0</v>
      </c>
      <c r="AA741" s="20">
        <f t="shared" si="68"/>
        <v>0</v>
      </c>
      <c r="AB741" s="20">
        <f t="shared" ca="1" si="69"/>
        <v>0</v>
      </c>
      <c r="AC741" s="20">
        <f t="shared" ca="1" si="70"/>
        <v>0</v>
      </c>
      <c r="AD741" s="20" t="str">
        <f ca="1">IF(AC741=0,"",IF(OR(ISBLANK(P741),ISBLANK(Q741)),"",IF(ISBLANK(VLOOKUP(A741,Database!A:AA,22,FALSE)),"",VLOOKUP(A741,Database!A:AA,22,FALSE))))</f>
        <v/>
      </c>
      <c r="AE741" s="20">
        <f ca="1">IFERROR(
   IF(
     OR(ISBLANK(P741),ISBLANK(Q741)),
     "",
     IF(
       AND(AB741&lt;&gt;"",OR(W741="Terminé",W741="En cours")),
       VLOOKUP(AD741,Setup_ScoreExactBonus!A:D,4,FALSE),
       0
     )),
  0)</f>
        <v>0</v>
      </c>
      <c r="AF741" s="21">
        <f t="shared" ca="1" si="71"/>
        <v>0</v>
      </c>
      <c r="AG741" s="21">
        <f ca="1">SUMIFS(AF$2:AF741,D$2:D741,D741)</f>
        <v>996</v>
      </c>
    </row>
    <row r="742" spans="1:33" hidden="1" x14ac:dyDescent="0.35">
      <c r="A742" s="21">
        <f>IF(ISBLANK(B742),"",COUNTIF(B$2:B742,B742))-1</f>
        <v>27</v>
      </c>
      <c r="B742" s="27">
        <v>12</v>
      </c>
      <c r="C742" s="10">
        <f>VLOOKUP($A742+IF($A742=0,1,0),Database!$A:$Y,7,FALSE)</f>
        <v>46192</v>
      </c>
      <c r="D742" s="21" t="str">
        <f>VLOOKUP(Pronostics!$B742,Setup_MPP!$A:$G,3,FALSE)</f>
        <v>Jaouad1</v>
      </c>
      <c r="E742" s="21" t="str">
        <f>VLOOKUP(Pronostics!$B742,Setup_MPP!$A:$G,2,FALSE)</f>
        <v>Jaouad SETTI</v>
      </c>
      <c r="F742" s="21" t="str">
        <f>VLOOKUP($B742,Setup_MPP!$A:$E,4,FALSE)</f>
        <v>#C2D4FF</v>
      </c>
      <c r="G742" s="21" t="str">
        <f>VLOOKUP($B742,Setup_MPP!$A:$E,5,FALSE)</f>
        <v>#6586D5</v>
      </c>
      <c r="H742" s="21" t="str">
        <f>IFERROR(IF(AND(A742&gt;=1,A742&lt;=104),VLOOKUP($A742,Location!$A:$J,6,FALSE),IF(A742=0,"Avant l'ouverture",IF(OR(A742=105,A742=106),"Bonus"))),"")</f>
        <v>Tour 2</v>
      </c>
      <c r="I742" s="21" t="str">
        <f>IF(LEFT(H742,4)="Tour",VLOOKUP(A742,Database!$A:$C,3,FALSE),"")</f>
        <v>B</v>
      </c>
      <c r="J742" s="21" t="str">
        <f>VLOOKUP($A742,Location!$A:$J,7,FALSE)</f>
        <v>Canada</v>
      </c>
      <c r="K742" s="21" t="str">
        <f>IFERROR(VLOOKUP(J742,Setup_Team!$B:$C,2,FALSE), "TDB")</f>
        <v>CAN</v>
      </c>
      <c r="L742" s="21" t="str">
        <f>VLOOKUP($A742,Location!$A:$J,8,FALSE)</f>
        <v>Qatar</v>
      </c>
      <c r="M742" s="21" t="str">
        <f>IFERROR(VLOOKUP(L742,Setup_Team!$B:$C,2,FALSE), "TDB")</f>
        <v>QAT</v>
      </c>
      <c r="N742" s="21" t="str">
        <f>VLOOKUP($A742,Location!$A:$J,9,FALSE)</f>
        <v>Vancouver</v>
      </c>
      <c r="O742" s="21" t="str">
        <f>VLOOKUP($A742,Location!$A:$J,10,FALSE)</f>
        <v>BC Place</v>
      </c>
      <c r="P742" s="27">
        <v>3</v>
      </c>
      <c r="Q742" s="27">
        <v>1</v>
      </c>
      <c r="R742" s="27" t="str">
        <f t="shared" si="67"/>
        <v>3-1</v>
      </c>
      <c r="S742" s="21">
        <v>0</v>
      </c>
      <c r="T742" s="20">
        <f>VLOOKUP($A742,Database!$A:$Y,10,FALSE)</f>
        <v>71</v>
      </c>
      <c r="U742" s="20">
        <f>VLOOKUP($A742,Database!$A:$Y,11,FALSE)</f>
        <v>104</v>
      </c>
      <c r="V742" s="20">
        <f>VLOOKUP($A742,Database!$A:$Y,12,FALSE)</f>
        <v>148</v>
      </c>
      <c r="W742" s="20" t="str">
        <f>VLOOKUP(A742,Database!A:M,13,FALSE)</f>
        <v>Terminé</v>
      </c>
      <c r="X742" s="20">
        <f>VLOOKUP($A742,Database!$A:$Y,20,FALSE)</f>
        <v>6</v>
      </c>
      <c r="Y742" s="20">
        <f>VLOOKUP($A742,Database!$A:$Y,21,FALSE)</f>
        <v>0</v>
      </c>
      <c r="Z742" s="20">
        <f t="shared" si="66"/>
        <v>0</v>
      </c>
      <c r="AA742" s="20">
        <f t="shared" si="68"/>
        <v>1</v>
      </c>
      <c r="AB742" s="20">
        <f t="shared" ca="1" si="69"/>
        <v>71</v>
      </c>
      <c r="AC742" s="20">
        <f t="shared" ca="1" si="70"/>
        <v>0</v>
      </c>
      <c r="AD742" s="20" t="str">
        <f ca="1">IF(AC742=0,"",IF(OR(ISBLANK(P742),ISBLANK(Q742)),"",IF(ISBLANK(VLOOKUP(A742,Database!A:AA,22,FALSE)),"",VLOOKUP(A742,Database!A:AA,22,FALSE))))</f>
        <v/>
      </c>
      <c r="AE742" s="20">
        <f ca="1">IFERROR(
   IF(
     OR(ISBLANK(P742),ISBLANK(Q742)),
     "",
     IF(
       AND(AB742&lt;&gt;"",OR(W742="Terminé",W742="En cours")),
       VLOOKUP(AD742,Setup_ScoreExactBonus!A:D,4,FALSE),
       0
     )),
  0)</f>
        <v>0</v>
      </c>
      <c r="AF742" s="21">
        <f t="shared" ca="1" si="71"/>
        <v>71</v>
      </c>
      <c r="AG742" s="21">
        <f ca="1">SUMIFS(AF$2:AF742,D$2:D742,D742)</f>
        <v>1318</v>
      </c>
    </row>
    <row r="743" spans="1:33" hidden="1" x14ac:dyDescent="0.35">
      <c r="A743" s="21">
        <f>IF(ISBLANK(B743),"",COUNTIF(B$2:B743,B743))-1</f>
        <v>27</v>
      </c>
      <c r="B743" s="27">
        <v>13</v>
      </c>
      <c r="C743" s="10">
        <f>VLOOKUP($A743+IF($A743=0,1,0),Database!$A:$Y,7,FALSE)</f>
        <v>46192</v>
      </c>
      <c r="D743" s="21" t="str">
        <f>VLOOKUP(Pronostics!$B743,Setup_MPP!$A:$G,3,FALSE)</f>
        <v>Julien_I</v>
      </c>
      <c r="E743" s="21" t="str">
        <f>VLOOKUP(Pronostics!$B743,Setup_MPP!$A:$G,2,FALSE)</f>
        <v>Julien INGE</v>
      </c>
      <c r="F743" s="21" t="str">
        <f>VLOOKUP($B743,Setup_MPP!$A:$E,4,FALSE)</f>
        <v>#C1E0EF</v>
      </c>
      <c r="G743" s="21" t="str">
        <f>VLOOKUP($B743,Setup_MPP!$A:$E,5,FALSE)</f>
        <v>#4F91B2</v>
      </c>
      <c r="H743" s="21" t="str">
        <f>IFERROR(IF(AND(A743&gt;=1,A743&lt;=104),VLOOKUP($A743,Location!$A:$J,6,FALSE),IF(A743=0,"Avant l'ouverture",IF(OR(A743=105,A743=106),"Bonus"))),"")</f>
        <v>Tour 2</v>
      </c>
      <c r="I743" s="21" t="str">
        <f>IF(LEFT(H743,4)="Tour",VLOOKUP(A743,Database!$A:$C,3,FALSE),"")</f>
        <v>B</v>
      </c>
      <c r="J743" s="21" t="str">
        <f>VLOOKUP($A743,Location!$A:$J,7,FALSE)</f>
        <v>Canada</v>
      </c>
      <c r="K743" s="21" t="str">
        <f>IFERROR(VLOOKUP(J743,Setup_Team!$B:$C,2,FALSE), "TDB")</f>
        <v>CAN</v>
      </c>
      <c r="L743" s="21" t="str">
        <f>VLOOKUP($A743,Location!$A:$J,8,FALSE)</f>
        <v>Qatar</v>
      </c>
      <c r="M743" s="21" t="str">
        <f>IFERROR(VLOOKUP(L743,Setup_Team!$B:$C,2,FALSE), "TDB")</f>
        <v>QAT</v>
      </c>
      <c r="N743" s="21" t="str">
        <f>VLOOKUP($A743,Location!$A:$J,9,FALSE)</f>
        <v>Vancouver</v>
      </c>
      <c r="O743" s="21" t="str">
        <f>VLOOKUP($A743,Location!$A:$J,10,FALSE)</f>
        <v>BC Place</v>
      </c>
      <c r="P743" s="27">
        <v>2</v>
      </c>
      <c r="Q743" s="27">
        <v>1</v>
      </c>
      <c r="R743" s="27" t="str">
        <f t="shared" si="67"/>
        <v>2-1</v>
      </c>
      <c r="S743" s="21">
        <v>0</v>
      </c>
      <c r="T743" s="20">
        <f>VLOOKUP($A743,Database!$A:$Y,10,FALSE)</f>
        <v>71</v>
      </c>
      <c r="U743" s="20">
        <f>VLOOKUP($A743,Database!$A:$Y,11,FALSE)</f>
        <v>104</v>
      </c>
      <c r="V743" s="20">
        <f>VLOOKUP($A743,Database!$A:$Y,12,FALSE)</f>
        <v>148</v>
      </c>
      <c r="W743" s="20" t="str">
        <f>VLOOKUP(A743,Database!A:M,13,FALSE)</f>
        <v>Terminé</v>
      </c>
      <c r="X743" s="20">
        <f>VLOOKUP($A743,Database!$A:$Y,20,FALSE)</f>
        <v>6</v>
      </c>
      <c r="Y743" s="20">
        <f>VLOOKUP($A743,Database!$A:$Y,21,FALSE)</f>
        <v>0</v>
      </c>
      <c r="Z743" s="20">
        <f t="shared" si="66"/>
        <v>0</v>
      </c>
      <c r="AA743" s="20">
        <f t="shared" si="68"/>
        <v>1</v>
      </c>
      <c r="AB743" s="20">
        <f t="shared" ca="1" si="69"/>
        <v>71</v>
      </c>
      <c r="AC743" s="20">
        <f t="shared" ca="1" si="70"/>
        <v>0</v>
      </c>
      <c r="AD743" s="20" t="str">
        <f ca="1">IF(AC743=0,"",IF(OR(ISBLANK(P743),ISBLANK(Q743)),"",IF(ISBLANK(VLOOKUP(A743,Database!A:AA,22,FALSE)),"",VLOOKUP(A743,Database!A:AA,22,FALSE))))</f>
        <v/>
      </c>
      <c r="AE743" s="20">
        <f ca="1">IFERROR(
   IF(
     OR(ISBLANK(P743),ISBLANK(Q743)),
     "",
     IF(
       AND(AB743&lt;&gt;"",OR(W743="Terminé",W743="En cours")),
       VLOOKUP(AD743,Setup_ScoreExactBonus!A:D,4,FALSE),
       0
     )),
  0)</f>
        <v>0</v>
      </c>
      <c r="AF743" s="21">
        <f t="shared" ca="1" si="71"/>
        <v>71</v>
      </c>
      <c r="AG743" s="21">
        <f ca="1">SUMIFS(AF$2:AF743,D$2:D743,D743)</f>
        <v>1318</v>
      </c>
    </row>
    <row r="744" spans="1:33" hidden="1" x14ac:dyDescent="0.35">
      <c r="A744" s="21">
        <f>IF(ISBLANK(B744),"",COUNTIF(B$2:B744,B744))-1</f>
        <v>27</v>
      </c>
      <c r="B744" s="27">
        <v>14</v>
      </c>
      <c r="C744" s="10">
        <f>VLOOKUP($A744+IF($A744=0,1,0),Database!$A:$Y,7,FALSE)</f>
        <v>46192</v>
      </c>
      <c r="D744" s="21" t="str">
        <f>VLOOKUP(Pronostics!$B744,Setup_MPP!$A:$G,3,FALSE)</f>
        <v>MarieEYT</v>
      </c>
      <c r="E744" s="21" t="str">
        <f>VLOOKUP(Pronostics!$B744,Setup_MPP!$A:$G,2,FALSE)</f>
        <v>Marie EXBRAYAT</v>
      </c>
      <c r="F744" s="21" t="str">
        <f>VLOOKUP($B744,Setup_MPP!$A:$E,4,FALSE)</f>
        <v>#FFAFD2</v>
      </c>
      <c r="G744" s="21" t="str">
        <f>VLOOKUP($B744,Setup_MPP!$A:$E,5,FALSE)</f>
        <v>#F2589B</v>
      </c>
      <c r="H744" s="21" t="str">
        <f>IFERROR(IF(AND(A744&gt;=1,A744&lt;=104),VLOOKUP($A744,Location!$A:$J,6,FALSE),IF(A744=0,"Avant l'ouverture",IF(OR(A744=105,A744=106),"Bonus"))),"")</f>
        <v>Tour 2</v>
      </c>
      <c r="I744" s="21" t="str">
        <f>IF(LEFT(H744,4)="Tour",VLOOKUP(A744,Database!$A:$C,3,FALSE),"")</f>
        <v>B</v>
      </c>
      <c r="J744" s="21" t="str">
        <f>VLOOKUP($A744,Location!$A:$J,7,FALSE)</f>
        <v>Canada</v>
      </c>
      <c r="K744" s="21" t="str">
        <f>IFERROR(VLOOKUP(J744,Setup_Team!$B:$C,2,FALSE), "TDB")</f>
        <v>CAN</v>
      </c>
      <c r="L744" s="21" t="str">
        <f>VLOOKUP($A744,Location!$A:$J,8,FALSE)</f>
        <v>Qatar</v>
      </c>
      <c r="M744" s="21" t="str">
        <f>IFERROR(VLOOKUP(L744,Setup_Team!$B:$C,2,FALSE), "TDB")</f>
        <v>QAT</v>
      </c>
      <c r="N744" s="21" t="str">
        <f>VLOOKUP($A744,Location!$A:$J,9,FALSE)</f>
        <v>Vancouver</v>
      </c>
      <c r="O744" s="21" t="str">
        <f>VLOOKUP($A744,Location!$A:$J,10,FALSE)</f>
        <v>BC Place</v>
      </c>
      <c r="P744" s="27">
        <v>1</v>
      </c>
      <c r="Q744" s="27">
        <v>0</v>
      </c>
      <c r="R744" s="27" t="str">
        <f t="shared" si="67"/>
        <v>1-0</v>
      </c>
      <c r="S744" s="21">
        <v>0</v>
      </c>
      <c r="T744" s="20">
        <f>VLOOKUP($A744,Database!$A:$Y,10,FALSE)</f>
        <v>71</v>
      </c>
      <c r="U744" s="20">
        <f>VLOOKUP($A744,Database!$A:$Y,11,FALSE)</f>
        <v>104</v>
      </c>
      <c r="V744" s="20">
        <f>VLOOKUP($A744,Database!$A:$Y,12,FALSE)</f>
        <v>148</v>
      </c>
      <c r="W744" s="20" t="str">
        <f>VLOOKUP(A744,Database!A:M,13,FALSE)</f>
        <v>Terminé</v>
      </c>
      <c r="X744" s="20">
        <f>VLOOKUP($A744,Database!$A:$Y,20,FALSE)</f>
        <v>6</v>
      </c>
      <c r="Y744" s="20">
        <f>VLOOKUP($A744,Database!$A:$Y,21,FALSE)</f>
        <v>0</v>
      </c>
      <c r="Z744" s="20">
        <f t="shared" si="66"/>
        <v>0</v>
      </c>
      <c r="AA744" s="20">
        <f t="shared" si="68"/>
        <v>1</v>
      </c>
      <c r="AB744" s="20">
        <f t="shared" ca="1" si="69"/>
        <v>71</v>
      </c>
      <c r="AC744" s="20">
        <f t="shared" ca="1" si="70"/>
        <v>0</v>
      </c>
      <c r="AD744" s="20" t="str">
        <f ca="1">IF(AC744=0,"",IF(OR(ISBLANK(P744),ISBLANK(Q744)),"",IF(ISBLANK(VLOOKUP(A744,Database!A:AA,22,FALSE)),"",VLOOKUP(A744,Database!A:AA,22,FALSE))))</f>
        <v/>
      </c>
      <c r="AE744" s="20">
        <f ca="1">IFERROR(
   IF(
     OR(ISBLANK(P744),ISBLANK(Q744)),
     "",
     IF(
       AND(AB744&lt;&gt;"",OR(W744="Terminé",W744="En cours")),
       VLOOKUP(AD744,Setup_ScoreExactBonus!A:D,4,FALSE),
       0
     )),
  0)</f>
        <v>0</v>
      </c>
      <c r="AF744" s="21">
        <f t="shared" ca="1" si="71"/>
        <v>71</v>
      </c>
      <c r="AG744" s="21">
        <f ca="1">SUMIFS(AF$2:AF744,D$2:D744,D744)</f>
        <v>1011</v>
      </c>
    </row>
    <row r="745" spans="1:33" hidden="1" x14ac:dyDescent="0.35">
      <c r="A745" s="21">
        <f>IF(ISBLANK(B745),"",COUNTIF(B$2:B745,B745))-1</f>
        <v>27</v>
      </c>
      <c r="B745" s="27">
        <v>15</v>
      </c>
      <c r="C745" s="10">
        <f>VLOOKUP($A745+IF($A745=0,1,0),Database!$A:$Y,7,FALSE)</f>
        <v>46192</v>
      </c>
      <c r="D745" s="21" t="str">
        <f>VLOOKUP(Pronostics!$B745,Setup_MPP!$A:$G,3,FALSE)</f>
        <v>Amino28</v>
      </c>
      <c r="E745" s="21" t="str">
        <f>VLOOKUP(Pronostics!$B745,Setup_MPP!$A:$G,2,FALSE)</f>
        <v>Amine ZARROUKI</v>
      </c>
      <c r="F745" s="21" t="str">
        <f>VLOOKUP($B745,Setup_MPP!$A:$E,4,FALSE)</f>
        <v>#FF9898</v>
      </c>
      <c r="G745" s="21" t="str">
        <f>VLOOKUP($B745,Setup_MPP!$A:$E,5,FALSE)</f>
        <v>#FF5D5D</v>
      </c>
      <c r="H745" s="21" t="str">
        <f>IFERROR(IF(AND(A745&gt;=1,A745&lt;=104),VLOOKUP($A745,Location!$A:$J,6,FALSE),IF(A745=0,"Avant l'ouverture",IF(OR(A745=105,A745=106),"Bonus"))),"")</f>
        <v>Tour 2</v>
      </c>
      <c r="I745" s="21" t="str">
        <f>IF(LEFT(H745,4)="Tour",VLOOKUP(A745,Database!$A:$C,3,FALSE),"")</f>
        <v>B</v>
      </c>
      <c r="J745" s="21" t="str">
        <f>VLOOKUP($A745,Location!$A:$J,7,FALSE)</f>
        <v>Canada</v>
      </c>
      <c r="K745" s="21" t="str">
        <f>IFERROR(VLOOKUP(J745,Setup_Team!$B:$C,2,FALSE), "TDB")</f>
        <v>CAN</v>
      </c>
      <c r="L745" s="21" t="str">
        <f>VLOOKUP($A745,Location!$A:$J,8,FALSE)</f>
        <v>Qatar</v>
      </c>
      <c r="M745" s="21" t="str">
        <f>IFERROR(VLOOKUP(L745,Setup_Team!$B:$C,2,FALSE), "TDB")</f>
        <v>QAT</v>
      </c>
      <c r="N745" s="21" t="str">
        <f>VLOOKUP($A745,Location!$A:$J,9,FALSE)</f>
        <v>Vancouver</v>
      </c>
      <c r="O745" s="21" t="str">
        <f>VLOOKUP($A745,Location!$A:$J,10,FALSE)</f>
        <v>BC Place</v>
      </c>
      <c r="P745" s="27">
        <v>2</v>
      </c>
      <c r="Q745" s="27">
        <v>0</v>
      </c>
      <c r="R745" s="27" t="str">
        <f t="shared" si="67"/>
        <v>2-0</v>
      </c>
      <c r="S745" s="21">
        <v>0</v>
      </c>
      <c r="T745" s="20">
        <f>VLOOKUP($A745,Database!$A:$Y,10,FALSE)</f>
        <v>71</v>
      </c>
      <c r="U745" s="20">
        <f>VLOOKUP($A745,Database!$A:$Y,11,FALSE)</f>
        <v>104</v>
      </c>
      <c r="V745" s="20">
        <f>VLOOKUP($A745,Database!$A:$Y,12,FALSE)</f>
        <v>148</v>
      </c>
      <c r="W745" s="20" t="str">
        <f>VLOOKUP(A745,Database!A:M,13,FALSE)</f>
        <v>Terminé</v>
      </c>
      <c r="X745" s="20">
        <f>VLOOKUP($A745,Database!$A:$Y,20,FALSE)</f>
        <v>6</v>
      </c>
      <c r="Y745" s="20">
        <f>VLOOKUP($A745,Database!$A:$Y,21,FALSE)</f>
        <v>0</v>
      </c>
      <c r="Z745" s="20">
        <f t="shared" si="66"/>
        <v>0</v>
      </c>
      <c r="AA745" s="20">
        <f t="shared" si="68"/>
        <v>1</v>
      </c>
      <c r="AB745" s="20">
        <f t="shared" ca="1" si="69"/>
        <v>71</v>
      </c>
      <c r="AC745" s="20">
        <f t="shared" ca="1" si="70"/>
        <v>0</v>
      </c>
      <c r="AD745" s="20" t="str">
        <f ca="1">IF(AC745=0,"",IF(OR(ISBLANK(P745),ISBLANK(Q745)),"",IF(ISBLANK(VLOOKUP(A745,Database!A:AA,22,FALSE)),"",VLOOKUP(A745,Database!A:AA,22,FALSE))))</f>
        <v/>
      </c>
      <c r="AE745" s="20">
        <f ca="1">IFERROR(
   IF(
     OR(ISBLANK(P745),ISBLANK(Q745)),
     "",
     IF(
       AND(AB745&lt;&gt;"",OR(W745="Terminé",W745="En cours")),
       VLOOKUP(AD745,Setup_ScoreExactBonus!A:D,4,FALSE),
       0
     )),
  0)</f>
        <v>0</v>
      </c>
      <c r="AF745" s="21">
        <f t="shared" ca="1" si="71"/>
        <v>71</v>
      </c>
      <c r="AG745" s="21">
        <f ca="1">SUMIFS(AF$2:AF745,D$2:D745,D745)</f>
        <v>1008</v>
      </c>
    </row>
    <row r="746" spans="1:33" hidden="1" x14ac:dyDescent="0.35">
      <c r="A746" s="21">
        <f>IF(ISBLANK(B746),"",COUNTIF(B$2:B746,B746))-1</f>
        <v>27</v>
      </c>
      <c r="B746" s="27">
        <v>16</v>
      </c>
      <c r="C746" s="10">
        <f>VLOOKUP($A746+IF($A746=0,1,0),Database!$A:$Y,7,FALSE)</f>
        <v>46192</v>
      </c>
      <c r="D746" s="21" t="str">
        <f>VLOOKUP(Pronostics!$B746,Setup_MPP!$A:$G,3,FALSE)</f>
        <v>RomaLaura</v>
      </c>
      <c r="E746" s="21" t="str">
        <f>VLOOKUP(Pronostics!$B746,Setup_MPP!$A:$G,2,FALSE)</f>
        <v>Laura GIULIANO</v>
      </c>
      <c r="F746" s="21" t="str">
        <f>VLOOKUP($B746,Setup_MPP!$A:$E,4,FALSE)</f>
        <v>#86A4FE</v>
      </c>
      <c r="G746" s="21" t="str">
        <f>VLOOKUP($B746,Setup_MPP!$A:$E,5,FALSE)</f>
        <v>#3769FF</v>
      </c>
      <c r="H746" s="21" t="str">
        <f>IFERROR(IF(AND(A746&gt;=1,A746&lt;=104),VLOOKUP($A746,Location!$A:$J,6,FALSE),IF(A746=0,"Avant l'ouverture",IF(OR(A746=105,A746=106),"Bonus"))),"")</f>
        <v>Tour 2</v>
      </c>
      <c r="I746" s="21" t="str">
        <f>IF(LEFT(H746,4)="Tour",VLOOKUP(A746,Database!$A:$C,3,FALSE),"")</f>
        <v>B</v>
      </c>
      <c r="J746" s="21" t="str">
        <f>VLOOKUP($A746,Location!$A:$J,7,FALSE)</f>
        <v>Canada</v>
      </c>
      <c r="K746" s="21" t="str">
        <f>IFERROR(VLOOKUP(J746,Setup_Team!$B:$C,2,FALSE), "TDB")</f>
        <v>CAN</v>
      </c>
      <c r="L746" s="21" t="str">
        <f>VLOOKUP($A746,Location!$A:$J,8,FALSE)</f>
        <v>Qatar</v>
      </c>
      <c r="M746" s="21" t="str">
        <f>IFERROR(VLOOKUP(L746,Setup_Team!$B:$C,2,FALSE), "TDB")</f>
        <v>QAT</v>
      </c>
      <c r="N746" s="21" t="str">
        <f>VLOOKUP($A746,Location!$A:$J,9,FALSE)</f>
        <v>Vancouver</v>
      </c>
      <c r="O746" s="21" t="str">
        <f>VLOOKUP($A746,Location!$A:$J,10,FALSE)</f>
        <v>BC Place</v>
      </c>
      <c r="P746" s="27">
        <v>2</v>
      </c>
      <c r="Q746" s="27">
        <v>0</v>
      </c>
      <c r="R746" s="27" t="str">
        <f t="shared" si="67"/>
        <v>2-0</v>
      </c>
      <c r="S746" s="21">
        <v>0</v>
      </c>
      <c r="T746" s="20">
        <f>VLOOKUP($A746,Database!$A:$Y,10,FALSE)</f>
        <v>71</v>
      </c>
      <c r="U746" s="20">
        <f>VLOOKUP($A746,Database!$A:$Y,11,FALSE)</f>
        <v>104</v>
      </c>
      <c r="V746" s="20">
        <f>VLOOKUP($A746,Database!$A:$Y,12,FALSE)</f>
        <v>148</v>
      </c>
      <c r="W746" s="20" t="str">
        <f>VLOOKUP(A746,Database!A:M,13,FALSE)</f>
        <v>Terminé</v>
      </c>
      <c r="X746" s="20">
        <f>VLOOKUP($A746,Database!$A:$Y,20,FALSE)</f>
        <v>6</v>
      </c>
      <c r="Y746" s="20">
        <f>VLOOKUP($A746,Database!$A:$Y,21,FALSE)</f>
        <v>0</v>
      </c>
      <c r="Z746" s="20">
        <f t="shared" si="66"/>
        <v>0</v>
      </c>
      <c r="AA746" s="20">
        <f t="shared" si="68"/>
        <v>1</v>
      </c>
      <c r="AB746" s="20">
        <f t="shared" ca="1" si="69"/>
        <v>71</v>
      </c>
      <c r="AC746" s="20">
        <f t="shared" ca="1" si="70"/>
        <v>0</v>
      </c>
      <c r="AD746" s="20" t="str">
        <f ca="1">IF(AC746=0,"",IF(OR(ISBLANK(P746),ISBLANK(Q746)),"",IF(ISBLANK(VLOOKUP(A746,Database!A:AA,22,FALSE)),"",VLOOKUP(A746,Database!A:AA,22,FALSE))))</f>
        <v/>
      </c>
      <c r="AE746" s="20">
        <f ca="1">IFERROR(
   IF(
     OR(ISBLANK(P746),ISBLANK(Q746)),
     "",
     IF(
       AND(AB746&lt;&gt;"",OR(W746="Terminé",W746="En cours")),
       VLOOKUP(AD746,Setup_ScoreExactBonus!A:D,4,FALSE),
       0
     )),
  0)</f>
        <v>0</v>
      </c>
      <c r="AF746" s="21">
        <f t="shared" ca="1" si="71"/>
        <v>71</v>
      </c>
      <c r="AG746" s="21">
        <f ca="1">SUMIFS(AF$2:AF746,D$2:D746,D746)</f>
        <v>579</v>
      </c>
    </row>
    <row r="747" spans="1:33" hidden="1" x14ac:dyDescent="0.35">
      <c r="A747" s="21">
        <f>IF(ISBLANK(B747),"",COUNTIF(B$2:B747,B747))-1</f>
        <v>27</v>
      </c>
      <c r="B747" s="27">
        <v>17</v>
      </c>
      <c r="C747" s="10">
        <f>VLOOKUP($A747+IF($A747=0,1,0),Database!$A:$Y,7,FALSE)</f>
        <v>46192</v>
      </c>
      <c r="D747" s="21" t="str">
        <f>VLOOKUP(Pronostics!$B747,Setup_MPP!$A:$G,3,FALSE)</f>
        <v>Julien_cri</v>
      </c>
      <c r="E747" s="21" t="str">
        <f>VLOOKUP(Pronostics!$B747,Setup_MPP!$A:$G,2,FALSE)</f>
        <v>Julien CRIMOTEL</v>
      </c>
      <c r="F747" s="21" t="str">
        <f>VLOOKUP($B747,Setup_MPP!$A:$E,4,FALSE)</f>
        <v>#FFB0B0</v>
      </c>
      <c r="G747" s="21" t="str">
        <f>VLOOKUP($B747,Setup_MPP!$A:$E,5,FALSE)</f>
        <v>#F25757</v>
      </c>
      <c r="H747" s="21" t="str">
        <f>IFERROR(IF(AND(A747&gt;=1,A747&lt;=104),VLOOKUP($A747,Location!$A:$J,6,FALSE),IF(A747=0,"Avant l'ouverture",IF(OR(A747=105,A747=106),"Bonus"))),"")</f>
        <v>Tour 2</v>
      </c>
      <c r="I747" s="21" t="str">
        <f>IF(LEFT(H747,4)="Tour",VLOOKUP(A747,Database!$A:$C,3,FALSE),"")</f>
        <v>B</v>
      </c>
      <c r="J747" s="21" t="str">
        <f>VLOOKUP($A747,Location!$A:$J,7,FALSE)</f>
        <v>Canada</v>
      </c>
      <c r="K747" s="21" t="str">
        <f>IFERROR(VLOOKUP(J747,Setup_Team!$B:$C,2,FALSE), "TDB")</f>
        <v>CAN</v>
      </c>
      <c r="L747" s="21" t="str">
        <f>VLOOKUP($A747,Location!$A:$J,8,FALSE)</f>
        <v>Qatar</v>
      </c>
      <c r="M747" s="21" t="str">
        <f>IFERROR(VLOOKUP(L747,Setup_Team!$B:$C,2,FALSE), "TDB")</f>
        <v>QAT</v>
      </c>
      <c r="N747" s="21" t="str">
        <f>VLOOKUP($A747,Location!$A:$J,9,FALSE)</f>
        <v>Vancouver</v>
      </c>
      <c r="O747" s="21" t="str">
        <f>VLOOKUP($A747,Location!$A:$J,10,FALSE)</f>
        <v>BC Place</v>
      </c>
      <c r="P747" s="27">
        <v>2</v>
      </c>
      <c r="Q747" s="27">
        <v>1</v>
      </c>
      <c r="R747" s="27" t="str">
        <f t="shared" si="67"/>
        <v>2-1</v>
      </c>
      <c r="S747" s="21">
        <v>0</v>
      </c>
      <c r="T747" s="20">
        <f>VLOOKUP($A747,Database!$A:$Y,10,FALSE)</f>
        <v>71</v>
      </c>
      <c r="U747" s="20">
        <f>VLOOKUP($A747,Database!$A:$Y,11,FALSE)</f>
        <v>104</v>
      </c>
      <c r="V747" s="20">
        <f>VLOOKUP($A747,Database!$A:$Y,12,FALSE)</f>
        <v>148</v>
      </c>
      <c r="W747" s="20" t="str">
        <f>VLOOKUP(A747,Database!A:M,13,FALSE)</f>
        <v>Terminé</v>
      </c>
      <c r="X747" s="20">
        <f>VLOOKUP($A747,Database!$A:$Y,20,FALSE)</f>
        <v>6</v>
      </c>
      <c r="Y747" s="20">
        <f>VLOOKUP($A747,Database!$A:$Y,21,FALSE)</f>
        <v>0</v>
      </c>
      <c r="Z747" s="20">
        <f t="shared" si="66"/>
        <v>0</v>
      </c>
      <c r="AA747" s="20">
        <f t="shared" si="68"/>
        <v>1</v>
      </c>
      <c r="AB747" s="20">
        <f t="shared" ca="1" si="69"/>
        <v>71</v>
      </c>
      <c r="AC747" s="20">
        <f t="shared" ca="1" si="70"/>
        <v>0</v>
      </c>
      <c r="AD747" s="20" t="str">
        <f ca="1">IF(AC747=0,"",IF(OR(ISBLANK(P747),ISBLANK(Q747)),"",IF(ISBLANK(VLOOKUP(A747,Database!A:AA,22,FALSE)),"",VLOOKUP(A747,Database!A:AA,22,FALSE))))</f>
        <v/>
      </c>
      <c r="AE747" s="20">
        <f ca="1">IFERROR(
   IF(
     OR(ISBLANK(P747),ISBLANK(Q747)),
     "",
     IF(
       AND(AB747&lt;&gt;"",OR(W747="Terminé",W747="En cours")),
       VLOOKUP(AD747,Setup_ScoreExactBonus!A:D,4,FALSE),
       0
     )),
  0)</f>
        <v>0</v>
      </c>
      <c r="AF747" s="21">
        <f t="shared" ca="1" si="71"/>
        <v>71</v>
      </c>
      <c r="AG747" s="21">
        <f ca="1">SUMIFS(AF$2:AF747,D$2:D747,D747)</f>
        <v>994</v>
      </c>
    </row>
    <row r="748" spans="1:33" hidden="1" x14ac:dyDescent="0.35">
      <c r="A748" s="21">
        <f>IF(ISBLANK(B748),"",COUNTIF(B$2:B748,B748))-1</f>
        <v>27</v>
      </c>
      <c r="B748" s="27">
        <v>18</v>
      </c>
      <c r="C748" s="10">
        <f>VLOOKUP($A748+IF($A748=0,1,0),Database!$A:$Y,7,FALSE)</f>
        <v>46192</v>
      </c>
      <c r="D748" s="21" t="str">
        <f>VLOOKUP(Pronostics!$B748,Setup_MPP!$A:$G,3,FALSE)</f>
        <v>Cartone</v>
      </c>
      <c r="E748" s="21" t="str">
        <f>VLOOKUP(Pronostics!$B748,Setup_MPP!$A:$G,2,FALSE)</f>
        <v>Quentin CARTON</v>
      </c>
      <c r="F748" s="21" t="str">
        <f>VLOOKUP($B748,Setup_MPP!$A:$E,4,FALSE)</f>
        <v>#F0BC42</v>
      </c>
      <c r="G748" s="21" t="str">
        <f>VLOOKUP($B748,Setup_MPP!$A:$E,5,FALSE)</f>
        <v>#8E1F2F</v>
      </c>
      <c r="H748" s="21" t="str">
        <f>IFERROR(IF(AND(A748&gt;=1,A748&lt;=104),VLOOKUP($A748,Location!$A:$J,6,FALSE),IF(A748=0,"Avant l'ouverture",IF(OR(A748=105,A748=106),"Bonus"))),"")</f>
        <v>Tour 2</v>
      </c>
      <c r="I748" s="21" t="str">
        <f>IF(LEFT(H748,4)="Tour",VLOOKUP(A748,Database!$A:$C,3,FALSE),"")</f>
        <v>B</v>
      </c>
      <c r="J748" s="21" t="str">
        <f>VLOOKUP($A748,Location!$A:$J,7,FALSE)</f>
        <v>Canada</v>
      </c>
      <c r="K748" s="21" t="str">
        <f>IFERROR(VLOOKUP(J748,Setup_Team!$B:$C,2,FALSE), "TDB")</f>
        <v>CAN</v>
      </c>
      <c r="L748" s="21" t="str">
        <f>VLOOKUP($A748,Location!$A:$J,8,FALSE)</f>
        <v>Qatar</v>
      </c>
      <c r="M748" s="21" t="str">
        <f>IFERROR(VLOOKUP(L748,Setup_Team!$B:$C,2,FALSE), "TDB")</f>
        <v>QAT</v>
      </c>
      <c r="N748" s="21" t="str">
        <f>VLOOKUP($A748,Location!$A:$J,9,FALSE)</f>
        <v>Vancouver</v>
      </c>
      <c r="O748" s="21" t="str">
        <f>VLOOKUP($A748,Location!$A:$J,10,FALSE)</f>
        <v>BC Place</v>
      </c>
      <c r="P748" s="27">
        <v>2</v>
      </c>
      <c r="Q748" s="27">
        <v>0</v>
      </c>
      <c r="R748" s="27" t="str">
        <f t="shared" si="67"/>
        <v>2-0</v>
      </c>
      <c r="S748" s="21">
        <v>0</v>
      </c>
      <c r="T748" s="20">
        <f>VLOOKUP($A748,Database!$A:$Y,10,FALSE)</f>
        <v>71</v>
      </c>
      <c r="U748" s="20">
        <f>VLOOKUP($A748,Database!$A:$Y,11,FALSE)</f>
        <v>104</v>
      </c>
      <c r="V748" s="20">
        <f>VLOOKUP($A748,Database!$A:$Y,12,FALSE)</f>
        <v>148</v>
      </c>
      <c r="W748" s="20" t="str">
        <f>VLOOKUP(A748,Database!A:M,13,FALSE)</f>
        <v>Terminé</v>
      </c>
      <c r="X748" s="20">
        <f>VLOOKUP($A748,Database!$A:$Y,20,FALSE)</f>
        <v>6</v>
      </c>
      <c r="Y748" s="20">
        <f>VLOOKUP($A748,Database!$A:$Y,21,FALSE)</f>
        <v>0</v>
      </c>
      <c r="Z748" s="20">
        <f t="shared" si="66"/>
        <v>0</v>
      </c>
      <c r="AA748" s="20">
        <f t="shared" si="68"/>
        <v>1</v>
      </c>
      <c r="AB748" s="20">
        <f t="shared" ca="1" si="69"/>
        <v>71</v>
      </c>
      <c r="AC748" s="20">
        <f t="shared" ca="1" si="70"/>
        <v>0</v>
      </c>
      <c r="AD748" s="20" t="str">
        <f ca="1">IF(AC748=0,"",IF(OR(ISBLANK(P748),ISBLANK(Q748)),"",IF(ISBLANK(VLOOKUP(A748,Database!A:AA,22,FALSE)),"",VLOOKUP(A748,Database!A:AA,22,FALSE))))</f>
        <v/>
      </c>
      <c r="AE748" s="20">
        <f ca="1">IFERROR(
   IF(
     OR(ISBLANK(P748),ISBLANK(Q748)),
     "",
     IF(
       AND(AB748&lt;&gt;"",OR(W748="Terminé",W748="En cours")),
       VLOOKUP(AD748,Setup_ScoreExactBonus!A:D,4,FALSE),
       0
     )),
  0)</f>
        <v>0</v>
      </c>
      <c r="AF748" s="21">
        <f t="shared" ca="1" si="71"/>
        <v>71</v>
      </c>
      <c r="AG748" s="21">
        <f ca="1">SUMIFS(AF$2:AF748,D$2:D748,D748)</f>
        <v>1105</v>
      </c>
    </row>
    <row r="749" spans="1:33" hidden="1" x14ac:dyDescent="0.35">
      <c r="A749" s="21">
        <f>IF(ISBLANK(B749),"",COUNTIF(B$2:B749,B749))-1</f>
        <v>27</v>
      </c>
      <c r="B749" s="27">
        <v>19</v>
      </c>
      <c r="C749" s="10">
        <f>VLOOKUP($A749+IF($A749=0,1,0),Database!$A:$Y,7,FALSE)</f>
        <v>46192</v>
      </c>
      <c r="D749" s="21" t="str">
        <f>VLOOKUP(Pronostics!$B749,Setup_MPP!$A:$G,3,FALSE)</f>
        <v>YramVi</v>
      </c>
      <c r="E749" s="21" t="str">
        <f>VLOOKUP(Pronostics!$B749,Setup_MPP!$A:$G,2,FALSE)</f>
        <v>Eyram TETSHIE</v>
      </c>
      <c r="F749" s="21" t="str">
        <f>VLOOKUP($B749,Setup_MPP!$A:$E,4,FALSE)</f>
        <v>#E8B28F</v>
      </c>
      <c r="G749" s="21" t="str">
        <f>VLOOKUP($B749,Setup_MPP!$A:$E,5,FALSE)</f>
        <v>#E65568</v>
      </c>
      <c r="H749" s="21" t="str">
        <f>IFERROR(IF(AND(A749&gt;=1,A749&lt;=104),VLOOKUP($A749,Location!$A:$J,6,FALSE),IF(A749=0,"Avant l'ouverture",IF(OR(A749=105,A749=106),"Bonus"))),"")</f>
        <v>Tour 2</v>
      </c>
      <c r="I749" s="21" t="str">
        <f>IF(LEFT(H749,4)="Tour",VLOOKUP(A749,Database!$A:$C,3,FALSE),"")</f>
        <v>B</v>
      </c>
      <c r="J749" s="21" t="str">
        <f>VLOOKUP($A749,Location!$A:$J,7,FALSE)</f>
        <v>Canada</v>
      </c>
      <c r="K749" s="21" t="str">
        <f>IFERROR(VLOOKUP(J749,Setup_Team!$B:$C,2,FALSE), "TDB")</f>
        <v>CAN</v>
      </c>
      <c r="L749" s="21" t="str">
        <f>VLOOKUP($A749,Location!$A:$J,8,FALSE)</f>
        <v>Qatar</v>
      </c>
      <c r="M749" s="21" t="str">
        <f>IFERROR(VLOOKUP(L749,Setup_Team!$B:$C,2,FALSE), "TDB")</f>
        <v>QAT</v>
      </c>
      <c r="N749" s="21" t="str">
        <f>VLOOKUP($A749,Location!$A:$J,9,FALSE)</f>
        <v>Vancouver</v>
      </c>
      <c r="O749" s="21" t="str">
        <f>VLOOKUP($A749,Location!$A:$J,10,FALSE)</f>
        <v>BC Place</v>
      </c>
      <c r="P749" s="27">
        <v>1</v>
      </c>
      <c r="Q749" s="27">
        <v>0</v>
      </c>
      <c r="R749" s="27" t="str">
        <f t="shared" si="67"/>
        <v>1-0</v>
      </c>
      <c r="S749" s="21">
        <v>0</v>
      </c>
      <c r="T749" s="20">
        <f>VLOOKUP($A749,Database!$A:$Y,10,FALSE)</f>
        <v>71</v>
      </c>
      <c r="U749" s="20">
        <f>VLOOKUP($A749,Database!$A:$Y,11,FALSE)</f>
        <v>104</v>
      </c>
      <c r="V749" s="20">
        <f>VLOOKUP($A749,Database!$A:$Y,12,FALSE)</f>
        <v>148</v>
      </c>
      <c r="W749" s="20" t="str">
        <f>VLOOKUP(A749,Database!A:M,13,FALSE)</f>
        <v>Terminé</v>
      </c>
      <c r="X749" s="20">
        <f>VLOOKUP($A749,Database!$A:$Y,20,FALSE)</f>
        <v>6</v>
      </c>
      <c r="Y749" s="20">
        <f>VLOOKUP($A749,Database!$A:$Y,21,FALSE)</f>
        <v>0</v>
      </c>
      <c r="Z749" s="20">
        <f t="shared" si="66"/>
        <v>0</v>
      </c>
      <c r="AA749" s="20">
        <f t="shared" si="68"/>
        <v>1</v>
      </c>
      <c r="AB749" s="20">
        <f t="shared" ca="1" si="69"/>
        <v>71</v>
      </c>
      <c r="AC749" s="20">
        <f t="shared" ca="1" si="70"/>
        <v>0</v>
      </c>
      <c r="AD749" s="20" t="str">
        <f ca="1">IF(AC749=0,"",IF(OR(ISBLANK(P749),ISBLANK(Q749)),"",IF(ISBLANK(VLOOKUP(A749,Database!A:AA,22,FALSE)),"",VLOOKUP(A749,Database!A:AA,22,FALSE))))</f>
        <v/>
      </c>
      <c r="AE749" s="20">
        <f ca="1">IFERROR(
   IF(
     OR(ISBLANK(P749),ISBLANK(Q749)),
     "",
     IF(
       AND(AB749&lt;&gt;"",OR(W749="Terminé",W749="En cours")),
       VLOOKUP(AD749,Setup_ScoreExactBonus!A:D,4,FALSE),
       0
     )),
  0)</f>
        <v>0</v>
      </c>
      <c r="AF749" s="21">
        <f t="shared" ca="1" si="71"/>
        <v>71</v>
      </c>
      <c r="AG749" s="21">
        <f ca="1">SUMIFS(AF$2:AF749,D$2:D749,D749)</f>
        <v>956</v>
      </c>
    </row>
    <row r="750" spans="1:33" hidden="1" x14ac:dyDescent="0.35">
      <c r="A750" s="21">
        <f>IF(ISBLANK(B750),"",COUNTIF(B$2:B750,B750))-1</f>
        <v>27</v>
      </c>
      <c r="B750" s="27">
        <v>20</v>
      </c>
      <c r="C750" s="10">
        <f>VLOOKUP($A750+IF($A750=0,1,0),Database!$A:$Y,7,FALSE)</f>
        <v>46192</v>
      </c>
      <c r="D750" s="21" t="str">
        <f>VLOOKUP(Pronostics!$B750,Setup_MPP!$A:$G,3,FALSE)</f>
        <v>Anis_MaFihache</v>
      </c>
      <c r="E750" s="21" t="str">
        <f>VLOOKUP(Pronostics!$B750,Setup_MPP!$A:$G,2,FALSE)</f>
        <v>Anis LEBIK</v>
      </c>
      <c r="F750" s="21" t="str">
        <f>VLOOKUP($B750,Setup_MPP!$A:$E,4,FALSE)</f>
        <v>#60DC8C</v>
      </c>
      <c r="G750" s="21" t="str">
        <f>VLOOKUP($B750,Setup_MPP!$A:$E,5,FALSE)</f>
        <v>#22A34F</v>
      </c>
      <c r="H750" s="21" t="str">
        <f>IFERROR(IF(AND(A750&gt;=1,A750&lt;=104),VLOOKUP($A750,Location!$A:$J,6,FALSE),IF(A750=0,"Avant l'ouverture",IF(OR(A750=105,A750=106),"Bonus"))),"")</f>
        <v>Tour 2</v>
      </c>
      <c r="I750" s="21" t="str">
        <f>IF(LEFT(H750,4)="Tour",VLOOKUP(A750,Database!$A:$C,3,FALSE),"")</f>
        <v>B</v>
      </c>
      <c r="J750" s="21" t="str">
        <f>VLOOKUP($A750,Location!$A:$J,7,FALSE)</f>
        <v>Canada</v>
      </c>
      <c r="K750" s="21" t="str">
        <f>IFERROR(VLOOKUP(J750,Setup_Team!$B:$C,2,FALSE), "TDB")</f>
        <v>CAN</v>
      </c>
      <c r="L750" s="21" t="str">
        <f>VLOOKUP($A750,Location!$A:$J,8,FALSE)</f>
        <v>Qatar</v>
      </c>
      <c r="M750" s="21" t="str">
        <f>IFERROR(VLOOKUP(L750,Setup_Team!$B:$C,2,FALSE), "TDB")</f>
        <v>QAT</v>
      </c>
      <c r="N750" s="21" t="str">
        <f>VLOOKUP($A750,Location!$A:$J,9,FALSE)</f>
        <v>Vancouver</v>
      </c>
      <c r="O750" s="21" t="str">
        <f>VLOOKUP($A750,Location!$A:$J,10,FALSE)</f>
        <v>BC Place</v>
      </c>
      <c r="P750" s="27">
        <v>2</v>
      </c>
      <c r="Q750" s="27">
        <v>0</v>
      </c>
      <c r="R750" s="27" t="str">
        <f t="shared" si="67"/>
        <v>2-0</v>
      </c>
      <c r="S750" s="21">
        <v>0</v>
      </c>
      <c r="T750" s="20">
        <f>VLOOKUP($A750,Database!$A:$Y,10,FALSE)</f>
        <v>71</v>
      </c>
      <c r="U750" s="20">
        <f>VLOOKUP($A750,Database!$A:$Y,11,FALSE)</f>
        <v>104</v>
      </c>
      <c r="V750" s="20">
        <f>VLOOKUP($A750,Database!$A:$Y,12,FALSE)</f>
        <v>148</v>
      </c>
      <c r="W750" s="20" t="str">
        <f>VLOOKUP(A750,Database!A:M,13,FALSE)</f>
        <v>Terminé</v>
      </c>
      <c r="X750" s="20">
        <f>VLOOKUP($A750,Database!$A:$Y,20,FALSE)</f>
        <v>6</v>
      </c>
      <c r="Y750" s="20">
        <f>VLOOKUP($A750,Database!$A:$Y,21,FALSE)</f>
        <v>0</v>
      </c>
      <c r="Z750" s="20">
        <f t="shared" si="66"/>
        <v>0</v>
      </c>
      <c r="AA750" s="20">
        <f t="shared" si="68"/>
        <v>1</v>
      </c>
      <c r="AB750" s="20">
        <f t="shared" ca="1" si="69"/>
        <v>71</v>
      </c>
      <c r="AC750" s="20">
        <f t="shared" ca="1" si="70"/>
        <v>0</v>
      </c>
      <c r="AD750" s="20" t="str">
        <f ca="1">IF(AC750=0,"",IF(OR(ISBLANK(P750),ISBLANK(Q750)),"",IF(ISBLANK(VLOOKUP(A750,Database!A:AA,22,FALSE)),"",VLOOKUP(A750,Database!A:AA,22,FALSE))))</f>
        <v/>
      </c>
      <c r="AE750" s="20">
        <f ca="1">IFERROR(
   IF(
     OR(ISBLANK(P750),ISBLANK(Q750)),
     "",
     IF(
       AND(AB750&lt;&gt;"",OR(W750="Terminé",W750="En cours")),
       VLOOKUP(AD750,Setup_ScoreExactBonus!A:D,4,FALSE),
       0
     )),
  0)</f>
        <v>0</v>
      </c>
      <c r="AF750" s="21">
        <f t="shared" ca="1" si="71"/>
        <v>71</v>
      </c>
      <c r="AG750" s="21">
        <f ca="1">SUMIFS(AF$2:AF750,D$2:D750,D750)</f>
        <v>975</v>
      </c>
    </row>
    <row r="751" spans="1:33" hidden="1" x14ac:dyDescent="0.35">
      <c r="A751" s="21">
        <f>IF(ISBLANK(B751),"",COUNTIF(B$2:B751,B751))-1</f>
        <v>27</v>
      </c>
      <c r="B751" s="27">
        <v>21</v>
      </c>
      <c r="C751" s="10">
        <f>VLOOKUP($A751+IF($A751=0,1,0),Database!$A:$Y,7,FALSE)</f>
        <v>46192</v>
      </c>
      <c r="D751" s="21" t="str">
        <f>VLOOKUP(Pronostics!$B751,Setup_MPP!$A:$G,3,FALSE)</f>
        <v>JUJULABOSS13</v>
      </c>
      <c r="E751" s="21" t="str">
        <f>VLOOKUP(Pronostics!$B751,Setup_MPP!$A:$G,2,FALSE)</f>
        <v>Julia BOUANAN</v>
      </c>
      <c r="F751" s="21" t="str">
        <f>VLOOKUP($B751,Setup_MPP!$A:$E,4,FALSE)</f>
        <v>#2FAEE0</v>
      </c>
      <c r="G751" s="21" t="str">
        <f>VLOOKUP($B751,Setup_MPP!$A:$E,5,FALSE)</f>
        <v>#BEA064</v>
      </c>
      <c r="H751" s="21" t="str">
        <f>IFERROR(IF(AND(A751&gt;=1,A751&lt;=104),VLOOKUP($A751,Location!$A:$J,6,FALSE),IF(A751=0,"Avant l'ouverture",IF(OR(A751=105,A751=106),"Bonus"))),"")</f>
        <v>Tour 2</v>
      </c>
      <c r="I751" s="21" t="str">
        <f>IF(LEFT(H751,4)="Tour",VLOOKUP(A751,Database!$A:$C,3,FALSE),"")</f>
        <v>B</v>
      </c>
      <c r="J751" s="21" t="str">
        <f>VLOOKUP($A751,Location!$A:$J,7,FALSE)</f>
        <v>Canada</v>
      </c>
      <c r="K751" s="21" t="str">
        <f>IFERROR(VLOOKUP(J751,Setup_Team!$B:$C,2,FALSE), "TDB")</f>
        <v>CAN</v>
      </c>
      <c r="L751" s="21" t="str">
        <f>VLOOKUP($A751,Location!$A:$J,8,FALSE)</f>
        <v>Qatar</v>
      </c>
      <c r="M751" s="21" t="str">
        <f>IFERROR(VLOOKUP(L751,Setup_Team!$B:$C,2,FALSE), "TDB")</f>
        <v>QAT</v>
      </c>
      <c r="N751" s="21" t="str">
        <f>VLOOKUP($A751,Location!$A:$J,9,FALSE)</f>
        <v>Vancouver</v>
      </c>
      <c r="O751" s="21" t="str">
        <f>VLOOKUP($A751,Location!$A:$J,10,FALSE)</f>
        <v>BC Place</v>
      </c>
      <c r="P751" s="27">
        <v>1</v>
      </c>
      <c r="Q751" s="27">
        <v>2</v>
      </c>
      <c r="R751" s="27" t="str">
        <f t="shared" si="67"/>
        <v>1-2</v>
      </c>
      <c r="S751" s="21">
        <v>0</v>
      </c>
      <c r="T751" s="20">
        <f>VLOOKUP($A751,Database!$A:$Y,10,FALSE)</f>
        <v>71</v>
      </c>
      <c r="U751" s="20">
        <f>VLOOKUP($A751,Database!$A:$Y,11,FALSE)</f>
        <v>104</v>
      </c>
      <c r="V751" s="20">
        <f>VLOOKUP($A751,Database!$A:$Y,12,FALSE)</f>
        <v>148</v>
      </c>
      <c r="W751" s="20" t="str">
        <f>VLOOKUP(A751,Database!A:M,13,FALSE)</f>
        <v>Terminé</v>
      </c>
      <c r="X751" s="20">
        <f>VLOOKUP($A751,Database!$A:$Y,20,FALSE)</f>
        <v>6</v>
      </c>
      <c r="Y751" s="20">
        <f>VLOOKUP($A751,Database!$A:$Y,21,FALSE)</f>
        <v>0</v>
      </c>
      <c r="Z751" s="20">
        <f t="shared" si="66"/>
        <v>0</v>
      </c>
      <c r="AA751" s="20">
        <f t="shared" si="68"/>
        <v>0</v>
      </c>
      <c r="AB751" s="20">
        <f t="shared" ca="1" si="69"/>
        <v>0</v>
      </c>
      <c r="AC751" s="20">
        <f t="shared" ca="1" si="70"/>
        <v>0</v>
      </c>
      <c r="AD751" s="20" t="str">
        <f ca="1">IF(AC751=0,"",IF(OR(ISBLANK(P751),ISBLANK(Q751)),"",IF(ISBLANK(VLOOKUP(A751,Database!A:AA,22,FALSE)),"",VLOOKUP(A751,Database!A:AA,22,FALSE))))</f>
        <v/>
      </c>
      <c r="AE751" s="20">
        <f ca="1">IFERROR(
   IF(
     OR(ISBLANK(P751),ISBLANK(Q751)),
     "",
     IF(
       AND(AB751&lt;&gt;"",OR(W751="Terminé",W751="En cours")),
       VLOOKUP(AD751,Setup_ScoreExactBonus!A:D,4,FALSE),
       0
     )),
  0)</f>
        <v>0</v>
      </c>
      <c r="AF751" s="21">
        <f t="shared" ca="1" si="71"/>
        <v>0</v>
      </c>
      <c r="AG751" s="21">
        <f ca="1">SUMIFS(AF$2:AF751,D$2:D751,D751)</f>
        <v>1067</v>
      </c>
    </row>
    <row r="752" spans="1:33" hidden="1" x14ac:dyDescent="0.35">
      <c r="A752" s="21">
        <f>IF(ISBLANK(B752),"",COUNTIF(B$2:B752,B752))-1</f>
        <v>27</v>
      </c>
      <c r="B752" s="27">
        <v>22</v>
      </c>
      <c r="C752" s="10">
        <f>VLOOKUP($A752+IF($A752=0,1,0),Database!$A:$Y,7,FALSE)</f>
        <v>46192</v>
      </c>
      <c r="D752" s="21" t="str">
        <f>VLOOKUP(Pronostics!$B752,Setup_MPP!$A:$G,3,FALSE)</f>
        <v>Jujumsrd</v>
      </c>
      <c r="E752" s="21" t="str">
        <f>VLOOKUP(Pronostics!$B752,Setup_MPP!$A:$G,2,FALSE)</f>
        <v>Julie Mansard</v>
      </c>
      <c r="F752" s="21" t="str">
        <f>VLOOKUP($B752,Setup_MPP!$A:$E,4,FALSE)</f>
        <v>#41DEF0</v>
      </c>
      <c r="G752" s="21" t="str">
        <f>VLOOKUP($B752,Setup_MPP!$A:$E,5,FALSE)</f>
        <v>#0BA6B7</v>
      </c>
      <c r="H752" s="21" t="str">
        <f>IFERROR(IF(AND(A752&gt;=1,A752&lt;=104),VLOOKUP($A752,Location!$A:$J,6,FALSE),IF(A752=0,"Avant l'ouverture",IF(OR(A752=105,A752=106),"Bonus"))),"")</f>
        <v>Tour 2</v>
      </c>
      <c r="I752" s="21" t="str">
        <f>IF(LEFT(H752,4)="Tour",VLOOKUP(A752,Database!$A:$C,3,FALSE),"")</f>
        <v>B</v>
      </c>
      <c r="J752" s="21" t="str">
        <f>VLOOKUP($A752,Location!$A:$J,7,FALSE)</f>
        <v>Canada</v>
      </c>
      <c r="K752" s="21" t="str">
        <f>IFERROR(VLOOKUP(J752,Setup_Team!$B:$C,2,FALSE), "TDB")</f>
        <v>CAN</v>
      </c>
      <c r="L752" s="21" t="str">
        <f>VLOOKUP($A752,Location!$A:$J,8,FALSE)</f>
        <v>Qatar</v>
      </c>
      <c r="M752" s="21" t="str">
        <f>IFERROR(VLOOKUP(L752,Setup_Team!$B:$C,2,FALSE), "TDB")</f>
        <v>QAT</v>
      </c>
      <c r="N752" s="21" t="str">
        <f>VLOOKUP($A752,Location!$A:$J,9,FALSE)</f>
        <v>Vancouver</v>
      </c>
      <c r="O752" s="21" t="str">
        <f>VLOOKUP($A752,Location!$A:$J,10,FALSE)</f>
        <v>BC Place</v>
      </c>
      <c r="P752" s="27">
        <v>1</v>
      </c>
      <c r="Q752" s="27">
        <v>1</v>
      </c>
      <c r="R752" s="27" t="str">
        <f t="shared" si="67"/>
        <v>1-1</v>
      </c>
      <c r="S752" s="21">
        <v>0</v>
      </c>
      <c r="T752" s="20">
        <f>VLOOKUP($A752,Database!$A:$Y,10,FALSE)</f>
        <v>71</v>
      </c>
      <c r="U752" s="20">
        <f>VLOOKUP($A752,Database!$A:$Y,11,FALSE)</f>
        <v>104</v>
      </c>
      <c r="V752" s="20">
        <f>VLOOKUP($A752,Database!$A:$Y,12,FALSE)</f>
        <v>148</v>
      </c>
      <c r="W752" s="20" t="str">
        <f>VLOOKUP(A752,Database!A:M,13,FALSE)</f>
        <v>Terminé</v>
      </c>
      <c r="X752" s="20">
        <f>VLOOKUP($A752,Database!$A:$Y,20,FALSE)</f>
        <v>6</v>
      </c>
      <c r="Y752" s="20">
        <f>VLOOKUP($A752,Database!$A:$Y,21,FALSE)</f>
        <v>0</v>
      </c>
      <c r="Z752" s="20">
        <f t="shared" si="66"/>
        <v>0</v>
      </c>
      <c r="AA752" s="20">
        <f t="shared" si="68"/>
        <v>0</v>
      </c>
      <c r="AB752" s="20">
        <f t="shared" ca="1" si="69"/>
        <v>0</v>
      </c>
      <c r="AC752" s="20">
        <f t="shared" ca="1" si="70"/>
        <v>0</v>
      </c>
      <c r="AD752" s="20" t="str">
        <f ca="1">IF(AC752=0,"",IF(OR(ISBLANK(P752),ISBLANK(Q752)),"",IF(ISBLANK(VLOOKUP(A752,Database!A:AA,22,FALSE)),"",VLOOKUP(A752,Database!A:AA,22,FALSE))))</f>
        <v/>
      </c>
      <c r="AE752" s="20">
        <f ca="1">IFERROR(
   IF(
     OR(ISBLANK(P752),ISBLANK(Q752)),
     "",
     IF(
       AND(AB752&lt;&gt;"",OR(W752="Terminé",W752="En cours")),
       VLOOKUP(AD752,Setup_ScoreExactBonus!A:D,4,FALSE),
       0
     )),
  0)</f>
        <v>0</v>
      </c>
      <c r="AF752" s="21">
        <f t="shared" ca="1" si="71"/>
        <v>0</v>
      </c>
      <c r="AG752" s="21">
        <f ca="1">SUMIFS(AF$2:AF752,D$2:D752,D752)</f>
        <v>548</v>
      </c>
    </row>
    <row r="753" spans="1:33" hidden="1" x14ac:dyDescent="0.35">
      <c r="A753" s="21">
        <f>IF(ISBLANK(B753),"",COUNTIF(B$2:B753,B753))-1</f>
        <v>27</v>
      </c>
      <c r="B753" s="27">
        <v>23</v>
      </c>
      <c r="C753" s="10">
        <f>VLOOKUP($A753+IF($A753=0,1,0),Database!$A:$Y,7,FALSE)</f>
        <v>46192</v>
      </c>
      <c r="D753" s="21" t="str">
        <f>VLOOKUP(Pronostics!$B753,Setup_MPP!$A:$G,3,FALSE)</f>
        <v>DJUDJUPRONO</v>
      </c>
      <c r="E753" s="21" t="str">
        <f>VLOOKUP(Pronostics!$B753,Setup_MPP!$A:$G,2,FALSE)</f>
        <v>Juliette</v>
      </c>
      <c r="F753" s="21" t="str">
        <f>VLOOKUP($B753,Setup_MPP!$A:$E,4,FALSE)</f>
        <v>#F2A2A2</v>
      </c>
      <c r="G753" s="21" t="str">
        <f>VLOOKUP($B753,Setup_MPP!$A:$E,5,FALSE)</f>
        <v>#C25D5D</v>
      </c>
      <c r="H753" s="21" t="str">
        <f>IFERROR(IF(AND(A753&gt;=1,A753&lt;=104),VLOOKUP($A753,Location!$A:$J,6,FALSE),IF(A753=0,"Avant l'ouverture",IF(OR(A753=105,A753=106),"Bonus"))),"")</f>
        <v>Tour 2</v>
      </c>
      <c r="I753" s="21" t="str">
        <f>IF(LEFT(H753,4)="Tour",VLOOKUP(A753,Database!$A:$C,3,FALSE),"")</f>
        <v>B</v>
      </c>
      <c r="J753" s="21" t="str">
        <f>VLOOKUP($A753,Location!$A:$J,7,FALSE)</f>
        <v>Canada</v>
      </c>
      <c r="K753" s="21" t="str">
        <f>IFERROR(VLOOKUP(J753,Setup_Team!$B:$C,2,FALSE), "TDB")</f>
        <v>CAN</v>
      </c>
      <c r="L753" s="21" t="str">
        <f>VLOOKUP($A753,Location!$A:$J,8,FALSE)</f>
        <v>Qatar</v>
      </c>
      <c r="M753" s="21" t="str">
        <f>IFERROR(VLOOKUP(L753,Setup_Team!$B:$C,2,FALSE), "TDB")</f>
        <v>QAT</v>
      </c>
      <c r="N753" s="21" t="str">
        <f>VLOOKUP($A753,Location!$A:$J,9,FALSE)</f>
        <v>Vancouver</v>
      </c>
      <c r="O753" s="21" t="str">
        <f>VLOOKUP($A753,Location!$A:$J,10,FALSE)</f>
        <v>BC Place</v>
      </c>
      <c r="P753" s="27">
        <v>1</v>
      </c>
      <c r="Q753" s="27">
        <v>0</v>
      </c>
      <c r="R753" s="27" t="str">
        <f t="shared" si="67"/>
        <v>1-0</v>
      </c>
      <c r="S753" s="21">
        <v>0</v>
      </c>
      <c r="T753" s="20">
        <f>VLOOKUP($A753,Database!$A:$Y,10,FALSE)</f>
        <v>71</v>
      </c>
      <c r="U753" s="20">
        <f>VLOOKUP($A753,Database!$A:$Y,11,FALSE)</f>
        <v>104</v>
      </c>
      <c r="V753" s="20">
        <f>VLOOKUP($A753,Database!$A:$Y,12,FALSE)</f>
        <v>148</v>
      </c>
      <c r="W753" s="20" t="str">
        <f>VLOOKUP(A753,Database!A:M,13,FALSE)</f>
        <v>Terminé</v>
      </c>
      <c r="X753" s="20">
        <f>VLOOKUP($A753,Database!$A:$Y,20,FALSE)</f>
        <v>6</v>
      </c>
      <c r="Y753" s="20">
        <f>VLOOKUP($A753,Database!$A:$Y,21,FALSE)</f>
        <v>0</v>
      </c>
      <c r="Z753" s="20">
        <f t="shared" si="66"/>
        <v>0</v>
      </c>
      <c r="AA753" s="20">
        <f t="shared" si="68"/>
        <v>1</v>
      </c>
      <c r="AB753" s="20">
        <f t="shared" ca="1" si="69"/>
        <v>71</v>
      </c>
      <c r="AC753" s="20">
        <f t="shared" ca="1" si="70"/>
        <v>0</v>
      </c>
      <c r="AD753" s="20" t="str">
        <f ca="1">IF(AC753=0,"",IF(OR(ISBLANK(P753),ISBLANK(Q753)),"",IF(ISBLANK(VLOOKUP(A753,Database!A:AA,22,FALSE)),"",VLOOKUP(A753,Database!A:AA,22,FALSE))))</f>
        <v/>
      </c>
      <c r="AE753" s="20">
        <f ca="1">IFERROR(
   IF(
     OR(ISBLANK(P753),ISBLANK(Q753)),
     "",
     IF(
       AND(AB753&lt;&gt;"",OR(W753="Terminé",W753="En cours")),
       VLOOKUP(AD753,Setup_ScoreExactBonus!A:D,4,FALSE),
       0
     )),
  0)</f>
        <v>0</v>
      </c>
      <c r="AF753" s="21">
        <f t="shared" ca="1" si="71"/>
        <v>71</v>
      </c>
      <c r="AG753" s="21">
        <f ca="1">SUMIFS(AF$2:AF753,D$2:D753,D753)</f>
        <v>629</v>
      </c>
    </row>
    <row r="754" spans="1:33" hidden="1" x14ac:dyDescent="0.35">
      <c r="A754" s="21">
        <f>IF(ISBLANK(B754),"",COUNTIF(B$2:B754,B754))-1</f>
        <v>27</v>
      </c>
      <c r="B754" s="27">
        <v>24</v>
      </c>
      <c r="C754" s="10">
        <f>VLOOKUP($A754+IF($A754=0,1,0),Database!$A:$Y,7,FALSE)</f>
        <v>46192</v>
      </c>
      <c r="D754" s="21" t="str">
        <f>VLOOKUP(Pronostics!$B754,Setup_MPP!$A:$G,3,FALSE)</f>
        <v>Samyaaaaaaaaaa</v>
      </c>
      <c r="E754" s="21" t="str">
        <f>VLOOKUP(Pronostics!$B754,Setup_MPP!$A:$G,2,FALSE)</f>
        <v>Samya ALAOUI</v>
      </c>
      <c r="F754" s="21" t="str">
        <f>VLOOKUP($B754,Setup_MPP!$A:$E,4,FALSE)</f>
        <v>#A2F2C7</v>
      </c>
      <c r="G754" s="21" t="str">
        <f>VLOOKUP($B754,Setup_MPP!$A:$E,5,FALSE)</f>
        <v>#5DC18C</v>
      </c>
      <c r="H754" s="21" t="str">
        <f>IFERROR(IF(AND(A754&gt;=1,A754&lt;=104),VLOOKUP($A754,Location!$A:$J,6,FALSE),IF(A754=0,"Avant l'ouverture",IF(OR(A754=105,A754=106),"Bonus"))),"")</f>
        <v>Tour 2</v>
      </c>
      <c r="I754" s="21" t="str">
        <f>IF(LEFT(H754,4)="Tour",VLOOKUP(A754,Database!$A:$C,3,FALSE),"")</f>
        <v>B</v>
      </c>
      <c r="J754" s="21" t="str">
        <f>VLOOKUP($A754,Location!$A:$J,7,FALSE)</f>
        <v>Canada</v>
      </c>
      <c r="K754" s="21" t="str">
        <f>IFERROR(VLOOKUP(J754,Setup_Team!$B:$C,2,FALSE), "TDB")</f>
        <v>CAN</v>
      </c>
      <c r="L754" s="21" t="str">
        <f>VLOOKUP($A754,Location!$A:$J,8,FALSE)</f>
        <v>Qatar</v>
      </c>
      <c r="M754" s="21" t="str">
        <f>IFERROR(VLOOKUP(L754,Setup_Team!$B:$C,2,FALSE), "TDB")</f>
        <v>QAT</v>
      </c>
      <c r="N754" s="21" t="str">
        <f>VLOOKUP($A754,Location!$A:$J,9,FALSE)</f>
        <v>Vancouver</v>
      </c>
      <c r="O754" s="21" t="str">
        <f>VLOOKUP($A754,Location!$A:$J,10,FALSE)</f>
        <v>BC Place</v>
      </c>
      <c r="P754" s="27">
        <v>1</v>
      </c>
      <c r="Q754" s="27">
        <v>1</v>
      </c>
      <c r="R754" s="27" t="str">
        <f t="shared" si="67"/>
        <v>1-1</v>
      </c>
      <c r="S754" s="21">
        <v>0</v>
      </c>
      <c r="T754" s="20">
        <f>VLOOKUP($A754,Database!$A:$Y,10,FALSE)</f>
        <v>71</v>
      </c>
      <c r="U754" s="20">
        <f>VLOOKUP($A754,Database!$A:$Y,11,FALSE)</f>
        <v>104</v>
      </c>
      <c r="V754" s="20">
        <f>VLOOKUP($A754,Database!$A:$Y,12,FALSE)</f>
        <v>148</v>
      </c>
      <c r="W754" s="20" t="str">
        <f>VLOOKUP(A754,Database!A:M,13,FALSE)</f>
        <v>Terminé</v>
      </c>
      <c r="X754" s="20">
        <f>VLOOKUP($A754,Database!$A:$Y,20,FALSE)</f>
        <v>6</v>
      </c>
      <c r="Y754" s="20">
        <f>VLOOKUP($A754,Database!$A:$Y,21,FALSE)</f>
        <v>0</v>
      </c>
      <c r="Z754" s="20">
        <f t="shared" si="66"/>
        <v>0</v>
      </c>
      <c r="AA754" s="20">
        <f t="shared" si="68"/>
        <v>0</v>
      </c>
      <c r="AB754" s="20">
        <f t="shared" ca="1" si="69"/>
        <v>0</v>
      </c>
      <c r="AC754" s="20">
        <f t="shared" ca="1" si="70"/>
        <v>0</v>
      </c>
      <c r="AD754" s="20" t="str">
        <f ca="1">IF(AC754=0,"",IF(OR(ISBLANK(P754),ISBLANK(Q754)),"",IF(ISBLANK(VLOOKUP(A754,Database!A:AA,22,FALSE)),"",VLOOKUP(A754,Database!A:AA,22,FALSE))))</f>
        <v/>
      </c>
      <c r="AE754" s="20">
        <f ca="1">IFERROR(
   IF(
     OR(ISBLANK(P754),ISBLANK(Q754)),
     "",
     IF(
       AND(AB754&lt;&gt;"",OR(W754="Terminé",W754="En cours")),
       VLOOKUP(AD754,Setup_ScoreExactBonus!A:D,4,FALSE),
       0
     )),
  0)</f>
        <v>0</v>
      </c>
      <c r="AF754" s="21">
        <f t="shared" ca="1" si="71"/>
        <v>0</v>
      </c>
      <c r="AG754" s="21">
        <f ca="1">SUMIFS(AF$2:AF754,D$2:D754,D754)</f>
        <v>1096</v>
      </c>
    </row>
    <row r="755" spans="1:33" hidden="1" x14ac:dyDescent="0.35">
      <c r="A755" s="21">
        <f>IF(ISBLANK(B755),"",COUNTIF(B$2:B755,B755))-1</f>
        <v>27</v>
      </c>
      <c r="B755" s="27">
        <v>25</v>
      </c>
      <c r="C755" s="10">
        <f>VLOOKUP($A755+IF($A755=0,1,0),Database!$A:$Y,7,FALSE)</f>
        <v>46192</v>
      </c>
      <c r="D755" s="21" t="str">
        <f>VLOOKUP(Pronostics!$B755,Setup_MPP!$A:$G,3,FALSE)</f>
        <v>leaw0808</v>
      </c>
      <c r="E755" s="21" t="str">
        <f>VLOOKUP(Pronostics!$B755,Setup_MPP!$A:$G,2,FALSE)</f>
        <v>Léa WALOCQ</v>
      </c>
      <c r="F755" s="21" t="str">
        <f>VLOOKUP($B755,Setup_MPP!$A:$E,4,FALSE)</f>
        <v>#D1B9EB</v>
      </c>
      <c r="G755" s="21" t="str">
        <f>VLOOKUP($B755,Setup_MPP!$A:$E,5,FALSE)</f>
        <v>#B58BC7</v>
      </c>
      <c r="H755" s="21" t="str">
        <f>IFERROR(IF(AND(A755&gt;=1,A755&lt;=104),VLOOKUP($A755,Location!$A:$J,6,FALSE),IF(A755=0,"Avant l'ouverture",IF(OR(A755=105,A755=106),"Bonus"))),"")</f>
        <v>Tour 2</v>
      </c>
      <c r="I755" s="21" t="str">
        <f>IF(LEFT(H755,4)="Tour",VLOOKUP(A755,Database!$A:$C,3,FALSE),"")</f>
        <v>B</v>
      </c>
      <c r="J755" s="21" t="str">
        <f>VLOOKUP($A755,Location!$A:$J,7,FALSE)</f>
        <v>Canada</v>
      </c>
      <c r="K755" s="21" t="str">
        <f>IFERROR(VLOOKUP(J755,Setup_Team!$B:$C,2,FALSE), "TDB")</f>
        <v>CAN</v>
      </c>
      <c r="L755" s="21" t="str">
        <f>VLOOKUP($A755,Location!$A:$J,8,FALSE)</f>
        <v>Qatar</v>
      </c>
      <c r="M755" s="21" t="str">
        <f>IFERROR(VLOOKUP(L755,Setup_Team!$B:$C,2,FALSE), "TDB")</f>
        <v>QAT</v>
      </c>
      <c r="N755" s="21" t="str">
        <f>VLOOKUP($A755,Location!$A:$J,9,FALSE)</f>
        <v>Vancouver</v>
      </c>
      <c r="O755" s="21" t="str">
        <f>VLOOKUP($A755,Location!$A:$J,10,FALSE)</f>
        <v>BC Place</v>
      </c>
      <c r="P755" s="27">
        <v>2</v>
      </c>
      <c r="Q755" s="27">
        <v>0</v>
      </c>
      <c r="R755" s="27" t="str">
        <f t="shared" si="67"/>
        <v>2-0</v>
      </c>
      <c r="S755" s="21">
        <v>0</v>
      </c>
      <c r="T755" s="20">
        <f>VLOOKUP($A755,Database!$A:$Y,10,FALSE)</f>
        <v>71</v>
      </c>
      <c r="U755" s="20">
        <f>VLOOKUP($A755,Database!$A:$Y,11,FALSE)</f>
        <v>104</v>
      </c>
      <c r="V755" s="20">
        <f>VLOOKUP($A755,Database!$A:$Y,12,FALSE)</f>
        <v>148</v>
      </c>
      <c r="W755" s="20" t="str">
        <f>VLOOKUP(A755,Database!A:M,13,FALSE)</f>
        <v>Terminé</v>
      </c>
      <c r="X755" s="20">
        <f>VLOOKUP($A755,Database!$A:$Y,20,FALSE)</f>
        <v>6</v>
      </c>
      <c r="Y755" s="20">
        <f>VLOOKUP($A755,Database!$A:$Y,21,FALSE)</f>
        <v>0</v>
      </c>
      <c r="Z755" s="20">
        <f t="shared" si="66"/>
        <v>0</v>
      </c>
      <c r="AA755" s="20">
        <f t="shared" si="68"/>
        <v>1</v>
      </c>
      <c r="AB755" s="20">
        <f t="shared" ca="1" si="69"/>
        <v>71</v>
      </c>
      <c r="AC755" s="20">
        <f t="shared" ca="1" si="70"/>
        <v>0</v>
      </c>
      <c r="AD755" s="20" t="str">
        <f ca="1">IF(AC755=0,"",IF(OR(ISBLANK(P755),ISBLANK(Q755)),"",IF(ISBLANK(VLOOKUP(A755,Database!A:AA,22,FALSE)),"",VLOOKUP(A755,Database!A:AA,22,FALSE))))</f>
        <v/>
      </c>
      <c r="AE755" s="20">
        <f ca="1">IFERROR(
   IF(
     OR(ISBLANK(P755),ISBLANK(Q755)),
     "",
     IF(
       AND(AB755&lt;&gt;"",OR(W755="Terminé",W755="En cours")),
       VLOOKUP(AD755,Setup_ScoreExactBonus!A:D,4,FALSE),
       0
     )),
  0)</f>
        <v>0</v>
      </c>
      <c r="AF755" s="21">
        <f t="shared" ca="1" si="71"/>
        <v>71</v>
      </c>
      <c r="AG755" s="21">
        <f ca="1">SUMIFS(AF$2:AF755,D$2:D755,D755)</f>
        <v>874</v>
      </c>
    </row>
    <row r="756" spans="1:33" hidden="1" x14ac:dyDescent="0.35">
      <c r="A756" s="21">
        <f>IF(ISBLANK(B756),"",COUNTIF(B$2:B756,B756))-1</f>
        <v>27</v>
      </c>
      <c r="B756" s="27">
        <v>26</v>
      </c>
      <c r="C756" s="10">
        <v>46184.875</v>
      </c>
      <c r="D756" s="21" t="str">
        <f>VLOOKUP(Pronostics!$B756,Setup_MPP!$A:$G,3,FALSE)</f>
        <v>Mohamad#5GGG1</v>
      </c>
      <c r="E756" s="21" t="str">
        <f>VLOOKUP(Pronostics!$B756,Setup_MPP!$A:$G,2,FALSE)</f>
        <v>Mohamad EL KAWAS</v>
      </c>
      <c r="F756" s="21" t="str">
        <f>VLOOKUP($B756,Setup_MPP!$A:$E,4,FALSE)</f>
        <v>#EB8787</v>
      </c>
      <c r="G756" s="21" t="str">
        <f>VLOOKUP($B756,Setup_MPP!$A:$E,5,FALSE)</f>
        <v>#368E2C</v>
      </c>
      <c r="H756" s="21" t="str">
        <f>IFERROR(IF(AND(A756&gt;=1,A756&lt;=104),VLOOKUP($A756,Location!$A:$J,6,FALSE),IF(A756=0,"Avant l'ouverture",IF(OR(A756=105,A756=106),"Bonus"))),"")</f>
        <v>Tour 2</v>
      </c>
      <c r="I756" s="21" t="str">
        <f>IF(LEFT(H756,4)="Tour",VLOOKUP(A756,Database!$A:$C,3,FALSE),"")</f>
        <v>B</v>
      </c>
      <c r="J756" s="21" t="str">
        <f>VLOOKUP($A756,Location!$A:$J,7,FALSE)</f>
        <v>Canada</v>
      </c>
      <c r="K756" s="21" t="str">
        <f>IFERROR(VLOOKUP(J756,Setup_Team!$B:$C,2,FALSE), "TDB")</f>
        <v>CAN</v>
      </c>
      <c r="L756" s="21" t="str">
        <f>VLOOKUP($A756,Location!$A:$J,8,FALSE)</f>
        <v>Qatar</v>
      </c>
      <c r="M756" s="21" t="str">
        <f>IFERROR(VLOOKUP(L756,Setup_Team!$B:$C,2,FALSE), "TDB")</f>
        <v>QAT</v>
      </c>
      <c r="P756" s="21">
        <v>1</v>
      </c>
      <c r="Q756" s="21">
        <v>2</v>
      </c>
      <c r="R756" s="27" t="str">
        <f t="shared" si="67"/>
        <v>1-2</v>
      </c>
      <c r="S756" s="21">
        <v>0</v>
      </c>
      <c r="T756" s="20">
        <f>VLOOKUP($A756,Database!$A:$Y,10,FALSE)</f>
        <v>71</v>
      </c>
      <c r="U756" s="20">
        <f>VLOOKUP($A756,Database!$A:$Y,11,FALSE)</f>
        <v>104</v>
      </c>
      <c r="V756" s="20">
        <f>VLOOKUP($A756,Database!$A:$Y,12,FALSE)</f>
        <v>148</v>
      </c>
      <c r="W756" s="20" t="str">
        <f>VLOOKUP(A756,Database!A:M,13,FALSE)</f>
        <v>Terminé</v>
      </c>
      <c r="X756" s="20">
        <f>VLOOKUP($A756,Database!$A:$Y,20,FALSE)</f>
        <v>6</v>
      </c>
      <c r="Y756" s="20">
        <f>VLOOKUP($A756,Database!$A:$Y,21,FALSE)</f>
        <v>0</v>
      </c>
      <c r="Z756" s="20">
        <f t="shared" si="66"/>
        <v>0</v>
      </c>
      <c r="AA756" s="20">
        <f t="shared" si="68"/>
        <v>0</v>
      </c>
      <c r="AB756" s="20">
        <f t="shared" ca="1" si="69"/>
        <v>0</v>
      </c>
      <c r="AC756" s="20">
        <f t="shared" ca="1" si="70"/>
        <v>0</v>
      </c>
      <c r="AD756" s="20" t="str">
        <f ca="1">IF(AC756=0,"",IF(OR(ISBLANK(P756),ISBLANK(Q756)),"",IF(ISBLANK(VLOOKUP(A756,Database!A:AA,22,FALSE)),"",VLOOKUP(A756,Database!A:AA,22,FALSE))))</f>
        <v/>
      </c>
      <c r="AE756" s="20">
        <f ca="1">IFERROR(
   IF(
     OR(ISBLANK(P756),ISBLANK(Q756)),
     "",
     IF(
       AND(AB756&lt;&gt;"",OR(W756="Terminé",W756="En cours")),
       VLOOKUP(AD756,Setup_ScoreExactBonus!A:D,4,FALSE),
       0
     )),
  0)</f>
        <v>0</v>
      </c>
      <c r="AF756" s="21">
        <f t="shared" ca="1" si="71"/>
        <v>0</v>
      </c>
      <c r="AG756" s="21">
        <f ca="1">SUMIFS(AF$2:AF756,D$2:D756,D756)</f>
        <v>574</v>
      </c>
    </row>
    <row r="757" spans="1:33" hidden="1" x14ac:dyDescent="0.35">
      <c r="A757" s="21">
        <f>IF(ISBLANK(B757),"",COUNTIF(B$2:B757,B757))-1</f>
        <v>27</v>
      </c>
      <c r="B757" s="27">
        <v>27</v>
      </c>
      <c r="C757" s="10">
        <f>VLOOKUP($A757+IF($A757=0,1,0),Database!$A:$Y,7,FALSE)</f>
        <v>46192</v>
      </c>
      <c r="D757" s="21" t="str">
        <f>VLOOKUP(Pronostics!$B757,Setup_MPP!$A:$G,3,FALSE)</f>
        <v>maryemkappa</v>
      </c>
      <c r="E757" s="21" t="str">
        <f>VLOOKUP(Pronostics!$B757,Setup_MPP!$A:$G,2,FALSE)</f>
        <v>Maryem GUIZANI</v>
      </c>
      <c r="F757" s="21" t="str">
        <f>VLOOKUP($B757,Setup_MPP!$A:$E,4,FALSE)</f>
        <v>#BCA2F4</v>
      </c>
      <c r="G757" s="21" t="str">
        <f>VLOOKUP($B757,Setup_MPP!$A:$E,5,FALSE)</f>
        <v>#6D3DD5</v>
      </c>
      <c r="H757" s="21" t="str">
        <f>IFERROR(IF(AND(A757&gt;=1,A757&lt;=104),VLOOKUP($A757,Location!$A:$J,6,FALSE),IF(A757=0,"Avant l'ouverture",IF(OR(A757=105,A757=106),"Bonus"))),"")</f>
        <v>Tour 2</v>
      </c>
      <c r="I757" s="21" t="str">
        <f>IF(LEFT(H757,4)="Tour",VLOOKUP(A757,Database!$A:$C,3,FALSE),"")</f>
        <v>B</v>
      </c>
      <c r="J757" s="21" t="str">
        <f>VLOOKUP($A757,Location!$A:$J,7,FALSE)</f>
        <v>Canada</v>
      </c>
      <c r="K757" s="21" t="str">
        <f>IFERROR(VLOOKUP(J757,Setup_Team!$B:$C,2,FALSE), "TDB")</f>
        <v>CAN</v>
      </c>
      <c r="L757" s="21" t="str">
        <f>VLOOKUP($A757,Location!$A:$J,8,FALSE)</f>
        <v>Qatar</v>
      </c>
      <c r="M757" s="21" t="str">
        <f>IFERROR(VLOOKUP(L757,Setup_Team!$B:$C,2,FALSE), "TDB")</f>
        <v>QAT</v>
      </c>
      <c r="P757" s="21">
        <v>1</v>
      </c>
      <c r="Q757" s="21">
        <v>0</v>
      </c>
      <c r="R757" s="27" t="str">
        <f t="shared" si="67"/>
        <v>1-0</v>
      </c>
      <c r="S757" s="21">
        <v>0</v>
      </c>
      <c r="T757" s="20">
        <f>VLOOKUP($A757,Database!$A:$Y,10,FALSE)</f>
        <v>71</v>
      </c>
      <c r="U757" s="20">
        <f>VLOOKUP($A757,Database!$A:$Y,11,FALSE)</f>
        <v>104</v>
      </c>
      <c r="V757" s="20">
        <f>VLOOKUP($A757,Database!$A:$Y,12,FALSE)</f>
        <v>148</v>
      </c>
      <c r="W757" s="20" t="str">
        <f>VLOOKUP(A757,Database!A:M,13,FALSE)</f>
        <v>Terminé</v>
      </c>
      <c r="X757" s="20">
        <f>VLOOKUP($A757,Database!$A:$Y,20,FALSE)</f>
        <v>6</v>
      </c>
      <c r="Y757" s="20">
        <f>VLOOKUP($A757,Database!$A:$Y,21,FALSE)</f>
        <v>0</v>
      </c>
      <c r="Z757" s="20">
        <f t="shared" si="66"/>
        <v>0</v>
      </c>
      <c r="AA757" s="20">
        <f t="shared" si="68"/>
        <v>1</v>
      </c>
      <c r="AB757" s="20">
        <f t="shared" ca="1" si="69"/>
        <v>71</v>
      </c>
      <c r="AC757" s="20">
        <f t="shared" ca="1" si="70"/>
        <v>0</v>
      </c>
      <c r="AD757" s="20" t="str">
        <f ca="1">IF(AC757=0,"",IF(OR(ISBLANK(P757),ISBLANK(Q757)),"",IF(ISBLANK(VLOOKUP(A757,Database!A:AA,22,FALSE)),"",VLOOKUP(A757,Database!A:AA,22,FALSE))))</f>
        <v/>
      </c>
      <c r="AE757" s="20">
        <f ca="1">IFERROR(
   IF(
     OR(ISBLANK(P757),ISBLANK(Q757)),
     "",
     IF(
       AND(AB757&lt;&gt;"",OR(W757="Terminé",W757="En cours")),
       VLOOKUP(AD757,Setup_ScoreExactBonus!A:D,4,FALSE),
       0
     )),
  0)</f>
        <v>0</v>
      </c>
      <c r="AF757" s="21">
        <f t="shared" ca="1" si="71"/>
        <v>71</v>
      </c>
      <c r="AG757" s="21">
        <f ca="1">SUMIFS(AF$2:AF757,D$2:D757,D757)</f>
        <v>147</v>
      </c>
    </row>
    <row r="758" spans="1:33" hidden="1" x14ac:dyDescent="0.35">
      <c r="A758" s="21">
        <f>IF(ISBLANK(B758),"",COUNTIF(B$2:B758,B758))-1</f>
        <v>28</v>
      </c>
      <c r="B758" s="27">
        <v>1</v>
      </c>
      <c r="C758" s="10">
        <f>VLOOKUP($A758+IF($A758=0,1,0),Database!$A:$Y,7,FALSE)</f>
        <v>46192.125</v>
      </c>
      <c r="D758" s="21" t="str">
        <f>VLOOKUP(Pronostics!$B758,Setup_MPP!$A:$G,3,FALSE)</f>
        <v>_Nicolas_LM_</v>
      </c>
      <c r="E758" s="21" t="str">
        <f>VLOOKUP(Pronostics!$B758,Setup_MPP!$A:$G,2,FALSE)</f>
        <v>Nicolas LE MOUEL</v>
      </c>
      <c r="F758" s="21" t="str">
        <f>VLOOKUP($B758,Setup_MPP!$A:$E,4,FALSE)</f>
        <v>#F7C79D</v>
      </c>
      <c r="G758" s="21" t="str">
        <f>VLOOKUP($B758,Setup_MPP!$A:$E,5,FALSE)</f>
        <v>#FFBE85</v>
      </c>
      <c r="H758" s="21" t="str">
        <f>IFERROR(IF(AND(A758&gt;=1,A758&lt;=104),VLOOKUP($A758,Location!$A:$J,6,FALSE),IF(A758=0,"Avant l'ouverture",IF(OR(A758=105,A758=106),"Bonus"))),"")</f>
        <v>Tour 2</v>
      </c>
      <c r="I758" s="21" t="str">
        <f>IF(LEFT(H758,4)="Tour",VLOOKUP(A758,Database!$A:$C,3,FALSE),"")</f>
        <v>A</v>
      </c>
      <c r="J758" s="21" t="str">
        <f>VLOOKUP($A758,Location!$A:$J,7,FALSE)</f>
        <v>Mexique</v>
      </c>
      <c r="K758" s="21" t="str">
        <f>IFERROR(VLOOKUP(J758,Setup_Team!$B:$C,2,FALSE), "TDB")</f>
        <v>MEX</v>
      </c>
      <c r="L758" s="21" t="str">
        <f>VLOOKUP($A758,Location!$A:$J,8,FALSE)</f>
        <v>Corée du Sud</v>
      </c>
      <c r="M758" s="21" t="str">
        <f>IFERROR(VLOOKUP(L758,Setup_Team!$B:$C,2,FALSE), "TDB")</f>
        <v>KOR</v>
      </c>
      <c r="N758" s="21" t="str">
        <f>VLOOKUP($A758,Location!$A:$J,9,FALSE)</f>
        <v>Zapopan</v>
      </c>
      <c r="O758" s="21" t="str">
        <f>VLOOKUP($A758,Location!$A:$J,10,FALSE)</f>
        <v>Estadio Akron</v>
      </c>
      <c r="P758" s="27">
        <v>2</v>
      </c>
      <c r="Q758" s="27">
        <v>1</v>
      </c>
      <c r="R758" s="27" t="str">
        <f t="shared" si="67"/>
        <v>2-1</v>
      </c>
      <c r="S758" s="21">
        <v>0</v>
      </c>
      <c r="T758" s="20">
        <f>VLOOKUP($A758,Database!$A:$Y,10,FALSE)</f>
        <v>69</v>
      </c>
      <c r="U758" s="20">
        <f>VLOOKUP($A758,Database!$A:$Y,11,FALSE)</f>
        <v>117</v>
      </c>
      <c r="V758" s="20">
        <f>VLOOKUP($A758,Database!$A:$Y,12,FALSE)</f>
        <v>129</v>
      </c>
      <c r="W758" s="20" t="str">
        <f>VLOOKUP(A758,Database!A:M,13,FALSE)</f>
        <v>Terminé</v>
      </c>
      <c r="X758" s="20">
        <f>VLOOKUP($A758,Database!$A:$Y,20,FALSE)</f>
        <v>1</v>
      </c>
      <c r="Y758" s="20">
        <f>VLOOKUP($A758,Database!$A:$Y,21,FALSE)</f>
        <v>0</v>
      </c>
      <c r="Z758" s="20">
        <f t="shared" si="66"/>
        <v>0</v>
      </c>
      <c r="AA758" s="20">
        <f t="shared" si="68"/>
        <v>1</v>
      </c>
      <c r="AB758" s="20">
        <f t="shared" ca="1" si="69"/>
        <v>69</v>
      </c>
      <c r="AC758" s="20">
        <f t="shared" ca="1" si="70"/>
        <v>0</v>
      </c>
      <c r="AD758" s="20" t="str">
        <f ca="1">IF(AC758=0,"",IF(OR(ISBLANK(P758),ISBLANK(Q758)),"",IF(ISBLANK(VLOOKUP(A758,Database!A:AA,22,FALSE)),"",VLOOKUP(A758,Database!A:AA,22,FALSE))))</f>
        <v/>
      </c>
      <c r="AE758" s="20">
        <f ca="1">IFERROR(
   IF(
     OR(ISBLANK(P758),ISBLANK(Q758)),
     "",
     IF(
       AND(AB758&lt;&gt;"",OR(W758="Terminé",W758="En cours")),
       VLOOKUP(AD758,Setup_ScoreExactBonus!A:D,4,FALSE),
       0
     )),
  0)</f>
        <v>0</v>
      </c>
      <c r="AF758" s="21">
        <f t="shared" ca="1" si="71"/>
        <v>69</v>
      </c>
      <c r="AG758" s="21">
        <f ca="1">SUMIFS(AF$2:AF758,D$2:D758,D758)</f>
        <v>1129</v>
      </c>
    </row>
    <row r="759" spans="1:33" hidden="1" x14ac:dyDescent="0.35">
      <c r="A759" s="21">
        <f>IF(ISBLANK(B759),"",COUNTIF(B$2:B759,B759))-1</f>
        <v>28</v>
      </c>
      <c r="B759" s="27">
        <v>2</v>
      </c>
      <c r="C759" s="10">
        <f>VLOOKUP($A759+IF($A759=0,1,0),Database!$A:$Y,7,FALSE)</f>
        <v>46192.125</v>
      </c>
      <c r="D759" s="21" t="str">
        <f>VLOOKUP(Pronostics!$B759,Setup_MPP!$A:$G,3,FALSE)</f>
        <v>leaelaz</v>
      </c>
      <c r="E759" s="21" t="str">
        <f>VLOOKUP(Pronostics!$B759,Setup_MPP!$A:$G,2,FALSE)</f>
        <v>Léa EL ASERY</v>
      </c>
      <c r="F759" s="21" t="str">
        <f>VLOOKUP($B759,Setup_MPP!$A:$E,4,FALSE)</f>
        <v>#FFBEBE</v>
      </c>
      <c r="G759" s="21" t="str">
        <f>VLOOKUP($B759,Setup_MPP!$A:$E,5,FALSE)</f>
        <v>#DF6868</v>
      </c>
      <c r="H759" s="21" t="str">
        <f>IFERROR(IF(AND(A759&gt;=1,A759&lt;=104),VLOOKUP($A759,Location!$A:$J,6,FALSE),IF(A759=0,"Avant l'ouverture",IF(OR(A759=105,A759=106),"Bonus"))),"")</f>
        <v>Tour 2</v>
      </c>
      <c r="I759" s="21" t="str">
        <f>IF(LEFT(H759,4)="Tour",VLOOKUP(A759,Database!$A:$C,3,FALSE),"")</f>
        <v>A</v>
      </c>
      <c r="J759" s="21" t="str">
        <f>VLOOKUP($A759,Location!$A:$J,7,FALSE)</f>
        <v>Mexique</v>
      </c>
      <c r="K759" s="21" t="str">
        <f>IFERROR(VLOOKUP(J759,Setup_Team!$B:$C,2,FALSE), "TDB")</f>
        <v>MEX</v>
      </c>
      <c r="L759" s="21" t="str">
        <f>VLOOKUP($A759,Location!$A:$J,8,FALSE)</f>
        <v>Corée du Sud</v>
      </c>
      <c r="M759" s="21" t="str">
        <f>IFERROR(VLOOKUP(L759,Setup_Team!$B:$C,2,FALSE), "TDB")</f>
        <v>KOR</v>
      </c>
      <c r="N759" s="21" t="str">
        <f>VLOOKUP($A759,Location!$A:$J,9,FALSE)</f>
        <v>Zapopan</v>
      </c>
      <c r="O759" s="21" t="str">
        <f>VLOOKUP($A759,Location!$A:$J,10,FALSE)</f>
        <v>Estadio Akron</v>
      </c>
      <c r="P759" s="27">
        <v>2</v>
      </c>
      <c r="Q759" s="27">
        <v>1</v>
      </c>
      <c r="R759" s="27" t="str">
        <f t="shared" si="67"/>
        <v>2-1</v>
      </c>
      <c r="S759" s="21">
        <v>0</v>
      </c>
      <c r="T759" s="20">
        <f>VLOOKUP($A759,Database!$A:$Y,10,FALSE)</f>
        <v>69</v>
      </c>
      <c r="U759" s="20">
        <f>VLOOKUP($A759,Database!$A:$Y,11,FALSE)</f>
        <v>117</v>
      </c>
      <c r="V759" s="20">
        <f>VLOOKUP($A759,Database!$A:$Y,12,FALSE)</f>
        <v>129</v>
      </c>
      <c r="W759" s="20" t="str">
        <f>VLOOKUP(A759,Database!A:M,13,FALSE)</f>
        <v>Terminé</v>
      </c>
      <c r="X759" s="20">
        <f>VLOOKUP($A759,Database!$A:$Y,20,FALSE)</f>
        <v>1</v>
      </c>
      <c r="Y759" s="20">
        <f>VLOOKUP($A759,Database!$A:$Y,21,FALSE)</f>
        <v>0</v>
      </c>
      <c r="Z759" s="20">
        <f t="shared" si="66"/>
        <v>0</v>
      </c>
      <c r="AA759" s="20">
        <f t="shared" si="68"/>
        <v>1</v>
      </c>
      <c r="AB759" s="20">
        <f t="shared" ca="1" si="69"/>
        <v>69</v>
      </c>
      <c r="AC759" s="20">
        <f t="shared" ca="1" si="70"/>
        <v>0</v>
      </c>
      <c r="AD759" s="20" t="str">
        <f ca="1">IF(AC759=0,"",IF(OR(ISBLANK(P759),ISBLANK(Q759)),"",IF(ISBLANK(VLOOKUP(A759,Database!A:AA,22,FALSE)),"",VLOOKUP(A759,Database!A:AA,22,FALSE))))</f>
        <v/>
      </c>
      <c r="AE759" s="20">
        <f ca="1">IFERROR(
   IF(
     OR(ISBLANK(P759),ISBLANK(Q759)),
     "",
     IF(
       AND(AB759&lt;&gt;"",OR(W759="Terminé",W759="En cours")),
       VLOOKUP(AD759,Setup_ScoreExactBonus!A:D,4,FALSE),
       0
     )),
  0)</f>
        <v>0</v>
      </c>
      <c r="AF759" s="21">
        <f t="shared" ca="1" si="71"/>
        <v>69</v>
      </c>
      <c r="AG759" s="21">
        <f ca="1">SUMIFS(AF$2:AF759,D$2:D759,D759)</f>
        <v>1188</v>
      </c>
    </row>
    <row r="760" spans="1:33" hidden="1" x14ac:dyDescent="0.35">
      <c r="A760" s="21">
        <f>IF(ISBLANK(B760),"",COUNTIF(B$2:B760,B760))-1</f>
        <v>28</v>
      </c>
      <c r="B760" s="27">
        <v>3</v>
      </c>
      <c r="C760" s="10">
        <f>VLOOKUP($A760+IF($A760=0,1,0),Database!$A:$Y,7,FALSE)</f>
        <v>46192.125</v>
      </c>
      <c r="D760" s="21" t="str">
        <f>VLOOKUP(Pronostics!$B760,Setup_MPP!$A:$G,3,FALSE)</f>
        <v>PasMetalleux</v>
      </c>
      <c r="E760" s="21" t="str">
        <f>VLOOKUP(Pronostics!$B760,Setup_MPP!$A:$G,2,FALSE)</f>
        <v>Elwenn JOUBREL</v>
      </c>
      <c r="F760" s="21" t="str">
        <f>VLOOKUP($B760,Setup_MPP!$A:$E,4,FALSE)</f>
        <v>#F5C7FC</v>
      </c>
      <c r="G760" s="21" t="str">
        <f>VLOOKUP($B760,Setup_MPP!$A:$E,5,FALSE)</f>
        <v>#C489CF</v>
      </c>
      <c r="H760" s="21" t="str">
        <f>IFERROR(IF(AND(A760&gt;=1,A760&lt;=104),VLOOKUP($A760,Location!$A:$J,6,FALSE),IF(A760=0,"Avant l'ouverture",IF(OR(A760=105,A760=106),"Bonus"))),"")</f>
        <v>Tour 2</v>
      </c>
      <c r="I760" s="21" t="str">
        <f>IF(LEFT(H760,4)="Tour",VLOOKUP(A760,Database!$A:$C,3,FALSE),"")</f>
        <v>A</v>
      </c>
      <c r="J760" s="21" t="str">
        <f>VLOOKUP($A760,Location!$A:$J,7,FALSE)</f>
        <v>Mexique</v>
      </c>
      <c r="K760" s="21" t="str">
        <f>IFERROR(VLOOKUP(J760,Setup_Team!$B:$C,2,FALSE), "TDB")</f>
        <v>MEX</v>
      </c>
      <c r="L760" s="21" t="str">
        <f>VLOOKUP($A760,Location!$A:$J,8,FALSE)</f>
        <v>Corée du Sud</v>
      </c>
      <c r="M760" s="21" t="str">
        <f>IFERROR(VLOOKUP(L760,Setup_Team!$B:$C,2,FALSE), "TDB")</f>
        <v>KOR</v>
      </c>
      <c r="N760" s="21" t="str">
        <f>VLOOKUP($A760,Location!$A:$J,9,FALSE)</f>
        <v>Zapopan</v>
      </c>
      <c r="O760" s="21" t="str">
        <f>VLOOKUP($A760,Location!$A:$J,10,FALSE)</f>
        <v>Estadio Akron</v>
      </c>
      <c r="P760" s="27">
        <v>3</v>
      </c>
      <c r="Q760" s="27">
        <v>1</v>
      </c>
      <c r="R760" s="27" t="str">
        <f t="shared" si="67"/>
        <v>3-1</v>
      </c>
      <c r="S760" s="21">
        <v>0</v>
      </c>
      <c r="T760" s="20">
        <f>VLOOKUP($A760,Database!$A:$Y,10,FALSE)</f>
        <v>69</v>
      </c>
      <c r="U760" s="20">
        <f>VLOOKUP($A760,Database!$A:$Y,11,FALSE)</f>
        <v>117</v>
      </c>
      <c r="V760" s="20">
        <f>VLOOKUP($A760,Database!$A:$Y,12,FALSE)</f>
        <v>129</v>
      </c>
      <c r="W760" s="20" t="str">
        <f>VLOOKUP(A760,Database!A:M,13,FALSE)</f>
        <v>Terminé</v>
      </c>
      <c r="X760" s="20">
        <f>VLOOKUP($A760,Database!$A:$Y,20,FALSE)</f>
        <v>1</v>
      </c>
      <c r="Y760" s="20">
        <f>VLOOKUP($A760,Database!$A:$Y,21,FALSE)</f>
        <v>0</v>
      </c>
      <c r="Z760" s="20">
        <f t="shared" si="66"/>
        <v>0</v>
      </c>
      <c r="AA760" s="20">
        <f t="shared" si="68"/>
        <v>1</v>
      </c>
      <c r="AB760" s="20">
        <f t="shared" ca="1" si="69"/>
        <v>69</v>
      </c>
      <c r="AC760" s="20">
        <f t="shared" ca="1" si="70"/>
        <v>0</v>
      </c>
      <c r="AD760" s="20" t="str">
        <f ca="1">IF(AC760=0,"",IF(OR(ISBLANK(P760),ISBLANK(Q760)),"",IF(ISBLANK(VLOOKUP(A760,Database!A:AA,22,FALSE)),"",VLOOKUP(A760,Database!A:AA,22,FALSE))))</f>
        <v/>
      </c>
      <c r="AE760" s="20">
        <f ca="1">IFERROR(
   IF(
     OR(ISBLANK(P760),ISBLANK(Q760)),
     "",
     IF(
       AND(AB760&lt;&gt;"",OR(W760="Terminé",W760="En cours")),
       VLOOKUP(AD760,Setup_ScoreExactBonus!A:D,4,FALSE),
       0
     )),
  0)</f>
        <v>0</v>
      </c>
      <c r="AF760" s="21">
        <f t="shared" ca="1" si="71"/>
        <v>69</v>
      </c>
      <c r="AG760" s="21">
        <f ca="1">SUMIFS(AF$2:AF760,D$2:D760,D760)</f>
        <v>1321</v>
      </c>
    </row>
    <row r="761" spans="1:33" hidden="1" x14ac:dyDescent="0.35">
      <c r="A761" s="21">
        <f>IF(ISBLANK(B761),"",COUNTIF(B$2:B761,B761))-1</f>
        <v>28</v>
      </c>
      <c r="B761" s="27">
        <v>4</v>
      </c>
      <c r="C761" s="10">
        <f>VLOOKUP($A761+IF($A761=0,1,0),Database!$A:$Y,7,FALSE)</f>
        <v>46192.125</v>
      </c>
      <c r="D761" s="21" t="str">
        <f>VLOOKUP(Pronostics!$B761,Setup_MPP!$A:$G,3,FALSE)</f>
        <v>Popo444</v>
      </c>
      <c r="E761" s="21" t="str">
        <f>VLOOKUP(Pronostics!$B761,Setup_MPP!$A:$G,2,FALSE)</f>
        <v>Pauline OLIVIER</v>
      </c>
      <c r="F761" s="21" t="str">
        <f>VLOOKUP($B761,Setup_MPP!$A:$E,4,FALSE)</f>
        <v>#A5EA7F</v>
      </c>
      <c r="G761" s="21" t="str">
        <f>VLOOKUP($B761,Setup_MPP!$A:$E,5,FALSE)</f>
        <v>#80C65A</v>
      </c>
      <c r="H761" s="21" t="str">
        <f>IFERROR(IF(AND(A761&gt;=1,A761&lt;=104),VLOOKUP($A761,Location!$A:$J,6,FALSE),IF(A761=0,"Avant l'ouverture",IF(OR(A761=105,A761=106),"Bonus"))),"")</f>
        <v>Tour 2</v>
      </c>
      <c r="I761" s="21" t="str">
        <f>IF(LEFT(H761,4)="Tour",VLOOKUP(A761,Database!$A:$C,3,FALSE),"")</f>
        <v>A</v>
      </c>
      <c r="J761" s="21" t="str">
        <f>VLOOKUP($A761,Location!$A:$J,7,FALSE)</f>
        <v>Mexique</v>
      </c>
      <c r="K761" s="21" t="str">
        <f>IFERROR(VLOOKUP(J761,Setup_Team!$B:$C,2,FALSE), "TDB")</f>
        <v>MEX</v>
      </c>
      <c r="L761" s="21" t="str">
        <f>VLOOKUP($A761,Location!$A:$J,8,FALSE)</f>
        <v>Corée du Sud</v>
      </c>
      <c r="M761" s="21" t="str">
        <f>IFERROR(VLOOKUP(L761,Setup_Team!$B:$C,2,FALSE), "TDB")</f>
        <v>KOR</v>
      </c>
      <c r="N761" s="21" t="str">
        <f>VLOOKUP($A761,Location!$A:$J,9,FALSE)</f>
        <v>Zapopan</v>
      </c>
      <c r="O761" s="21" t="str">
        <f>VLOOKUP($A761,Location!$A:$J,10,FALSE)</f>
        <v>Estadio Akron</v>
      </c>
      <c r="P761" s="27">
        <v>2</v>
      </c>
      <c r="Q761" s="27">
        <v>0</v>
      </c>
      <c r="R761" s="27" t="str">
        <f t="shared" si="67"/>
        <v>2-0</v>
      </c>
      <c r="S761" s="21">
        <v>0</v>
      </c>
      <c r="T761" s="20">
        <f>VLOOKUP($A761,Database!$A:$Y,10,FALSE)</f>
        <v>69</v>
      </c>
      <c r="U761" s="20">
        <f>VLOOKUP($A761,Database!$A:$Y,11,FALSE)</f>
        <v>117</v>
      </c>
      <c r="V761" s="20">
        <f>VLOOKUP($A761,Database!$A:$Y,12,FALSE)</f>
        <v>129</v>
      </c>
      <c r="W761" s="20" t="str">
        <f>VLOOKUP(A761,Database!A:M,13,FALSE)</f>
        <v>Terminé</v>
      </c>
      <c r="X761" s="20">
        <f>VLOOKUP($A761,Database!$A:$Y,20,FALSE)</f>
        <v>1</v>
      </c>
      <c r="Y761" s="20">
        <f>VLOOKUP($A761,Database!$A:$Y,21,FALSE)</f>
        <v>0</v>
      </c>
      <c r="Z761" s="20">
        <f t="shared" si="66"/>
        <v>0</v>
      </c>
      <c r="AA761" s="20">
        <f t="shared" si="68"/>
        <v>1</v>
      </c>
      <c r="AB761" s="20">
        <f t="shared" ca="1" si="69"/>
        <v>69</v>
      </c>
      <c r="AC761" s="20">
        <f t="shared" ca="1" si="70"/>
        <v>0</v>
      </c>
      <c r="AD761" s="20" t="str">
        <f ca="1">IF(AC761=0,"",IF(OR(ISBLANK(P761),ISBLANK(Q761)),"",IF(ISBLANK(VLOOKUP(A761,Database!A:AA,22,FALSE)),"",VLOOKUP(A761,Database!A:AA,22,FALSE))))</f>
        <v/>
      </c>
      <c r="AE761" s="20">
        <f ca="1">IFERROR(
   IF(
     OR(ISBLANK(P761),ISBLANK(Q761)),
     "",
     IF(
       AND(AB761&lt;&gt;"",OR(W761="Terminé",W761="En cours")),
       VLOOKUP(AD761,Setup_ScoreExactBonus!A:D,4,FALSE),
       0
     )),
  0)</f>
        <v>0</v>
      </c>
      <c r="AF761" s="21">
        <f t="shared" ca="1" si="71"/>
        <v>69</v>
      </c>
      <c r="AG761" s="21">
        <f ca="1">SUMIFS(AF$2:AF761,D$2:D761,D761)</f>
        <v>767</v>
      </c>
    </row>
    <row r="762" spans="1:33" hidden="1" x14ac:dyDescent="0.35">
      <c r="A762" s="21">
        <f>IF(ISBLANK(B762),"",COUNTIF(B$2:B762,B762))-1</f>
        <v>28</v>
      </c>
      <c r="B762" s="27">
        <v>5</v>
      </c>
      <c r="C762" s="10">
        <f>VLOOKUP($A762+IF($A762=0,1,0),Database!$A:$Y,7,FALSE)</f>
        <v>46192.125</v>
      </c>
      <c r="D762" s="21" t="str">
        <f>VLOOKUP(Pronostics!$B762,Setup_MPP!$A:$G,3,FALSE)</f>
        <v>_Jujul</v>
      </c>
      <c r="E762" s="21" t="str">
        <f>VLOOKUP(Pronostics!$B762,Setup_MPP!$A:$G,2,FALSE)</f>
        <v>Julie BOISSIERE</v>
      </c>
      <c r="F762" s="21" t="str">
        <f>VLOOKUP($B762,Setup_MPP!$A:$E,4,FALSE)</f>
        <v>#D890FF</v>
      </c>
      <c r="G762" s="21" t="str">
        <f>VLOOKUP($B762,Setup_MPP!$A:$E,5,FALSE)</f>
        <v>#B750EF</v>
      </c>
      <c r="H762" s="21" t="str">
        <f>IFERROR(IF(AND(A762&gt;=1,A762&lt;=104),VLOOKUP($A762,Location!$A:$J,6,FALSE),IF(A762=0,"Avant l'ouverture",IF(OR(A762=105,A762=106),"Bonus"))),"")</f>
        <v>Tour 2</v>
      </c>
      <c r="I762" s="21" t="str">
        <f>IF(LEFT(H762,4)="Tour",VLOOKUP(A762,Database!$A:$C,3,FALSE),"")</f>
        <v>A</v>
      </c>
      <c r="J762" s="21" t="str">
        <f>VLOOKUP($A762,Location!$A:$J,7,FALSE)</f>
        <v>Mexique</v>
      </c>
      <c r="K762" s="21" t="str">
        <f>IFERROR(VLOOKUP(J762,Setup_Team!$B:$C,2,FALSE), "TDB")</f>
        <v>MEX</v>
      </c>
      <c r="L762" s="21" t="str">
        <f>VLOOKUP($A762,Location!$A:$J,8,FALSE)</f>
        <v>Corée du Sud</v>
      </c>
      <c r="M762" s="21" t="str">
        <f>IFERROR(VLOOKUP(L762,Setup_Team!$B:$C,2,FALSE), "TDB")</f>
        <v>KOR</v>
      </c>
      <c r="N762" s="21" t="str">
        <f>VLOOKUP($A762,Location!$A:$J,9,FALSE)</f>
        <v>Zapopan</v>
      </c>
      <c r="O762" s="21" t="str">
        <f>VLOOKUP($A762,Location!$A:$J,10,FALSE)</f>
        <v>Estadio Akron</v>
      </c>
      <c r="P762" s="27">
        <v>2</v>
      </c>
      <c r="Q762" s="27">
        <v>2</v>
      </c>
      <c r="R762" s="27" t="str">
        <f t="shared" si="67"/>
        <v>2-2</v>
      </c>
      <c r="S762" s="21">
        <v>0</v>
      </c>
      <c r="T762" s="20">
        <f>VLOOKUP($A762,Database!$A:$Y,10,FALSE)</f>
        <v>69</v>
      </c>
      <c r="U762" s="20">
        <f>VLOOKUP($A762,Database!$A:$Y,11,FALSE)</f>
        <v>117</v>
      </c>
      <c r="V762" s="20">
        <f>VLOOKUP($A762,Database!$A:$Y,12,FALSE)</f>
        <v>129</v>
      </c>
      <c r="W762" s="20" t="str">
        <f>VLOOKUP(A762,Database!A:M,13,FALSE)</f>
        <v>Terminé</v>
      </c>
      <c r="X762" s="20">
        <f>VLOOKUP($A762,Database!$A:$Y,20,FALSE)</f>
        <v>1</v>
      </c>
      <c r="Y762" s="20">
        <f>VLOOKUP($A762,Database!$A:$Y,21,FALSE)</f>
        <v>0</v>
      </c>
      <c r="Z762" s="20">
        <f t="shared" si="66"/>
        <v>0</v>
      </c>
      <c r="AA762" s="20">
        <f t="shared" si="68"/>
        <v>0</v>
      </c>
      <c r="AB762" s="20">
        <f t="shared" ca="1" si="69"/>
        <v>0</v>
      </c>
      <c r="AC762" s="20">
        <f t="shared" ca="1" si="70"/>
        <v>0</v>
      </c>
      <c r="AD762" s="20" t="str">
        <f ca="1">IF(AC762=0,"",IF(OR(ISBLANK(P762),ISBLANK(Q762)),"",IF(ISBLANK(VLOOKUP(A762,Database!A:AA,22,FALSE)),"",VLOOKUP(A762,Database!A:AA,22,FALSE))))</f>
        <v/>
      </c>
      <c r="AE762" s="20">
        <f ca="1">IFERROR(
   IF(
     OR(ISBLANK(P762),ISBLANK(Q762)),
     "",
     IF(
       AND(AB762&lt;&gt;"",OR(W762="Terminé",W762="En cours")),
       VLOOKUP(AD762,Setup_ScoreExactBonus!A:D,4,FALSE),
       0
     )),
  0)</f>
        <v>0</v>
      </c>
      <c r="AF762" s="21">
        <f t="shared" ca="1" si="71"/>
        <v>0</v>
      </c>
      <c r="AG762" s="21">
        <f ca="1">SUMIFS(AF$2:AF762,D$2:D762,D762)</f>
        <v>572</v>
      </c>
    </row>
    <row r="763" spans="1:33" hidden="1" x14ac:dyDescent="0.35">
      <c r="A763" s="21">
        <f>IF(ISBLANK(B763),"",COUNTIF(B$2:B763,B763))-1</f>
        <v>28</v>
      </c>
      <c r="B763" s="27">
        <v>6</v>
      </c>
      <c r="C763" s="10">
        <f>VLOOKUP($A763+IF($A763=0,1,0),Database!$A:$Y,7,FALSE)</f>
        <v>46192.125</v>
      </c>
      <c r="D763" s="21" t="str">
        <f>VLOOKUP(Pronostics!$B763,Setup_MPP!$A:$G,3,FALSE)</f>
        <v>Julay</v>
      </c>
      <c r="E763" s="21" t="str">
        <f>VLOOKUP(Pronostics!$B763,Setup_MPP!$A:$G,2,FALSE)</f>
        <v>Julie BOUCHARD</v>
      </c>
      <c r="F763" s="21" t="str">
        <f>VLOOKUP($B763,Setup_MPP!$A:$E,4,FALSE)</f>
        <v>#A6F7B1</v>
      </c>
      <c r="G763" s="21" t="str">
        <f>VLOOKUP($B763,Setup_MPP!$A:$E,5,FALSE)</f>
        <v>#6EC179</v>
      </c>
      <c r="H763" s="21" t="str">
        <f>IFERROR(IF(AND(A763&gt;=1,A763&lt;=104),VLOOKUP($A763,Location!$A:$J,6,FALSE),IF(A763=0,"Avant l'ouverture",IF(OR(A763=105,A763=106),"Bonus"))),"")</f>
        <v>Tour 2</v>
      </c>
      <c r="I763" s="21" t="str">
        <f>IF(LEFT(H763,4)="Tour",VLOOKUP(A763,Database!$A:$C,3,FALSE),"")</f>
        <v>A</v>
      </c>
      <c r="J763" s="21" t="str">
        <f>VLOOKUP($A763,Location!$A:$J,7,FALSE)</f>
        <v>Mexique</v>
      </c>
      <c r="K763" s="21" t="str">
        <f>IFERROR(VLOOKUP(J763,Setup_Team!$B:$C,2,FALSE), "TDB")</f>
        <v>MEX</v>
      </c>
      <c r="L763" s="21" t="str">
        <f>VLOOKUP($A763,Location!$A:$J,8,FALSE)</f>
        <v>Corée du Sud</v>
      </c>
      <c r="M763" s="21" t="str">
        <f>IFERROR(VLOOKUP(L763,Setup_Team!$B:$C,2,FALSE), "TDB")</f>
        <v>KOR</v>
      </c>
      <c r="N763" s="21" t="str">
        <f>VLOOKUP($A763,Location!$A:$J,9,FALSE)</f>
        <v>Zapopan</v>
      </c>
      <c r="O763" s="21" t="str">
        <f>VLOOKUP($A763,Location!$A:$J,10,FALSE)</f>
        <v>Estadio Akron</v>
      </c>
      <c r="P763" s="27">
        <v>2</v>
      </c>
      <c r="Q763" s="27">
        <v>1</v>
      </c>
      <c r="R763" s="27" t="str">
        <f t="shared" si="67"/>
        <v>2-1</v>
      </c>
      <c r="S763" s="21">
        <v>0</v>
      </c>
      <c r="T763" s="20">
        <f>VLOOKUP($A763,Database!$A:$Y,10,FALSE)</f>
        <v>69</v>
      </c>
      <c r="U763" s="20">
        <f>VLOOKUP($A763,Database!$A:$Y,11,FALSE)</f>
        <v>117</v>
      </c>
      <c r="V763" s="20">
        <f>VLOOKUP($A763,Database!$A:$Y,12,FALSE)</f>
        <v>129</v>
      </c>
      <c r="W763" s="20" t="str">
        <f>VLOOKUP(A763,Database!A:M,13,FALSE)</f>
        <v>Terminé</v>
      </c>
      <c r="X763" s="20">
        <f>VLOOKUP($A763,Database!$A:$Y,20,FALSE)</f>
        <v>1</v>
      </c>
      <c r="Y763" s="20">
        <f>VLOOKUP($A763,Database!$A:$Y,21,FALSE)</f>
        <v>0</v>
      </c>
      <c r="Z763" s="20">
        <f t="shared" si="66"/>
        <v>0</v>
      </c>
      <c r="AA763" s="20">
        <f t="shared" si="68"/>
        <v>1</v>
      </c>
      <c r="AB763" s="20">
        <f t="shared" ca="1" si="69"/>
        <v>69</v>
      </c>
      <c r="AC763" s="20">
        <f t="shared" ca="1" si="70"/>
        <v>0</v>
      </c>
      <c r="AD763" s="20" t="str">
        <f ca="1">IF(AC763=0,"",IF(OR(ISBLANK(P763),ISBLANK(Q763)),"",IF(ISBLANK(VLOOKUP(A763,Database!A:AA,22,FALSE)),"",VLOOKUP(A763,Database!A:AA,22,FALSE))))</f>
        <v/>
      </c>
      <c r="AE763" s="20">
        <f ca="1">IFERROR(
   IF(
     OR(ISBLANK(P763),ISBLANK(Q763)),
     "",
     IF(
       AND(AB763&lt;&gt;"",OR(W763="Terminé",W763="En cours")),
       VLOOKUP(AD763,Setup_ScoreExactBonus!A:D,4,FALSE),
       0
     )),
  0)</f>
        <v>0</v>
      </c>
      <c r="AF763" s="21">
        <f t="shared" ca="1" si="71"/>
        <v>69</v>
      </c>
      <c r="AG763" s="21">
        <f ca="1">SUMIFS(AF$2:AF763,D$2:D763,D763)</f>
        <v>1086</v>
      </c>
    </row>
    <row r="764" spans="1:33" hidden="1" x14ac:dyDescent="0.35">
      <c r="A764" s="21">
        <f>IF(ISBLANK(B764),"",COUNTIF(B$2:B764,B764))-1</f>
        <v>28</v>
      </c>
      <c r="B764" s="27">
        <v>7</v>
      </c>
      <c r="C764" s="10">
        <f>VLOOKUP($A764+IF($A764=0,1,0),Database!$A:$Y,7,FALSE)</f>
        <v>46192.125</v>
      </c>
      <c r="D764" s="21" t="str">
        <f>VLOOKUP(Pronostics!$B764,Setup_MPP!$A:$G,3,FALSE)</f>
        <v>__Vince__</v>
      </c>
      <c r="E764" s="21" t="str">
        <f>VLOOKUP(Pronostics!$B764,Setup_MPP!$A:$G,2,FALSE)</f>
        <v>Vincent FRAYSSE</v>
      </c>
      <c r="F764" s="21" t="str">
        <f>VLOOKUP($B764,Setup_MPP!$A:$E,4,FALSE)</f>
        <v>#B2EAE8</v>
      </c>
      <c r="G764" s="21" t="str">
        <f>VLOOKUP($B764,Setup_MPP!$A:$E,5,FALSE)</f>
        <v>#6CB4B1</v>
      </c>
      <c r="H764" s="21" t="str">
        <f>IFERROR(IF(AND(A764&gt;=1,A764&lt;=104),VLOOKUP($A764,Location!$A:$J,6,FALSE),IF(A764=0,"Avant l'ouverture",IF(OR(A764=105,A764=106),"Bonus"))),"")</f>
        <v>Tour 2</v>
      </c>
      <c r="I764" s="21" t="str">
        <f>IF(LEFT(H764,4)="Tour",VLOOKUP(A764,Database!$A:$C,3,FALSE),"")</f>
        <v>A</v>
      </c>
      <c r="J764" s="21" t="str">
        <f>VLOOKUP($A764,Location!$A:$J,7,FALSE)</f>
        <v>Mexique</v>
      </c>
      <c r="K764" s="21" t="str">
        <f>IFERROR(VLOOKUP(J764,Setup_Team!$B:$C,2,FALSE), "TDB")</f>
        <v>MEX</v>
      </c>
      <c r="L764" s="21" t="str">
        <f>VLOOKUP($A764,Location!$A:$J,8,FALSE)</f>
        <v>Corée du Sud</v>
      </c>
      <c r="M764" s="21" t="str">
        <f>IFERROR(VLOOKUP(L764,Setup_Team!$B:$C,2,FALSE), "TDB")</f>
        <v>KOR</v>
      </c>
      <c r="N764" s="21" t="str">
        <f>VLOOKUP($A764,Location!$A:$J,9,FALSE)</f>
        <v>Zapopan</v>
      </c>
      <c r="O764" s="21" t="str">
        <f>VLOOKUP($A764,Location!$A:$J,10,FALSE)</f>
        <v>Estadio Akron</v>
      </c>
      <c r="P764" s="27">
        <v>3</v>
      </c>
      <c r="Q764" s="27">
        <v>1</v>
      </c>
      <c r="R764" s="27" t="str">
        <f t="shared" si="67"/>
        <v>3-1</v>
      </c>
      <c r="S764" s="21">
        <v>0</v>
      </c>
      <c r="T764" s="20">
        <f>VLOOKUP($A764,Database!$A:$Y,10,FALSE)</f>
        <v>69</v>
      </c>
      <c r="U764" s="20">
        <f>VLOOKUP($A764,Database!$A:$Y,11,FALSE)</f>
        <v>117</v>
      </c>
      <c r="V764" s="20">
        <f>VLOOKUP($A764,Database!$A:$Y,12,FALSE)</f>
        <v>129</v>
      </c>
      <c r="W764" s="20" t="str">
        <f>VLOOKUP(A764,Database!A:M,13,FALSE)</f>
        <v>Terminé</v>
      </c>
      <c r="X764" s="20">
        <f>VLOOKUP($A764,Database!$A:$Y,20,FALSE)</f>
        <v>1</v>
      </c>
      <c r="Y764" s="20">
        <f>VLOOKUP($A764,Database!$A:$Y,21,FALSE)</f>
        <v>0</v>
      </c>
      <c r="Z764" s="20">
        <f t="shared" si="66"/>
        <v>0</v>
      </c>
      <c r="AA764" s="20">
        <f t="shared" si="68"/>
        <v>1</v>
      </c>
      <c r="AB764" s="20">
        <f t="shared" ca="1" si="69"/>
        <v>69</v>
      </c>
      <c r="AC764" s="20">
        <f t="shared" ca="1" si="70"/>
        <v>0</v>
      </c>
      <c r="AD764" s="20" t="str">
        <f ca="1">IF(AC764=0,"",IF(OR(ISBLANK(P764),ISBLANK(Q764)),"",IF(ISBLANK(VLOOKUP(A764,Database!A:AA,22,FALSE)),"",VLOOKUP(A764,Database!A:AA,22,FALSE))))</f>
        <v/>
      </c>
      <c r="AE764" s="20">
        <f ca="1">IFERROR(
   IF(
     OR(ISBLANK(P764),ISBLANK(Q764)),
     "",
     IF(
       AND(AB764&lt;&gt;"",OR(W764="Terminé",W764="En cours")),
       VLOOKUP(AD764,Setup_ScoreExactBonus!A:D,4,FALSE),
       0
     )),
  0)</f>
        <v>0</v>
      </c>
      <c r="AF764" s="21">
        <f t="shared" ca="1" si="71"/>
        <v>69</v>
      </c>
      <c r="AG764" s="21">
        <f ca="1">SUMIFS(AF$2:AF764,D$2:D764,D764)</f>
        <v>664</v>
      </c>
    </row>
    <row r="765" spans="1:33" hidden="1" x14ac:dyDescent="0.35">
      <c r="A765" s="21">
        <f>IF(ISBLANK(B765),"",COUNTIF(B$2:B765,B765))-1</f>
        <v>28</v>
      </c>
      <c r="B765" s="27">
        <v>8</v>
      </c>
      <c r="C765" s="10">
        <f>VLOOKUP($A765+IF($A765=0,1,0),Database!$A:$Y,7,FALSE)</f>
        <v>46192.125</v>
      </c>
      <c r="D765" s="21" t="str">
        <f>VLOOKUP(Pronostics!$B765,Setup_MPP!$A:$G,3,FALSE)</f>
        <v>Louuiiis</v>
      </c>
      <c r="E765" s="21" t="str">
        <f>VLOOKUP(Pronostics!$B765,Setup_MPP!$A:$G,2,FALSE)</f>
        <v>Louis HARLE</v>
      </c>
      <c r="F765" s="21" t="str">
        <f>VLOOKUP($B765,Setup_MPP!$A:$E,4,FALSE)</f>
        <v>#EEF7B1</v>
      </c>
      <c r="G765" s="21" t="str">
        <f>VLOOKUP($B765,Setup_MPP!$A:$E,5,FALSE)</f>
        <v>#C1CB7D</v>
      </c>
      <c r="H765" s="21" t="str">
        <f>IFERROR(IF(AND(A765&gt;=1,A765&lt;=104),VLOOKUP($A765,Location!$A:$J,6,FALSE),IF(A765=0,"Avant l'ouverture",IF(OR(A765=105,A765=106),"Bonus"))),"")</f>
        <v>Tour 2</v>
      </c>
      <c r="I765" s="21" t="str">
        <f>IF(LEFT(H765,4)="Tour",VLOOKUP(A765,Database!$A:$C,3,FALSE),"")</f>
        <v>A</v>
      </c>
      <c r="J765" s="21" t="str">
        <f>VLOOKUP($A765,Location!$A:$J,7,FALSE)</f>
        <v>Mexique</v>
      </c>
      <c r="K765" s="21" t="str">
        <f>IFERROR(VLOOKUP(J765,Setup_Team!$B:$C,2,FALSE), "TDB")</f>
        <v>MEX</v>
      </c>
      <c r="L765" s="21" t="str">
        <f>VLOOKUP($A765,Location!$A:$J,8,FALSE)</f>
        <v>Corée du Sud</v>
      </c>
      <c r="M765" s="21" t="str">
        <f>IFERROR(VLOOKUP(L765,Setup_Team!$B:$C,2,FALSE), "TDB")</f>
        <v>KOR</v>
      </c>
      <c r="N765" s="21" t="str">
        <f>VLOOKUP($A765,Location!$A:$J,9,FALSE)</f>
        <v>Zapopan</v>
      </c>
      <c r="O765" s="21" t="str">
        <f>VLOOKUP($A765,Location!$A:$J,10,FALSE)</f>
        <v>Estadio Akron</v>
      </c>
      <c r="P765" s="27">
        <v>1</v>
      </c>
      <c r="Q765" s="27">
        <v>1</v>
      </c>
      <c r="R765" s="27" t="str">
        <f t="shared" si="67"/>
        <v>1-1</v>
      </c>
      <c r="S765" s="21">
        <v>0</v>
      </c>
      <c r="T765" s="20">
        <f>VLOOKUP($A765,Database!$A:$Y,10,FALSE)</f>
        <v>69</v>
      </c>
      <c r="U765" s="20">
        <f>VLOOKUP($A765,Database!$A:$Y,11,FALSE)</f>
        <v>117</v>
      </c>
      <c r="V765" s="20">
        <f>VLOOKUP($A765,Database!$A:$Y,12,FALSE)</f>
        <v>129</v>
      </c>
      <c r="W765" s="20" t="str">
        <f>VLOOKUP(A765,Database!A:M,13,FALSE)</f>
        <v>Terminé</v>
      </c>
      <c r="X765" s="20">
        <f>VLOOKUP($A765,Database!$A:$Y,20,FALSE)</f>
        <v>1</v>
      </c>
      <c r="Y765" s="20">
        <f>VLOOKUP($A765,Database!$A:$Y,21,FALSE)</f>
        <v>0</v>
      </c>
      <c r="Z765" s="20">
        <f t="shared" si="66"/>
        <v>0</v>
      </c>
      <c r="AA765" s="20">
        <f t="shared" si="68"/>
        <v>0</v>
      </c>
      <c r="AB765" s="20">
        <f t="shared" ca="1" si="69"/>
        <v>0</v>
      </c>
      <c r="AC765" s="20">
        <f t="shared" ca="1" si="70"/>
        <v>0</v>
      </c>
      <c r="AD765" s="20" t="str">
        <f ca="1">IF(AC765=0,"",IF(OR(ISBLANK(P765),ISBLANK(Q765)),"",IF(ISBLANK(VLOOKUP(A765,Database!A:AA,22,FALSE)),"",VLOOKUP(A765,Database!A:AA,22,FALSE))))</f>
        <v/>
      </c>
      <c r="AE765" s="20">
        <f ca="1">IFERROR(
   IF(
     OR(ISBLANK(P765),ISBLANK(Q765)),
     "",
     IF(
       AND(AB765&lt;&gt;"",OR(W765="Terminé",W765="En cours")),
       VLOOKUP(AD765,Setup_ScoreExactBonus!A:D,4,FALSE),
       0
     )),
  0)</f>
        <v>0</v>
      </c>
      <c r="AF765" s="21">
        <f t="shared" ca="1" si="71"/>
        <v>0</v>
      </c>
      <c r="AG765" s="21">
        <f ca="1">SUMIFS(AF$2:AF765,D$2:D765,D765)</f>
        <v>1023</v>
      </c>
    </row>
    <row r="766" spans="1:33" x14ac:dyDescent="0.35">
      <c r="A766" s="21">
        <f>IF(ISBLANK(B766),"",COUNTIF(B$2:B766,B766))-1</f>
        <v>28</v>
      </c>
      <c r="B766" s="27">
        <v>9</v>
      </c>
      <c r="C766" s="10">
        <f>VLOOKUP($A766+IF($A766=0,1,0),Database!$A:$Y,7,FALSE)</f>
        <v>46192.125</v>
      </c>
      <c r="D766" s="21" t="str">
        <f>VLOOKUP(Pronostics!$B766,Setup_MPP!$A:$G,3,FALSE)</f>
        <v>Aurelien_dpq</v>
      </c>
      <c r="E766" s="21" t="str">
        <f>VLOOKUP(Pronostics!$B766,Setup_MPP!$A:$G,2,FALSE)</f>
        <v>Aurélien DE POULPIQUET</v>
      </c>
      <c r="F766" s="21" t="str">
        <f>VLOOKUP($B766,Setup_MPP!$A:$E,4,FALSE)</f>
        <v>#F4EA9D</v>
      </c>
      <c r="G766" s="21" t="str">
        <f>VLOOKUP($B766,Setup_MPP!$A:$E,5,FALSE)</f>
        <v>#D2C458</v>
      </c>
      <c r="H766" s="21" t="str">
        <f>IFERROR(IF(AND(A766&gt;=1,A766&lt;=104),VLOOKUP($A766,Location!$A:$J,6,FALSE),IF(A766=0,"Avant l'ouverture",IF(OR(A766=105,A766=106),"Bonus"))),"")</f>
        <v>Tour 2</v>
      </c>
      <c r="I766" s="21" t="str">
        <f>IF(LEFT(H766,4)="Tour",VLOOKUP(A766,Database!$A:$C,3,FALSE),"")</f>
        <v>A</v>
      </c>
      <c r="J766" s="21" t="str">
        <f>VLOOKUP($A766,Location!$A:$J,7,FALSE)</f>
        <v>Mexique</v>
      </c>
      <c r="K766" s="21" t="str">
        <f>IFERROR(VLOOKUP(J766,Setup_Team!$B:$C,2,FALSE), "TDB")</f>
        <v>MEX</v>
      </c>
      <c r="L766" s="21" t="str">
        <f>VLOOKUP($A766,Location!$A:$J,8,FALSE)</f>
        <v>Corée du Sud</v>
      </c>
      <c r="M766" s="21" t="str">
        <f>IFERROR(VLOOKUP(L766,Setup_Team!$B:$C,2,FALSE), "TDB")</f>
        <v>KOR</v>
      </c>
      <c r="N766" s="21" t="str">
        <f>VLOOKUP($A766,Location!$A:$J,9,FALSE)</f>
        <v>Zapopan</v>
      </c>
      <c r="O766" s="21" t="str">
        <f>VLOOKUP($A766,Location!$A:$J,10,FALSE)</f>
        <v>Estadio Akron</v>
      </c>
      <c r="P766" s="27">
        <v>1</v>
      </c>
      <c r="Q766" s="27">
        <v>1</v>
      </c>
      <c r="R766" s="27" t="str">
        <f t="shared" si="67"/>
        <v>1-1</v>
      </c>
      <c r="S766" s="21">
        <v>0</v>
      </c>
      <c r="T766" s="20">
        <f>VLOOKUP($A766,Database!$A:$Y,10,FALSE)</f>
        <v>69</v>
      </c>
      <c r="U766" s="20">
        <f>VLOOKUP($A766,Database!$A:$Y,11,FALSE)</f>
        <v>117</v>
      </c>
      <c r="V766" s="20">
        <f>VLOOKUP($A766,Database!$A:$Y,12,FALSE)</f>
        <v>129</v>
      </c>
      <c r="W766" s="20" t="str">
        <f>VLOOKUP(A766,Database!A:M,13,FALSE)</f>
        <v>Terminé</v>
      </c>
      <c r="X766" s="20">
        <f>VLOOKUP($A766,Database!$A:$Y,20,FALSE)</f>
        <v>1</v>
      </c>
      <c r="Y766" s="20">
        <f>VLOOKUP($A766,Database!$A:$Y,21,FALSE)</f>
        <v>0</v>
      </c>
      <c r="Z766" s="20">
        <f t="shared" si="66"/>
        <v>0</v>
      </c>
      <c r="AA766" s="20">
        <f t="shared" si="68"/>
        <v>0</v>
      </c>
      <c r="AB766" s="20">
        <f t="shared" ca="1" si="69"/>
        <v>0</v>
      </c>
      <c r="AC766" s="20">
        <f t="shared" ca="1" si="70"/>
        <v>0</v>
      </c>
      <c r="AD766" s="20" t="str">
        <f ca="1">IF(AC766=0,"",IF(OR(ISBLANK(P766),ISBLANK(Q766)),"",IF(ISBLANK(VLOOKUP(A766,Database!A:AA,22,FALSE)),"",VLOOKUP(A766,Database!A:AA,22,FALSE))))</f>
        <v/>
      </c>
      <c r="AE766" s="20">
        <f ca="1">IFERROR(
   IF(
     OR(ISBLANK(P766),ISBLANK(Q766)),
     "",
     IF(
       AND(AB766&lt;&gt;"",OR(W766="Terminé",W766="En cours")),
       VLOOKUP(AD766,Setup_ScoreExactBonus!A:D,4,FALSE),
       0
     )),
  0)</f>
        <v>0</v>
      </c>
      <c r="AF766" s="21">
        <f t="shared" ca="1" si="71"/>
        <v>0</v>
      </c>
      <c r="AG766" s="21">
        <f ca="1">SUMIFS(AF$2:AF766,D$2:D766,D766)</f>
        <v>946</v>
      </c>
    </row>
    <row r="767" spans="1:33" hidden="1" x14ac:dyDescent="0.35">
      <c r="A767" s="21">
        <f>IF(ISBLANK(B767),"",COUNTIF(B$2:B767,B767))-1</f>
        <v>28</v>
      </c>
      <c r="B767" s="27">
        <v>10</v>
      </c>
      <c r="C767" s="10">
        <f>VLOOKUP($A767+IF($A767=0,1,0),Database!$A:$Y,7,FALSE)</f>
        <v>46192.125</v>
      </c>
      <c r="D767" s="21" t="str">
        <f>VLOOKUP(Pronostics!$B767,Setup_MPP!$A:$G,3,FALSE)</f>
        <v>RandomPaul</v>
      </c>
      <c r="E767" s="21" t="str">
        <f>VLOOKUP(Pronostics!$B767,Setup_MPP!$A:$G,2,FALSE)</f>
        <v>Paul MONTESINOS</v>
      </c>
      <c r="F767" s="21" t="str">
        <f>VLOOKUP($B767,Setup_MPP!$A:$E,4,FALSE)</f>
        <v>#C4B0FF</v>
      </c>
      <c r="G767" s="21" t="str">
        <f>VLOOKUP($B767,Setup_MPP!$A:$E,5,FALSE)</f>
        <v>#7F66C8</v>
      </c>
      <c r="H767" s="21" t="str">
        <f>IFERROR(IF(AND(A767&gt;=1,A767&lt;=104),VLOOKUP($A767,Location!$A:$J,6,FALSE),IF(A767=0,"Avant l'ouverture",IF(OR(A767=105,A767=106),"Bonus"))),"")</f>
        <v>Tour 2</v>
      </c>
      <c r="I767" s="21" t="str">
        <f>IF(LEFT(H767,4)="Tour",VLOOKUP(A767,Database!$A:$C,3,FALSE),"")</f>
        <v>A</v>
      </c>
      <c r="J767" s="21" t="str">
        <f>VLOOKUP($A767,Location!$A:$J,7,FALSE)</f>
        <v>Mexique</v>
      </c>
      <c r="K767" s="21" t="str">
        <f>IFERROR(VLOOKUP(J767,Setup_Team!$B:$C,2,FALSE), "TDB")</f>
        <v>MEX</v>
      </c>
      <c r="L767" s="21" t="str">
        <f>VLOOKUP($A767,Location!$A:$J,8,FALSE)</f>
        <v>Corée du Sud</v>
      </c>
      <c r="M767" s="21" t="str">
        <f>IFERROR(VLOOKUP(L767,Setup_Team!$B:$C,2,FALSE), "TDB")</f>
        <v>KOR</v>
      </c>
      <c r="N767" s="21" t="str">
        <f>VLOOKUP($A767,Location!$A:$J,9,FALSE)</f>
        <v>Zapopan</v>
      </c>
      <c r="O767" s="21" t="str">
        <f>VLOOKUP($A767,Location!$A:$J,10,FALSE)</f>
        <v>Estadio Akron</v>
      </c>
      <c r="P767" s="27">
        <v>2</v>
      </c>
      <c r="Q767" s="27">
        <v>1</v>
      </c>
      <c r="R767" s="27" t="str">
        <f t="shared" si="67"/>
        <v>2-1</v>
      </c>
      <c r="S767" s="21">
        <v>0</v>
      </c>
      <c r="T767" s="20">
        <f>VLOOKUP($A767,Database!$A:$Y,10,FALSE)</f>
        <v>69</v>
      </c>
      <c r="U767" s="20">
        <f>VLOOKUP($A767,Database!$A:$Y,11,FALSE)</f>
        <v>117</v>
      </c>
      <c r="V767" s="20">
        <f>VLOOKUP($A767,Database!$A:$Y,12,FALSE)</f>
        <v>129</v>
      </c>
      <c r="W767" s="20" t="str">
        <f>VLOOKUP(A767,Database!A:M,13,FALSE)</f>
        <v>Terminé</v>
      </c>
      <c r="X767" s="20">
        <f>VLOOKUP($A767,Database!$A:$Y,20,FALSE)</f>
        <v>1</v>
      </c>
      <c r="Y767" s="20">
        <f>VLOOKUP($A767,Database!$A:$Y,21,FALSE)</f>
        <v>0</v>
      </c>
      <c r="Z767" s="20">
        <f t="shared" si="66"/>
        <v>0</v>
      </c>
      <c r="AA767" s="20">
        <f t="shared" si="68"/>
        <v>1</v>
      </c>
      <c r="AB767" s="20">
        <f t="shared" ca="1" si="69"/>
        <v>69</v>
      </c>
      <c r="AC767" s="20">
        <f t="shared" ca="1" si="70"/>
        <v>0</v>
      </c>
      <c r="AD767" s="20" t="str">
        <f ca="1">IF(AC767=0,"",IF(OR(ISBLANK(P767),ISBLANK(Q767)),"",IF(ISBLANK(VLOOKUP(A767,Database!A:AA,22,FALSE)),"",VLOOKUP(A767,Database!A:AA,22,FALSE))))</f>
        <v/>
      </c>
      <c r="AE767" s="20">
        <f ca="1">IFERROR(
   IF(
     OR(ISBLANK(P767),ISBLANK(Q767)),
     "",
     IF(
       AND(AB767&lt;&gt;"",OR(W767="Terminé",W767="En cours")),
       VLOOKUP(AD767,Setup_ScoreExactBonus!A:D,4,FALSE),
       0
     )),
  0)</f>
        <v>0</v>
      </c>
      <c r="AF767" s="21">
        <f t="shared" ca="1" si="71"/>
        <v>69</v>
      </c>
      <c r="AG767" s="21">
        <f ca="1">SUMIFS(AF$2:AF767,D$2:D767,D767)</f>
        <v>954</v>
      </c>
    </row>
    <row r="768" spans="1:33" hidden="1" x14ac:dyDescent="0.35">
      <c r="A768" s="21">
        <f>IF(ISBLANK(B768),"",COUNTIF(B$2:B768,B768))-1</f>
        <v>28</v>
      </c>
      <c r="B768" s="27">
        <v>11</v>
      </c>
      <c r="C768" s="10">
        <f>VLOOKUP($A768+IF($A768=0,1,0),Database!$A:$Y,7,FALSE)</f>
        <v>46192.125</v>
      </c>
      <c r="D768" s="21" t="str">
        <f>VLOOKUP(Pronostics!$B768,Setup_MPP!$A:$G,3,FALSE)</f>
        <v>Kinsley91</v>
      </c>
      <c r="E768" s="21" t="str">
        <f>VLOOKUP(Pronostics!$B768,Setup_MPP!$A:$G,2,FALSE)</f>
        <v>Kinsley ROQUE</v>
      </c>
      <c r="F768" s="21" t="str">
        <f>VLOOKUP($B768,Setup_MPP!$A:$E,4,FALSE)</f>
        <v>#CBEBBA</v>
      </c>
      <c r="G768" s="21" t="str">
        <f>VLOOKUP($B768,Setup_MPP!$A:$E,5,FALSE)</f>
        <v>#70BC6E</v>
      </c>
      <c r="H768" s="21" t="str">
        <f>IFERROR(IF(AND(A768&gt;=1,A768&lt;=104),VLOOKUP($A768,Location!$A:$J,6,FALSE),IF(A768=0,"Avant l'ouverture",IF(OR(A768=105,A768=106),"Bonus"))),"")</f>
        <v>Tour 2</v>
      </c>
      <c r="I768" s="21" t="str">
        <f>IF(LEFT(H768,4)="Tour",VLOOKUP(A768,Database!$A:$C,3,FALSE),"")</f>
        <v>A</v>
      </c>
      <c r="J768" s="21" t="str">
        <f>VLOOKUP($A768,Location!$A:$J,7,FALSE)</f>
        <v>Mexique</v>
      </c>
      <c r="K768" s="21" t="str">
        <f>IFERROR(VLOOKUP(J768,Setup_Team!$B:$C,2,FALSE), "TDB")</f>
        <v>MEX</v>
      </c>
      <c r="L768" s="21" t="str">
        <f>VLOOKUP($A768,Location!$A:$J,8,FALSE)</f>
        <v>Corée du Sud</v>
      </c>
      <c r="M768" s="21" t="str">
        <f>IFERROR(VLOOKUP(L768,Setup_Team!$B:$C,2,FALSE), "TDB")</f>
        <v>KOR</v>
      </c>
      <c r="N768" s="21" t="str">
        <f>VLOOKUP($A768,Location!$A:$J,9,FALSE)</f>
        <v>Zapopan</v>
      </c>
      <c r="O768" s="21" t="str">
        <f>VLOOKUP($A768,Location!$A:$J,10,FALSE)</f>
        <v>Estadio Akron</v>
      </c>
      <c r="P768" s="27">
        <v>0</v>
      </c>
      <c r="Q768" s="27">
        <v>1</v>
      </c>
      <c r="R768" s="27" t="str">
        <f t="shared" si="67"/>
        <v>0-1</v>
      </c>
      <c r="S768" s="21">
        <v>0</v>
      </c>
      <c r="T768" s="20">
        <f>VLOOKUP($A768,Database!$A:$Y,10,FALSE)</f>
        <v>69</v>
      </c>
      <c r="U768" s="20">
        <f>VLOOKUP($A768,Database!$A:$Y,11,FALSE)</f>
        <v>117</v>
      </c>
      <c r="V768" s="20">
        <f>VLOOKUP($A768,Database!$A:$Y,12,FALSE)</f>
        <v>129</v>
      </c>
      <c r="W768" s="20" t="str">
        <f>VLOOKUP(A768,Database!A:M,13,FALSE)</f>
        <v>Terminé</v>
      </c>
      <c r="X768" s="20">
        <f>VLOOKUP($A768,Database!$A:$Y,20,FALSE)</f>
        <v>1</v>
      </c>
      <c r="Y768" s="20">
        <f>VLOOKUP($A768,Database!$A:$Y,21,FALSE)</f>
        <v>0</v>
      </c>
      <c r="Z768" s="20">
        <f t="shared" si="66"/>
        <v>0</v>
      </c>
      <c r="AA768" s="20">
        <f t="shared" si="68"/>
        <v>0</v>
      </c>
      <c r="AB768" s="20">
        <f t="shared" ca="1" si="69"/>
        <v>0</v>
      </c>
      <c r="AC768" s="20">
        <f t="shared" ca="1" si="70"/>
        <v>0</v>
      </c>
      <c r="AD768" s="20" t="str">
        <f ca="1">IF(AC768=0,"",IF(OR(ISBLANK(P768),ISBLANK(Q768)),"",IF(ISBLANK(VLOOKUP(A768,Database!A:AA,22,FALSE)),"",VLOOKUP(A768,Database!A:AA,22,FALSE))))</f>
        <v/>
      </c>
      <c r="AE768" s="20">
        <f ca="1">IFERROR(
   IF(
     OR(ISBLANK(P768),ISBLANK(Q768)),
     "",
     IF(
       AND(AB768&lt;&gt;"",OR(W768="Terminé",W768="En cours")),
       VLOOKUP(AD768,Setup_ScoreExactBonus!A:D,4,FALSE),
       0
     )),
  0)</f>
        <v>0</v>
      </c>
      <c r="AF768" s="21">
        <f t="shared" ca="1" si="71"/>
        <v>0</v>
      </c>
      <c r="AG768" s="21">
        <f ca="1">SUMIFS(AF$2:AF768,D$2:D768,D768)</f>
        <v>996</v>
      </c>
    </row>
    <row r="769" spans="1:33" hidden="1" x14ac:dyDescent="0.35">
      <c r="A769" s="21">
        <f>IF(ISBLANK(B769),"",COUNTIF(B$2:B769,B769))-1</f>
        <v>28</v>
      </c>
      <c r="B769" s="27">
        <v>12</v>
      </c>
      <c r="C769" s="10">
        <f>VLOOKUP($A769+IF($A769=0,1,0),Database!$A:$Y,7,FALSE)</f>
        <v>46192.125</v>
      </c>
      <c r="D769" s="21" t="str">
        <f>VLOOKUP(Pronostics!$B769,Setup_MPP!$A:$G,3,FALSE)</f>
        <v>Jaouad1</v>
      </c>
      <c r="E769" s="21" t="str">
        <f>VLOOKUP(Pronostics!$B769,Setup_MPP!$A:$G,2,FALSE)</f>
        <v>Jaouad SETTI</v>
      </c>
      <c r="F769" s="21" t="str">
        <f>VLOOKUP($B769,Setup_MPP!$A:$E,4,FALSE)</f>
        <v>#C2D4FF</v>
      </c>
      <c r="G769" s="21" t="str">
        <f>VLOOKUP($B769,Setup_MPP!$A:$E,5,FALSE)</f>
        <v>#6586D5</v>
      </c>
      <c r="H769" s="21" t="str">
        <f>IFERROR(IF(AND(A769&gt;=1,A769&lt;=104),VLOOKUP($A769,Location!$A:$J,6,FALSE),IF(A769=0,"Avant l'ouverture",IF(OR(A769=105,A769=106),"Bonus"))),"")</f>
        <v>Tour 2</v>
      </c>
      <c r="I769" s="21" t="str">
        <f>IF(LEFT(H769,4)="Tour",VLOOKUP(A769,Database!$A:$C,3,FALSE),"")</f>
        <v>A</v>
      </c>
      <c r="J769" s="21" t="str">
        <f>VLOOKUP($A769,Location!$A:$J,7,FALSE)</f>
        <v>Mexique</v>
      </c>
      <c r="K769" s="21" t="str">
        <f>IFERROR(VLOOKUP(J769,Setup_Team!$B:$C,2,FALSE), "TDB")</f>
        <v>MEX</v>
      </c>
      <c r="L769" s="21" t="str">
        <f>VLOOKUP($A769,Location!$A:$J,8,FALSE)</f>
        <v>Corée du Sud</v>
      </c>
      <c r="M769" s="21" t="str">
        <f>IFERROR(VLOOKUP(L769,Setup_Team!$B:$C,2,FALSE), "TDB")</f>
        <v>KOR</v>
      </c>
      <c r="N769" s="21" t="str">
        <f>VLOOKUP($A769,Location!$A:$J,9,FALSE)</f>
        <v>Zapopan</v>
      </c>
      <c r="O769" s="21" t="str">
        <f>VLOOKUP($A769,Location!$A:$J,10,FALSE)</f>
        <v>Estadio Akron</v>
      </c>
      <c r="P769" s="27">
        <v>1</v>
      </c>
      <c r="Q769" s="27">
        <v>1</v>
      </c>
      <c r="R769" s="27" t="str">
        <f t="shared" si="67"/>
        <v>1-1</v>
      </c>
      <c r="S769" s="21">
        <v>0</v>
      </c>
      <c r="T769" s="20">
        <f>VLOOKUP($A769,Database!$A:$Y,10,FALSE)</f>
        <v>69</v>
      </c>
      <c r="U769" s="20">
        <f>VLOOKUP($A769,Database!$A:$Y,11,FALSE)</f>
        <v>117</v>
      </c>
      <c r="V769" s="20">
        <f>VLOOKUP($A769,Database!$A:$Y,12,FALSE)</f>
        <v>129</v>
      </c>
      <c r="W769" s="20" t="str">
        <f>VLOOKUP(A769,Database!A:M,13,FALSE)</f>
        <v>Terminé</v>
      </c>
      <c r="X769" s="20">
        <f>VLOOKUP($A769,Database!$A:$Y,20,FALSE)</f>
        <v>1</v>
      </c>
      <c r="Y769" s="20">
        <f>VLOOKUP($A769,Database!$A:$Y,21,FALSE)</f>
        <v>0</v>
      </c>
      <c r="Z769" s="20">
        <f t="shared" si="66"/>
        <v>0</v>
      </c>
      <c r="AA769" s="20">
        <f t="shared" si="68"/>
        <v>0</v>
      </c>
      <c r="AB769" s="20">
        <f t="shared" ca="1" si="69"/>
        <v>0</v>
      </c>
      <c r="AC769" s="20">
        <f t="shared" ca="1" si="70"/>
        <v>0</v>
      </c>
      <c r="AD769" s="20" t="str">
        <f ca="1">IF(AC769=0,"",IF(OR(ISBLANK(P769),ISBLANK(Q769)),"",IF(ISBLANK(VLOOKUP(A769,Database!A:AA,22,FALSE)),"",VLOOKUP(A769,Database!A:AA,22,FALSE))))</f>
        <v/>
      </c>
      <c r="AE769" s="20">
        <f ca="1">IFERROR(
   IF(
     OR(ISBLANK(P769),ISBLANK(Q769)),
     "",
     IF(
       AND(AB769&lt;&gt;"",OR(W769="Terminé",W769="En cours")),
       VLOOKUP(AD769,Setup_ScoreExactBonus!A:D,4,FALSE),
       0
     )),
  0)</f>
        <v>0</v>
      </c>
      <c r="AF769" s="21">
        <f t="shared" ca="1" si="71"/>
        <v>0</v>
      </c>
      <c r="AG769" s="21">
        <f ca="1">SUMIFS(AF$2:AF769,D$2:D769,D769)</f>
        <v>1318</v>
      </c>
    </row>
    <row r="770" spans="1:33" hidden="1" x14ac:dyDescent="0.35">
      <c r="A770" s="21">
        <f>IF(ISBLANK(B770),"",COUNTIF(B$2:B770,B770))-1</f>
        <v>28</v>
      </c>
      <c r="B770" s="27">
        <v>13</v>
      </c>
      <c r="C770" s="10">
        <f>VLOOKUP($A770+IF($A770=0,1,0),Database!$A:$Y,7,FALSE)</f>
        <v>46192.125</v>
      </c>
      <c r="D770" s="21" t="str">
        <f>VLOOKUP(Pronostics!$B770,Setup_MPP!$A:$G,3,FALSE)</f>
        <v>Julien_I</v>
      </c>
      <c r="E770" s="21" t="str">
        <f>VLOOKUP(Pronostics!$B770,Setup_MPP!$A:$G,2,FALSE)</f>
        <v>Julien INGE</v>
      </c>
      <c r="F770" s="21" t="str">
        <f>VLOOKUP($B770,Setup_MPP!$A:$E,4,FALSE)</f>
        <v>#C1E0EF</v>
      </c>
      <c r="G770" s="21" t="str">
        <f>VLOOKUP($B770,Setup_MPP!$A:$E,5,FALSE)</f>
        <v>#4F91B2</v>
      </c>
      <c r="H770" s="21" t="str">
        <f>IFERROR(IF(AND(A770&gt;=1,A770&lt;=104),VLOOKUP($A770,Location!$A:$J,6,FALSE),IF(A770=0,"Avant l'ouverture",IF(OR(A770=105,A770=106),"Bonus"))),"")</f>
        <v>Tour 2</v>
      </c>
      <c r="I770" s="21" t="str">
        <f>IF(LEFT(H770,4)="Tour",VLOOKUP(A770,Database!$A:$C,3,FALSE),"")</f>
        <v>A</v>
      </c>
      <c r="J770" s="21" t="str">
        <f>VLOOKUP($A770,Location!$A:$J,7,FALSE)</f>
        <v>Mexique</v>
      </c>
      <c r="K770" s="21" t="str">
        <f>IFERROR(VLOOKUP(J770,Setup_Team!$B:$C,2,FALSE), "TDB")</f>
        <v>MEX</v>
      </c>
      <c r="L770" s="21" t="str">
        <f>VLOOKUP($A770,Location!$A:$J,8,FALSE)</f>
        <v>Corée du Sud</v>
      </c>
      <c r="M770" s="21" t="str">
        <f>IFERROR(VLOOKUP(L770,Setup_Team!$B:$C,2,FALSE), "TDB")</f>
        <v>KOR</v>
      </c>
      <c r="N770" s="21" t="str">
        <f>VLOOKUP($A770,Location!$A:$J,9,FALSE)</f>
        <v>Zapopan</v>
      </c>
      <c r="O770" s="21" t="str">
        <f>VLOOKUP($A770,Location!$A:$J,10,FALSE)</f>
        <v>Estadio Akron</v>
      </c>
      <c r="P770" s="27">
        <v>2</v>
      </c>
      <c r="Q770" s="27">
        <v>1</v>
      </c>
      <c r="R770" s="27" t="str">
        <f t="shared" si="67"/>
        <v>2-1</v>
      </c>
      <c r="S770" s="21">
        <v>0</v>
      </c>
      <c r="T770" s="20">
        <f>VLOOKUP($A770,Database!$A:$Y,10,FALSE)</f>
        <v>69</v>
      </c>
      <c r="U770" s="20">
        <f>VLOOKUP($A770,Database!$A:$Y,11,FALSE)</f>
        <v>117</v>
      </c>
      <c r="V770" s="20">
        <f>VLOOKUP($A770,Database!$A:$Y,12,FALSE)</f>
        <v>129</v>
      </c>
      <c r="W770" s="20" t="str">
        <f>VLOOKUP(A770,Database!A:M,13,FALSE)</f>
        <v>Terminé</v>
      </c>
      <c r="X770" s="20">
        <f>VLOOKUP($A770,Database!$A:$Y,20,FALSE)</f>
        <v>1</v>
      </c>
      <c r="Y770" s="20">
        <f>VLOOKUP($A770,Database!$A:$Y,21,FALSE)</f>
        <v>0</v>
      </c>
      <c r="Z770" s="20">
        <f t="shared" ref="Z770:Z833" si="72">IF(A770=0,0,IF(W770="À venir",0,IF(AND(ISBLANK(P770),ISBLANK(Q770)),1,0)))</f>
        <v>0</v>
      </c>
      <c r="AA770" s="20">
        <f t="shared" si="68"/>
        <v>1</v>
      </c>
      <c r="AB770" s="20">
        <f t="shared" ca="1" si="69"/>
        <v>69</v>
      </c>
      <c r="AC770" s="20">
        <f t="shared" ca="1" si="70"/>
        <v>0</v>
      </c>
      <c r="AD770" s="20" t="str">
        <f ca="1">IF(AC770=0,"",IF(OR(ISBLANK(P770),ISBLANK(Q770)),"",IF(ISBLANK(VLOOKUP(A770,Database!A:AA,22,FALSE)),"",VLOOKUP(A770,Database!A:AA,22,FALSE))))</f>
        <v/>
      </c>
      <c r="AE770" s="20">
        <f ca="1">IFERROR(
   IF(
     OR(ISBLANK(P770),ISBLANK(Q770)),
     "",
     IF(
       AND(AB770&lt;&gt;"",OR(W770="Terminé",W770="En cours")),
       VLOOKUP(AD770,Setup_ScoreExactBonus!A:D,4,FALSE),
       0
     )),
  0)</f>
        <v>0</v>
      </c>
      <c r="AF770" s="21">
        <f t="shared" ca="1" si="71"/>
        <v>69</v>
      </c>
      <c r="AG770" s="21">
        <f ca="1">SUMIFS(AF$2:AF770,D$2:D770,D770)</f>
        <v>1387</v>
      </c>
    </row>
    <row r="771" spans="1:33" hidden="1" x14ac:dyDescent="0.35">
      <c r="A771" s="21">
        <f>IF(ISBLANK(B771),"",COUNTIF(B$2:B771,B771))-1</f>
        <v>28</v>
      </c>
      <c r="B771" s="27">
        <v>14</v>
      </c>
      <c r="C771" s="10">
        <f>VLOOKUP($A771+IF($A771=0,1,0),Database!$A:$Y,7,FALSE)</f>
        <v>46192.125</v>
      </c>
      <c r="D771" s="21" t="str">
        <f>VLOOKUP(Pronostics!$B771,Setup_MPP!$A:$G,3,FALSE)</f>
        <v>MarieEYT</v>
      </c>
      <c r="E771" s="21" t="str">
        <f>VLOOKUP(Pronostics!$B771,Setup_MPP!$A:$G,2,FALSE)</f>
        <v>Marie EXBRAYAT</v>
      </c>
      <c r="F771" s="21" t="str">
        <f>VLOOKUP($B771,Setup_MPP!$A:$E,4,FALSE)</f>
        <v>#FFAFD2</v>
      </c>
      <c r="G771" s="21" t="str">
        <f>VLOOKUP($B771,Setup_MPP!$A:$E,5,FALSE)</f>
        <v>#F2589B</v>
      </c>
      <c r="H771" s="21" t="str">
        <f>IFERROR(IF(AND(A771&gt;=1,A771&lt;=104),VLOOKUP($A771,Location!$A:$J,6,FALSE),IF(A771=0,"Avant l'ouverture",IF(OR(A771=105,A771=106),"Bonus"))),"")</f>
        <v>Tour 2</v>
      </c>
      <c r="I771" s="21" t="str">
        <f>IF(LEFT(H771,4)="Tour",VLOOKUP(A771,Database!$A:$C,3,FALSE),"")</f>
        <v>A</v>
      </c>
      <c r="J771" s="21" t="str">
        <f>VLOOKUP($A771,Location!$A:$J,7,FALSE)</f>
        <v>Mexique</v>
      </c>
      <c r="K771" s="21" t="str">
        <f>IFERROR(VLOOKUP(J771,Setup_Team!$B:$C,2,FALSE), "TDB")</f>
        <v>MEX</v>
      </c>
      <c r="L771" s="21" t="str">
        <f>VLOOKUP($A771,Location!$A:$J,8,FALSE)</f>
        <v>Corée du Sud</v>
      </c>
      <c r="M771" s="21" t="str">
        <f>IFERROR(VLOOKUP(L771,Setup_Team!$B:$C,2,FALSE), "TDB")</f>
        <v>KOR</v>
      </c>
      <c r="N771" s="21" t="str">
        <f>VLOOKUP($A771,Location!$A:$J,9,FALSE)</f>
        <v>Zapopan</v>
      </c>
      <c r="O771" s="21" t="str">
        <f>VLOOKUP($A771,Location!$A:$J,10,FALSE)</f>
        <v>Estadio Akron</v>
      </c>
      <c r="P771" s="27">
        <v>1</v>
      </c>
      <c r="Q771" s="27">
        <v>2</v>
      </c>
      <c r="R771" s="27" t="str">
        <f t="shared" ref="R771:R834" si="73">IF(AND(A771&gt;0,A771&lt;=104,W771="Terminé"),TEXT(P771,"0")&amp;"-"&amp;TEXT(Q771,"0"),"")</f>
        <v>1-2</v>
      </c>
      <c r="S771" s="21">
        <v>0</v>
      </c>
      <c r="T771" s="20">
        <f>VLOOKUP($A771,Database!$A:$Y,10,FALSE)</f>
        <v>69</v>
      </c>
      <c r="U771" s="20">
        <f>VLOOKUP($A771,Database!$A:$Y,11,FALSE)</f>
        <v>117</v>
      </c>
      <c r="V771" s="20">
        <f>VLOOKUP($A771,Database!$A:$Y,12,FALSE)</f>
        <v>129</v>
      </c>
      <c r="W771" s="20" t="str">
        <f>VLOOKUP(A771,Database!A:M,13,FALSE)</f>
        <v>Terminé</v>
      </c>
      <c r="X771" s="20">
        <f>VLOOKUP($A771,Database!$A:$Y,20,FALSE)</f>
        <v>1</v>
      </c>
      <c r="Y771" s="20">
        <f>VLOOKUP($A771,Database!$A:$Y,21,FALSE)</f>
        <v>0</v>
      </c>
      <c r="Z771" s="20">
        <f t="shared" si="72"/>
        <v>0</v>
      </c>
      <c r="AA771" s="20">
        <f t="shared" si="68"/>
        <v>0</v>
      </c>
      <c r="AB771" s="20">
        <f t="shared" ca="1" si="69"/>
        <v>0</v>
      </c>
      <c r="AC771" s="20">
        <f t="shared" ca="1" si="70"/>
        <v>0</v>
      </c>
      <c r="AD771" s="20" t="str">
        <f ca="1">IF(AC771=0,"",IF(OR(ISBLANK(P771),ISBLANK(Q771)),"",IF(ISBLANK(VLOOKUP(A771,Database!A:AA,22,FALSE)),"",VLOOKUP(A771,Database!A:AA,22,FALSE))))</f>
        <v/>
      </c>
      <c r="AE771" s="20">
        <f ca="1">IFERROR(
   IF(
     OR(ISBLANK(P771),ISBLANK(Q771)),
     "",
     IF(
       AND(AB771&lt;&gt;"",OR(W771="Terminé",W771="En cours")),
       VLOOKUP(AD771,Setup_ScoreExactBonus!A:D,4,FALSE),
       0
     )),
  0)</f>
        <v>0</v>
      </c>
      <c r="AF771" s="21">
        <f t="shared" ca="1" si="71"/>
        <v>0</v>
      </c>
      <c r="AG771" s="21">
        <f ca="1">SUMIFS(AF$2:AF771,D$2:D771,D771)</f>
        <v>1011</v>
      </c>
    </row>
    <row r="772" spans="1:33" hidden="1" x14ac:dyDescent="0.35">
      <c r="A772" s="21">
        <f>IF(ISBLANK(B772),"",COUNTIF(B$2:B772,B772))-1</f>
        <v>28</v>
      </c>
      <c r="B772" s="27">
        <v>15</v>
      </c>
      <c r="C772" s="10">
        <f>VLOOKUP($A772+IF($A772=0,1,0),Database!$A:$Y,7,FALSE)</f>
        <v>46192.125</v>
      </c>
      <c r="D772" s="21" t="str">
        <f>VLOOKUP(Pronostics!$B772,Setup_MPP!$A:$G,3,FALSE)</f>
        <v>Amino28</v>
      </c>
      <c r="E772" s="21" t="str">
        <f>VLOOKUP(Pronostics!$B772,Setup_MPP!$A:$G,2,FALSE)</f>
        <v>Amine ZARROUKI</v>
      </c>
      <c r="F772" s="21" t="str">
        <f>VLOOKUP($B772,Setup_MPP!$A:$E,4,FALSE)</f>
        <v>#FF9898</v>
      </c>
      <c r="G772" s="21" t="str">
        <f>VLOOKUP($B772,Setup_MPP!$A:$E,5,FALSE)</f>
        <v>#FF5D5D</v>
      </c>
      <c r="H772" s="21" t="str">
        <f>IFERROR(IF(AND(A772&gt;=1,A772&lt;=104),VLOOKUP($A772,Location!$A:$J,6,FALSE),IF(A772=0,"Avant l'ouverture",IF(OR(A772=105,A772=106),"Bonus"))),"")</f>
        <v>Tour 2</v>
      </c>
      <c r="I772" s="21" t="str">
        <f>IF(LEFT(H772,4)="Tour",VLOOKUP(A772,Database!$A:$C,3,FALSE),"")</f>
        <v>A</v>
      </c>
      <c r="J772" s="21" t="str">
        <f>VLOOKUP($A772,Location!$A:$J,7,FALSE)</f>
        <v>Mexique</v>
      </c>
      <c r="K772" s="21" t="str">
        <f>IFERROR(VLOOKUP(J772,Setup_Team!$B:$C,2,FALSE), "TDB")</f>
        <v>MEX</v>
      </c>
      <c r="L772" s="21" t="str">
        <f>VLOOKUP($A772,Location!$A:$J,8,FALSE)</f>
        <v>Corée du Sud</v>
      </c>
      <c r="M772" s="21" t="str">
        <f>IFERROR(VLOOKUP(L772,Setup_Team!$B:$C,2,FALSE), "TDB")</f>
        <v>KOR</v>
      </c>
      <c r="N772" s="21" t="str">
        <f>VLOOKUP($A772,Location!$A:$J,9,FALSE)</f>
        <v>Zapopan</v>
      </c>
      <c r="O772" s="21" t="str">
        <f>VLOOKUP($A772,Location!$A:$J,10,FALSE)</f>
        <v>Estadio Akron</v>
      </c>
      <c r="P772" s="27">
        <v>2</v>
      </c>
      <c r="Q772" s="27">
        <v>1</v>
      </c>
      <c r="R772" s="27" t="str">
        <f t="shared" si="73"/>
        <v>2-1</v>
      </c>
      <c r="S772" s="21">
        <v>0</v>
      </c>
      <c r="T772" s="20">
        <f>VLOOKUP($A772,Database!$A:$Y,10,FALSE)</f>
        <v>69</v>
      </c>
      <c r="U772" s="20">
        <f>VLOOKUP($A772,Database!$A:$Y,11,FALSE)</f>
        <v>117</v>
      </c>
      <c r="V772" s="20">
        <f>VLOOKUP($A772,Database!$A:$Y,12,FALSE)</f>
        <v>129</v>
      </c>
      <c r="W772" s="20" t="str">
        <f>VLOOKUP(A772,Database!A:M,13,FALSE)</f>
        <v>Terminé</v>
      </c>
      <c r="X772" s="20">
        <f>VLOOKUP($A772,Database!$A:$Y,20,FALSE)</f>
        <v>1</v>
      </c>
      <c r="Y772" s="20">
        <f>VLOOKUP($A772,Database!$A:$Y,21,FALSE)</f>
        <v>0</v>
      </c>
      <c r="Z772" s="20">
        <f t="shared" si="72"/>
        <v>0</v>
      </c>
      <c r="AA772" s="20">
        <f t="shared" si="68"/>
        <v>1</v>
      </c>
      <c r="AB772" s="20">
        <f t="shared" ca="1" si="69"/>
        <v>69</v>
      </c>
      <c r="AC772" s="20">
        <f t="shared" ca="1" si="70"/>
        <v>0</v>
      </c>
      <c r="AD772" s="20" t="str">
        <f ca="1">IF(AC772=0,"",IF(OR(ISBLANK(P772),ISBLANK(Q772)),"",IF(ISBLANK(VLOOKUP(A772,Database!A:AA,22,FALSE)),"",VLOOKUP(A772,Database!A:AA,22,FALSE))))</f>
        <v/>
      </c>
      <c r="AE772" s="20">
        <f ca="1">IFERROR(
   IF(
     OR(ISBLANK(P772),ISBLANK(Q772)),
     "",
     IF(
       AND(AB772&lt;&gt;"",OR(W772="Terminé",W772="En cours")),
       VLOOKUP(AD772,Setup_ScoreExactBonus!A:D,4,FALSE),
       0
     )),
  0)</f>
        <v>0</v>
      </c>
      <c r="AF772" s="21">
        <f t="shared" ca="1" si="71"/>
        <v>69</v>
      </c>
      <c r="AG772" s="21">
        <f ca="1">SUMIFS(AF$2:AF772,D$2:D772,D772)</f>
        <v>1077</v>
      </c>
    </row>
    <row r="773" spans="1:33" hidden="1" x14ac:dyDescent="0.35">
      <c r="A773" s="21">
        <f>IF(ISBLANK(B773),"",COUNTIF(B$2:B773,B773))-1</f>
        <v>28</v>
      </c>
      <c r="B773" s="27">
        <v>16</v>
      </c>
      <c r="C773" s="10">
        <f>VLOOKUP($A773+IF($A773=0,1,0),Database!$A:$Y,7,FALSE)</f>
        <v>46192.125</v>
      </c>
      <c r="D773" s="21" t="str">
        <f>VLOOKUP(Pronostics!$B773,Setup_MPP!$A:$G,3,FALSE)</f>
        <v>RomaLaura</v>
      </c>
      <c r="E773" s="21" t="str">
        <f>VLOOKUP(Pronostics!$B773,Setup_MPP!$A:$G,2,FALSE)</f>
        <v>Laura GIULIANO</v>
      </c>
      <c r="F773" s="21" t="str">
        <f>VLOOKUP($B773,Setup_MPP!$A:$E,4,FALSE)</f>
        <v>#86A4FE</v>
      </c>
      <c r="G773" s="21" t="str">
        <f>VLOOKUP($B773,Setup_MPP!$A:$E,5,FALSE)</f>
        <v>#3769FF</v>
      </c>
      <c r="H773" s="21" t="str">
        <f>IFERROR(IF(AND(A773&gt;=1,A773&lt;=104),VLOOKUP($A773,Location!$A:$J,6,FALSE),IF(A773=0,"Avant l'ouverture",IF(OR(A773=105,A773=106),"Bonus"))),"")</f>
        <v>Tour 2</v>
      </c>
      <c r="I773" s="21" t="str">
        <f>IF(LEFT(H773,4)="Tour",VLOOKUP(A773,Database!$A:$C,3,FALSE),"")</f>
        <v>A</v>
      </c>
      <c r="J773" s="21" t="str">
        <f>VLOOKUP($A773,Location!$A:$J,7,FALSE)</f>
        <v>Mexique</v>
      </c>
      <c r="K773" s="21" t="str">
        <f>IFERROR(VLOOKUP(J773,Setup_Team!$B:$C,2,FALSE), "TDB")</f>
        <v>MEX</v>
      </c>
      <c r="L773" s="21" t="str">
        <f>VLOOKUP($A773,Location!$A:$J,8,FALSE)</f>
        <v>Corée du Sud</v>
      </c>
      <c r="M773" s="21" t="str">
        <f>IFERROR(VLOOKUP(L773,Setup_Team!$B:$C,2,FALSE), "TDB")</f>
        <v>KOR</v>
      </c>
      <c r="N773" s="21" t="str">
        <f>VLOOKUP($A773,Location!$A:$J,9,FALSE)</f>
        <v>Zapopan</v>
      </c>
      <c r="O773" s="21" t="str">
        <f>VLOOKUP($A773,Location!$A:$J,10,FALSE)</f>
        <v>Estadio Akron</v>
      </c>
      <c r="P773" s="27">
        <v>2</v>
      </c>
      <c r="Q773" s="27">
        <v>1</v>
      </c>
      <c r="R773" s="27" t="str">
        <f t="shared" si="73"/>
        <v>2-1</v>
      </c>
      <c r="S773" s="21">
        <v>0</v>
      </c>
      <c r="T773" s="20">
        <f>VLOOKUP($A773,Database!$A:$Y,10,FALSE)</f>
        <v>69</v>
      </c>
      <c r="U773" s="20">
        <f>VLOOKUP($A773,Database!$A:$Y,11,FALSE)</f>
        <v>117</v>
      </c>
      <c r="V773" s="20">
        <f>VLOOKUP($A773,Database!$A:$Y,12,FALSE)</f>
        <v>129</v>
      </c>
      <c r="W773" s="20" t="str">
        <f>VLOOKUP(A773,Database!A:M,13,FALSE)</f>
        <v>Terminé</v>
      </c>
      <c r="X773" s="20">
        <f>VLOOKUP($A773,Database!$A:$Y,20,FALSE)</f>
        <v>1</v>
      </c>
      <c r="Y773" s="20">
        <f>VLOOKUP($A773,Database!$A:$Y,21,FALSE)</f>
        <v>0</v>
      </c>
      <c r="Z773" s="20">
        <f t="shared" si="72"/>
        <v>0</v>
      </c>
      <c r="AA773" s="20">
        <f t="shared" si="68"/>
        <v>1</v>
      </c>
      <c r="AB773" s="20">
        <f t="shared" ca="1" si="69"/>
        <v>69</v>
      </c>
      <c r="AC773" s="20">
        <f t="shared" ca="1" si="70"/>
        <v>0</v>
      </c>
      <c r="AD773" s="20" t="str">
        <f ca="1">IF(AC773=0,"",IF(OR(ISBLANK(P773),ISBLANK(Q773)),"",IF(ISBLANK(VLOOKUP(A773,Database!A:AA,22,FALSE)),"",VLOOKUP(A773,Database!A:AA,22,FALSE))))</f>
        <v/>
      </c>
      <c r="AE773" s="20">
        <f ca="1">IFERROR(
   IF(
     OR(ISBLANK(P773),ISBLANK(Q773)),
     "",
     IF(
       AND(AB773&lt;&gt;"",OR(W773="Terminé",W773="En cours")),
       VLOOKUP(AD773,Setup_ScoreExactBonus!A:D,4,FALSE),
       0
     )),
  0)</f>
        <v>0</v>
      </c>
      <c r="AF773" s="21">
        <f t="shared" ca="1" si="71"/>
        <v>69</v>
      </c>
      <c r="AG773" s="21">
        <f ca="1">SUMIFS(AF$2:AF773,D$2:D773,D773)</f>
        <v>648</v>
      </c>
    </row>
    <row r="774" spans="1:33" hidden="1" x14ac:dyDescent="0.35">
      <c r="A774" s="21">
        <f>IF(ISBLANK(B774),"",COUNTIF(B$2:B774,B774))-1</f>
        <v>28</v>
      </c>
      <c r="B774" s="27">
        <v>17</v>
      </c>
      <c r="C774" s="10">
        <f>VLOOKUP($A774+IF($A774=0,1,0),Database!$A:$Y,7,FALSE)</f>
        <v>46192.125</v>
      </c>
      <c r="D774" s="21" t="str">
        <f>VLOOKUP(Pronostics!$B774,Setup_MPP!$A:$G,3,FALSE)</f>
        <v>Julien_cri</v>
      </c>
      <c r="E774" s="21" t="str">
        <f>VLOOKUP(Pronostics!$B774,Setup_MPP!$A:$G,2,FALSE)</f>
        <v>Julien CRIMOTEL</v>
      </c>
      <c r="F774" s="21" t="str">
        <f>VLOOKUP($B774,Setup_MPP!$A:$E,4,FALSE)</f>
        <v>#FFB0B0</v>
      </c>
      <c r="G774" s="21" t="str">
        <f>VLOOKUP($B774,Setup_MPP!$A:$E,5,FALSE)</f>
        <v>#F25757</v>
      </c>
      <c r="H774" s="21" t="str">
        <f>IFERROR(IF(AND(A774&gt;=1,A774&lt;=104),VLOOKUP($A774,Location!$A:$J,6,FALSE),IF(A774=0,"Avant l'ouverture",IF(OR(A774=105,A774=106),"Bonus"))),"")</f>
        <v>Tour 2</v>
      </c>
      <c r="I774" s="21" t="str">
        <f>IF(LEFT(H774,4)="Tour",VLOOKUP(A774,Database!$A:$C,3,FALSE),"")</f>
        <v>A</v>
      </c>
      <c r="J774" s="21" t="str">
        <f>VLOOKUP($A774,Location!$A:$J,7,FALSE)</f>
        <v>Mexique</v>
      </c>
      <c r="K774" s="21" t="str">
        <f>IFERROR(VLOOKUP(J774,Setup_Team!$B:$C,2,FALSE), "TDB")</f>
        <v>MEX</v>
      </c>
      <c r="L774" s="21" t="str">
        <f>VLOOKUP($A774,Location!$A:$J,8,FALSE)</f>
        <v>Corée du Sud</v>
      </c>
      <c r="M774" s="21" t="str">
        <f>IFERROR(VLOOKUP(L774,Setup_Team!$B:$C,2,FALSE), "TDB")</f>
        <v>KOR</v>
      </c>
      <c r="N774" s="21" t="str">
        <f>VLOOKUP($A774,Location!$A:$J,9,FALSE)</f>
        <v>Zapopan</v>
      </c>
      <c r="O774" s="21" t="str">
        <f>VLOOKUP($A774,Location!$A:$J,10,FALSE)</f>
        <v>Estadio Akron</v>
      </c>
      <c r="P774" s="27">
        <v>2</v>
      </c>
      <c r="Q774" s="27">
        <v>1</v>
      </c>
      <c r="R774" s="27" t="str">
        <f t="shared" si="73"/>
        <v>2-1</v>
      </c>
      <c r="S774" s="21">
        <v>0</v>
      </c>
      <c r="T774" s="20">
        <f>VLOOKUP($A774,Database!$A:$Y,10,FALSE)</f>
        <v>69</v>
      </c>
      <c r="U774" s="20">
        <f>VLOOKUP($A774,Database!$A:$Y,11,FALSE)</f>
        <v>117</v>
      </c>
      <c r="V774" s="20">
        <f>VLOOKUP($A774,Database!$A:$Y,12,FALSE)</f>
        <v>129</v>
      </c>
      <c r="W774" s="20" t="str">
        <f>VLOOKUP(A774,Database!A:M,13,FALSE)</f>
        <v>Terminé</v>
      </c>
      <c r="X774" s="20">
        <f>VLOOKUP($A774,Database!$A:$Y,20,FALSE)</f>
        <v>1</v>
      </c>
      <c r="Y774" s="20">
        <f>VLOOKUP($A774,Database!$A:$Y,21,FALSE)</f>
        <v>0</v>
      </c>
      <c r="Z774" s="20">
        <f t="shared" si="72"/>
        <v>0</v>
      </c>
      <c r="AA774" s="20">
        <f t="shared" si="68"/>
        <v>1</v>
      </c>
      <c r="AB774" s="20">
        <f t="shared" ca="1" si="69"/>
        <v>69</v>
      </c>
      <c r="AC774" s="20">
        <f t="shared" ca="1" si="70"/>
        <v>0</v>
      </c>
      <c r="AD774" s="20" t="str">
        <f ca="1">IF(AC774=0,"",IF(OR(ISBLANK(P774),ISBLANK(Q774)),"",IF(ISBLANK(VLOOKUP(A774,Database!A:AA,22,FALSE)),"",VLOOKUP(A774,Database!A:AA,22,FALSE))))</f>
        <v/>
      </c>
      <c r="AE774" s="20">
        <f ca="1">IFERROR(
   IF(
     OR(ISBLANK(P774),ISBLANK(Q774)),
     "",
     IF(
       AND(AB774&lt;&gt;"",OR(W774="Terminé",W774="En cours")),
       VLOOKUP(AD774,Setup_ScoreExactBonus!A:D,4,FALSE),
       0
     )),
  0)</f>
        <v>0</v>
      </c>
      <c r="AF774" s="21">
        <f t="shared" ca="1" si="71"/>
        <v>69</v>
      </c>
      <c r="AG774" s="21">
        <f ca="1">SUMIFS(AF$2:AF774,D$2:D774,D774)</f>
        <v>1063</v>
      </c>
    </row>
    <row r="775" spans="1:33" hidden="1" x14ac:dyDescent="0.35">
      <c r="A775" s="21">
        <f>IF(ISBLANK(B775),"",COUNTIF(B$2:B775,B775))-1</f>
        <v>28</v>
      </c>
      <c r="B775" s="27">
        <v>18</v>
      </c>
      <c r="C775" s="10">
        <f>VLOOKUP($A775+IF($A775=0,1,0),Database!$A:$Y,7,FALSE)</f>
        <v>46192.125</v>
      </c>
      <c r="D775" s="21" t="str">
        <f>VLOOKUP(Pronostics!$B775,Setup_MPP!$A:$G,3,FALSE)</f>
        <v>Cartone</v>
      </c>
      <c r="E775" s="21" t="str">
        <f>VLOOKUP(Pronostics!$B775,Setup_MPP!$A:$G,2,FALSE)</f>
        <v>Quentin CARTON</v>
      </c>
      <c r="F775" s="21" t="str">
        <f>VLOOKUP($B775,Setup_MPP!$A:$E,4,FALSE)</f>
        <v>#F0BC42</v>
      </c>
      <c r="G775" s="21" t="str">
        <f>VLOOKUP($B775,Setup_MPP!$A:$E,5,FALSE)</f>
        <v>#8E1F2F</v>
      </c>
      <c r="H775" s="21" t="str">
        <f>IFERROR(IF(AND(A775&gt;=1,A775&lt;=104),VLOOKUP($A775,Location!$A:$J,6,FALSE),IF(A775=0,"Avant l'ouverture",IF(OR(A775=105,A775=106),"Bonus"))),"")</f>
        <v>Tour 2</v>
      </c>
      <c r="I775" s="21" t="str">
        <f>IF(LEFT(H775,4)="Tour",VLOOKUP(A775,Database!$A:$C,3,FALSE),"")</f>
        <v>A</v>
      </c>
      <c r="J775" s="21" t="str">
        <f>VLOOKUP($A775,Location!$A:$J,7,FALSE)</f>
        <v>Mexique</v>
      </c>
      <c r="K775" s="21" t="str">
        <f>IFERROR(VLOOKUP(J775,Setup_Team!$B:$C,2,FALSE), "TDB")</f>
        <v>MEX</v>
      </c>
      <c r="L775" s="21" t="str">
        <f>VLOOKUP($A775,Location!$A:$J,8,FALSE)</f>
        <v>Corée du Sud</v>
      </c>
      <c r="M775" s="21" t="str">
        <f>IFERROR(VLOOKUP(L775,Setup_Team!$B:$C,2,FALSE), "TDB")</f>
        <v>KOR</v>
      </c>
      <c r="N775" s="21" t="str">
        <f>VLOOKUP($A775,Location!$A:$J,9,FALSE)</f>
        <v>Zapopan</v>
      </c>
      <c r="O775" s="21" t="str">
        <f>VLOOKUP($A775,Location!$A:$J,10,FALSE)</f>
        <v>Estadio Akron</v>
      </c>
      <c r="P775" s="27">
        <v>3</v>
      </c>
      <c r="Q775" s="27">
        <v>1</v>
      </c>
      <c r="R775" s="27" t="str">
        <f t="shared" si="73"/>
        <v>3-1</v>
      </c>
      <c r="S775" s="21">
        <v>0</v>
      </c>
      <c r="T775" s="20">
        <f>VLOOKUP($A775,Database!$A:$Y,10,FALSE)</f>
        <v>69</v>
      </c>
      <c r="U775" s="20">
        <f>VLOOKUP($A775,Database!$A:$Y,11,FALSE)</f>
        <v>117</v>
      </c>
      <c r="V775" s="20">
        <f>VLOOKUP($A775,Database!$A:$Y,12,FALSE)</f>
        <v>129</v>
      </c>
      <c r="W775" s="20" t="str">
        <f>VLOOKUP(A775,Database!A:M,13,FALSE)</f>
        <v>Terminé</v>
      </c>
      <c r="X775" s="20">
        <f>VLOOKUP($A775,Database!$A:$Y,20,FALSE)</f>
        <v>1</v>
      </c>
      <c r="Y775" s="20">
        <f>VLOOKUP($A775,Database!$A:$Y,21,FALSE)</f>
        <v>0</v>
      </c>
      <c r="Z775" s="20">
        <f t="shared" si="72"/>
        <v>0</v>
      </c>
      <c r="AA775" s="20">
        <f t="shared" si="68"/>
        <v>1</v>
      </c>
      <c r="AB775" s="20">
        <f t="shared" ca="1" si="69"/>
        <v>69</v>
      </c>
      <c r="AC775" s="20">
        <f t="shared" ca="1" si="70"/>
        <v>0</v>
      </c>
      <c r="AD775" s="20" t="str">
        <f ca="1">IF(AC775=0,"",IF(OR(ISBLANK(P775),ISBLANK(Q775)),"",IF(ISBLANK(VLOOKUP(A775,Database!A:AA,22,FALSE)),"",VLOOKUP(A775,Database!A:AA,22,FALSE))))</f>
        <v/>
      </c>
      <c r="AE775" s="20">
        <f ca="1">IFERROR(
   IF(
     OR(ISBLANK(P775),ISBLANK(Q775)),
     "",
     IF(
       AND(AB775&lt;&gt;"",OR(W775="Terminé",W775="En cours")),
       VLOOKUP(AD775,Setup_ScoreExactBonus!A:D,4,FALSE),
       0
     )),
  0)</f>
        <v>0</v>
      </c>
      <c r="AF775" s="21">
        <f t="shared" ca="1" si="71"/>
        <v>69</v>
      </c>
      <c r="AG775" s="21">
        <f ca="1">SUMIFS(AF$2:AF775,D$2:D775,D775)</f>
        <v>1174</v>
      </c>
    </row>
    <row r="776" spans="1:33" hidden="1" x14ac:dyDescent="0.35">
      <c r="A776" s="21">
        <f>IF(ISBLANK(B776),"",COUNTIF(B$2:B776,B776))-1</f>
        <v>28</v>
      </c>
      <c r="B776" s="27">
        <v>19</v>
      </c>
      <c r="C776" s="10">
        <f>VLOOKUP($A776+IF($A776=0,1,0),Database!$A:$Y,7,FALSE)</f>
        <v>46192.125</v>
      </c>
      <c r="D776" s="21" t="str">
        <f>VLOOKUP(Pronostics!$B776,Setup_MPP!$A:$G,3,FALSE)</f>
        <v>YramVi</v>
      </c>
      <c r="E776" s="21" t="str">
        <f>VLOOKUP(Pronostics!$B776,Setup_MPP!$A:$G,2,FALSE)</f>
        <v>Eyram TETSHIE</v>
      </c>
      <c r="F776" s="21" t="str">
        <f>VLOOKUP($B776,Setup_MPP!$A:$E,4,FALSE)</f>
        <v>#E8B28F</v>
      </c>
      <c r="G776" s="21" t="str">
        <f>VLOOKUP($B776,Setup_MPP!$A:$E,5,FALSE)</f>
        <v>#E65568</v>
      </c>
      <c r="H776" s="21" t="str">
        <f>IFERROR(IF(AND(A776&gt;=1,A776&lt;=104),VLOOKUP($A776,Location!$A:$J,6,FALSE),IF(A776=0,"Avant l'ouverture",IF(OR(A776=105,A776=106),"Bonus"))),"")</f>
        <v>Tour 2</v>
      </c>
      <c r="I776" s="21" t="str">
        <f>IF(LEFT(H776,4)="Tour",VLOOKUP(A776,Database!$A:$C,3,FALSE),"")</f>
        <v>A</v>
      </c>
      <c r="J776" s="21" t="str">
        <f>VLOOKUP($A776,Location!$A:$J,7,FALSE)</f>
        <v>Mexique</v>
      </c>
      <c r="K776" s="21" t="str">
        <f>IFERROR(VLOOKUP(J776,Setup_Team!$B:$C,2,FALSE), "TDB")</f>
        <v>MEX</v>
      </c>
      <c r="L776" s="21" t="str">
        <f>VLOOKUP($A776,Location!$A:$J,8,FALSE)</f>
        <v>Corée du Sud</v>
      </c>
      <c r="M776" s="21" t="str">
        <f>IFERROR(VLOOKUP(L776,Setup_Team!$B:$C,2,FALSE), "TDB")</f>
        <v>KOR</v>
      </c>
      <c r="N776" s="21" t="str">
        <f>VLOOKUP($A776,Location!$A:$J,9,FALSE)</f>
        <v>Zapopan</v>
      </c>
      <c r="O776" s="21" t="str">
        <f>VLOOKUP($A776,Location!$A:$J,10,FALSE)</f>
        <v>Estadio Akron</v>
      </c>
      <c r="P776" s="27">
        <v>2</v>
      </c>
      <c r="Q776" s="27">
        <v>2</v>
      </c>
      <c r="R776" s="27" t="str">
        <f t="shared" si="73"/>
        <v>2-2</v>
      </c>
      <c r="S776" s="21">
        <v>0</v>
      </c>
      <c r="T776" s="20">
        <f>VLOOKUP($A776,Database!$A:$Y,10,FALSE)</f>
        <v>69</v>
      </c>
      <c r="U776" s="20">
        <f>VLOOKUP($A776,Database!$A:$Y,11,FALSE)</f>
        <v>117</v>
      </c>
      <c r="V776" s="20">
        <f>VLOOKUP($A776,Database!$A:$Y,12,FALSE)</f>
        <v>129</v>
      </c>
      <c r="W776" s="20" t="str">
        <f>VLOOKUP(A776,Database!A:M,13,FALSE)</f>
        <v>Terminé</v>
      </c>
      <c r="X776" s="20">
        <f>VLOOKUP($A776,Database!$A:$Y,20,FALSE)</f>
        <v>1</v>
      </c>
      <c r="Y776" s="20">
        <f>VLOOKUP($A776,Database!$A:$Y,21,FALSE)</f>
        <v>0</v>
      </c>
      <c r="Z776" s="20">
        <f t="shared" si="72"/>
        <v>0</v>
      </c>
      <c r="AA776" s="20">
        <f t="shared" si="68"/>
        <v>0</v>
      </c>
      <c r="AB776" s="20">
        <f t="shared" ca="1" si="69"/>
        <v>0</v>
      </c>
      <c r="AC776" s="20">
        <f t="shared" ca="1" si="70"/>
        <v>0</v>
      </c>
      <c r="AD776" s="20" t="str">
        <f ca="1">IF(AC776=0,"",IF(OR(ISBLANK(P776),ISBLANK(Q776)),"",IF(ISBLANK(VLOOKUP(A776,Database!A:AA,22,FALSE)),"",VLOOKUP(A776,Database!A:AA,22,FALSE))))</f>
        <v/>
      </c>
      <c r="AE776" s="20">
        <f ca="1">IFERROR(
   IF(
     OR(ISBLANK(P776),ISBLANK(Q776)),
     "",
     IF(
       AND(AB776&lt;&gt;"",OR(W776="Terminé",W776="En cours")),
       VLOOKUP(AD776,Setup_ScoreExactBonus!A:D,4,FALSE),
       0
     )),
  0)</f>
        <v>0</v>
      </c>
      <c r="AF776" s="21">
        <f t="shared" ca="1" si="71"/>
        <v>0</v>
      </c>
      <c r="AG776" s="21">
        <f ca="1">SUMIFS(AF$2:AF776,D$2:D776,D776)</f>
        <v>956</v>
      </c>
    </row>
    <row r="777" spans="1:33" hidden="1" x14ac:dyDescent="0.35">
      <c r="A777" s="21">
        <f>IF(ISBLANK(B777),"",COUNTIF(B$2:B777,B777))-1</f>
        <v>28</v>
      </c>
      <c r="B777" s="27">
        <v>20</v>
      </c>
      <c r="C777" s="10">
        <f>VLOOKUP($A777+IF($A777=0,1,0),Database!$A:$Y,7,FALSE)</f>
        <v>46192.125</v>
      </c>
      <c r="D777" s="21" t="str">
        <f>VLOOKUP(Pronostics!$B777,Setup_MPP!$A:$G,3,FALSE)</f>
        <v>Anis_MaFihache</v>
      </c>
      <c r="E777" s="21" t="str">
        <f>VLOOKUP(Pronostics!$B777,Setup_MPP!$A:$G,2,FALSE)</f>
        <v>Anis LEBIK</v>
      </c>
      <c r="F777" s="21" t="str">
        <f>VLOOKUP($B777,Setup_MPP!$A:$E,4,FALSE)</f>
        <v>#60DC8C</v>
      </c>
      <c r="G777" s="21" t="str">
        <f>VLOOKUP($B777,Setup_MPP!$A:$E,5,FALSE)</f>
        <v>#22A34F</v>
      </c>
      <c r="H777" s="21" t="str">
        <f>IFERROR(IF(AND(A777&gt;=1,A777&lt;=104),VLOOKUP($A777,Location!$A:$J,6,FALSE),IF(A777=0,"Avant l'ouverture",IF(OR(A777=105,A777=106),"Bonus"))),"")</f>
        <v>Tour 2</v>
      </c>
      <c r="I777" s="21" t="str">
        <f>IF(LEFT(H777,4)="Tour",VLOOKUP(A777,Database!$A:$C,3,FALSE),"")</f>
        <v>A</v>
      </c>
      <c r="J777" s="21" t="str">
        <f>VLOOKUP($A777,Location!$A:$J,7,FALSE)</f>
        <v>Mexique</v>
      </c>
      <c r="K777" s="21" t="str">
        <f>IFERROR(VLOOKUP(J777,Setup_Team!$B:$C,2,FALSE), "TDB")</f>
        <v>MEX</v>
      </c>
      <c r="L777" s="21" t="str">
        <f>VLOOKUP($A777,Location!$A:$J,8,FALSE)</f>
        <v>Corée du Sud</v>
      </c>
      <c r="M777" s="21" t="str">
        <f>IFERROR(VLOOKUP(L777,Setup_Team!$B:$C,2,FALSE), "TDB")</f>
        <v>KOR</v>
      </c>
      <c r="N777" s="21" t="str">
        <f>VLOOKUP($A777,Location!$A:$J,9,FALSE)</f>
        <v>Zapopan</v>
      </c>
      <c r="O777" s="21" t="str">
        <f>VLOOKUP($A777,Location!$A:$J,10,FALSE)</f>
        <v>Estadio Akron</v>
      </c>
      <c r="P777" s="27">
        <v>1</v>
      </c>
      <c r="Q777" s="27">
        <v>3</v>
      </c>
      <c r="R777" s="27" t="str">
        <f t="shared" si="73"/>
        <v>1-3</v>
      </c>
      <c r="S777" s="21">
        <v>0</v>
      </c>
      <c r="T777" s="20">
        <f>VLOOKUP($A777,Database!$A:$Y,10,FALSE)</f>
        <v>69</v>
      </c>
      <c r="U777" s="20">
        <f>VLOOKUP($A777,Database!$A:$Y,11,FALSE)</f>
        <v>117</v>
      </c>
      <c r="V777" s="20">
        <f>VLOOKUP($A777,Database!$A:$Y,12,FALSE)</f>
        <v>129</v>
      </c>
      <c r="W777" s="20" t="str">
        <f>VLOOKUP(A777,Database!A:M,13,FALSE)</f>
        <v>Terminé</v>
      </c>
      <c r="X777" s="20">
        <f>VLOOKUP($A777,Database!$A:$Y,20,FALSE)</f>
        <v>1</v>
      </c>
      <c r="Y777" s="20">
        <f>VLOOKUP($A777,Database!$A:$Y,21,FALSE)</f>
        <v>0</v>
      </c>
      <c r="Z777" s="20">
        <f t="shared" si="72"/>
        <v>0</v>
      </c>
      <c r="AA777" s="20">
        <f t="shared" si="68"/>
        <v>0</v>
      </c>
      <c r="AB777" s="20">
        <f t="shared" ca="1" si="69"/>
        <v>0</v>
      </c>
      <c r="AC777" s="20">
        <f t="shared" ca="1" si="70"/>
        <v>0</v>
      </c>
      <c r="AD777" s="20" t="str">
        <f ca="1">IF(AC777=0,"",IF(OR(ISBLANK(P777),ISBLANK(Q777)),"",IF(ISBLANK(VLOOKUP(A777,Database!A:AA,22,FALSE)),"",VLOOKUP(A777,Database!A:AA,22,FALSE))))</f>
        <v/>
      </c>
      <c r="AE777" s="20">
        <f ca="1">IFERROR(
   IF(
     OR(ISBLANK(P777),ISBLANK(Q777)),
     "",
     IF(
       AND(AB777&lt;&gt;"",OR(W777="Terminé",W777="En cours")),
       VLOOKUP(AD777,Setup_ScoreExactBonus!A:D,4,FALSE),
       0
     )),
  0)</f>
        <v>0</v>
      </c>
      <c r="AF777" s="21">
        <f t="shared" ca="1" si="71"/>
        <v>0</v>
      </c>
      <c r="AG777" s="21">
        <f ca="1">SUMIFS(AF$2:AF777,D$2:D777,D777)</f>
        <v>975</v>
      </c>
    </row>
    <row r="778" spans="1:33" hidden="1" x14ac:dyDescent="0.35">
      <c r="A778" s="21">
        <f>IF(ISBLANK(B778),"",COUNTIF(B$2:B778,B778))-1</f>
        <v>28</v>
      </c>
      <c r="B778" s="27">
        <v>21</v>
      </c>
      <c r="C778" s="10">
        <f>VLOOKUP($A778+IF($A778=0,1,0),Database!$A:$Y,7,FALSE)</f>
        <v>46192.125</v>
      </c>
      <c r="D778" s="21" t="str">
        <f>VLOOKUP(Pronostics!$B778,Setup_MPP!$A:$G,3,FALSE)</f>
        <v>JUJULABOSS13</v>
      </c>
      <c r="E778" s="21" t="str">
        <f>VLOOKUP(Pronostics!$B778,Setup_MPP!$A:$G,2,FALSE)</f>
        <v>Julia BOUANAN</v>
      </c>
      <c r="F778" s="21" t="str">
        <f>VLOOKUP($B778,Setup_MPP!$A:$E,4,FALSE)</f>
        <v>#2FAEE0</v>
      </c>
      <c r="G778" s="21" t="str">
        <f>VLOOKUP($B778,Setup_MPP!$A:$E,5,FALSE)</f>
        <v>#BEA064</v>
      </c>
      <c r="H778" s="21" t="str">
        <f>IFERROR(IF(AND(A778&gt;=1,A778&lt;=104),VLOOKUP($A778,Location!$A:$J,6,FALSE),IF(A778=0,"Avant l'ouverture",IF(OR(A778=105,A778=106),"Bonus"))),"")</f>
        <v>Tour 2</v>
      </c>
      <c r="I778" s="21" t="str">
        <f>IF(LEFT(H778,4)="Tour",VLOOKUP(A778,Database!$A:$C,3,FALSE),"")</f>
        <v>A</v>
      </c>
      <c r="J778" s="21" t="str">
        <f>VLOOKUP($A778,Location!$A:$J,7,FALSE)</f>
        <v>Mexique</v>
      </c>
      <c r="K778" s="21" t="str">
        <f>IFERROR(VLOOKUP(J778,Setup_Team!$B:$C,2,FALSE), "TDB")</f>
        <v>MEX</v>
      </c>
      <c r="L778" s="21" t="str">
        <f>VLOOKUP($A778,Location!$A:$J,8,FALSE)</f>
        <v>Corée du Sud</v>
      </c>
      <c r="M778" s="21" t="str">
        <f>IFERROR(VLOOKUP(L778,Setup_Team!$B:$C,2,FALSE), "TDB")</f>
        <v>KOR</v>
      </c>
      <c r="N778" s="21" t="str">
        <f>VLOOKUP($A778,Location!$A:$J,9,FALSE)</f>
        <v>Zapopan</v>
      </c>
      <c r="O778" s="21" t="str">
        <f>VLOOKUP($A778,Location!$A:$J,10,FALSE)</f>
        <v>Estadio Akron</v>
      </c>
      <c r="P778" s="27">
        <v>2</v>
      </c>
      <c r="Q778" s="27">
        <v>3</v>
      </c>
      <c r="R778" s="27" t="str">
        <f t="shared" si="73"/>
        <v>2-3</v>
      </c>
      <c r="S778" s="21">
        <v>0</v>
      </c>
      <c r="T778" s="20">
        <f>VLOOKUP($A778,Database!$A:$Y,10,FALSE)</f>
        <v>69</v>
      </c>
      <c r="U778" s="20">
        <f>VLOOKUP($A778,Database!$A:$Y,11,FALSE)</f>
        <v>117</v>
      </c>
      <c r="V778" s="20">
        <f>VLOOKUP($A778,Database!$A:$Y,12,FALSE)</f>
        <v>129</v>
      </c>
      <c r="W778" s="20" t="str">
        <f>VLOOKUP(A778,Database!A:M,13,FALSE)</f>
        <v>Terminé</v>
      </c>
      <c r="X778" s="20">
        <f>VLOOKUP($A778,Database!$A:$Y,20,FALSE)</f>
        <v>1</v>
      </c>
      <c r="Y778" s="20">
        <f>VLOOKUP($A778,Database!$A:$Y,21,FALSE)</f>
        <v>0</v>
      </c>
      <c r="Z778" s="20">
        <f t="shared" si="72"/>
        <v>0</v>
      </c>
      <c r="AA778" s="20">
        <f t="shared" si="68"/>
        <v>0</v>
      </c>
      <c r="AB778" s="20">
        <f t="shared" ca="1" si="69"/>
        <v>0</v>
      </c>
      <c r="AC778" s="20">
        <f t="shared" ca="1" si="70"/>
        <v>0</v>
      </c>
      <c r="AD778" s="20" t="str">
        <f ca="1">IF(AC778=0,"",IF(OR(ISBLANK(P778),ISBLANK(Q778)),"",IF(ISBLANK(VLOOKUP(A778,Database!A:AA,22,FALSE)),"",VLOOKUP(A778,Database!A:AA,22,FALSE))))</f>
        <v/>
      </c>
      <c r="AE778" s="20">
        <f ca="1">IFERROR(
   IF(
     OR(ISBLANK(P778),ISBLANK(Q778)),
     "",
     IF(
       AND(AB778&lt;&gt;"",OR(W778="Terminé",W778="En cours")),
       VLOOKUP(AD778,Setup_ScoreExactBonus!A:D,4,FALSE),
       0
     )),
  0)</f>
        <v>0</v>
      </c>
      <c r="AF778" s="21">
        <f t="shared" ca="1" si="71"/>
        <v>0</v>
      </c>
      <c r="AG778" s="21">
        <f ca="1">SUMIFS(AF$2:AF778,D$2:D778,D778)</f>
        <v>1067</v>
      </c>
    </row>
    <row r="779" spans="1:33" hidden="1" x14ac:dyDescent="0.35">
      <c r="A779" s="21">
        <f>IF(ISBLANK(B779),"",COUNTIF(B$2:B779,B779))-1</f>
        <v>28</v>
      </c>
      <c r="B779" s="27">
        <v>22</v>
      </c>
      <c r="C779" s="10">
        <f>VLOOKUP($A779+IF($A779=0,1,0),Database!$A:$Y,7,FALSE)</f>
        <v>46192.125</v>
      </c>
      <c r="D779" s="21" t="str">
        <f>VLOOKUP(Pronostics!$B779,Setup_MPP!$A:$G,3,FALSE)</f>
        <v>Jujumsrd</v>
      </c>
      <c r="E779" s="21" t="str">
        <f>VLOOKUP(Pronostics!$B779,Setup_MPP!$A:$G,2,FALSE)</f>
        <v>Julie Mansard</v>
      </c>
      <c r="F779" s="21" t="str">
        <f>VLOOKUP($B779,Setup_MPP!$A:$E,4,FALSE)</f>
        <v>#41DEF0</v>
      </c>
      <c r="G779" s="21" t="str">
        <f>VLOOKUP($B779,Setup_MPP!$A:$E,5,FALSE)</f>
        <v>#0BA6B7</v>
      </c>
      <c r="H779" s="21" t="str">
        <f>IFERROR(IF(AND(A779&gt;=1,A779&lt;=104),VLOOKUP($A779,Location!$A:$J,6,FALSE),IF(A779=0,"Avant l'ouverture",IF(OR(A779=105,A779=106),"Bonus"))),"")</f>
        <v>Tour 2</v>
      </c>
      <c r="I779" s="21" t="str">
        <f>IF(LEFT(H779,4)="Tour",VLOOKUP(A779,Database!$A:$C,3,FALSE),"")</f>
        <v>A</v>
      </c>
      <c r="J779" s="21" t="str">
        <f>VLOOKUP($A779,Location!$A:$J,7,FALSE)</f>
        <v>Mexique</v>
      </c>
      <c r="K779" s="21" t="str">
        <f>IFERROR(VLOOKUP(J779,Setup_Team!$B:$C,2,FALSE), "TDB")</f>
        <v>MEX</v>
      </c>
      <c r="L779" s="21" t="str">
        <f>VLOOKUP($A779,Location!$A:$J,8,FALSE)</f>
        <v>Corée du Sud</v>
      </c>
      <c r="M779" s="21" t="str">
        <f>IFERROR(VLOOKUP(L779,Setup_Team!$B:$C,2,FALSE), "TDB")</f>
        <v>KOR</v>
      </c>
      <c r="N779" s="21" t="str">
        <f>VLOOKUP($A779,Location!$A:$J,9,FALSE)</f>
        <v>Zapopan</v>
      </c>
      <c r="O779" s="21" t="str">
        <f>VLOOKUP($A779,Location!$A:$J,10,FALSE)</f>
        <v>Estadio Akron</v>
      </c>
      <c r="P779" s="27">
        <v>1</v>
      </c>
      <c r="Q779" s="27">
        <v>1</v>
      </c>
      <c r="R779" s="27" t="str">
        <f t="shared" si="73"/>
        <v>1-1</v>
      </c>
      <c r="S779" s="21">
        <v>0</v>
      </c>
      <c r="T779" s="20">
        <f>VLOOKUP($A779,Database!$A:$Y,10,FALSE)</f>
        <v>69</v>
      </c>
      <c r="U779" s="20">
        <f>VLOOKUP($A779,Database!$A:$Y,11,FALSE)</f>
        <v>117</v>
      </c>
      <c r="V779" s="20">
        <f>VLOOKUP($A779,Database!$A:$Y,12,FALSE)</f>
        <v>129</v>
      </c>
      <c r="W779" s="20" t="str">
        <f>VLOOKUP(A779,Database!A:M,13,FALSE)</f>
        <v>Terminé</v>
      </c>
      <c r="X779" s="20">
        <f>VLOOKUP($A779,Database!$A:$Y,20,FALSE)</f>
        <v>1</v>
      </c>
      <c r="Y779" s="20">
        <f>VLOOKUP($A779,Database!$A:$Y,21,FALSE)</f>
        <v>0</v>
      </c>
      <c r="Z779" s="20">
        <f t="shared" si="72"/>
        <v>0</v>
      </c>
      <c r="AA779" s="20">
        <f t="shared" si="68"/>
        <v>0</v>
      </c>
      <c r="AB779" s="20">
        <f t="shared" ca="1" si="69"/>
        <v>0</v>
      </c>
      <c r="AC779" s="20">
        <f t="shared" ca="1" si="70"/>
        <v>0</v>
      </c>
      <c r="AD779" s="20" t="str">
        <f ca="1">IF(AC779=0,"",IF(OR(ISBLANK(P779),ISBLANK(Q779)),"",IF(ISBLANK(VLOOKUP(A779,Database!A:AA,22,FALSE)),"",VLOOKUP(A779,Database!A:AA,22,FALSE))))</f>
        <v/>
      </c>
      <c r="AE779" s="20">
        <f ca="1">IFERROR(
   IF(
     OR(ISBLANK(P779),ISBLANK(Q779)),
     "",
     IF(
       AND(AB779&lt;&gt;"",OR(W779="Terminé",W779="En cours")),
       VLOOKUP(AD779,Setup_ScoreExactBonus!A:D,4,FALSE),
       0
     )),
  0)</f>
        <v>0</v>
      </c>
      <c r="AF779" s="21">
        <f t="shared" ca="1" si="71"/>
        <v>0</v>
      </c>
      <c r="AG779" s="21">
        <f ca="1">SUMIFS(AF$2:AF779,D$2:D779,D779)</f>
        <v>548</v>
      </c>
    </row>
    <row r="780" spans="1:33" hidden="1" x14ac:dyDescent="0.35">
      <c r="A780" s="21">
        <f>IF(ISBLANK(B780),"",COUNTIF(B$2:B780,B780))-1</f>
        <v>28</v>
      </c>
      <c r="B780" s="27">
        <v>23</v>
      </c>
      <c r="C780" s="10">
        <f>VLOOKUP($A780+IF($A780=0,1,0),Database!$A:$Y,7,FALSE)</f>
        <v>46192.125</v>
      </c>
      <c r="D780" s="21" t="str">
        <f>VLOOKUP(Pronostics!$B780,Setup_MPP!$A:$G,3,FALSE)</f>
        <v>DJUDJUPRONO</v>
      </c>
      <c r="E780" s="21" t="str">
        <f>VLOOKUP(Pronostics!$B780,Setup_MPP!$A:$G,2,FALSE)</f>
        <v>Juliette</v>
      </c>
      <c r="F780" s="21" t="str">
        <f>VLOOKUP($B780,Setup_MPP!$A:$E,4,FALSE)</f>
        <v>#F2A2A2</v>
      </c>
      <c r="G780" s="21" t="str">
        <f>VLOOKUP($B780,Setup_MPP!$A:$E,5,FALSE)</f>
        <v>#C25D5D</v>
      </c>
      <c r="H780" s="21" t="str">
        <f>IFERROR(IF(AND(A780&gt;=1,A780&lt;=104),VLOOKUP($A780,Location!$A:$J,6,FALSE),IF(A780=0,"Avant l'ouverture",IF(OR(A780=105,A780=106),"Bonus"))),"")</f>
        <v>Tour 2</v>
      </c>
      <c r="I780" s="21" t="str">
        <f>IF(LEFT(H780,4)="Tour",VLOOKUP(A780,Database!$A:$C,3,FALSE),"")</f>
        <v>A</v>
      </c>
      <c r="J780" s="21" t="str">
        <f>VLOOKUP($A780,Location!$A:$J,7,FALSE)</f>
        <v>Mexique</v>
      </c>
      <c r="K780" s="21" t="str">
        <f>IFERROR(VLOOKUP(J780,Setup_Team!$B:$C,2,FALSE), "TDB")</f>
        <v>MEX</v>
      </c>
      <c r="L780" s="21" t="str">
        <f>VLOOKUP($A780,Location!$A:$J,8,FALSE)</f>
        <v>Corée du Sud</v>
      </c>
      <c r="M780" s="21" t="str">
        <f>IFERROR(VLOOKUP(L780,Setup_Team!$B:$C,2,FALSE), "TDB")</f>
        <v>KOR</v>
      </c>
      <c r="N780" s="21" t="str">
        <f>VLOOKUP($A780,Location!$A:$J,9,FALSE)</f>
        <v>Zapopan</v>
      </c>
      <c r="O780" s="21" t="str">
        <f>VLOOKUP($A780,Location!$A:$J,10,FALSE)</f>
        <v>Estadio Akron</v>
      </c>
      <c r="P780" s="27">
        <v>2</v>
      </c>
      <c r="Q780" s="27">
        <v>0</v>
      </c>
      <c r="R780" s="27" t="str">
        <f t="shared" si="73"/>
        <v>2-0</v>
      </c>
      <c r="S780" s="21">
        <v>0</v>
      </c>
      <c r="T780" s="20">
        <f>VLOOKUP($A780,Database!$A:$Y,10,FALSE)</f>
        <v>69</v>
      </c>
      <c r="U780" s="20">
        <f>VLOOKUP($A780,Database!$A:$Y,11,FALSE)</f>
        <v>117</v>
      </c>
      <c r="V780" s="20">
        <f>VLOOKUP($A780,Database!$A:$Y,12,FALSE)</f>
        <v>129</v>
      </c>
      <c r="W780" s="20" t="str">
        <f>VLOOKUP(A780,Database!A:M,13,FALSE)</f>
        <v>Terminé</v>
      </c>
      <c r="X780" s="20">
        <f>VLOOKUP($A780,Database!$A:$Y,20,FALSE)</f>
        <v>1</v>
      </c>
      <c r="Y780" s="20">
        <f>VLOOKUP($A780,Database!$A:$Y,21,FALSE)</f>
        <v>0</v>
      </c>
      <c r="Z780" s="20">
        <f t="shared" si="72"/>
        <v>0</v>
      </c>
      <c r="AA780" s="20">
        <f t="shared" si="68"/>
        <v>1</v>
      </c>
      <c r="AB780" s="20">
        <f t="shared" ca="1" si="69"/>
        <v>69</v>
      </c>
      <c r="AC780" s="20">
        <f t="shared" ca="1" si="70"/>
        <v>0</v>
      </c>
      <c r="AD780" s="20" t="str">
        <f ca="1">IF(AC780=0,"",IF(OR(ISBLANK(P780),ISBLANK(Q780)),"",IF(ISBLANK(VLOOKUP(A780,Database!A:AA,22,FALSE)),"",VLOOKUP(A780,Database!A:AA,22,FALSE))))</f>
        <v/>
      </c>
      <c r="AE780" s="20">
        <f ca="1">IFERROR(
   IF(
     OR(ISBLANK(P780),ISBLANK(Q780)),
     "",
     IF(
       AND(AB780&lt;&gt;"",OR(W780="Terminé",W780="En cours")),
       VLOOKUP(AD780,Setup_ScoreExactBonus!A:D,4,FALSE),
       0
     )),
  0)</f>
        <v>0</v>
      </c>
      <c r="AF780" s="21">
        <f t="shared" ca="1" si="71"/>
        <v>69</v>
      </c>
      <c r="AG780" s="21">
        <f ca="1">SUMIFS(AF$2:AF780,D$2:D780,D780)</f>
        <v>698</v>
      </c>
    </row>
    <row r="781" spans="1:33" hidden="1" x14ac:dyDescent="0.35">
      <c r="A781" s="21">
        <f>IF(ISBLANK(B781),"",COUNTIF(B$2:B781,B781))-1</f>
        <v>28</v>
      </c>
      <c r="B781" s="27">
        <v>24</v>
      </c>
      <c r="C781" s="10">
        <f>VLOOKUP($A781+IF($A781=0,1,0),Database!$A:$Y,7,FALSE)</f>
        <v>46192.125</v>
      </c>
      <c r="D781" s="21" t="str">
        <f>VLOOKUP(Pronostics!$B781,Setup_MPP!$A:$G,3,FALSE)</f>
        <v>Samyaaaaaaaaaa</v>
      </c>
      <c r="E781" s="21" t="str">
        <f>VLOOKUP(Pronostics!$B781,Setup_MPP!$A:$G,2,FALSE)</f>
        <v>Samya ALAOUI</v>
      </c>
      <c r="F781" s="21" t="str">
        <f>VLOOKUP($B781,Setup_MPP!$A:$E,4,FALSE)</f>
        <v>#A2F2C7</v>
      </c>
      <c r="G781" s="21" t="str">
        <f>VLOOKUP($B781,Setup_MPP!$A:$E,5,FALSE)</f>
        <v>#5DC18C</v>
      </c>
      <c r="H781" s="21" t="str">
        <f>IFERROR(IF(AND(A781&gt;=1,A781&lt;=104),VLOOKUP($A781,Location!$A:$J,6,FALSE),IF(A781=0,"Avant l'ouverture",IF(OR(A781=105,A781=106),"Bonus"))),"")</f>
        <v>Tour 2</v>
      </c>
      <c r="I781" s="21" t="str">
        <f>IF(LEFT(H781,4)="Tour",VLOOKUP(A781,Database!$A:$C,3,FALSE),"")</f>
        <v>A</v>
      </c>
      <c r="J781" s="21" t="str">
        <f>VLOOKUP($A781,Location!$A:$J,7,FALSE)</f>
        <v>Mexique</v>
      </c>
      <c r="K781" s="21" t="str">
        <f>IFERROR(VLOOKUP(J781,Setup_Team!$B:$C,2,FALSE), "TDB")</f>
        <v>MEX</v>
      </c>
      <c r="L781" s="21" t="str">
        <f>VLOOKUP($A781,Location!$A:$J,8,FALSE)</f>
        <v>Corée du Sud</v>
      </c>
      <c r="M781" s="21" t="str">
        <f>IFERROR(VLOOKUP(L781,Setup_Team!$B:$C,2,FALSE), "TDB")</f>
        <v>KOR</v>
      </c>
      <c r="N781" s="21" t="str">
        <f>VLOOKUP($A781,Location!$A:$J,9,FALSE)</f>
        <v>Zapopan</v>
      </c>
      <c r="O781" s="21" t="str">
        <f>VLOOKUP($A781,Location!$A:$J,10,FALSE)</f>
        <v>Estadio Akron</v>
      </c>
      <c r="P781" s="27">
        <v>1</v>
      </c>
      <c r="Q781" s="27">
        <v>3</v>
      </c>
      <c r="R781" s="27" t="str">
        <f t="shared" si="73"/>
        <v>1-3</v>
      </c>
      <c r="S781" s="21">
        <v>0</v>
      </c>
      <c r="T781" s="20">
        <f>VLOOKUP($A781,Database!$A:$Y,10,FALSE)</f>
        <v>69</v>
      </c>
      <c r="U781" s="20">
        <f>VLOOKUP($A781,Database!$A:$Y,11,FALSE)</f>
        <v>117</v>
      </c>
      <c r="V781" s="20">
        <f>VLOOKUP($A781,Database!$A:$Y,12,FALSE)</f>
        <v>129</v>
      </c>
      <c r="W781" s="20" t="str">
        <f>VLOOKUP(A781,Database!A:M,13,FALSE)</f>
        <v>Terminé</v>
      </c>
      <c r="X781" s="20">
        <f>VLOOKUP($A781,Database!$A:$Y,20,FALSE)</f>
        <v>1</v>
      </c>
      <c r="Y781" s="20">
        <f>VLOOKUP($A781,Database!$A:$Y,21,FALSE)</f>
        <v>0</v>
      </c>
      <c r="Z781" s="20">
        <f t="shared" si="72"/>
        <v>0</v>
      </c>
      <c r="AA781" s="20">
        <f t="shared" si="68"/>
        <v>0</v>
      </c>
      <c r="AB781" s="20">
        <f t="shared" ca="1" si="69"/>
        <v>0</v>
      </c>
      <c r="AC781" s="20">
        <f t="shared" ca="1" si="70"/>
        <v>0</v>
      </c>
      <c r="AD781" s="20" t="str">
        <f ca="1">IF(AC781=0,"",IF(OR(ISBLANK(P781),ISBLANK(Q781)),"",IF(ISBLANK(VLOOKUP(A781,Database!A:AA,22,FALSE)),"",VLOOKUP(A781,Database!A:AA,22,FALSE))))</f>
        <v/>
      </c>
      <c r="AE781" s="20">
        <f ca="1">IFERROR(
   IF(
     OR(ISBLANK(P781),ISBLANK(Q781)),
     "",
     IF(
       AND(AB781&lt;&gt;"",OR(W781="Terminé",W781="En cours")),
       VLOOKUP(AD781,Setup_ScoreExactBonus!A:D,4,FALSE),
       0
     )),
  0)</f>
        <v>0</v>
      </c>
      <c r="AF781" s="21">
        <f t="shared" ca="1" si="71"/>
        <v>0</v>
      </c>
      <c r="AG781" s="21">
        <f ca="1">SUMIFS(AF$2:AF781,D$2:D781,D781)</f>
        <v>1096</v>
      </c>
    </row>
    <row r="782" spans="1:33" hidden="1" x14ac:dyDescent="0.35">
      <c r="A782" s="21">
        <f>IF(ISBLANK(B782),"",COUNTIF(B$2:B782,B782))-1</f>
        <v>28</v>
      </c>
      <c r="B782" s="27">
        <v>25</v>
      </c>
      <c r="C782" s="10">
        <f>VLOOKUP($A782+IF($A782=0,1,0),Database!$A:$Y,7,FALSE)</f>
        <v>46192.125</v>
      </c>
      <c r="D782" s="21" t="str">
        <f>VLOOKUP(Pronostics!$B782,Setup_MPP!$A:$G,3,FALSE)</f>
        <v>leaw0808</v>
      </c>
      <c r="E782" s="21" t="str">
        <f>VLOOKUP(Pronostics!$B782,Setup_MPP!$A:$G,2,FALSE)</f>
        <v>Léa WALOCQ</v>
      </c>
      <c r="F782" s="21" t="str">
        <f>VLOOKUP($B782,Setup_MPP!$A:$E,4,FALSE)</f>
        <v>#D1B9EB</v>
      </c>
      <c r="G782" s="21" t="str">
        <f>VLOOKUP($B782,Setup_MPP!$A:$E,5,FALSE)</f>
        <v>#B58BC7</v>
      </c>
      <c r="H782" s="21" t="str">
        <f>IFERROR(IF(AND(A782&gt;=1,A782&lt;=104),VLOOKUP($A782,Location!$A:$J,6,FALSE),IF(A782=0,"Avant l'ouverture",IF(OR(A782=105,A782=106),"Bonus"))),"")</f>
        <v>Tour 2</v>
      </c>
      <c r="I782" s="21" t="str">
        <f>IF(LEFT(H782,4)="Tour",VLOOKUP(A782,Database!$A:$C,3,FALSE),"")</f>
        <v>A</v>
      </c>
      <c r="J782" s="21" t="str">
        <f>VLOOKUP($A782,Location!$A:$J,7,FALSE)</f>
        <v>Mexique</v>
      </c>
      <c r="K782" s="21" t="str">
        <f>IFERROR(VLOOKUP(J782,Setup_Team!$B:$C,2,FALSE), "TDB")</f>
        <v>MEX</v>
      </c>
      <c r="L782" s="21" t="str">
        <f>VLOOKUP($A782,Location!$A:$J,8,FALSE)</f>
        <v>Corée du Sud</v>
      </c>
      <c r="M782" s="21" t="str">
        <f>IFERROR(VLOOKUP(L782,Setup_Team!$B:$C,2,FALSE), "TDB")</f>
        <v>KOR</v>
      </c>
      <c r="N782" s="21" t="str">
        <f>VLOOKUP($A782,Location!$A:$J,9,FALSE)</f>
        <v>Zapopan</v>
      </c>
      <c r="O782" s="21" t="str">
        <f>VLOOKUP($A782,Location!$A:$J,10,FALSE)</f>
        <v>Estadio Akron</v>
      </c>
      <c r="P782" s="27">
        <v>2</v>
      </c>
      <c r="Q782" s="27">
        <v>3</v>
      </c>
      <c r="R782" s="27" t="str">
        <f t="shared" si="73"/>
        <v>2-3</v>
      </c>
      <c r="S782" s="21">
        <v>0</v>
      </c>
      <c r="T782" s="20">
        <f>VLOOKUP($A782,Database!$A:$Y,10,FALSE)</f>
        <v>69</v>
      </c>
      <c r="U782" s="20">
        <f>VLOOKUP($A782,Database!$A:$Y,11,FALSE)</f>
        <v>117</v>
      </c>
      <c r="V782" s="20">
        <f>VLOOKUP($A782,Database!$A:$Y,12,FALSE)</f>
        <v>129</v>
      </c>
      <c r="W782" s="20" t="str">
        <f>VLOOKUP(A782,Database!A:M,13,FALSE)</f>
        <v>Terminé</v>
      </c>
      <c r="X782" s="20">
        <f>VLOOKUP($A782,Database!$A:$Y,20,FALSE)</f>
        <v>1</v>
      </c>
      <c r="Y782" s="20">
        <f>VLOOKUP($A782,Database!$A:$Y,21,FALSE)</f>
        <v>0</v>
      </c>
      <c r="Z782" s="20">
        <f t="shared" si="72"/>
        <v>0</v>
      </c>
      <c r="AA782" s="20">
        <f t="shared" si="68"/>
        <v>0</v>
      </c>
      <c r="AB782" s="20">
        <f t="shared" ca="1" si="69"/>
        <v>0</v>
      </c>
      <c r="AC782" s="20">
        <f t="shared" ca="1" si="70"/>
        <v>0</v>
      </c>
      <c r="AD782" s="20" t="str">
        <f ca="1">IF(AC782=0,"",IF(OR(ISBLANK(P782),ISBLANK(Q782)),"",IF(ISBLANK(VLOOKUP(A782,Database!A:AA,22,FALSE)),"",VLOOKUP(A782,Database!A:AA,22,FALSE))))</f>
        <v/>
      </c>
      <c r="AE782" s="20">
        <f ca="1">IFERROR(
   IF(
     OR(ISBLANK(P782),ISBLANK(Q782)),
     "",
     IF(
       AND(AB782&lt;&gt;"",OR(W782="Terminé",W782="En cours")),
       VLOOKUP(AD782,Setup_ScoreExactBonus!A:D,4,FALSE),
       0
     )),
  0)</f>
        <v>0</v>
      </c>
      <c r="AF782" s="21">
        <f t="shared" ca="1" si="71"/>
        <v>0</v>
      </c>
      <c r="AG782" s="21">
        <f ca="1">SUMIFS(AF$2:AF782,D$2:D782,D782)</f>
        <v>874</v>
      </c>
    </row>
    <row r="783" spans="1:33" hidden="1" x14ac:dyDescent="0.35">
      <c r="A783" s="21">
        <f>IF(ISBLANK(B783),"",COUNTIF(B$2:B783,B783))-1</f>
        <v>28</v>
      </c>
      <c r="B783" s="27">
        <v>26</v>
      </c>
      <c r="C783" s="10">
        <v>46184.875</v>
      </c>
      <c r="D783" s="21" t="str">
        <f>VLOOKUP(Pronostics!$B783,Setup_MPP!$A:$G,3,FALSE)</f>
        <v>Mohamad#5GGG1</v>
      </c>
      <c r="E783" s="21" t="str">
        <f>VLOOKUP(Pronostics!$B783,Setup_MPP!$A:$G,2,FALSE)</f>
        <v>Mohamad EL KAWAS</v>
      </c>
      <c r="F783" s="21" t="str">
        <f>VLOOKUP($B783,Setup_MPP!$A:$E,4,FALSE)</f>
        <v>#EB8787</v>
      </c>
      <c r="G783" s="21" t="str">
        <f>VLOOKUP($B783,Setup_MPP!$A:$E,5,FALSE)</f>
        <v>#368E2C</v>
      </c>
      <c r="H783" s="21" t="str">
        <f>IFERROR(IF(AND(A783&gt;=1,A783&lt;=104),VLOOKUP($A783,Location!$A:$J,6,FALSE),IF(A783=0,"Avant l'ouverture",IF(OR(A783=105,A783=106),"Bonus"))),"")</f>
        <v>Tour 2</v>
      </c>
      <c r="I783" s="21" t="str">
        <f>IF(LEFT(H783,4)="Tour",VLOOKUP(A783,Database!$A:$C,3,FALSE),"")</f>
        <v>A</v>
      </c>
      <c r="J783" s="21" t="str">
        <f>VLOOKUP($A783,Location!$A:$J,7,FALSE)</f>
        <v>Mexique</v>
      </c>
      <c r="K783" s="21" t="str">
        <f>IFERROR(VLOOKUP(J783,Setup_Team!$B:$C,2,FALSE), "TDB")</f>
        <v>MEX</v>
      </c>
      <c r="L783" s="21" t="str">
        <f>VLOOKUP($A783,Location!$A:$J,8,FALSE)</f>
        <v>Corée du Sud</v>
      </c>
      <c r="M783" s="21" t="str">
        <f>IFERROR(VLOOKUP(L783,Setup_Team!$B:$C,2,FALSE), "TDB")</f>
        <v>KOR</v>
      </c>
      <c r="P783" s="21">
        <v>1</v>
      </c>
      <c r="Q783" s="21">
        <v>2</v>
      </c>
      <c r="R783" s="27" t="str">
        <f t="shared" si="73"/>
        <v>1-2</v>
      </c>
      <c r="S783" s="21">
        <v>0</v>
      </c>
      <c r="T783" s="20">
        <f>VLOOKUP($A783,Database!$A:$Y,10,FALSE)</f>
        <v>69</v>
      </c>
      <c r="U783" s="20">
        <f>VLOOKUP($A783,Database!$A:$Y,11,FALSE)</f>
        <v>117</v>
      </c>
      <c r="V783" s="20">
        <f>VLOOKUP($A783,Database!$A:$Y,12,FALSE)</f>
        <v>129</v>
      </c>
      <c r="W783" s="20" t="str">
        <f>VLOOKUP(A783,Database!A:M,13,FALSE)</f>
        <v>Terminé</v>
      </c>
      <c r="X783" s="20">
        <f>VLOOKUP($A783,Database!$A:$Y,20,FALSE)</f>
        <v>1</v>
      </c>
      <c r="Y783" s="20">
        <f>VLOOKUP($A783,Database!$A:$Y,21,FALSE)</f>
        <v>0</v>
      </c>
      <c r="Z783" s="20">
        <f t="shared" si="72"/>
        <v>0</v>
      </c>
      <c r="AA783" s="20">
        <f t="shared" si="68"/>
        <v>0</v>
      </c>
      <c r="AB783" s="20">
        <f t="shared" ca="1" si="69"/>
        <v>0</v>
      </c>
      <c r="AC783" s="20">
        <f t="shared" ca="1" si="70"/>
        <v>0</v>
      </c>
      <c r="AD783" s="20" t="str">
        <f ca="1">IF(AC783=0,"",IF(OR(ISBLANK(P783),ISBLANK(Q783)),"",IF(ISBLANK(VLOOKUP(A783,Database!A:AA,22,FALSE)),"",VLOOKUP(A783,Database!A:AA,22,FALSE))))</f>
        <v/>
      </c>
      <c r="AE783" s="20">
        <f ca="1">IFERROR(
   IF(
     OR(ISBLANK(P783),ISBLANK(Q783)),
     "",
     IF(
       AND(AB783&lt;&gt;"",OR(W783="Terminé",W783="En cours")),
       VLOOKUP(AD783,Setup_ScoreExactBonus!A:D,4,FALSE),
       0
     )),
  0)</f>
        <v>0</v>
      </c>
      <c r="AF783" s="21">
        <f t="shared" ca="1" si="71"/>
        <v>0</v>
      </c>
      <c r="AG783" s="21">
        <f ca="1">SUMIFS(AF$2:AF783,D$2:D783,D783)</f>
        <v>574</v>
      </c>
    </row>
    <row r="784" spans="1:33" hidden="1" x14ac:dyDescent="0.35">
      <c r="A784" s="21">
        <f>IF(ISBLANK(B784),"",COUNTIF(B$2:B784,B784))-1</f>
        <v>28</v>
      </c>
      <c r="B784" s="27">
        <v>27</v>
      </c>
      <c r="C784" s="10">
        <f>VLOOKUP($A784+IF($A784=0,1,0),Database!$A:$Y,7,FALSE)</f>
        <v>46192.125</v>
      </c>
      <c r="D784" s="21" t="str">
        <f>VLOOKUP(Pronostics!$B784,Setup_MPP!$A:$G,3,FALSE)</f>
        <v>maryemkappa</v>
      </c>
      <c r="E784" s="21" t="str">
        <f>VLOOKUP(Pronostics!$B784,Setup_MPP!$A:$G,2,FALSE)</f>
        <v>Maryem GUIZANI</v>
      </c>
      <c r="F784" s="21" t="str">
        <f>VLOOKUP($B784,Setup_MPP!$A:$E,4,FALSE)</f>
        <v>#BCA2F4</v>
      </c>
      <c r="G784" s="21" t="str">
        <f>VLOOKUP($B784,Setup_MPP!$A:$E,5,FALSE)</f>
        <v>#6D3DD5</v>
      </c>
      <c r="H784" s="21" t="str">
        <f>IFERROR(IF(AND(A784&gt;=1,A784&lt;=104),VLOOKUP($A784,Location!$A:$J,6,FALSE),IF(A784=0,"Avant l'ouverture",IF(OR(A784=105,A784=106),"Bonus"))),"")</f>
        <v>Tour 2</v>
      </c>
      <c r="I784" s="21" t="str">
        <f>IF(LEFT(H784,4)="Tour",VLOOKUP(A784,Database!$A:$C,3,FALSE),"")</f>
        <v>A</v>
      </c>
      <c r="J784" s="21" t="str">
        <f>VLOOKUP($A784,Location!$A:$J,7,FALSE)</f>
        <v>Mexique</v>
      </c>
      <c r="K784" s="21" t="str">
        <f>IFERROR(VLOOKUP(J784,Setup_Team!$B:$C,2,FALSE), "TDB")</f>
        <v>MEX</v>
      </c>
      <c r="L784" s="21" t="str">
        <f>VLOOKUP($A784,Location!$A:$J,8,FALSE)</f>
        <v>Corée du Sud</v>
      </c>
      <c r="M784" s="21" t="str">
        <f>IFERROR(VLOOKUP(L784,Setup_Team!$B:$C,2,FALSE), "TDB")</f>
        <v>KOR</v>
      </c>
      <c r="P784" s="21">
        <v>2</v>
      </c>
      <c r="Q784" s="21">
        <v>1</v>
      </c>
      <c r="R784" s="27" t="str">
        <f t="shared" si="73"/>
        <v>2-1</v>
      </c>
      <c r="S784" s="21">
        <v>0</v>
      </c>
      <c r="T784" s="20">
        <f>VLOOKUP($A784,Database!$A:$Y,10,FALSE)</f>
        <v>69</v>
      </c>
      <c r="U784" s="20">
        <f>VLOOKUP($A784,Database!$A:$Y,11,FALSE)</f>
        <v>117</v>
      </c>
      <c r="V784" s="20">
        <f>VLOOKUP($A784,Database!$A:$Y,12,FALSE)</f>
        <v>129</v>
      </c>
      <c r="W784" s="20" t="str">
        <f>VLOOKUP(A784,Database!A:M,13,FALSE)</f>
        <v>Terminé</v>
      </c>
      <c r="X784" s="20">
        <f>VLOOKUP($A784,Database!$A:$Y,20,FALSE)</f>
        <v>1</v>
      </c>
      <c r="Y784" s="20">
        <f>VLOOKUP($A784,Database!$A:$Y,21,FALSE)</f>
        <v>0</v>
      </c>
      <c r="Z784" s="20">
        <f t="shared" si="72"/>
        <v>0</v>
      </c>
      <c r="AA784" s="20">
        <f t="shared" si="68"/>
        <v>1</v>
      </c>
      <c r="AB784" s="20">
        <f t="shared" ca="1" si="69"/>
        <v>69</v>
      </c>
      <c r="AC784" s="20">
        <f t="shared" ca="1" si="70"/>
        <v>0</v>
      </c>
      <c r="AD784" s="20" t="str">
        <f ca="1">IF(AC784=0,"",IF(OR(ISBLANK(P784),ISBLANK(Q784)),"",IF(ISBLANK(VLOOKUP(A784,Database!A:AA,22,FALSE)),"",VLOOKUP(A784,Database!A:AA,22,FALSE))))</f>
        <v/>
      </c>
      <c r="AE784" s="20">
        <f ca="1">IFERROR(
   IF(
     OR(ISBLANK(P784),ISBLANK(Q784)),
     "",
     IF(
       AND(AB784&lt;&gt;"",OR(W784="Terminé",W784="En cours")),
       VLOOKUP(AD784,Setup_ScoreExactBonus!A:D,4,FALSE),
       0
     )),
  0)</f>
        <v>0</v>
      </c>
      <c r="AF784" s="21">
        <f t="shared" ca="1" si="71"/>
        <v>69</v>
      </c>
      <c r="AG784" s="21">
        <f ca="1">SUMIFS(AF$2:AF784,D$2:D784,D784)</f>
        <v>216</v>
      </c>
    </row>
    <row r="785" spans="1:33" hidden="1" x14ac:dyDescent="0.35">
      <c r="A785" s="21">
        <f>IF(ISBLANK(B785),"",COUNTIF(B$2:B785,B785))-1</f>
        <v>29</v>
      </c>
      <c r="B785" s="27">
        <v>1</v>
      </c>
      <c r="C785" s="10">
        <f>VLOOKUP($A785+IF($A785=0,1,0),Database!$A:$Y,7,FALSE)</f>
        <v>46192.875</v>
      </c>
      <c r="D785" s="21" t="str">
        <f>VLOOKUP(Pronostics!$B785,Setup_MPP!$A:$G,3,FALSE)</f>
        <v>_Nicolas_LM_</v>
      </c>
      <c r="E785" s="21" t="str">
        <f>VLOOKUP(Pronostics!$B785,Setup_MPP!$A:$G,2,FALSE)</f>
        <v>Nicolas LE MOUEL</v>
      </c>
      <c r="F785" s="21" t="str">
        <f>VLOOKUP($B785,Setup_MPP!$A:$E,4,FALSE)</f>
        <v>#F7C79D</v>
      </c>
      <c r="G785" s="21" t="str">
        <f>VLOOKUP($B785,Setup_MPP!$A:$E,5,FALSE)</f>
        <v>#FFBE85</v>
      </c>
      <c r="H785" s="21" t="str">
        <f>IFERROR(IF(AND(A785&gt;=1,A785&lt;=104),VLOOKUP($A785,Location!$A:$J,6,FALSE),IF(A785=0,"Avant l'ouverture",IF(OR(A785=105,A785=106),"Bonus"))),"")</f>
        <v>Tour 2</v>
      </c>
      <c r="I785" s="21" t="str">
        <f>IF(LEFT(H785,4)="Tour",VLOOKUP(A785,Database!$A:$C,3,FALSE),"")</f>
        <v>D</v>
      </c>
      <c r="J785" s="21" t="str">
        <f>VLOOKUP($A785,Location!$A:$J,7,FALSE)</f>
        <v>Etats-Unis</v>
      </c>
      <c r="K785" s="21" t="str">
        <f>IFERROR(VLOOKUP(J785,Setup_Team!$B:$C,2,FALSE), "TDB")</f>
        <v>USA</v>
      </c>
      <c r="L785" s="21" t="str">
        <f>VLOOKUP($A785,Location!$A:$J,8,FALSE)</f>
        <v>Australie</v>
      </c>
      <c r="M785" s="21" t="str">
        <f>IFERROR(VLOOKUP(L785,Setup_Team!$B:$C,2,FALSE), "TDB")</f>
        <v>AUS</v>
      </c>
      <c r="N785" s="21" t="str">
        <f>VLOOKUP($A785,Location!$A:$J,9,FALSE)</f>
        <v>Seattle</v>
      </c>
      <c r="O785" s="21" t="str">
        <f>VLOOKUP($A785,Location!$A:$J,10,FALSE)</f>
        <v>Lumen Field</v>
      </c>
      <c r="P785" s="27">
        <v>1</v>
      </c>
      <c r="Q785" s="27">
        <v>1</v>
      </c>
      <c r="R785" s="27" t="str">
        <f t="shared" si="73"/>
        <v>1-1</v>
      </c>
      <c r="S785" s="21">
        <v>0</v>
      </c>
      <c r="T785" s="20">
        <f>VLOOKUP($A785,Database!$A:$Y,10,FALSE)</f>
        <v>58</v>
      </c>
      <c r="U785" s="20">
        <f>VLOOKUP($A785,Database!$A:$Y,11,FALSE)</f>
        <v>119</v>
      </c>
      <c r="V785" s="20">
        <f>VLOOKUP($A785,Database!$A:$Y,12,FALSE)</f>
        <v>153</v>
      </c>
      <c r="W785" s="20" t="str">
        <f>VLOOKUP(A785,Database!A:M,13,FALSE)</f>
        <v>Terminé</v>
      </c>
      <c r="X785" s="20">
        <f>VLOOKUP($A785,Database!$A:$Y,20,FALSE)</f>
        <v>2</v>
      </c>
      <c r="Y785" s="20">
        <f>VLOOKUP($A785,Database!$A:$Y,21,FALSE)</f>
        <v>0</v>
      </c>
      <c r="Z785" s="20">
        <f t="shared" si="72"/>
        <v>0</v>
      </c>
      <c r="AA785" s="20">
        <f t="shared" si="68"/>
        <v>0</v>
      </c>
      <c r="AB785" s="20">
        <f t="shared" ca="1" si="69"/>
        <v>0</v>
      </c>
      <c r="AC785" s="20">
        <f t="shared" ca="1" si="70"/>
        <v>0</v>
      </c>
      <c r="AD785" s="20" t="str">
        <f ca="1">IF(AC785=0,"",IF(OR(ISBLANK(P785),ISBLANK(Q785)),"",IF(ISBLANK(VLOOKUP(A785,Database!A:AA,22,FALSE)),"",VLOOKUP(A785,Database!A:AA,22,FALSE))))</f>
        <v/>
      </c>
      <c r="AE785" s="20">
        <f ca="1">IFERROR(
   IF(
     OR(ISBLANK(P785),ISBLANK(Q785)),
     "",
     IF(
       AND(AB785&lt;&gt;"",OR(W785="Terminé",W785="En cours")),
       VLOOKUP(AD785,Setup_ScoreExactBonus!A:D,4,FALSE),
       0
     )),
  0)</f>
        <v>0</v>
      </c>
      <c r="AF785" s="21">
        <f t="shared" ca="1" si="71"/>
        <v>0</v>
      </c>
      <c r="AG785" s="21">
        <f ca="1">SUMIFS(AF$2:AF785,D$2:D785,D785)</f>
        <v>1129</v>
      </c>
    </row>
    <row r="786" spans="1:33" hidden="1" x14ac:dyDescent="0.35">
      <c r="A786" s="21">
        <f>IF(ISBLANK(B786),"",COUNTIF(B$2:B786,B786))-1</f>
        <v>29</v>
      </c>
      <c r="B786" s="27">
        <v>2</v>
      </c>
      <c r="C786" s="10">
        <f>VLOOKUP($A786+IF($A786=0,1,0),Database!$A:$Y,7,FALSE)</f>
        <v>46192.875</v>
      </c>
      <c r="D786" s="21" t="str">
        <f>VLOOKUP(Pronostics!$B786,Setup_MPP!$A:$G,3,FALSE)</f>
        <v>leaelaz</v>
      </c>
      <c r="E786" s="21" t="str">
        <f>VLOOKUP(Pronostics!$B786,Setup_MPP!$A:$G,2,FALSE)</f>
        <v>Léa EL ASERY</v>
      </c>
      <c r="F786" s="21" t="str">
        <f>VLOOKUP($B786,Setup_MPP!$A:$E,4,FALSE)</f>
        <v>#FFBEBE</v>
      </c>
      <c r="G786" s="21" t="str">
        <f>VLOOKUP($B786,Setup_MPP!$A:$E,5,FALSE)</f>
        <v>#DF6868</v>
      </c>
      <c r="H786" s="21" t="str">
        <f>IFERROR(IF(AND(A786&gt;=1,A786&lt;=104),VLOOKUP($A786,Location!$A:$J,6,FALSE),IF(A786=0,"Avant l'ouverture",IF(OR(A786=105,A786=106),"Bonus"))),"")</f>
        <v>Tour 2</v>
      </c>
      <c r="I786" s="21" t="str">
        <f>IF(LEFT(H786,4)="Tour",VLOOKUP(A786,Database!$A:$C,3,FALSE),"")</f>
        <v>D</v>
      </c>
      <c r="J786" s="21" t="str">
        <f>VLOOKUP($A786,Location!$A:$J,7,FALSE)</f>
        <v>Etats-Unis</v>
      </c>
      <c r="K786" s="21" t="str">
        <f>IFERROR(VLOOKUP(J786,Setup_Team!$B:$C,2,FALSE), "TDB")</f>
        <v>USA</v>
      </c>
      <c r="L786" s="21" t="str">
        <f>VLOOKUP($A786,Location!$A:$J,8,FALSE)</f>
        <v>Australie</v>
      </c>
      <c r="M786" s="21" t="str">
        <f>IFERROR(VLOOKUP(L786,Setup_Team!$B:$C,2,FALSE), "TDB")</f>
        <v>AUS</v>
      </c>
      <c r="N786" s="21" t="str">
        <f>VLOOKUP($A786,Location!$A:$J,9,FALSE)</f>
        <v>Seattle</v>
      </c>
      <c r="O786" s="21" t="str">
        <f>VLOOKUP($A786,Location!$A:$J,10,FALSE)</f>
        <v>Lumen Field</v>
      </c>
      <c r="P786" s="27">
        <v>3</v>
      </c>
      <c r="Q786" s="27">
        <v>1</v>
      </c>
      <c r="R786" s="27" t="str">
        <f t="shared" si="73"/>
        <v>3-1</v>
      </c>
      <c r="S786" s="21">
        <v>0</v>
      </c>
      <c r="T786" s="20">
        <f>VLOOKUP($A786,Database!$A:$Y,10,FALSE)</f>
        <v>58</v>
      </c>
      <c r="U786" s="20">
        <f>VLOOKUP($A786,Database!$A:$Y,11,FALSE)</f>
        <v>119</v>
      </c>
      <c r="V786" s="20">
        <f>VLOOKUP($A786,Database!$A:$Y,12,FALSE)</f>
        <v>153</v>
      </c>
      <c r="W786" s="20" t="str">
        <f>VLOOKUP(A786,Database!A:M,13,FALSE)</f>
        <v>Terminé</v>
      </c>
      <c r="X786" s="20">
        <f>VLOOKUP($A786,Database!$A:$Y,20,FALSE)</f>
        <v>2</v>
      </c>
      <c r="Y786" s="20">
        <f>VLOOKUP($A786,Database!$A:$Y,21,FALSE)</f>
        <v>0</v>
      </c>
      <c r="Z786" s="20">
        <f t="shared" si="72"/>
        <v>0</v>
      </c>
      <c r="AA786" s="20">
        <f t="shared" si="68"/>
        <v>1</v>
      </c>
      <c r="AB786" s="20">
        <f t="shared" ca="1" si="69"/>
        <v>58</v>
      </c>
      <c r="AC786" s="20">
        <f t="shared" ca="1" si="70"/>
        <v>0</v>
      </c>
      <c r="AD786" s="20" t="str">
        <f ca="1">IF(AC786=0,"",IF(OR(ISBLANK(P786),ISBLANK(Q786)),"",IF(ISBLANK(VLOOKUP(A786,Database!A:AA,22,FALSE)),"",VLOOKUP(A786,Database!A:AA,22,FALSE))))</f>
        <v/>
      </c>
      <c r="AE786" s="20">
        <f ca="1">IFERROR(
   IF(
     OR(ISBLANK(P786),ISBLANK(Q786)),
     "",
     IF(
       AND(AB786&lt;&gt;"",OR(W786="Terminé",W786="En cours")),
       VLOOKUP(AD786,Setup_ScoreExactBonus!A:D,4,FALSE),
       0
     )),
  0)</f>
        <v>0</v>
      </c>
      <c r="AF786" s="21">
        <f t="shared" ca="1" si="71"/>
        <v>58</v>
      </c>
      <c r="AG786" s="21">
        <f ca="1">SUMIFS(AF$2:AF786,D$2:D786,D786)</f>
        <v>1246</v>
      </c>
    </row>
    <row r="787" spans="1:33" hidden="1" x14ac:dyDescent="0.35">
      <c r="A787" s="21">
        <f>IF(ISBLANK(B787),"",COUNTIF(B$2:B787,B787))-1</f>
        <v>29</v>
      </c>
      <c r="B787" s="27">
        <v>3</v>
      </c>
      <c r="C787" s="10">
        <f>VLOOKUP($A787+IF($A787=0,1,0),Database!$A:$Y,7,FALSE)</f>
        <v>46192.875</v>
      </c>
      <c r="D787" s="21" t="str">
        <f>VLOOKUP(Pronostics!$B787,Setup_MPP!$A:$G,3,FALSE)</f>
        <v>PasMetalleux</v>
      </c>
      <c r="E787" s="21" t="str">
        <f>VLOOKUP(Pronostics!$B787,Setup_MPP!$A:$G,2,FALSE)</f>
        <v>Elwenn JOUBREL</v>
      </c>
      <c r="F787" s="21" t="str">
        <f>VLOOKUP($B787,Setup_MPP!$A:$E,4,FALSE)</f>
        <v>#F5C7FC</v>
      </c>
      <c r="G787" s="21" t="str">
        <f>VLOOKUP($B787,Setup_MPP!$A:$E,5,FALSE)</f>
        <v>#C489CF</v>
      </c>
      <c r="H787" s="21" t="str">
        <f>IFERROR(IF(AND(A787&gt;=1,A787&lt;=104),VLOOKUP($A787,Location!$A:$J,6,FALSE),IF(A787=0,"Avant l'ouverture",IF(OR(A787=105,A787=106),"Bonus"))),"")</f>
        <v>Tour 2</v>
      </c>
      <c r="I787" s="21" t="str">
        <f>IF(LEFT(H787,4)="Tour",VLOOKUP(A787,Database!$A:$C,3,FALSE),"")</f>
        <v>D</v>
      </c>
      <c r="J787" s="21" t="str">
        <f>VLOOKUP($A787,Location!$A:$J,7,FALSE)</f>
        <v>Etats-Unis</v>
      </c>
      <c r="K787" s="21" t="str">
        <f>IFERROR(VLOOKUP(J787,Setup_Team!$B:$C,2,FALSE), "TDB")</f>
        <v>USA</v>
      </c>
      <c r="L787" s="21" t="str">
        <f>VLOOKUP($A787,Location!$A:$J,8,FALSE)</f>
        <v>Australie</v>
      </c>
      <c r="M787" s="21" t="str">
        <f>IFERROR(VLOOKUP(L787,Setup_Team!$B:$C,2,FALSE), "TDB")</f>
        <v>AUS</v>
      </c>
      <c r="N787" s="21" t="str">
        <f>VLOOKUP($A787,Location!$A:$J,9,FALSE)</f>
        <v>Seattle</v>
      </c>
      <c r="O787" s="21" t="str">
        <f>VLOOKUP($A787,Location!$A:$J,10,FALSE)</f>
        <v>Lumen Field</v>
      </c>
      <c r="P787" s="27">
        <v>2</v>
      </c>
      <c r="Q787" s="27">
        <v>1</v>
      </c>
      <c r="R787" s="27" t="str">
        <f t="shared" si="73"/>
        <v>2-1</v>
      </c>
      <c r="S787" s="21">
        <v>0</v>
      </c>
      <c r="T787" s="20">
        <f>VLOOKUP($A787,Database!$A:$Y,10,FALSE)</f>
        <v>58</v>
      </c>
      <c r="U787" s="20">
        <f>VLOOKUP($A787,Database!$A:$Y,11,FALSE)</f>
        <v>119</v>
      </c>
      <c r="V787" s="20">
        <f>VLOOKUP($A787,Database!$A:$Y,12,FALSE)</f>
        <v>153</v>
      </c>
      <c r="W787" s="20" t="str">
        <f>VLOOKUP(A787,Database!A:M,13,FALSE)</f>
        <v>Terminé</v>
      </c>
      <c r="X787" s="20">
        <f>VLOOKUP($A787,Database!$A:$Y,20,FALSE)</f>
        <v>2</v>
      </c>
      <c r="Y787" s="20">
        <f>VLOOKUP($A787,Database!$A:$Y,21,FALSE)</f>
        <v>0</v>
      </c>
      <c r="Z787" s="20">
        <f t="shared" si="72"/>
        <v>0</v>
      </c>
      <c r="AA787" s="20">
        <f t="shared" si="68"/>
        <v>1</v>
      </c>
      <c r="AB787" s="20">
        <f t="shared" ca="1" si="69"/>
        <v>58</v>
      </c>
      <c r="AC787" s="20">
        <f t="shared" ca="1" si="70"/>
        <v>0</v>
      </c>
      <c r="AD787" s="20" t="str">
        <f ca="1">IF(AC787=0,"",IF(OR(ISBLANK(P787),ISBLANK(Q787)),"",IF(ISBLANK(VLOOKUP(A787,Database!A:AA,22,FALSE)),"",VLOOKUP(A787,Database!A:AA,22,FALSE))))</f>
        <v/>
      </c>
      <c r="AE787" s="20">
        <f ca="1">IFERROR(
   IF(
     OR(ISBLANK(P787),ISBLANK(Q787)),
     "",
     IF(
       AND(AB787&lt;&gt;"",OR(W787="Terminé",W787="En cours")),
       VLOOKUP(AD787,Setup_ScoreExactBonus!A:D,4,FALSE),
       0
     )),
  0)</f>
        <v>0</v>
      </c>
      <c r="AF787" s="21">
        <f t="shared" ca="1" si="71"/>
        <v>58</v>
      </c>
      <c r="AG787" s="21">
        <f ca="1">SUMIFS(AF$2:AF787,D$2:D787,D787)</f>
        <v>1379</v>
      </c>
    </row>
    <row r="788" spans="1:33" hidden="1" x14ac:dyDescent="0.35">
      <c r="A788" s="21">
        <f>IF(ISBLANK(B788),"",COUNTIF(B$2:B788,B788))-1</f>
        <v>29</v>
      </c>
      <c r="B788" s="27">
        <v>4</v>
      </c>
      <c r="C788" s="10">
        <f>VLOOKUP($A788+IF($A788=0,1,0),Database!$A:$Y,7,FALSE)</f>
        <v>46192.875</v>
      </c>
      <c r="D788" s="21" t="str">
        <f>VLOOKUP(Pronostics!$B788,Setup_MPP!$A:$G,3,FALSE)</f>
        <v>Popo444</v>
      </c>
      <c r="E788" s="21" t="str">
        <f>VLOOKUP(Pronostics!$B788,Setup_MPP!$A:$G,2,FALSE)</f>
        <v>Pauline OLIVIER</v>
      </c>
      <c r="F788" s="21" t="str">
        <f>VLOOKUP($B788,Setup_MPP!$A:$E,4,FALSE)</f>
        <v>#A5EA7F</v>
      </c>
      <c r="G788" s="21" t="str">
        <f>VLOOKUP($B788,Setup_MPP!$A:$E,5,FALSE)</f>
        <v>#80C65A</v>
      </c>
      <c r="H788" s="21" t="str">
        <f>IFERROR(IF(AND(A788&gt;=1,A788&lt;=104),VLOOKUP($A788,Location!$A:$J,6,FALSE),IF(A788=0,"Avant l'ouverture",IF(OR(A788=105,A788=106),"Bonus"))),"")</f>
        <v>Tour 2</v>
      </c>
      <c r="I788" s="21" t="str">
        <f>IF(LEFT(H788,4)="Tour",VLOOKUP(A788,Database!$A:$C,3,FALSE),"")</f>
        <v>D</v>
      </c>
      <c r="J788" s="21" t="str">
        <f>VLOOKUP($A788,Location!$A:$J,7,FALSE)</f>
        <v>Etats-Unis</v>
      </c>
      <c r="K788" s="21" t="str">
        <f>IFERROR(VLOOKUP(J788,Setup_Team!$B:$C,2,FALSE), "TDB")</f>
        <v>USA</v>
      </c>
      <c r="L788" s="21" t="str">
        <f>VLOOKUP($A788,Location!$A:$J,8,FALSE)</f>
        <v>Australie</v>
      </c>
      <c r="M788" s="21" t="str">
        <f>IFERROR(VLOOKUP(L788,Setup_Team!$B:$C,2,FALSE), "TDB")</f>
        <v>AUS</v>
      </c>
      <c r="N788" s="21" t="str">
        <f>VLOOKUP($A788,Location!$A:$J,9,FALSE)</f>
        <v>Seattle</v>
      </c>
      <c r="O788" s="21" t="str">
        <f>VLOOKUP($A788,Location!$A:$J,10,FALSE)</f>
        <v>Lumen Field</v>
      </c>
      <c r="P788" s="27">
        <v>3</v>
      </c>
      <c r="Q788" s="27">
        <v>0</v>
      </c>
      <c r="R788" s="27" t="str">
        <f t="shared" si="73"/>
        <v>3-0</v>
      </c>
      <c r="S788" s="21">
        <v>0</v>
      </c>
      <c r="T788" s="20">
        <f>VLOOKUP($A788,Database!$A:$Y,10,FALSE)</f>
        <v>58</v>
      </c>
      <c r="U788" s="20">
        <f>VLOOKUP($A788,Database!$A:$Y,11,FALSE)</f>
        <v>119</v>
      </c>
      <c r="V788" s="20">
        <f>VLOOKUP($A788,Database!$A:$Y,12,FALSE)</f>
        <v>153</v>
      </c>
      <c r="W788" s="20" t="str">
        <f>VLOOKUP(A788,Database!A:M,13,FALSE)</f>
        <v>Terminé</v>
      </c>
      <c r="X788" s="20">
        <f>VLOOKUP($A788,Database!$A:$Y,20,FALSE)</f>
        <v>2</v>
      </c>
      <c r="Y788" s="20">
        <f>VLOOKUP($A788,Database!$A:$Y,21,FALSE)</f>
        <v>0</v>
      </c>
      <c r="Z788" s="20">
        <f t="shared" si="72"/>
        <v>0</v>
      </c>
      <c r="AA788" s="20">
        <f t="shared" si="68"/>
        <v>1</v>
      </c>
      <c r="AB788" s="20">
        <f t="shared" ca="1" si="69"/>
        <v>58</v>
      </c>
      <c r="AC788" s="20">
        <f t="shared" ca="1" si="70"/>
        <v>0</v>
      </c>
      <c r="AD788" s="20" t="str">
        <f ca="1">IF(AC788=0,"",IF(OR(ISBLANK(P788),ISBLANK(Q788)),"",IF(ISBLANK(VLOOKUP(A788,Database!A:AA,22,FALSE)),"",VLOOKUP(A788,Database!A:AA,22,FALSE))))</f>
        <v/>
      </c>
      <c r="AE788" s="20">
        <f ca="1">IFERROR(
   IF(
     OR(ISBLANK(P788),ISBLANK(Q788)),
     "",
     IF(
       AND(AB788&lt;&gt;"",OR(W788="Terminé",W788="En cours")),
       VLOOKUP(AD788,Setup_ScoreExactBonus!A:D,4,FALSE),
       0
     )),
  0)</f>
        <v>0</v>
      </c>
      <c r="AF788" s="21">
        <f t="shared" ca="1" si="71"/>
        <v>58</v>
      </c>
      <c r="AG788" s="21">
        <f ca="1">SUMIFS(AF$2:AF788,D$2:D788,D788)</f>
        <v>825</v>
      </c>
    </row>
    <row r="789" spans="1:33" hidden="1" x14ac:dyDescent="0.35">
      <c r="A789" s="21">
        <f>IF(ISBLANK(B789),"",COUNTIF(B$2:B789,B789))-1</f>
        <v>29</v>
      </c>
      <c r="B789" s="27">
        <v>5</v>
      </c>
      <c r="C789" s="10">
        <f>VLOOKUP($A789+IF($A789=0,1,0),Database!$A:$Y,7,FALSE)</f>
        <v>46192.875</v>
      </c>
      <c r="D789" s="21" t="str">
        <f>VLOOKUP(Pronostics!$B789,Setup_MPP!$A:$G,3,FALSE)</f>
        <v>_Jujul</v>
      </c>
      <c r="E789" s="21" t="str">
        <f>VLOOKUP(Pronostics!$B789,Setup_MPP!$A:$G,2,FALSE)</f>
        <v>Julie BOISSIERE</v>
      </c>
      <c r="F789" s="21" t="str">
        <f>VLOOKUP($B789,Setup_MPP!$A:$E,4,FALSE)</f>
        <v>#D890FF</v>
      </c>
      <c r="G789" s="21" t="str">
        <f>VLOOKUP($B789,Setup_MPP!$A:$E,5,FALSE)</f>
        <v>#B750EF</v>
      </c>
      <c r="H789" s="21" t="str">
        <f>IFERROR(IF(AND(A789&gt;=1,A789&lt;=104),VLOOKUP($A789,Location!$A:$J,6,FALSE),IF(A789=0,"Avant l'ouverture",IF(OR(A789=105,A789=106),"Bonus"))),"")</f>
        <v>Tour 2</v>
      </c>
      <c r="I789" s="21" t="str">
        <f>IF(LEFT(H789,4)="Tour",VLOOKUP(A789,Database!$A:$C,3,FALSE),"")</f>
        <v>D</v>
      </c>
      <c r="J789" s="21" t="str">
        <f>VLOOKUP($A789,Location!$A:$J,7,FALSE)</f>
        <v>Etats-Unis</v>
      </c>
      <c r="K789" s="21" t="str">
        <f>IFERROR(VLOOKUP(J789,Setup_Team!$B:$C,2,FALSE), "TDB")</f>
        <v>USA</v>
      </c>
      <c r="L789" s="21" t="str">
        <f>VLOOKUP($A789,Location!$A:$J,8,FALSE)</f>
        <v>Australie</v>
      </c>
      <c r="M789" s="21" t="str">
        <f>IFERROR(VLOOKUP(L789,Setup_Team!$B:$C,2,FALSE), "TDB")</f>
        <v>AUS</v>
      </c>
      <c r="N789" s="21" t="str">
        <f>VLOOKUP($A789,Location!$A:$J,9,FALSE)</f>
        <v>Seattle</v>
      </c>
      <c r="O789" s="21" t="str">
        <f>VLOOKUP($A789,Location!$A:$J,10,FALSE)</f>
        <v>Lumen Field</v>
      </c>
      <c r="P789" s="27">
        <v>2</v>
      </c>
      <c r="Q789" s="27">
        <v>1</v>
      </c>
      <c r="R789" s="27" t="str">
        <f t="shared" si="73"/>
        <v>2-1</v>
      </c>
      <c r="S789" s="21">
        <v>0</v>
      </c>
      <c r="T789" s="20">
        <f>VLOOKUP($A789,Database!$A:$Y,10,FALSE)</f>
        <v>58</v>
      </c>
      <c r="U789" s="20">
        <f>VLOOKUP($A789,Database!$A:$Y,11,FALSE)</f>
        <v>119</v>
      </c>
      <c r="V789" s="20">
        <f>VLOOKUP($A789,Database!$A:$Y,12,FALSE)</f>
        <v>153</v>
      </c>
      <c r="W789" s="20" t="str">
        <f>VLOOKUP(A789,Database!A:M,13,FALSE)</f>
        <v>Terminé</v>
      </c>
      <c r="X789" s="20">
        <f>VLOOKUP($A789,Database!$A:$Y,20,FALSE)</f>
        <v>2</v>
      </c>
      <c r="Y789" s="20">
        <f>VLOOKUP($A789,Database!$A:$Y,21,FALSE)</f>
        <v>0</v>
      </c>
      <c r="Z789" s="20">
        <f t="shared" si="72"/>
        <v>0</v>
      </c>
      <c r="AA789" s="20">
        <f t="shared" si="68"/>
        <v>1</v>
      </c>
      <c r="AB789" s="20">
        <f t="shared" ca="1" si="69"/>
        <v>58</v>
      </c>
      <c r="AC789" s="20">
        <f t="shared" ca="1" si="70"/>
        <v>0</v>
      </c>
      <c r="AD789" s="20" t="str">
        <f ca="1">IF(AC789=0,"",IF(OR(ISBLANK(P789),ISBLANK(Q789)),"",IF(ISBLANK(VLOOKUP(A789,Database!A:AA,22,FALSE)),"",VLOOKUP(A789,Database!A:AA,22,FALSE))))</f>
        <v/>
      </c>
      <c r="AE789" s="20">
        <f ca="1">IFERROR(
   IF(
     OR(ISBLANK(P789),ISBLANK(Q789)),
     "",
     IF(
       AND(AB789&lt;&gt;"",OR(W789="Terminé",W789="En cours")),
       VLOOKUP(AD789,Setup_ScoreExactBonus!A:D,4,FALSE),
       0
     )),
  0)</f>
        <v>0</v>
      </c>
      <c r="AF789" s="21">
        <f t="shared" ca="1" si="71"/>
        <v>58</v>
      </c>
      <c r="AG789" s="21">
        <f ca="1">SUMIFS(AF$2:AF789,D$2:D789,D789)</f>
        <v>630</v>
      </c>
    </row>
    <row r="790" spans="1:33" hidden="1" x14ac:dyDescent="0.35">
      <c r="A790" s="21">
        <f>IF(ISBLANK(B790),"",COUNTIF(B$2:B790,B790))-1</f>
        <v>29</v>
      </c>
      <c r="B790" s="27">
        <v>6</v>
      </c>
      <c r="C790" s="10">
        <f>VLOOKUP($A790+IF($A790=0,1,0),Database!$A:$Y,7,FALSE)</f>
        <v>46192.875</v>
      </c>
      <c r="D790" s="21" t="str">
        <f>VLOOKUP(Pronostics!$B790,Setup_MPP!$A:$G,3,FALSE)</f>
        <v>Julay</v>
      </c>
      <c r="E790" s="21" t="str">
        <f>VLOOKUP(Pronostics!$B790,Setup_MPP!$A:$G,2,FALSE)</f>
        <v>Julie BOUCHARD</v>
      </c>
      <c r="F790" s="21" t="str">
        <f>VLOOKUP($B790,Setup_MPP!$A:$E,4,FALSE)</f>
        <v>#A6F7B1</v>
      </c>
      <c r="G790" s="21" t="str">
        <f>VLOOKUP($B790,Setup_MPP!$A:$E,5,FALSE)</f>
        <v>#6EC179</v>
      </c>
      <c r="H790" s="21" t="str">
        <f>IFERROR(IF(AND(A790&gt;=1,A790&lt;=104),VLOOKUP($A790,Location!$A:$J,6,FALSE),IF(A790=0,"Avant l'ouverture",IF(OR(A790=105,A790=106),"Bonus"))),"")</f>
        <v>Tour 2</v>
      </c>
      <c r="I790" s="21" t="str">
        <f>IF(LEFT(H790,4)="Tour",VLOOKUP(A790,Database!$A:$C,3,FALSE),"")</f>
        <v>D</v>
      </c>
      <c r="J790" s="21" t="str">
        <f>VLOOKUP($A790,Location!$A:$J,7,FALSE)</f>
        <v>Etats-Unis</v>
      </c>
      <c r="K790" s="21" t="str">
        <f>IFERROR(VLOOKUP(J790,Setup_Team!$B:$C,2,FALSE), "TDB")</f>
        <v>USA</v>
      </c>
      <c r="L790" s="21" t="str">
        <f>VLOOKUP($A790,Location!$A:$J,8,FALSE)</f>
        <v>Australie</v>
      </c>
      <c r="M790" s="21" t="str">
        <f>IFERROR(VLOOKUP(L790,Setup_Team!$B:$C,2,FALSE), "TDB")</f>
        <v>AUS</v>
      </c>
      <c r="N790" s="21" t="str">
        <f>VLOOKUP($A790,Location!$A:$J,9,FALSE)</f>
        <v>Seattle</v>
      </c>
      <c r="O790" s="21" t="str">
        <f>VLOOKUP($A790,Location!$A:$J,10,FALSE)</f>
        <v>Lumen Field</v>
      </c>
      <c r="P790" s="27">
        <v>1</v>
      </c>
      <c r="Q790" s="27">
        <v>1</v>
      </c>
      <c r="R790" s="27" t="str">
        <f t="shared" si="73"/>
        <v>1-1</v>
      </c>
      <c r="S790" s="21">
        <v>0</v>
      </c>
      <c r="T790" s="20">
        <f>VLOOKUP($A790,Database!$A:$Y,10,FALSE)</f>
        <v>58</v>
      </c>
      <c r="U790" s="20">
        <f>VLOOKUP($A790,Database!$A:$Y,11,FALSE)</f>
        <v>119</v>
      </c>
      <c r="V790" s="20">
        <f>VLOOKUP($A790,Database!$A:$Y,12,FALSE)</f>
        <v>153</v>
      </c>
      <c r="W790" s="20" t="str">
        <f>VLOOKUP(A790,Database!A:M,13,FALSE)</f>
        <v>Terminé</v>
      </c>
      <c r="X790" s="20">
        <f>VLOOKUP($A790,Database!$A:$Y,20,FALSE)</f>
        <v>2</v>
      </c>
      <c r="Y790" s="20">
        <f>VLOOKUP($A790,Database!$A:$Y,21,FALSE)</f>
        <v>0</v>
      </c>
      <c r="Z790" s="20">
        <f t="shared" si="72"/>
        <v>0</v>
      </c>
      <c r="AA790" s="20">
        <f t="shared" si="68"/>
        <v>0</v>
      </c>
      <c r="AB790" s="20">
        <f t="shared" ca="1" si="69"/>
        <v>0</v>
      </c>
      <c r="AC790" s="20">
        <f t="shared" ca="1" si="70"/>
        <v>0</v>
      </c>
      <c r="AD790" s="20" t="str">
        <f ca="1">IF(AC790=0,"",IF(OR(ISBLANK(P790),ISBLANK(Q790)),"",IF(ISBLANK(VLOOKUP(A790,Database!A:AA,22,FALSE)),"",VLOOKUP(A790,Database!A:AA,22,FALSE))))</f>
        <v/>
      </c>
      <c r="AE790" s="20">
        <f ca="1">IFERROR(
   IF(
     OR(ISBLANK(P790),ISBLANK(Q790)),
     "",
     IF(
       AND(AB790&lt;&gt;"",OR(W790="Terminé",W790="En cours")),
       VLOOKUP(AD790,Setup_ScoreExactBonus!A:D,4,FALSE),
       0
     )),
  0)</f>
        <v>0</v>
      </c>
      <c r="AF790" s="21">
        <f t="shared" ca="1" si="71"/>
        <v>0</v>
      </c>
      <c r="AG790" s="21">
        <f ca="1">SUMIFS(AF$2:AF790,D$2:D790,D790)</f>
        <v>1086</v>
      </c>
    </row>
    <row r="791" spans="1:33" hidden="1" x14ac:dyDescent="0.35">
      <c r="A791" s="21">
        <f>IF(ISBLANK(B791),"",COUNTIF(B$2:B791,B791))-1</f>
        <v>29</v>
      </c>
      <c r="B791" s="27">
        <v>7</v>
      </c>
      <c r="C791" s="10">
        <f>VLOOKUP($A791+IF($A791=0,1,0),Database!$A:$Y,7,FALSE)</f>
        <v>46192.875</v>
      </c>
      <c r="D791" s="21" t="str">
        <f>VLOOKUP(Pronostics!$B791,Setup_MPP!$A:$G,3,FALSE)</f>
        <v>__Vince__</v>
      </c>
      <c r="E791" s="21" t="str">
        <f>VLOOKUP(Pronostics!$B791,Setup_MPP!$A:$G,2,FALSE)</f>
        <v>Vincent FRAYSSE</v>
      </c>
      <c r="F791" s="21" t="str">
        <f>VLOOKUP($B791,Setup_MPP!$A:$E,4,FALSE)</f>
        <v>#B2EAE8</v>
      </c>
      <c r="G791" s="21" t="str">
        <f>VLOOKUP($B791,Setup_MPP!$A:$E,5,FALSE)</f>
        <v>#6CB4B1</v>
      </c>
      <c r="H791" s="21" t="str">
        <f>IFERROR(IF(AND(A791&gt;=1,A791&lt;=104),VLOOKUP($A791,Location!$A:$J,6,FALSE),IF(A791=0,"Avant l'ouverture",IF(OR(A791=105,A791=106),"Bonus"))),"")</f>
        <v>Tour 2</v>
      </c>
      <c r="I791" s="21" t="str">
        <f>IF(LEFT(H791,4)="Tour",VLOOKUP(A791,Database!$A:$C,3,FALSE),"")</f>
        <v>D</v>
      </c>
      <c r="J791" s="21" t="str">
        <f>VLOOKUP($A791,Location!$A:$J,7,FALSE)</f>
        <v>Etats-Unis</v>
      </c>
      <c r="K791" s="21" t="str">
        <f>IFERROR(VLOOKUP(J791,Setup_Team!$B:$C,2,FALSE), "TDB")</f>
        <v>USA</v>
      </c>
      <c r="L791" s="21" t="str">
        <f>VLOOKUP($A791,Location!$A:$J,8,FALSE)</f>
        <v>Australie</v>
      </c>
      <c r="M791" s="21" t="str">
        <f>IFERROR(VLOOKUP(L791,Setup_Team!$B:$C,2,FALSE), "TDB")</f>
        <v>AUS</v>
      </c>
      <c r="N791" s="21" t="str">
        <f>VLOOKUP($A791,Location!$A:$J,9,FALSE)</f>
        <v>Seattle</v>
      </c>
      <c r="O791" s="21" t="str">
        <f>VLOOKUP($A791,Location!$A:$J,10,FALSE)</f>
        <v>Lumen Field</v>
      </c>
      <c r="P791" s="27">
        <v>4</v>
      </c>
      <c r="Q791" s="27">
        <v>1</v>
      </c>
      <c r="R791" s="27" t="str">
        <f t="shared" si="73"/>
        <v>4-1</v>
      </c>
      <c r="S791" s="21">
        <v>0</v>
      </c>
      <c r="T791" s="20">
        <f>VLOOKUP($A791,Database!$A:$Y,10,FALSE)</f>
        <v>58</v>
      </c>
      <c r="U791" s="20">
        <f>VLOOKUP($A791,Database!$A:$Y,11,FALSE)</f>
        <v>119</v>
      </c>
      <c r="V791" s="20">
        <f>VLOOKUP($A791,Database!$A:$Y,12,FALSE)</f>
        <v>153</v>
      </c>
      <c r="W791" s="20" t="str">
        <f>VLOOKUP(A791,Database!A:M,13,FALSE)</f>
        <v>Terminé</v>
      </c>
      <c r="X791" s="20">
        <f>VLOOKUP($A791,Database!$A:$Y,20,FALSE)</f>
        <v>2</v>
      </c>
      <c r="Y791" s="20">
        <f>VLOOKUP($A791,Database!$A:$Y,21,FALSE)</f>
        <v>0</v>
      </c>
      <c r="Z791" s="20">
        <f t="shared" si="72"/>
        <v>0</v>
      </c>
      <c r="AA791" s="20">
        <f t="shared" si="68"/>
        <v>1</v>
      </c>
      <c r="AB791" s="20">
        <f t="shared" ca="1" si="69"/>
        <v>58</v>
      </c>
      <c r="AC791" s="20">
        <f t="shared" ca="1" si="70"/>
        <v>0</v>
      </c>
      <c r="AD791" s="20" t="str">
        <f ca="1">IF(AC791=0,"",IF(OR(ISBLANK(P791),ISBLANK(Q791)),"",IF(ISBLANK(VLOOKUP(A791,Database!A:AA,22,FALSE)),"",VLOOKUP(A791,Database!A:AA,22,FALSE))))</f>
        <v/>
      </c>
      <c r="AE791" s="20">
        <f ca="1">IFERROR(
   IF(
     OR(ISBLANK(P791),ISBLANK(Q791)),
     "",
     IF(
       AND(AB791&lt;&gt;"",OR(W791="Terminé",W791="En cours")),
       VLOOKUP(AD791,Setup_ScoreExactBonus!A:D,4,FALSE),
       0
     )),
  0)</f>
        <v>0</v>
      </c>
      <c r="AF791" s="21">
        <f t="shared" ca="1" si="71"/>
        <v>58</v>
      </c>
      <c r="AG791" s="21">
        <f ca="1">SUMIFS(AF$2:AF791,D$2:D791,D791)</f>
        <v>722</v>
      </c>
    </row>
    <row r="792" spans="1:33" hidden="1" x14ac:dyDescent="0.35">
      <c r="A792" s="21">
        <f>IF(ISBLANK(B792),"",COUNTIF(B$2:B792,B792))-1</f>
        <v>29</v>
      </c>
      <c r="B792" s="27">
        <v>8</v>
      </c>
      <c r="C792" s="10">
        <f>VLOOKUP($A792+IF($A792=0,1,0),Database!$A:$Y,7,FALSE)</f>
        <v>46192.875</v>
      </c>
      <c r="D792" s="21" t="str">
        <f>VLOOKUP(Pronostics!$B792,Setup_MPP!$A:$G,3,FALSE)</f>
        <v>Louuiiis</v>
      </c>
      <c r="E792" s="21" t="str">
        <f>VLOOKUP(Pronostics!$B792,Setup_MPP!$A:$G,2,FALSE)</f>
        <v>Louis HARLE</v>
      </c>
      <c r="F792" s="21" t="str">
        <f>VLOOKUP($B792,Setup_MPP!$A:$E,4,FALSE)</f>
        <v>#EEF7B1</v>
      </c>
      <c r="G792" s="21" t="str">
        <f>VLOOKUP($B792,Setup_MPP!$A:$E,5,FALSE)</f>
        <v>#C1CB7D</v>
      </c>
      <c r="H792" s="21" t="str">
        <f>IFERROR(IF(AND(A792&gt;=1,A792&lt;=104),VLOOKUP($A792,Location!$A:$J,6,FALSE),IF(A792=0,"Avant l'ouverture",IF(OR(A792=105,A792=106),"Bonus"))),"")</f>
        <v>Tour 2</v>
      </c>
      <c r="I792" s="21" t="str">
        <f>IF(LEFT(H792,4)="Tour",VLOOKUP(A792,Database!$A:$C,3,FALSE),"")</f>
        <v>D</v>
      </c>
      <c r="J792" s="21" t="str">
        <f>VLOOKUP($A792,Location!$A:$J,7,FALSE)</f>
        <v>Etats-Unis</v>
      </c>
      <c r="K792" s="21" t="str">
        <f>IFERROR(VLOOKUP(J792,Setup_Team!$B:$C,2,FALSE), "TDB")</f>
        <v>USA</v>
      </c>
      <c r="L792" s="21" t="str">
        <f>VLOOKUP($A792,Location!$A:$J,8,FALSE)</f>
        <v>Australie</v>
      </c>
      <c r="M792" s="21" t="str">
        <f>IFERROR(VLOOKUP(L792,Setup_Team!$B:$C,2,FALSE), "TDB")</f>
        <v>AUS</v>
      </c>
      <c r="N792" s="21" t="str">
        <f>VLOOKUP($A792,Location!$A:$J,9,FALSE)</f>
        <v>Seattle</v>
      </c>
      <c r="O792" s="21" t="str">
        <f>VLOOKUP($A792,Location!$A:$J,10,FALSE)</f>
        <v>Lumen Field</v>
      </c>
      <c r="P792" s="27">
        <v>2</v>
      </c>
      <c r="Q792" s="27">
        <v>2</v>
      </c>
      <c r="R792" s="27" t="str">
        <f t="shared" si="73"/>
        <v>2-2</v>
      </c>
      <c r="S792" s="21">
        <v>0</v>
      </c>
      <c r="T792" s="20">
        <f>VLOOKUP($A792,Database!$A:$Y,10,FALSE)</f>
        <v>58</v>
      </c>
      <c r="U792" s="20">
        <f>VLOOKUP($A792,Database!$A:$Y,11,FALSE)</f>
        <v>119</v>
      </c>
      <c r="V792" s="20">
        <f>VLOOKUP($A792,Database!$A:$Y,12,FALSE)</f>
        <v>153</v>
      </c>
      <c r="W792" s="20" t="str">
        <f>VLOOKUP(A792,Database!A:M,13,FALSE)</f>
        <v>Terminé</v>
      </c>
      <c r="X792" s="20">
        <f>VLOOKUP($A792,Database!$A:$Y,20,FALSE)</f>
        <v>2</v>
      </c>
      <c r="Y792" s="20">
        <f>VLOOKUP($A792,Database!$A:$Y,21,FALSE)</f>
        <v>0</v>
      </c>
      <c r="Z792" s="20">
        <f t="shared" si="72"/>
        <v>0</v>
      </c>
      <c r="AA792" s="20">
        <f t="shared" si="68"/>
        <v>0</v>
      </c>
      <c r="AB792" s="20">
        <f t="shared" ca="1" si="69"/>
        <v>0</v>
      </c>
      <c r="AC792" s="20">
        <f t="shared" ca="1" si="70"/>
        <v>0</v>
      </c>
      <c r="AD792" s="20" t="str">
        <f ca="1">IF(AC792=0,"",IF(OR(ISBLANK(P792),ISBLANK(Q792)),"",IF(ISBLANK(VLOOKUP(A792,Database!A:AA,22,FALSE)),"",VLOOKUP(A792,Database!A:AA,22,FALSE))))</f>
        <v/>
      </c>
      <c r="AE792" s="20">
        <f ca="1">IFERROR(
   IF(
     OR(ISBLANK(P792),ISBLANK(Q792)),
     "",
     IF(
       AND(AB792&lt;&gt;"",OR(W792="Terminé",W792="En cours")),
       VLOOKUP(AD792,Setup_ScoreExactBonus!A:D,4,FALSE),
       0
     )),
  0)</f>
        <v>0</v>
      </c>
      <c r="AF792" s="21">
        <f t="shared" ca="1" si="71"/>
        <v>0</v>
      </c>
      <c r="AG792" s="21">
        <f ca="1">SUMIFS(AF$2:AF792,D$2:D792,D792)</f>
        <v>1023</v>
      </c>
    </row>
    <row r="793" spans="1:33" x14ac:dyDescent="0.35">
      <c r="A793" s="21">
        <f>IF(ISBLANK(B793),"",COUNTIF(B$2:B793,B793))-1</f>
        <v>29</v>
      </c>
      <c r="B793" s="27">
        <v>9</v>
      </c>
      <c r="C793" s="10">
        <f>VLOOKUP($A793+IF($A793=0,1,0),Database!$A:$Y,7,FALSE)</f>
        <v>46192.875</v>
      </c>
      <c r="D793" s="21" t="str">
        <f>VLOOKUP(Pronostics!$B793,Setup_MPP!$A:$G,3,FALSE)</f>
        <v>Aurelien_dpq</v>
      </c>
      <c r="E793" s="21" t="str">
        <f>VLOOKUP(Pronostics!$B793,Setup_MPP!$A:$G,2,FALSE)</f>
        <v>Aurélien DE POULPIQUET</v>
      </c>
      <c r="F793" s="21" t="str">
        <f>VLOOKUP($B793,Setup_MPP!$A:$E,4,FALSE)</f>
        <v>#F4EA9D</v>
      </c>
      <c r="G793" s="21" t="str">
        <f>VLOOKUP($B793,Setup_MPP!$A:$E,5,FALSE)</f>
        <v>#D2C458</v>
      </c>
      <c r="H793" s="21" t="str">
        <f>IFERROR(IF(AND(A793&gt;=1,A793&lt;=104),VLOOKUP($A793,Location!$A:$J,6,FALSE),IF(A793=0,"Avant l'ouverture",IF(OR(A793=105,A793=106),"Bonus"))),"")</f>
        <v>Tour 2</v>
      </c>
      <c r="I793" s="21" t="str">
        <f>IF(LEFT(H793,4)="Tour",VLOOKUP(A793,Database!$A:$C,3,FALSE),"")</f>
        <v>D</v>
      </c>
      <c r="J793" s="21" t="str">
        <f>VLOOKUP($A793,Location!$A:$J,7,FALSE)</f>
        <v>Etats-Unis</v>
      </c>
      <c r="K793" s="21" t="str">
        <f>IFERROR(VLOOKUP(J793,Setup_Team!$B:$C,2,FALSE), "TDB")</f>
        <v>USA</v>
      </c>
      <c r="L793" s="21" t="str">
        <f>VLOOKUP($A793,Location!$A:$J,8,FALSE)</f>
        <v>Australie</v>
      </c>
      <c r="M793" s="21" t="str">
        <f>IFERROR(VLOOKUP(L793,Setup_Team!$B:$C,2,FALSE), "TDB")</f>
        <v>AUS</v>
      </c>
      <c r="N793" s="21" t="str">
        <f>VLOOKUP($A793,Location!$A:$J,9,FALSE)</f>
        <v>Seattle</v>
      </c>
      <c r="O793" s="21" t="str">
        <f>VLOOKUP($A793,Location!$A:$J,10,FALSE)</f>
        <v>Lumen Field</v>
      </c>
      <c r="P793" s="27">
        <v>2</v>
      </c>
      <c r="Q793" s="27">
        <v>1</v>
      </c>
      <c r="R793" s="27" t="str">
        <f t="shared" si="73"/>
        <v>2-1</v>
      </c>
      <c r="S793" s="21">
        <v>0</v>
      </c>
      <c r="T793" s="20">
        <f>VLOOKUP($A793,Database!$A:$Y,10,FALSE)</f>
        <v>58</v>
      </c>
      <c r="U793" s="20">
        <f>VLOOKUP($A793,Database!$A:$Y,11,FALSE)</f>
        <v>119</v>
      </c>
      <c r="V793" s="20">
        <f>VLOOKUP($A793,Database!$A:$Y,12,FALSE)</f>
        <v>153</v>
      </c>
      <c r="W793" s="20" t="str">
        <f>VLOOKUP(A793,Database!A:M,13,FALSE)</f>
        <v>Terminé</v>
      </c>
      <c r="X793" s="20">
        <f>VLOOKUP($A793,Database!$A:$Y,20,FALSE)</f>
        <v>2</v>
      </c>
      <c r="Y793" s="20">
        <f>VLOOKUP($A793,Database!$A:$Y,21,FALSE)</f>
        <v>0</v>
      </c>
      <c r="Z793" s="20">
        <f t="shared" si="72"/>
        <v>0</v>
      </c>
      <c r="AA793" s="20">
        <f t="shared" si="68"/>
        <v>1</v>
      </c>
      <c r="AB793" s="20">
        <f t="shared" ca="1" si="69"/>
        <v>58</v>
      </c>
      <c r="AC793" s="20">
        <f t="shared" ca="1" si="70"/>
        <v>0</v>
      </c>
      <c r="AD793" s="20" t="str">
        <f ca="1">IF(AC793=0,"",IF(OR(ISBLANK(P793),ISBLANK(Q793)),"",IF(ISBLANK(VLOOKUP(A793,Database!A:AA,22,FALSE)),"",VLOOKUP(A793,Database!A:AA,22,FALSE))))</f>
        <v/>
      </c>
      <c r="AE793" s="20">
        <f ca="1">IFERROR(
   IF(
     OR(ISBLANK(P793),ISBLANK(Q793)),
     "",
     IF(
       AND(AB793&lt;&gt;"",OR(W793="Terminé",W793="En cours")),
       VLOOKUP(AD793,Setup_ScoreExactBonus!A:D,4,FALSE),
       0
     )),
  0)</f>
        <v>0</v>
      </c>
      <c r="AF793" s="21">
        <f t="shared" ca="1" si="71"/>
        <v>58</v>
      </c>
      <c r="AG793" s="21">
        <f ca="1">SUMIFS(AF$2:AF793,D$2:D793,D793)</f>
        <v>1004</v>
      </c>
    </row>
    <row r="794" spans="1:33" hidden="1" x14ac:dyDescent="0.35">
      <c r="A794" s="21">
        <f>IF(ISBLANK(B794),"",COUNTIF(B$2:B794,B794))-1</f>
        <v>29</v>
      </c>
      <c r="B794" s="27">
        <v>10</v>
      </c>
      <c r="C794" s="10">
        <f>VLOOKUP($A794+IF($A794=0,1,0),Database!$A:$Y,7,FALSE)</f>
        <v>46192.875</v>
      </c>
      <c r="D794" s="21" t="str">
        <f>VLOOKUP(Pronostics!$B794,Setup_MPP!$A:$G,3,FALSE)</f>
        <v>RandomPaul</v>
      </c>
      <c r="E794" s="21" t="str">
        <f>VLOOKUP(Pronostics!$B794,Setup_MPP!$A:$G,2,FALSE)</f>
        <v>Paul MONTESINOS</v>
      </c>
      <c r="F794" s="21" t="str">
        <f>VLOOKUP($B794,Setup_MPP!$A:$E,4,FALSE)</f>
        <v>#C4B0FF</v>
      </c>
      <c r="G794" s="21" t="str">
        <f>VLOOKUP($B794,Setup_MPP!$A:$E,5,FALSE)</f>
        <v>#7F66C8</v>
      </c>
      <c r="H794" s="21" t="str">
        <f>IFERROR(IF(AND(A794&gt;=1,A794&lt;=104),VLOOKUP($A794,Location!$A:$J,6,FALSE),IF(A794=0,"Avant l'ouverture",IF(OR(A794=105,A794=106),"Bonus"))),"")</f>
        <v>Tour 2</v>
      </c>
      <c r="I794" s="21" t="str">
        <f>IF(LEFT(H794,4)="Tour",VLOOKUP(A794,Database!$A:$C,3,FALSE),"")</f>
        <v>D</v>
      </c>
      <c r="J794" s="21" t="str">
        <f>VLOOKUP($A794,Location!$A:$J,7,FALSE)</f>
        <v>Etats-Unis</v>
      </c>
      <c r="K794" s="21" t="str">
        <f>IFERROR(VLOOKUP(J794,Setup_Team!$B:$C,2,FALSE), "TDB")</f>
        <v>USA</v>
      </c>
      <c r="L794" s="21" t="str">
        <f>VLOOKUP($A794,Location!$A:$J,8,FALSE)</f>
        <v>Australie</v>
      </c>
      <c r="M794" s="21" t="str">
        <f>IFERROR(VLOOKUP(L794,Setup_Team!$B:$C,2,FALSE), "TDB")</f>
        <v>AUS</v>
      </c>
      <c r="N794" s="21" t="str">
        <f>VLOOKUP($A794,Location!$A:$J,9,FALSE)</f>
        <v>Seattle</v>
      </c>
      <c r="O794" s="21" t="str">
        <f>VLOOKUP($A794,Location!$A:$J,10,FALSE)</f>
        <v>Lumen Field</v>
      </c>
      <c r="P794" s="27">
        <v>1</v>
      </c>
      <c r="Q794" s="27">
        <v>1</v>
      </c>
      <c r="R794" s="27" t="str">
        <f t="shared" si="73"/>
        <v>1-1</v>
      </c>
      <c r="S794" s="21">
        <v>0</v>
      </c>
      <c r="T794" s="20">
        <f>VLOOKUP($A794,Database!$A:$Y,10,FALSE)</f>
        <v>58</v>
      </c>
      <c r="U794" s="20">
        <f>VLOOKUP($A794,Database!$A:$Y,11,FALSE)</f>
        <v>119</v>
      </c>
      <c r="V794" s="20">
        <f>VLOOKUP($A794,Database!$A:$Y,12,FALSE)</f>
        <v>153</v>
      </c>
      <c r="W794" s="20" t="str">
        <f>VLOOKUP(A794,Database!A:M,13,FALSE)</f>
        <v>Terminé</v>
      </c>
      <c r="X794" s="20">
        <f>VLOOKUP($A794,Database!$A:$Y,20,FALSE)</f>
        <v>2</v>
      </c>
      <c r="Y794" s="20">
        <f>VLOOKUP($A794,Database!$A:$Y,21,FALSE)</f>
        <v>0</v>
      </c>
      <c r="Z794" s="20">
        <f t="shared" si="72"/>
        <v>0</v>
      </c>
      <c r="AA794" s="20">
        <f t="shared" si="68"/>
        <v>0</v>
      </c>
      <c r="AB794" s="20">
        <f t="shared" ca="1" si="69"/>
        <v>0</v>
      </c>
      <c r="AC794" s="20">
        <f t="shared" ca="1" si="70"/>
        <v>0</v>
      </c>
      <c r="AD794" s="20" t="str">
        <f ca="1">IF(AC794=0,"",IF(OR(ISBLANK(P794),ISBLANK(Q794)),"",IF(ISBLANK(VLOOKUP(A794,Database!A:AA,22,FALSE)),"",VLOOKUP(A794,Database!A:AA,22,FALSE))))</f>
        <v/>
      </c>
      <c r="AE794" s="20">
        <f ca="1">IFERROR(
   IF(
     OR(ISBLANK(P794),ISBLANK(Q794)),
     "",
     IF(
       AND(AB794&lt;&gt;"",OR(W794="Terminé",W794="En cours")),
       VLOOKUP(AD794,Setup_ScoreExactBonus!A:D,4,FALSE),
       0
     )),
  0)</f>
        <v>0</v>
      </c>
      <c r="AF794" s="21">
        <f t="shared" ca="1" si="71"/>
        <v>0</v>
      </c>
      <c r="AG794" s="21">
        <f ca="1">SUMIFS(AF$2:AF794,D$2:D794,D794)</f>
        <v>954</v>
      </c>
    </row>
    <row r="795" spans="1:33" hidden="1" x14ac:dyDescent="0.35">
      <c r="A795" s="21">
        <f>IF(ISBLANK(B795),"",COUNTIF(B$2:B795,B795))-1</f>
        <v>29</v>
      </c>
      <c r="B795" s="27">
        <v>11</v>
      </c>
      <c r="C795" s="10">
        <f>VLOOKUP($A795+IF($A795=0,1,0),Database!$A:$Y,7,FALSE)</f>
        <v>46192.875</v>
      </c>
      <c r="D795" s="21" t="str">
        <f>VLOOKUP(Pronostics!$B795,Setup_MPP!$A:$G,3,FALSE)</f>
        <v>Kinsley91</v>
      </c>
      <c r="E795" s="21" t="str">
        <f>VLOOKUP(Pronostics!$B795,Setup_MPP!$A:$G,2,FALSE)</f>
        <v>Kinsley ROQUE</v>
      </c>
      <c r="F795" s="21" t="str">
        <f>VLOOKUP($B795,Setup_MPP!$A:$E,4,FALSE)</f>
        <v>#CBEBBA</v>
      </c>
      <c r="G795" s="21" t="str">
        <f>VLOOKUP($B795,Setup_MPP!$A:$E,5,FALSE)</f>
        <v>#70BC6E</v>
      </c>
      <c r="H795" s="21" t="str">
        <f>IFERROR(IF(AND(A795&gt;=1,A795&lt;=104),VLOOKUP($A795,Location!$A:$J,6,FALSE),IF(A795=0,"Avant l'ouverture",IF(OR(A795=105,A795=106),"Bonus"))),"")</f>
        <v>Tour 2</v>
      </c>
      <c r="I795" s="21" t="str">
        <f>IF(LEFT(H795,4)="Tour",VLOOKUP(A795,Database!$A:$C,3,FALSE),"")</f>
        <v>D</v>
      </c>
      <c r="J795" s="21" t="str">
        <f>VLOOKUP($A795,Location!$A:$J,7,FALSE)</f>
        <v>Etats-Unis</v>
      </c>
      <c r="K795" s="21" t="str">
        <f>IFERROR(VLOOKUP(J795,Setup_Team!$B:$C,2,FALSE), "TDB")</f>
        <v>USA</v>
      </c>
      <c r="L795" s="21" t="str">
        <f>VLOOKUP($A795,Location!$A:$J,8,FALSE)</f>
        <v>Australie</v>
      </c>
      <c r="M795" s="21" t="str">
        <f>IFERROR(VLOOKUP(L795,Setup_Team!$B:$C,2,FALSE), "TDB")</f>
        <v>AUS</v>
      </c>
      <c r="N795" s="21" t="str">
        <f>VLOOKUP($A795,Location!$A:$J,9,FALSE)</f>
        <v>Seattle</v>
      </c>
      <c r="O795" s="21" t="str">
        <f>VLOOKUP($A795,Location!$A:$J,10,FALSE)</f>
        <v>Lumen Field</v>
      </c>
      <c r="P795" s="27">
        <v>1</v>
      </c>
      <c r="Q795" s="27">
        <v>1</v>
      </c>
      <c r="R795" s="27" t="str">
        <f t="shared" si="73"/>
        <v>1-1</v>
      </c>
      <c r="S795" s="21">
        <v>0</v>
      </c>
      <c r="T795" s="20">
        <f>VLOOKUP($A795,Database!$A:$Y,10,FALSE)</f>
        <v>58</v>
      </c>
      <c r="U795" s="20">
        <f>VLOOKUP($A795,Database!$A:$Y,11,FALSE)</f>
        <v>119</v>
      </c>
      <c r="V795" s="20">
        <f>VLOOKUP($A795,Database!$A:$Y,12,FALSE)</f>
        <v>153</v>
      </c>
      <c r="W795" s="20" t="str">
        <f>VLOOKUP(A795,Database!A:M,13,FALSE)</f>
        <v>Terminé</v>
      </c>
      <c r="X795" s="20">
        <f>VLOOKUP($A795,Database!$A:$Y,20,FALSE)</f>
        <v>2</v>
      </c>
      <c r="Y795" s="20">
        <f>VLOOKUP($A795,Database!$A:$Y,21,FALSE)</f>
        <v>0</v>
      </c>
      <c r="Z795" s="20">
        <f t="shared" si="72"/>
        <v>0</v>
      </c>
      <c r="AA795" s="20">
        <f t="shared" si="68"/>
        <v>0</v>
      </c>
      <c r="AB795" s="20">
        <f t="shared" ca="1" si="69"/>
        <v>0</v>
      </c>
      <c r="AC795" s="20">
        <f t="shared" ca="1" si="70"/>
        <v>0</v>
      </c>
      <c r="AD795" s="20" t="str">
        <f ca="1">IF(AC795=0,"",IF(OR(ISBLANK(P795),ISBLANK(Q795)),"",IF(ISBLANK(VLOOKUP(A795,Database!A:AA,22,FALSE)),"",VLOOKUP(A795,Database!A:AA,22,FALSE))))</f>
        <v/>
      </c>
      <c r="AE795" s="20">
        <f ca="1">IFERROR(
   IF(
     OR(ISBLANK(P795),ISBLANK(Q795)),
     "",
     IF(
       AND(AB795&lt;&gt;"",OR(W795="Terminé",W795="En cours")),
       VLOOKUP(AD795,Setup_ScoreExactBonus!A:D,4,FALSE),
       0
     )),
  0)</f>
        <v>0</v>
      </c>
      <c r="AF795" s="21">
        <f t="shared" ca="1" si="71"/>
        <v>0</v>
      </c>
      <c r="AG795" s="21">
        <f ca="1">SUMIFS(AF$2:AF795,D$2:D795,D795)</f>
        <v>996</v>
      </c>
    </row>
    <row r="796" spans="1:33" hidden="1" x14ac:dyDescent="0.35">
      <c r="A796" s="21">
        <f>IF(ISBLANK(B796),"",COUNTIF(B$2:B796,B796))-1</f>
        <v>29</v>
      </c>
      <c r="B796" s="27">
        <v>12</v>
      </c>
      <c r="C796" s="10">
        <f>VLOOKUP($A796+IF($A796=0,1,0),Database!$A:$Y,7,FALSE)</f>
        <v>46192.875</v>
      </c>
      <c r="D796" s="21" t="str">
        <f>VLOOKUP(Pronostics!$B796,Setup_MPP!$A:$G,3,FALSE)</f>
        <v>Jaouad1</v>
      </c>
      <c r="E796" s="21" t="str">
        <f>VLOOKUP(Pronostics!$B796,Setup_MPP!$A:$G,2,FALSE)</f>
        <v>Jaouad SETTI</v>
      </c>
      <c r="F796" s="21" t="str">
        <f>VLOOKUP($B796,Setup_MPP!$A:$E,4,FALSE)</f>
        <v>#C2D4FF</v>
      </c>
      <c r="G796" s="21" t="str">
        <f>VLOOKUP($B796,Setup_MPP!$A:$E,5,FALSE)</f>
        <v>#6586D5</v>
      </c>
      <c r="H796" s="21" t="str">
        <f>IFERROR(IF(AND(A796&gt;=1,A796&lt;=104),VLOOKUP($A796,Location!$A:$J,6,FALSE),IF(A796=0,"Avant l'ouverture",IF(OR(A796=105,A796=106),"Bonus"))),"")</f>
        <v>Tour 2</v>
      </c>
      <c r="I796" s="21" t="str">
        <f>IF(LEFT(H796,4)="Tour",VLOOKUP(A796,Database!$A:$C,3,FALSE),"")</f>
        <v>D</v>
      </c>
      <c r="J796" s="21" t="str">
        <f>VLOOKUP($A796,Location!$A:$J,7,FALSE)</f>
        <v>Etats-Unis</v>
      </c>
      <c r="K796" s="21" t="str">
        <f>IFERROR(VLOOKUP(J796,Setup_Team!$B:$C,2,FALSE), "TDB")</f>
        <v>USA</v>
      </c>
      <c r="L796" s="21" t="str">
        <f>VLOOKUP($A796,Location!$A:$J,8,FALSE)</f>
        <v>Australie</v>
      </c>
      <c r="M796" s="21" t="str">
        <f>IFERROR(VLOOKUP(L796,Setup_Team!$B:$C,2,FALSE), "TDB")</f>
        <v>AUS</v>
      </c>
      <c r="N796" s="21" t="str">
        <f>VLOOKUP($A796,Location!$A:$J,9,FALSE)</f>
        <v>Seattle</v>
      </c>
      <c r="O796" s="21" t="str">
        <f>VLOOKUP($A796,Location!$A:$J,10,FALSE)</f>
        <v>Lumen Field</v>
      </c>
      <c r="P796" s="27">
        <v>3</v>
      </c>
      <c r="Q796" s="27">
        <v>0</v>
      </c>
      <c r="R796" s="27" t="str">
        <f t="shared" si="73"/>
        <v>3-0</v>
      </c>
      <c r="S796" s="21">
        <v>0</v>
      </c>
      <c r="T796" s="20">
        <f>VLOOKUP($A796,Database!$A:$Y,10,FALSE)</f>
        <v>58</v>
      </c>
      <c r="U796" s="20">
        <f>VLOOKUP($A796,Database!$A:$Y,11,FALSE)</f>
        <v>119</v>
      </c>
      <c r="V796" s="20">
        <f>VLOOKUP($A796,Database!$A:$Y,12,FALSE)</f>
        <v>153</v>
      </c>
      <c r="W796" s="20" t="str">
        <f>VLOOKUP(A796,Database!A:M,13,FALSE)</f>
        <v>Terminé</v>
      </c>
      <c r="X796" s="20">
        <f>VLOOKUP($A796,Database!$A:$Y,20,FALSE)</f>
        <v>2</v>
      </c>
      <c r="Y796" s="20">
        <f>VLOOKUP($A796,Database!$A:$Y,21,FALSE)</f>
        <v>0</v>
      </c>
      <c r="Z796" s="20">
        <f t="shared" si="72"/>
        <v>0</v>
      </c>
      <c r="AA796" s="20">
        <f t="shared" si="68"/>
        <v>1</v>
      </c>
      <c r="AB796" s="20">
        <f t="shared" ca="1" si="69"/>
        <v>58</v>
      </c>
      <c r="AC796" s="20">
        <f t="shared" ca="1" si="70"/>
        <v>0</v>
      </c>
      <c r="AD796" s="20" t="str">
        <f ca="1">IF(AC796=0,"",IF(OR(ISBLANK(P796),ISBLANK(Q796)),"",IF(ISBLANK(VLOOKUP(A796,Database!A:AA,22,FALSE)),"",VLOOKUP(A796,Database!A:AA,22,FALSE))))</f>
        <v/>
      </c>
      <c r="AE796" s="20">
        <f ca="1">IFERROR(
   IF(
     OR(ISBLANK(P796),ISBLANK(Q796)),
     "",
     IF(
       AND(AB796&lt;&gt;"",OR(W796="Terminé",W796="En cours")),
       VLOOKUP(AD796,Setup_ScoreExactBonus!A:D,4,FALSE),
       0
     )),
  0)</f>
        <v>0</v>
      </c>
      <c r="AF796" s="21">
        <f t="shared" ca="1" si="71"/>
        <v>58</v>
      </c>
      <c r="AG796" s="21">
        <f ca="1">SUMIFS(AF$2:AF796,D$2:D796,D796)</f>
        <v>1376</v>
      </c>
    </row>
    <row r="797" spans="1:33" hidden="1" x14ac:dyDescent="0.35">
      <c r="A797" s="21">
        <f>IF(ISBLANK(B797),"",COUNTIF(B$2:B797,B797))-1</f>
        <v>29</v>
      </c>
      <c r="B797" s="27">
        <v>13</v>
      </c>
      <c r="C797" s="10">
        <f>VLOOKUP($A797+IF($A797=0,1,0),Database!$A:$Y,7,FALSE)</f>
        <v>46192.875</v>
      </c>
      <c r="D797" s="21" t="str">
        <f>VLOOKUP(Pronostics!$B797,Setup_MPP!$A:$G,3,FALSE)</f>
        <v>Julien_I</v>
      </c>
      <c r="E797" s="21" t="str">
        <f>VLOOKUP(Pronostics!$B797,Setup_MPP!$A:$G,2,FALSE)</f>
        <v>Julien INGE</v>
      </c>
      <c r="F797" s="21" t="str">
        <f>VLOOKUP($B797,Setup_MPP!$A:$E,4,FALSE)</f>
        <v>#C1E0EF</v>
      </c>
      <c r="G797" s="21" t="str">
        <f>VLOOKUP($B797,Setup_MPP!$A:$E,5,FALSE)</f>
        <v>#4F91B2</v>
      </c>
      <c r="H797" s="21" t="str">
        <f>IFERROR(IF(AND(A797&gt;=1,A797&lt;=104),VLOOKUP($A797,Location!$A:$J,6,FALSE),IF(A797=0,"Avant l'ouverture",IF(OR(A797=105,A797=106),"Bonus"))),"")</f>
        <v>Tour 2</v>
      </c>
      <c r="I797" s="21" t="str">
        <f>IF(LEFT(H797,4)="Tour",VLOOKUP(A797,Database!$A:$C,3,FALSE),"")</f>
        <v>D</v>
      </c>
      <c r="J797" s="21" t="str">
        <f>VLOOKUP($A797,Location!$A:$J,7,FALSE)</f>
        <v>Etats-Unis</v>
      </c>
      <c r="K797" s="21" t="str">
        <f>IFERROR(VLOOKUP(J797,Setup_Team!$B:$C,2,FALSE), "TDB")</f>
        <v>USA</v>
      </c>
      <c r="L797" s="21" t="str">
        <f>VLOOKUP($A797,Location!$A:$J,8,FALSE)</f>
        <v>Australie</v>
      </c>
      <c r="M797" s="21" t="str">
        <f>IFERROR(VLOOKUP(L797,Setup_Team!$B:$C,2,FALSE), "TDB")</f>
        <v>AUS</v>
      </c>
      <c r="N797" s="21" t="str">
        <f>VLOOKUP($A797,Location!$A:$J,9,FALSE)</f>
        <v>Seattle</v>
      </c>
      <c r="O797" s="21" t="str">
        <f>VLOOKUP($A797,Location!$A:$J,10,FALSE)</f>
        <v>Lumen Field</v>
      </c>
      <c r="P797" s="27">
        <v>2</v>
      </c>
      <c r="Q797" s="27">
        <v>2</v>
      </c>
      <c r="R797" s="27" t="str">
        <f t="shared" si="73"/>
        <v>2-2</v>
      </c>
      <c r="S797" s="21">
        <v>0</v>
      </c>
      <c r="T797" s="20">
        <f>VLOOKUP($A797,Database!$A:$Y,10,FALSE)</f>
        <v>58</v>
      </c>
      <c r="U797" s="20">
        <f>VLOOKUP($A797,Database!$A:$Y,11,FALSE)</f>
        <v>119</v>
      </c>
      <c r="V797" s="20">
        <f>VLOOKUP($A797,Database!$A:$Y,12,FALSE)</f>
        <v>153</v>
      </c>
      <c r="W797" s="20" t="str">
        <f>VLOOKUP(A797,Database!A:M,13,FALSE)</f>
        <v>Terminé</v>
      </c>
      <c r="X797" s="20">
        <f>VLOOKUP($A797,Database!$A:$Y,20,FALSE)</f>
        <v>2</v>
      </c>
      <c r="Y797" s="20">
        <f>VLOOKUP($A797,Database!$A:$Y,21,FALSE)</f>
        <v>0</v>
      </c>
      <c r="Z797" s="20">
        <f t="shared" si="72"/>
        <v>0</v>
      </c>
      <c r="AA797" s="20">
        <f t="shared" ref="AA797:AA860" si="74">IF(OR(ISBLANK(P797),ISBLANK(Q797)),"",IF(OR(AND(P797&gt;Q797,X797&gt;Y797),AND(P797=Q797,X797=Y797),AND(P797&lt;Q797,X797&lt;Y797)),1,0))</f>
        <v>0</v>
      </c>
      <c r="AB797" s="20">
        <f t="shared" ref="AB797:AB860" ca="1" si="75">IF(C797&lt;NOW(),IF(AND(P797&gt;Q797,X797&gt;Y797),T797,IF(AND(P797=Q797,X797=Y797),U797,IF(AND(P797&lt;Q797,X797&lt;Y797),V797,0))),"")</f>
        <v>0</v>
      </c>
      <c r="AC797" s="20">
        <f t="shared" ref="AC797:AC860" ca="1" si="76">IF(AND(P797=X797,Q797=Y797,NOT(ISBLANK(P797)),NOT(ISBLANK(Q797)),NOT(ISBLANK(X797)),NOT(ISBLANK(AB797))),1,0)</f>
        <v>0</v>
      </c>
      <c r="AD797" s="20" t="str">
        <f ca="1">IF(AC797=0,"",IF(OR(ISBLANK(P797),ISBLANK(Q797)),"",IF(ISBLANK(VLOOKUP(A797,Database!A:AA,22,FALSE)),"",VLOOKUP(A797,Database!A:AA,22,FALSE))))</f>
        <v/>
      </c>
      <c r="AE797" s="20">
        <f ca="1">IFERROR(
   IF(
     OR(ISBLANK(P797),ISBLANK(Q797)),
     "",
     IF(
       AND(AB797&lt;&gt;"",OR(W797="Terminé",W797="En cours")),
       VLOOKUP(AD797,Setup_ScoreExactBonus!A:D,4,FALSE),
       0
     )),
  0)</f>
        <v>0</v>
      </c>
      <c r="AF797" s="21">
        <f t="shared" ref="AF797:AF860" ca="1" si="77">IFERROR(IF(OR(ISBLANK(P797),ISBLANK(Q797)),0,IF(AB797&lt;&gt;"", AB797 + IF(AC797=1,AE797, 0), "") * (S797+1)),"")</f>
        <v>0</v>
      </c>
      <c r="AG797" s="21">
        <f ca="1">SUMIFS(AF$2:AF797,D$2:D797,D797)</f>
        <v>1387</v>
      </c>
    </row>
    <row r="798" spans="1:33" hidden="1" x14ac:dyDescent="0.35">
      <c r="A798" s="21">
        <f>IF(ISBLANK(B798),"",COUNTIF(B$2:B798,B798))-1</f>
        <v>29</v>
      </c>
      <c r="B798" s="27">
        <v>14</v>
      </c>
      <c r="C798" s="10">
        <f>VLOOKUP($A798+IF($A798=0,1,0),Database!$A:$Y,7,FALSE)</f>
        <v>46192.875</v>
      </c>
      <c r="D798" s="21" t="str">
        <f>VLOOKUP(Pronostics!$B798,Setup_MPP!$A:$G,3,FALSE)</f>
        <v>MarieEYT</v>
      </c>
      <c r="E798" s="21" t="str">
        <f>VLOOKUP(Pronostics!$B798,Setup_MPP!$A:$G,2,FALSE)</f>
        <v>Marie EXBRAYAT</v>
      </c>
      <c r="F798" s="21" t="str">
        <f>VLOOKUP($B798,Setup_MPP!$A:$E,4,FALSE)</f>
        <v>#FFAFD2</v>
      </c>
      <c r="G798" s="21" t="str">
        <f>VLOOKUP($B798,Setup_MPP!$A:$E,5,FALSE)</f>
        <v>#F2589B</v>
      </c>
      <c r="H798" s="21" t="str">
        <f>IFERROR(IF(AND(A798&gt;=1,A798&lt;=104),VLOOKUP($A798,Location!$A:$J,6,FALSE),IF(A798=0,"Avant l'ouverture",IF(OR(A798=105,A798=106),"Bonus"))),"")</f>
        <v>Tour 2</v>
      </c>
      <c r="I798" s="21" t="str">
        <f>IF(LEFT(H798,4)="Tour",VLOOKUP(A798,Database!$A:$C,3,FALSE),"")</f>
        <v>D</v>
      </c>
      <c r="J798" s="21" t="str">
        <f>VLOOKUP($A798,Location!$A:$J,7,FALSE)</f>
        <v>Etats-Unis</v>
      </c>
      <c r="K798" s="21" t="str">
        <f>IFERROR(VLOOKUP(J798,Setup_Team!$B:$C,2,FALSE), "TDB")</f>
        <v>USA</v>
      </c>
      <c r="L798" s="21" t="str">
        <f>VLOOKUP($A798,Location!$A:$J,8,FALSE)</f>
        <v>Australie</v>
      </c>
      <c r="M798" s="21" t="str">
        <f>IFERROR(VLOOKUP(L798,Setup_Team!$B:$C,2,FALSE), "TDB")</f>
        <v>AUS</v>
      </c>
      <c r="N798" s="21" t="str">
        <f>VLOOKUP($A798,Location!$A:$J,9,FALSE)</f>
        <v>Seattle</v>
      </c>
      <c r="O798" s="21" t="str">
        <f>VLOOKUP($A798,Location!$A:$J,10,FALSE)</f>
        <v>Lumen Field</v>
      </c>
      <c r="P798" s="27">
        <v>2</v>
      </c>
      <c r="Q798" s="27">
        <v>1</v>
      </c>
      <c r="R798" s="27" t="str">
        <f t="shared" si="73"/>
        <v>2-1</v>
      </c>
      <c r="S798" s="21">
        <v>0</v>
      </c>
      <c r="T798" s="20">
        <f>VLOOKUP($A798,Database!$A:$Y,10,FALSE)</f>
        <v>58</v>
      </c>
      <c r="U798" s="20">
        <f>VLOOKUP($A798,Database!$A:$Y,11,FALSE)</f>
        <v>119</v>
      </c>
      <c r="V798" s="20">
        <f>VLOOKUP($A798,Database!$A:$Y,12,FALSE)</f>
        <v>153</v>
      </c>
      <c r="W798" s="20" t="str">
        <f>VLOOKUP(A798,Database!A:M,13,FALSE)</f>
        <v>Terminé</v>
      </c>
      <c r="X798" s="20">
        <f>VLOOKUP($A798,Database!$A:$Y,20,FALSE)</f>
        <v>2</v>
      </c>
      <c r="Y798" s="20">
        <f>VLOOKUP($A798,Database!$A:$Y,21,FALSE)</f>
        <v>0</v>
      </c>
      <c r="Z798" s="20">
        <f t="shared" si="72"/>
        <v>0</v>
      </c>
      <c r="AA798" s="20">
        <f t="shared" si="74"/>
        <v>1</v>
      </c>
      <c r="AB798" s="20">
        <f t="shared" ca="1" si="75"/>
        <v>58</v>
      </c>
      <c r="AC798" s="20">
        <f t="shared" ca="1" si="76"/>
        <v>0</v>
      </c>
      <c r="AD798" s="20" t="str">
        <f ca="1">IF(AC798=0,"",IF(OR(ISBLANK(P798),ISBLANK(Q798)),"",IF(ISBLANK(VLOOKUP(A798,Database!A:AA,22,FALSE)),"",VLOOKUP(A798,Database!A:AA,22,FALSE))))</f>
        <v/>
      </c>
      <c r="AE798" s="20">
        <f ca="1">IFERROR(
   IF(
     OR(ISBLANK(P798),ISBLANK(Q798)),
     "",
     IF(
       AND(AB798&lt;&gt;"",OR(W798="Terminé",W798="En cours")),
       VLOOKUP(AD798,Setup_ScoreExactBonus!A:D,4,FALSE),
       0
     )),
  0)</f>
        <v>0</v>
      </c>
      <c r="AF798" s="21">
        <f t="shared" ca="1" si="77"/>
        <v>58</v>
      </c>
      <c r="AG798" s="21">
        <f ca="1">SUMIFS(AF$2:AF798,D$2:D798,D798)</f>
        <v>1069</v>
      </c>
    </row>
    <row r="799" spans="1:33" hidden="1" x14ac:dyDescent="0.35">
      <c r="A799" s="21">
        <f>IF(ISBLANK(B799),"",COUNTIF(B$2:B799,B799))-1</f>
        <v>29</v>
      </c>
      <c r="B799" s="27">
        <v>15</v>
      </c>
      <c r="C799" s="10">
        <f>VLOOKUP($A799+IF($A799=0,1,0),Database!$A:$Y,7,FALSE)</f>
        <v>46192.875</v>
      </c>
      <c r="D799" s="21" t="str">
        <f>VLOOKUP(Pronostics!$B799,Setup_MPP!$A:$G,3,FALSE)</f>
        <v>Amino28</v>
      </c>
      <c r="E799" s="21" t="str">
        <f>VLOOKUP(Pronostics!$B799,Setup_MPP!$A:$G,2,FALSE)</f>
        <v>Amine ZARROUKI</v>
      </c>
      <c r="F799" s="21" t="str">
        <f>VLOOKUP($B799,Setup_MPP!$A:$E,4,FALSE)</f>
        <v>#FF9898</v>
      </c>
      <c r="G799" s="21" t="str">
        <f>VLOOKUP($B799,Setup_MPP!$A:$E,5,FALSE)</f>
        <v>#FF5D5D</v>
      </c>
      <c r="H799" s="21" t="str">
        <f>IFERROR(IF(AND(A799&gt;=1,A799&lt;=104),VLOOKUP($A799,Location!$A:$J,6,FALSE),IF(A799=0,"Avant l'ouverture",IF(OR(A799=105,A799=106),"Bonus"))),"")</f>
        <v>Tour 2</v>
      </c>
      <c r="I799" s="21" t="str">
        <f>IF(LEFT(H799,4)="Tour",VLOOKUP(A799,Database!$A:$C,3,FALSE),"")</f>
        <v>D</v>
      </c>
      <c r="J799" s="21" t="str">
        <f>VLOOKUP($A799,Location!$A:$J,7,FALSE)</f>
        <v>Etats-Unis</v>
      </c>
      <c r="K799" s="21" t="str">
        <f>IFERROR(VLOOKUP(J799,Setup_Team!$B:$C,2,FALSE), "TDB")</f>
        <v>USA</v>
      </c>
      <c r="L799" s="21" t="str">
        <f>VLOOKUP($A799,Location!$A:$J,8,FALSE)</f>
        <v>Australie</v>
      </c>
      <c r="M799" s="21" t="str">
        <f>IFERROR(VLOOKUP(L799,Setup_Team!$B:$C,2,FALSE), "TDB")</f>
        <v>AUS</v>
      </c>
      <c r="N799" s="21" t="str">
        <f>VLOOKUP($A799,Location!$A:$J,9,FALSE)</f>
        <v>Seattle</v>
      </c>
      <c r="O799" s="21" t="str">
        <f>VLOOKUP($A799,Location!$A:$J,10,FALSE)</f>
        <v>Lumen Field</v>
      </c>
      <c r="P799" s="27">
        <v>2</v>
      </c>
      <c r="Q799" s="27">
        <v>1</v>
      </c>
      <c r="R799" s="27" t="str">
        <f t="shared" si="73"/>
        <v>2-1</v>
      </c>
      <c r="S799" s="21">
        <v>0</v>
      </c>
      <c r="T799" s="20">
        <f>VLOOKUP($A799,Database!$A:$Y,10,FALSE)</f>
        <v>58</v>
      </c>
      <c r="U799" s="20">
        <f>VLOOKUP($A799,Database!$A:$Y,11,FALSE)</f>
        <v>119</v>
      </c>
      <c r="V799" s="20">
        <f>VLOOKUP($A799,Database!$A:$Y,12,FALSE)</f>
        <v>153</v>
      </c>
      <c r="W799" s="20" t="str">
        <f>VLOOKUP(A799,Database!A:M,13,FALSE)</f>
        <v>Terminé</v>
      </c>
      <c r="X799" s="20">
        <f>VLOOKUP($A799,Database!$A:$Y,20,FALSE)</f>
        <v>2</v>
      </c>
      <c r="Y799" s="20">
        <f>VLOOKUP($A799,Database!$A:$Y,21,FALSE)</f>
        <v>0</v>
      </c>
      <c r="Z799" s="20">
        <f t="shared" si="72"/>
        <v>0</v>
      </c>
      <c r="AA799" s="20">
        <f t="shared" si="74"/>
        <v>1</v>
      </c>
      <c r="AB799" s="20">
        <f t="shared" ca="1" si="75"/>
        <v>58</v>
      </c>
      <c r="AC799" s="20">
        <f t="shared" ca="1" si="76"/>
        <v>0</v>
      </c>
      <c r="AD799" s="20" t="str">
        <f ca="1">IF(AC799=0,"",IF(OR(ISBLANK(P799),ISBLANK(Q799)),"",IF(ISBLANK(VLOOKUP(A799,Database!A:AA,22,FALSE)),"",VLOOKUP(A799,Database!A:AA,22,FALSE))))</f>
        <v/>
      </c>
      <c r="AE799" s="20">
        <f ca="1">IFERROR(
   IF(
     OR(ISBLANK(P799),ISBLANK(Q799)),
     "",
     IF(
       AND(AB799&lt;&gt;"",OR(W799="Terminé",W799="En cours")),
       VLOOKUP(AD799,Setup_ScoreExactBonus!A:D,4,FALSE),
       0
     )),
  0)</f>
        <v>0</v>
      </c>
      <c r="AF799" s="21">
        <f t="shared" ca="1" si="77"/>
        <v>58</v>
      </c>
      <c r="AG799" s="21">
        <f ca="1">SUMIFS(AF$2:AF799,D$2:D799,D799)</f>
        <v>1135</v>
      </c>
    </row>
    <row r="800" spans="1:33" hidden="1" x14ac:dyDescent="0.35">
      <c r="A800" s="21">
        <f>IF(ISBLANK(B800),"",COUNTIF(B$2:B800,B800))-1</f>
        <v>29</v>
      </c>
      <c r="B800" s="27">
        <v>16</v>
      </c>
      <c r="C800" s="10">
        <f>VLOOKUP($A800+IF($A800=0,1,0),Database!$A:$Y,7,FALSE)</f>
        <v>46192.875</v>
      </c>
      <c r="D800" s="21" t="str">
        <f>VLOOKUP(Pronostics!$B800,Setup_MPP!$A:$G,3,FALSE)</f>
        <v>RomaLaura</v>
      </c>
      <c r="E800" s="21" t="str">
        <f>VLOOKUP(Pronostics!$B800,Setup_MPP!$A:$G,2,FALSE)</f>
        <v>Laura GIULIANO</v>
      </c>
      <c r="F800" s="21" t="str">
        <f>VLOOKUP($B800,Setup_MPP!$A:$E,4,FALSE)</f>
        <v>#86A4FE</v>
      </c>
      <c r="G800" s="21" t="str">
        <f>VLOOKUP($B800,Setup_MPP!$A:$E,5,FALSE)</f>
        <v>#3769FF</v>
      </c>
      <c r="H800" s="21" t="str">
        <f>IFERROR(IF(AND(A800&gt;=1,A800&lt;=104),VLOOKUP($A800,Location!$A:$J,6,FALSE),IF(A800=0,"Avant l'ouverture",IF(OR(A800=105,A800=106),"Bonus"))),"")</f>
        <v>Tour 2</v>
      </c>
      <c r="I800" s="21" t="str">
        <f>IF(LEFT(H800,4)="Tour",VLOOKUP(A800,Database!$A:$C,3,FALSE),"")</f>
        <v>D</v>
      </c>
      <c r="J800" s="21" t="str">
        <f>VLOOKUP($A800,Location!$A:$J,7,FALSE)</f>
        <v>Etats-Unis</v>
      </c>
      <c r="K800" s="21" t="str">
        <f>IFERROR(VLOOKUP(J800,Setup_Team!$B:$C,2,FALSE), "TDB")</f>
        <v>USA</v>
      </c>
      <c r="L800" s="21" t="str">
        <f>VLOOKUP($A800,Location!$A:$J,8,FALSE)</f>
        <v>Australie</v>
      </c>
      <c r="M800" s="21" t="str">
        <f>IFERROR(VLOOKUP(L800,Setup_Team!$B:$C,2,FALSE), "TDB")</f>
        <v>AUS</v>
      </c>
      <c r="N800" s="21" t="str">
        <f>VLOOKUP($A800,Location!$A:$J,9,FALSE)</f>
        <v>Seattle</v>
      </c>
      <c r="O800" s="21" t="str">
        <f>VLOOKUP($A800,Location!$A:$J,10,FALSE)</f>
        <v>Lumen Field</v>
      </c>
      <c r="P800" s="27">
        <v>2</v>
      </c>
      <c r="Q800" s="27">
        <v>1</v>
      </c>
      <c r="R800" s="27" t="str">
        <f t="shared" si="73"/>
        <v>2-1</v>
      </c>
      <c r="S800" s="21">
        <v>0</v>
      </c>
      <c r="T800" s="20">
        <f>VLOOKUP($A800,Database!$A:$Y,10,FALSE)</f>
        <v>58</v>
      </c>
      <c r="U800" s="20">
        <f>VLOOKUP($A800,Database!$A:$Y,11,FALSE)</f>
        <v>119</v>
      </c>
      <c r="V800" s="20">
        <f>VLOOKUP($A800,Database!$A:$Y,12,FALSE)</f>
        <v>153</v>
      </c>
      <c r="W800" s="20" t="str">
        <f>VLOOKUP(A800,Database!A:M,13,FALSE)</f>
        <v>Terminé</v>
      </c>
      <c r="X800" s="20">
        <f>VLOOKUP($A800,Database!$A:$Y,20,FALSE)</f>
        <v>2</v>
      </c>
      <c r="Y800" s="20">
        <f>VLOOKUP($A800,Database!$A:$Y,21,FALSE)</f>
        <v>0</v>
      </c>
      <c r="Z800" s="20">
        <f t="shared" si="72"/>
        <v>0</v>
      </c>
      <c r="AA800" s="20">
        <f t="shared" si="74"/>
        <v>1</v>
      </c>
      <c r="AB800" s="20">
        <f t="shared" ca="1" si="75"/>
        <v>58</v>
      </c>
      <c r="AC800" s="20">
        <f t="shared" ca="1" si="76"/>
        <v>0</v>
      </c>
      <c r="AD800" s="20" t="str">
        <f ca="1">IF(AC800=0,"",IF(OR(ISBLANK(P800),ISBLANK(Q800)),"",IF(ISBLANK(VLOOKUP(A800,Database!A:AA,22,FALSE)),"",VLOOKUP(A800,Database!A:AA,22,FALSE))))</f>
        <v/>
      </c>
      <c r="AE800" s="20">
        <f ca="1">IFERROR(
   IF(
     OR(ISBLANK(P800),ISBLANK(Q800)),
     "",
     IF(
       AND(AB800&lt;&gt;"",OR(W800="Terminé",W800="En cours")),
       VLOOKUP(AD800,Setup_ScoreExactBonus!A:D,4,FALSE),
       0
     )),
  0)</f>
        <v>0</v>
      </c>
      <c r="AF800" s="21">
        <f t="shared" ca="1" si="77"/>
        <v>58</v>
      </c>
      <c r="AG800" s="21">
        <f ca="1">SUMIFS(AF$2:AF800,D$2:D800,D800)</f>
        <v>706</v>
      </c>
    </row>
    <row r="801" spans="1:33" hidden="1" x14ac:dyDescent="0.35">
      <c r="A801" s="21">
        <f>IF(ISBLANK(B801),"",COUNTIF(B$2:B801,B801))-1</f>
        <v>29</v>
      </c>
      <c r="B801" s="27">
        <v>17</v>
      </c>
      <c r="C801" s="10">
        <f>VLOOKUP($A801+IF($A801=0,1,0),Database!$A:$Y,7,FALSE)</f>
        <v>46192.875</v>
      </c>
      <c r="D801" s="21" t="str">
        <f>VLOOKUP(Pronostics!$B801,Setup_MPP!$A:$G,3,FALSE)</f>
        <v>Julien_cri</v>
      </c>
      <c r="E801" s="21" t="str">
        <f>VLOOKUP(Pronostics!$B801,Setup_MPP!$A:$G,2,FALSE)</f>
        <v>Julien CRIMOTEL</v>
      </c>
      <c r="F801" s="21" t="str">
        <f>VLOOKUP($B801,Setup_MPP!$A:$E,4,FALSE)</f>
        <v>#FFB0B0</v>
      </c>
      <c r="G801" s="21" t="str">
        <f>VLOOKUP($B801,Setup_MPP!$A:$E,5,FALSE)</f>
        <v>#F25757</v>
      </c>
      <c r="H801" s="21" t="str">
        <f>IFERROR(IF(AND(A801&gt;=1,A801&lt;=104),VLOOKUP($A801,Location!$A:$J,6,FALSE),IF(A801=0,"Avant l'ouverture",IF(OR(A801=105,A801=106),"Bonus"))),"")</f>
        <v>Tour 2</v>
      </c>
      <c r="I801" s="21" t="str">
        <f>IF(LEFT(H801,4)="Tour",VLOOKUP(A801,Database!$A:$C,3,FALSE),"")</f>
        <v>D</v>
      </c>
      <c r="J801" s="21" t="str">
        <f>VLOOKUP($A801,Location!$A:$J,7,FALSE)</f>
        <v>Etats-Unis</v>
      </c>
      <c r="K801" s="21" t="str">
        <f>IFERROR(VLOOKUP(J801,Setup_Team!$B:$C,2,FALSE), "TDB")</f>
        <v>USA</v>
      </c>
      <c r="L801" s="21" t="str">
        <f>VLOOKUP($A801,Location!$A:$J,8,FALSE)</f>
        <v>Australie</v>
      </c>
      <c r="M801" s="21" t="str">
        <f>IFERROR(VLOOKUP(L801,Setup_Team!$B:$C,2,FALSE), "TDB")</f>
        <v>AUS</v>
      </c>
      <c r="N801" s="21" t="str">
        <f>VLOOKUP($A801,Location!$A:$J,9,FALSE)</f>
        <v>Seattle</v>
      </c>
      <c r="O801" s="21" t="str">
        <f>VLOOKUP($A801,Location!$A:$J,10,FALSE)</f>
        <v>Lumen Field</v>
      </c>
      <c r="P801" s="27">
        <v>2</v>
      </c>
      <c r="Q801" s="27">
        <v>1</v>
      </c>
      <c r="R801" s="27" t="str">
        <f t="shared" si="73"/>
        <v>2-1</v>
      </c>
      <c r="S801" s="21">
        <v>0</v>
      </c>
      <c r="T801" s="20">
        <f>VLOOKUP($A801,Database!$A:$Y,10,FALSE)</f>
        <v>58</v>
      </c>
      <c r="U801" s="20">
        <f>VLOOKUP($A801,Database!$A:$Y,11,FALSE)</f>
        <v>119</v>
      </c>
      <c r="V801" s="20">
        <f>VLOOKUP($A801,Database!$A:$Y,12,FALSE)</f>
        <v>153</v>
      </c>
      <c r="W801" s="20" t="str">
        <f>VLOOKUP(A801,Database!A:M,13,FALSE)</f>
        <v>Terminé</v>
      </c>
      <c r="X801" s="20">
        <f>VLOOKUP($A801,Database!$A:$Y,20,FALSE)</f>
        <v>2</v>
      </c>
      <c r="Y801" s="20">
        <f>VLOOKUP($A801,Database!$A:$Y,21,FALSE)</f>
        <v>0</v>
      </c>
      <c r="Z801" s="20">
        <f t="shared" si="72"/>
        <v>0</v>
      </c>
      <c r="AA801" s="20">
        <f t="shared" si="74"/>
        <v>1</v>
      </c>
      <c r="AB801" s="20">
        <f t="shared" ca="1" si="75"/>
        <v>58</v>
      </c>
      <c r="AC801" s="20">
        <f t="shared" ca="1" si="76"/>
        <v>0</v>
      </c>
      <c r="AD801" s="20" t="str">
        <f ca="1">IF(AC801=0,"",IF(OR(ISBLANK(P801),ISBLANK(Q801)),"",IF(ISBLANK(VLOOKUP(A801,Database!A:AA,22,FALSE)),"",VLOOKUP(A801,Database!A:AA,22,FALSE))))</f>
        <v/>
      </c>
      <c r="AE801" s="20">
        <f ca="1">IFERROR(
   IF(
     OR(ISBLANK(P801),ISBLANK(Q801)),
     "",
     IF(
       AND(AB801&lt;&gt;"",OR(W801="Terminé",W801="En cours")),
       VLOOKUP(AD801,Setup_ScoreExactBonus!A:D,4,FALSE),
       0
     )),
  0)</f>
        <v>0</v>
      </c>
      <c r="AF801" s="21">
        <f t="shared" ca="1" si="77"/>
        <v>58</v>
      </c>
      <c r="AG801" s="21">
        <f ca="1">SUMIFS(AF$2:AF801,D$2:D801,D801)</f>
        <v>1121</v>
      </c>
    </row>
    <row r="802" spans="1:33" hidden="1" x14ac:dyDescent="0.35">
      <c r="A802" s="21">
        <f>IF(ISBLANK(B802),"",COUNTIF(B$2:B802,B802))-1</f>
        <v>29</v>
      </c>
      <c r="B802" s="27">
        <v>18</v>
      </c>
      <c r="C802" s="10">
        <f>VLOOKUP($A802+IF($A802=0,1,0),Database!$A:$Y,7,FALSE)</f>
        <v>46192.875</v>
      </c>
      <c r="D802" s="21" t="str">
        <f>VLOOKUP(Pronostics!$B802,Setup_MPP!$A:$G,3,FALSE)</f>
        <v>Cartone</v>
      </c>
      <c r="E802" s="21" t="str">
        <f>VLOOKUP(Pronostics!$B802,Setup_MPP!$A:$G,2,FALSE)</f>
        <v>Quentin CARTON</v>
      </c>
      <c r="F802" s="21" t="str">
        <f>VLOOKUP($B802,Setup_MPP!$A:$E,4,FALSE)</f>
        <v>#F0BC42</v>
      </c>
      <c r="G802" s="21" t="str">
        <f>VLOOKUP($B802,Setup_MPP!$A:$E,5,FALSE)</f>
        <v>#8E1F2F</v>
      </c>
      <c r="H802" s="21" t="str">
        <f>IFERROR(IF(AND(A802&gt;=1,A802&lt;=104),VLOOKUP($A802,Location!$A:$J,6,FALSE),IF(A802=0,"Avant l'ouverture",IF(OR(A802=105,A802=106),"Bonus"))),"")</f>
        <v>Tour 2</v>
      </c>
      <c r="I802" s="21" t="str">
        <f>IF(LEFT(H802,4)="Tour",VLOOKUP(A802,Database!$A:$C,3,FALSE),"")</f>
        <v>D</v>
      </c>
      <c r="J802" s="21" t="str">
        <f>VLOOKUP($A802,Location!$A:$J,7,FALSE)</f>
        <v>Etats-Unis</v>
      </c>
      <c r="K802" s="21" t="str">
        <f>IFERROR(VLOOKUP(J802,Setup_Team!$B:$C,2,FALSE), "TDB")</f>
        <v>USA</v>
      </c>
      <c r="L802" s="21" t="str">
        <f>VLOOKUP($A802,Location!$A:$J,8,FALSE)</f>
        <v>Australie</v>
      </c>
      <c r="M802" s="21" t="str">
        <f>IFERROR(VLOOKUP(L802,Setup_Team!$B:$C,2,FALSE), "TDB")</f>
        <v>AUS</v>
      </c>
      <c r="N802" s="21" t="str">
        <f>VLOOKUP($A802,Location!$A:$J,9,FALSE)</f>
        <v>Seattle</v>
      </c>
      <c r="O802" s="21" t="str">
        <f>VLOOKUP($A802,Location!$A:$J,10,FALSE)</f>
        <v>Lumen Field</v>
      </c>
      <c r="P802" s="27">
        <v>2</v>
      </c>
      <c r="Q802" s="27">
        <v>2</v>
      </c>
      <c r="R802" s="27" t="str">
        <f t="shared" si="73"/>
        <v>2-2</v>
      </c>
      <c r="S802" s="21">
        <v>0</v>
      </c>
      <c r="T802" s="20">
        <f>VLOOKUP($A802,Database!$A:$Y,10,FALSE)</f>
        <v>58</v>
      </c>
      <c r="U802" s="20">
        <f>VLOOKUP($A802,Database!$A:$Y,11,FALSE)</f>
        <v>119</v>
      </c>
      <c r="V802" s="20">
        <f>VLOOKUP($A802,Database!$A:$Y,12,FALSE)</f>
        <v>153</v>
      </c>
      <c r="W802" s="20" t="str">
        <f>VLOOKUP(A802,Database!A:M,13,FALSE)</f>
        <v>Terminé</v>
      </c>
      <c r="X802" s="20">
        <f>VLOOKUP($A802,Database!$A:$Y,20,FALSE)</f>
        <v>2</v>
      </c>
      <c r="Y802" s="20">
        <f>VLOOKUP($A802,Database!$A:$Y,21,FALSE)</f>
        <v>0</v>
      </c>
      <c r="Z802" s="20">
        <f t="shared" si="72"/>
        <v>0</v>
      </c>
      <c r="AA802" s="20">
        <f t="shared" si="74"/>
        <v>0</v>
      </c>
      <c r="AB802" s="20">
        <f t="shared" ca="1" si="75"/>
        <v>0</v>
      </c>
      <c r="AC802" s="20">
        <f t="shared" ca="1" si="76"/>
        <v>0</v>
      </c>
      <c r="AD802" s="20" t="str">
        <f ca="1">IF(AC802=0,"",IF(OR(ISBLANK(P802),ISBLANK(Q802)),"",IF(ISBLANK(VLOOKUP(A802,Database!A:AA,22,FALSE)),"",VLOOKUP(A802,Database!A:AA,22,FALSE))))</f>
        <v/>
      </c>
      <c r="AE802" s="20">
        <f ca="1">IFERROR(
   IF(
     OR(ISBLANK(P802),ISBLANK(Q802)),
     "",
     IF(
       AND(AB802&lt;&gt;"",OR(W802="Terminé",W802="En cours")),
       VLOOKUP(AD802,Setup_ScoreExactBonus!A:D,4,FALSE),
       0
     )),
  0)</f>
        <v>0</v>
      </c>
      <c r="AF802" s="21">
        <f t="shared" ca="1" si="77"/>
        <v>0</v>
      </c>
      <c r="AG802" s="21">
        <f ca="1">SUMIFS(AF$2:AF802,D$2:D802,D802)</f>
        <v>1174</v>
      </c>
    </row>
    <row r="803" spans="1:33" hidden="1" x14ac:dyDescent="0.35">
      <c r="A803" s="21">
        <f>IF(ISBLANK(B803),"",COUNTIF(B$2:B803,B803))-1</f>
        <v>29</v>
      </c>
      <c r="B803" s="27">
        <v>19</v>
      </c>
      <c r="C803" s="10">
        <f>VLOOKUP($A803+IF($A803=0,1,0),Database!$A:$Y,7,FALSE)</f>
        <v>46192.875</v>
      </c>
      <c r="D803" s="21" t="str">
        <f>VLOOKUP(Pronostics!$B803,Setup_MPP!$A:$G,3,FALSE)</f>
        <v>YramVi</v>
      </c>
      <c r="E803" s="21" t="str">
        <f>VLOOKUP(Pronostics!$B803,Setup_MPP!$A:$G,2,FALSE)</f>
        <v>Eyram TETSHIE</v>
      </c>
      <c r="F803" s="21" t="str">
        <f>VLOOKUP($B803,Setup_MPP!$A:$E,4,FALSE)</f>
        <v>#E8B28F</v>
      </c>
      <c r="G803" s="21" t="str">
        <f>VLOOKUP($B803,Setup_MPP!$A:$E,5,FALSE)</f>
        <v>#E65568</v>
      </c>
      <c r="H803" s="21" t="str">
        <f>IFERROR(IF(AND(A803&gt;=1,A803&lt;=104),VLOOKUP($A803,Location!$A:$J,6,FALSE),IF(A803=0,"Avant l'ouverture",IF(OR(A803=105,A803=106),"Bonus"))),"")</f>
        <v>Tour 2</v>
      </c>
      <c r="I803" s="21" t="str">
        <f>IF(LEFT(H803,4)="Tour",VLOOKUP(A803,Database!$A:$C,3,FALSE),"")</f>
        <v>D</v>
      </c>
      <c r="J803" s="21" t="str">
        <f>VLOOKUP($A803,Location!$A:$J,7,FALSE)</f>
        <v>Etats-Unis</v>
      </c>
      <c r="K803" s="21" t="str">
        <f>IFERROR(VLOOKUP(J803,Setup_Team!$B:$C,2,FALSE), "TDB")</f>
        <v>USA</v>
      </c>
      <c r="L803" s="21" t="str">
        <f>VLOOKUP($A803,Location!$A:$J,8,FALSE)</f>
        <v>Australie</v>
      </c>
      <c r="M803" s="21" t="str">
        <f>IFERROR(VLOOKUP(L803,Setup_Team!$B:$C,2,FALSE), "TDB")</f>
        <v>AUS</v>
      </c>
      <c r="N803" s="21" t="str">
        <f>VLOOKUP($A803,Location!$A:$J,9,FALSE)</f>
        <v>Seattle</v>
      </c>
      <c r="O803" s="21" t="str">
        <f>VLOOKUP($A803,Location!$A:$J,10,FALSE)</f>
        <v>Lumen Field</v>
      </c>
      <c r="P803" s="27">
        <v>2</v>
      </c>
      <c r="Q803" s="27">
        <v>0</v>
      </c>
      <c r="R803" s="27" t="str">
        <f t="shared" si="73"/>
        <v>2-0</v>
      </c>
      <c r="S803" s="21">
        <v>0</v>
      </c>
      <c r="T803" s="20">
        <f>VLOOKUP($A803,Database!$A:$Y,10,FALSE)</f>
        <v>58</v>
      </c>
      <c r="U803" s="20">
        <f>VLOOKUP($A803,Database!$A:$Y,11,FALSE)</f>
        <v>119</v>
      </c>
      <c r="V803" s="20">
        <f>VLOOKUP($A803,Database!$A:$Y,12,FALSE)</f>
        <v>153</v>
      </c>
      <c r="W803" s="20" t="str">
        <f>VLOOKUP(A803,Database!A:M,13,FALSE)</f>
        <v>Terminé</v>
      </c>
      <c r="X803" s="20">
        <f>VLOOKUP($A803,Database!$A:$Y,20,FALSE)</f>
        <v>2</v>
      </c>
      <c r="Y803" s="20">
        <f>VLOOKUP($A803,Database!$A:$Y,21,FALSE)</f>
        <v>0</v>
      </c>
      <c r="Z803" s="20">
        <f t="shared" si="72"/>
        <v>0</v>
      </c>
      <c r="AA803" s="20">
        <f t="shared" si="74"/>
        <v>1</v>
      </c>
      <c r="AB803" s="20">
        <f t="shared" ca="1" si="75"/>
        <v>58</v>
      </c>
      <c r="AC803" s="20">
        <f t="shared" ca="1" si="76"/>
        <v>1</v>
      </c>
      <c r="AD803" s="20" t="str">
        <f ca="1">IF(AC803=0,"",IF(OR(ISBLANK(P803),ISBLANK(Q803)),"",IF(ISBLANK(VLOOKUP(A803,Database!A:AA,22,FALSE)),"",VLOOKUP(A803,Database!A:AA,22,FALSE))))</f>
        <v>Rare</v>
      </c>
      <c r="AE803" s="20">
        <f ca="1">IFERROR(
   IF(
     OR(ISBLANK(P803),ISBLANK(Q803)),
     "",
     IF(
       AND(AB803&lt;&gt;"",OR(W803="Terminé",W803="En cours")),
       VLOOKUP(AD803,Setup_ScoreExactBonus!A:D,4,FALSE),
       0
     )),
  0)</f>
        <v>30</v>
      </c>
      <c r="AF803" s="21">
        <f t="shared" ca="1" si="77"/>
        <v>88</v>
      </c>
      <c r="AG803" s="21">
        <f ca="1">SUMIFS(AF$2:AF803,D$2:D803,D803)</f>
        <v>1044</v>
      </c>
    </row>
    <row r="804" spans="1:33" hidden="1" x14ac:dyDescent="0.35">
      <c r="A804" s="21">
        <f>IF(ISBLANK(B804),"",COUNTIF(B$2:B804,B804))-1</f>
        <v>29</v>
      </c>
      <c r="B804" s="27">
        <v>20</v>
      </c>
      <c r="C804" s="10">
        <f>VLOOKUP($A804+IF($A804=0,1,0),Database!$A:$Y,7,FALSE)</f>
        <v>46192.875</v>
      </c>
      <c r="D804" s="21" t="str">
        <f>VLOOKUP(Pronostics!$B804,Setup_MPP!$A:$G,3,FALSE)</f>
        <v>Anis_MaFihache</v>
      </c>
      <c r="E804" s="21" t="str">
        <f>VLOOKUP(Pronostics!$B804,Setup_MPP!$A:$G,2,FALSE)</f>
        <v>Anis LEBIK</v>
      </c>
      <c r="F804" s="21" t="str">
        <f>VLOOKUP($B804,Setup_MPP!$A:$E,4,FALSE)</f>
        <v>#60DC8C</v>
      </c>
      <c r="G804" s="21" t="str">
        <f>VLOOKUP($B804,Setup_MPP!$A:$E,5,FALSE)</f>
        <v>#22A34F</v>
      </c>
      <c r="H804" s="21" t="str">
        <f>IFERROR(IF(AND(A804&gt;=1,A804&lt;=104),VLOOKUP($A804,Location!$A:$J,6,FALSE),IF(A804=0,"Avant l'ouverture",IF(OR(A804=105,A804=106),"Bonus"))),"")</f>
        <v>Tour 2</v>
      </c>
      <c r="I804" s="21" t="str">
        <f>IF(LEFT(H804,4)="Tour",VLOOKUP(A804,Database!$A:$C,3,FALSE),"")</f>
        <v>D</v>
      </c>
      <c r="J804" s="21" t="str">
        <f>VLOOKUP($A804,Location!$A:$J,7,FALSE)</f>
        <v>Etats-Unis</v>
      </c>
      <c r="K804" s="21" t="str">
        <f>IFERROR(VLOOKUP(J804,Setup_Team!$B:$C,2,FALSE), "TDB")</f>
        <v>USA</v>
      </c>
      <c r="L804" s="21" t="str">
        <f>VLOOKUP($A804,Location!$A:$J,8,FALSE)</f>
        <v>Australie</v>
      </c>
      <c r="M804" s="21" t="str">
        <f>IFERROR(VLOOKUP(L804,Setup_Team!$B:$C,2,FALSE), "TDB")</f>
        <v>AUS</v>
      </c>
      <c r="N804" s="21" t="str">
        <f>VLOOKUP($A804,Location!$A:$J,9,FALSE)</f>
        <v>Seattle</v>
      </c>
      <c r="O804" s="21" t="str">
        <f>VLOOKUP($A804,Location!$A:$J,10,FALSE)</f>
        <v>Lumen Field</v>
      </c>
      <c r="P804" s="27">
        <v>4</v>
      </c>
      <c r="Q804" s="27">
        <v>1</v>
      </c>
      <c r="R804" s="27" t="str">
        <f t="shared" si="73"/>
        <v>4-1</v>
      </c>
      <c r="S804" s="21">
        <v>0</v>
      </c>
      <c r="T804" s="20">
        <f>VLOOKUP($A804,Database!$A:$Y,10,FALSE)</f>
        <v>58</v>
      </c>
      <c r="U804" s="20">
        <f>VLOOKUP($A804,Database!$A:$Y,11,FALSE)</f>
        <v>119</v>
      </c>
      <c r="V804" s="20">
        <f>VLOOKUP($A804,Database!$A:$Y,12,FALSE)</f>
        <v>153</v>
      </c>
      <c r="W804" s="20" t="str">
        <f>VLOOKUP(A804,Database!A:M,13,FALSE)</f>
        <v>Terminé</v>
      </c>
      <c r="X804" s="20">
        <f>VLOOKUP($A804,Database!$A:$Y,20,FALSE)</f>
        <v>2</v>
      </c>
      <c r="Y804" s="20">
        <f>VLOOKUP($A804,Database!$A:$Y,21,FALSE)</f>
        <v>0</v>
      </c>
      <c r="Z804" s="20">
        <f t="shared" si="72"/>
        <v>0</v>
      </c>
      <c r="AA804" s="20">
        <f t="shared" si="74"/>
        <v>1</v>
      </c>
      <c r="AB804" s="20">
        <f t="shared" ca="1" si="75"/>
        <v>58</v>
      </c>
      <c r="AC804" s="20">
        <f t="shared" ca="1" si="76"/>
        <v>0</v>
      </c>
      <c r="AD804" s="20" t="str">
        <f ca="1">IF(AC804=0,"",IF(OR(ISBLANK(P804),ISBLANK(Q804)),"",IF(ISBLANK(VLOOKUP(A804,Database!A:AA,22,FALSE)),"",VLOOKUP(A804,Database!A:AA,22,FALSE))))</f>
        <v/>
      </c>
      <c r="AE804" s="20">
        <f ca="1">IFERROR(
   IF(
     OR(ISBLANK(P804),ISBLANK(Q804)),
     "",
     IF(
       AND(AB804&lt;&gt;"",OR(W804="Terminé",W804="En cours")),
       VLOOKUP(AD804,Setup_ScoreExactBonus!A:D,4,FALSE),
       0
     )),
  0)</f>
        <v>0</v>
      </c>
      <c r="AF804" s="21">
        <f t="shared" ca="1" si="77"/>
        <v>58</v>
      </c>
      <c r="AG804" s="21">
        <f ca="1">SUMIFS(AF$2:AF804,D$2:D804,D804)</f>
        <v>1033</v>
      </c>
    </row>
    <row r="805" spans="1:33" hidden="1" x14ac:dyDescent="0.35">
      <c r="A805" s="21">
        <f>IF(ISBLANK(B805),"",COUNTIF(B$2:B805,B805))-1</f>
        <v>29</v>
      </c>
      <c r="B805" s="27">
        <v>21</v>
      </c>
      <c r="C805" s="10">
        <f>VLOOKUP($A805+IF($A805=0,1,0),Database!$A:$Y,7,FALSE)</f>
        <v>46192.875</v>
      </c>
      <c r="D805" s="21" t="str">
        <f>VLOOKUP(Pronostics!$B805,Setup_MPP!$A:$G,3,FALSE)</f>
        <v>JUJULABOSS13</v>
      </c>
      <c r="E805" s="21" t="str">
        <f>VLOOKUP(Pronostics!$B805,Setup_MPP!$A:$G,2,FALSE)</f>
        <v>Julia BOUANAN</v>
      </c>
      <c r="F805" s="21" t="str">
        <f>VLOOKUP($B805,Setup_MPP!$A:$E,4,FALSE)</f>
        <v>#2FAEE0</v>
      </c>
      <c r="G805" s="21" t="str">
        <f>VLOOKUP($B805,Setup_MPP!$A:$E,5,FALSE)</f>
        <v>#BEA064</v>
      </c>
      <c r="H805" s="21" t="str">
        <f>IFERROR(IF(AND(A805&gt;=1,A805&lt;=104),VLOOKUP($A805,Location!$A:$J,6,FALSE),IF(A805=0,"Avant l'ouverture",IF(OR(A805=105,A805=106),"Bonus"))),"")</f>
        <v>Tour 2</v>
      </c>
      <c r="I805" s="21" t="str">
        <f>IF(LEFT(H805,4)="Tour",VLOOKUP(A805,Database!$A:$C,3,FALSE),"")</f>
        <v>D</v>
      </c>
      <c r="J805" s="21" t="str">
        <f>VLOOKUP($A805,Location!$A:$J,7,FALSE)</f>
        <v>Etats-Unis</v>
      </c>
      <c r="K805" s="21" t="str">
        <f>IFERROR(VLOOKUP(J805,Setup_Team!$B:$C,2,FALSE), "TDB")</f>
        <v>USA</v>
      </c>
      <c r="L805" s="21" t="str">
        <f>VLOOKUP($A805,Location!$A:$J,8,FALSE)</f>
        <v>Australie</v>
      </c>
      <c r="M805" s="21" t="str">
        <f>IFERROR(VLOOKUP(L805,Setup_Team!$B:$C,2,FALSE), "TDB")</f>
        <v>AUS</v>
      </c>
      <c r="N805" s="21" t="str">
        <f>VLOOKUP($A805,Location!$A:$J,9,FALSE)</f>
        <v>Seattle</v>
      </c>
      <c r="O805" s="21" t="str">
        <f>VLOOKUP($A805,Location!$A:$J,10,FALSE)</f>
        <v>Lumen Field</v>
      </c>
      <c r="P805" s="27">
        <v>2</v>
      </c>
      <c r="Q805" s="27">
        <v>3</v>
      </c>
      <c r="R805" s="27" t="str">
        <f t="shared" si="73"/>
        <v>2-3</v>
      </c>
      <c r="S805" s="21">
        <v>0</v>
      </c>
      <c r="T805" s="20">
        <f>VLOOKUP($A805,Database!$A:$Y,10,FALSE)</f>
        <v>58</v>
      </c>
      <c r="U805" s="20">
        <f>VLOOKUP($A805,Database!$A:$Y,11,FALSE)</f>
        <v>119</v>
      </c>
      <c r="V805" s="20">
        <f>VLOOKUP($A805,Database!$A:$Y,12,FALSE)</f>
        <v>153</v>
      </c>
      <c r="W805" s="20" t="str">
        <f>VLOOKUP(A805,Database!A:M,13,FALSE)</f>
        <v>Terminé</v>
      </c>
      <c r="X805" s="20">
        <f>VLOOKUP($A805,Database!$A:$Y,20,FALSE)</f>
        <v>2</v>
      </c>
      <c r="Y805" s="20">
        <f>VLOOKUP($A805,Database!$A:$Y,21,FALSE)</f>
        <v>0</v>
      </c>
      <c r="Z805" s="20">
        <f t="shared" si="72"/>
        <v>0</v>
      </c>
      <c r="AA805" s="20">
        <f t="shared" si="74"/>
        <v>0</v>
      </c>
      <c r="AB805" s="20">
        <f t="shared" ca="1" si="75"/>
        <v>0</v>
      </c>
      <c r="AC805" s="20">
        <f t="shared" ca="1" si="76"/>
        <v>0</v>
      </c>
      <c r="AD805" s="20" t="str">
        <f ca="1">IF(AC805=0,"",IF(OR(ISBLANK(P805),ISBLANK(Q805)),"",IF(ISBLANK(VLOOKUP(A805,Database!A:AA,22,FALSE)),"",VLOOKUP(A805,Database!A:AA,22,FALSE))))</f>
        <v/>
      </c>
      <c r="AE805" s="20">
        <f ca="1">IFERROR(
   IF(
     OR(ISBLANK(P805),ISBLANK(Q805)),
     "",
     IF(
       AND(AB805&lt;&gt;"",OR(W805="Terminé",W805="En cours")),
       VLOOKUP(AD805,Setup_ScoreExactBonus!A:D,4,FALSE),
       0
     )),
  0)</f>
        <v>0</v>
      </c>
      <c r="AF805" s="21">
        <f t="shared" ca="1" si="77"/>
        <v>0</v>
      </c>
      <c r="AG805" s="21">
        <f ca="1">SUMIFS(AF$2:AF805,D$2:D805,D805)</f>
        <v>1067</v>
      </c>
    </row>
    <row r="806" spans="1:33" hidden="1" x14ac:dyDescent="0.35">
      <c r="A806" s="21">
        <f>IF(ISBLANK(B806),"",COUNTIF(B$2:B806,B806))-1</f>
        <v>29</v>
      </c>
      <c r="B806" s="27">
        <v>22</v>
      </c>
      <c r="C806" s="10">
        <f>VLOOKUP($A806+IF($A806=0,1,0),Database!$A:$Y,7,FALSE)</f>
        <v>46192.875</v>
      </c>
      <c r="D806" s="21" t="str">
        <f>VLOOKUP(Pronostics!$B806,Setup_MPP!$A:$G,3,FALSE)</f>
        <v>Jujumsrd</v>
      </c>
      <c r="E806" s="21" t="str">
        <f>VLOOKUP(Pronostics!$B806,Setup_MPP!$A:$G,2,FALSE)</f>
        <v>Julie Mansard</v>
      </c>
      <c r="F806" s="21" t="str">
        <f>VLOOKUP($B806,Setup_MPP!$A:$E,4,FALSE)</f>
        <v>#41DEF0</v>
      </c>
      <c r="G806" s="21" t="str">
        <f>VLOOKUP($B806,Setup_MPP!$A:$E,5,FALSE)</f>
        <v>#0BA6B7</v>
      </c>
      <c r="H806" s="21" t="str">
        <f>IFERROR(IF(AND(A806&gt;=1,A806&lt;=104),VLOOKUP($A806,Location!$A:$J,6,FALSE),IF(A806=0,"Avant l'ouverture",IF(OR(A806=105,A806=106),"Bonus"))),"")</f>
        <v>Tour 2</v>
      </c>
      <c r="I806" s="21" t="str">
        <f>IF(LEFT(H806,4)="Tour",VLOOKUP(A806,Database!$A:$C,3,FALSE),"")</f>
        <v>D</v>
      </c>
      <c r="J806" s="21" t="str">
        <f>VLOOKUP($A806,Location!$A:$J,7,FALSE)</f>
        <v>Etats-Unis</v>
      </c>
      <c r="K806" s="21" t="str">
        <f>IFERROR(VLOOKUP(J806,Setup_Team!$B:$C,2,FALSE), "TDB")</f>
        <v>USA</v>
      </c>
      <c r="L806" s="21" t="str">
        <f>VLOOKUP($A806,Location!$A:$J,8,FALSE)</f>
        <v>Australie</v>
      </c>
      <c r="M806" s="21" t="str">
        <f>IFERROR(VLOOKUP(L806,Setup_Team!$B:$C,2,FALSE), "TDB")</f>
        <v>AUS</v>
      </c>
      <c r="N806" s="21" t="str">
        <f>VLOOKUP($A806,Location!$A:$J,9,FALSE)</f>
        <v>Seattle</v>
      </c>
      <c r="O806" s="21" t="str">
        <f>VLOOKUP($A806,Location!$A:$J,10,FALSE)</f>
        <v>Lumen Field</v>
      </c>
      <c r="P806" s="27">
        <v>0</v>
      </c>
      <c r="Q806" s="27">
        <v>0</v>
      </c>
      <c r="R806" s="27" t="str">
        <f t="shared" si="73"/>
        <v>0-0</v>
      </c>
      <c r="S806" s="21">
        <v>0</v>
      </c>
      <c r="T806" s="20">
        <f>VLOOKUP($A806,Database!$A:$Y,10,FALSE)</f>
        <v>58</v>
      </c>
      <c r="U806" s="20">
        <f>VLOOKUP($A806,Database!$A:$Y,11,FALSE)</f>
        <v>119</v>
      </c>
      <c r="V806" s="20">
        <f>VLOOKUP($A806,Database!$A:$Y,12,FALSE)</f>
        <v>153</v>
      </c>
      <c r="W806" s="20" t="str">
        <f>VLOOKUP(A806,Database!A:M,13,FALSE)</f>
        <v>Terminé</v>
      </c>
      <c r="X806" s="20">
        <f>VLOOKUP($A806,Database!$A:$Y,20,FALSE)</f>
        <v>2</v>
      </c>
      <c r="Y806" s="20">
        <f>VLOOKUP($A806,Database!$A:$Y,21,FALSE)</f>
        <v>0</v>
      </c>
      <c r="Z806" s="20">
        <f t="shared" si="72"/>
        <v>0</v>
      </c>
      <c r="AA806" s="20">
        <f t="shared" si="74"/>
        <v>0</v>
      </c>
      <c r="AB806" s="20">
        <f t="shared" ca="1" si="75"/>
        <v>0</v>
      </c>
      <c r="AC806" s="20">
        <f t="shared" ca="1" si="76"/>
        <v>0</v>
      </c>
      <c r="AD806" s="20" t="str">
        <f ca="1">IF(AC806=0,"",IF(OR(ISBLANK(P806),ISBLANK(Q806)),"",IF(ISBLANK(VLOOKUP(A806,Database!A:AA,22,FALSE)),"",VLOOKUP(A806,Database!A:AA,22,FALSE))))</f>
        <v/>
      </c>
      <c r="AE806" s="20">
        <f ca="1">IFERROR(
   IF(
     OR(ISBLANK(P806),ISBLANK(Q806)),
     "",
     IF(
       AND(AB806&lt;&gt;"",OR(W806="Terminé",W806="En cours")),
       VLOOKUP(AD806,Setup_ScoreExactBonus!A:D,4,FALSE),
       0
     )),
  0)</f>
        <v>0</v>
      </c>
      <c r="AF806" s="21">
        <f t="shared" ca="1" si="77"/>
        <v>0</v>
      </c>
      <c r="AG806" s="21">
        <f ca="1">SUMIFS(AF$2:AF806,D$2:D806,D806)</f>
        <v>548</v>
      </c>
    </row>
    <row r="807" spans="1:33" hidden="1" x14ac:dyDescent="0.35">
      <c r="A807" s="21">
        <f>IF(ISBLANK(B807),"",COUNTIF(B$2:B807,B807))-1</f>
        <v>29</v>
      </c>
      <c r="B807" s="27">
        <v>23</v>
      </c>
      <c r="C807" s="10">
        <f>VLOOKUP($A807+IF($A807=0,1,0),Database!$A:$Y,7,FALSE)</f>
        <v>46192.875</v>
      </c>
      <c r="D807" s="21" t="str">
        <f>VLOOKUP(Pronostics!$B807,Setup_MPP!$A:$G,3,FALSE)</f>
        <v>DJUDJUPRONO</v>
      </c>
      <c r="E807" s="21" t="str">
        <f>VLOOKUP(Pronostics!$B807,Setup_MPP!$A:$G,2,FALSE)</f>
        <v>Juliette</v>
      </c>
      <c r="F807" s="21" t="str">
        <f>VLOOKUP($B807,Setup_MPP!$A:$E,4,FALSE)</f>
        <v>#F2A2A2</v>
      </c>
      <c r="G807" s="21" t="str">
        <f>VLOOKUP($B807,Setup_MPP!$A:$E,5,FALSE)</f>
        <v>#C25D5D</v>
      </c>
      <c r="H807" s="21" t="str">
        <f>IFERROR(IF(AND(A807&gt;=1,A807&lt;=104),VLOOKUP($A807,Location!$A:$J,6,FALSE),IF(A807=0,"Avant l'ouverture",IF(OR(A807=105,A807=106),"Bonus"))),"")</f>
        <v>Tour 2</v>
      </c>
      <c r="I807" s="21" t="str">
        <f>IF(LEFT(H807,4)="Tour",VLOOKUP(A807,Database!$A:$C,3,FALSE),"")</f>
        <v>D</v>
      </c>
      <c r="J807" s="21" t="str">
        <f>VLOOKUP($A807,Location!$A:$J,7,FALSE)</f>
        <v>Etats-Unis</v>
      </c>
      <c r="K807" s="21" t="str">
        <f>IFERROR(VLOOKUP(J807,Setup_Team!$B:$C,2,FALSE), "TDB")</f>
        <v>USA</v>
      </c>
      <c r="L807" s="21" t="str">
        <f>VLOOKUP($A807,Location!$A:$J,8,FALSE)</f>
        <v>Australie</v>
      </c>
      <c r="M807" s="21" t="str">
        <f>IFERROR(VLOOKUP(L807,Setup_Team!$B:$C,2,FALSE), "TDB")</f>
        <v>AUS</v>
      </c>
      <c r="N807" s="21" t="str">
        <f>VLOOKUP($A807,Location!$A:$J,9,FALSE)</f>
        <v>Seattle</v>
      </c>
      <c r="O807" s="21" t="str">
        <f>VLOOKUP($A807,Location!$A:$J,10,FALSE)</f>
        <v>Lumen Field</v>
      </c>
      <c r="P807" s="27">
        <v>1</v>
      </c>
      <c r="Q807" s="27">
        <v>1</v>
      </c>
      <c r="R807" s="27" t="str">
        <f t="shared" si="73"/>
        <v>1-1</v>
      </c>
      <c r="S807" s="21">
        <v>0</v>
      </c>
      <c r="T807" s="20">
        <f>VLOOKUP($A807,Database!$A:$Y,10,FALSE)</f>
        <v>58</v>
      </c>
      <c r="U807" s="20">
        <f>VLOOKUP($A807,Database!$A:$Y,11,FALSE)</f>
        <v>119</v>
      </c>
      <c r="V807" s="20">
        <f>VLOOKUP($A807,Database!$A:$Y,12,FALSE)</f>
        <v>153</v>
      </c>
      <c r="W807" s="20" t="str">
        <f>VLOOKUP(A807,Database!A:M,13,FALSE)</f>
        <v>Terminé</v>
      </c>
      <c r="X807" s="20">
        <f>VLOOKUP($A807,Database!$A:$Y,20,FALSE)</f>
        <v>2</v>
      </c>
      <c r="Y807" s="20">
        <f>VLOOKUP($A807,Database!$A:$Y,21,FALSE)</f>
        <v>0</v>
      </c>
      <c r="Z807" s="20">
        <f t="shared" si="72"/>
        <v>0</v>
      </c>
      <c r="AA807" s="20">
        <f t="shared" si="74"/>
        <v>0</v>
      </c>
      <c r="AB807" s="20">
        <f t="shared" ca="1" si="75"/>
        <v>0</v>
      </c>
      <c r="AC807" s="20">
        <f t="shared" ca="1" si="76"/>
        <v>0</v>
      </c>
      <c r="AD807" s="20" t="str">
        <f ca="1">IF(AC807=0,"",IF(OR(ISBLANK(P807),ISBLANK(Q807)),"",IF(ISBLANK(VLOOKUP(A807,Database!A:AA,22,FALSE)),"",VLOOKUP(A807,Database!A:AA,22,FALSE))))</f>
        <v/>
      </c>
      <c r="AE807" s="20">
        <f ca="1">IFERROR(
   IF(
     OR(ISBLANK(P807),ISBLANK(Q807)),
     "",
     IF(
       AND(AB807&lt;&gt;"",OR(W807="Terminé",W807="En cours")),
       VLOOKUP(AD807,Setup_ScoreExactBonus!A:D,4,FALSE),
       0
     )),
  0)</f>
        <v>0</v>
      </c>
      <c r="AF807" s="21">
        <f t="shared" ca="1" si="77"/>
        <v>0</v>
      </c>
      <c r="AG807" s="21">
        <f ca="1">SUMIFS(AF$2:AF807,D$2:D807,D807)</f>
        <v>698</v>
      </c>
    </row>
    <row r="808" spans="1:33" hidden="1" x14ac:dyDescent="0.35">
      <c r="A808" s="21">
        <f>IF(ISBLANK(B808),"",COUNTIF(B$2:B808,B808))-1</f>
        <v>29</v>
      </c>
      <c r="B808" s="27">
        <v>24</v>
      </c>
      <c r="C808" s="10">
        <f>VLOOKUP($A808+IF($A808=0,1,0),Database!$A:$Y,7,FALSE)</f>
        <v>46192.875</v>
      </c>
      <c r="D808" s="21" t="str">
        <f>VLOOKUP(Pronostics!$B808,Setup_MPP!$A:$G,3,FALSE)</f>
        <v>Samyaaaaaaaaaa</v>
      </c>
      <c r="E808" s="21" t="str">
        <f>VLOOKUP(Pronostics!$B808,Setup_MPP!$A:$G,2,FALSE)</f>
        <v>Samya ALAOUI</v>
      </c>
      <c r="F808" s="21" t="str">
        <f>VLOOKUP($B808,Setup_MPP!$A:$E,4,FALSE)</f>
        <v>#A2F2C7</v>
      </c>
      <c r="G808" s="21" t="str">
        <f>VLOOKUP($B808,Setup_MPP!$A:$E,5,FALSE)</f>
        <v>#5DC18C</v>
      </c>
      <c r="H808" s="21" t="str">
        <f>IFERROR(IF(AND(A808&gt;=1,A808&lt;=104),VLOOKUP($A808,Location!$A:$J,6,FALSE),IF(A808=0,"Avant l'ouverture",IF(OR(A808=105,A808=106),"Bonus"))),"")</f>
        <v>Tour 2</v>
      </c>
      <c r="I808" s="21" t="str">
        <f>IF(LEFT(H808,4)="Tour",VLOOKUP(A808,Database!$A:$C,3,FALSE),"")</f>
        <v>D</v>
      </c>
      <c r="J808" s="21" t="str">
        <f>VLOOKUP($A808,Location!$A:$J,7,FALSE)</f>
        <v>Etats-Unis</v>
      </c>
      <c r="K808" s="21" t="str">
        <f>IFERROR(VLOOKUP(J808,Setup_Team!$B:$C,2,FALSE), "TDB")</f>
        <v>USA</v>
      </c>
      <c r="L808" s="21" t="str">
        <f>VLOOKUP($A808,Location!$A:$J,8,FALSE)</f>
        <v>Australie</v>
      </c>
      <c r="M808" s="21" t="str">
        <f>IFERROR(VLOOKUP(L808,Setup_Team!$B:$C,2,FALSE), "TDB")</f>
        <v>AUS</v>
      </c>
      <c r="N808" s="21" t="str">
        <f>VLOOKUP($A808,Location!$A:$J,9,FALSE)</f>
        <v>Seattle</v>
      </c>
      <c r="O808" s="21" t="str">
        <f>VLOOKUP($A808,Location!$A:$J,10,FALSE)</f>
        <v>Lumen Field</v>
      </c>
      <c r="P808" s="27">
        <v>2</v>
      </c>
      <c r="Q808" s="27">
        <v>2</v>
      </c>
      <c r="R808" s="27" t="str">
        <f t="shared" si="73"/>
        <v>2-2</v>
      </c>
      <c r="S808" s="21">
        <v>0</v>
      </c>
      <c r="T808" s="20">
        <f>VLOOKUP($A808,Database!$A:$Y,10,FALSE)</f>
        <v>58</v>
      </c>
      <c r="U808" s="20">
        <f>VLOOKUP($A808,Database!$A:$Y,11,FALSE)</f>
        <v>119</v>
      </c>
      <c r="V808" s="20">
        <f>VLOOKUP($A808,Database!$A:$Y,12,FALSE)</f>
        <v>153</v>
      </c>
      <c r="W808" s="20" t="str">
        <f>VLOOKUP(A808,Database!A:M,13,FALSE)</f>
        <v>Terminé</v>
      </c>
      <c r="X808" s="20">
        <f>VLOOKUP($A808,Database!$A:$Y,20,FALSE)</f>
        <v>2</v>
      </c>
      <c r="Y808" s="20">
        <f>VLOOKUP($A808,Database!$A:$Y,21,FALSE)</f>
        <v>0</v>
      </c>
      <c r="Z808" s="20">
        <f t="shared" si="72"/>
        <v>0</v>
      </c>
      <c r="AA808" s="20">
        <f t="shared" si="74"/>
        <v>0</v>
      </c>
      <c r="AB808" s="20">
        <f t="shared" ca="1" si="75"/>
        <v>0</v>
      </c>
      <c r="AC808" s="20">
        <f t="shared" ca="1" si="76"/>
        <v>0</v>
      </c>
      <c r="AD808" s="20" t="str">
        <f ca="1">IF(AC808=0,"",IF(OR(ISBLANK(P808),ISBLANK(Q808)),"",IF(ISBLANK(VLOOKUP(A808,Database!A:AA,22,FALSE)),"",VLOOKUP(A808,Database!A:AA,22,FALSE))))</f>
        <v/>
      </c>
      <c r="AE808" s="20">
        <f ca="1">IFERROR(
   IF(
     OR(ISBLANK(P808),ISBLANK(Q808)),
     "",
     IF(
       AND(AB808&lt;&gt;"",OR(W808="Terminé",W808="En cours")),
       VLOOKUP(AD808,Setup_ScoreExactBonus!A:D,4,FALSE),
       0
     )),
  0)</f>
        <v>0</v>
      </c>
      <c r="AF808" s="21">
        <f t="shared" ca="1" si="77"/>
        <v>0</v>
      </c>
      <c r="AG808" s="21">
        <f ca="1">SUMIFS(AF$2:AF808,D$2:D808,D808)</f>
        <v>1096</v>
      </c>
    </row>
    <row r="809" spans="1:33" hidden="1" x14ac:dyDescent="0.35">
      <c r="A809" s="21">
        <f>IF(ISBLANK(B809),"",COUNTIF(B$2:B809,B809))-1</f>
        <v>29</v>
      </c>
      <c r="B809" s="27">
        <v>25</v>
      </c>
      <c r="C809" s="10">
        <f>VLOOKUP($A809+IF($A809=0,1,0),Database!$A:$Y,7,FALSE)</f>
        <v>46192.875</v>
      </c>
      <c r="D809" s="21" t="str">
        <f>VLOOKUP(Pronostics!$B809,Setup_MPP!$A:$G,3,FALSE)</f>
        <v>leaw0808</v>
      </c>
      <c r="E809" s="21" t="str">
        <f>VLOOKUP(Pronostics!$B809,Setup_MPP!$A:$G,2,FALSE)</f>
        <v>Léa WALOCQ</v>
      </c>
      <c r="F809" s="21" t="str">
        <f>VLOOKUP($B809,Setup_MPP!$A:$E,4,FALSE)</f>
        <v>#D1B9EB</v>
      </c>
      <c r="G809" s="21" t="str">
        <f>VLOOKUP($B809,Setup_MPP!$A:$E,5,FALSE)</f>
        <v>#B58BC7</v>
      </c>
      <c r="H809" s="21" t="str">
        <f>IFERROR(IF(AND(A809&gt;=1,A809&lt;=104),VLOOKUP($A809,Location!$A:$J,6,FALSE),IF(A809=0,"Avant l'ouverture",IF(OR(A809=105,A809=106),"Bonus"))),"")</f>
        <v>Tour 2</v>
      </c>
      <c r="I809" s="21" t="str">
        <f>IF(LEFT(H809,4)="Tour",VLOOKUP(A809,Database!$A:$C,3,FALSE),"")</f>
        <v>D</v>
      </c>
      <c r="J809" s="21" t="str">
        <f>VLOOKUP($A809,Location!$A:$J,7,FALSE)</f>
        <v>Etats-Unis</v>
      </c>
      <c r="K809" s="21" t="str">
        <f>IFERROR(VLOOKUP(J809,Setup_Team!$B:$C,2,FALSE), "TDB")</f>
        <v>USA</v>
      </c>
      <c r="L809" s="21" t="str">
        <f>VLOOKUP($A809,Location!$A:$J,8,FALSE)</f>
        <v>Australie</v>
      </c>
      <c r="M809" s="21" t="str">
        <f>IFERROR(VLOOKUP(L809,Setup_Team!$B:$C,2,FALSE), "TDB")</f>
        <v>AUS</v>
      </c>
      <c r="N809" s="21" t="str">
        <f>VLOOKUP($A809,Location!$A:$J,9,FALSE)</f>
        <v>Seattle</v>
      </c>
      <c r="O809" s="21" t="str">
        <f>VLOOKUP($A809,Location!$A:$J,10,FALSE)</f>
        <v>Lumen Field</v>
      </c>
      <c r="P809" s="27">
        <v>0</v>
      </c>
      <c r="Q809" s="27">
        <v>2</v>
      </c>
      <c r="R809" s="27" t="str">
        <f t="shared" si="73"/>
        <v>0-2</v>
      </c>
      <c r="S809" s="21">
        <v>0</v>
      </c>
      <c r="T809" s="20">
        <f>VLOOKUP($A809,Database!$A:$Y,10,FALSE)</f>
        <v>58</v>
      </c>
      <c r="U809" s="20">
        <f>VLOOKUP($A809,Database!$A:$Y,11,FALSE)</f>
        <v>119</v>
      </c>
      <c r="V809" s="20">
        <f>VLOOKUP($A809,Database!$A:$Y,12,FALSE)</f>
        <v>153</v>
      </c>
      <c r="W809" s="20" t="str">
        <f>VLOOKUP(A809,Database!A:M,13,FALSE)</f>
        <v>Terminé</v>
      </c>
      <c r="X809" s="20">
        <f>VLOOKUP($A809,Database!$A:$Y,20,FALSE)</f>
        <v>2</v>
      </c>
      <c r="Y809" s="20">
        <f>VLOOKUP($A809,Database!$A:$Y,21,FALSE)</f>
        <v>0</v>
      </c>
      <c r="Z809" s="20">
        <f t="shared" si="72"/>
        <v>0</v>
      </c>
      <c r="AA809" s="20">
        <f t="shared" si="74"/>
        <v>0</v>
      </c>
      <c r="AB809" s="20">
        <f t="shared" ca="1" si="75"/>
        <v>0</v>
      </c>
      <c r="AC809" s="20">
        <f t="shared" ca="1" si="76"/>
        <v>0</v>
      </c>
      <c r="AD809" s="20" t="str">
        <f ca="1">IF(AC809=0,"",IF(OR(ISBLANK(P809),ISBLANK(Q809)),"",IF(ISBLANK(VLOOKUP(A809,Database!A:AA,22,FALSE)),"",VLOOKUP(A809,Database!A:AA,22,FALSE))))</f>
        <v/>
      </c>
      <c r="AE809" s="20">
        <f ca="1">IFERROR(
   IF(
     OR(ISBLANK(P809),ISBLANK(Q809)),
     "",
     IF(
       AND(AB809&lt;&gt;"",OR(W809="Terminé",W809="En cours")),
       VLOOKUP(AD809,Setup_ScoreExactBonus!A:D,4,FALSE),
       0
     )),
  0)</f>
        <v>0</v>
      </c>
      <c r="AF809" s="21">
        <f t="shared" ca="1" si="77"/>
        <v>0</v>
      </c>
      <c r="AG809" s="21">
        <f ca="1">SUMIFS(AF$2:AF809,D$2:D809,D809)</f>
        <v>874</v>
      </c>
    </row>
    <row r="810" spans="1:33" hidden="1" x14ac:dyDescent="0.35">
      <c r="A810" s="21">
        <f>IF(ISBLANK(B810),"",COUNTIF(B$2:B810,B810))-1</f>
        <v>29</v>
      </c>
      <c r="B810" s="27">
        <v>26</v>
      </c>
      <c r="C810" s="10">
        <v>46184.875</v>
      </c>
      <c r="D810" s="21" t="str">
        <f>VLOOKUP(Pronostics!$B810,Setup_MPP!$A:$G,3,FALSE)</f>
        <v>Mohamad#5GGG1</v>
      </c>
      <c r="E810" s="21" t="str">
        <f>VLOOKUP(Pronostics!$B810,Setup_MPP!$A:$G,2,FALSE)</f>
        <v>Mohamad EL KAWAS</v>
      </c>
      <c r="F810" s="21" t="str">
        <f>VLOOKUP($B810,Setup_MPP!$A:$E,4,FALSE)</f>
        <v>#EB8787</v>
      </c>
      <c r="G810" s="21" t="str">
        <f>VLOOKUP($B810,Setup_MPP!$A:$E,5,FALSE)</f>
        <v>#368E2C</v>
      </c>
      <c r="H810" s="21" t="str">
        <f>IFERROR(IF(AND(A810&gt;=1,A810&lt;=104),VLOOKUP($A810,Location!$A:$J,6,FALSE),IF(A810=0,"Avant l'ouverture",IF(OR(A810=105,A810=106),"Bonus"))),"")</f>
        <v>Tour 2</v>
      </c>
      <c r="I810" s="21" t="str">
        <f>IF(LEFT(H810,4)="Tour",VLOOKUP(A810,Database!$A:$C,3,FALSE),"")</f>
        <v>D</v>
      </c>
      <c r="J810" s="21" t="str">
        <f>VLOOKUP($A810,Location!$A:$J,7,FALSE)</f>
        <v>Etats-Unis</v>
      </c>
      <c r="K810" s="21" t="str">
        <f>IFERROR(VLOOKUP(J810,Setup_Team!$B:$C,2,FALSE), "TDB")</f>
        <v>USA</v>
      </c>
      <c r="L810" s="21" t="str">
        <f>VLOOKUP($A810,Location!$A:$J,8,FALSE)</f>
        <v>Australie</v>
      </c>
      <c r="M810" s="21" t="str">
        <f>IFERROR(VLOOKUP(L810,Setup_Team!$B:$C,2,FALSE), "TDB")</f>
        <v>AUS</v>
      </c>
      <c r="P810" s="21">
        <v>2</v>
      </c>
      <c r="Q810" s="21">
        <v>1</v>
      </c>
      <c r="R810" s="27" t="str">
        <f t="shared" si="73"/>
        <v>2-1</v>
      </c>
      <c r="S810" s="21">
        <v>0</v>
      </c>
      <c r="T810" s="20">
        <f>VLOOKUP($A810,Database!$A:$Y,10,FALSE)</f>
        <v>58</v>
      </c>
      <c r="U810" s="20">
        <f>VLOOKUP($A810,Database!$A:$Y,11,FALSE)</f>
        <v>119</v>
      </c>
      <c r="V810" s="20">
        <f>VLOOKUP($A810,Database!$A:$Y,12,FALSE)</f>
        <v>153</v>
      </c>
      <c r="W810" s="20" t="str">
        <f>VLOOKUP(A810,Database!A:M,13,FALSE)</f>
        <v>Terminé</v>
      </c>
      <c r="X810" s="20">
        <f>VLOOKUP($A810,Database!$A:$Y,20,FALSE)</f>
        <v>2</v>
      </c>
      <c r="Y810" s="20">
        <f>VLOOKUP($A810,Database!$A:$Y,21,FALSE)</f>
        <v>0</v>
      </c>
      <c r="Z810" s="20">
        <f t="shared" si="72"/>
        <v>0</v>
      </c>
      <c r="AA810" s="20">
        <f t="shared" si="74"/>
        <v>1</v>
      </c>
      <c r="AB810" s="20">
        <f t="shared" ca="1" si="75"/>
        <v>58</v>
      </c>
      <c r="AC810" s="20">
        <f t="shared" ca="1" si="76"/>
        <v>0</v>
      </c>
      <c r="AD810" s="20" t="str">
        <f ca="1">IF(AC810=0,"",IF(OR(ISBLANK(P810),ISBLANK(Q810)),"",IF(ISBLANK(VLOOKUP(A810,Database!A:AA,22,FALSE)),"",VLOOKUP(A810,Database!A:AA,22,FALSE))))</f>
        <v/>
      </c>
      <c r="AE810" s="20">
        <f ca="1">IFERROR(
   IF(
     OR(ISBLANK(P810),ISBLANK(Q810)),
     "",
     IF(
       AND(AB810&lt;&gt;"",OR(W810="Terminé",W810="En cours")),
       VLOOKUP(AD810,Setup_ScoreExactBonus!A:D,4,FALSE),
       0
     )),
  0)</f>
        <v>0</v>
      </c>
      <c r="AF810" s="21">
        <f t="shared" ca="1" si="77"/>
        <v>58</v>
      </c>
      <c r="AG810" s="21">
        <f ca="1">SUMIFS(AF$2:AF810,D$2:D810,D810)</f>
        <v>632</v>
      </c>
    </row>
    <row r="811" spans="1:33" hidden="1" x14ac:dyDescent="0.35">
      <c r="A811" s="21">
        <f>IF(ISBLANK(B811),"",COUNTIF(B$2:B811,B811))-1</f>
        <v>29</v>
      </c>
      <c r="B811" s="27">
        <v>27</v>
      </c>
      <c r="C811" s="10">
        <f>VLOOKUP($A811+IF($A811=0,1,0),Database!$A:$Y,7,FALSE)</f>
        <v>46192.875</v>
      </c>
      <c r="D811" s="21" t="str">
        <f>VLOOKUP(Pronostics!$B811,Setup_MPP!$A:$G,3,FALSE)</f>
        <v>maryemkappa</v>
      </c>
      <c r="E811" s="21" t="str">
        <f>VLOOKUP(Pronostics!$B811,Setup_MPP!$A:$G,2,FALSE)</f>
        <v>Maryem GUIZANI</v>
      </c>
      <c r="F811" s="21" t="str">
        <f>VLOOKUP($B811,Setup_MPP!$A:$E,4,FALSE)</f>
        <v>#BCA2F4</v>
      </c>
      <c r="G811" s="21" t="str">
        <f>VLOOKUP($B811,Setup_MPP!$A:$E,5,FALSE)</f>
        <v>#6D3DD5</v>
      </c>
      <c r="H811" s="21" t="str">
        <f>IFERROR(IF(AND(A811&gt;=1,A811&lt;=104),VLOOKUP($A811,Location!$A:$J,6,FALSE),IF(A811=0,"Avant l'ouverture",IF(OR(A811=105,A811=106),"Bonus"))),"")</f>
        <v>Tour 2</v>
      </c>
      <c r="I811" s="21" t="str">
        <f>IF(LEFT(H811,4)="Tour",VLOOKUP(A811,Database!$A:$C,3,FALSE),"")</f>
        <v>D</v>
      </c>
      <c r="J811" s="21" t="str">
        <f>VLOOKUP($A811,Location!$A:$J,7,FALSE)</f>
        <v>Etats-Unis</v>
      </c>
      <c r="K811" s="21" t="str">
        <f>IFERROR(VLOOKUP(J811,Setup_Team!$B:$C,2,FALSE), "TDB")</f>
        <v>USA</v>
      </c>
      <c r="L811" s="21" t="str">
        <f>VLOOKUP($A811,Location!$A:$J,8,FALSE)</f>
        <v>Australie</v>
      </c>
      <c r="M811" s="21" t="str">
        <f>IFERROR(VLOOKUP(L811,Setup_Team!$B:$C,2,FALSE), "TDB")</f>
        <v>AUS</v>
      </c>
      <c r="P811" s="21">
        <v>1</v>
      </c>
      <c r="Q811" s="21">
        <v>1</v>
      </c>
      <c r="R811" s="27" t="str">
        <f t="shared" si="73"/>
        <v>1-1</v>
      </c>
      <c r="S811" s="21">
        <v>0</v>
      </c>
      <c r="T811" s="20">
        <f>VLOOKUP($A811,Database!$A:$Y,10,FALSE)</f>
        <v>58</v>
      </c>
      <c r="U811" s="20">
        <f>VLOOKUP($A811,Database!$A:$Y,11,FALSE)</f>
        <v>119</v>
      </c>
      <c r="V811" s="20">
        <f>VLOOKUP($A811,Database!$A:$Y,12,FALSE)</f>
        <v>153</v>
      </c>
      <c r="W811" s="20" t="str">
        <f>VLOOKUP(A811,Database!A:M,13,FALSE)</f>
        <v>Terminé</v>
      </c>
      <c r="X811" s="20">
        <f>VLOOKUP($A811,Database!$A:$Y,20,FALSE)</f>
        <v>2</v>
      </c>
      <c r="Y811" s="20">
        <f>VLOOKUP($A811,Database!$A:$Y,21,FALSE)</f>
        <v>0</v>
      </c>
      <c r="Z811" s="20">
        <f t="shared" si="72"/>
        <v>0</v>
      </c>
      <c r="AA811" s="20">
        <f t="shared" si="74"/>
        <v>0</v>
      </c>
      <c r="AB811" s="20">
        <f t="shared" ca="1" si="75"/>
        <v>0</v>
      </c>
      <c r="AC811" s="20">
        <f t="shared" ca="1" si="76"/>
        <v>0</v>
      </c>
      <c r="AD811" s="20" t="str">
        <f ca="1">IF(AC811=0,"",IF(OR(ISBLANK(P811),ISBLANK(Q811)),"",IF(ISBLANK(VLOOKUP(A811,Database!A:AA,22,FALSE)),"",VLOOKUP(A811,Database!A:AA,22,FALSE))))</f>
        <v/>
      </c>
      <c r="AE811" s="20">
        <f ca="1">IFERROR(
   IF(
     OR(ISBLANK(P811),ISBLANK(Q811)),
     "",
     IF(
       AND(AB811&lt;&gt;"",OR(W811="Terminé",W811="En cours")),
       VLOOKUP(AD811,Setup_ScoreExactBonus!A:D,4,FALSE),
       0
     )),
  0)</f>
        <v>0</v>
      </c>
      <c r="AF811" s="21">
        <f t="shared" ca="1" si="77"/>
        <v>0</v>
      </c>
      <c r="AG811" s="21">
        <f ca="1">SUMIFS(AF$2:AF811,D$2:D811,D811)</f>
        <v>216</v>
      </c>
    </row>
    <row r="812" spans="1:33" hidden="1" x14ac:dyDescent="0.35">
      <c r="A812" s="21">
        <f>IF(ISBLANK(B812),"",COUNTIF(B$2:B812,B812))-1</f>
        <v>30</v>
      </c>
      <c r="B812" s="27">
        <v>1</v>
      </c>
      <c r="C812" s="10">
        <f>VLOOKUP($A812+IF($A812=0,1,0),Database!$A:$Y,7,FALSE)</f>
        <v>46193</v>
      </c>
      <c r="D812" s="21" t="str">
        <f>VLOOKUP(Pronostics!$B812,Setup_MPP!$A:$G,3,FALSE)</f>
        <v>_Nicolas_LM_</v>
      </c>
      <c r="E812" s="21" t="str">
        <f>VLOOKUP(Pronostics!$B812,Setup_MPP!$A:$G,2,FALSE)</f>
        <v>Nicolas LE MOUEL</v>
      </c>
      <c r="F812" s="21" t="str">
        <f>VLOOKUP($B812,Setup_MPP!$A:$E,4,FALSE)</f>
        <v>#F7C79D</v>
      </c>
      <c r="G812" s="21" t="str">
        <f>VLOOKUP($B812,Setup_MPP!$A:$E,5,FALSE)</f>
        <v>#FFBE85</v>
      </c>
      <c r="H812" s="21" t="str">
        <f>IFERROR(IF(AND(A812&gt;=1,A812&lt;=104),VLOOKUP($A812,Location!$A:$J,6,FALSE),IF(A812=0,"Avant l'ouverture",IF(OR(A812=105,A812=106),"Bonus"))),"")</f>
        <v>Tour 2</v>
      </c>
      <c r="I812" s="21" t="str">
        <f>IF(LEFT(H812,4)="Tour",VLOOKUP(A812,Database!$A:$C,3,FALSE),"")</f>
        <v>C</v>
      </c>
      <c r="J812" s="21" t="str">
        <f>VLOOKUP($A812,Location!$A:$J,7,FALSE)</f>
        <v>Ecosse</v>
      </c>
      <c r="K812" s="21" t="str">
        <f>IFERROR(VLOOKUP(J812,Setup_Team!$B:$C,2,FALSE), "TDB")</f>
        <v>SCO</v>
      </c>
      <c r="L812" s="21" t="str">
        <f>VLOOKUP($A812,Location!$A:$J,8,FALSE)</f>
        <v>Maroc</v>
      </c>
      <c r="M812" s="21" t="str">
        <f>IFERROR(VLOOKUP(L812,Setup_Team!$B:$C,2,FALSE), "TDB")</f>
        <v>MAR</v>
      </c>
      <c r="N812" s="21" t="str">
        <f>VLOOKUP($A812,Location!$A:$J,9,FALSE)</f>
        <v>Foxborough</v>
      </c>
      <c r="O812" s="21" t="str">
        <f>VLOOKUP($A812,Location!$A:$J,10,FALSE)</f>
        <v>Gillette Stadium</v>
      </c>
      <c r="P812" s="27">
        <v>1</v>
      </c>
      <c r="Q812" s="27">
        <v>1</v>
      </c>
      <c r="R812" s="27" t="str">
        <f t="shared" si="73"/>
        <v>1-1</v>
      </c>
      <c r="S812" s="21">
        <v>0</v>
      </c>
      <c r="T812" s="20">
        <f>VLOOKUP($A812,Database!$A:$Y,10,FALSE)</f>
        <v>99</v>
      </c>
      <c r="U812" s="20">
        <f>VLOOKUP($A812,Database!$A:$Y,11,FALSE)</f>
        <v>112</v>
      </c>
      <c r="V812" s="20">
        <f>VLOOKUP($A812,Database!$A:$Y,12,FALSE)</f>
        <v>91</v>
      </c>
      <c r="W812" s="20" t="str">
        <f>VLOOKUP(A812,Database!A:M,13,FALSE)</f>
        <v>Terminé</v>
      </c>
      <c r="X812" s="20">
        <f>VLOOKUP($A812,Database!$A:$Y,20,FALSE)</f>
        <v>0</v>
      </c>
      <c r="Y812" s="20">
        <f>VLOOKUP($A812,Database!$A:$Y,21,FALSE)</f>
        <v>1</v>
      </c>
      <c r="Z812" s="20">
        <f t="shared" si="72"/>
        <v>0</v>
      </c>
      <c r="AA812" s="20">
        <f t="shared" si="74"/>
        <v>0</v>
      </c>
      <c r="AB812" s="20">
        <f t="shared" ca="1" si="75"/>
        <v>0</v>
      </c>
      <c r="AC812" s="20">
        <f t="shared" ca="1" si="76"/>
        <v>0</v>
      </c>
      <c r="AD812" s="20" t="str">
        <f ca="1">IF(AC812=0,"",IF(OR(ISBLANK(P812),ISBLANK(Q812)),"",IF(ISBLANK(VLOOKUP(A812,Database!A:AA,22,FALSE)),"",VLOOKUP(A812,Database!A:AA,22,FALSE))))</f>
        <v/>
      </c>
      <c r="AE812" s="20">
        <f ca="1">IFERROR(
   IF(
     OR(ISBLANK(P812),ISBLANK(Q812)),
     "",
     IF(
       AND(AB812&lt;&gt;"",OR(W812="Terminé",W812="En cours")),
       VLOOKUP(AD812,Setup_ScoreExactBonus!A:D,4,FALSE),
       0
     )),
  0)</f>
        <v>0</v>
      </c>
      <c r="AF812" s="21">
        <f t="shared" ca="1" si="77"/>
        <v>0</v>
      </c>
      <c r="AG812" s="21">
        <f ca="1">SUMIFS(AF$2:AF812,D$2:D812,D812)</f>
        <v>1129</v>
      </c>
    </row>
    <row r="813" spans="1:33" hidden="1" x14ac:dyDescent="0.35">
      <c r="A813" s="21">
        <f>IF(ISBLANK(B813),"",COUNTIF(B$2:B813,B813))-1</f>
        <v>30</v>
      </c>
      <c r="B813" s="27">
        <v>2</v>
      </c>
      <c r="C813" s="10">
        <f>VLOOKUP($A813+IF($A813=0,1,0),Database!$A:$Y,7,FALSE)</f>
        <v>46193</v>
      </c>
      <c r="D813" s="21" t="str">
        <f>VLOOKUP(Pronostics!$B813,Setup_MPP!$A:$G,3,FALSE)</f>
        <v>leaelaz</v>
      </c>
      <c r="E813" s="21" t="str">
        <f>VLOOKUP(Pronostics!$B813,Setup_MPP!$A:$G,2,FALSE)</f>
        <v>Léa EL ASERY</v>
      </c>
      <c r="F813" s="21" t="str">
        <f>VLOOKUP($B813,Setup_MPP!$A:$E,4,FALSE)</f>
        <v>#FFBEBE</v>
      </c>
      <c r="G813" s="21" t="str">
        <f>VLOOKUP($B813,Setup_MPP!$A:$E,5,FALSE)</f>
        <v>#DF6868</v>
      </c>
      <c r="H813" s="21" t="str">
        <f>IFERROR(IF(AND(A813&gt;=1,A813&lt;=104),VLOOKUP($A813,Location!$A:$J,6,FALSE),IF(A813=0,"Avant l'ouverture",IF(OR(A813=105,A813=106),"Bonus"))),"")</f>
        <v>Tour 2</v>
      </c>
      <c r="I813" s="21" t="str">
        <f>IF(LEFT(H813,4)="Tour",VLOOKUP(A813,Database!$A:$C,3,FALSE),"")</f>
        <v>C</v>
      </c>
      <c r="J813" s="21" t="str">
        <f>VLOOKUP($A813,Location!$A:$J,7,FALSE)</f>
        <v>Ecosse</v>
      </c>
      <c r="K813" s="21" t="str">
        <f>IFERROR(VLOOKUP(J813,Setup_Team!$B:$C,2,FALSE), "TDB")</f>
        <v>SCO</v>
      </c>
      <c r="L813" s="21" t="str">
        <f>VLOOKUP($A813,Location!$A:$J,8,FALSE)</f>
        <v>Maroc</v>
      </c>
      <c r="M813" s="21" t="str">
        <f>IFERROR(VLOOKUP(L813,Setup_Team!$B:$C,2,FALSE), "TDB")</f>
        <v>MAR</v>
      </c>
      <c r="N813" s="21" t="str">
        <f>VLOOKUP($A813,Location!$A:$J,9,FALSE)</f>
        <v>Foxborough</v>
      </c>
      <c r="O813" s="21" t="str">
        <f>VLOOKUP($A813,Location!$A:$J,10,FALSE)</f>
        <v>Gillette Stadium</v>
      </c>
      <c r="P813" s="27">
        <v>0</v>
      </c>
      <c r="Q813" s="27">
        <v>2</v>
      </c>
      <c r="R813" s="27" t="str">
        <f t="shared" si="73"/>
        <v>0-2</v>
      </c>
      <c r="S813" s="21">
        <v>0</v>
      </c>
      <c r="T813" s="20">
        <f>VLOOKUP($A813,Database!$A:$Y,10,FALSE)</f>
        <v>99</v>
      </c>
      <c r="U813" s="20">
        <f>VLOOKUP($A813,Database!$A:$Y,11,FALSE)</f>
        <v>112</v>
      </c>
      <c r="V813" s="20">
        <f>VLOOKUP($A813,Database!$A:$Y,12,FALSE)</f>
        <v>91</v>
      </c>
      <c r="W813" s="20" t="str">
        <f>VLOOKUP(A813,Database!A:M,13,FALSE)</f>
        <v>Terminé</v>
      </c>
      <c r="X813" s="20">
        <f>VLOOKUP($A813,Database!$A:$Y,20,FALSE)</f>
        <v>0</v>
      </c>
      <c r="Y813" s="20">
        <f>VLOOKUP($A813,Database!$A:$Y,21,FALSE)</f>
        <v>1</v>
      </c>
      <c r="Z813" s="20">
        <f t="shared" si="72"/>
        <v>0</v>
      </c>
      <c r="AA813" s="20">
        <f t="shared" si="74"/>
        <v>1</v>
      </c>
      <c r="AB813" s="20">
        <f t="shared" ca="1" si="75"/>
        <v>91</v>
      </c>
      <c r="AC813" s="20">
        <f t="shared" ca="1" si="76"/>
        <v>0</v>
      </c>
      <c r="AD813" s="20" t="str">
        <f ca="1">IF(AC813=0,"",IF(OR(ISBLANK(P813),ISBLANK(Q813)),"",IF(ISBLANK(VLOOKUP(A813,Database!A:AA,22,FALSE)),"",VLOOKUP(A813,Database!A:AA,22,FALSE))))</f>
        <v/>
      </c>
      <c r="AE813" s="20">
        <f ca="1">IFERROR(
   IF(
     OR(ISBLANK(P813),ISBLANK(Q813)),
     "",
     IF(
       AND(AB813&lt;&gt;"",OR(W813="Terminé",W813="En cours")),
       VLOOKUP(AD813,Setup_ScoreExactBonus!A:D,4,FALSE),
       0
     )),
  0)</f>
        <v>0</v>
      </c>
      <c r="AF813" s="21">
        <f t="shared" ca="1" si="77"/>
        <v>91</v>
      </c>
      <c r="AG813" s="21">
        <f ca="1">SUMIFS(AF$2:AF813,D$2:D813,D813)</f>
        <v>1337</v>
      </c>
    </row>
    <row r="814" spans="1:33" hidden="1" x14ac:dyDescent="0.35">
      <c r="A814" s="21">
        <f>IF(ISBLANK(B814),"",COUNTIF(B$2:B814,B814))-1</f>
        <v>30</v>
      </c>
      <c r="B814" s="27">
        <v>3</v>
      </c>
      <c r="C814" s="10">
        <f>VLOOKUP($A814+IF($A814=0,1,0),Database!$A:$Y,7,FALSE)</f>
        <v>46193</v>
      </c>
      <c r="D814" s="21" t="str">
        <f>VLOOKUP(Pronostics!$B814,Setup_MPP!$A:$G,3,FALSE)</f>
        <v>PasMetalleux</v>
      </c>
      <c r="E814" s="21" t="str">
        <f>VLOOKUP(Pronostics!$B814,Setup_MPP!$A:$G,2,FALSE)</f>
        <v>Elwenn JOUBREL</v>
      </c>
      <c r="F814" s="21" t="str">
        <f>VLOOKUP($B814,Setup_MPP!$A:$E,4,FALSE)</f>
        <v>#F5C7FC</v>
      </c>
      <c r="G814" s="21" t="str">
        <f>VLOOKUP($B814,Setup_MPP!$A:$E,5,FALSE)</f>
        <v>#C489CF</v>
      </c>
      <c r="H814" s="21" t="str">
        <f>IFERROR(IF(AND(A814&gt;=1,A814&lt;=104),VLOOKUP($A814,Location!$A:$J,6,FALSE),IF(A814=0,"Avant l'ouverture",IF(OR(A814=105,A814=106),"Bonus"))),"")</f>
        <v>Tour 2</v>
      </c>
      <c r="I814" s="21" t="str">
        <f>IF(LEFT(H814,4)="Tour",VLOOKUP(A814,Database!$A:$C,3,FALSE),"")</f>
        <v>C</v>
      </c>
      <c r="J814" s="21" t="str">
        <f>VLOOKUP($A814,Location!$A:$J,7,FALSE)</f>
        <v>Ecosse</v>
      </c>
      <c r="K814" s="21" t="str">
        <f>IFERROR(VLOOKUP(J814,Setup_Team!$B:$C,2,FALSE), "TDB")</f>
        <v>SCO</v>
      </c>
      <c r="L814" s="21" t="str">
        <f>VLOOKUP($A814,Location!$A:$J,8,FALSE)</f>
        <v>Maroc</v>
      </c>
      <c r="M814" s="21" t="str">
        <f>IFERROR(VLOOKUP(L814,Setup_Team!$B:$C,2,FALSE), "TDB")</f>
        <v>MAR</v>
      </c>
      <c r="N814" s="21" t="str">
        <f>VLOOKUP($A814,Location!$A:$J,9,FALSE)</f>
        <v>Foxborough</v>
      </c>
      <c r="O814" s="21" t="str">
        <f>VLOOKUP($A814,Location!$A:$J,10,FALSE)</f>
        <v>Gillette Stadium</v>
      </c>
      <c r="P814" s="27">
        <v>0</v>
      </c>
      <c r="Q814" s="27">
        <v>2</v>
      </c>
      <c r="R814" s="27" t="str">
        <f t="shared" si="73"/>
        <v>0-2</v>
      </c>
      <c r="S814" s="21">
        <v>0</v>
      </c>
      <c r="T814" s="20">
        <f>VLOOKUP($A814,Database!$A:$Y,10,FALSE)</f>
        <v>99</v>
      </c>
      <c r="U814" s="20">
        <f>VLOOKUP($A814,Database!$A:$Y,11,FALSE)</f>
        <v>112</v>
      </c>
      <c r="V814" s="20">
        <f>VLOOKUP($A814,Database!$A:$Y,12,FALSE)</f>
        <v>91</v>
      </c>
      <c r="W814" s="20" t="str">
        <f>VLOOKUP(A814,Database!A:M,13,FALSE)</f>
        <v>Terminé</v>
      </c>
      <c r="X814" s="20">
        <f>VLOOKUP($A814,Database!$A:$Y,20,FALSE)</f>
        <v>0</v>
      </c>
      <c r="Y814" s="20">
        <f>VLOOKUP($A814,Database!$A:$Y,21,FALSE)</f>
        <v>1</v>
      </c>
      <c r="Z814" s="20">
        <f t="shared" si="72"/>
        <v>0</v>
      </c>
      <c r="AA814" s="20">
        <f t="shared" si="74"/>
        <v>1</v>
      </c>
      <c r="AB814" s="20">
        <f t="shared" ca="1" si="75"/>
        <v>91</v>
      </c>
      <c r="AC814" s="20">
        <f t="shared" ca="1" si="76"/>
        <v>0</v>
      </c>
      <c r="AD814" s="20" t="str">
        <f ca="1">IF(AC814=0,"",IF(OR(ISBLANK(P814),ISBLANK(Q814)),"",IF(ISBLANK(VLOOKUP(A814,Database!A:AA,22,FALSE)),"",VLOOKUP(A814,Database!A:AA,22,FALSE))))</f>
        <v/>
      </c>
      <c r="AE814" s="20">
        <f ca="1">IFERROR(
   IF(
     OR(ISBLANK(P814),ISBLANK(Q814)),
     "",
     IF(
       AND(AB814&lt;&gt;"",OR(W814="Terminé",W814="En cours")),
       VLOOKUP(AD814,Setup_ScoreExactBonus!A:D,4,FALSE),
       0
     )),
  0)</f>
        <v>0</v>
      </c>
      <c r="AF814" s="21">
        <f t="shared" ca="1" si="77"/>
        <v>91</v>
      </c>
      <c r="AG814" s="21">
        <f ca="1">SUMIFS(AF$2:AF814,D$2:D814,D814)</f>
        <v>1470</v>
      </c>
    </row>
    <row r="815" spans="1:33" hidden="1" x14ac:dyDescent="0.35">
      <c r="A815" s="21">
        <f>IF(ISBLANK(B815),"",COUNTIF(B$2:B815,B815))-1</f>
        <v>30</v>
      </c>
      <c r="B815" s="27">
        <v>4</v>
      </c>
      <c r="C815" s="10">
        <f>VLOOKUP($A815+IF($A815=0,1,0),Database!$A:$Y,7,FALSE)</f>
        <v>46193</v>
      </c>
      <c r="D815" s="21" t="str">
        <f>VLOOKUP(Pronostics!$B815,Setup_MPP!$A:$G,3,FALSE)</f>
        <v>Popo444</v>
      </c>
      <c r="E815" s="21" t="str">
        <f>VLOOKUP(Pronostics!$B815,Setup_MPP!$A:$G,2,FALSE)</f>
        <v>Pauline OLIVIER</v>
      </c>
      <c r="F815" s="21" t="str">
        <f>VLOOKUP($B815,Setup_MPP!$A:$E,4,FALSE)</f>
        <v>#A5EA7F</v>
      </c>
      <c r="G815" s="21" t="str">
        <f>VLOOKUP($B815,Setup_MPP!$A:$E,5,FALSE)</f>
        <v>#80C65A</v>
      </c>
      <c r="H815" s="21" t="str">
        <f>IFERROR(IF(AND(A815&gt;=1,A815&lt;=104),VLOOKUP($A815,Location!$A:$J,6,FALSE),IF(A815=0,"Avant l'ouverture",IF(OR(A815=105,A815=106),"Bonus"))),"")</f>
        <v>Tour 2</v>
      </c>
      <c r="I815" s="21" t="str">
        <f>IF(LEFT(H815,4)="Tour",VLOOKUP(A815,Database!$A:$C,3,FALSE),"")</f>
        <v>C</v>
      </c>
      <c r="J815" s="21" t="str">
        <f>VLOOKUP($A815,Location!$A:$J,7,FALSE)</f>
        <v>Ecosse</v>
      </c>
      <c r="K815" s="21" t="str">
        <f>IFERROR(VLOOKUP(J815,Setup_Team!$B:$C,2,FALSE), "TDB")</f>
        <v>SCO</v>
      </c>
      <c r="L815" s="21" t="str">
        <f>VLOOKUP($A815,Location!$A:$J,8,FALSE)</f>
        <v>Maroc</v>
      </c>
      <c r="M815" s="21" t="str">
        <f>IFERROR(VLOOKUP(L815,Setup_Team!$B:$C,2,FALSE), "TDB")</f>
        <v>MAR</v>
      </c>
      <c r="N815" s="21" t="str">
        <f>VLOOKUP($A815,Location!$A:$J,9,FALSE)</f>
        <v>Foxborough</v>
      </c>
      <c r="O815" s="21" t="str">
        <f>VLOOKUP($A815,Location!$A:$J,10,FALSE)</f>
        <v>Gillette Stadium</v>
      </c>
      <c r="P815" s="27">
        <v>0</v>
      </c>
      <c r="Q815" s="27">
        <v>1</v>
      </c>
      <c r="R815" s="27" t="str">
        <f t="shared" si="73"/>
        <v>0-1</v>
      </c>
      <c r="S815" s="21">
        <v>0</v>
      </c>
      <c r="T815" s="20">
        <f>VLOOKUP($A815,Database!$A:$Y,10,FALSE)</f>
        <v>99</v>
      </c>
      <c r="U815" s="20">
        <f>VLOOKUP($A815,Database!$A:$Y,11,FALSE)</f>
        <v>112</v>
      </c>
      <c r="V815" s="20">
        <f>VLOOKUP($A815,Database!$A:$Y,12,FALSE)</f>
        <v>91</v>
      </c>
      <c r="W815" s="20" t="str">
        <f>VLOOKUP(A815,Database!A:M,13,FALSE)</f>
        <v>Terminé</v>
      </c>
      <c r="X815" s="20">
        <f>VLOOKUP($A815,Database!$A:$Y,20,FALSE)</f>
        <v>0</v>
      </c>
      <c r="Y815" s="20">
        <f>VLOOKUP($A815,Database!$A:$Y,21,FALSE)</f>
        <v>1</v>
      </c>
      <c r="Z815" s="20">
        <f t="shared" si="72"/>
        <v>0</v>
      </c>
      <c r="AA815" s="20">
        <f t="shared" si="74"/>
        <v>1</v>
      </c>
      <c r="AB815" s="20">
        <f t="shared" ca="1" si="75"/>
        <v>91</v>
      </c>
      <c r="AC815" s="20">
        <f t="shared" ca="1" si="76"/>
        <v>1</v>
      </c>
      <c r="AD815" s="20" t="str">
        <f ca="1">IF(AC815=0,"",IF(OR(ISBLANK(P815),ISBLANK(Q815)),"",IF(ISBLANK(VLOOKUP(A815,Database!A:AA,22,FALSE)),"",VLOOKUP(A815,Database!A:AA,22,FALSE))))</f>
        <v>Très rare</v>
      </c>
      <c r="AE815" s="20">
        <f ca="1">IFERROR(
   IF(
     OR(ISBLANK(P815),ISBLANK(Q815)),
     "",
     IF(
       AND(AB815&lt;&gt;"",OR(W815="Terminé",W815="En cours")),
       VLOOKUP(AD815,Setup_ScoreExactBonus!A:D,4,FALSE),
       0
     )),
  0)</f>
        <v>50</v>
      </c>
      <c r="AF815" s="21">
        <f t="shared" ca="1" si="77"/>
        <v>141</v>
      </c>
      <c r="AG815" s="21">
        <f ca="1">SUMIFS(AF$2:AF815,D$2:D815,D815)</f>
        <v>966</v>
      </c>
    </row>
    <row r="816" spans="1:33" hidden="1" x14ac:dyDescent="0.35">
      <c r="A816" s="21">
        <f>IF(ISBLANK(B816),"",COUNTIF(B$2:B816,B816))-1</f>
        <v>30</v>
      </c>
      <c r="B816" s="27">
        <v>5</v>
      </c>
      <c r="C816" s="10">
        <f>VLOOKUP($A816+IF($A816=0,1,0),Database!$A:$Y,7,FALSE)</f>
        <v>46193</v>
      </c>
      <c r="D816" s="21" t="str">
        <f>VLOOKUP(Pronostics!$B816,Setup_MPP!$A:$G,3,FALSE)</f>
        <v>_Jujul</v>
      </c>
      <c r="E816" s="21" t="str">
        <f>VLOOKUP(Pronostics!$B816,Setup_MPP!$A:$G,2,FALSE)</f>
        <v>Julie BOISSIERE</v>
      </c>
      <c r="F816" s="21" t="str">
        <f>VLOOKUP($B816,Setup_MPP!$A:$E,4,FALSE)</f>
        <v>#D890FF</v>
      </c>
      <c r="G816" s="21" t="str">
        <f>VLOOKUP($B816,Setup_MPP!$A:$E,5,FALSE)</f>
        <v>#B750EF</v>
      </c>
      <c r="H816" s="21" t="str">
        <f>IFERROR(IF(AND(A816&gt;=1,A816&lt;=104),VLOOKUP($A816,Location!$A:$J,6,FALSE),IF(A816=0,"Avant l'ouverture",IF(OR(A816=105,A816=106),"Bonus"))),"")</f>
        <v>Tour 2</v>
      </c>
      <c r="I816" s="21" t="str">
        <f>IF(LEFT(H816,4)="Tour",VLOOKUP(A816,Database!$A:$C,3,FALSE),"")</f>
        <v>C</v>
      </c>
      <c r="J816" s="21" t="str">
        <f>VLOOKUP($A816,Location!$A:$J,7,FALSE)</f>
        <v>Ecosse</v>
      </c>
      <c r="K816" s="21" t="str">
        <f>IFERROR(VLOOKUP(J816,Setup_Team!$B:$C,2,FALSE), "TDB")</f>
        <v>SCO</v>
      </c>
      <c r="L816" s="21" t="str">
        <f>VLOOKUP($A816,Location!$A:$J,8,FALSE)</f>
        <v>Maroc</v>
      </c>
      <c r="M816" s="21" t="str">
        <f>IFERROR(VLOOKUP(L816,Setup_Team!$B:$C,2,FALSE), "TDB")</f>
        <v>MAR</v>
      </c>
      <c r="N816" s="21" t="str">
        <f>VLOOKUP($A816,Location!$A:$J,9,FALSE)</f>
        <v>Foxborough</v>
      </c>
      <c r="O816" s="21" t="str">
        <f>VLOOKUP($A816,Location!$A:$J,10,FALSE)</f>
        <v>Gillette Stadium</v>
      </c>
      <c r="P816" s="27">
        <v>3</v>
      </c>
      <c r="Q816" s="27">
        <v>3</v>
      </c>
      <c r="R816" s="27" t="str">
        <f t="shared" si="73"/>
        <v>3-3</v>
      </c>
      <c r="S816" s="21">
        <v>0</v>
      </c>
      <c r="T816" s="20">
        <f>VLOOKUP($A816,Database!$A:$Y,10,FALSE)</f>
        <v>99</v>
      </c>
      <c r="U816" s="20">
        <f>VLOOKUP($A816,Database!$A:$Y,11,FALSE)</f>
        <v>112</v>
      </c>
      <c r="V816" s="20">
        <f>VLOOKUP($A816,Database!$A:$Y,12,FALSE)</f>
        <v>91</v>
      </c>
      <c r="W816" s="20" t="str">
        <f>VLOOKUP(A816,Database!A:M,13,FALSE)</f>
        <v>Terminé</v>
      </c>
      <c r="X816" s="20">
        <f>VLOOKUP($A816,Database!$A:$Y,20,FALSE)</f>
        <v>0</v>
      </c>
      <c r="Y816" s="20">
        <f>VLOOKUP($A816,Database!$A:$Y,21,FALSE)</f>
        <v>1</v>
      </c>
      <c r="Z816" s="20">
        <f t="shared" si="72"/>
        <v>0</v>
      </c>
      <c r="AA816" s="20">
        <f t="shared" si="74"/>
        <v>0</v>
      </c>
      <c r="AB816" s="20">
        <f t="shared" ca="1" si="75"/>
        <v>0</v>
      </c>
      <c r="AC816" s="20">
        <f t="shared" ca="1" si="76"/>
        <v>0</v>
      </c>
      <c r="AD816" s="20" t="str">
        <f ca="1">IF(AC816=0,"",IF(OR(ISBLANK(P816),ISBLANK(Q816)),"",IF(ISBLANK(VLOOKUP(A816,Database!A:AA,22,FALSE)),"",VLOOKUP(A816,Database!A:AA,22,FALSE))))</f>
        <v/>
      </c>
      <c r="AE816" s="20">
        <f ca="1">IFERROR(
   IF(
     OR(ISBLANK(P816),ISBLANK(Q816)),
     "",
     IF(
       AND(AB816&lt;&gt;"",OR(W816="Terminé",W816="En cours")),
       VLOOKUP(AD816,Setup_ScoreExactBonus!A:D,4,FALSE),
       0
     )),
  0)</f>
        <v>0</v>
      </c>
      <c r="AF816" s="21">
        <f t="shared" ca="1" si="77"/>
        <v>0</v>
      </c>
      <c r="AG816" s="21">
        <f ca="1">SUMIFS(AF$2:AF816,D$2:D816,D816)</f>
        <v>630</v>
      </c>
    </row>
    <row r="817" spans="1:33" hidden="1" x14ac:dyDescent="0.35">
      <c r="A817" s="21">
        <f>IF(ISBLANK(B817),"",COUNTIF(B$2:B817,B817))-1</f>
        <v>30</v>
      </c>
      <c r="B817" s="27">
        <v>6</v>
      </c>
      <c r="C817" s="10">
        <f>VLOOKUP($A817+IF($A817=0,1,0),Database!$A:$Y,7,FALSE)</f>
        <v>46193</v>
      </c>
      <c r="D817" s="21" t="str">
        <f>VLOOKUP(Pronostics!$B817,Setup_MPP!$A:$G,3,FALSE)</f>
        <v>Julay</v>
      </c>
      <c r="E817" s="21" t="str">
        <f>VLOOKUP(Pronostics!$B817,Setup_MPP!$A:$G,2,FALSE)</f>
        <v>Julie BOUCHARD</v>
      </c>
      <c r="F817" s="21" t="str">
        <f>VLOOKUP($B817,Setup_MPP!$A:$E,4,FALSE)</f>
        <v>#A6F7B1</v>
      </c>
      <c r="G817" s="21" t="str">
        <f>VLOOKUP($B817,Setup_MPP!$A:$E,5,FALSE)</f>
        <v>#6EC179</v>
      </c>
      <c r="H817" s="21" t="str">
        <f>IFERROR(IF(AND(A817&gt;=1,A817&lt;=104),VLOOKUP($A817,Location!$A:$J,6,FALSE),IF(A817=0,"Avant l'ouverture",IF(OR(A817=105,A817=106),"Bonus"))),"")</f>
        <v>Tour 2</v>
      </c>
      <c r="I817" s="21" t="str">
        <f>IF(LEFT(H817,4)="Tour",VLOOKUP(A817,Database!$A:$C,3,FALSE),"")</f>
        <v>C</v>
      </c>
      <c r="J817" s="21" t="str">
        <f>VLOOKUP($A817,Location!$A:$J,7,FALSE)</f>
        <v>Ecosse</v>
      </c>
      <c r="K817" s="21" t="str">
        <f>IFERROR(VLOOKUP(J817,Setup_Team!$B:$C,2,FALSE), "TDB")</f>
        <v>SCO</v>
      </c>
      <c r="L817" s="21" t="str">
        <f>VLOOKUP($A817,Location!$A:$J,8,FALSE)</f>
        <v>Maroc</v>
      </c>
      <c r="M817" s="21" t="str">
        <f>IFERROR(VLOOKUP(L817,Setup_Team!$B:$C,2,FALSE), "TDB")</f>
        <v>MAR</v>
      </c>
      <c r="N817" s="21" t="str">
        <f>VLOOKUP($A817,Location!$A:$J,9,FALSE)</f>
        <v>Foxborough</v>
      </c>
      <c r="O817" s="21" t="str">
        <f>VLOOKUP($A817,Location!$A:$J,10,FALSE)</f>
        <v>Gillette Stadium</v>
      </c>
      <c r="P817" s="27">
        <v>0</v>
      </c>
      <c r="Q817" s="27">
        <v>1</v>
      </c>
      <c r="R817" s="27" t="str">
        <f t="shared" si="73"/>
        <v>0-1</v>
      </c>
      <c r="S817" s="21">
        <v>0</v>
      </c>
      <c r="T817" s="20">
        <f>VLOOKUP($A817,Database!$A:$Y,10,FALSE)</f>
        <v>99</v>
      </c>
      <c r="U817" s="20">
        <f>VLOOKUP($A817,Database!$A:$Y,11,FALSE)</f>
        <v>112</v>
      </c>
      <c r="V817" s="20">
        <f>VLOOKUP($A817,Database!$A:$Y,12,FALSE)</f>
        <v>91</v>
      </c>
      <c r="W817" s="20" t="str">
        <f>VLOOKUP(A817,Database!A:M,13,FALSE)</f>
        <v>Terminé</v>
      </c>
      <c r="X817" s="20">
        <f>VLOOKUP($A817,Database!$A:$Y,20,FALSE)</f>
        <v>0</v>
      </c>
      <c r="Y817" s="20">
        <f>VLOOKUP($A817,Database!$A:$Y,21,FALSE)</f>
        <v>1</v>
      </c>
      <c r="Z817" s="20">
        <f t="shared" si="72"/>
        <v>0</v>
      </c>
      <c r="AA817" s="20">
        <f t="shared" si="74"/>
        <v>1</v>
      </c>
      <c r="AB817" s="20">
        <f t="shared" ca="1" si="75"/>
        <v>91</v>
      </c>
      <c r="AC817" s="20">
        <f t="shared" ca="1" si="76"/>
        <v>1</v>
      </c>
      <c r="AD817" s="20" t="str">
        <f ca="1">IF(AC817=0,"",IF(OR(ISBLANK(P817),ISBLANK(Q817)),"",IF(ISBLANK(VLOOKUP(A817,Database!A:AA,22,FALSE)),"",VLOOKUP(A817,Database!A:AA,22,FALSE))))</f>
        <v>Très rare</v>
      </c>
      <c r="AE817" s="20">
        <f ca="1">IFERROR(
   IF(
     OR(ISBLANK(P817),ISBLANK(Q817)),
     "",
     IF(
       AND(AB817&lt;&gt;"",OR(W817="Terminé",W817="En cours")),
       VLOOKUP(AD817,Setup_ScoreExactBonus!A:D,4,FALSE),
       0
     )),
  0)</f>
        <v>50</v>
      </c>
      <c r="AF817" s="21">
        <f t="shared" ca="1" si="77"/>
        <v>141</v>
      </c>
      <c r="AG817" s="21">
        <f ca="1">SUMIFS(AF$2:AF817,D$2:D817,D817)</f>
        <v>1227</v>
      </c>
    </row>
    <row r="818" spans="1:33" hidden="1" x14ac:dyDescent="0.35">
      <c r="A818" s="21">
        <f>IF(ISBLANK(B818),"",COUNTIF(B$2:B818,B818))-1</f>
        <v>30</v>
      </c>
      <c r="B818" s="27">
        <v>7</v>
      </c>
      <c r="C818" s="10">
        <f>VLOOKUP($A818+IF($A818=0,1,0),Database!$A:$Y,7,FALSE)</f>
        <v>46193</v>
      </c>
      <c r="D818" s="21" t="str">
        <f>VLOOKUP(Pronostics!$B818,Setup_MPP!$A:$G,3,FALSE)</f>
        <v>__Vince__</v>
      </c>
      <c r="E818" s="21" t="str">
        <f>VLOOKUP(Pronostics!$B818,Setup_MPP!$A:$G,2,FALSE)</f>
        <v>Vincent FRAYSSE</v>
      </c>
      <c r="F818" s="21" t="str">
        <f>VLOOKUP($B818,Setup_MPP!$A:$E,4,FALSE)</f>
        <v>#B2EAE8</v>
      </c>
      <c r="G818" s="21" t="str">
        <f>VLOOKUP($B818,Setup_MPP!$A:$E,5,FALSE)</f>
        <v>#6CB4B1</v>
      </c>
      <c r="H818" s="21" t="str">
        <f>IFERROR(IF(AND(A818&gt;=1,A818&lt;=104),VLOOKUP($A818,Location!$A:$J,6,FALSE),IF(A818=0,"Avant l'ouverture",IF(OR(A818=105,A818=106),"Bonus"))),"")</f>
        <v>Tour 2</v>
      </c>
      <c r="I818" s="21" t="str">
        <f>IF(LEFT(H818,4)="Tour",VLOOKUP(A818,Database!$A:$C,3,FALSE),"")</f>
        <v>C</v>
      </c>
      <c r="J818" s="21" t="str">
        <f>VLOOKUP($A818,Location!$A:$J,7,FALSE)</f>
        <v>Ecosse</v>
      </c>
      <c r="K818" s="21" t="str">
        <f>IFERROR(VLOOKUP(J818,Setup_Team!$B:$C,2,FALSE), "TDB")</f>
        <v>SCO</v>
      </c>
      <c r="L818" s="21" t="str">
        <f>VLOOKUP($A818,Location!$A:$J,8,FALSE)</f>
        <v>Maroc</v>
      </c>
      <c r="M818" s="21" t="str">
        <f>IFERROR(VLOOKUP(L818,Setup_Team!$B:$C,2,FALSE), "TDB")</f>
        <v>MAR</v>
      </c>
      <c r="N818" s="21" t="str">
        <f>VLOOKUP($A818,Location!$A:$J,9,FALSE)</f>
        <v>Foxborough</v>
      </c>
      <c r="O818" s="21" t="str">
        <f>VLOOKUP($A818,Location!$A:$J,10,FALSE)</f>
        <v>Gillette Stadium</v>
      </c>
      <c r="P818" s="27">
        <v>1</v>
      </c>
      <c r="Q818" s="27">
        <v>6</v>
      </c>
      <c r="R818" s="27" t="str">
        <f t="shared" si="73"/>
        <v>1-6</v>
      </c>
      <c r="S818" s="21">
        <v>0</v>
      </c>
      <c r="T818" s="20">
        <f>VLOOKUP($A818,Database!$A:$Y,10,FALSE)</f>
        <v>99</v>
      </c>
      <c r="U818" s="20">
        <f>VLOOKUP($A818,Database!$A:$Y,11,FALSE)</f>
        <v>112</v>
      </c>
      <c r="V818" s="20">
        <f>VLOOKUP($A818,Database!$A:$Y,12,FALSE)</f>
        <v>91</v>
      </c>
      <c r="W818" s="20" t="str">
        <f>VLOOKUP(A818,Database!A:M,13,FALSE)</f>
        <v>Terminé</v>
      </c>
      <c r="X818" s="20">
        <f>VLOOKUP($A818,Database!$A:$Y,20,FALSE)</f>
        <v>0</v>
      </c>
      <c r="Y818" s="20">
        <f>VLOOKUP($A818,Database!$A:$Y,21,FALSE)</f>
        <v>1</v>
      </c>
      <c r="Z818" s="20">
        <f t="shared" si="72"/>
        <v>0</v>
      </c>
      <c r="AA818" s="20">
        <f t="shared" si="74"/>
        <v>1</v>
      </c>
      <c r="AB818" s="20">
        <f t="shared" ca="1" si="75"/>
        <v>91</v>
      </c>
      <c r="AC818" s="20">
        <f t="shared" ca="1" si="76"/>
        <v>0</v>
      </c>
      <c r="AD818" s="20" t="str">
        <f ca="1">IF(AC818=0,"",IF(OR(ISBLANK(P818),ISBLANK(Q818)),"",IF(ISBLANK(VLOOKUP(A818,Database!A:AA,22,FALSE)),"",VLOOKUP(A818,Database!A:AA,22,FALSE))))</f>
        <v/>
      </c>
      <c r="AE818" s="20">
        <f ca="1">IFERROR(
   IF(
     OR(ISBLANK(P818),ISBLANK(Q818)),
     "",
     IF(
       AND(AB818&lt;&gt;"",OR(W818="Terminé",W818="En cours")),
       VLOOKUP(AD818,Setup_ScoreExactBonus!A:D,4,FALSE),
       0
     )),
  0)</f>
        <v>0</v>
      </c>
      <c r="AF818" s="21">
        <f t="shared" ca="1" si="77"/>
        <v>91</v>
      </c>
      <c r="AG818" s="21">
        <f ca="1">SUMIFS(AF$2:AF818,D$2:D818,D818)</f>
        <v>813</v>
      </c>
    </row>
    <row r="819" spans="1:33" hidden="1" x14ac:dyDescent="0.35">
      <c r="A819" s="21">
        <f>IF(ISBLANK(B819),"",COUNTIF(B$2:B819,B819))-1</f>
        <v>30</v>
      </c>
      <c r="B819" s="27">
        <v>8</v>
      </c>
      <c r="C819" s="10">
        <f>VLOOKUP($A819+IF($A819=0,1,0),Database!$A:$Y,7,FALSE)</f>
        <v>46193</v>
      </c>
      <c r="D819" s="21" t="str">
        <f>VLOOKUP(Pronostics!$B819,Setup_MPP!$A:$G,3,FALSE)</f>
        <v>Louuiiis</v>
      </c>
      <c r="E819" s="21" t="str">
        <f>VLOOKUP(Pronostics!$B819,Setup_MPP!$A:$G,2,FALSE)</f>
        <v>Louis HARLE</v>
      </c>
      <c r="F819" s="21" t="str">
        <f>VLOOKUP($B819,Setup_MPP!$A:$E,4,FALSE)</f>
        <v>#EEF7B1</v>
      </c>
      <c r="G819" s="21" t="str">
        <f>VLOOKUP($B819,Setup_MPP!$A:$E,5,FALSE)</f>
        <v>#C1CB7D</v>
      </c>
      <c r="H819" s="21" t="str">
        <f>IFERROR(IF(AND(A819&gt;=1,A819&lt;=104),VLOOKUP($A819,Location!$A:$J,6,FALSE),IF(A819=0,"Avant l'ouverture",IF(OR(A819=105,A819=106),"Bonus"))),"")</f>
        <v>Tour 2</v>
      </c>
      <c r="I819" s="21" t="str">
        <f>IF(LEFT(H819,4)="Tour",VLOOKUP(A819,Database!$A:$C,3,FALSE),"")</f>
        <v>C</v>
      </c>
      <c r="J819" s="21" t="str">
        <f>VLOOKUP($A819,Location!$A:$J,7,FALSE)</f>
        <v>Ecosse</v>
      </c>
      <c r="K819" s="21" t="str">
        <f>IFERROR(VLOOKUP(J819,Setup_Team!$B:$C,2,FALSE), "TDB")</f>
        <v>SCO</v>
      </c>
      <c r="L819" s="21" t="str">
        <f>VLOOKUP($A819,Location!$A:$J,8,FALSE)</f>
        <v>Maroc</v>
      </c>
      <c r="M819" s="21" t="str">
        <f>IFERROR(VLOOKUP(L819,Setup_Team!$B:$C,2,FALSE), "TDB")</f>
        <v>MAR</v>
      </c>
      <c r="N819" s="21" t="str">
        <f>VLOOKUP($A819,Location!$A:$J,9,FALSE)</f>
        <v>Foxborough</v>
      </c>
      <c r="O819" s="21" t="str">
        <f>VLOOKUP($A819,Location!$A:$J,10,FALSE)</f>
        <v>Gillette Stadium</v>
      </c>
      <c r="P819" s="27">
        <v>1</v>
      </c>
      <c r="Q819" s="27">
        <v>2</v>
      </c>
      <c r="R819" s="27" t="str">
        <f t="shared" si="73"/>
        <v>1-2</v>
      </c>
      <c r="S819" s="21">
        <v>0</v>
      </c>
      <c r="T819" s="20">
        <f>VLOOKUP($A819,Database!$A:$Y,10,FALSE)</f>
        <v>99</v>
      </c>
      <c r="U819" s="20">
        <f>VLOOKUP($A819,Database!$A:$Y,11,FALSE)</f>
        <v>112</v>
      </c>
      <c r="V819" s="20">
        <f>VLOOKUP($A819,Database!$A:$Y,12,FALSE)</f>
        <v>91</v>
      </c>
      <c r="W819" s="20" t="str">
        <f>VLOOKUP(A819,Database!A:M,13,FALSE)</f>
        <v>Terminé</v>
      </c>
      <c r="X819" s="20">
        <f>VLOOKUP($A819,Database!$A:$Y,20,FALSE)</f>
        <v>0</v>
      </c>
      <c r="Y819" s="20">
        <f>VLOOKUP($A819,Database!$A:$Y,21,FALSE)</f>
        <v>1</v>
      </c>
      <c r="Z819" s="20">
        <f t="shared" si="72"/>
        <v>0</v>
      </c>
      <c r="AA819" s="20">
        <f t="shared" si="74"/>
        <v>1</v>
      </c>
      <c r="AB819" s="20">
        <f t="shared" ca="1" si="75"/>
        <v>91</v>
      </c>
      <c r="AC819" s="20">
        <f t="shared" ca="1" si="76"/>
        <v>0</v>
      </c>
      <c r="AD819" s="20" t="str">
        <f ca="1">IF(AC819=0,"",IF(OR(ISBLANK(P819),ISBLANK(Q819)),"",IF(ISBLANK(VLOOKUP(A819,Database!A:AA,22,FALSE)),"",VLOOKUP(A819,Database!A:AA,22,FALSE))))</f>
        <v/>
      </c>
      <c r="AE819" s="20">
        <f ca="1">IFERROR(
   IF(
     OR(ISBLANK(P819),ISBLANK(Q819)),
     "",
     IF(
       AND(AB819&lt;&gt;"",OR(W819="Terminé",W819="En cours")),
       VLOOKUP(AD819,Setup_ScoreExactBonus!A:D,4,FALSE),
       0
     )),
  0)</f>
        <v>0</v>
      </c>
      <c r="AF819" s="21">
        <f t="shared" ca="1" si="77"/>
        <v>91</v>
      </c>
      <c r="AG819" s="21">
        <f ca="1">SUMIFS(AF$2:AF819,D$2:D819,D819)</f>
        <v>1114</v>
      </c>
    </row>
    <row r="820" spans="1:33" x14ac:dyDescent="0.35">
      <c r="A820" s="21">
        <f>IF(ISBLANK(B820),"",COUNTIF(B$2:B820,B820))-1</f>
        <v>30</v>
      </c>
      <c r="B820" s="27">
        <v>9</v>
      </c>
      <c r="C820" s="10">
        <f>VLOOKUP($A820+IF($A820=0,1,0),Database!$A:$Y,7,FALSE)</f>
        <v>46193</v>
      </c>
      <c r="D820" s="21" t="str">
        <f>VLOOKUP(Pronostics!$B820,Setup_MPP!$A:$G,3,FALSE)</f>
        <v>Aurelien_dpq</v>
      </c>
      <c r="E820" s="21" t="str">
        <f>VLOOKUP(Pronostics!$B820,Setup_MPP!$A:$G,2,FALSE)</f>
        <v>Aurélien DE POULPIQUET</v>
      </c>
      <c r="F820" s="21" t="str">
        <f>VLOOKUP($B820,Setup_MPP!$A:$E,4,FALSE)</f>
        <v>#F4EA9D</v>
      </c>
      <c r="G820" s="21" t="str">
        <f>VLOOKUP($B820,Setup_MPP!$A:$E,5,FALSE)</f>
        <v>#D2C458</v>
      </c>
      <c r="H820" s="21" t="str">
        <f>IFERROR(IF(AND(A820&gt;=1,A820&lt;=104),VLOOKUP($A820,Location!$A:$J,6,FALSE),IF(A820=0,"Avant l'ouverture",IF(OR(A820=105,A820=106),"Bonus"))),"")</f>
        <v>Tour 2</v>
      </c>
      <c r="I820" s="21" t="str">
        <f>IF(LEFT(H820,4)="Tour",VLOOKUP(A820,Database!$A:$C,3,FALSE),"")</f>
        <v>C</v>
      </c>
      <c r="J820" s="21" t="str">
        <f>VLOOKUP($A820,Location!$A:$J,7,FALSE)</f>
        <v>Ecosse</v>
      </c>
      <c r="K820" s="21" t="str">
        <f>IFERROR(VLOOKUP(J820,Setup_Team!$B:$C,2,FALSE), "TDB")</f>
        <v>SCO</v>
      </c>
      <c r="L820" s="21" t="str">
        <f>VLOOKUP($A820,Location!$A:$J,8,FALSE)</f>
        <v>Maroc</v>
      </c>
      <c r="M820" s="21" t="str">
        <f>IFERROR(VLOOKUP(L820,Setup_Team!$B:$C,2,FALSE), "TDB")</f>
        <v>MAR</v>
      </c>
      <c r="N820" s="21" t="str">
        <f>VLOOKUP($A820,Location!$A:$J,9,FALSE)</f>
        <v>Foxborough</v>
      </c>
      <c r="O820" s="21" t="str">
        <f>VLOOKUP($A820,Location!$A:$J,10,FALSE)</f>
        <v>Gillette Stadium</v>
      </c>
      <c r="P820" s="27">
        <v>1</v>
      </c>
      <c r="Q820" s="27">
        <v>2</v>
      </c>
      <c r="R820" s="27" t="str">
        <f t="shared" si="73"/>
        <v>1-2</v>
      </c>
      <c r="S820" s="21">
        <v>0</v>
      </c>
      <c r="T820" s="20">
        <f>VLOOKUP($A820,Database!$A:$Y,10,FALSE)</f>
        <v>99</v>
      </c>
      <c r="U820" s="20">
        <f>VLOOKUP($A820,Database!$A:$Y,11,FALSE)</f>
        <v>112</v>
      </c>
      <c r="V820" s="20">
        <f>VLOOKUP($A820,Database!$A:$Y,12,FALSE)</f>
        <v>91</v>
      </c>
      <c r="W820" s="20" t="str">
        <f>VLOOKUP(A820,Database!A:M,13,FALSE)</f>
        <v>Terminé</v>
      </c>
      <c r="X820" s="20">
        <f>VLOOKUP($A820,Database!$A:$Y,20,FALSE)</f>
        <v>0</v>
      </c>
      <c r="Y820" s="20">
        <f>VLOOKUP($A820,Database!$A:$Y,21,FALSE)</f>
        <v>1</v>
      </c>
      <c r="Z820" s="20">
        <f t="shared" si="72"/>
        <v>0</v>
      </c>
      <c r="AA820" s="20">
        <f t="shared" si="74"/>
        <v>1</v>
      </c>
      <c r="AB820" s="20">
        <f t="shared" ca="1" si="75"/>
        <v>91</v>
      </c>
      <c r="AC820" s="20">
        <f t="shared" ca="1" si="76"/>
        <v>0</v>
      </c>
      <c r="AD820" s="20" t="str">
        <f ca="1">IF(AC820=0,"",IF(OR(ISBLANK(P820),ISBLANK(Q820)),"",IF(ISBLANK(VLOOKUP(A820,Database!A:AA,22,FALSE)),"",VLOOKUP(A820,Database!A:AA,22,FALSE))))</f>
        <v/>
      </c>
      <c r="AE820" s="20">
        <f ca="1">IFERROR(
   IF(
     OR(ISBLANK(P820),ISBLANK(Q820)),
     "",
     IF(
       AND(AB820&lt;&gt;"",OR(W820="Terminé",W820="En cours")),
       VLOOKUP(AD820,Setup_ScoreExactBonus!A:D,4,FALSE),
       0
     )),
  0)</f>
        <v>0</v>
      </c>
      <c r="AF820" s="21">
        <f t="shared" ca="1" si="77"/>
        <v>91</v>
      </c>
      <c r="AG820" s="21">
        <f ca="1">SUMIFS(AF$2:AF820,D$2:D820,D820)</f>
        <v>1095</v>
      </c>
    </row>
    <row r="821" spans="1:33" hidden="1" x14ac:dyDescent="0.35">
      <c r="A821" s="21">
        <f>IF(ISBLANK(B821),"",COUNTIF(B$2:B821,B821))-1</f>
        <v>30</v>
      </c>
      <c r="B821" s="27">
        <v>10</v>
      </c>
      <c r="C821" s="10">
        <f>VLOOKUP($A821+IF($A821=0,1,0),Database!$A:$Y,7,FALSE)</f>
        <v>46193</v>
      </c>
      <c r="D821" s="21" t="str">
        <f>VLOOKUP(Pronostics!$B821,Setup_MPP!$A:$G,3,FALSE)</f>
        <v>RandomPaul</v>
      </c>
      <c r="E821" s="21" t="str">
        <f>VLOOKUP(Pronostics!$B821,Setup_MPP!$A:$G,2,FALSE)</f>
        <v>Paul MONTESINOS</v>
      </c>
      <c r="F821" s="21" t="str">
        <f>VLOOKUP($B821,Setup_MPP!$A:$E,4,FALSE)</f>
        <v>#C4B0FF</v>
      </c>
      <c r="G821" s="21" t="str">
        <f>VLOOKUP($B821,Setup_MPP!$A:$E,5,FALSE)</f>
        <v>#7F66C8</v>
      </c>
      <c r="H821" s="21" t="str">
        <f>IFERROR(IF(AND(A821&gt;=1,A821&lt;=104),VLOOKUP($A821,Location!$A:$J,6,FALSE),IF(A821=0,"Avant l'ouverture",IF(OR(A821=105,A821=106),"Bonus"))),"")</f>
        <v>Tour 2</v>
      </c>
      <c r="I821" s="21" t="str">
        <f>IF(LEFT(H821,4)="Tour",VLOOKUP(A821,Database!$A:$C,3,FALSE),"")</f>
        <v>C</v>
      </c>
      <c r="J821" s="21" t="str">
        <f>VLOOKUP($A821,Location!$A:$J,7,FALSE)</f>
        <v>Ecosse</v>
      </c>
      <c r="K821" s="21" t="str">
        <f>IFERROR(VLOOKUP(J821,Setup_Team!$B:$C,2,FALSE), "TDB")</f>
        <v>SCO</v>
      </c>
      <c r="L821" s="21" t="str">
        <f>VLOOKUP($A821,Location!$A:$J,8,FALSE)</f>
        <v>Maroc</v>
      </c>
      <c r="M821" s="21" t="str">
        <f>IFERROR(VLOOKUP(L821,Setup_Team!$B:$C,2,FALSE), "TDB")</f>
        <v>MAR</v>
      </c>
      <c r="N821" s="21" t="str">
        <f>VLOOKUP($A821,Location!$A:$J,9,FALSE)</f>
        <v>Foxborough</v>
      </c>
      <c r="O821" s="21" t="str">
        <f>VLOOKUP($A821,Location!$A:$J,10,FALSE)</f>
        <v>Gillette Stadium</v>
      </c>
      <c r="P821" s="27">
        <v>1</v>
      </c>
      <c r="Q821" s="27">
        <v>3</v>
      </c>
      <c r="R821" s="27" t="str">
        <f t="shared" si="73"/>
        <v>1-3</v>
      </c>
      <c r="S821" s="21">
        <v>0</v>
      </c>
      <c r="T821" s="20">
        <f>VLOOKUP($A821,Database!$A:$Y,10,FALSE)</f>
        <v>99</v>
      </c>
      <c r="U821" s="20">
        <f>VLOOKUP($A821,Database!$A:$Y,11,FALSE)</f>
        <v>112</v>
      </c>
      <c r="V821" s="20">
        <f>VLOOKUP($A821,Database!$A:$Y,12,FALSE)</f>
        <v>91</v>
      </c>
      <c r="W821" s="20" t="str">
        <f>VLOOKUP(A821,Database!A:M,13,FALSE)</f>
        <v>Terminé</v>
      </c>
      <c r="X821" s="20">
        <f>VLOOKUP($A821,Database!$A:$Y,20,FALSE)</f>
        <v>0</v>
      </c>
      <c r="Y821" s="20">
        <f>VLOOKUP($A821,Database!$A:$Y,21,FALSE)</f>
        <v>1</v>
      </c>
      <c r="Z821" s="20">
        <f t="shared" si="72"/>
        <v>0</v>
      </c>
      <c r="AA821" s="20">
        <f t="shared" si="74"/>
        <v>1</v>
      </c>
      <c r="AB821" s="20">
        <f t="shared" ca="1" si="75"/>
        <v>91</v>
      </c>
      <c r="AC821" s="20">
        <f t="shared" ca="1" si="76"/>
        <v>0</v>
      </c>
      <c r="AD821" s="20" t="str">
        <f ca="1">IF(AC821=0,"",IF(OR(ISBLANK(P821),ISBLANK(Q821)),"",IF(ISBLANK(VLOOKUP(A821,Database!A:AA,22,FALSE)),"",VLOOKUP(A821,Database!A:AA,22,FALSE))))</f>
        <v/>
      </c>
      <c r="AE821" s="20">
        <f ca="1">IFERROR(
   IF(
     OR(ISBLANK(P821),ISBLANK(Q821)),
     "",
     IF(
       AND(AB821&lt;&gt;"",OR(W821="Terminé",W821="En cours")),
       VLOOKUP(AD821,Setup_ScoreExactBonus!A:D,4,FALSE),
       0
     )),
  0)</f>
        <v>0</v>
      </c>
      <c r="AF821" s="21">
        <f t="shared" ca="1" si="77"/>
        <v>91</v>
      </c>
      <c r="AG821" s="21">
        <f ca="1">SUMIFS(AF$2:AF821,D$2:D821,D821)</f>
        <v>1045</v>
      </c>
    </row>
    <row r="822" spans="1:33" hidden="1" x14ac:dyDescent="0.35">
      <c r="A822" s="21">
        <f>IF(ISBLANK(B822),"",COUNTIF(B$2:B822,B822))-1</f>
        <v>30</v>
      </c>
      <c r="B822" s="27">
        <v>11</v>
      </c>
      <c r="C822" s="10">
        <f>VLOOKUP($A822+IF($A822=0,1,0),Database!$A:$Y,7,FALSE)</f>
        <v>46193</v>
      </c>
      <c r="D822" s="21" t="str">
        <f>VLOOKUP(Pronostics!$B822,Setup_MPP!$A:$G,3,FALSE)</f>
        <v>Kinsley91</v>
      </c>
      <c r="E822" s="21" t="str">
        <f>VLOOKUP(Pronostics!$B822,Setup_MPP!$A:$G,2,FALSE)</f>
        <v>Kinsley ROQUE</v>
      </c>
      <c r="F822" s="21" t="str">
        <f>VLOOKUP($B822,Setup_MPP!$A:$E,4,FALSE)</f>
        <v>#CBEBBA</v>
      </c>
      <c r="G822" s="21" t="str">
        <f>VLOOKUP($B822,Setup_MPP!$A:$E,5,FALSE)</f>
        <v>#70BC6E</v>
      </c>
      <c r="H822" s="21" t="str">
        <f>IFERROR(IF(AND(A822&gt;=1,A822&lt;=104),VLOOKUP($A822,Location!$A:$J,6,FALSE),IF(A822=0,"Avant l'ouverture",IF(OR(A822=105,A822=106),"Bonus"))),"")</f>
        <v>Tour 2</v>
      </c>
      <c r="I822" s="21" t="str">
        <f>IF(LEFT(H822,4)="Tour",VLOOKUP(A822,Database!$A:$C,3,FALSE),"")</f>
        <v>C</v>
      </c>
      <c r="J822" s="21" t="str">
        <f>VLOOKUP($A822,Location!$A:$J,7,FALSE)</f>
        <v>Ecosse</v>
      </c>
      <c r="K822" s="21" t="str">
        <f>IFERROR(VLOOKUP(J822,Setup_Team!$B:$C,2,FALSE), "TDB")</f>
        <v>SCO</v>
      </c>
      <c r="L822" s="21" t="str">
        <f>VLOOKUP($A822,Location!$A:$J,8,FALSE)</f>
        <v>Maroc</v>
      </c>
      <c r="M822" s="21" t="str">
        <f>IFERROR(VLOOKUP(L822,Setup_Team!$B:$C,2,FALSE), "TDB")</f>
        <v>MAR</v>
      </c>
      <c r="N822" s="21" t="str">
        <f>VLOOKUP($A822,Location!$A:$J,9,FALSE)</f>
        <v>Foxborough</v>
      </c>
      <c r="O822" s="21" t="str">
        <f>VLOOKUP($A822,Location!$A:$J,10,FALSE)</f>
        <v>Gillette Stadium</v>
      </c>
      <c r="P822" s="27">
        <v>1</v>
      </c>
      <c r="Q822" s="27">
        <v>2</v>
      </c>
      <c r="R822" s="27" t="str">
        <f t="shared" si="73"/>
        <v>1-2</v>
      </c>
      <c r="S822" s="21">
        <v>0</v>
      </c>
      <c r="T822" s="20">
        <f>VLOOKUP($A822,Database!$A:$Y,10,FALSE)</f>
        <v>99</v>
      </c>
      <c r="U822" s="20">
        <f>VLOOKUP($A822,Database!$A:$Y,11,FALSE)</f>
        <v>112</v>
      </c>
      <c r="V822" s="20">
        <f>VLOOKUP($A822,Database!$A:$Y,12,FALSE)</f>
        <v>91</v>
      </c>
      <c r="W822" s="20" t="str">
        <f>VLOOKUP(A822,Database!A:M,13,FALSE)</f>
        <v>Terminé</v>
      </c>
      <c r="X822" s="20">
        <f>VLOOKUP($A822,Database!$A:$Y,20,FALSE)</f>
        <v>0</v>
      </c>
      <c r="Y822" s="20">
        <f>VLOOKUP($A822,Database!$A:$Y,21,FALSE)</f>
        <v>1</v>
      </c>
      <c r="Z822" s="20">
        <f t="shared" si="72"/>
        <v>0</v>
      </c>
      <c r="AA822" s="20">
        <f t="shared" si="74"/>
        <v>1</v>
      </c>
      <c r="AB822" s="20">
        <f t="shared" ca="1" si="75"/>
        <v>91</v>
      </c>
      <c r="AC822" s="20">
        <f t="shared" ca="1" si="76"/>
        <v>0</v>
      </c>
      <c r="AD822" s="20" t="str">
        <f ca="1">IF(AC822=0,"",IF(OR(ISBLANK(P822),ISBLANK(Q822)),"",IF(ISBLANK(VLOOKUP(A822,Database!A:AA,22,FALSE)),"",VLOOKUP(A822,Database!A:AA,22,FALSE))))</f>
        <v/>
      </c>
      <c r="AE822" s="20">
        <f ca="1">IFERROR(
   IF(
     OR(ISBLANK(P822),ISBLANK(Q822)),
     "",
     IF(
       AND(AB822&lt;&gt;"",OR(W822="Terminé",W822="En cours")),
       VLOOKUP(AD822,Setup_ScoreExactBonus!A:D,4,FALSE),
       0
     )),
  0)</f>
        <v>0</v>
      </c>
      <c r="AF822" s="21">
        <f t="shared" ca="1" si="77"/>
        <v>91</v>
      </c>
      <c r="AG822" s="21">
        <f ca="1">SUMIFS(AF$2:AF822,D$2:D822,D822)</f>
        <v>1087</v>
      </c>
    </row>
    <row r="823" spans="1:33" hidden="1" x14ac:dyDescent="0.35">
      <c r="A823" s="21">
        <f>IF(ISBLANK(B823),"",COUNTIF(B$2:B823,B823))-1</f>
        <v>30</v>
      </c>
      <c r="B823" s="27">
        <v>12</v>
      </c>
      <c r="C823" s="10">
        <f>VLOOKUP($A823+IF($A823=0,1,0),Database!$A:$Y,7,FALSE)</f>
        <v>46193</v>
      </c>
      <c r="D823" s="21" t="str">
        <f>VLOOKUP(Pronostics!$B823,Setup_MPP!$A:$G,3,FALSE)</f>
        <v>Jaouad1</v>
      </c>
      <c r="E823" s="21" t="str">
        <f>VLOOKUP(Pronostics!$B823,Setup_MPP!$A:$G,2,FALSE)</f>
        <v>Jaouad SETTI</v>
      </c>
      <c r="F823" s="21" t="str">
        <f>VLOOKUP($B823,Setup_MPP!$A:$E,4,FALSE)</f>
        <v>#C2D4FF</v>
      </c>
      <c r="G823" s="21" t="str">
        <f>VLOOKUP($B823,Setup_MPP!$A:$E,5,FALSE)</f>
        <v>#6586D5</v>
      </c>
      <c r="H823" s="21" t="str">
        <f>IFERROR(IF(AND(A823&gt;=1,A823&lt;=104),VLOOKUP($A823,Location!$A:$J,6,FALSE),IF(A823=0,"Avant l'ouverture",IF(OR(A823=105,A823=106),"Bonus"))),"")</f>
        <v>Tour 2</v>
      </c>
      <c r="I823" s="21" t="str">
        <f>IF(LEFT(H823,4)="Tour",VLOOKUP(A823,Database!$A:$C,3,FALSE),"")</f>
        <v>C</v>
      </c>
      <c r="J823" s="21" t="str">
        <f>VLOOKUP($A823,Location!$A:$J,7,FALSE)</f>
        <v>Ecosse</v>
      </c>
      <c r="K823" s="21" t="str">
        <f>IFERROR(VLOOKUP(J823,Setup_Team!$B:$C,2,FALSE), "TDB")</f>
        <v>SCO</v>
      </c>
      <c r="L823" s="21" t="str">
        <f>VLOOKUP($A823,Location!$A:$J,8,FALSE)</f>
        <v>Maroc</v>
      </c>
      <c r="M823" s="21" t="str">
        <f>IFERROR(VLOOKUP(L823,Setup_Team!$B:$C,2,FALSE), "TDB")</f>
        <v>MAR</v>
      </c>
      <c r="N823" s="21" t="str">
        <f>VLOOKUP($A823,Location!$A:$J,9,FALSE)</f>
        <v>Foxborough</v>
      </c>
      <c r="O823" s="21" t="str">
        <f>VLOOKUP($A823,Location!$A:$J,10,FALSE)</f>
        <v>Gillette Stadium</v>
      </c>
      <c r="P823" s="27">
        <v>0</v>
      </c>
      <c r="Q823" s="27">
        <v>2</v>
      </c>
      <c r="R823" s="27" t="str">
        <f t="shared" si="73"/>
        <v>0-2</v>
      </c>
      <c r="S823" s="21">
        <v>1</v>
      </c>
      <c r="T823" s="20">
        <f>VLOOKUP($A823,Database!$A:$Y,10,FALSE)</f>
        <v>99</v>
      </c>
      <c r="U823" s="20">
        <f>VLOOKUP($A823,Database!$A:$Y,11,FALSE)</f>
        <v>112</v>
      </c>
      <c r="V823" s="20">
        <f>VLOOKUP($A823,Database!$A:$Y,12,FALSE)</f>
        <v>91</v>
      </c>
      <c r="W823" s="20" t="str">
        <f>VLOOKUP(A823,Database!A:M,13,FALSE)</f>
        <v>Terminé</v>
      </c>
      <c r="X823" s="20">
        <f>VLOOKUP($A823,Database!$A:$Y,20,FALSE)</f>
        <v>0</v>
      </c>
      <c r="Y823" s="20">
        <f>VLOOKUP($A823,Database!$A:$Y,21,FALSE)</f>
        <v>1</v>
      </c>
      <c r="Z823" s="20">
        <f t="shared" si="72"/>
        <v>0</v>
      </c>
      <c r="AA823" s="20">
        <f t="shared" si="74"/>
        <v>1</v>
      </c>
      <c r="AB823" s="20">
        <f t="shared" ca="1" si="75"/>
        <v>91</v>
      </c>
      <c r="AC823" s="20">
        <f t="shared" ca="1" si="76"/>
        <v>0</v>
      </c>
      <c r="AD823" s="20" t="str">
        <f ca="1">IF(AC823=0,"",IF(OR(ISBLANK(P823),ISBLANK(Q823)),"",IF(ISBLANK(VLOOKUP(A823,Database!A:AA,22,FALSE)),"",VLOOKUP(A823,Database!A:AA,22,FALSE))))</f>
        <v/>
      </c>
      <c r="AE823" s="20">
        <f ca="1">IFERROR(
   IF(
     OR(ISBLANK(P823),ISBLANK(Q823)),
     "",
     IF(
       AND(AB823&lt;&gt;"",OR(W823="Terminé",W823="En cours")),
       VLOOKUP(AD823,Setup_ScoreExactBonus!A:D,4,FALSE),
       0
     )),
  0)</f>
        <v>0</v>
      </c>
      <c r="AF823" s="21">
        <f t="shared" ca="1" si="77"/>
        <v>182</v>
      </c>
      <c r="AG823" s="21">
        <f ca="1">SUMIFS(AF$2:AF823,D$2:D823,D823)</f>
        <v>1558</v>
      </c>
    </row>
    <row r="824" spans="1:33" hidden="1" x14ac:dyDescent="0.35">
      <c r="A824" s="21">
        <f>IF(ISBLANK(B824),"",COUNTIF(B$2:B824,B824))-1</f>
        <v>30</v>
      </c>
      <c r="B824" s="27">
        <v>13</v>
      </c>
      <c r="C824" s="10">
        <f>VLOOKUP($A824+IF($A824=0,1,0),Database!$A:$Y,7,FALSE)</f>
        <v>46193</v>
      </c>
      <c r="D824" s="21" t="str">
        <f>VLOOKUP(Pronostics!$B824,Setup_MPP!$A:$G,3,FALSE)</f>
        <v>Julien_I</v>
      </c>
      <c r="E824" s="21" t="str">
        <f>VLOOKUP(Pronostics!$B824,Setup_MPP!$A:$G,2,FALSE)</f>
        <v>Julien INGE</v>
      </c>
      <c r="F824" s="21" t="str">
        <f>VLOOKUP($B824,Setup_MPP!$A:$E,4,FALSE)</f>
        <v>#C1E0EF</v>
      </c>
      <c r="G824" s="21" t="str">
        <f>VLOOKUP($B824,Setup_MPP!$A:$E,5,FALSE)</f>
        <v>#4F91B2</v>
      </c>
      <c r="H824" s="21" t="str">
        <f>IFERROR(IF(AND(A824&gt;=1,A824&lt;=104),VLOOKUP($A824,Location!$A:$J,6,FALSE),IF(A824=0,"Avant l'ouverture",IF(OR(A824=105,A824=106),"Bonus"))),"")</f>
        <v>Tour 2</v>
      </c>
      <c r="I824" s="21" t="str">
        <f>IF(LEFT(H824,4)="Tour",VLOOKUP(A824,Database!$A:$C,3,FALSE),"")</f>
        <v>C</v>
      </c>
      <c r="J824" s="21" t="str">
        <f>VLOOKUP($A824,Location!$A:$J,7,FALSE)</f>
        <v>Ecosse</v>
      </c>
      <c r="K824" s="21" t="str">
        <f>IFERROR(VLOOKUP(J824,Setup_Team!$B:$C,2,FALSE), "TDB")</f>
        <v>SCO</v>
      </c>
      <c r="L824" s="21" t="str">
        <f>VLOOKUP($A824,Location!$A:$J,8,FALSE)</f>
        <v>Maroc</v>
      </c>
      <c r="M824" s="21" t="str">
        <f>IFERROR(VLOOKUP(L824,Setup_Team!$B:$C,2,FALSE), "TDB")</f>
        <v>MAR</v>
      </c>
      <c r="N824" s="21" t="str">
        <f>VLOOKUP($A824,Location!$A:$J,9,FALSE)</f>
        <v>Foxborough</v>
      </c>
      <c r="O824" s="21" t="str">
        <f>VLOOKUP($A824,Location!$A:$J,10,FALSE)</f>
        <v>Gillette Stadium</v>
      </c>
      <c r="P824" s="27">
        <v>0</v>
      </c>
      <c r="Q824" s="27">
        <v>1</v>
      </c>
      <c r="R824" s="27" t="str">
        <f t="shared" si="73"/>
        <v>0-1</v>
      </c>
      <c r="S824" s="21">
        <v>0</v>
      </c>
      <c r="T824" s="20">
        <f>VLOOKUP($A824,Database!$A:$Y,10,FALSE)</f>
        <v>99</v>
      </c>
      <c r="U824" s="20">
        <f>VLOOKUP($A824,Database!$A:$Y,11,FALSE)</f>
        <v>112</v>
      </c>
      <c r="V824" s="20">
        <f>VLOOKUP($A824,Database!$A:$Y,12,FALSE)</f>
        <v>91</v>
      </c>
      <c r="W824" s="20" t="str">
        <f>VLOOKUP(A824,Database!A:M,13,FALSE)</f>
        <v>Terminé</v>
      </c>
      <c r="X824" s="20">
        <f>VLOOKUP($A824,Database!$A:$Y,20,FALSE)</f>
        <v>0</v>
      </c>
      <c r="Y824" s="20">
        <f>VLOOKUP($A824,Database!$A:$Y,21,FALSE)</f>
        <v>1</v>
      </c>
      <c r="Z824" s="20">
        <f t="shared" si="72"/>
        <v>0</v>
      </c>
      <c r="AA824" s="20">
        <f t="shared" si="74"/>
        <v>1</v>
      </c>
      <c r="AB824" s="20">
        <f t="shared" ca="1" si="75"/>
        <v>91</v>
      </c>
      <c r="AC824" s="20">
        <f t="shared" ca="1" si="76"/>
        <v>1</v>
      </c>
      <c r="AD824" s="20" t="str">
        <f ca="1">IF(AC824=0,"",IF(OR(ISBLANK(P824),ISBLANK(Q824)),"",IF(ISBLANK(VLOOKUP(A824,Database!A:AA,22,FALSE)),"",VLOOKUP(A824,Database!A:AA,22,FALSE))))</f>
        <v>Très rare</v>
      </c>
      <c r="AE824" s="20">
        <f ca="1">IFERROR(
   IF(
     OR(ISBLANK(P824),ISBLANK(Q824)),
     "",
     IF(
       AND(AB824&lt;&gt;"",OR(W824="Terminé",W824="En cours")),
       VLOOKUP(AD824,Setup_ScoreExactBonus!A:D,4,FALSE),
       0
     )),
  0)</f>
        <v>50</v>
      </c>
      <c r="AF824" s="21">
        <f t="shared" ca="1" si="77"/>
        <v>141</v>
      </c>
      <c r="AG824" s="21">
        <f ca="1">SUMIFS(AF$2:AF824,D$2:D824,D824)</f>
        <v>1528</v>
      </c>
    </row>
    <row r="825" spans="1:33" hidden="1" x14ac:dyDescent="0.35">
      <c r="A825" s="21">
        <f>IF(ISBLANK(B825),"",COUNTIF(B$2:B825,B825))-1</f>
        <v>30</v>
      </c>
      <c r="B825" s="27">
        <v>14</v>
      </c>
      <c r="C825" s="10">
        <f>VLOOKUP($A825+IF($A825=0,1,0),Database!$A:$Y,7,FALSE)</f>
        <v>46193</v>
      </c>
      <c r="D825" s="21" t="str">
        <f>VLOOKUP(Pronostics!$B825,Setup_MPP!$A:$G,3,FALSE)</f>
        <v>MarieEYT</v>
      </c>
      <c r="E825" s="21" t="str">
        <f>VLOOKUP(Pronostics!$B825,Setup_MPP!$A:$G,2,FALSE)</f>
        <v>Marie EXBRAYAT</v>
      </c>
      <c r="F825" s="21" t="str">
        <f>VLOOKUP($B825,Setup_MPP!$A:$E,4,FALSE)</f>
        <v>#FFAFD2</v>
      </c>
      <c r="G825" s="21" t="str">
        <f>VLOOKUP($B825,Setup_MPP!$A:$E,5,FALSE)</f>
        <v>#F2589B</v>
      </c>
      <c r="H825" s="21" t="str">
        <f>IFERROR(IF(AND(A825&gt;=1,A825&lt;=104),VLOOKUP($A825,Location!$A:$J,6,FALSE),IF(A825=0,"Avant l'ouverture",IF(OR(A825=105,A825=106),"Bonus"))),"")</f>
        <v>Tour 2</v>
      </c>
      <c r="I825" s="21" t="str">
        <f>IF(LEFT(H825,4)="Tour",VLOOKUP(A825,Database!$A:$C,3,FALSE),"")</f>
        <v>C</v>
      </c>
      <c r="J825" s="21" t="str">
        <f>VLOOKUP($A825,Location!$A:$J,7,FALSE)</f>
        <v>Ecosse</v>
      </c>
      <c r="K825" s="21" t="str">
        <f>IFERROR(VLOOKUP(J825,Setup_Team!$B:$C,2,FALSE), "TDB")</f>
        <v>SCO</v>
      </c>
      <c r="L825" s="21" t="str">
        <f>VLOOKUP($A825,Location!$A:$J,8,FALSE)</f>
        <v>Maroc</v>
      </c>
      <c r="M825" s="21" t="str">
        <f>IFERROR(VLOOKUP(L825,Setup_Team!$B:$C,2,FALSE), "TDB")</f>
        <v>MAR</v>
      </c>
      <c r="N825" s="21" t="str">
        <f>VLOOKUP($A825,Location!$A:$J,9,FALSE)</f>
        <v>Foxborough</v>
      </c>
      <c r="O825" s="21" t="str">
        <f>VLOOKUP($A825,Location!$A:$J,10,FALSE)</f>
        <v>Gillette Stadium</v>
      </c>
      <c r="P825" s="27">
        <v>1</v>
      </c>
      <c r="Q825" s="27">
        <v>2</v>
      </c>
      <c r="R825" s="27" t="str">
        <f t="shared" si="73"/>
        <v>1-2</v>
      </c>
      <c r="S825" s="21">
        <v>0</v>
      </c>
      <c r="T825" s="20">
        <f>VLOOKUP($A825,Database!$A:$Y,10,FALSE)</f>
        <v>99</v>
      </c>
      <c r="U825" s="20">
        <f>VLOOKUP($A825,Database!$A:$Y,11,FALSE)</f>
        <v>112</v>
      </c>
      <c r="V825" s="20">
        <f>VLOOKUP($A825,Database!$A:$Y,12,FALSE)</f>
        <v>91</v>
      </c>
      <c r="W825" s="20" t="str">
        <f>VLOOKUP(A825,Database!A:M,13,FALSE)</f>
        <v>Terminé</v>
      </c>
      <c r="X825" s="20">
        <f>VLOOKUP($A825,Database!$A:$Y,20,FALSE)</f>
        <v>0</v>
      </c>
      <c r="Y825" s="20">
        <f>VLOOKUP($A825,Database!$A:$Y,21,FALSE)</f>
        <v>1</v>
      </c>
      <c r="Z825" s="20">
        <f t="shared" si="72"/>
        <v>0</v>
      </c>
      <c r="AA825" s="20">
        <f t="shared" si="74"/>
        <v>1</v>
      </c>
      <c r="AB825" s="20">
        <f t="shared" ca="1" si="75"/>
        <v>91</v>
      </c>
      <c r="AC825" s="20">
        <f t="shared" ca="1" si="76"/>
        <v>0</v>
      </c>
      <c r="AD825" s="20" t="str">
        <f ca="1">IF(AC825=0,"",IF(OR(ISBLANK(P825),ISBLANK(Q825)),"",IF(ISBLANK(VLOOKUP(A825,Database!A:AA,22,FALSE)),"",VLOOKUP(A825,Database!A:AA,22,FALSE))))</f>
        <v/>
      </c>
      <c r="AE825" s="20">
        <f ca="1">IFERROR(
   IF(
     OR(ISBLANK(P825),ISBLANK(Q825)),
     "",
     IF(
       AND(AB825&lt;&gt;"",OR(W825="Terminé",W825="En cours")),
       VLOOKUP(AD825,Setup_ScoreExactBonus!A:D,4,FALSE),
       0
     )),
  0)</f>
        <v>0</v>
      </c>
      <c r="AF825" s="21">
        <f t="shared" ca="1" si="77"/>
        <v>91</v>
      </c>
      <c r="AG825" s="21">
        <f ca="1">SUMIFS(AF$2:AF825,D$2:D825,D825)</f>
        <v>1160</v>
      </c>
    </row>
    <row r="826" spans="1:33" hidden="1" x14ac:dyDescent="0.35">
      <c r="A826" s="21">
        <f>IF(ISBLANK(B826),"",COUNTIF(B$2:B826,B826))-1</f>
        <v>30</v>
      </c>
      <c r="B826" s="27">
        <v>15</v>
      </c>
      <c r="C826" s="10">
        <f>VLOOKUP($A826+IF($A826=0,1,0),Database!$A:$Y,7,FALSE)</f>
        <v>46193</v>
      </c>
      <c r="D826" s="21" t="str">
        <f>VLOOKUP(Pronostics!$B826,Setup_MPP!$A:$G,3,FALSE)</f>
        <v>Amino28</v>
      </c>
      <c r="E826" s="21" t="str">
        <f>VLOOKUP(Pronostics!$B826,Setup_MPP!$A:$G,2,FALSE)</f>
        <v>Amine ZARROUKI</v>
      </c>
      <c r="F826" s="21" t="str">
        <f>VLOOKUP($B826,Setup_MPP!$A:$E,4,FALSE)</f>
        <v>#FF9898</v>
      </c>
      <c r="G826" s="21" t="str">
        <f>VLOOKUP($B826,Setup_MPP!$A:$E,5,FALSE)</f>
        <v>#FF5D5D</v>
      </c>
      <c r="H826" s="21" t="str">
        <f>IFERROR(IF(AND(A826&gt;=1,A826&lt;=104),VLOOKUP($A826,Location!$A:$J,6,FALSE),IF(A826=0,"Avant l'ouverture",IF(OR(A826=105,A826=106),"Bonus"))),"")</f>
        <v>Tour 2</v>
      </c>
      <c r="I826" s="21" t="str">
        <f>IF(LEFT(H826,4)="Tour",VLOOKUP(A826,Database!$A:$C,3,FALSE),"")</f>
        <v>C</v>
      </c>
      <c r="J826" s="21" t="str">
        <f>VLOOKUP($A826,Location!$A:$J,7,FALSE)</f>
        <v>Ecosse</v>
      </c>
      <c r="K826" s="21" t="str">
        <f>IFERROR(VLOOKUP(J826,Setup_Team!$B:$C,2,FALSE), "TDB")</f>
        <v>SCO</v>
      </c>
      <c r="L826" s="21" t="str">
        <f>VLOOKUP($A826,Location!$A:$J,8,FALSE)</f>
        <v>Maroc</v>
      </c>
      <c r="M826" s="21" t="str">
        <f>IFERROR(VLOOKUP(L826,Setup_Team!$B:$C,2,FALSE), "TDB")</f>
        <v>MAR</v>
      </c>
      <c r="N826" s="21" t="str">
        <f>VLOOKUP($A826,Location!$A:$J,9,FALSE)</f>
        <v>Foxborough</v>
      </c>
      <c r="O826" s="21" t="str">
        <f>VLOOKUP($A826,Location!$A:$J,10,FALSE)</f>
        <v>Gillette Stadium</v>
      </c>
      <c r="P826" s="27">
        <v>0</v>
      </c>
      <c r="Q826" s="27">
        <v>2</v>
      </c>
      <c r="R826" s="27" t="str">
        <f t="shared" si="73"/>
        <v>0-2</v>
      </c>
      <c r="S826" s="21">
        <v>0</v>
      </c>
      <c r="T826" s="20">
        <f>VLOOKUP($A826,Database!$A:$Y,10,FALSE)</f>
        <v>99</v>
      </c>
      <c r="U826" s="20">
        <f>VLOOKUP($A826,Database!$A:$Y,11,FALSE)</f>
        <v>112</v>
      </c>
      <c r="V826" s="20">
        <f>VLOOKUP($A826,Database!$A:$Y,12,FALSE)</f>
        <v>91</v>
      </c>
      <c r="W826" s="20" t="str">
        <f>VLOOKUP(A826,Database!A:M,13,FALSE)</f>
        <v>Terminé</v>
      </c>
      <c r="X826" s="20">
        <f>VLOOKUP($A826,Database!$A:$Y,20,FALSE)</f>
        <v>0</v>
      </c>
      <c r="Y826" s="20">
        <f>VLOOKUP($A826,Database!$A:$Y,21,FALSE)</f>
        <v>1</v>
      </c>
      <c r="Z826" s="20">
        <f t="shared" si="72"/>
        <v>0</v>
      </c>
      <c r="AA826" s="20">
        <f t="shared" si="74"/>
        <v>1</v>
      </c>
      <c r="AB826" s="20">
        <f t="shared" ca="1" si="75"/>
        <v>91</v>
      </c>
      <c r="AC826" s="20">
        <f t="shared" ca="1" si="76"/>
        <v>0</v>
      </c>
      <c r="AD826" s="20" t="str">
        <f ca="1">IF(AC826=0,"",IF(OR(ISBLANK(P826),ISBLANK(Q826)),"",IF(ISBLANK(VLOOKUP(A826,Database!A:AA,22,FALSE)),"",VLOOKUP(A826,Database!A:AA,22,FALSE))))</f>
        <v/>
      </c>
      <c r="AE826" s="20">
        <f ca="1">IFERROR(
   IF(
     OR(ISBLANK(P826),ISBLANK(Q826)),
     "",
     IF(
       AND(AB826&lt;&gt;"",OR(W826="Terminé",W826="En cours")),
       VLOOKUP(AD826,Setup_ScoreExactBonus!A:D,4,FALSE),
       0
     )),
  0)</f>
        <v>0</v>
      </c>
      <c r="AF826" s="21">
        <f t="shared" ca="1" si="77"/>
        <v>91</v>
      </c>
      <c r="AG826" s="21">
        <f ca="1">SUMIFS(AF$2:AF826,D$2:D826,D826)</f>
        <v>1226</v>
      </c>
    </row>
    <row r="827" spans="1:33" hidden="1" x14ac:dyDescent="0.35">
      <c r="A827" s="21">
        <f>IF(ISBLANK(B827),"",COUNTIF(B$2:B827,B827))-1</f>
        <v>30</v>
      </c>
      <c r="B827" s="27">
        <v>16</v>
      </c>
      <c r="C827" s="10">
        <f>VLOOKUP($A827+IF($A827=0,1,0),Database!$A:$Y,7,FALSE)</f>
        <v>46193</v>
      </c>
      <c r="D827" s="21" t="str">
        <f>VLOOKUP(Pronostics!$B827,Setup_MPP!$A:$G,3,FALSE)</f>
        <v>RomaLaura</v>
      </c>
      <c r="E827" s="21" t="str">
        <f>VLOOKUP(Pronostics!$B827,Setup_MPP!$A:$G,2,FALSE)</f>
        <v>Laura GIULIANO</v>
      </c>
      <c r="F827" s="21" t="str">
        <f>VLOOKUP($B827,Setup_MPP!$A:$E,4,FALSE)</f>
        <v>#86A4FE</v>
      </c>
      <c r="G827" s="21" t="str">
        <f>VLOOKUP($B827,Setup_MPP!$A:$E,5,FALSE)</f>
        <v>#3769FF</v>
      </c>
      <c r="H827" s="21" t="str">
        <f>IFERROR(IF(AND(A827&gt;=1,A827&lt;=104),VLOOKUP($A827,Location!$A:$J,6,FALSE),IF(A827=0,"Avant l'ouverture",IF(OR(A827=105,A827=106),"Bonus"))),"")</f>
        <v>Tour 2</v>
      </c>
      <c r="I827" s="21" t="str">
        <f>IF(LEFT(H827,4)="Tour",VLOOKUP(A827,Database!$A:$C,3,FALSE),"")</f>
        <v>C</v>
      </c>
      <c r="J827" s="21" t="str">
        <f>VLOOKUP($A827,Location!$A:$J,7,FALSE)</f>
        <v>Ecosse</v>
      </c>
      <c r="K827" s="21" t="str">
        <f>IFERROR(VLOOKUP(J827,Setup_Team!$B:$C,2,FALSE), "TDB")</f>
        <v>SCO</v>
      </c>
      <c r="L827" s="21" t="str">
        <f>VLOOKUP($A827,Location!$A:$J,8,FALSE)</f>
        <v>Maroc</v>
      </c>
      <c r="M827" s="21" t="str">
        <f>IFERROR(VLOOKUP(L827,Setup_Team!$B:$C,2,FALSE), "TDB")</f>
        <v>MAR</v>
      </c>
      <c r="N827" s="21" t="str">
        <f>VLOOKUP($A827,Location!$A:$J,9,FALSE)</f>
        <v>Foxborough</v>
      </c>
      <c r="O827" s="21" t="str">
        <f>VLOOKUP($A827,Location!$A:$J,10,FALSE)</f>
        <v>Gillette Stadium</v>
      </c>
      <c r="P827" s="27">
        <v>0</v>
      </c>
      <c r="Q827" s="27">
        <v>1</v>
      </c>
      <c r="R827" s="27" t="str">
        <f t="shared" si="73"/>
        <v>0-1</v>
      </c>
      <c r="S827" s="21">
        <v>0</v>
      </c>
      <c r="T827" s="20">
        <f>VLOOKUP($A827,Database!$A:$Y,10,FALSE)</f>
        <v>99</v>
      </c>
      <c r="U827" s="20">
        <f>VLOOKUP($A827,Database!$A:$Y,11,FALSE)</f>
        <v>112</v>
      </c>
      <c r="V827" s="20">
        <f>VLOOKUP($A827,Database!$A:$Y,12,FALSE)</f>
        <v>91</v>
      </c>
      <c r="W827" s="20" t="str">
        <f>VLOOKUP(A827,Database!A:M,13,FALSE)</f>
        <v>Terminé</v>
      </c>
      <c r="X827" s="20">
        <f>VLOOKUP($A827,Database!$A:$Y,20,FALSE)</f>
        <v>0</v>
      </c>
      <c r="Y827" s="20">
        <f>VLOOKUP($A827,Database!$A:$Y,21,FALSE)</f>
        <v>1</v>
      </c>
      <c r="Z827" s="20">
        <f t="shared" si="72"/>
        <v>0</v>
      </c>
      <c r="AA827" s="20">
        <f t="shared" si="74"/>
        <v>1</v>
      </c>
      <c r="AB827" s="20">
        <f t="shared" ca="1" si="75"/>
        <v>91</v>
      </c>
      <c r="AC827" s="20">
        <f t="shared" ca="1" si="76"/>
        <v>1</v>
      </c>
      <c r="AD827" s="20" t="str">
        <f ca="1">IF(AC827=0,"",IF(OR(ISBLANK(P827),ISBLANK(Q827)),"",IF(ISBLANK(VLOOKUP(A827,Database!A:AA,22,FALSE)),"",VLOOKUP(A827,Database!A:AA,22,FALSE))))</f>
        <v>Très rare</v>
      </c>
      <c r="AE827" s="20">
        <f ca="1">IFERROR(
   IF(
     OR(ISBLANK(P827),ISBLANK(Q827)),
     "",
     IF(
       AND(AB827&lt;&gt;"",OR(W827="Terminé",W827="En cours")),
       VLOOKUP(AD827,Setup_ScoreExactBonus!A:D,4,FALSE),
       0
     )),
  0)</f>
        <v>50</v>
      </c>
      <c r="AF827" s="21">
        <f t="shared" ca="1" si="77"/>
        <v>141</v>
      </c>
      <c r="AG827" s="21">
        <f ca="1">SUMIFS(AF$2:AF827,D$2:D827,D827)</f>
        <v>847</v>
      </c>
    </row>
    <row r="828" spans="1:33" hidden="1" x14ac:dyDescent="0.35">
      <c r="A828" s="21">
        <f>IF(ISBLANK(B828),"",COUNTIF(B$2:B828,B828))-1</f>
        <v>30</v>
      </c>
      <c r="B828" s="27">
        <v>17</v>
      </c>
      <c r="C828" s="10">
        <f>VLOOKUP($A828+IF($A828=0,1,0),Database!$A:$Y,7,FALSE)</f>
        <v>46193</v>
      </c>
      <c r="D828" s="21" t="str">
        <f>VLOOKUP(Pronostics!$B828,Setup_MPP!$A:$G,3,FALSE)</f>
        <v>Julien_cri</v>
      </c>
      <c r="E828" s="21" t="str">
        <f>VLOOKUP(Pronostics!$B828,Setup_MPP!$A:$G,2,FALSE)</f>
        <v>Julien CRIMOTEL</v>
      </c>
      <c r="F828" s="21" t="str">
        <f>VLOOKUP($B828,Setup_MPP!$A:$E,4,FALSE)</f>
        <v>#FFB0B0</v>
      </c>
      <c r="G828" s="21" t="str">
        <f>VLOOKUP($B828,Setup_MPP!$A:$E,5,FALSE)</f>
        <v>#F25757</v>
      </c>
      <c r="H828" s="21" t="str">
        <f>IFERROR(IF(AND(A828&gt;=1,A828&lt;=104),VLOOKUP($A828,Location!$A:$J,6,FALSE),IF(A828=0,"Avant l'ouverture",IF(OR(A828=105,A828=106),"Bonus"))),"")</f>
        <v>Tour 2</v>
      </c>
      <c r="I828" s="21" t="str">
        <f>IF(LEFT(H828,4)="Tour",VLOOKUP(A828,Database!$A:$C,3,FALSE),"")</f>
        <v>C</v>
      </c>
      <c r="J828" s="21" t="str">
        <f>VLOOKUP($A828,Location!$A:$J,7,FALSE)</f>
        <v>Ecosse</v>
      </c>
      <c r="K828" s="21" t="str">
        <f>IFERROR(VLOOKUP(J828,Setup_Team!$B:$C,2,FALSE), "TDB")</f>
        <v>SCO</v>
      </c>
      <c r="L828" s="21" t="str">
        <f>VLOOKUP($A828,Location!$A:$J,8,FALSE)</f>
        <v>Maroc</v>
      </c>
      <c r="M828" s="21" t="str">
        <f>IFERROR(VLOOKUP(L828,Setup_Team!$B:$C,2,FALSE), "TDB")</f>
        <v>MAR</v>
      </c>
      <c r="N828" s="21" t="str">
        <f>VLOOKUP($A828,Location!$A:$J,9,FALSE)</f>
        <v>Foxborough</v>
      </c>
      <c r="O828" s="21" t="str">
        <f>VLOOKUP($A828,Location!$A:$J,10,FALSE)</f>
        <v>Gillette Stadium</v>
      </c>
      <c r="P828" s="27">
        <v>2</v>
      </c>
      <c r="Q828" s="27">
        <v>2</v>
      </c>
      <c r="R828" s="27" t="str">
        <f t="shared" si="73"/>
        <v>2-2</v>
      </c>
      <c r="S828" s="21">
        <v>1</v>
      </c>
      <c r="T828" s="20">
        <f>VLOOKUP($A828,Database!$A:$Y,10,FALSE)</f>
        <v>99</v>
      </c>
      <c r="U828" s="20">
        <f>VLOOKUP($A828,Database!$A:$Y,11,FALSE)</f>
        <v>112</v>
      </c>
      <c r="V828" s="20">
        <f>VLOOKUP($A828,Database!$A:$Y,12,FALSE)</f>
        <v>91</v>
      </c>
      <c r="W828" s="20" t="str">
        <f>VLOOKUP(A828,Database!A:M,13,FALSE)</f>
        <v>Terminé</v>
      </c>
      <c r="X828" s="20">
        <f>VLOOKUP($A828,Database!$A:$Y,20,FALSE)</f>
        <v>0</v>
      </c>
      <c r="Y828" s="20">
        <f>VLOOKUP($A828,Database!$A:$Y,21,FALSE)</f>
        <v>1</v>
      </c>
      <c r="Z828" s="20">
        <f t="shared" si="72"/>
        <v>0</v>
      </c>
      <c r="AA828" s="20">
        <f t="shared" si="74"/>
        <v>0</v>
      </c>
      <c r="AB828" s="20">
        <f t="shared" ca="1" si="75"/>
        <v>0</v>
      </c>
      <c r="AC828" s="20">
        <f t="shared" ca="1" si="76"/>
        <v>0</v>
      </c>
      <c r="AD828" s="20" t="str">
        <f ca="1">IF(AC828=0,"",IF(OR(ISBLANK(P828),ISBLANK(Q828)),"",IF(ISBLANK(VLOOKUP(A828,Database!A:AA,22,FALSE)),"",VLOOKUP(A828,Database!A:AA,22,FALSE))))</f>
        <v/>
      </c>
      <c r="AE828" s="20">
        <f ca="1">IFERROR(
   IF(
     OR(ISBLANK(P828),ISBLANK(Q828)),
     "",
     IF(
       AND(AB828&lt;&gt;"",OR(W828="Terminé",W828="En cours")),
       VLOOKUP(AD828,Setup_ScoreExactBonus!A:D,4,FALSE),
       0
     )),
  0)</f>
        <v>0</v>
      </c>
      <c r="AF828" s="21">
        <f t="shared" ca="1" si="77"/>
        <v>0</v>
      </c>
      <c r="AG828" s="21">
        <f ca="1">SUMIFS(AF$2:AF828,D$2:D828,D828)</f>
        <v>1121</v>
      </c>
    </row>
    <row r="829" spans="1:33" hidden="1" x14ac:dyDescent="0.35">
      <c r="A829" s="21">
        <f>IF(ISBLANK(B829),"",COUNTIF(B$2:B829,B829))-1</f>
        <v>30</v>
      </c>
      <c r="B829" s="27">
        <v>18</v>
      </c>
      <c r="C829" s="10">
        <f>VLOOKUP($A829+IF($A829=0,1,0),Database!$A:$Y,7,FALSE)</f>
        <v>46193</v>
      </c>
      <c r="D829" s="21" t="str">
        <f>VLOOKUP(Pronostics!$B829,Setup_MPP!$A:$G,3,FALSE)</f>
        <v>Cartone</v>
      </c>
      <c r="E829" s="21" t="str">
        <f>VLOOKUP(Pronostics!$B829,Setup_MPP!$A:$G,2,FALSE)</f>
        <v>Quentin CARTON</v>
      </c>
      <c r="F829" s="21" t="str">
        <f>VLOOKUP($B829,Setup_MPP!$A:$E,4,FALSE)</f>
        <v>#F0BC42</v>
      </c>
      <c r="G829" s="21" t="str">
        <f>VLOOKUP($B829,Setup_MPP!$A:$E,5,FALSE)</f>
        <v>#8E1F2F</v>
      </c>
      <c r="H829" s="21" t="str">
        <f>IFERROR(IF(AND(A829&gt;=1,A829&lt;=104),VLOOKUP($A829,Location!$A:$J,6,FALSE),IF(A829=0,"Avant l'ouverture",IF(OR(A829=105,A829=106),"Bonus"))),"")</f>
        <v>Tour 2</v>
      </c>
      <c r="I829" s="21" t="str">
        <f>IF(LEFT(H829,4)="Tour",VLOOKUP(A829,Database!$A:$C,3,FALSE),"")</f>
        <v>C</v>
      </c>
      <c r="J829" s="21" t="str">
        <f>VLOOKUP($A829,Location!$A:$J,7,FALSE)</f>
        <v>Ecosse</v>
      </c>
      <c r="K829" s="21" t="str">
        <f>IFERROR(VLOOKUP(J829,Setup_Team!$B:$C,2,FALSE), "TDB")</f>
        <v>SCO</v>
      </c>
      <c r="L829" s="21" t="str">
        <f>VLOOKUP($A829,Location!$A:$J,8,FALSE)</f>
        <v>Maroc</v>
      </c>
      <c r="M829" s="21" t="str">
        <f>IFERROR(VLOOKUP(L829,Setup_Team!$B:$C,2,FALSE), "TDB")</f>
        <v>MAR</v>
      </c>
      <c r="N829" s="21" t="str">
        <f>VLOOKUP($A829,Location!$A:$J,9,FALSE)</f>
        <v>Foxborough</v>
      </c>
      <c r="O829" s="21" t="str">
        <f>VLOOKUP($A829,Location!$A:$J,10,FALSE)</f>
        <v>Gillette Stadium</v>
      </c>
      <c r="P829" s="27">
        <v>2</v>
      </c>
      <c r="Q829" s="27">
        <v>3</v>
      </c>
      <c r="R829" s="27" t="str">
        <f t="shared" si="73"/>
        <v>2-3</v>
      </c>
      <c r="S829" s="21">
        <v>0</v>
      </c>
      <c r="T829" s="20">
        <f>VLOOKUP($A829,Database!$A:$Y,10,FALSE)</f>
        <v>99</v>
      </c>
      <c r="U829" s="20">
        <f>VLOOKUP($A829,Database!$A:$Y,11,FALSE)</f>
        <v>112</v>
      </c>
      <c r="V829" s="20">
        <f>VLOOKUP($A829,Database!$A:$Y,12,FALSE)</f>
        <v>91</v>
      </c>
      <c r="W829" s="20" t="str">
        <f>VLOOKUP(A829,Database!A:M,13,FALSE)</f>
        <v>Terminé</v>
      </c>
      <c r="X829" s="20">
        <f>VLOOKUP($A829,Database!$A:$Y,20,FALSE)</f>
        <v>0</v>
      </c>
      <c r="Y829" s="20">
        <f>VLOOKUP($A829,Database!$A:$Y,21,FALSE)</f>
        <v>1</v>
      </c>
      <c r="Z829" s="20">
        <f t="shared" si="72"/>
        <v>0</v>
      </c>
      <c r="AA829" s="20">
        <f t="shared" si="74"/>
        <v>1</v>
      </c>
      <c r="AB829" s="20">
        <f t="shared" ca="1" si="75"/>
        <v>91</v>
      </c>
      <c r="AC829" s="20">
        <f t="shared" ca="1" si="76"/>
        <v>0</v>
      </c>
      <c r="AD829" s="20" t="str">
        <f ca="1">IF(AC829=0,"",IF(OR(ISBLANK(P829),ISBLANK(Q829)),"",IF(ISBLANK(VLOOKUP(A829,Database!A:AA,22,FALSE)),"",VLOOKUP(A829,Database!A:AA,22,FALSE))))</f>
        <v/>
      </c>
      <c r="AE829" s="20">
        <f ca="1">IFERROR(
   IF(
     OR(ISBLANK(P829),ISBLANK(Q829)),
     "",
     IF(
       AND(AB829&lt;&gt;"",OR(W829="Terminé",W829="En cours")),
       VLOOKUP(AD829,Setup_ScoreExactBonus!A:D,4,FALSE),
       0
     )),
  0)</f>
        <v>0</v>
      </c>
      <c r="AF829" s="21">
        <f t="shared" ca="1" si="77"/>
        <v>91</v>
      </c>
      <c r="AG829" s="21">
        <f ca="1">SUMIFS(AF$2:AF829,D$2:D829,D829)</f>
        <v>1265</v>
      </c>
    </row>
    <row r="830" spans="1:33" hidden="1" x14ac:dyDescent="0.35">
      <c r="A830" s="21">
        <f>IF(ISBLANK(B830),"",COUNTIF(B$2:B830,B830))-1</f>
        <v>30</v>
      </c>
      <c r="B830" s="27">
        <v>19</v>
      </c>
      <c r="C830" s="10">
        <f>VLOOKUP($A830+IF($A830=0,1,0),Database!$A:$Y,7,FALSE)</f>
        <v>46193</v>
      </c>
      <c r="D830" s="21" t="str">
        <f>VLOOKUP(Pronostics!$B830,Setup_MPP!$A:$G,3,FALSE)</f>
        <v>YramVi</v>
      </c>
      <c r="E830" s="21" t="str">
        <f>VLOOKUP(Pronostics!$B830,Setup_MPP!$A:$G,2,FALSE)</f>
        <v>Eyram TETSHIE</v>
      </c>
      <c r="F830" s="21" t="str">
        <f>VLOOKUP($B830,Setup_MPP!$A:$E,4,FALSE)</f>
        <v>#E8B28F</v>
      </c>
      <c r="G830" s="21" t="str">
        <f>VLOOKUP($B830,Setup_MPP!$A:$E,5,FALSE)</f>
        <v>#E65568</v>
      </c>
      <c r="H830" s="21" t="str">
        <f>IFERROR(IF(AND(A830&gt;=1,A830&lt;=104),VLOOKUP($A830,Location!$A:$J,6,FALSE),IF(A830=0,"Avant l'ouverture",IF(OR(A830=105,A830=106),"Bonus"))),"")</f>
        <v>Tour 2</v>
      </c>
      <c r="I830" s="21" t="str">
        <f>IF(LEFT(H830,4)="Tour",VLOOKUP(A830,Database!$A:$C,3,FALSE),"")</f>
        <v>C</v>
      </c>
      <c r="J830" s="21" t="str">
        <f>VLOOKUP($A830,Location!$A:$J,7,FALSE)</f>
        <v>Ecosse</v>
      </c>
      <c r="K830" s="21" t="str">
        <f>IFERROR(VLOOKUP(J830,Setup_Team!$B:$C,2,FALSE), "TDB")</f>
        <v>SCO</v>
      </c>
      <c r="L830" s="21" t="str">
        <f>VLOOKUP($A830,Location!$A:$J,8,FALSE)</f>
        <v>Maroc</v>
      </c>
      <c r="M830" s="21" t="str">
        <f>IFERROR(VLOOKUP(L830,Setup_Team!$B:$C,2,FALSE), "TDB")</f>
        <v>MAR</v>
      </c>
      <c r="N830" s="21" t="str">
        <f>VLOOKUP($A830,Location!$A:$J,9,FALSE)</f>
        <v>Foxborough</v>
      </c>
      <c r="O830" s="21" t="str">
        <f>VLOOKUP($A830,Location!$A:$J,10,FALSE)</f>
        <v>Gillette Stadium</v>
      </c>
      <c r="P830" s="27">
        <v>0</v>
      </c>
      <c r="Q830" s="27">
        <v>2</v>
      </c>
      <c r="R830" s="27" t="str">
        <f t="shared" si="73"/>
        <v>0-2</v>
      </c>
      <c r="S830" s="21">
        <v>0</v>
      </c>
      <c r="T830" s="20">
        <f>VLOOKUP($A830,Database!$A:$Y,10,FALSE)</f>
        <v>99</v>
      </c>
      <c r="U830" s="20">
        <f>VLOOKUP($A830,Database!$A:$Y,11,FALSE)</f>
        <v>112</v>
      </c>
      <c r="V830" s="20">
        <f>VLOOKUP($A830,Database!$A:$Y,12,FALSE)</f>
        <v>91</v>
      </c>
      <c r="W830" s="20" t="str">
        <f>VLOOKUP(A830,Database!A:M,13,FALSE)</f>
        <v>Terminé</v>
      </c>
      <c r="X830" s="20">
        <f>VLOOKUP($A830,Database!$A:$Y,20,FALSE)</f>
        <v>0</v>
      </c>
      <c r="Y830" s="20">
        <f>VLOOKUP($A830,Database!$A:$Y,21,FALSE)</f>
        <v>1</v>
      </c>
      <c r="Z830" s="20">
        <f t="shared" si="72"/>
        <v>0</v>
      </c>
      <c r="AA830" s="20">
        <f t="shared" si="74"/>
        <v>1</v>
      </c>
      <c r="AB830" s="20">
        <f t="shared" ca="1" si="75"/>
        <v>91</v>
      </c>
      <c r="AC830" s="20">
        <f t="shared" ca="1" si="76"/>
        <v>0</v>
      </c>
      <c r="AD830" s="20" t="str">
        <f ca="1">IF(AC830=0,"",IF(OR(ISBLANK(P830),ISBLANK(Q830)),"",IF(ISBLANK(VLOOKUP(A830,Database!A:AA,22,FALSE)),"",VLOOKUP(A830,Database!A:AA,22,FALSE))))</f>
        <v/>
      </c>
      <c r="AE830" s="20">
        <f ca="1">IFERROR(
   IF(
     OR(ISBLANK(P830),ISBLANK(Q830)),
     "",
     IF(
       AND(AB830&lt;&gt;"",OR(W830="Terminé",W830="En cours")),
       VLOOKUP(AD830,Setup_ScoreExactBonus!A:D,4,FALSE),
       0
     )),
  0)</f>
        <v>0</v>
      </c>
      <c r="AF830" s="21">
        <f t="shared" ca="1" si="77"/>
        <v>91</v>
      </c>
      <c r="AG830" s="21">
        <f ca="1">SUMIFS(AF$2:AF830,D$2:D830,D830)</f>
        <v>1135</v>
      </c>
    </row>
    <row r="831" spans="1:33" hidden="1" x14ac:dyDescent="0.35">
      <c r="A831" s="21">
        <f>IF(ISBLANK(B831),"",COUNTIF(B$2:B831,B831))-1</f>
        <v>30</v>
      </c>
      <c r="B831" s="27">
        <v>20</v>
      </c>
      <c r="C831" s="10">
        <f>VLOOKUP($A831+IF($A831=0,1,0),Database!$A:$Y,7,FALSE)</f>
        <v>46193</v>
      </c>
      <c r="D831" s="21" t="str">
        <f>VLOOKUP(Pronostics!$B831,Setup_MPP!$A:$G,3,FALSE)</f>
        <v>Anis_MaFihache</v>
      </c>
      <c r="E831" s="21" t="str">
        <f>VLOOKUP(Pronostics!$B831,Setup_MPP!$A:$G,2,FALSE)</f>
        <v>Anis LEBIK</v>
      </c>
      <c r="F831" s="21" t="str">
        <f>VLOOKUP($B831,Setup_MPP!$A:$E,4,FALSE)</f>
        <v>#60DC8C</v>
      </c>
      <c r="G831" s="21" t="str">
        <f>VLOOKUP($B831,Setup_MPP!$A:$E,5,FALSE)</f>
        <v>#22A34F</v>
      </c>
      <c r="H831" s="21" t="str">
        <f>IFERROR(IF(AND(A831&gt;=1,A831&lt;=104),VLOOKUP($A831,Location!$A:$J,6,FALSE),IF(A831=0,"Avant l'ouverture",IF(OR(A831=105,A831=106),"Bonus"))),"")</f>
        <v>Tour 2</v>
      </c>
      <c r="I831" s="21" t="str">
        <f>IF(LEFT(H831,4)="Tour",VLOOKUP(A831,Database!$A:$C,3,FALSE),"")</f>
        <v>C</v>
      </c>
      <c r="J831" s="21" t="str">
        <f>VLOOKUP($A831,Location!$A:$J,7,FALSE)</f>
        <v>Ecosse</v>
      </c>
      <c r="K831" s="21" t="str">
        <f>IFERROR(VLOOKUP(J831,Setup_Team!$B:$C,2,FALSE), "TDB")</f>
        <v>SCO</v>
      </c>
      <c r="L831" s="21" t="str">
        <f>VLOOKUP($A831,Location!$A:$J,8,FALSE)</f>
        <v>Maroc</v>
      </c>
      <c r="M831" s="21" t="str">
        <f>IFERROR(VLOOKUP(L831,Setup_Team!$B:$C,2,FALSE), "TDB")</f>
        <v>MAR</v>
      </c>
      <c r="N831" s="21" t="str">
        <f>VLOOKUP($A831,Location!$A:$J,9,FALSE)</f>
        <v>Foxborough</v>
      </c>
      <c r="O831" s="21" t="str">
        <f>VLOOKUP($A831,Location!$A:$J,10,FALSE)</f>
        <v>Gillette Stadium</v>
      </c>
      <c r="P831" s="27">
        <v>2</v>
      </c>
      <c r="Q831" s="27">
        <v>2</v>
      </c>
      <c r="R831" s="27" t="str">
        <f t="shared" si="73"/>
        <v>2-2</v>
      </c>
      <c r="S831" s="21">
        <v>0</v>
      </c>
      <c r="T831" s="20">
        <f>VLOOKUP($A831,Database!$A:$Y,10,FALSE)</f>
        <v>99</v>
      </c>
      <c r="U831" s="20">
        <f>VLOOKUP($A831,Database!$A:$Y,11,FALSE)</f>
        <v>112</v>
      </c>
      <c r="V831" s="20">
        <f>VLOOKUP($A831,Database!$A:$Y,12,FALSE)</f>
        <v>91</v>
      </c>
      <c r="W831" s="20" t="str">
        <f>VLOOKUP(A831,Database!A:M,13,FALSE)</f>
        <v>Terminé</v>
      </c>
      <c r="X831" s="20">
        <f>VLOOKUP($A831,Database!$A:$Y,20,FALSE)</f>
        <v>0</v>
      </c>
      <c r="Y831" s="20">
        <f>VLOOKUP($A831,Database!$A:$Y,21,FALSE)</f>
        <v>1</v>
      </c>
      <c r="Z831" s="20">
        <f t="shared" si="72"/>
        <v>0</v>
      </c>
      <c r="AA831" s="20">
        <f t="shared" si="74"/>
        <v>0</v>
      </c>
      <c r="AB831" s="20">
        <f t="shared" ca="1" si="75"/>
        <v>0</v>
      </c>
      <c r="AC831" s="20">
        <f t="shared" ca="1" si="76"/>
        <v>0</v>
      </c>
      <c r="AD831" s="20" t="str">
        <f ca="1">IF(AC831=0,"",IF(OR(ISBLANK(P831),ISBLANK(Q831)),"",IF(ISBLANK(VLOOKUP(A831,Database!A:AA,22,FALSE)),"",VLOOKUP(A831,Database!A:AA,22,FALSE))))</f>
        <v/>
      </c>
      <c r="AE831" s="20">
        <f ca="1">IFERROR(
   IF(
     OR(ISBLANK(P831),ISBLANK(Q831)),
     "",
     IF(
       AND(AB831&lt;&gt;"",OR(W831="Terminé",W831="En cours")),
       VLOOKUP(AD831,Setup_ScoreExactBonus!A:D,4,FALSE),
       0
     )),
  0)</f>
        <v>0</v>
      </c>
      <c r="AF831" s="21">
        <f t="shared" ca="1" si="77"/>
        <v>0</v>
      </c>
      <c r="AG831" s="21">
        <f ca="1">SUMIFS(AF$2:AF831,D$2:D831,D831)</f>
        <v>1033</v>
      </c>
    </row>
    <row r="832" spans="1:33" hidden="1" x14ac:dyDescent="0.35">
      <c r="A832" s="21">
        <f>IF(ISBLANK(B832),"",COUNTIF(B$2:B832,B832))-1</f>
        <v>30</v>
      </c>
      <c r="B832" s="27">
        <v>21</v>
      </c>
      <c r="C832" s="10">
        <f>VLOOKUP($A832+IF($A832=0,1,0),Database!$A:$Y,7,FALSE)</f>
        <v>46193</v>
      </c>
      <c r="D832" s="21" t="str">
        <f>VLOOKUP(Pronostics!$B832,Setup_MPP!$A:$G,3,FALSE)</f>
        <v>JUJULABOSS13</v>
      </c>
      <c r="E832" s="21" t="str">
        <f>VLOOKUP(Pronostics!$B832,Setup_MPP!$A:$G,2,FALSE)</f>
        <v>Julia BOUANAN</v>
      </c>
      <c r="F832" s="21" t="str">
        <f>VLOOKUP($B832,Setup_MPP!$A:$E,4,FALSE)</f>
        <v>#2FAEE0</v>
      </c>
      <c r="G832" s="21" t="str">
        <f>VLOOKUP($B832,Setup_MPP!$A:$E,5,FALSE)</f>
        <v>#BEA064</v>
      </c>
      <c r="H832" s="21" t="str">
        <f>IFERROR(IF(AND(A832&gt;=1,A832&lt;=104),VLOOKUP($A832,Location!$A:$J,6,FALSE),IF(A832=0,"Avant l'ouverture",IF(OR(A832=105,A832=106),"Bonus"))),"")</f>
        <v>Tour 2</v>
      </c>
      <c r="I832" s="21" t="str">
        <f>IF(LEFT(H832,4)="Tour",VLOOKUP(A832,Database!$A:$C,3,FALSE),"")</f>
        <v>C</v>
      </c>
      <c r="J832" s="21" t="str">
        <f>VLOOKUP($A832,Location!$A:$J,7,FALSE)</f>
        <v>Ecosse</v>
      </c>
      <c r="K832" s="21" t="str">
        <f>IFERROR(VLOOKUP(J832,Setup_Team!$B:$C,2,FALSE), "TDB")</f>
        <v>SCO</v>
      </c>
      <c r="L832" s="21" t="str">
        <f>VLOOKUP($A832,Location!$A:$J,8,FALSE)</f>
        <v>Maroc</v>
      </c>
      <c r="M832" s="21" t="str">
        <f>IFERROR(VLOOKUP(L832,Setup_Team!$B:$C,2,FALSE), "TDB")</f>
        <v>MAR</v>
      </c>
      <c r="N832" s="21" t="str">
        <f>VLOOKUP($A832,Location!$A:$J,9,FALSE)</f>
        <v>Foxborough</v>
      </c>
      <c r="O832" s="21" t="str">
        <f>VLOOKUP($A832,Location!$A:$J,10,FALSE)</f>
        <v>Gillette Stadium</v>
      </c>
      <c r="P832" s="27">
        <v>3</v>
      </c>
      <c r="Q832" s="27">
        <v>3</v>
      </c>
      <c r="R832" s="27" t="str">
        <f t="shared" si="73"/>
        <v>3-3</v>
      </c>
      <c r="S832" s="21">
        <v>0</v>
      </c>
      <c r="T832" s="20">
        <f>VLOOKUP($A832,Database!$A:$Y,10,FALSE)</f>
        <v>99</v>
      </c>
      <c r="U832" s="20">
        <f>VLOOKUP($A832,Database!$A:$Y,11,FALSE)</f>
        <v>112</v>
      </c>
      <c r="V832" s="20">
        <f>VLOOKUP($A832,Database!$A:$Y,12,FALSE)</f>
        <v>91</v>
      </c>
      <c r="W832" s="20" t="str">
        <f>VLOOKUP(A832,Database!A:M,13,FALSE)</f>
        <v>Terminé</v>
      </c>
      <c r="X832" s="20">
        <f>VLOOKUP($A832,Database!$A:$Y,20,FALSE)</f>
        <v>0</v>
      </c>
      <c r="Y832" s="20">
        <f>VLOOKUP($A832,Database!$A:$Y,21,FALSE)</f>
        <v>1</v>
      </c>
      <c r="Z832" s="20">
        <f t="shared" si="72"/>
        <v>0</v>
      </c>
      <c r="AA832" s="20">
        <f t="shared" si="74"/>
        <v>0</v>
      </c>
      <c r="AB832" s="20">
        <f t="shared" ca="1" si="75"/>
        <v>0</v>
      </c>
      <c r="AC832" s="20">
        <f t="shared" ca="1" si="76"/>
        <v>0</v>
      </c>
      <c r="AD832" s="20" t="str">
        <f ca="1">IF(AC832=0,"",IF(OR(ISBLANK(P832),ISBLANK(Q832)),"",IF(ISBLANK(VLOOKUP(A832,Database!A:AA,22,FALSE)),"",VLOOKUP(A832,Database!A:AA,22,FALSE))))</f>
        <v/>
      </c>
      <c r="AE832" s="20">
        <f ca="1">IFERROR(
   IF(
     OR(ISBLANK(P832),ISBLANK(Q832)),
     "",
     IF(
       AND(AB832&lt;&gt;"",OR(W832="Terminé",W832="En cours")),
       VLOOKUP(AD832,Setup_ScoreExactBonus!A:D,4,FALSE),
       0
     )),
  0)</f>
        <v>0</v>
      </c>
      <c r="AF832" s="21">
        <f t="shared" ca="1" si="77"/>
        <v>0</v>
      </c>
      <c r="AG832" s="21">
        <f ca="1">SUMIFS(AF$2:AF832,D$2:D832,D832)</f>
        <v>1067</v>
      </c>
    </row>
    <row r="833" spans="1:33" hidden="1" x14ac:dyDescent="0.35">
      <c r="A833" s="21">
        <f>IF(ISBLANK(B833),"",COUNTIF(B$2:B833,B833))-1</f>
        <v>30</v>
      </c>
      <c r="B833" s="27">
        <v>22</v>
      </c>
      <c r="C833" s="10">
        <f>VLOOKUP($A833+IF($A833=0,1,0),Database!$A:$Y,7,FALSE)</f>
        <v>46193</v>
      </c>
      <c r="D833" s="21" t="str">
        <f>VLOOKUP(Pronostics!$B833,Setup_MPP!$A:$G,3,FALSE)</f>
        <v>Jujumsrd</v>
      </c>
      <c r="E833" s="21" t="str">
        <f>VLOOKUP(Pronostics!$B833,Setup_MPP!$A:$G,2,FALSE)</f>
        <v>Julie Mansard</v>
      </c>
      <c r="F833" s="21" t="str">
        <f>VLOOKUP($B833,Setup_MPP!$A:$E,4,FALSE)</f>
        <v>#41DEF0</v>
      </c>
      <c r="G833" s="21" t="str">
        <f>VLOOKUP($B833,Setup_MPP!$A:$E,5,FALSE)</f>
        <v>#0BA6B7</v>
      </c>
      <c r="H833" s="21" t="str">
        <f>IFERROR(IF(AND(A833&gt;=1,A833&lt;=104),VLOOKUP($A833,Location!$A:$J,6,FALSE),IF(A833=0,"Avant l'ouverture",IF(OR(A833=105,A833=106),"Bonus"))),"")</f>
        <v>Tour 2</v>
      </c>
      <c r="I833" s="21" t="str">
        <f>IF(LEFT(H833,4)="Tour",VLOOKUP(A833,Database!$A:$C,3,FALSE),"")</f>
        <v>C</v>
      </c>
      <c r="J833" s="21" t="str">
        <f>VLOOKUP($A833,Location!$A:$J,7,FALSE)</f>
        <v>Ecosse</v>
      </c>
      <c r="K833" s="21" t="str">
        <f>IFERROR(VLOOKUP(J833,Setup_Team!$B:$C,2,FALSE), "TDB")</f>
        <v>SCO</v>
      </c>
      <c r="L833" s="21" t="str">
        <f>VLOOKUP($A833,Location!$A:$J,8,FALSE)</f>
        <v>Maroc</v>
      </c>
      <c r="M833" s="21" t="str">
        <f>IFERROR(VLOOKUP(L833,Setup_Team!$B:$C,2,FALSE), "TDB")</f>
        <v>MAR</v>
      </c>
      <c r="N833" s="21" t="str">
        <f>VLOOKUP($A833,Location!$A:$J,9,FALSE)</f>
        <v>Foxborough</v>
      </c>
      <c r="O833" s="21" t="str">
        <f>VLOOKUP($A833,Location!$A:$J,10,FALSE)</f>
        <v>Gillette Stadium</v>
      </c>
      <c r="P833" s="27">
        <v>1</v>
      </c>
      <c r="Q833" s="27">
        <v>3</v>
      </c>
      <c r="R833" s="27" t="str">
        <f t="shared" si="73"/>
        <v>1-3</v>
      </c>
      <c r="S833" s="21">
        <v>0</v>
      </c>
      <c r="T833" s="20">
        <f>VLOOKUP($A833,Database!$A:$Y,10,FALSE)</f>
        <v>99</v>
      </c>
      <c r="U833" s="20">
        <f>VLOOKUP($A833,Database!$A:$Y,11,FALSE)</f>
        <v>112</v>
      </c>
      <c r="V833" s="20">
        <f>VLOOKUP($A833,Database!$A:$Y,12,FALSE)</f>
        <v>91</v>
      </c>
      <c r="W833" s="20" t="str">
        <f>VLOOKUP(A833,Database!A:M,13,FALSE)</f>
        <v>Terminé</v>
      </c>
      <c r="X833" s="20">
        <f>VLOOKUP($A833,Database!$A:$Y,20,FALSE)</f>
        <v>0</v>
      </c>
      <c r="Y833" s="20">
        <f>VLOOKUP($A833,Database!$A:$Y,21,FALSE)</f>
        <v>1</v>
      </c>
      <c r="Z833" s="20">
        <f t="shared" si="72"/>
        <v>0</v>
      </c>
      <c r="AA833" s="20">
        <f t="shared" si="74"/>
        <v>1</v>
      </c>
      <c r="AB833" s="20">
        <f t="shared" ca="1" si="75"/>
        <v>91</v>
      </c>
      <c r="AC833" s="20">
        <f t="shared" ca="1" si="76"/>
        <v>0</v>
      </c>
      <c r="AD833" s="20" t="str">
        <f ca="1">IF(AC833=0,"",IF(OR(ISBLANK(P833),ISBLANK(Q833)),"",IF(ISBLANK(VLOOKUP(A833,Database!A:AA,22,FALSE)),"",VLOOKUP(A833,Database!A:AA,22,FALSE))))</f>
        <v/>
      </c>
      <c r="AE833" s="20">
        <f ca="1">IFERROR(
   IF(
     OR(ISBLANK(P833),ISBLANK(Q833)),
     "",
     IF(
       AND(AB833&lt;&gt;"",OR(W833="Terminé",W833="En cours")),
       VLOOKUP(AD833,Setup_ScoreExactBonus!A:D,4,FALSE),
       0
     )),
  0)</f>
        <v>0</v>
      </c>
      <c r="AF833" s="21">
        <f t="shared" ca="1" si="77"/>
        <v>91</v>
      </c>
      <c r="AG833" s="21">
        <f ca="1">SUMIFS(AF$2:AF833,D$2:D833,D833)</f>
        <v>639</v>
      </c>
    </row>
    <row r="834" spans="1:33" hidden="1" x14ac:dyDescent="0.35">
      <c r="A834" s="21">
        <f>IF(ISBLANK(B834),"",COUNTIF(B$2:B834,B834))-1</f>
        <v>30</v>
      </c>
      <c r="B834" s="27">
        <v>23</v>
      </c>
      <c r="C834" s="10">
        <f>VLOOKUP($A834+IF($A834=0,1,0),Database!$A:$Y,7,FALSE)</f>
        <v>46193</v>
      </c>
      <c r="D834" s="21" t="str">
        <f>VLOOKUP(Pronostics!$B834,Setup_MPP!$A:$G,3,FALSE)</f>
        <v>DJUDJUPRONO</v>
      </c>
      <c r="E834" s="21" t="str">
        <f>VLOOKUP(Pronostics!$B834,Setup_MPP!$A:$G,2,FALSE)</f>
        <v>Juliette</v>
      </c>
      <c r="F834" s="21" t="str">
        <f>VLOOKUP($B834,Setup_MPP!$A:$E,4,FALSE)</f>
        <v>#F2A2A2</v>
      </c>
      <c r="G834" s="21" t="str">
        <f>VLOOKUP($B834,Setup_MPP!$A:$E,5,FALSE)</f>
        <v>#C25D5D</v>
      </c>
      <c r="H834" s="21" t="str">
        <f>IFERROR(IF(AND(A834&gt;=1,A834&lt;=104),VLOOKUP($A834,Location!$A:$J,6,FALSE),IF(A834=0,"Avant l'ouverture",IF(OR(A834=105,A834=106),"Bonus"))),"")</f>
        <v>Tour 2</v>
      </c>
      <c r="I834" s="21" t="str">
        <f>IF(LEFT(H834,4)="Tour",VLOOKUP(A834,Database!$A:$C,3,FALSE),"")</f>
        <v>C</v>
      </c>
      <c r="J834" s="21" t="str">
        <f>VLOOKUP($A834,Location!$A:$J,7,FALSE)</f>
        <v>Ecosse</v>
      </c>
      <c r="K834" s="21" t="str">
        <f>IFERROR(VLOOKUP(J834,Setup_Team!$B:$C,2,FALSE), "TDB")</f>
        <v>SCO</v>
      </c>
      <c r="L834" s="21" t="str">
        <f>VLOOKUP($A834,Location!$A:$J,8,FALSE)</f>
        <v>Maroc</v>
      </c>
      <c r="M834" s="21" t="str">
        <f>IFERROR(VLOOKUP(L834,Setup_Team!$B:$C,2,FALSE), "TDB")</f>
        <v>MAR</v>
      </c>
      <c r="N834" s="21" t="str">
        <f>VLOOKUP($A834,Location!$A:$J,9,FALSE)</f>
        <v>Foxborough</v>
      </c>
      <c r="O834" s="21" t="str">
        <f>VLOOKUP($A834,Location!$A:$J,10,FALSE)</f>
        <v>Gillette Stadium</v>
      </c>
      <c r="P834" s="27">
        <v>0</v>
      </c>
      <c r="Q834" s="27">
        <v>2</v>
      </c>
      <c r="R834" s="27" t="str">
        <f t="shared" si="73"/>
        <v>0-2</v>
      </c>
      <c r="S834" s="21">
        <v>0</v>
      </c>
      <c r="T834" s="20">
        <f>VLOOKUP($A834,Database!$A:$Y,10,FALSE)</f>
        <v>99</v>
      </c>
      <c r="U834" s="20">
        <f>VLOOKUP($A834,Database!$A:$Y,11,FALSE)</f>
        <v>112</v>
      </c>
      <c r="V834" s="20">
        <f>VLOOKUP($A834,Database!$A:$Y,12,FALSE)</f>
        <v>91</v>
      </c>
      <c r="W834" s="20" t="str">
        <f>VLOOKUP(A834,Database!A:M,13,FALSE)</f>
        <v>Terminé</v>
      </c>
      <c r="X834" s="20">
        <f>VLOOKUP($A834,Database!$A:$Y,20,FALSE)</f>
        <v>0</v>
      </c>
      <c r="Y834" s="20">
        <f>VLOOKUP($A834,Database!$A:$Y,21,FALSE)</f>
        <v>1</v>
      </c>
      <c r="Z834" s="20">
        <f t="shared" ref="Z834:Z897" si="78">IF(A834=0,0,IF(W834="À venir",0,IF(AND(ISBLANK(P834),ISBLANK(Q834)),1,0)))</f>
        <v>0</v>
      </c>
      <c r="AA834" s="20">
        <f t="shared" si="74"/>
        <v>1</v>
      </c>
      <c r="AB834" s="20">
        <f t="shared" ca="1" si="75"/>
        <v>91</v>
      </c>
      <c r="AC834" s="20">
        <f t="shared" ca="1" si="76"/>
        <v>0</v>
      </c>
      <c r="AD834" s="20" t="str">
        <f ca="1">IF(AC834=0,"",IF(OR(ISBLANK(P834),ISBLANK(Q834)),"",IF(ISBLANK(VLOOKUP(A834,Database!A:AA,22,FALSE)),"",VLOOKUP(A834,Database!A:AA,22,FALSE))))</f>
        <v/>
      </c>
      <c r="AE834" s="20">
        <f ca="1">IFERROR(
   IF(
     OR(ISBLANK(P834),ISBLANK(Q834)),
     "",
     IF(
       AND(AB834&lt;&gt;"",OR(W834="Terminé",W834="En cours")),
       VLOOKUP(AD834,Setup_ScoreExactBonus!A:D,4,FALSE),
       0
     )),
  0)</f>
        <v>0</v>
      </c>
      <c r="AF834" s="21">
        <f t="shared" ca="1" si="77"/>
        <v>91</v>
      </c>
      <c r="AG834" s="21">
        <f ca="1">SUMIFS(AF$2:AF834,D$2:D834,D834)</f>
        <v>789</v>
      </c>
    </row>
    <row r="835" spans="1:33" hidden="1" x14ac:dyDescent="0.35">
      <c r="A835" s="21">
        <f>IF(ISBLANK(B835),"",COUNTIF(B$2:B835,B835))-1</f>
        <v>30</v>
      </c>
      <c r="B835" s="27">
        <v>24</v>
      </c>
      <c r="C835" s="10">
        <f>VLOOKUP($A835+IF($A835=0,1,0),Database!$A:$Y,7,FALSE)</f>
        <v>46193</v>
      </c>
      <c r="D835" s="21" t="str">
        <f>VLOOKUP(Pronostics!$B835,Setup_MPP!$A:$G,3,FALSE)</f>
        <v>Samyaaaaaaaaaa</v>
      </c>
      <c r="E835" s="21" t="str">
        <f>VLOOKUP(Pronostics!$B835,Setup_MPP!$A:$G,2,FALSE)</f>
        <v>Samya ALAOUI</v>
      </c>
      <c r="F835" s="21" t="str">
        <f>VLOOKUP($B835,Setup_MPP!$A:$E,4,FALSE)</f>
        <v>#A2F2C7</v>
      </c>
      <c r="G835" s="21" t="str">
        <f>VLOOKUP($B835,Setup_MPP!$A:$E,5,FALSE)</f>
        <v>#5DC18C</v>
      </c>
      <c r="H835" s="21" t="str">
        <f>IFERROR(IF(AND(A835&gt;=1,A835&lt;=104),VLOOKUP($A835,Location!$A:$J,6,FALSE),IF(A835=0,"Avant l'ouverture",IF(OR(A835=105,A835=106),"Bonus"))),"")</f>
        <v>Tour 2</v>
      </c>
      <c r="I835" s="21" t="str">
        <f>IF(LEFT(H835,4)="Tour",VLOOKUP(A835,Database!$A:$C,3,FALSE),"")</f>
        <v>C</v>
      </c>
      <c r="J835" s="21" t="str">
        <f>VLOOKUP($A835,Location!$A:$J,7,FALSE)</f>
        <v>Ecosse</v>
      </c>
      <c r="K835" s="21" t="str">
        <f>IFERROR(VLOOKUP(J835,Setup_Team!$B:$C,2,FALSE), "TDB")</f>
        <v>SCO</v>
      </c>
      <c r="L835" s="21" t="str">
        <f>VLOOKUP($A835,Location!$A:$J,8,FALSE)</f>
        <v>Maroc</v>
      </c>
      <c r="M835" s="21" t="str">
        <f>IFERROR(VLOOKUP(L835,Setup_Team!$B:$C,2,FALSE), "TDB")</f>
        <v>MAR</v>
      </c>
      <c r="N835" s="21" t="str">
        <f>VLOOKUP($A835,Location!$A:$J,9,FALSE)</f>
        <v>Foxborough</v>
      </c>
      <c r="O835" s="21" t="str">
        <f>VLOOKUP($A835,Location!$A:$J,10,FALSE)</f>
        <v>Gillette Stadium</v>
      </c>
      <c r="P835" s="27">
        <v>0</v>
      </c>
      <c r="Q835" s="27">
        <v>3</v>
      </c>
      <c r="R835" s="27" t="str">
        <f t="shared" ref="R835:R898" si="79">IF(AND(A835&gt;0,A835&lt;=104,W835="Terminé"),TEXT(P835,"0")&amp;"-"&amp;TEXT(Q835,"0"),"")</f>
        <v>0-3</v>
      </c>
      <c r="S835" s="21">
        <v>0</v>
      </c>
      <c r="T835" s="20">
        <f>VLOOKUP($A835,Database!$A:$Y,10,FALSE)</f>
        <v>99</v>
      </c>
      <c r="U835" s="20">
        <f>VLOOKUP($A835,Database!$A:$Y,11,FALSE)</f>
        <v>112</v>
      </c>
      <c r="V835" s="20">
        <f>VLOOKUP($A835,Database!$A:$Y,12,FALSE)</f>
        <v>91</v>
      </c>
      <c r="W835" s="20" t="str">
        <f>VLOOKUP(A835,Database!A:M,13,FALSE)</f>
        <v>Terminé</v>
      </c>
      <c r="X835" s="20">
        <f>VLOOKUP($A835,Database!$A:$Y,20,FALSE)</f>
        <v>0</v>
      </c>
      <c r="Y835" s="20">
        <f>VLOOKUP($A835,Database!$A:$Y,21,FALSE)</f>
        <v>1</v>
      </c>
      <c r="Z835" s="20">
        <f t="shared" si="78"/>
        <v>0</v>
      </c>
      <c r="AA835" s="20">
        <f t="shared" si="74"/>
        <v>1</v>
      </c>
      <c r="AB835" s="20">
        <f t="shared" ca="1" si="75"/>
        <v>91</v>
      </c>
      <c r="AC835" s="20">
        <f t="shared" ca="1" si="76"/>
        <v>0</v>
      </c>
      <c r="AD835" s="20" t="str">
        <f ca="1">IF(AC835=0,"",IF(OR(ISBLANK(P835),ISBLANK(Q835)),"",IF(ISBLANK(VLOOKUP(A835,Database!A:AA,22,FALSE)),"",VLOOKUP(A835,Database!A:AA,22,FALSE))))</f>
        <v/>
      </c>
      <c r="AE835" s="20">
        <f ca="1">IFERROR(
   IF(
     OR(ISBLANK(P835),ISBLANK(Q835)),
     "",
     IF(
       AND(AB835&lt;&gt;"",OR(W835="Terminé",W835="En cours")),
       VLOOKUP(AD835,Setup_ScoreExactBonus!A:D,4,FALSE),
       0
     )),
  0)</f>
        <v>0</v>
      </c>
      <c r="AF835" s="21">
        <f t="shared" ca="1" si="77"/>
        <v>91</v>
      </c>
      <c r="AG835" s="21">
        <f ca="1">SUMIFS(AF$2:AF835,D$2:D835,D835)</f>
        <v>1187</v>
      </c>
    </row>
    <row r="836" spans="1:33" hidden="1" x14ac:dyDescent="0.35">
      <c r="A836" s="21">
        <f>IF(ISBLANK(B836),"",COUNTIF(B$2:B836,B836))-1</f>
        <v>30</v>
      </c>
      <c r="B836" s="27">
        <v>25</v>
      </c>
      <c r="C836" s="10">
        <f>VLOOKUP($A836+IF($A836=0,1,0),Database!$A:$Y,7,FALSE)</f>
        <v>46193</v>
      </c>
      <c r="D836" s="21" t="str">
        <f>VLOOKUP(Pronostics!$B836,Setup_MPP!$A:$G,3,FALSE)</f>
        <v>leaw0808</v>
      </c>
      <c r="E836" s="21" t="str">
        <f>VLOOKUP(Pronostics!$B836,Setup_MPP!$A:$G,2,FALSE)</f>
        <v>Léa WALOCQ</v>
      </c>
      <c r="F836" s="21" t="str">
        <f>VLOOKUP($B836,Setup_MPP!$A:$E,4,FALSE)</f>
        <v>#D1B9EB</v>
      </c>
      <c r="G836" s="21" t="str">
        <f>VLOOKUP($B836,Setup_MPP!$A:$E,5,FALSE)</f>
        <v>#B58BC7</v>
      </c>
      <c r="H836" s="21" t="str">
        <f>IFERROR(IF(AND(A836&gt;=1,A836&lt;=104),VLOOKUP($A836,Location!$A:$J,6,FALSE),IF(A836=0,"Avant l'ouverture",IF(OR(A836=105,A836=106),"Bonus"))),"")</f>
        <v>Tour 2</v>
      </c>
      <c r="I836" s="21" t="str">
        <f>IF(LEFT(H836,4)="Tour",VLOOKUP(A836,Database!$A:$C,3,FALSE),"")</f>
        <v>C</v>
      </c>
      <c r="J836" s="21" t="str">
        <f>VLOOKUP($A836,Location!$A:$J,7,FALSE)</f>
        <v>Ecosse</v>
      </c>
      <c r="K836" s="21" t="str">
        <f>IFERROR(VLOOKUP(J836,Setup_Team!$B:$C,2,FALSE), "TDB")</f>
        <v>SCO</v>
      </c>
      <c r="L836" s="21" t="str">
        <f>VLOOKUP($A836,Location!$A:$J,8,FALSE)</f>
        <v>Maroc</v>
      </c>
      <c r="M836" s="21" t="str">
        <f>IFERROR(VLOOKUP(L836,Setup_Team!$B:$C,2,FALSE), "TDB")</f>
        <v>MAR</v>
      </c>
      <c r="N836" s="21" t="str">
        <f>VLOOKUP($A836,Location!$A:$J,9,FALSE)</f>
        <v>Foxborough</v>
      </c>
      <c r="O836" s="21" t="str">
        <f>VLOOKUP($A836,Location!$A:$J,10,FALSE)</f>
        <v>Gillette Stadium</v>
      </c>
      <c r="P836" s="27">
        <v>0</v>
      </c>
      <c r="Q836" s="27">
        <v>2</v>
      </c>
      <c r="R836" s="27" t="str">
        <f t="shared" si="79"/>
        <v>0-2</v>
      </c>
      <c r="S836" s="21">
        <v>0</v>
      </c>
      <c r="T836" s="20">
        <f>VLOOKUP($A836,Database!$A:$Y,10,FALSE)</f>
        <v>99</v>
      </c>
      <c r="U836" s="20">
        <f>VLOOKUP($A836,Database!$A:$Y,11,FALSE)</f>
        <v>112</v>
      </c>
      <c r="V836" s="20">
        <f>VLOOKUP($A836,Database!$A:$Y,12,FALSE)</f>
        <v>91</v>
      </c>
      <c r="W836" s="20" t="str">
        <f>VLOOKUP(A836,Database!A:M,13,FALSE)</f>
        <v>Terminé</v>
      </c>
      <c r="X836" s="20">
        <f>VLOOKUP($A836,Database!$A:$Y,20,FALSE)</f>
        <v>0</v>
      </c>
      <c r="Y836" s="20">
        <f>VLOOKUP($A836,Database!$A:$Y,21,FALSE)</f>
        <v>1</v>
      </c>
      <c r="Z836" s="20">
        <f t="shared" si="78"/>
        <v>0</v>
      </c>
      <c r="AA836" s="20">
        <f t="shared" si="74"/>
        <v>1</v>
      </c>
      <c r="AB836" s="20">
        <f t="shared" ca="1" si="75"/>
        <v>91</v>
      </c>
      <c r="AC836" s="20">
        <f t="shared" ca="1" si="76"/>
        <v>0</v>
      </c>
      <c r="AD836" s="20" t="str">
        <f ca="1">IF(AC836=0,"",IF(OR(ISBLANK(P836),ISBLANK(Q836)),"",IF(ISBLANK(VLOOKUP(A836,Database!A:AA,22,FALSE)),"",VLOOKUP(A836,Database!A:AA,22,FALSE))))</f>
        <v/>
      </c>
      <c r="AE836" s="20">
        <f ca="1">IFERROR(
   IF(
     OR(ISBLANK(P836),ISBLANK(Q836)),
     "",
     IF(
       AND(AB836&lt;&gt;"",OR(W836="Terminé",W836="En cours")),
       VLOOKUP(AD836,Setup_ScoreExactBonus!A:D,4,FALSE),
       0
     )),
  0)</f>
        <v>0</v>
      </c>
      <c r="AF836" s="21">
        <f t="shared" ca="1" si="77"/>
        <v>91</v>
      </c>
      <c r="AG836" s="21">
        <f ca="1">SUMIFS(AF$2:AF836,D$2:D836,D836)</f>
        <v>965</v>
      </c>
    </row>
    <row r="837" spans="1:33" hidden="1" x14ac:dyDescent="0.35">
      <c r="A837" s="21">
        <f>IF(ISBLANK(B837),"",COUNTIF(B$2:B837,B837))-1</f>
        <v>30</v>
      </c>
      <c r="B837" s="27">
        <v>26</v>
      </c>
      <c r="C837" s="10">
        <v>46184.875</v>
      </c>
      <c r="D837" s="21" t="str">
        <f>VLOOKUP(Pronostics!$B837,Setup_MPP!$A:$G,3,FALSE)</f>
        <v>Mohamad#5GGG1</v>
      </c>
      <c r="E837" s="21" t="str">
        <f>VLOOKUP(Pronostics!$B837,Setup_MPP!$A:$G,2,FALSE)</f>
        <v>Mohamad EL KAWAS</v>
      </c>
      <c r="F837" s="21" t="str">
        <f>VLOOKUP($B837,Setup_MPP!$A:$E,4,FALSE)</f>
        <v>#EB8787</v>
      </c>
      <c r="G837" s="21" t="str">
        <f>VLOOKUP($B837,Setup_MPP!$A:$E,5,FALSE)</f>
        <v>#368E2C</v>
      </c>
      <c r="H837" s="21" t="str">
        <f>IFERROR(IF(AND(A837&gt;=1,A837&lt;=104),VLOOKUP($A837,Location!$A:$J,6,FALSE),IF(A837=0,"Avant l'ouverture",IF(OR(A837=105,A837=106),"Bonus"))),"")</f>
        <v>Tour 2</v>
      </c>
      <c r="I837" s="21" t="str">
        <f>IF(LEFT(H837,4)="Tour",VLOOKUP(A837,Database!$A:$C,3,FALSE),"")</f>
        <v>C</v>
      </c>
      <c r="J837" s="21" t="str">
        <f>VLOOKUP($A837,Location!$A:$J,7,FALSE)</f>
        <v>Ecosse</v>
      </c>
      <c r="K837" s="21" t="str">
        <f>IFERROR(VLOOKUP(J837,Setup_Team!$B:$C,2,FALSE), "TDB")</f>
        <v>SCO</v>
      </c>
      <c r="L837" s="21" t="str">
        <f>VLOOKUP($A837,Location!$A:$J,8,FALSE)</f>
        <v>Maroc</v>
      </c>
      <c r="M837" s="21" t="str">
        <f>IFERROR(VLOOKUP(L837,Setup_Team!$B:$C,2,FALSE), "TDB")</f>
        <v>MAR</v>
      </c>
      <c r="P837" s="27">
        <v>1</v>
      </c>
      <c r="Q837" s="27">
        <v>2</v>
      </c>
      <c r="R837" s="27" t="str">
        <f t="shared" si="79"/>
        <v>1-2</v>
      </c>
      <c r="S837" s="21">
        <v>0</v>
      </c>
      <c r="T837" s="20">
        <f>VLOOKUP($A837,Database!$A:$Y,10,FALSE)</f>
        <v>99</v>
      </c>
      <c r="U837" s="20">
        <f>VLOOKUP($A837,Database!$A:$Y,11,FALSE)</f>
        <v>112</v>
      </c>
      <c r="V837" s="20">
        <f>VLOOKUP($A837,Database!$A:$Y,12,FALSE)</f>
        <v>91</v>
      </c>
      <c r="W837" s="20" t="str">
        <f>VLOOKUP(A837,Database!A:M,13,FALSE)</f>
        <v>Terminé</v>
      </c>
      <c r="X837" s="20">
        <f>VLOOKUP($A837,Database!$A:$Y,20,FALSE)</f>
        <v>0</v>
      </c>
      <c r="Y837" s="20">
        <f>VLOOKUP($A837,Database!$A:$Y,21,FALSE)</f>
        <v>1</v>
      </c>
      <c r="Z837" s="20">
        <f t="shared" si="78"/>
        <v>0</v>
      </c>
      <c r="AA837" s="20">
        <f t="shared" si="74"/>
        <v>1</v>
      </c>
      <c r="AB837" s="20">
        <f t="shared" ca="1" si="75"/>
        <v>91</v>
      </c>
      <c r="AC837" s="20">
        <f t="shared" ca="1" si="76"/>
        <v>0</v>
      </c>
      <c r="AD837" s="20" t="str">
        <f ca="1">IF(AC837=0,"",IF(OR(ISBLANK(P837),ISBLANK(Q837)),"",IF(ISBLANK(VLOOKUP(A837,Database!A:AA,22,FALSE)),"",VLOOKUP(A837,Database!A:AA,22,FALSE))))</f>
        <v/>
      </c>
      <c r="AE837" s="20">
        <f ca="1">IFERROR(
   IF(
     OR(ISBLANK(P837),ISBLANK(Q837)),
     "",
     IF(
       AND(AB837&lt;&gt;"",OR(W837="Terminé",W837="En cours")),
       VLOOKUP(AD837,Setup_ScoreExactBonus!A:D,4,FALSE),
       0
     )),
  0)</f>
        <v>0</v>
      </c>
      <c r="AF837" s="21">
        <f t="shared" ca="1" si="77"/>
        <v>91</v>
      </c>
      <c r="AG837" s="21">
        <f ca="1">SUMIFS(AF$2:AF837,D$2:D837,D837)</f>
        <v>723</v>
      </c>
    </row>
    <row r="838" spans="1:33" hidden="1" x14ac:dyDescent="0.35">
      <c r="A838" s="21">
        <f>IF(ISBLANK(B838),"",COUNTIF(B$2:B838,B838))-1</f>
        <v>30</v>
      </c>
      <c r="B838" s="27">
        <v>27</v>
      </c>
      <c r="C838" s="10">
        <f>VLOOKUP($A838+IF($A838=0,1,0),Database!$A:$Y,7,FALSE)</f>
        <v>46193</v>
      </c>
      <c r="D838" s="21" t="str">
        <f>VLOOKUP(Pronostics!$B838,Setup_MPP!$A:$G,3,FALSE)</f>
        <v>maryemkappa</v>
      </c>
      <c r="E838" s="21" t="str">
        <f>VLOOKUP(Pronostics!$B838,Setup_MPP!$A:$G,2,FALSE)</f>
        <v>Maryem GUIZANI</v>
      </c>
      <c r="F838" s="21" t="str">
        <f>VLOOKUP($B838,Setup_MPP!$A:$E,4,FALSE)</f>
        <v>#BCA2F4</v>
      </c>
      <c r="G838" s="21" t="str">
        <f>VLOOKUP($B838,Setup_MPP!$A:$E,5,FALSE)</f>
        <v>#6D3DD5</v>
      </c>
      <c r="H838" s="21" t="str">
        <f>IFERROR(IF(AND(A838&gt;=1,A838&lt;=104),VLOOKUP($A838,Location!$A:$J,6,FALSE),IF(A838=0,"Avant l'ouverture",IF(OR(A838=105,A838=106),"Bonus"))),"")</f>
        <v>Tour 2</v>
      </c>
      <c r="I838" s="21" t="str">
        <f>IF(LEFT(H838,4)="Tour",VLOOKUP(A838,Database!$A:$C,3,FALSE),"")</f>
        <v>C</v>
      </c>
      <c r="J838" s="21" t="str">
        <f>VLOOKUP($A838,Location!$A:$J,7,FALSE)</f>
        <v>Ecosse</v>
      </c>
      <c r="K838" s="21" t="str">
        <f>IFERROR(VLOOKUP(J838,Setup_Team!$B:$C,2,FALSE), "TDB")</f>
        <v>SCO</v>
      </c>
      <c r="L838" s="21" t="str">
        <f>VLOOKUP($A838,Location!$A:$J,8,FALSE)</f>
        <v>Maroc</v>
      </c>
      <c r="M838" s="21" t="str">
        <f>IFERROR(VLOOKUP(L838,Setup_Team!$B:$C,2,FALSE), "TDB")</f>
        <v>MAR</v>
      </c>
      <c r="P838" s="21">
        <v>1</v>
      </c>
      <c r="Q838" s="21">
        <v>2</v>
      </c>
      <c r="R838" s="27" t="str">
        <f t="shared" si="79"/>
        <v>1-2</v>
      </c>
      <c r="S838" s="21">
        <v>0</v>
      </c>
      <c r="T838" s="20">
        <f>VLOOKUP($A838,Database!$A:$Y,10,FALSE)</f>
        <v>99</v>
      </c>
      <c r="U838" s="20">
        <f>VLOOKUP($A838,Database!$A:$Y,11,FALSE)</f>
        <v>112</v>
      </c>
      <c r="V838" s="20">
        <f>VLOOKUP($A838,Database!$A:$Y,12,FALSE)</f>
        <v>91</v>
      </c>
      <c r="W838" s="20" t="str">
        <f>VLOOKUP(A838,Database!A:M,13,FALSE)</f>
        <v>Terminé</v>
      </c>
      <c r="X838" s="20">
        <f>VLOOKUP($A838,Database!$A:$Y,20,FALSE)</f>
        <v>0</v>
      </c>
      <c r="Y838" s="20">
        <f>VLOOKUP($A838,Database!$A:$Y,21,FALSE)</f>
        <v>1</v>
      </c>
      <c r="Z838" s="20">
        <f t="shared" si="78"/>
        <v>0</v>
      </c>
      <c r="AA838" s="20">
        <f t="shared" si="74"/>
        <v>1</v>
      </c>
      <c r="AB838" s="20">
        <f t="shared" ca="1" si="75"/>
        <v>91</v>
      </c>
      <c r="AC838" s="20">
        <f t="shared" ca="1" si="76"/>
        <v>0</v>
      </c>
      <c r="AD838" s="20" t="str">
        <f ca="1">IF(AC838=0,"",IF(OR(ISBLANK(P838),ISBLANK(Q838)),"",IF(ISBLANK(VLOOKUP(A838,Database!A:AA,22,FALSE)),"",VLOOKUP(A838,Database!A:AA,22,FALSE))))</f>
        <v/>
      </c>
      <c r="AE838" s="20">
        <f ca="1">IFERROR(
   IF(
     OR(ISBLANK(P838),ISBLANK(Q838)),
     "",
     IF(
       AND(AB838&lt;&gt;"",OR(W838="Terminé",W838="En cours")),
       VLOOKUP(AD838,Setup_ScoreExactBonus!A:D,4,FALSE),
       0
     )),
  0)</f>
        <v>0</v>
      </c>
      <c r="AF838" s="21">
        <f t="shared" ca="1" si="77"/>
        <v>91</v>
      </c>
      <c r="AG838" s="21">
        <f ca="1">SUMIFS(AF$2:AF838,D$2:D838,D838)</f>
        <v>307</v>
      </c>
    </row>
    <row r="839" spans="1:33" hidden="1" x14ac:dyDescent="0.35">
      <c r="A839" s="21">
        <f>IF(ISBLANK(B839),"",COUNTIF(B$2:B839,B839))-1</f>
        <v>31</v>
      </c>
      <c r="B839" s="27">
        <v>1</v>
      </c>
      <c r="C839" s="10">
        <f>VLOOKUP($A839+IF($A839=0,1,0),Database!$A:$Y,7,FALSE)</f>
        <v>46193.104166666664</v>
      </c>
      <c r="D839" s="21" t="str">
        <f>VLOOKUP(Pronostics!$B839,Setup_MPP!$A:$G,3,FALSE)</f>
        <v>_Nicolas_LM_</v>
      </c>
      <c r="E839" s="21" t="str">
        <f>VLOOKUP(Pronostics!$B839,Setup_MPP!$A:$G,2,FALSE)</f>
        <v>Nicolas LE MOUEL</v>
      </c>
      <c r="F839" s="21" t="str">
        <f>VLOOKUP($B839,Setup_MPP!$A:$E,4,FALSE)</f>
        <v>#F7C79D</v>
      </c>
      <c r="G839" s="21" t="str">
        <f>VLOOKUP($B839,Setup_MPP!$A:$E,5,FALSE)</f>
        <v>#FFBE85</v>
      </c>
      <c r="H839" s="21" t="str">
        <f>IFERROR(IF(AND(A839&gt;=1,A839&lt;=104),VLOOKUP($A839,Location!$A:$J,6,FALSE),IF(A839=0,"Avant l'ouverture",IF(OR(A839=105,A839=106),"Bonus"))),"")</f>
        <v>Tour 2</v>
      </c>
      <c r="I839" s="21" t="str">
        <f>IF(LEFT(H839,4)="Tour",VLOOKUP(A839,Database!$A:$C,3,FALSE),"")</f>
        <v>C</v>
      </c>
      <c r="J839" s="21" t="str">
        <f>VLOOKUP($A839,Location!$A:$J,7,FALSE)</f>
        <v>Brésil</v>
      </c>
      <c r="K839" s="21" t="str">
        <f>IFERROR(VLOOKUP(J839,Setup_Team!$B:$C,2,FALSE), "TDB")</f>
        <v>BRA</v>
      </c>
      <c r="L839" s="21" t="str">
        <f>VLOOKUP($A839,Location!$A:$J,8,FALSE)</f>
        <v>Haïti</v>
      </c>
      <c r="M839" s="21" t="str">
        <f>IFERROR(VLOOKUP(L839,Setup_Team!$B:$C,2,FALSE), "TDB")</f>
        <v>HTI</v>
      </c>
      <c r="N839" s="21" t="str">
        <f>VLOOKUP($A839,Location!$A:$J,9,FALSE)</f>
        <v>Philadelphia, Pennsylvania</v>
      </c>
      <c r="O839" s="21" t="str">
        <f>VLOOKUP($A839,Location!$A:$J,10,FALSE)</f>
        <v>Lincoln Financial Field</v>
      </c>
      <c r="P839" s="27">
        <v>1</v>
      </c>
      <c r="Q839" s="27">
        <v>1</v>
      </c>
      <c r="R839" s="27" t="str">
        <f t="shared" si="79"/>
        <v>1-1</v>
      </c>
      <c r="S839" s="21">
        <v>0</v>
      </c>
      <c r="T839" s="20">
        <f>VLOOKUP($A839,Database!$A:$Y,10,FALSE)</f>
        <v>21</v>
      </c>
      <c r="U839" s="20">
        <f>VLOOKUP($A839,Database!$A:$Y,11,FALSE)</f>
        <v>167</v>
      </c>
      <c r="V839" s="20">
        <f>VLOOKUP($A839,Database!$A:$Y,12,FALSE)</f>
        <v>198</v>
      </c>
      <c r="W839" s="20" t="str">
        <f>VLOOKUP(A839,Database!A:M,13,FALSE)</f>
        <v>Terminé</v>
      </c>
      <c r="X839" s="20">
        <f>VLOOKUP($A839,Database!$A:$Y,20,FALSE)</f>
        <v>3</v>
      </c>
      <c r="Y839" s="20">
        <f>VLOOKUP($A839,Database!$A:$Y,21,FALSE)</f>
        <v>0</v>
      </c>
      <c r="Z839" s="20">
        <f t="shared" si="78"/>
        <v>0</v>
      </c>
      <c r="AA839" s="20">
        <f t="shared" si="74"/>
        <v>0</v>
      </c>
      <c r="AB839" s="20">
        <f t="shared" ca="1" si="75"/>
        <v>0</v>
      </c>
      <c r="AC839" s="20">
        <f t="shared" ca="1" si="76"/>
        <v>0</v>
      </c>
      <c r="AD839" s="20" t="str">
        <f ca="1">IF(AC839=0,"",IF(OR(ISBLANK(P839),ISBLANK(Q839)),"",IF(ISBLANK(VLOOKUP(A839,Database!A:AA,22,FALSE)),"",VLOOKUP(A839,Database!A:AA,22,FALSE))))</f>
        <v/>
      </c>
      <c r="AE839" s="20">
        <f ca="1">IFERROR(
   IF(
     OR(ISBLANK(P839),ISBLANK(Q839)),
     "",
     IF(
       AND(AB839&lt;&gt;"",OR(W839="Terminé",W839="En cours")),
       VLOOKUP(AD839,Setup_ScoreExactBonus!A:D,4,FALSE),
       0
     )),
  0)</f>
        <v>0</v>
      </c>
      <c r="AF839" s="21">
        <f t="shared" ca="1" si="77"/>
        <v>0</v>
      </c>
      <c r="AG839" s="21">
        <f ca="1">SUMIFS(AF$2:AF839,D$2:D839,D839)</f>
        <v>1129</v>
      </c>
    </row>
    <row r="840" spans="1:33" hidden="1" x14ac:dyDescent="0.35">
      <c r="A840" s="21">
        <f>IF(ISBLANK(B840),"",COUNTIF(B$2:B840,B840))-1</f>
        <v>31</v>
      </c>
      <c r="B840" s="27">
        <v>2</v>
      </c>
      <c r="C840" s="10">
        <f>VLOOKUP($A840+IF($A840=0,1,0),Database!$A:$Y,7,FALSE)</f>
        <v>46193.104166666664</v>
      </c>
      <c r="D840" s="21" t="str">
        <f>VLOOKUP(Pronostics!$B840,Setup_MPP!$A:$G,3,FALSE)</f>
        <v>leaelaz</v>
      </c>
      <c r="E840" s="21" t="str">
        <f>VLOOKUP(Pronostics!$B840,Setup_MPP!$A:$G,2,FALSE)</f>
        <v>Léa EL ASERY</v>
      </c>
      <c r="F840" s="21" t="str">
        <f>VLOOKUP($B840,Setup_MPP!$A:$E,4,FALSE)</f>
        <v>#FFBEBE</v>
      </c>
      <c r="G840" s="21" t="str">
        <f>VLOOKUP($B840,Setup_MPP!$A:$E,5,FALSE)</f>
        <v>#DF6868</v>
      </c>
      <c r="H840" s="21" t="str">
        <f>IFERROR(IF(AND(A840&gt;=1,A840&lt;=104),VLOOKUP($A840,Location!$A:$J,6,FALSE),IF(A840=0,"Avant l'ouverture",IF(OR(A840=105,A840=106),"Bonus"))),"")</f>
        <v>Tour 2</v>
      </c>
      <c r="I840" s="21" t="str">
        <f>IF(LEFT(H840,4)="Tour",VLOOKUP(A840,Database!$A:$C,3,FALSE),"")</f>
        <v>C</v>
      </c>
      <c r="J840" s="21" t="str">
        <f>VLOOKUP($A840,Location!$A:$J,7,FALSE)</f>
        <v>Brésil</v>
      </c>
      <c r="K840" s="21" t="str">
        <f>IFERROR(VLOOKUP(J840,Setup_Team!$B:$C,2,FALSE), "TDB")</f>
        <v>BRA</v>
      </c>
      <c r="L840" s="21" t="str">
        <f>VLOOKUP($A840,Location!$A:$J,8,FALSE)</f>
        <v>Haïti</v>
      </c>
      <c r="M840" s="21" t="str">
        <f>IFERROR(VLOOKUP(L840,Setup_Team!$B:$C,2,FALSE), "TDB")</f>
        <v>HTI</v>
      </c>
      <c r="N840" s="21" t="str">
        <f>VLOOKUP($A840,Location!$A:$J,9,FALSE)</f>
        <v>Philadelphia, Pennsylvania</v>
      </c>
      <c r="O840" s="21" t="str">
        <f>VLOOKUP($A840,Location!$A:$J,10,FALSE)</f>
        <v>Lincoln Financial Field</v>
      </c>
      <c r="P840" s="27">
        <v>4</v>
      </c>
      <c r="Q840" s="27">
        <v>0</v>
      </c>
      <c r="R840" s="27" t="str">
        <f t="shared" si="79"/>
        <v>4-0</v>
      </c>
      <c r="S840" s="21">
        <v>0</v>
      </c>
      <c r="T840" s="20">
        <f>VLOOKUP($A840,Database!$A:$Y,10,FALSE)</f>
        <v>21</v>
      </c>
      <c r="U840" s="20">
        <f>VLOOKUP($A840,Database!$A:$Y,11,FALSE)</f>
        <v>167</v>
      </c>
      <c r="V840" s="20">
        <f>VLOOKUP($A840,Database!$A:$Y,12,FALSE)</f>
        <v>198</v>
      </c>
      <c r="W840" s="20" t="str">
        <f>VLOOKUP(A840,Database!A:M,13,FALSE)</f>
        <v>Terminé</v>
      </c>
      <c r="X840" s="20">
        <f>VLOOKUP($A840,Database!$A:$Y,20,FALSE)</f>
        <v>3</v>
      </c>
      <c r="Y840" s="20">
        <f>VLOOKUP($A840,Database!$A:$Y,21,FALSE)</f>
        <v>0</v>
      </c>
      <c r="Z840" s="20">
        <f t="shared" si="78"/>
        <v>0</v>
      </c>
      <c r="AA840" s="20">
        <f t="shared" si="74"/>
        <v>1</v>
      </c>
      <c r="AB840" s="20">
        <f t="shared" ca="1" si="75"/>
        <v>21</v>
      </c>
      <c r="AC840" s="20">
        <f t="shared" ca="1" si="76"/>
        <v>0</v>
      </c>
      <c r="AD840" s="20" t="str">
        <f ca="1">IF(AC840=0,"",IF(OR(ISBLANK(P840),ISBLANK(Q840)),"",IF(ISBLANK(VLOOKUP(A840,Database!A:AA,22,FALSE)),"",VLOOKUP(A840,Database!A:AA,22,FALSE))))</f>
        <v/>
      </c>
      <c r="AE840" s="20">
        <f ca="1">IFERROR(
   IF(
     OR(ISBLANK(P840),ISBLANK(Q840)),
     "",
     IF(
       AND(AB840&lt;&gt;"",OR(W840="Terminé",W840="En cours")),
       VLOOKUP(AD840,Setup_ScoreExactBonus!A:D,4,FALSE),
       0
     )),
  0)</f>
        <v>0</v>
      </c>
      <c r="AF840" s="21">
        <f t="shared" ca="1" si="77"/>
        <v>21</v>
      </c>
      <c r="AG840" s="21">
        <f ca="1">SUMIFS(AF$2:AF840,D$2:D840,D840)</f>
        <v>1358</v>
      </c>
    </row>
    <row r="841" spans="1:33" hidden="1" x14ac:dyDescent="0.35">
      <c r="A841" s="21">
        <f>IF(ISBLANK(B841),"",COUNTIF(B$2:B841,B841))-1</f>
        <v>31</v>
      </c>
      <c r="B841" s="27">
        <v>3</v>
      </c>
      <c r="C841" s="10">
        <f>VLOOKUP($A841+IF($A841=0,1,0),Database!$A:$Y,7,FALSE)</f>
        <v>46193.104166666664</v>
      </c>
      <c r="D841" s="21" t="str">
        <f>VLOOKUP(Pronostics!$B841,Setup_MPP!$A:$G,3,FALSE)</f>
        <v>PasMetalleux</v>
      </c>
      <c r="E841" s="21" t="str">
        <f>VLOOKUP(Pronostics!$B841,Setup_MPP!$A:$G,2,FALSE)</f>
        <v>Elwenn JOUBREL</v>
      </c>
      <c r="F841" s="21" t="str">
        <f>VLOOKUP($B841,Setup_MPP!$A:$E,4,FALSE)</f>
        <v>#F5C7FC</v>
      </c>
      <c r="G841" s="21" t="str">
        <f>VLOOKUP($B841,Setup_MPP!$A:$E,5,FALSE)</f>
        <v>#C489CF</v>
      </c>
      <c r="H841" s="21" t="str">
        <f>IFERROR(IF(AND(A841&gt;=1,A841&lt;=104),VLOOKUP($A841,Location!$A:$J,6,FALSE),IF(A841=0,"Avant l'ouverture",IF(OR(A841=105,A841=106),"Bonus"))),"")</f>
        <v>Tour 2</v>
      </c>
      <c r="I841" s="21" t="str">
        <f>IF(LEFT(H841,4)="Tour",VLOOKUP(A841,Database!$A:$C,3,FALSE),"")</f>
        <v>C</v>
      </c>
      <c r="J841" s="21" t="str">
        <f>VLOOKUP($A841,Location!$A:$J,7,FALSE)</f>
        <v>Brésil</v>
      </c>
      <c r="K841" s="21" t="str">
        <f>IFERROR(VLOOKUP(J841,Setup_Team!$B:$C,2,FALSE), "TDB")</f>
        <v>BRA</v>
      </c>
      <c r="L841" s="21" t="str">
        <f>VLOOKUP($A841,Location!$A:$J,8,FALSE)</f>
        <v>Haïti</v>
      </c>
      <c r="M841" s="21" t="str">
        <f>IFERROR(VLOOKUP(L841,Setup_Team!$B:$C,2,FALSE), "TDB")</f>
        <v>HTI</v>
      </c>
      <c r="N841" s="21" t="str">
        <f>VLOOKUP($A841,Location!$A:$J,9,FALSE)</f>
        <v>Philadelphia, Pennsylvania</v>
      </c>
      <c r="O841" s="21" t="str">
        <f>VLOOKUP($A841,Location!$A:$J,10,FALSE)</f>
        <v>Lincoln Financial Field</v>
      </c>
      <c r="P841" s="27">
        <v>4</v>
      </c>
      <c r="Q841" s="27">
        <v>0</v>
      </c>
      <c r="R841" s="27" t="str">
        <f t="shared" si="79"/>
        <v>4-0</v>
      </c>
      <c r="S841" s="21">
        <v>0</v>
      </c>
      <c r="T841" s="20">
        <f>VLOOKUP($A841,Database!$A:$Y,10,FALSE)</f>
        <v>21</v>
      </c>
      <c r="U841" s="20">
        <f>VLOOKUP($A841,Database!$A:$Y,11,FALSE)</f>
        <v>167</v>
      </c>
      <c r="V841" s="20">
        <f>VLOOKUP($A841,Database!$A:$Y,12,FALSE)</f>
        <v>198</v>
      </c>
      <c r="W841" s="20" t="str">
        <f>VLOOKUP(A841,Database!A:M,13,FALSE)</f>
        <v>Terminé</v>
      </c>
      <c r="X841" s="20">
        <f>VLOOKUP($A841,Database!$A:$Y,20,FALSE)</f>
        <v>3</v>
      </c>
      <c r="Y841" s="20">
        <f>VLOOKUP($A841,Database!$A:$Y,21,FALSE)</f>
        <v>0</v>
      </c>
      <c r="Z841" s="20">
        <f t="shared" si="78"/>
        <v>0</v>
      </c>
      <c r="AA841" s="20">
        <f t="shared" si="74"/>
        <v>1</v>
      </c>
      <c r="AB841" s="20">
        <f t="shared" ca="1" si="75"/>
        <v>21</v>
      </c>
      <c r="AC841" s="20">
        <f t="shared" ca="1" si="76"/>
        <v>0</v>
      </c>
      <c r="AD841" s="20" t="str">
        <f ca="1">IF(AC841=0,"",IF(OR(ISBLANK(P841),ISBLANK(Q841)),"",IF(ISBLANK(VLOOKUP(A841,Database!A:AA,22,FALSE)),"",VLOOKUP(A841,Database!A:AA,22,FALSE))))</f>
        <v/>
      </c>
      <c r="AE841" s="20">
        <f ca="1">IFERROR(
   IF(
     OR(ISBLANK(P841),ISBLANK(Q841)),
     "",
     IF(
       AND(AB841&lt;&gt;"",OR(W841="Terminé",W841="En cours")),
       VLOOKUP(AD841,Setup_ScoreExactBonus!A:D,4,FALSE),
       0
     )),
  0)</f>
        <v>0</v>
      </c>
      <c r="AF841" s="21">
        <f t="shared" ca="1" si="77"/>
        <v>21</v>
      </c>
      <c r="AG841" s="21">
        <f ca="1">SUMIFS(AF$2:AF841,D$2:D841,D841)</f>
        <v>1491</v>
      </c>
    </row>
    <row r="842" spans="1:33" hidden="1" x14ac:dyDescent="0.35">
      <c r="A842" s="21">
        <f>IF(ISBLANK(B842),"",COUNTIF(B$2:B842,B842))-1</f>
        <v>31</v>
      </c>
      <c r="B842" s="27">
        <v>4</v>
      </c>
      <c r="C842" s="10">
        <f>VLOOKUP($A842+IF($A842=0,1,0),Database!$A:$Y,7,FALSE)</f>
        <v>46193.104166666664</v>
      </c>
      <c r="D842" s="21" t="str">
        <f>VLOOKUP(Pronostics!$B842,Setup_MPP!$A:$G,3,FALSE)</f>
        <v>Popo444</v>
      </c>
      <c r="E842" s="21" t="str">
        <f>VLOOKUP(Pronostics!$B842,Setup_MPP!$A:$G,2,FALSE)</f>
        <v>Pauline OLIVIER</v>
      </c>
      <c r="F842" s="21" t="str">
        <f>VLOOKUP($B842,Setup_MPP!$A:$E,4,FALSE)</f>
        <v>#A5EA7F</v>
      </c>
      <c r="G842" s="21" t="str">
        <f>VLOOKUP($B842,Setup_MPP!$A:$E,5,FALSE)</f>
        <v>#80C65A</v>
      </c>
      <c r="H842" s="21" t="str">
        <f>IFERROR(IF(AND(A842&gt;=1,A842&lt;=104),VLOOKUP($A842,Location!$A:$J,6,FALSE),IF(A842=0,"Avant l'ouverture",IF(OR(A842=105,A842=106),"Bonus"))),"")</f>
        <v>Tour 2</v>
      </c>
      <c r="I842" s="21" t="str">
        <f>IF(LEFT(H842,4)="Tour",VLOOKUP(A842,Database!$A:$C,3,FALSE),"")</f>
        <v>C</v>
      </c>
      <c r="J842" s="21" t="str">
        <f>VLOOKUP($A842,Location!$A:$J,7,FALSE)</f>
        <v>Brésil</v>
      </c>
      <c r="K842" s="21" t="str">
        <f>IFERROR(VLOOKUP(J842,Setup_Team!$B:$C,2,FALSE), "TDB")</f>
        <v>BRA</v>
      </c>
      <c r="L842" s="21" t="str">
        <f>VLOOKUP($A842,Location!$A:$J,8,FALSE)</f>
        <v>Haïti</v>
      </c>
      <c r="M842" s="21" t="str">
        <f>IFERROR(VLOOKUP(L842,Setup_Team!$B:$C,2,FALSE), "TDB")</f>
        <v>HTI</v>
      </c>
      <c r="N842" s="21" t="str">
        <f>VLOOKUP($A842,Location!$A:$J,9,FALSE)</f>
        <v>Philadelphia, Pennsylvania</v>
      </c>
      <c r="O842" s="21" t="str">
        <f>VLOOKUP($A842,Location!$A:$J,10,FALSE)</f>
        <v>Lincoln Financial Field</v>
      </c>
      <c r="P842" s="27">
        <v>4</v>
      </c>
      <c r="Q842" s="27">
        <v>0</v>
      </c>
      <c r="R842" s="27" t="str">
        <f t="shared" si="79"/>
        <v>4-0</v>
      </c>
      <c r="S842" s="21">
        <v>0</v>
      </c>
      <c r="T842" s="20">
        <f>VLOOKUP($A842,Database!$A:$Y,10,FALSE)</f>
        <v>21</v>
      </c>
      <c r="U842" s="20">
        <f>VLOOKUP($A842,Database!$A:$Y,11,FALSE)</f>
        <v>167</v>
      </c>
      <c r="V842" s="20">
        <f>VLOOKUP($A842,Database!$A:$Y,12,FALSE)</f>
        <v>198</v>
      </c>
      <c r="W842" s="20" t="str">
        <f>VLOOKUP(A842,Database!A:M,13,FALSE)</f>
        <v>Terminé</v>
      </c>
      <c r="X842" s="20">
        <f>VLOOKUP($A842,Database!$A:$Y,20,FALSE)</f>
        <v>3</v>
      </c>
      <c r="Y842" s="20">
        <f>VLOOKUP($A842,Database!$A:$Y,21,FALSE)</f>
        <v>0</v>
      </c>
      <c r="Z842" s="20">
        <f t="shared" si="78"/>
        <v>0</v>
      </c>
      <c r="AA842" s="20">
        <f t="shared" si="74"/>
        <v>1</v>
      </c>
      <c r="AB842" s="20">
        <f t="shared" ca="1" si="75"/>
        <v>21</v>
      </c>
      <c r="AC842" s="20">
        <f t="shared" ca="1" si="76"/>
        <v>0</v>
      </c>
      <c r="AD842" s="20" t="str">
        <f ca="1">IF(AC842=0,"",IF(OR(ISBLANK(P842),ISBLANK(Q842)),"",IF(ISBLANK(VLOOKUP(A842,Database!A:AA,22,FALSE)),"",VLOOKUP(A842,Database!A:AA,22,FALSE))))</f>
        <v/>
      </c>
      <c r="AE842" s="20">
        <f ca="1">IFERROR(
   IF(
     OR(ISBLANK(P842),ISBLANK(Q842)),
     "",
     IF(
       AND(AB842&lt;&gt;"",OR(W842="Terminé",W842="En cours")),
       VLOOKUP(AD842,Setup_ScoreExactBonus!A:D,4,FALSE),
       0
     )),
  0)</f>
        <v>0</v>
      </c>
      <c r="AF842" s="21">
        <f t="shared" ca="1" si="77"/>
        <v>21</v>
      </c>
      <c r="AG842" s="21">
        <f ca="1">SUMIFS(AF$2:AF842,D$2:D842,D842)</f>
        <v>987</v>
      </c>
    </row>
    <row r="843" spans="1:33" hidden="1" x14ac:dyDescent="0.35">
      <c r="A843" s="21">
        <f>IF(ISBLANK(B843),"",COUNTIF(B$2:B843,B843))-1</f>
        <v>31</v>
      </c>
      <c r="B843" s="27">
        <v>5</v>
      </c>
      <c r="C843" s="10">
        <f>VLOOKUP($A843+IF($A843=0,1,0),Database!$A:$Y,7,FALSE)</f>
        <v>46193.104166666664</v>
      </c>
      <c r="D843" s="21" t="str">
        <f>VLOOKUP(Pronostics!$B843,Setup_MPP!$A:$G,3,FALSE)</f>
        <v>_Jujul</v>
      </c>
      <c r="E843" s="21" t="str">
        <f>VLOOKUP(Pronostics!$B843,Setup_MPP!$A:$G,2,FALSE)</f>
        <v>Julie BOISSIERE</v>
      </c>
      <c r="F843" s="21" t="str">
        <f>VLOOKUP($B843,Setup_MPP!$A:$E,4,FALSE)</f>
        <v>#D890FF</v>
      </c>
      <c r="G843" s="21" t="str">
        <f>VLOOKUP($B843,Setup_MPP!$A:$E,5,FALSE)</f>
        <v>#B750EF</v>
      </c>
      <c r="H843" s="21" t="str">
        <f>IFERROR(IF(AND(A843&gt;=1,A843&lt;=104),VLOOKUP($A843,Location!$A:$J,6,FALSE),IF(A843=0,"Avant l'ouverture",IF(OR(A843=105,A843=106),"Bonus"))),"")</f>
        <v>Tour 2</v>
      </c>
      <c r="I843" s="21" t="str">
        <f>IF(LEFT(H843,4)="Tour",VLOOKUP(A843,Database!$A:$C,3,FALSE),"")</f>
        <v>C</v>
      </c>
      <c r="J843" s="21" t="str">
        <f>VLOOKUP($A843,Location!$A:$J,7,FALSE)</f>
        <v>Brésil</v>
      </c>
      <c r="K843" s="21" t="str">
        <f>IFERROR(VLOOKUP(J843,Setup_Team!$B:$C,2,FALSE), "TDB")</f>
        <v>BRA</v>
      </c>
      <c r="L843" s="21" t="str">
        <f>VLOOKUP($A843,Location!$A:$J,8,FALSE)</f>
        <v>Haïti</v>
      </c>
      <c r="M843" s="21" t="str">
        <f>IFERROR(VLOOKUP(L843,Setup_Team!$B:$C,2,FALSE), "TDB")</f>
        <v>HTI</v>
      </c>
      <c r="N843" s="21" t="str">
        <f>VLOOKUP($A843,Location!$A:$J,9,FALSE)</f>
        <v>Philadelphia, Pennsylvania</v>
      </c>
      <c r="O843" s="21" t="str">
        <f>VLOOKUP($A843,Location!$A:$J,10,FALSE)</f>
        <v>Lincoln Financial Field</v>
      </c>
      <c r="P843" s="27">
        <v>4</v>
      </c>
      <c r="Q843" s="27">
        <v>0</v>
      </c>
      <c r="R843" s="27" t="str">
        <f t="shared" si="79"/>
        <v>4-0</v>
      </c>
      <c r="S843" s="21">
        <v>0</v>
      </c>
      <c r="T843" s="20">
        <f>VLOOKUP($A843,Database!$A:$Y,10,FALSE)</f>
        <v>21</v>
      </c>
      <c r="U843" s="20">
        <f>VLOOKUP($A843,Database!$A:$Y,11,FALSE)</f>
        <v>167</v>
      </c>
      <c r="V843" s="20">
        <f>VLOOKUP($A843,Database!$A:$Y,12,FALSE)</f>
        <v>198</v>
      </c>
      <c r="W843" s="20" t="str">
        <f>VLOOKUP(A843,Database!A:M,13,FALSE)</f>
        <v>Terminé</v>
      </c>
      <c r="X843" s="20">
        <f>VLOOKUP($A843,Database!$A:$Y,20,FALSE)</f>
        <v>3</v>
      </c>
      <c r="Y843" s="20">
        <f>VLOOKUP($A843,Database!$A:$Y,21,FALSE)</f>
        <v>0</v>
      </c>
      <c r="Z843" s="20">
        <f t="shared" si="78"/>
        <v>0</v>
      </c>
      <c r="AA843" s="20">
        <f t="shared" si="74"/>
        <v>1</v>
      </c>
      <c r="AB843" s="20">
        <f t="shared" ca="1" si="75"/>
        <v>21</v>
      </c>
      <c r="AC843" s="20">
        <f t="shared" ca="1" si="76"/>
        <v>0</v>
      </c>
      <c r="AD843" s="20" t="str">
        <f ca="1">IF(AC843=0,"",IF(OR(ISBLANK(P843),ISBLANK(Q843)),"",IF(ISBLANK(VLOOKUP(A843,Database!A:AA,22,FALSE)),"",VLOOKUP(A843,Database!A:AA,22,FALSE))))</f>
        <v/>
      </c>
      <c r="AE843" s="20">
        <f ca="1">IFERROR(
   IF(
     OR(ISBLANK(P843),ISBLANK(Q843)),
     "",
     IF(
       AND(AB843&lt;&gt;"",OR(W843="Terminé",W843="En cours")),
       VLOOKUP(AD843,Setup_ScoreExactBonus!A:D,4,FALSE),
       0
     )),
  0)</f>
        <v>0</v>
      </c>
      <c r="AF843" s="21">
        <f t="shared" ca="1" si="77"/>
        <v>21</v>
      </c>
      <c r="AG843" s="21">
        <f ca="1">SUMIFS(AF$2:AF843,D$2:D843,D843)</f>
        <v>651</v>
      </c>
    </row>
    <row r="844" spans="1:33" hidden="1" x14ac:dyDescent="0.35">
      <c r="A844" s="21">
        <f>IF(ISBLANK(B844),"",COUNTIF(B$2:B844,B844))-1</f>
        <v>31</v>
      </c>
      <c r="B844" s="27">
        <v>6</v>
      </c>
      <c r="C844" s="10">
        <f>VLOOKUP($A844+IF($A844=0,1,0),Database!$A:$Y,7,FALSE)</f>
        <v>46193.104166666664</v>
      </c>
      <c r="D844" s="21" t="str">
        <f>VLOOKUP(Pronostics!$B844,Setup_MPP!$A:$G,3,FALSE)</f>
        <v>Julay</v>
      </c>
      <c r="E844" s="21" t="str">
        <f>VLOOKUP(Pronostics!$B844,Setup_MPP!$A:$G,2,FALSE)</f>
        <v>Julie BOUCHARD</v>
      </c>
      <c r="F844" s="21" t="str">
        <f>VLOOKUP($B844,Setup_MPP!$A:$E,4,FALSE)</f>
        <v>#A6F7B1</v>
      </c>
      <c r="G844" s="21" t="str">
        <f>VLOOKUP($B844,Setup_MPP!$A:$E,5,FALSE)</f>
        <v>#6EC179</v>
      </c>
      <c r="H844" s="21" t="str">
        <f>IFERROR(IF(AND(A844&gt;=1,A844&lt;=104),VLOOKUP($A844,Location!$A:$J,6,FALSE),IF(A844=0,"Avant l'ouverture",IF(OR(A844=105,A844=106),"Bonus"))),"")</f>
        <v>Tour 2</v>
      </c>
      <c r="I844" s="21" t="str">
        <f>IF(LEFT(H844,4)="Tour",VLOOKUP(A844,Database!$A:$C,3,FALSE),"")</f>
        <v>C</v>
      </c>
      <c r="J844" s="21" t="str">
        <f>VLOOKUP($A844,Location!$A:$J,7,FALSE)</f>
        <v>Brésil</v>
      </c>
      <c r="K844" s="21" t="str">
        <f>IFERROR(VLOOKUP(J844,Setup_Team!$B:$C,2,FALSE), "TDB")</f>
        <v>BRA</v>
      </c>
      <c r="L844" s="21" t="str">
        <f>VLOOKUP($A844,Location!$A:$J,8,FALSE)</f>
        <v>Haïti</v>
      </c>
      <c r="M844" s="21" t="str">
        <f>IFERROR(VLOOKUP(L844,Setup_Team!$B:$C,2,FALSE), "TDB")</f>
        <v>HTI</v>
      </c>
      <c r="N844" s="21" t="str">
        <f>VLOOKUP($A844,Location!$A:$J,9,FALSE)</f>
        <v>Philadelphia, Pennsylvania</v>
      </c>
      <c r="O844" s="21" t="str">
        <f>VLOOKUP($A844,Location!$A:$J,10,FALSE)</f>
        <v>Lincoln Financial Field</v>
      </c>
      <c r="P844" s="27">
        <v>4</v>
      </c>
      <c r="Q844" s="27">
        <v>1</v>
      </c>
      <c r="R844" s="27" t="str">
        <f t="shared" si="79"/>
        <v>4-1</v>
      </c>
      <c r="S844" s="21">
        <v>0</v>
      </c>
      <c r="T844" s="20">
        <f>VLOOKUP($A844,Database!$A:$Y,10,FALSE)</f>
        <v>21</v>
      </c>
      <c r="U844" s="20">
        <f>VLOOKUP($A844,Database!$A:$Y,11,FALSE)</f>
        <v>167</v>
      </c>
      <c r="V844" s="20">
        <f>VLOOKUP($A844,Database!$A:$Y,12,FALSE)</f>
        <v>198</v>
      </c>
      <c r="W844" s="20" t="str">
        <f>VLOOKUP(A844,Database!A:M,13,FALSE)</f>
        <v>Terminé</v>
      </c>
      <c r="X844" s="20">
        <f>VLOOKUP($A844,Database!$A:$Y,20,FALSE)</f>
        <v>3</v>
      </c>
      <c r="Y844" s="20">
        <f>VLOOKUP($A844,Database!$A:$Y,21,FALSE)</f>
        <v>0</v>
      </c>
      <c r="Z844" s="20">
        <f t="shared" si="78"/>
        <v>0</v>
      </c>
      <c r="AA844" s="20">
        <f t="shared" si="74"/>
        <v>1</v>
      </c>
      <c r="AB844" s="20">
        <f t="shared" ca="1" si="75"/>
        <v>21</v>
      </c>
      <c r="AC844" s="20">
        <f t="shared" ca="1" si="76"/>
        <v>0</v>
      </c>
      <c r="AD844" s="20" t="str">
        <f ca="1">IF(AC844=0,"",IF(OR(ISBLANK(P844),ISBLANK(Q844)),"",IF(ISBLANK(VLOOKUP(A844,Database!A:AA,22,FALSE)),"",VLOOKUP(A844,Database!A:AA,22,FALSE))))</f>
        <v/>
      </c>
      <c r="AE844" s="20">
        <f ca="1">IFERROR(
   IF(
     OR(ISBLANK(P844),ISBLANK(Q844)),
     "",
     IF(
       AND(AB844&lt;&gt;"",OR(W844="Terminé",W844="En cours")),
       VLOOKUP(AD844,Setup_ScoreExactBonus!A:D,4,FALSE),
       0
     )),
  0)</f>
        <v>0</v>
      </c>
      <c r="AF844" s="21">
        <f t="shared" ca="1" si="77"/>
        <v>21</v>
      </c>
      <c r="AG844" s="21">
        <f ca="1">SUMIFS(AF$2:AF844,D$2:D844,D844)</f>
        <v>1248</v>
      </c>
    </row>
    <row r="845" spans="1:33" hidden="1" x14ac:dyDescent="0.35">
      <c r="A845" s="21">
        <f>IF(ISBLANK(B845),"",COUNTIF(B$2:B845,B845))-1</f>
        <v>31</v>
      </c>
      <c r="B845" s="27">
        <v>7</v>
      </c>
      <c r="C845" s="10">
        <f>VLOOKUP($A845+IF($A845=0,1,0),Database!$A:$Y,7,FALSE)</f>
        <v>46193.104166666664</v>
      </c>
      <c r="D845" s="21" t="str">
        <f>VLOOKUP(Pronostics!$B845,Setup_MPP!$A:$G,3,FALSE)</f>
        <v>__Vince__</v>
      </c>
      <c r="E845" s="21" t="str">
        <f>VLOOKUP(Pronostics!$B845,Setup_MPP!$A:$G,2,FALSE)</f>
        <v>Vincent FRAYSSE</v>
      </c>
      <c r="F845" s="21" t="str">
        <f>VLOOKUP($B845,Setup_MPP!$A:$E,4,FALSE)</f>
        <v>#B2EAE8</v>
      </c>
      <c r="G845" s="21" t="str">
        <f>VLOOKUP($B845,Setup_MPP!$A:$E,5,FALSE)</f>
        <v>#6CB4B1</v>
      </c>
      <c r="H845" s="21" t="str">
        <f>IFERROR(IF(AND(A845&gt;=1,A845&lt;=104),VLOOKUP($A845,Location!$A:$J,6,FALSE),IF(A845=0,"Avant l'ouverture",IF(OR(A845=105,A845=106),"Bonus"))),"")</f>
        <v>Tour 2</v>
      </c>
      <c r="I845" s="21" t="str">
        <f>IF(LEFT(H845,4)="Tour",VLOOKUP(A845,Database!$A:$C,3,FALSE),"")</f>
        <v>C</v>
      </c>
      <c r="J845" s="21" t="str">
        <f>VLOOKUP($A845,Location!$A:$J,7,FALSE)</f>
        <v>Brésil</v>
      </c>
      <c r="K845" s="21" t="str">
        <f>IFERROR(VLOOKUP(J845,Setup_Team!$B:$C,2,FALSE), "TDB")</f>
        <v>BRA</v>
      </c>
      <c r="L845" s="21" t="str">
        <f>VLOOKUP($A845,Location!$A:$J,8,FALSE)</f>
        <v>Haïti</v>
      </c>
      <c r="M845" s="21" t="str">
        <f>IFERROR(VLOOKUP(L845,Setup_Team!$B:$C,2,FALSE), "TDB")</f>
        <v>HTI</v>
      </c>
      <c r="N845" s="21" t="str">
        <f>VLOOKUP($A845,Location!$A:$J,9,FALSE)</f>
        <v>Philadelphia, Pennsylvania</v>
      </c>
      <c r="O845" s="21" t="str">
        <f>VLOOKUP($A845,Location!$A:$J,10,FALSE)</f>
        <v>Lincoln Financial Field</v>
      </c>
      <c r="P845" s="27">
        <v>6</v>
      </c>
      <c r="Q845" s="27">
        <v>1</v>
      </c>
      <c r="R845" s="27" t="str">
        <f t="shared" si="79"/>
        <v>6-1</v>
      </c>
      <c r="S845" s="21">
        <v>0</v>
      </c>
      <c r="T845" s="20">
        <f>VLOOKUP($A845,Database!$A:$Y,10,FALSE)</f>
        <v>21</v>
      </c>
      <c r="U845" s="20">
        <f>VLOOKUP($A845,Database!$A:$Y,11,FALSE)</f>
        <v>167</v>
      </c>
      <c r="V845" s="20">
        <f>VLOOKUP($A845,Database!$A:$Y,12,FALSE)</f>
        <v>198</v>
      </c>
      <c r="W845" s="20" t="str">
        <f>VLOOKUP(A845,Database!A:M,13,FALSE)</f>
        <v>Terminé</v>
      </c>
      <c r="X845" s="20">
        <f>VLOOKUP($A845,Database!$A:$Y,20,FALSE)</f>
        <v>3</v>
      </c>
      <c r="Y845" s="20">
        <f>VLOOKUP($A845,Database!$A:$Y,21,FALSE)</f>
        <v>0</v>
      </c>
      <c r="Z845" s="20">
        <f t="shared" si="78"/>
        <v>0</v>
      </c>
      <c r="AA845" s="20">
        <f t="shared" si="74"/>
        <v>1</v>
      </c>
      <c r="AB845" s="20">
        <f t="shared" ca="1" si="75"/>
        <v>21</v>
      </c>
      <c r="AC845" s="20">
        <f t="shared" ca="1" si="76"/>
        <v>0</v>
      </c>
      <c r="AD845" s="20" t="str">
        <f ca="1">IF(AC845=0,"",IF(OR(ISBLANK(P845),ISBLANK(Q845)),"",IF(ISBLANK(VLOOKUP(A845,Database!A:AA,22,FALSE)),"",VLOOKUP(A845,Database!A:AA,22,FALSE))))</f>
        <v/>
      </c>
      <c r="AE845" s="20">
        <f ca="1">IFERROR(
   IF(
     OR(ISBLANK(P845),ISBLANK(Q845)),
     "",
     IF(
       AND(AB845&lt;&gt;"",OR(W845="Terminé",W845="En cours")),
       VLOOKUP(AD845,Setup_ScoreExactBonus!A:D,4,FALSE),
       0
     )),
  0)</f>
        <v>0</v>
      </c>
      <c r="AF845" s="21">
        <f t="shared" ca="1" si="77"/>
        <v>21</v>
      </c>
      <c r="AG845" s="21">
        <f ca="1">SUMIFS(AF$2:AF845,D$2:D845,D845)</f>
        <v>834</v>
      </c>
    </row>
    <row r="846" spans="1:33" hidden="1" x14ac:dyDescent="0.35">
      <c r="A846" s="21">
        <f>IF(ISBLANK(B846),"",COUNTIF(B$2:B846,B846))-1</f>
        <v>31</v>
      </c>
      <c r="B846" s="27">
        <v>8</v>
      </c>
      <c r="C846" s="10">
        <f>VLOOKUP($A846+IF($A846=0,1,0),Database!$A:$Y,7,FALSE)</f>
        <v>46193.104166666664</v>
      </c>
      <c r="D846" s="21" t="str">
        <f>VLOOKUP(Pronostics!$B846,Setup_MPP!$A:$G,3,FALSE)</f>
        <v>Louuiiis</v>
      </c>
      <c r="E846" s="21" t="str">
        <f>VLOOKUP(Pronostics!$B846,Setup_MPP!$A:$G,2,FALSE)</f>
        <v>Louis HARLE</v>
      </c>
      <c r="F846" s="21" t="str">
        <f>VLOOKUP($B846,Setup_MPP!$A:$E,4,FALSE)</f>
        <v>#EEF7B1</v>
      </c>
      <c r="G846" s="21" t="str">
        <f>VLOOKUP($B846,Setup_MPP!$A:$E,5,FALSE)</f>
        <v>#C1CB7D</v>
      </c>
      <c r="H846" s="21" t="str">
        <f>IFERROR(IF(AND(A846&gt;=1,A846&lt;=104),VLOOKUP($A846,Location!$A:$J,6,FALSE),IF(A846=0,"Avant l'ouverture",IF(OR(A846=105,A846=106),"Bonus"))),"")</f>
        <v>Tour 2</v>
      </c>
      <c r="I846" s="21" t="str">
        <f>IF(LEFT(H846,4)="Tour",VLOOKUP(A846,Database!$A:$C,3,FALSE),"")</f>
        <v>C</v>
      </c>
      <c r="J846" s="21" t="str">
        <f>VLOOKUP($A846,Location!$A:$J,7,FALSE)</f>
        <v>Brésil</v>
      </c>
      <c r="K846" s="21" t="str">
        <f>IFERROR(VLOOKUP(J846,Setup_Team!$B:$C,2,FALSE), "TDB")</f>
        <v>BRA</v>
      </c>
      <c r="L846" s="21" t="str">
        <f>VLOOKUP($A846,Location!$A:$J,8,FALSE)</f>
        <v>Haïti</v>
      </c>
      <c r="M846" s="21" t="str">
        <f>IFERROR(VLOOKUP(L846,Setup_Team!$B:$C,2,FALSE), "TDB")</f>
        <v>HTI</v>
      </c>
      <c r="N846" s="21" t="str">
        <f>VLOOKUP($A846,Location!$A:$J,9,FALSE)</f>
        <v>Philadelphia, Pennsylvania</v>
      </c>
      <c r="O846" s="21" t="str">
        <f>VLOOKUP($A846,Location!$A:$J,10,FALSE)</f>
        <v>Lincoln Financial Field</v>
      </c>
      <c r="P846" s="27">
        <v>5</v>
      </c>
      <c r="Q846" s="27">
        <v>0</v>
      </c>
      <c r="R846" s="27" t="str">
        <f t="shared" si="79"/>
        <v>5-0</v>
      </c>
      <c r="S846" s="21">
        <v>0</v>
      </c>
      <c r="T846" s="20">
        <f>VLOOKUP($A846,Database!$A:$Y,10,FALSE)</f>
        <v>21</v>
      </c>
      <c r="U846" s="20">
        <f>VLOOKUP($A846,Database!$A:$Y,11,FALSE)</f>
        <v>167</v>
      </c>
      <c r="V846" s="20">
        <f>VLOOKUP($A846,Database!$A:$Y,12,FALSE)</f>
        <v>198</v>
      </c>
      <c r="W846" s="20" t="str">
        <f>VLOOKUP(A846,Database!A:M,13,FALSE)</f>
        <v>Terminé</v>
      </c>
      <c r="X846" s="20">
        <f>VLOOKUP($A846,Database!$A:$Y,20,FALSE)</f>
        <v>3</v>
      </c>
      <c r="Y846" s="20">
        <f>VLOOKUP($A846,Database!$A:$Y,21,FALSE)</f>
        <v>0</v>
      </c>
      <c r="Z846" s="20">
        <f t="shared" si="78"/>
        <v>0</v>
      </c>
      <c r="AA846" s="20">
        <f t="shared" si="74"/>
        <v>1</v>
      </c>
      <c r="AB846" s="20">
        <f t="shared" ca="1" si="75"/>
        <v>21</v>
      </c>
      <c r="AC846" s="20">
        <f t="shared" ca="1" si="76"/>
        <v>0</v>
      </c>
      <c r="AD846" s="20" t="str">
        <f ca="1">IF(AC846=0,"",IF(OR(ISBLANK(P846),ISBLANK(Q846)),"",IF(ISBLANK(VLOOKUP(A846,Database!A:AA,22,FALSE)),"",VLOOKUP(A846,Database!A:AA,22,FALSE))))</f>
        <v/>
      </c>
      <c r="AE846" s="20">
        <f ca="1">IFERROR(
   IF(
     OR(ISBLANK(P846),ISBLANK(Q846)),
     "",
     IF(
       AND(AB846&lt;&gt;"",OR(W846="Terminé",W846="En cours")),
       VLOOKUP(AD846,Setup_ScoreExactBonus!A:D,4,FALSE),
       0
     )),
  0)</f>
        <v>0</v>
      </c>
      <c r="AF846" s="21">
        <f t="shared" ca="1" si="77"/>
        <v>21</v>
      </c>
      <c r="AG846" s="21">
        <f ca="1">SUMIFS(AF$2:AF846,D$2:D846,D846)</f>
        <v>1135</v>
      </c>
    </row>
    <row r="847" spans="1:33" x14ac:dyDescent="0.35">
      <c r="A847" s="21">
        <f>IF(ISBLANK(B847),"",COUNTIF(B$2:B847,B847))-1</f>
        <v>31</v>
      </c>
      <c r="B847" s="27">
        <v>9</v>
      </c>
      <c r="C847" s="10">
        <f>VLOOKUP($A847+IF($A847=0,1,0),Database!$A:$Y,7,FALSE)</f>
        <v>46193.104166666664</v>
      </c>
      <c r="D847" s="21" t="str">
        <f>VLOOKUP(Pronostics!$B847,Setup_MPP!$A:$G,3,FALSE)</f>
        <v>Aurelien_dpq</v>
      </c>
      <c r="E847" s="21" t="str">
        <f>VLOOKUP(Pronostics!$B847,Setup_MPP!$A:$G,2,FALSE)</f>
        <v>Aurélien DE POULPIQUET</v>
      </c>
      <c r="F847" s="21" t="str">
        <f>VLOOKUP($B847,Setup_MPP!$A:$E,4,FALSE)</f>
        <v>#F4EA9D</v>
      </c>
      <c r="G847" s="21" t="str">
        <f>VLOOKUP($B847,Setup_MPP!$A:$E,5,FALSE)</f>
        <v>#D2C458</v>
      </c>
      <c r="H847" s="21" t="str">
        <f>IFERROR(IF(AND(A847&gt;=1,A847&lt;=104),VLOOKUP($A847,Location!$A:$J,6,FALSE),IF(A847=0,"Avant l'ouverture",IF(OR(A847=105,A847=106),"Bonus"))),"")</f>
        <v>Tour 2</v>
      </c>
      <c r="I847" s="21" t="str">
        <f>IF(LEFT(H847,4)="Tour",VLOOKUP(A847,Database!$A:$C,3,FALSE),"")</f>
        <v>C</v>
      </c>
      <c r="J847" s="21" t="str">
        <f>VLOOKUP($A847,Location!$A:$J,7,FALSE)</f>
        <v>Brésil</v>
      </c>
      <c r="K847" s="21" t="str">
        <f>IFERROR(VLOOKUP(J847,Setup_Team!$B:$C,2,FALSE), "TDB")</f>
        <v>BRA</v>
      </c>
      <c r="L847" s="21" t="str">
        <f>VLOOKUP($A847,Location!$A:$J,8,FALSE)</f>
        <v>Haïti</v>
      </c>
      <c r="M847" s="21" t="str">
        <f>IFERROR(VLOOKUP(L847,Setup_Team!$B:$C,2,FALSE), "TDB")</f>
        <v>HTI</v>
      </c>
      <c r="N847" s="21" t="str">
        <f>VLOOKUP($A847,Location!$A:$J,9,FALSE)</f>
        <v>Philadelphia, Pennsylvania</v>
      </c>
      <c r="O847" s="21" t="str">
        <f>VLOOKUP($A847,Location!$A:$J,10,FALSE)</f>
        <v>Lincoln Financial Field</v>
      </c>
      <c r="P847" s="27">
        <v>3</v>
      </c>
      <c r="Q847" s="27">
        <v>0</v>
      </c>
      <c r="R847" s="27" t="str">
        <f t="shared" si="79"/>
        <v>3-0</v>
      </c>
      <c r="S847" s="21">
        <v>0</v>
      </c>
      <c r="T847" s="20">
        <f>VLOOKUP($A847,Database!$A:$Y,10,FALSE)</f>
        <v>21</v>
      </c>
      <c r="U847" s="20">
        <f>VLOOKUP($A847,Database!$A:$Y,11,FALSE)</f>
        <v>167</v>
      </c>
      <c r="V847" s="20">
        <f>VLOOKUP($A847,Database!$A:$Y,12,FALSE)</f>
        <v>198</v>
      </c>
      <c r="W847" s="20" t="str">
        <f>VLOOKUP(A847,Database!A:M,13,FALSE)</f>
        <v>Terminé</v>
      </c>
      <c r="X847" s="20">
        <f>VLOOKUP($A847,Database!$A:$Y,20,FALSE)</f>
        <v>3</v>
      </c>
      <c r="Y847" s="20">
        <f>VLOOKUP($A847,Database!$A:$Y,21,FALSE)</f>
        <v>0</v>
      </c>
      <c r="Z847" s="20">
        <f t="shared" si="78"/>
        <v>0</v>
      </c>
      <c r="AA847" s="20">
        <f t="shared" si="74"/>
        <v>1</v>
      </c>
      <c r="AB847" s="20">
        <f t="shared" ca="1" si="75"/>
        <v>21</v>
      </c>
      <c r="AC847" s="20">
        <f t="shared" ca="1" si="76"/>
        <v>1</v>
      </c>
      <c r="AD847" s="20" t="str">
        <f ca="1">IF(AC847=0,"",IF(OR(ISBLANK(P847),ISBLANK(Q847)),"",IF(ISBLANK(VLOOKUP(A847,Database!A:AA,22,FALSE)),"",VLOOKUP(A847,Database!A:AA,22,FALSE))))</f>
        <v>Exact</v>
      </c>
      <c r="AE847" s="20">
        <f ca="1">IFERROR(
   IF(
     OR(ISBLANK(P847),ISBLANK(Q847)),
     "",
     IF(
       AND(AB847&lt;&gt;"",OR(W847="Terminé",W847="En cours")),
       VLOOKUP(AD847,Setup_ScoreExactBonus!A:D,4,FALSE),
       0
     )),
  0)</f>
        <v>20</v>
      </c>
      <c r="AF847" s="21">
        <f t="shared" ca="1" si="77"/>
        <v>41</v>
      </c>
      <c r="AG847" s="21">
        <f ca="1">SUMIFS(AF$2:AF847,D$2:D847,D847)</f>
        <v>1136</v>
      </c>
    </row>
    <row r="848" spans="1:33" hidden="1" x14ac:dyDescent="0.35">
      <c r="A848" s="21">
        <f>IF(ISBLANK(B848),"",COUNTIF(B$2:B848,B848))-1</f>
        <v>31</v>
      </c>
      <c r="B848" s="27">
        <v>10</v>
      </c>
      <c r="C848" s="10">
        <f>VLOOKUP($A848+IF($A848=0,1,0),Database!$A:$Y,7,FALSE)</f>
        <v>46193.104166666664</v>
      </c>
      <c r="D848" s="21" t="str">
        <f>VLOOKUP(Pronostics!$B848,Setup_MPP!$A:$G,3,FALSE)</f>
        <v>RandomPaul</v>
      </c>
      <c r="E848" s="21" t="str">
        <f>VLOOKUP(Pronostics!$B848,Setup_MPP!$A:$G,2,FALSE)</f>
        <v>Paul MONTESINOS</v>
      </c>
      <c r="F848" s="21" t="str">
        <f>VLOOKUP($B848,Setup_MPP!$A:$E,4,FALSE)</f>
        <v>#C4B0FF</v>
      </c>
      <c r="G848" s="21" t="str">
        <f>VLOOKUP($B848,Setup_MPP!$A:$E,5,FALSE)</f>
        <v>#7F66C8</v>
      </c>
      <c r="H848" s="21" t="str">
        <f>IFERROR(IF(AND(A848&gt;=1,A848&lt;=104),VLOOKUP($A848,Location!$A:$J,6,FALSE),IF(A848=0,"Avant l'ouverture",IF(OR(A848=105,A848=106),"Bonus"))),"")</f>
        <v>Tour 2</v>
      </c>
      <c r="I848" s="21" t="str">
        <f>IF(LEFT(H848,4)="Tour",VLOOKUP(A848,Database!$A:$C,3,FALSE),"")</f>
        <v>C</v>
      </c>
      <c r="J848" s="21" t="str">
        <f>VLOOKUP($A848,Location!$A:$J,7,FALSE)</f>
        <v>Brésil</v>
      </c>
      <c r="K848" s="21" t="str">
        <f>IFERROR(VLOOKUP(J848,Setup_Team!$B:$C,2,FALSE), "TDB")</f>
        <v>BRA</v>
      </c>
      <c r="L848" s="21" t="str">
        <f>VLOOKUP($A848,Location!$A:$J,8,FALSE)</f>
        <v>Haïti</v>
      </c>
      <c r="M848" s="21" t="str">
        <f>IFERROR(VLOOKUP(L848,Setup_Team!$B:$C,2,FALSE), "TDB")</f>
        <v>HTI</v>
      </c>
      <c r="N848" s="21" t="str">
        <f>VLOOKUP($A848,Location!$A:$J,9,FALSE)</f>
        <v>Philadelphia, Pennsylvania</v>
      </c>
      <c r="O848" s="21" t="str">
        <f>VLOOKUP($A848,Location!$A:$J,10,FALSE)</f>
        <v>Lincoln Financial Field</v>
      </c>
      <c r="P848" s="27">
        <v>5</v>
      </c>
      <c r="Q848" s="27">
        <v>0</v>
      </c>
      <c r="R848" s="27" t="str">
        <f t="shared" si="79"/>
        <v>5-0</v>
      </c>
      <c r="S848" s="21">
        <v>0</v>
      </c>
      <c r="T848" s="20">
        <f>VLOOKUP($A848,Database!$A:$Y,10,FALSE)</f>
        <v>21</v>
      </c>
      <c r="U848" s="20">
        <f>VLOOKUP($A848,Database!$A:$Y,11,FALSE)</f>
        <v>167</v>
      </c>
      <c r="V848" s="20">
        <f>VLOOKUP($A848,Database!$A:$Y,12,FALSE)</f>
        <v>198</v>
      </c>
      <c r="W848" s="20" t="str">
        <f>VLOOKUP(A848,Database!A:M,13,FALSE)</f>
        <v>Terminé</v>
      </c>
      <c r="X848" s="20">
        <f>VLOOKUP($A848,Database!$A:$Y,20,FALSE)</f>
        <v>3</v>
      </c>
      <c r="Y848" s="20">
        <f>VLOOKUP($A848,Database!$A:$Y,21,FALSE)</f>
        <v>0</v>
      </c>
      <c r="Z848" s="20">
        <f t="shared" si="78"/>
        <v>0</v>
      </c>
      <c r="AA848" s="20">
        <f t="shared" si="74"/>
        <v>1</v>
      </c>
      <c r="AB848" s="20">
        <f t="shared" ca="1" si="75"/>
        <v>21</v>
      </c>
      <c r="AC848" s="20">
        <f t="shared" ca="1" si="76"/>
        <v>0</v>
      </c>
      <c r="AD848" s="20" t="str">
        <f ca="1">IF(AC848=0,"",IF(OR(ISBLANK(P848),ISBLANK(Q848)),"",IF(ISBLANK(VLOOKUP(A848,Database!A:AA,22,FALSE)),"",VLOOKUP(A848,Database!A:AA,22,FALSE))))</f>
        <v/>
      </c>
      <c r="AE848" s="20">
        <f ca="1">IFERROR(
   IF(
     OR(ISBLANK(P848),ISBLANK(Q848)),
     "",
     IF(
       AND(AB848&lt;&gt;"",OR(W848="Terminé",W848="En cours")),
       VLOOKUP(AD848,Setup_ScoreExactBonus!A:D,4,FALSE),
       0
     )),
  0)</f>
        <v>0</v>
      </c>
      <c r="AF848" s="21">
        <f t="shared" ca="1" si="77"/>
        <v>21</v>
      </c>
      <c r="AG848" s="21">
        <f ca="1">SUMIFS(AF$2:AF848,D$2:D848,D848)</f>
        <v>1066</v>
      </c>
    </row>
    <row r="849" spans="1:33" hidden="1" x14ac:dyDescent="0.35">
      <c r="A849" s="21">
        <f>IF(ISBLANK(B849),"",COUNTIF(B$2:B849,B849))-1</f>
        <v>31</v>
      </c>
      <c r="B849" s="27">
        <v>11</v>
      </c>
      <c r="C849" s="10">
        <f>VLOOKUP($A849+IF($A849=0,1,0),Database!$A:$Y,7,FALSE)</f>
        <v>46193.104166666664</v>
      </c>
      <c r="D849" s="21" t="str">
        <f>VLOOKUP(Pronostics!$B849,Setup_MPP!$A:$G,3,FALSE)</f>
        <v>Kinsley91</v>
      </c>
      <c r="E849" s="21" t="str">
        <f>VLOOKUP(Pronostics!$B849,Setup_MPP!$A:$G,2,FALSE)</f>
        <v>Kinsley ROQUE</v>
      </c>
      <c r="F849" s="21" t="str">
        <f>VLOOKUP($B849,Setup_MPP!$A:$E,4,FALSE)</f>
        <v>#CBEBBA</v>
      </c>
      <c r="G849" s="21" t="str">
        <f>VLOOKUP($B849,Setup_MPP!$A:$E,5,FALSE)</f>
        <v>#70BC6E</v>
      </c>
      <c r="H849" s="21" t="str">
        <f>IFERROR(IF(AND(A849&gt;=1,A849&lt;=104),VLOOKUP($A849,Location!$A:$J,6,FALSE),IF(A849=0,"Avant l'ouverture",IF(OR(A849=105,A849=106),"Bonus"))),"")</f>
        <v>Tour 2</v>
      </c>
      <c r="I849" s="21" t="str">
        <f>IF(LEFT(H849,4)="Tour",VLOOKUP(A849,Database!$A:$C,3,FALSE),"")</f>
        <v>C</v>
      </c>
      <c r="J849" s="21" t="str">
        <f>VLOOKUP($A849,Location!$A:$J,7,FALSE)</f>
        <v>Brésil</v>
      </c>
      <c r="K849" s="21" t="str">
        <f>IFERROR(VLOOKUP(J849,Setup_Team!$B:$C,2,FALSE), "TDB")</f>
        <v>BRA</v>
      </c>
      <c r="L849" s="21" t="str">
        <f>VLOOKUP($A849,Location!$A:$J,8,FALSE)</f>
        <v>Haïti</v>
      </c>
      <c r="M849" s="21" t="str">
        <f>IFERROR(VLOOKUP(L849,Setup_Team!$B:$C,2,FALSE), "TDB")</f>
        <v>HTI</v>
      </c>
      <c r="N849" s="21" t="str">
        <f>VLOOKUP($A849,Location!$A:$J,9,FALSE)</f>
        <v>Philadelphia, Pennsylvania</v>
      </c>
      <c r="O849" s="21" t="str">
        <f>VLOOKUP($A849,Location!$A:$J,10,FALSE)</f>
        <v>Lincoln Financial Field</v>
      </c>
      <c r="P849" s="27">
        <v>5</v>
      </c>
      <c r="Q849" s="27">
        <v>1</v>
      </c>
      <c r="R849" s="27" t="str">
        <f t="shared" si="79"/>
        <v>5-1</v>
      </c>
      <c r="S849" s="21">
        <v>0</v>
      </c>
      <c r="T849" s="20">
        <f>VLOOKUP($A849,Database!$A:$Y,10,FALSE)</f>
        <v>21</v>
      </c>
      <c r="U849" s="20">
        <f>VLOOKUP($A849,Database!$A:$Y,11,FALSE)</f>
        <v>167</v>
      </c>
      <c r="V849" s="20">
        <f>VLOOKUP($A849,Database!$A:$Y,12,FALSE)</f>
        <v>198</v>
      </c>
      <c r="W849" s="20" t="str">
        <f>VLOOKUP(A849,Database!A:M,13,FALSE)</f>
        <v>Terminé</v>
      </c>
      <c r="X849" s="20">
        <f>VLOOKUP($A849,Database!$A:$Y,20,FALSE)</f>
        <v>3</v>
      </c>
      <c r="Y849" s="20">
        <f>VLOOKUP($A849,Database!$A:$Y,21,FALSE)</f>
        <v>0</v>
      </c>
      <c r="Z849" s="20">
        <f t="shared" si="78"/>
        <v>0</v>
      </c>
      <c r="AA849" s="20">
        <f t="shared" si="74"/>
        <v>1</v>
      </c>
      <c r="AB849" s="20">
        <f t="shared" ca="1" si="75"/>
        <v>21</v>
      </c>
      <c r="AC849" s="20">
        <f t="shared" ca="1" si="76"/>
        <v>0</v>
      </c>
      <c r="AD849" s="20" t="str">
        <f ca="1">IF(AC849=0,"",IF(OR(ISBLANK(P849),ISBLANK(Q849)),"",IF(ISBLANK(VLOOKUP(A849,Database!A:AA,22,FALSE)),"",VLOOKUP(A849,Database!A:AA,22,FALSE))))</f>
        <v/>
      </c>
      <c r="AE849" s="20">
        <f ca="1">IFERROR(
   IF(
     OR(ISBLANK(P849),ISBLANK(Q849)),
     "",
     IF(
       AND(AB849&lt;&gt;"",OR(W849="Terminé",W849="En cours")),
       VLOOKUP(AD849,Setup_ScoreExactBonus!A:D,4,FALSE),
       0
     )),
  0)</f>
        <v>0</v>
      </c>
      <c r="AF849" s="21">
        <f t="shared" ca="1" si="77"/>
        <v>21</v>
      </c>
      <c r="AG849" s="21">
        <f ca="1">SUMIFS(AF$2:AF849,D$2:D849,D849)</f>
        <v>1108</v>
      </c>
    </row>
    <row r="850" spans="1:33" hidden="1" x14ac:dyDescent="0.35">
      <c r="A850" s="21">
        <f>IF(ISBLANK(B850),"",COUNTIF(B$2:B850,B850))-1</f>
        <v>31</v>
      </c>
      <c r="B850" s="27">
        <v>12</v>
      </c>
      <c r="C850" s="10">
        <f>VLOOKUP($A850+IF($A850=0,1,0),Database!$A:$Y,7,FALSE)</f>
        <v>46193.104166666664</v>
      </c>
      <c r="D850" s="21" t="str">
        <f>VLOOKUP(Pronostics!$B850,Setup_MPP!$A:$G,3,FALSE)</f>
        <v>Jaouad1</v>
      </c>
      <c r="E850" s="21" t="str">
        <f>VLOOKUP(Pronostics!$B850,Setup_MPP!$A:$G,2,FALSE)</f>
        <v>Jaouad SETTI</v>
      </c>
      <c r="F850" s="21" t="str">
        <f>VLOOKUP($B850,Setup_MPP!$A:$E,4,FALSE)</f>
        <v>#C2D4FF</v>
      </c>
      <c r="G850" s="21" t="str">
        <f>VLOOKUP($B850,Setup_MPP!$A:$E,5,FALSE)</f>
        <v>#6586D5</v>
      </c>
      <c r="H850" s="21" t="str">
        <f>IFERROR(IF(AND(A850&gt;=1,A850&lt;=104),VLOOKUP($A850,Location!$A:$J,6,FALSE),IF(A850=0,"Avant l'ouverture",IF(OR(A850=105,A850=106),"Bonus"))),"")</f>
        <v>Tour 2</v>
      </c>
      <c r="I850" s="21" t="str">
        <f>IF(LEFT(H850,4)="Tour",VLOOKUP(A850,Database!$A:$C,3,FALSE),"")</f>
        <v>C</v>
      </c>
      <c r="J850" s="21" t="str">
        <f>VLOOKUP($A850,Location!$A:$J,7,FALSE)</f>
        <v>Brésil</v>
      </c>
      <c r="K850" s="21" t="str">
        <f>IFERROR(VLOOKUP(J850,Setup_Team!$B:$C,2,FALSE), "TDB")</f>
        <v>BRA</v>
      </c>
      <c r="L850" s="21" t="str">
        <f>VLOOKUP($A850,Location!$A:$J,8,FALSE)</f>
        <v>Haïti</v>
      </c>
      <c r="M850" s="21" t="str">
        <f>IFERROR(VLOOKUP(L850,Setup_Team!$B:$C,2,FALSE), "TDB")</f>
        <v>HTI</v>
      </c>
      <c r="N850" s="21" t="str">
        <f>VLOOKUP($A850,Location!$A:$J,9,FALSE)</f>
        <v>Philadelphia, Pennsylvania</v>
      </c>
      <c r="O850" s="21" t="str">
        <f>VLOOKUP($A850,Location!$A:$J,10,FALSE)</f>
        <v>Lincoln Financial Field</v>
      </c>
      <c r="P850" s="27">
        <v>3</v>
      </c>
      <c r="Q850" s="27">
        <v>0</v>
      </c>
      <c r="R850" s="27" t="str">
        <f t="shared" si="79"/>
        <v>3-0</v>
      </c>
      <c r="S850" s="21">
        <v>0</v>
      </c>
      <c r="T850" s="20">
        <f>VLOOKUP($A850,Database!$A:$Y,10,FALSE)</f>
        <v>21</v>
      </c>
      <c r="U850" s="20">
        <f>VLOOKUP($A850,Database!$A:$Y,11,FALSE)</f>
        <v>167</v>
      </c>
      <c r="V850" s="20">
        <f>VLOOKUP($A850,Database!$A:$Y,12,FALSE)</f>
        <v>198</v>
      </c>
      <c r="W850" s="20" t="str">
        <f>VLOOKUP(A850,Database!A:M,13,FALSE)</f>
        <v>Terminé</v>
      </c>
      <c r="X850" s="20">
        <f>VLOOKUP($A850,Database!$A:$Y,20,FALSE)</f>
        <v>3</v>
      </c>
      <c r="Y850" s="20">
        <f>VLOOKUP($A850,Database!$A:$Y,21,FALSE)</f>
        <v>0</v>
      </c>
      <c r="Z850" s="20">
        <f t="shared" si="78"/>
        <v>0</v>
      </c>
      <c r="AA850" s="20">
        <f t="shared" si="74"/>
        <v>1</v>
      </c>
      <c r="AB850" s="20">
        <f t="shared" ca="1" si="75"/>
        <v>21</v>
      </c>
      <c r="AC850" s="20">
        <f t="shared" ca="1" si="76"/>
        <v>1</v>
      </c>
      <c r="AD850" s="20" t="str">
        <f ca="1">IF(AC850=0,"",IF(OR(ISBLANK(P850),ISBLANK(Q850)),"",IF(ISBLANK(VLOOKUP(A850,Database!A:AA,22,FALSE)),"",VLOOKUP(A850,Database!A:AA,22,FALSE))))</f>
        <v>Exact</v>
      </c>
      <c r="AE850" s="20">
        <f ca="1">IFERROR(
   IF(
     OR(ISBLANK(P850),ISBLANK(Q850)),
     "",
     IF(
       AND(AB850&lt;&gt;"",OR(W850="Terminé",W850="En cours")),
       VLOOKUP(AD850,Setup_ScoreExactBonus!A:D,4,FALSE),
       0
     )),
  0)</f>
        <v>20</v>
      </c>
      <c r="AF850" s="21">
        <f t="shared" ca="1" si="77"/>
        <v>41</v>
      </c>
      <c r="AG850" s="21">
        <f ca="1">SUMIFS(AF$2:AF850,D$2:D850,D850)</f>
        <v>1599</v>
      </c>
    </row>
    <row r="851" spans="1:33" hidden="1" x14ac:dyDescent="0.35">
      <c r="A851" s="21">
        <f>IF(ISBLANK(B851),"",COUNTIF(B$2:B851,B851))-1</f>
        <v>31</v>
      </c>
      <c r="B851" s="27">
        <v>13</v>
      </c>
      <c r="C851" s="10">
        <f>VLOOKUP($A851+IF($A851=0,1,0),Database!$A:$Y,7,FALSE)</f>
        <v>46193.104166666664</v>
      </c>
      <c r="D851" s="21" t="str">
        <f>VLOOKUP(Pronostics!$B851,Setup_MPP!$A:$G,3,FALSE)</f>
        <v>Julien_I</v>
      </c>
      <c r="E851" s="21" t="str">
        <f>VLOOKUP(Pronostics!$B851,Setup_MPP!$A:$G,2,FALSE)</f>
        <v>Julien INGE</v>
      </c>
      <c r="F851" s="21" t="str">
        <f>VLOOKUP($B851,Setup_MPP!$A:$E,4,FALSE)</f>
        <v>#C1E0EF</v>
      </c>
      <c r="G851" s="21" t="str">
        <f>VLOOKUP($B851,Setup_MPP!$A:$E,5,FALSE)</f>
        <v>#4F91B2</v>
      </c>
      <c r="H851" s="21" t="str">
        <f>IFERROR(IF(AND(A851&gt;=1,A851&lt;=104),VLOOKUP($A851,Location!$A:$J,6,FALSE),IF(A851=0,"Avant l'ouverture",IF(OR(A851=105,A851=106),"Bonus"))),"")</f>
        <v>Tour 2</v>
      </c>
      <c r="I851" s="21" t="str">
        <f>IF(LEFT(H851,4)="Tour",VLOOKUP(A851,Database!$A:$C,3,FALSE),"")</f>
        <v>C</v>
      </c>
      <c r="J851" s="21" t="str">
        <f>VLOOKUP($A851,Location!$A:$J,7,FALSE)</f>
        <v>Brésil</v>
      </c>
      <c r="K851" s="21" t="str">
        <f>IFERROR(VLOOKUP(J851,Setup_Team!$B:$C,2,FALSE), "TDB")</f>
        <v>BRA</v>
      </c>
      <c r="L851" s="21" t="str">
        <f>VLOOKUP($A851,Location!$A:$J,8,FALSE)</f>
        <v>Haïti</v>
      </c>
      <c r="M851" s="21" t="str">
        <f>IFERROR(VLOOKUP(L851,Setup_Team!$B:$C,2,FALSE), "TDB")</f>
        <v>HTI</v>
      </c>
      <c r="N851" s="21" t="str">
        <f>VLOOKUP($A851,Location!$A:$J,9,FALSE)</f>
        <v>Philadelphia, Pennsylvania</v>
      </c>
      <c r="O851" s="21" t="str">
        <f>VLOOKUP($A851,Location!$A:$J,10,FALSE)</f>
        <v>Lincoln Financial Field</v>
      </c>
      <c r="P851" s="27">
        <v>4</v>
      </c>
      <c r="Q851" s="27">
        <v>0</v>
      </c>
      <c r="R851" s="27" t="str">
        <f t="shared" si="79"/>
        <v>4-0</v>
      </c>
      <c r="S851" s="21">
        <v>0</v>
      </c>
      <c r="T851" s="20">
        <f>VLOOKUP($A851,Database!$A:$Y,10,FALSE)</f>
        <v>21</v>
      </c>
      <c r="U851" s="20">
        <f>VLOOKUP($A851,Database!$A:$Y,11,FALSE)</f>
        <v>167</v>
      </c>
      <c r="V851" s="20">
        <f>VLOOKUP($A851,Database!$A:$Y,12,FALSE)</f>
        <v>198</v>
      </c>
      <c r="W851" s="20" t="str">
        <f>VLOOKUP(A851,Database!A:M,13,FALSE)</f>
        <v>Terminé</v>
      </c>
      <c r="X851" s="20">
        <f>VLOOKUP($A851,Database!$A:$Y,20,FALSE)</f>
        <v>3</v>
      </c>
      <c r="Y851" s="20">
        <f>VLOOKUP($A851,Database!$A:$Y,21,FALSE)</f>
        <v>0</v>
      </c>
      <c r="Z851" s="20">
        <f t="shared" si="78"/>
        <v>0</v>
      </c>
      <c r="AA851" s="20">
        <f t="shared" si="74"/>
        <v>1</v>
      </c>
      <c r="AB851" s="20">
        <f t="shared" ca="1" si="75"/>
        <v>21</v>
      </c>
      <c r="AC851" s="20">
        <f t="shared" ca="1" si="76"/>
        <v>0</v>
      </c>
      <c r="AD851" s="20" t="str">
        <f ca="1">IF(AC851=0,"",IF(OR(ISBLANK(P851),ISBLANK(Q851)),"",IF(ISBLANK(VLOOKUP(A851,Database!A:AA,22,FALSE)),"",VLOOKUP(A851,Database!A:AA,22,FALSE))))</f>
        <v/>
      </c>
      <c r="AE851" s="20">
        <f ca="1">IFERROR(
   IF(
     OR(ISBLANK(P851),ISBLANK(Q851)),
     "",
     IF(
       AND(AB851&lt;&gt;"",OR(W851="Terminé",W851="En cours")),
       VLOOKUP(AD851,Setup_ScoreExactBonus!A:D,4,FALSE),
       0
     )),
  0)</f>
        <v>0</v>
      </c>
      <c r="AF851" s="21">
        <f t="shared" ca="1" si="77"/>
        <v>21</v>
      </c>
      <c r="AG851" s="21">
        <f ca="1">SUMIFS(AF$2:AF851,D$2:D851,D851)</f>
        <v>1549</v>
      </c>
    </row>
    <row r="852" spans="1:33" hidden="1" x14ac:dyDescent="0.35">
      <c r="A852" s="21">
        <f>IF(ISBLANK(B852),"",COUNTIF(B$2:B852,B852))-1</f>
        <v>31</v>
      </c>
      <c r="B852" s="27">
        <v>14</v>
      </c>
      <c r="C852" s="10">
        <f>VLOOKUP($A852+IF($A852=0,1,0),Database!$A:$Y,7,FALSE)</f>
        <v>46193.104166666664</v>
      </c>
      <c r="D852" s="21" t="str">
        <f>VLOOKUP(Pronostics!$B852,Setup_MPP!$A:$G,3,FALSE)</f>
        <v>MarieEYT</v>
      </c>
      <c r="E852" s="21" t="str">
        <f>VLOOKUP(Pronostics!$B852,Setup_MPP!$A:$G,2,FALSE)</f>
        <v>Marie EXBRAYAT</v>
      </c>
      <c r="F852" s="21" t="str">
        <f>VLOOKUP($B852,Setup_MPP!$A:$E,4,FALSE)</f>
        <v>#FFAFD2</v>
      </c>
      <c r="G852" s="21" t="str">
        <f>VLOOKUP($B852,Setup_MPP!$A:$E,5,FALSE)</f>
        <v>#F2589B</v>
      </c>
      <c r="H852" s="21" t="str">
        <f>IFERROR(IF(AND(A852&gt;=1,A852&lt;=104),VLOOKUP($A852,Location!$A:$J,6,FALSE),IF(A852=0,"Avant l'ouverture",IF(OR(A852=105,A852=106),"Bonus"))),"")</f>
        <v>Tour 2</v>
      </c>
      <c r="I852" s="21" t="str">
        <f>IF(LEFT(H852,4)="Tour",VLOOKUP(A852,Database!$A:$C,3,FALSE),"")</f>
        <v>C</v>
      </c>
      <c r="J852" s="21" t="str">
        <f>VLOOKUP($A852,Location!$A:$J,7,FALSE)</f>
        <v>Brésil</v>
      </c>
      <c r="K852" s="21" t="str">
        <f>IFERROR(VLOOKUP(J852,Setup_Team!$B:$C,2,FALSE), "TDB")</f>
        <v>BRA</v>
      </c>
      <c r="L852" s="21" t="str">
        <f>VLOOKUP($A852,Location!$A:$J,8,FALSE)</f>
        <v>Haïti</v>
      </c>
      <c r="M852" s="21" t="str">
        <f>IFERROR(VLOOKUP(L852,Setup_Team!$B:$C,2,FALSE), "TDB")</f>
        <v>HTI</v>
      </c>
      <c r="N852" s="21" t="str">
        <f>VLOOKUP($A852,Location!$A:$J,9,FALSE)</f>
        <v>Philadelphia, Pennsylvania</v>
      </c>
      <c r="O852" s="21" t="str">
        <f>VLOOKUP($A852,Location!$A:$J,10,FALSE)</f>
        <v>Lincoln Financial Field</v>
      </c>
      <c r="P852" s="27">
        <v>4</v>
      </c>
      <c r="Q852" s="27">
        <v>0</v>
      </c>
      <c r="R852" s="27" t="str">
        <f t="shared" si="79"/>
        <v>4-0</v>
      </c>
      <c r="S852" s="21">
        <v>0</v>
      </c>
      <c r="T852" s="20">
        <f>VLOOKUP($A852,Database!$A:$Y,10,FALSE)</f>
        <v>21</v>
      </c>
      <c r="U852" s="20">
        <f>VLOOKUP($A852,Database!$A:$Y,11,FALSE)</f>
        <v>167</v>
      </c>
      <c r="V852" s="20">
        <f>VLOOKUP($A852,Database!$A:$Y,12,FALSE)</f>
        <v>198</v>
      </c>
      <c r="W852" s="20" t="str">
        <f>VLOOKUP(A852,Database!A:M,13,FALSE)</f>
        <v>Terminé</v>
      </c>
      <c r="X852" s="20">
        <f>VLOOKUP($A852,Database!$A:$Y,20,FALSE)</f>
        <v>3</v>
      </c>
      <c r="Y852" s="20">
        <f>VLOOKUP($A852,Database!$A:$Y,21,FALSE)</f>
        <v>0</v>
      </c>
      <c r="Z852" s="20">
        <f t="shared" si="78"/>
        <v>0</v>
      </c>
      <c r="AA852" s="20">
        <f t="shared" si="74"/>
        <v>1</v>
      </c>
      <c r="AB852" s="20">
        <f t="shared" ca="1" si="75"/>
        <v>21</v>
      </c>
      <c r="AC852" s="20">
        <f t="shared" ca="1" si="76"/>
        <v>0</v>
      </c>
      <c r="AD852" s="20" t="str">
        <f ca="1">IF(AC852=0,"",IF(OR(ISBLANK(P852),ISBLANK(Q852)),"",IF(ISBLANK(VLOOKUP(A852,Database!A:AA,22,FALSE)),"",VLOOKUP(A852,Database!A:AA,22,FALSE))))</f>
        <v/>
      </c>
      <c r="AE852" s="20">
        <f ca="1">IFERROR(
   IF(
     OR(ISBLANK(P852),ISBLANK(Q852)),
     "",
     IF(
       AND(AB852&lt;&gt;"",OR(W852="Terminé",W852="En cours")),
       VLOOKUP(AD852,Setup_ScoreExactBonus!A:D,4,FALSE),
       0
     )),
  0)</f>
        <v>0</v>
      </c>
      <c r="AF852" s="21">
        <f t="shared" ca="1" si="77"/>
        <v>21</v>
      </c>
      <c r="AG852" s="21">
        <f ca="1">SUMIFS(AF$2:AF852,D$2:D852,D852)</f>
        <v>1181</v>
      </c>
    </row>
    <row r="853" spans="1:33" hidden="1" x14ac:dyDescent="0.35">
      <c r="A853" s="21">
        <f>IF(ISBLANK(B853),"",COUNTIF(B$2:B853,B853))-1</f>
        <v>31</v>
      </c>
      <c r="B853" s="27">
        <v>15</v>
      </c>
      <c r="C853" s="10">
        <f>VLOOKUP($A853+IF($A853=0,1,0),Database!$A:$Y,7,FALSE)</f>
        <v>46193.104166666664</v>
      </c>
      <c r="D853" s="21" t="str">
        <f>VLOOKUP(Pronostics!$B853,Setup_MPP!$A:$G,3,FALSE)</f>
        <v>Amino28</v>
      </c>
      <c r="E853" s="21" t="str">
        <f>VLOOKUP(Pronostics!$B853,Setup_MPP!$A:$G,2,FALSE)</f>
        <v>Amine ZARROUKI</v>
      </c>
      <c r="F853" s="21" t="str">
        <f>VLOOKUP($B853,Setup_MPP!$A:$E,4,FALSE)</f>
        <v>#FF9898</v>
      </c>
      <c r="G853" s="21" t="str">
        <f>VLOOKUP($B853,Setup_MPP!$A:$E,5,FALSE)</f>
        <v>#FF5D5D</v>
      </c>
      <c r="H853" s="21" t="str">
        <f>IFERROR(IF(AND(A853&gt;=1,A853&lt;=104),VLOOKUP($A853,Location!$A:$J,6,FALSE),IF(A853=0,"Avant l'ouverture",IF(OR(A853=105,A853=106),"Bonus"))),"")</f>
        <v>Tour 2</v>
      </c>
      <c r="I853" s="21" t="str">
        <f>IF(LEFT(H853,4)="Tour",VLOOKUP(A853,Database!$A:$C,3,FALSE),"")</f>
        <v>C</v>
      </c>
      <c r="J853" s="21" t="str">
        <f>VLOOKUP($A853,Location!$A:$J,7,FALSE)</f>
        <v>Brésil</v>
      </c>
      <c r="K853" s="21" t="str">
        <f>IFERROR(VLOOKUP(J853,Setup_Team!$B:$C,2,FALSE), "TDB")</f>
        <v>BRA</v>
      </c>
      <c r="L853" s="21" t="str">
        <f>VLOOKUP($A853,Location!$A:$J,8,FALSE)</f>
        <v>Haïti</v>
      </c>
      <c r="M853" s="21" t="str">
        <f>IFERROR(VLOOKUP(L853,Setup_Team!$B:$C,2,FALSE), "TDB")</f>
        <v>HTI</v>
      </c>
      <c r="N853" s="21" t="str">
        <f>VLOOKUP($A853,Location!$A:$J,9,FALSE)</f>
        <v>Philadelphia, Pennsylvania</v>
      </c>
      <c r="O853" s="21" t="str">
        <f>VLOOKUP($A853,Location!$A:$J,10,FALSE)</f>
        <v>Lincoln Financial Field</v>
      </c>
      <c r="P853" s="27">
        <v>4</v>
      </c>
      <c r="Q853" s="27">
        <v>0</v>
      </c>
      <c r="R853" s="27" t="str">
        <f t="shared" si="79"/>
        <v>4-0</v>
      </c>
      <c r="S853" s="21">
        <v>0</v>
      </c>
      <c r="T853" s="20">
        <f>VLOOKUP($A853,Database!$A:$Y,10,FALSE)</f>
        <v>21</v>
      </c>
      <c r="U853" s="20">
        <f>VLOOKUP($A853,Database!$A:$Y,11,FALSE)</f>
        <v>167</v>
      </c>
      <c r="V853" s="20">
        <f>VLOOKUP($A853,Database!$A:$Y,12,FALSE)</f>
        <v>198</v>
      </c>
      <c r="W853" s="20" t="str">
        <f>VLOOKUP(A853,Database!A:M,13,FALSE)</f>
        <v>Terminé</v>
      </c>
      <c r="X853" s="20">
        <f>VLOOKUP($A853,Database!$A:$Y,20,FALSE)</f>
        <v>3</v>
      </c>
      <c r="Y853" s="20">
        <f>VLOOKUP($A853,Database!$A:$Y,21,FALSE)</f>
        <v>0</v>
      </c>
      <c r="Z853" s="20">
        <f t="shared" si="78"/>
        <v>0</v>
      </c>
      <c r="AA853" s="20">
        <f t="shared" si="74"/>
        <v>1</v>
      </c>
      <c r="AB853" s="20">
        <f t="shared" ca="1" si="75"/>
        <v>21</v>
      </c>
      <c r="AC853" s="20">
        <f t="shared" ca="1" si="76"/>
        <v>0</v>
      </c>
      <c r="AD853" s="20" t="str">
        <f ca="1">IF(AC853=0,"",IF(OR(ISBLANK(P853),ISBLANK(Q853)),"",IF(ISBLANK(VLOOKUP(A853,Database!A:AA,22,FALSE)),"",VLOOKUP(A853,Database!A:AA,22,FALSE))))</f>
        <v/>
      </c>
      <c r="AE853" s="20">
        <f ca="1">IFERROR(
   IF(
     OR(ISBLANK(P853),ISBLANK(Q853)),
     "",
     IF(
       AND(AB853&lt;&gt;"",OR(W853="Terminé",W853="En cours")),
       VLOOKUP(AD853,Setup_ScoreExactBonus!A:D,4,FALSE),
       0
     )),
  0)</f>
        <v>0</v>
      </c>
      <c r="AF853" s="21">
        <f t="shared" ca="1" si="77"/>
        <v>21</v>
      </c>
      <c r="AG853" s="21">
        <f ca="1">SUMIFS(AF$2:AF853,D$2:D853,D853)</f>
        <v>1247</v>
      </c>
    </row>
    <row r="854" spans="1:33" hidden="1" x14ac:dyDescent="0.35">
      <c r="A854" s="21">
        <f>IF(ISBLANK(B854),"",COUNTIF(B$2:B854,B854))-1</f>
        <v>31</v>
      </c>
      <c r="B854" s="27">
        <v>16</v>
      </c>
      <c r="C854" s="10">
        <f>VLOOKUP($A854+IF($A854=0,1,0),Database!$A:$Y,7,FALSE)</f>
        <v>46193.104166666664</v>
      </c>
      <c r="D854" s="21" t="str">
        <f>VLOOKUP(Pronostics!$B854,Setup_MPP!$A:$G,3,FALSE)</f>
        <v>RomaLaura</v>
      </c>
      <c r="E854" s="21" t="str">
        <f>VLOOKUP(Pronostics!$B854,Setup_MPP!$A:$G,2,FALSE)</f>
        <v>Laura GIULIANO</v>
      </c>
      <c r="F854" s="21" t="str">
        <f>VLOOKUP($B854,Setup_MPP!$A:$E,4,FALSE)</f>
        <v>#86A4FE</v>
      </c>
      <c r="G854" s="21" t="str">
        <f>VLOOKUP($B854,Setup_MPP!$A:$E,5,FALSE)</f>
        <v>#3769FF</v>
      </c>
      <c r="H854" s="21" t="str">
        <f>IFERROR(IF(AND(A854&gt;=1,A854&lt;=104),VLOOKUP($A854,Location!$A:$J,6,FALSE),IF(A854=0,"Avant l'ouverture",IF(OR(A854=105,A854=106),"Bonus"))),"")</f>
        <v>Tour 2</v>
      </c>
      <c r="I854" s="21" t="str">
        <f>IF(LEFT(H854,4)="Tour",VLOOKUP(A854,Database!$A:$C,3,FALSE),"")</f>
        <v>C</v>
      </c>
      <c r="J854" s="21" t="str">
        <f>VLOOKUP($A854,Location!$A:$J,7,FALSE)</f>
        <v>Brésil</v>
      </c>
      <c r="K854" s="21" t="str">
        <f>IFERROR(VLOOKUP(J854,Setup_Team!$B:$C,2,FALSE), "TDB")</f>
        <v>BRA</v>
      </c>
      <c r="L854" s="21" t="str">
        <f>VLOOKUP($A854,Location!$A:$J,8,FALSE)</f>
        <v>Haïti</v>
      </c>
      <c r="M854" s="21" t="str">
        <f>IFERROR(VLOOKUP(L854,Setup_Team!$B:$C,2,FALSE), "TDB")</f>
        <v>HTI</v>
      </c>
      <c r="N854" s="21" t="str">
        <f>VLOOKUP($A854,Location!$A:$J,9,FALSE)</f>
        <v>Philadelphia, Pennsylvania</v>
      </c>
      <c r="O854" s="21" t="str">
        <f>VLOOKUP($A854,Location!$A:$J,10,FALSE)</f>
        <v>Lincoln Financial Field</v>
      </c>
      <c r="P854" s="27">
        <v>1</v>
      </c>
      <c r="Q854" s="27">
        <v>0</v>
      </c>
      <c r="R854" s="27" t="str">
        <f t="shared" si="79"/>
        <v>1-0</v>
      </c>
      <c r="S854" s="21">
        <v>0</v>
      </c>
      <c r="T854" s="20">
        <f>VLOOKUP($A854,Database!$A:$Y,10,FALSE)</f>
        <v>21</v>
      </c>
      <c r="U854" s="20">
        <f>VLOOKUP($A854,Database!$A:$Y,11,FALSE)</f>
        <v>167</v>
      </c>
      <c r="V854" s="20">
        <f>VLOOKUP($A854,Database!$A:$Y,12,FALSE)</f>
        <v>198</v>
      </c>
      <c r="W854" s="20" t="str">
        <f>VLOOKUP(A854,Database!A:M,13,FALSE)</f>
        <v>Terminé</v>
      </c>
      <c r="X854" s="20">
        <f>VLOOKUP($A854,Database!$A:$Y,20,FALSE)</f>
        <v>3</v>
      </c>
      <c r="Y854" s="20">
        <f>VLOOKUP($A854,Database!$A:$Y,21,FALSE)</f>
        <v>0</v>
      </c>
      <c r="Z854" s="20">
        <f t="shared" si="78"/>
        <v>0</v>
      </c>
      <c r="AA854" s="20">
        <f t="shared" si="74"/>
        <v>1</v>
      </c>
      <c r="AB854" s="20">
        <f t="shared" ca="1" si="75"/>
        <v>21</v>
      </c>
      <c r="AC854" s="20">
        <f t="shared" ca="1" si="76"/>
        <v>0</v>
      </c>
      <c r="AD854" s="20" t="str">
        <f ca="1">IF(AC854=0,"",IF(OR(ISBLANK(P854),ISBLANK(Q854)),"",IF(ISBLANK(VLOOKUP(A854,Database!A:AA,22,FALSE)),"",VLOOKUP(A854,Database!A:AA,22,FALSE))))</f>
        <v/>
      </c>
      <c r="AE854" s="20">
        <f ca="1">IFERROR(
   IF(
     OR(ISBLANK(P854),ISBLANK(Q854)),
     "",
     IF(
       AND(AB854&lt;&gt;"",OR(W854="Terminé",W854="En cours")),
       VLOOKUP(AD854,Setup_ScoreExactBonus!A:D,4,FALSE),
       0
     )),
  0)</f>
        <v>0</v>
      </c>
      <c r="AF854" s="21">
        <f t="shared" ca="1" si="77"/>
        <v>21</v>
      </c>
      <c r="AG854" s="21">
        <f ca="1">SUMIFS(AF$2:AF854,D$2:D854,D854)</f>
        <v>868</v>
      </c>
    </row>
    <row r="855" spans="1:33" hidden="1" x14ac:dyDescent="0.35">
      <c r="A855" s="21">
        <f>IF(ISBLANK(B855),"",COUNTIF(B$2:B855,B855))-1</f>
        <v>31</v>
      </c>
      <c r="B855" s="27">
        <v>17</v>
      </c>
      <c r="C855" s="10">
        <f>VLOOKUP($A855+IF($A855=0,1,0),Database!$A:$Y,7,FALSE)</f>
        <v>46193.104166666664</v>
      </c>
      <c r="D855" s="21" t="str">
        <f>VLOOKUP(Pronostics!$B855,Setup_MPP!$A:$G,3,FALSE)</f>
        <v>Julien_cri</v>
      </c>
      <c r="E855" s="21" t="str">
        <f>VLOOKUP(Pronostics!$B855,Setup_MPP!$A:$G,2,FALSE)</f>
        <v>Julien CRIMOTEL</v>
      </c>
      <c r="F855" s="21" t="str">
        <f>VLOOKUP($B855,Setup_MPP!$A:$E,4,FALSE)</f>
        <v>#FFB0B0</v>
      </c>
      <c r="G855" s="21" t="str">
        <f>VLOOKUP($B855,Setup_MPP!$A:$E,5,FALSE)</f>
        <v>#F25757</v>
      </c>
      <c r="H855" s="21" t="str">
        <f>IFERROR(IF(AND(A855&gt;=1,A855&lt;=104),VLOOKUP($A855,Location!$A:$J,6,FALSE),IF(A855=0,"Avant l'ouverture",IF(OR(A855=105,A855=106),"Bonus"))),"")</f>
        <v>Tour 2</v>
      </c>
      <c r="I855" s="21" t="str">
        <f>IF(LEFT(H855,4)="Tour",VLOOKUP(A855,Database!$A:$C,3,FALSE),"")</f>
        <v>C</v>
      </c>
      <c r="J855" s="21" t="str">
        <f>VLOOKUP($A855,Location!$A:$J,7,FALSE)</f>
        <v>Brésil</v>
      </c>
      <c r="K855" s="21" t="str">
        <f>IFERROR(VLOOKUP(J855,Setup_Team!$B:$C,2,FALSE), "TDB")</f>
        <v>BRA</v>
      </c>
      <c r="L855" s="21" t="str">
        <f>VLOOKUP($A855,Location!$A:$J,8,FALSE)</f>
        <v>Haïti</v>
      </c>
      <c r="M855" s="21" t="str">
        <f>IFERROR(VLOOKUP(L855,Setup_Team!$B:$C,2,FALSE), "TDB")</f>
        <v>HTI</v>
      </c>
      <c r="N855" s="21" t="str">
        <f>VLOOKUP($A855,Location!$A:$J,9,FALSE)</f>
        <v>Philadelphia, Pennsylvania</v>
      </c>
      <c r="O855" s="21" t="str">
        <f>VLOOKUP($A855,Location!$A:$J,10,FALSE)</f>
        <v>Lincoln Financial Field</v>
      </c>
      <c r="P855" s="27">
        <v>5</v>
      </c>
      <c r="Q855" s="27">
        <v>0</v>
      </c>
      <c r="R855" s="27" t="str">
        <f t="shared" si="79"/>
        <v>5-0</v>
      </c>
      <c r="S855" s="21">
        <v>0</v>
      </c>
      <c r="T855" s="20">
        <f>VLOOKUP($A855,Database!$A:$Y,10,FALSE)</f>
        <v>21</v>
      </c>
      <c r="U855" s="20">
        <f>VLOOKUP($A855,Database!$A:$Y,11,FALSE)</f>
        <v>167</v>
      </c>
      <c r="V855" s="20">
        <f>VLOOKUP($A855,Database!$A:$Y,12,FALSE)</f>
        <v>198</v>
      </c>
      <c r="W855" s="20" t="str">
        <f>VLOOKUP(A855,Database!A:M,13,FALSE)</f>
        <v>Terminé</v>
      </c>
      <c r="X855" s="20">
        <f>VLOOKUP($A855,Database!$A:$Y,20,FALSE)</f>
        <v>3</v>
      </c>
      <c r="Y855" s="20">
        <f>VLOOKUP($A855,Database!$A:$Y,21,FALSE)</f>
        <v>0</v>
      </c>
      <c r="Z855" s="20">
        <f t="shared" si="78"/>
        <v>0</v>
      </c>
      <c r="AA855" s="20">
        <f t="shared" si="74"/>
        <v>1</v>
      </c>
      <c r="AB855" s="20">
        <f t="shared" ca="1" si="75"/>
        <v>21</v>
      </c>
      <c r="AC855" s="20">
        <f t="shared" ca="1" si="76"/>
        <v>0</v>
      </c>
      <c r="AD855" s="20" t="str">
        <f ca="1">IF(AC855=0,"",IF(OR(ISBLANK(P855),ISBLANK(Q855)),"",IF(ISBLANK(VLOOKUP(A855,Database!A:AA,22,FALSE)),"",VLOOKUP(A855,Database!A:AA,22,FALSE))))</f>
        <v/>
      </c>
      <c r="AE855" s="20">
        <f ca="1">IFERROR(
   IF(
     OR(ISBLANK(P855),ISBLANK(Q855)),
     "",
     IF(
       AND(AB855&lt;&gt;"",OR(W855="Terminé",W855="En cours")),
       VLOOKUP(AD855,Setup_ScoreExactBonus!A:D,4,FALSE),
       0
     )),
  0)</f>
        <v>0</v>
      </c>
      <c r="AF855" s="21">
        <f t="shared" ca="1" si="77"/>
        <v>21</v>
      </c>
      <c r="AG855" s="21">
        <f ca="1">SUMIFS(AF$2:AF855,D$2:D855,D855)</f>
        <v>1142</v>
      </c>
    </row>
    <row r="856" spans="1:33" hidden="1" x14ac:dyDescent="0.35">
      <c r="A856" s="21">
        <f>IF(ISBLANK(B856),"",COUNTIF(B$2:B856,B856))-1</f>
        <v>31</v>
      </c>
      <c r="B856" s="27">
        <v>18</v>
      </c>
      <c r="C856" s="10">
        <f>VLOOKUP($A856+IF($A856=0,1,0),Database!$A:$Y,7,FALSE)</f>
        <v>46193.104166666664</v>
      </c>
      <c r="D856" s="21" t="str">
        <f>VLOOKUP(Pronostics!$B856,Setup_MPP!$A:$G,3,FALSE)</f>
        <v>Cartone</v>
      </c>
      <c r="E856" s="21" t="str">
        <f>VLOOKUP(Pronostics!$B856,Setup_MPP!$A:$G,2,FALSE)</f>
        <v>Quentin CARTON</v>
      </c>
      <c r="F856" s="21" t="str">
        <f>VLOOKUP($B856,Setup_MPP!$A:$E,4,FALSE)</f>
        <v>#F0BC42</v>
      </c>
      <c r="G856" s="21" t="str">
        <f>VLOOKUP($B856,Setup_MPP!$A:$E,5,FALSE)</f>
        <v>#8E1F2F</v>
      </c>
      <c r="H856" s="21" t="str">
        <f>IFERROR(IF(AND(A856&gt;=1,A856&lt;=104),VLOOKUP($A856,Location!$A:$J,6,FALSE),IF(A856=0,"Avant l'ouverture",IF(OR(A856=105,A856=106),"Bonus"))),"")</f>
        <v>Tour 2</v>
      </c>
      <c r="I856" s="21" t="str">
        <f>IF(LEFT(H856,4)="Tour",VLOOKUP(A856,Database!$A:$C,3,FALSE),"")</f>
        <v>C</v>
      </c>
      <c r="J856" s="21" t="str">
        <f>VLOOKUP($A856,Location!$A:$J,7,FALSE)</f>
        <v>Brésil</v>
      </c>
      <c r="K856" s="21" t="str">
        <f>IFERROR(VLOOKUP(J856,Setup_Team!$B:$C,2,FALSE), "TDB")</f>
        <v>BRA</v>
      </c>
      <c r="L856" s="21" t="str">
        <f>VLOOKUP($A856,Location!$A:$J,8,FALSE)</f>
        <v>Haïti</v>
      </c>
      <c r="M856" s="21" t="str">
        <f>IFERROR(VLOOKUP(L856,Setup_Team!$B:$C,2,FALSE), "TDB")</f>
        <v>HTI</v>
      </c>
      <c r="N856" s="21" t="str">
        <f>VLOOKUP($A856,Location!$A:$J,9,FALSE)</f>
        <v>Philadelphia, Pennsylvania</v>
      </c>
      <c r="O856" s="21" t="str">
        <f>VLOOKUP($A856,Location!$A:$J,10,FALSE)</f>
        <v>Lincoln Financial Field</v>
      </c>
      <c r="P856" s="27">
        <v>0</v>
      </c>
      <c r="Q856" s="27">
        <v>0</v>
      </c>
      <c r="R856" s="27" t="str">
        <f t="shared" si="79"/>
        <v>0-0</v>
      </c>
      <c r="S856" s="21">
        <v>0</v>
      </c>
      <c r="T856" s="20">
        <f>VLOOKUP($A856,Database!$A:$Y,10,FALSE)</f>
        <v>21</v>
      </c>
      <c r="U856" s="20">
        <f>VLOOKUP($A856,Database!$A:$Y,11,FALSE)</f>
        <v>167</v>
      </c>
      <c r="V856" s="20">
        <f>VLOOKUP($A856,Database!$A:$Y,12,FALSE)</f>
        <v>198</v>
      </c>
      <c r="W856" s="20" t="str">
        <f>VLOOKUP(A856,Database!A:M,13,FALSE)</f>
        <v>Terminé</v>
      </c>
      <c r="X856" s="20">
        <f>VLOOKUP($A856,Database!$A:$Y,20,FALSE)</f>
        <v>3</v>
      </c>
      <c r="Y856" s="20">
        <f>VLOOKUP($A856,Database!$A:$Y,21,FALSE)</f>
        <v>0</v>
      </c>
      <c r="Z856" s="20">
        <f t="shared" si="78"/>
        <v>0</v>
      </c>
      <c r="AA856" s="20">
        <f t="shared" si="74"/>
        <v>0</v>
      </c>
      <c r="AB856" s="20">
        <f t="shared" ca="1" si="75"/>
        <v>0</v>
      </c>
      <c r="AC856" s="20">
        <f t="shared" ca="1" si="76"/>
        <v>0</v>
      </c>
      <c r="AD856" s="20" t="str">
        <f ca="1">IF(AC856=0,"",IF(OR(ISBLANK(P856),ISBLANK(Q856)),"",IF(ISBLANK(VLOOKUP(A856,Database!A:AA,22,FALSE)),"",VLOOKUP(A856,Database!A:AA,22,FALSE))))</f>
        <v/>
      </c>
      <c r="AE856" s="20">
        <f ca="1">IFERROR(
   IF(
     OR(ISBLANK(P856),ISBLANK(Q856)),
     "",
     IF(
       AND(AB856&lt;&gt;"",OR(W856="Terminé",W856="En cours")),
       VLOOKUP(AD856,Setup_ScoreExactBonus!A:D,4,FALSE),
       0
     )),
  0)</f>
        <v>0</v>
      </c>
      <c r="AF856" s="21">
        <f t="shared" ca="1" si="77"/>
        <v>0</v>
      </c>
      <c r="AG856" s="21">
        <f ca="1">SUMIFS(AF$2:AF856,D$2:D856,D856)</f>
        <v>1265</v>
      </c>
    </row>
    <row r="857" spans="1:33" hidden="1" x14ac:dyDescent="0.35">
      <c r="A857" s="21">
        <f>IF(ISBLANK(B857),"",COUNTIF(B$2:B857,B857))-1</f>
        <v>31</v>
      </c>
      <c r="B857" s="27">
        <v>19</v>
      </c>
      <c r="C857" s="10">
        <f>VLOOKUP($A857+IF($A857=0,1,0),Database!$A:$Y,7,FALSE)</f>
        <v>46193.104166666664</v>
      </c>
      <c r="D857" s="21" t="str">
        <f>VLOOKUP(Pronostics!$B857,Setup_MPP!$A:$G,3,FALSE)</f>
        <v>YramVi</v>
      </c>
      <c r="E857" s="21" t="str">
        <f>VLOOKUP(Pronostics!$B857,Setup_MPP!$A:$G,2,FALSE)</f>
        <v>Eyram TETSHIE</v>
      </c>
      <c r="F857" s="21" t="str">
        <f>VLOOKUP($B857,Setup_MPP!$A:$E,4,FALSE)</f>
        <v>#E8B28F</v>
      </c>
      <c r="G857" s="21" t="str">
        <f>VLOOKUP($B857,Setup_MPP!$A:$E,5,FALSE)</f>
        <v>#E65568</v>
      </c>
      <c r="H857" s="21" t="str">
        <f>IFERROR(IF(AND(A857&gt;=1,A857&lt;=104),VLOOKUP($A857,Location!$A:$J,6,FALSE),IF(A857=0,"Avant l'ouverture",IF(OR(A857=105,A857=106),"Bonus"))),"")</f>
        <v>Tour 2</v>
      </c>
      <c r="I857" s="21" t="str">
        <f>IF(LEFT(H857,4)="Tour",VLOOKUP(A857,Database!$A:$C,3,FALSE),"")</f>
        <v>C</v>
      </c>
      <c r="J857" s="21" t="str">
        <f>VLOOKUP($A857,Location!$A:$J,7,FALSE)</f>
        <v>Brésil</v>
      </c>
      <c r="K857" s="21" t="str">
        <f>IFERROR(VLOOKUP(J857,Setup_Team!$B:$C,2,FALSE), "TDB")</f>
        <v>BRA</v>
      </c>
      <c r="L857" s="21" t="str">
        <f>VLOOKUP($A857,Location!$A:$J,8,FALSE)</f>
        <v>Haïti</v>
      </c>
      <c r="M857" s="21" t="str">
        <f>IFERROR(VLOOKUP(L857,Setup_Team!$B:$C,2,FALSE), "TDB")</f>
        <v>HTI</v>
      </c>
      <c r="N857" s="21" t="str">
        <f>VLOOKUP($A857,Location!$A:$J,9,FALSE)</f>
        <v>Philadelphia, Pennsylvania</v>
      </c>
      <c r="O857" s="21" t="str">
        <f>VLOOKUP($A857,Location!$A:$J,10,FALSE)</f>
        <v>Lincoln Financial Field</v>
      </c>
      <c r="P857" s="27">
        <v>4</v>
      </c>
      <c r="Q857" s="27">
        <v>0</v>
      </c>
      <c r="R857" s="27" t="str">
        <f t="shared" si="79"/>
        <v>4-0</v>
      </c>
      <c r="S857" s="21">
        <v>0</v>
      </c>
      <c r="T857" s="20">
        <f>VLOOKUP($A857,Database!$A:$Y,10,FALSE)</f>
        <v>21</v>
      </c>
      <c r="U857" s="20">
        <f>VLOOKUP($A857,Database!$A:$Y,11,FALSE)</f>
        <v>167</v>
      </c>
      <c r="V857" s="20">
        <f>VLOOKUP($A857,Database!$A:$Y,12,FALSE)</f>
        <v>198</v>
      </c>
      <c r="W857" s="20" t="str">
        <f>VLOOKUP(A857,Database!A:M,13,FALSE)</f>
        <v>Terminé</v>
      </c>
      <c r="X857" s="20">
        <f>VLOOKUP($A857,Database!$A:$Y,20,FALSE)</f>
        <v>3</v>
      </c>
      <c r="Y857" s="20">
        <f>VLOOKUP($A857,Database!$A:$Y,21,FALSE)</f>
        <v>0</v>
      </c>
      <c r="Z857" s="20">
        <f t="shared" si="78"/>
        <v>0</v>
      </c>
      <c r="AA857" s="20">
        <f t="shared" si="74"/>
        <v>1</v>
      </c>
      <c r="AB857" s="20">
        <f t="shared" ca="1" si="75"/>
        <v>21</v>
      </c>
      <c r="AC857" s="20">
        <f t="shared" ca="1" si="76"/>
        <v>0</v>
      </c>
      <c r="AD857" s="20" t="str">
        <f ca="1">IF(AC857=0,"",IF(OR(ISBLANK(P857),ISBLANK(Q857)),"",IF(ISBLANK(VLOOKUP(A857,Database!A:AA,22,FALSE)),"",VLOOKUP(A857,Database!A:AA,22,FALSE))))</f>
        <v/>
      </c>
      <c r="AE857" s="20">
        <f ca="1">IFERROR(
   IF(
     OR(ISBLANK(P857),ISBLANK(Q857)),
     "",
     IF(
       AND(AB857&lt;&gt;"",OR(W857="Terminé",W857="En cours")),
       VLOOKUP(AD857,Setup_ScoreExactBonus!A:D,4,FALSE),
       0
     )),
  0)</f>
        <v>0</v>
      </c>
      <c r="AF857" s="21">
        <f t="shared" ca="1" si="77"/>
        <v>21</v>
      </c>
      <c r="AG857" s="21">
        <f ca="1">SUMIFS(AF$2:AF857,D$2:D857,D857)</f>
        <v>1156</v>
      </c>
    </row>
    <row r="858" spans="1:33" hidden="1" x14ac:dyDescent="0.35">
      <c r="A858" s="21">
        <f>IF(ISBLANK(B858),"",COUNTIF(B$2:B858,B858))-1</f>
        <v>31</v>
      </c>
      <c r="B858" s="27">
        <v>20</v>
      </c>
      <c r="C858" s="10">
        <f>VLOOKUP($A858+IF($A858=0,1,0),Database!$A:$Y,7,FALSE)</f>
        <v>46193.104166666664</v>
      </c>
      <c r="D858" s="21" t="str">
        <f>VLOOKUP(Pronostics!$B858,Setup_MPP!$A:$G,3,FALSE)</f>
        <v>Anis_MaFihache</v>
      </c>
      <c r="E858" s="21" t="str">
        <f>VLOOKUP(Pronostics!$B858,Setup_MPP!$A:$G,2,FALSE)</f>
        <v>Anis LEBIK</v>
      </c>
      <c r="F858" s="21" t="str">
        <f>VLOOKUP($B858,Setup_MPP!$A:$E,4,FALSE)</f>
        <v>#60DC8C</v>
      </c>
      <c r="G858" s="21" t="str">
        <f>VLOOKUP($B858,Setup_MPP!$A:$E,5,FALSE)</f>
        <v>#22A34F</v>
      </c>
      <c r="H858" s="21" t="str">
        <f>IFERROR(IF(AND(A858&gt;=1,A858&lt;=104),VLOOKUP($A858,Location!$A:$J,6,FALSE),IF(A858=0,"Avant l'ouverture",IF(OR(A858=105,A858=106),"Bonus"))),"")</f>
        <v>Tour 2</v>
      </c>
      <c r="I858" s="21" t="str">
        <f>IF(LEFT(H858,4)="Tour",VLOOKUP(A858,Database!$A:$C,3,FALSE),"")</f>
        <v>C</v>
      </c>
      <c r="J858" s="21" t="str">
        <f>VLOOKUP($A858,Location!$A:$J,7,FALSE)</f>
        <v>Brésil</v>
      </c>
      <c r="K858" s="21" t="str">
        <f>IFERROR(VLOOKUP(J858,Setup_Team!$B:$C,2,FALSE), "TDB")</f>
        <v>BRA</v>
      </c>
      <c r="L858" s="21" t="str">
        <f>VLOOKUP($A858,Location!$A:$J,8,FALSE)</f>
        <v>Haïti</v>
      </c>
      <c r="M858" s="21" t="str">
        <f>IFERROR(VLOOKUP(L858,Setup_Team!$B:$C,2,FALSE), "TDB")</f>
        <v>HTI</v>
      </c>
      <c r="N858" s="21" t="str">
        <f>VLOOKUP($A858,Location!$A:$J,9,FALSE)</f>
        <v>Philadelphia, Pennsylvania</v>
      </c>
      <c r="O858" s="21" t="str">
        <f>VLOOKUP($A858,Location!$A:$J,10,FALSE)</f>
        <v>Lincoln Financial Field</v>
      </c>
      <c r="P858" s="27">
        <v>2</v>
      </c>
      <c r="Q858" s="27">
        <v>0</v>
      </c>
      <c r="R858" s="27" t="str">
        <f t="shared" si="79"/>
        <v>2-0</v>
      </c>
      <c r="S858" s="21">
        <v>0</v>
      </c>
      <c r="T858" s="20">
        <f>VLOOKUP($A858,Database!$A:$Y,10,FALSE)</f>
        <v>21</v>
      </c>
      <c r="U858" s="20">
        <f>VLOOKUP($A858,Database!$A:$Y,11,FALSE)</f>
        <v>167</v>
      </c>
      <c r="V858" s="20">
        <f>VLOOKUP($A858,Database!$A:$Y,12,FALSE)</f>
        <v>198</v>
      </c>
      <c r="W858" s="20" t="str">
        <f>VLOOKUP(A858,Database!A:M,13,FALSE)</f>
        <v>Terminé</v>
      </c>
      <c r="X858" s="20">
        <f>VLOOKUP($A858,Database!$A:$Y,20,FALSE)</f>
        <v>3</v>
      </c>
      <c r="Y858" s="20">
        <f>VLOOKUP($A858,Database!$A:$Y,21,FALSE)</f>
        <v>0</v>
      </c>
      <c r="Z858" s="20">
        <f t="shared" si="78"/>
        <v>0</v>
      </c>
      <c r="AA858" s="20">
        <f t="shared" si="74"/>
        <v>1</v>
      </c>
      <c r="AB858" s="20">
        <f t="shared" ca="1" si="75"/>
        <v>21</v>
      </c>
      <c r="AC858" s="20">
        <f t="shared" ca="1" si="76"/>
        <v>0</v>
      </c>
      <c r="AD858" s="20" t="str">
        <f ca="1">IF(AC858=0,"",IF(OR(ISBLANK(P858),ISBLANK(Q858)),"",IF(ISBLANK(VLOOKUP(A858,Database!A:AA,22,FALSE)),"",VLOOKUP(A858,Database!A:AA,22,FALSE))))</f>
        <v/>
      </c>
      <c r="AE858" s="20">
        <f ca="1">IFERROR(
   IF(
     OR(ISBLANK(P858),ISBLANK(Q858)),
     "",
     IF(
       AND(AB858&lt;&gt;"",OR(W858="Terminé",W858="En cours")),
       VLOOKUP(AD858,Setup_ScoreExactBonus!A:D,4,FALSE),
       0
     )),
  0)</f>
        <v>0</v>
      </c>
      <c r="AF858" s="21">
        <f t="shared" ca="1" si="77"/>
        <v>21</v>
      </c>
      <c r="AG858" s="21">
        <f ca="1">SUMIFS(AF$2:AF858,D$2:D858,D858)</f>
        <v>1054</v>
      </c>
    </row>
    <row r="859" spans="1:33" hidden="1" x14ac:dyDescent="0.35">
      <c r="A859" s="21">
        <f>IF(ISBLANK(B859),"",COUNTIF(B$2:B859,B859))-1</f>
        <v>31</v>
      </c>
      <c r="B859" s="27">
        <v>21</v>
      </c>
      <c r="C859" s="10">
        <f>VLOOKUP($A859+IF($A859=0,1,0),Database!$A:$Y,7,FALSE)</f>
        <v>46193.104166666664</v>
      </c>
      <c r="D859" s="21" t="str">
        <f>VLOOKUP(Pronostics!$B859,Setup_MPP!$A:$G,3,FALSE)</f>
        <v>JUJULABOSS13</v>
      </c>
      <c r="E859" s="21" t="str">
        <f>VLOOKUP(Pronostics!$B859,Setup_MPP!$A:$G,2,FALSE)</f>
        <v>Julia BOUANAN</v>
      </c>
      <c r="F859" s="21" t="str">
        <f>VLOOKUP($B859,Setup_MPP!$A:$E,4,FALSE)</f>
        <v>#2FAEE0</v>
      </c>
      <c r="G859" s="21" t="str">
        <f>VLOOKUP($B859,Setup_MPP!$A:$E,5,FALSE)</f>
        <v>#BEA064</v>
      </c>
      <c r="H859" s="21" t="str">
        <f>IFERROR(IF(AND(A859&gt;=1,A859&lt;=104),VLOOKUP($A859,Location!$A:$J,6,FALSE),IF(A859=0,"Avant l'ouverture",IF(OR(A859=105,A859=106),"Bonus"))),"")</f>
        <v>Tour 2</v>
      </c>
      <c r="I859" s="21" t="str">
        <f>IF(LEFT(H859,4)="Tour",VLOOKUP(A859,Database!$A:$C,3,FALSE),"")</f>
        <v>C</v>
      </c>
      <c r="J859" s="21" t="str">
        <f>VLOOKUP($A859,Location!$A:$J,7,FALSE)</f>
        <v>Brésil</v>
      </c>
      <c r="K859" s="21" t="str">
        <f>IFERROR(VLOOKUP(J859,Setup_Team!$B:$C,2,FALSE), "TDB")</f>
        <v>BRA</v>
      </c>
      <c r="L859" s="21" t="str">
        <f>VLOOKUP($A859,Location!$A:$J,8,FALSE)</f>
        <v>Haïti</v>
      </c>
      <c r="M859" s="21" t="str">
        <f>IFERROR(VLOOKUP(L859,Setup_Team!$B:$C,2,FALSE), "TDB")</f>
        <v>HTI</v>
      </c>
      <c r="N859" s="21" t="str">
        <f>VLOOKUP($A859,Location!$A:$J,9,FALSE)</f>
        <v>Philadelphia, Pennsylvania</v>
      </c>
      <c r="O859" s="21" t="str">
        <f>VLOOKUP($A859,Location!$A:$J,10,FALSE)</f>
        <v>Lincoln Financial Field</v>
      </c>
      <c r="P859" s="27">
        <v>2</v>
      </c>
      <c r="Q859" s="27">
        <v>1</v>
      </c>
      <c r="R859" s="27" t="str">
        <f t="shared" si="79"/>
        <v>2-1</v>
      </c>
      <c r="S859" s="21">
        <v>0</v>
      </c>
      <c r="T859" s="20">
        <f>VLOOKUP($A859,Database!$A:$Y,10,FALSE)</f>
        <v>21</v>
      </c>
      <c r="U859" s="20">
        <f>VLOOKUP($A859,Database!$A:$Y,11,FALSE)</f>
        <v>167</v>
      </c>
      <c r="V859" s="20">
        <f>VLOOKUP($A859,Database!$A:$Y,12,FALSE)</f>
        <v>198</v>
      </c>
      <c r="W859" s="20" t="str">
        <f>VLOOKUP(A859,Database!A:M,13,FALSE)</f>
        <v>Terminé</v>
      </c>
      <c r="X859" s="20">
        <f>VLOOKUP($A859,Database!$A:$Y,20,FALSE)</f>
        <v>3</v>
      </c>
      <c r="Y859" s="20">
        <f>VLOOKUP($A859,Database!$A:$Y,21,FALSE)</f>
        <v>0</v>
      </c>
      <c r="Z859" s="20">
        <f t="shared" si="78"/>
        <v>0</v>
      </c>
      <c r="AA859" s="20">
        <f t="shared" si="74"/>
        <v>1</v>
      </c>
      <c r="AB859" s="20">
        <f t="shared" ca="1" si="75"/>
        <v>21</v>
      </c>
      <c r="AC859" s="20">
        <f t="shared" ca="1" si="76"/>
        <v>0</v>
      </c>
      <c r="AD859" s="20" t="str">
        <f ca="1">IF(AC859=0,"",IF(OR(ISBLANK(P859),ISBLANK(Q859)),"",IF(ISBLANK(VLOOKUP(A859,Database!A:AA,22,FALSE)),"",VLOOKUP(A859,Database!A:AA,22,FALSE))))</f>
        <v/>
      </c>
      <c r="AE859" s="20">
        <f ca="1">IFERROR(
   IF(
     OR(ISBLANK(P859),ISBLANK(Q859)),
     "",
     IF(
       AND(AB859&lt;&gt;"",OR(W859="Terminé",W859="En cours")),
       VLOOKUP(AD859,Setup_ScoreExactBonus!A:D,4,FALSE),
       0
     )),
  0)</f>
        <v>0</v>
      </c>
      <c r="AF859" s="21">
        <f t="shared" ca="1" si="77"/>
        <v>21</v>
      </c>
      <c r="AG859" s="21">
        <f ca="1">SUMIFS(AF$2:AF859,D$2:D859,D859)</f>
        <v>1088</v>
      </c>
    </row>
    <row r="860" spans="1:33" hidden="1" x14ac:dyDescent="0.35">
      <c r="A860" s="21">
        <f>IF(ISBLANK(B860),"",COUNTIF(B$2:B860,B860))-1</f>
        <v>31</v>
      </c>
      <c r="B860" s="27">
        <v>22</v>
      </c>
      <c r="C860" s="10">
        <f>VLOOKUP($A860+IF($A860=0,1,0),Database!$A:$Y,7,FALSE)</f>
        <v>46193.104166666664</v>
      </c>
      <c r="D860" s="21" t="str">
        <f>VLOOKUP(Pronostics!$B860,Setup_MPP!$A:$G,3,FALSE)</f>
        <v>Jujumsrd</v>
      </c>
      <c r="E860" s="21" t="str">
        <f>VLOOKUP(Pronostics!$B860,Setup_MPP!$A:$G,2,FALSE)</f>
        <v>Julie Mansard</v>
      </c>
      <c r="F860" s="21" t="str">
        <f>VLOOKUP($B860,Setup_MPP!$A:$E,4,FALSE)</f>
        <v>#41DEF0</v>
      </c>
      <c r="G860" s="21" t="str">
        <f>VLOOKUP($B860,Setup_MPP!$A:$E,5,FALSE)</f>
        <v>#0BA6B7</v>
      </c>
      <c r="H860" s="21" t="str">
        <f>IFERROR(IF(AND(A860&gt;=1,A860&lt;=104),VLOOKUP($A860,Location!$A:$J,6,FALSE),IF(A860=0,"Avant l'ouverture",IF(OR(A860=105,A860=106),"Bonus"))),"")</f>
        <v>Tour 2</v>
      </c>
      <c r="I860" s="21" t="str">
        <f>IF(LEFT(H860,4)="Tour",VLOOKUP(A860,Database!$A:$C,3,FALSE),"")</f>
        <v>C</v>
      </c>
      <c r="J860" s="21" t="str">
        <f>VLOOKUP($A860,Location!$A:$J,7,FALSE)</f>
        <v>Brésil</v>
      </c>
      <c r="K860" s="21" t="str">
        <f>IFERROR(VLOOKUP(J860,Setup_Team!$B:$C,2,FALSE), "TDB")</f>
        <v>BRA</v>
      </c>
      <c r="L860" s="21" t="str">
        <f>VLOOKUP($A860,Location!$A:$J,8,FALSE)</f>
        <v>Haïti</v>
      </c>
      <c r="M860" s="21" t="str">
        <f>IFERROR(VLOOKUP(L860,Setup_Team!$B:$C,2,FALSE), "TDB")</f>
        <v>HTI</v>
      </c>
      <c r="N860" s="21" t="str">
        <f>VLOOKUP($A860,Location!$A:$J,9,FALSE)</f>
        <v>Philadelphia, Pennsylvania</v>
      </c>
      <c r="O860" s="21" t="str">
        <f>VLOOKUP($A860,Location!$A:$J,10,FALSE)</f>
        <v>Lincoln Financial Field</v>
      </c>
      <c r="P860" s="27">
        <v>4</v>
      </c>
      <c r="Q860" s="27">
        <v>0</v>
      </c>
      <c r="R860" s="27" t="str">
        <f t="shared" si="79"/>
        <v>4-0</v>
      </c>
      <c r="S860" s="21">
        <v>0</v>
      </c>
      <c r="T860" s="20">
        <f>VLOOKUP($A860,Database!$A:$Y,10,FALSE)</f>
        <v>21</v>
      </c>
      <c r="U860" s="20">
        <f>VLOOKUP($A860,Database!$A:$Y,11,FALSE)</f>
        <v>167</v>
      </c>
      <c r="V860" s="20">
        <f>VLOOKUP($A860,Database!$A:$Y,12,FALSE)</f>
        <v>198</v>
      </c>
      <c r="W860" s="20" t="str">
        <f>VLOOKUP(A860,Database!A:M,13,FALSE)</f>
        <v>Terminé</v>
      </c>
      <c r="X860" s="20">
        <f>VLOOKUP($A860,Database!$A:$Y,20,FALSE)</f>
        <v>3</v>
      </c>
      <c r="Y860" s="20">
        <f>VLOOKUP($A860,Database!$A:$Y,21,FALSE)</f>
        <v>0</v>
      </c>
      <c r="Z860" s="20">
        <f t="shared" si="78"/>
        <v>0</v>
      </c>
      <c r="AA860" s="20">
        <f t="shared" si="74"/>
        <v>1</v>
      </c>
      <c r="AB860" s="20">
        <f t="shared" ca="1" si="75"/>
        <v>21</v>
      </c>
      <c r="AC860" s="20">
        <f t="shared" ca="1" si="76"/>
        <v>0</v>
      </c>
      <c r="AD860" s="20" t="str">
        <f ca="1">IF(AC860=0,"",IF(OR(ISBLANK(P860),ISBLANK(Q860)),"",IF(ISBLANK(VLOOKUP(A860,Database!A:AA,22,FALSE)),"",VLOOKUP(A860,Database!A:AA,22,FALSE))))</f>
        <v/>
      </c>
      <c r="AE860" s="20">
        <f ca="1">IFERROR(
   IF(
     OR(ISBLANK(P860),ISBLANK(Q860)),
     "",
     IF(
       AND(AB860&lt;&gt;"",OR(W860="Terminé",W860="En cours")),
       VLOOKUP(AD860,Setup_ScoreExactBonus!A:D,4,FALSE),
       0
     )),
  0)</f>
        <v>0</v>
      </c>
      <c r="AF860" s="21">
        <f t="shared" ca="1" si="77"/>
        <v>21</v>
      </c>
      <c r="AG860" s="21">
        <f ca="1">SUMIFS(AF$2:AF860,D$2:D860,D860)</f>
        <v>660</v>
      </c>
    </row>
    <row r="861" spans="1:33" hidden="1" x14ac:dyDescent="0.35">
      <c r="A861" s="21">
        <f>IF(ISBLANK(B861),"",COUNTIF(B$2:B861,B861))-1</f>
        <v>31</v>
      </c>
      <c r="B861" s="27">
        <v>23</v>
      </c>
      <c r="C861" s="10">
        <f>VLOOKUP($A861+IF($A861=0,1,0),Database!$A:$Y,7,FALSE)</f>
        <v>46193.104166666664</v>
      </c>
      <c r="D861" s="21" t="str">
        <f>VLOOKUP(Pronostics!$B861,Setup_MPP!$A:$G,3,FALSE)</f>
        <v>DJUDJUPRONO</v>
      </c>
      <c r="E861" s="21" t="str">
        <f>VLOOKUP(Pronostics!$B861,Setup_MPP!$A:$G,2,FALSE)</f>
        <v>Juliette</v>
      </c>
      <c r="F861" s="21" t="str">
        <f>VLOOKUP($B861,Setup_MPP!$A:$E,4,FALSE)</f>
        <v>#F2A2A2</v>
      </c>
      <c r="G861" s="21" t="str">
        <f>VLOOKUP($B861,Setup_MPP!$A:$E,5,FALSE)</f>
        <v>#C25D5D</v>
      </c>
      <c r="H861" s="21" t="str">
        <f>IFERROR(IF(AND(A861&gt;=1,A861&lt;=104),VLOOKUP($A861,Location!$A:$J,6,FALSE),IF(A861=0,"Avant l'ouverture",IF(OR(A861=105,A861=106),"Bonus"))),"")</f>
        <v>Tour 2</v>
      </c>
      <c r="I861" s="21" t="str">
        <f>IF(LEFT(H861,4)="Tour",VLOOKUP(A861,Database!$A:$C,3,FALSE),"")</f>
        <v>C</v>
      </c>
      <c r="J861" s="21" t="str">
        <f>VLOOKUP($A861,Location!$A:$J,7,FALSE)</f>
        <v>Brésil</v>
      </c>
      <c r="K861" s="21" t="str">
        <f>IFERROR(VLOOKUP(J861,Setup_Team!$B:$C,2,FALSE), "TDB")</f>
        <v>BRA</v>
      </c>
      <c r="L861" s="21" t="str">
        <f>VLOOKUP($A861,Location!$A:$J,8,FALSE)</f>
        <v>Haïti</v>
      </c>
      <c r="M861" s="21" t="str">
        <f>IFERROR(VLOOKUP(L861,Setup_Team!$B:$C,2,FALSE), "TDB")</f>
        <v>HTI</v>
      </c>
      <c r="N861" s="21" t="str">
        <f>VLOOKUP($A861,Location!$A:$J,9,FALSE)</f>
        <v>Philadelphia, Pennsylvania</v>
      </c>
      <c r="O861" s="21" t="str">
        <f>VLOOKUP($A861,Location!$A:$J,10,FALSE)</f>
        <v>Lincoln Financial Field</v>
      </c>
      <c r="P861" s="27">
        <v>3</v>
      </c>
      <c r="Q861" s="27">
        <v>0</v>
      </c>
      <c r="R861" s="27" t="str">
        <f t="shared" si="79"/>
        <v>3-0</v>
      </c>
      <c r="S861" s="21">
        <v>0</v>
      </c>
      <c r="T861" s="20">
        <f>VLOOKUP($A861,Database!$A:$Y,10,FALSE)</f>
        <v>21</v>
      </c>
      <c r="U861" s="20">
        <f>VLOOKUP($A861,Database!$A:$Y,11,FALSE)</f>
        <v>167</v>
      </c>
      <c r="V861" s="20">
        <f>VLOOKUP($A861,Database!$A:$Y,12,FALSE)</f>
        <v>198</v>
      </c>
      <c r="W861" s="20" t="str">
        <f>VLOOKUP(A861,Database!A:M,13,FALSE)</f>
        <v>Terminé</v>
      </c>
      <c r="X861" s="20">
        <f>VLOOKUP($A861,Database!$A:$Y,20,FALSE)</f>
        <v>3</v>
      </c>
      <c r="Y861" s="20">
        <f>VLOOKUP($A861,Database!$A:$Y,21,FALSE)</f>
        <v>0</v>
      </c>
      <c r="Z861" s="20">
        <f t="shared" si="78"/>
        <v>0</v>
      </c>
      <c r="AA861" s="20">
        <f t="shared" ref="AA861:AA924" si="80">IF(OR(ISBLANK(P861),ISBLANK(Q861)),"",IF(OR(AND(P861&gt;Q861,X861&gt;Y861),AND(P861=Q861,X861=Y861),AND(P861&lt;Q861,X861&lt;Y861)),1,0))</f>
        <v>1</v>
      </c>
      <c r="AB861" s="20">
        <f t="shared" ref="AB861:AB924" ca="1" si="81">IF(C861&lt;NOW(),IF(AND(P861&gt;Q861,X861&gt;Y861),T861,IF(AND(P861=Q861,X861=Y861),U861,IF(AND(P861&lt;Q861,X861&lt;Y861),V861,0))),"")</f>
        <v>21</v>
      </c>
      <c r="AC861" s="20">
        <f t="shared" ref="AC861:AC924" ca="1" si="82">IF(AND(P861=X861,Q861=Y861,NOT(ISBLANK(P861)),NOT(ISBLANK(Q861)),NOT(ISBLANK(X861)),NOT(ISBLANK(AB861))),1,0)</f>
        <v>1</v>
      </c>
      <c r="AD861" s="20" t="str">
        <f ca="1">IF(AC861=0,"",IF(OR(ISBLANK(P861),ISBLANK(Q861)),"",IF(ISBLANK(VLOOKUP(A861,Database!A:AA,22,FALSE)),"",VLOOKUP(A861,Database!A:AA,22,FALSE))))</f>
        <v>Exact</v>
      </c>
      <c r="AE861" s="20">
        <f ca="1">IFERROR(
   IF(
     OR(ISBLANK(P861),ISBLANK(Q861)),
     "",
     IF(
       AND(AB861&lt;&gt;"",OR(W861="Terminé",W861="En cours")),
       VLOOKUP(AD861,Setup_ScoreExactBonus!A:D,4,FALSE),
       0
     )),
  0)</f>
        <v>20</v>
      </c>
      <c r="AF861" s="21">
        <f t="shared" ref="AF861:AF924" ca="1" si="83">IFERROR(IF(OR(ISBLANK(P861),ISBLANK(Q861)),0,IF(AB861&lt;&gt;"", AB861 + IF(AC861=1,AE861, 0), "") * (S861+1)),"")</f>
        <v>41</v>
      </c>
      <c r="AG861" s="21">
        <f ca="1">SUMIFS(AF$2:AF861,D$2:D861,D861)</f>
        <v>830</v>
      </c>
    </row>
    <row r="862" spans="1:33" hidden="1" x14ac:dyDescent="0.35">
      <c r="A862" s="21">
        <f>IF(ISBLANK(B862),"",COUNTIF(B$2:B862,B862))-1</f>
        <v>31</v>
      </c>
      <c r="B862" s="27">
        <v>24</v>
      </c>
      <c r="C862" s="10">
        <f>VLOOKUP($A862+IF($A862=0,1,0),Database!$A:$Y,7,FALSE)</f>
        <v>46193.104166666664</v>
      </c>
      <c r="D862" s="21" t="str">
        <f>VLOOKUP(Pronostics!$B862,Setup_MPP!$A:$G,3,FALSE)</f>
        <v>Samyaaaaaaaaaa</v>
      </c>
      <c r="E862" s="21" t="str">
        <f>VLOOKUP(Pronostics!$B862,Setup_MPP!$A:$G,2,FALSE)</f>
        <v>Samya ALAOUI</v>
      </c>
      <c r="F862" s="21" t="str">
        <f>VLOOKUP($B862,Setup_MPP!$A:$E,4,FALSE)</f>
        <v>#A2F2C7</v>
      </c>
      <c r="G862" s="21" t="str">
        <f>VLOOKUP($B862,Setup_MPP!$A:$E,5,FALSE)</f>
        <v>#5DC18C</v>
      </c>
      <c r="H862" s="21" t="str">
        <f>IFERROR(IF(AND(A862&gt;=1,A862&lt;=104),VLOOKUP($A862,Location!$A:$J,6,FALSE),IF(A862=0,"Avant l'ouverture",IF(OR(A862=105,A862=106),"Bonus"))),"")</f>
        <v>Tour 2</v>
      </c>
      <c r="I862" s="21" t="str">
        <f>IF(LEFT(H862,4)="Tour",VLOOKUP(A862,Database!$A:$C,3,FALSE),"")</f>
        <v>C</v>
      </c>
      <c r="J862" s="21" t="str">
        <f>VLOOKUP($A862,Location!$A:$J,7,FALSE)</f>
        <v>Brésil</v>
      </c>
      <c r="K862" s="21" t="str">
        <f>IFERROR(VLOOKUP(J862,Setup_Team!$B:$C,2,FALSE), "TDB")</f>
        <v>BRA</v>
      </c>
      <c r="L862" s="21" t="str">
        <f>VLOOKUP($A862,Location!$A:$J,8,FALSE)</f>
        <v>Haïti</v>
      </c>
      <c r="M862" s="21" t="str">
        <f>IFERROR(VLOOKUP(L862,Setup_Team!$B:$C,2,FALSE), "TDB")</f>
        <v>HTI</v>
      </c>
      <c r="N862" s="21" t="str">
        <f>VLOOKUP($A862,Location!$A:$J,9,FALSE)</f>
        <v>Philadelphia, Pennsylvania</v>
      </c>
      <c r="O862" s="21" t="str">
        <f>VLOOKUP($A862,Location!$A:$J,10,FALSE)</f>
        <v>Lincoln Financial Field</v>
      </c>
      <c r="P862" s="27">
        <v>3</v>
      </c>
      <c r="Q862" s="27">
        <v>1</v>
      </c>
      <c r="R862" s="27" t="str">
        <f t="shared" si="79"/>
        <v>3-1</v>
      </c>
      <c r="S862" s="21">
        <v>0</v>
      </c>
      <c r="T862" s="20">
        <f>VLOOKUP($A862,Database!$A:$Y,10,FALSE)</f>
        <v>21</v>
      </c>
      <c r="U862" s="20">
        <f>VLOOKUP($A862,Database!$A:$Y,11,FALSE)</f>
        <v>167</v>
      </c>
      <c r="V862" s="20">
        <f>VLOOKUP($A862,Database!$A:$Y,12,FALSE)</f>
        <v>198</v>
      </c>
      <c r="W862" s="20" t="str">
        <f>VLOOKUP(A862,Database!A:M,13,FALSE)</f>
        <v>Terminé</v>
      </c>
      <c r="X862" s="20">
        <f>VLOOKUP($A862,Database!$A:$Y,20,FALSE)</f>
        <v>3</v>
      </c>
      <c r="Y862" s="20">
        <f>VLOOKUP($A862,Database!$A:$Y,21,FALSE)</f>
        <v>0</v>
      </c>
      <c r="Z862" s="20">
        <f t="shared" si="78"/>
        <v>0</v>
      </c>
      <c r="AA862" s="20">
        <f t="shared" si="80"/>
        <v>1</v>
      </c>
      <c r="AB862" s="20">
        <f t="shared" ca="1" si="81"/>
        <v>21</v>
      </c>
      <c r="AC862" s="20">
        <f t="shared" ca="1" si="82"/>
        <v>0</v>
      </c>
      <c r="AD862" s="20" t="str">
        <f ca="1">IF(AC862=0,"",IF(OR(ISBLANK(P862),ISBLANK(Q862)),"",IF(ISBLANK(VLOOKUP(A862,Database!A:AA,22,FALSE)),"",VLOOKUP(A862,Database!A:AA,22,FALSE))))</f>
        <v/>
      </c>
      <c r="AE862" s="20">
        <f ca="1">IFERROR(
   IF(
     OR(ISBLANK(P862),ISBLANK(Q862)),
     "",
     IF(
       AND(AB862&lt;&gt;"",OR(W862="Terminé",W862="En cours")),
       VLOOKUP(AD862,Setup_ScoreExactBonus!A:D,4,FALSE),
       0
     )),
  0)</f>
        <v>0</v>
      </c>
      <c r="AF862" s="21">
        <f t="shared" ca="1" si="83"/>
        <v>21</v>
      </c>
      <c r="AG862" s="21">
        <f ca="1">SUMIFS(AF$2:AF862,D$2:D862,D862)</f>
        <v>1208</v>
      </c>
    </row>
    <row r="863" spans="1:33" hidden="1" x14ac:dyDescent="0.35">
      <c r="A863" s="21">
        <f>IF(ISBLANK(B863),"",COUNTIF(B$2:B863,B863))-1</f>
        <v>31</v>
      </c>
      <c r="B863" s="27">
        <v>25</v>
      </c>
      <c r="C863" s="10">
        <f>VLOOKUP($A863+IF($A863=0,1,0),Database!$A:$Y,7,FALSE)</f>
        <v>46193.104166666664</v>
      </c>
      <c r="D863" s="21" t="str">
        <f>VLOOKUP(Pronostics!$B863,Setup_MPP!$A:$G,3,FALSE)</f>
        <v>leaw0808</v>
      </c>
      <c r="E863" s="21" t="str">
        <f>VLOOKUP(Pronostics!$B863,Setup_MPP!$A:$G,2,FALSE)</f>
        <v>Léa WALOCQ</v>
      </c>
      <c r="F863" s="21" t="str">
        <f>VLOOKUP($B863,Setup_MPP!$A:$E,4,FALSE)</f>
        <v>#D1B9EB</v>
      </c>
      <c r="G863" s="21" t="str">
        <f>VLOOKUP($B863,Setup_MPP!$A:$E,5,FALSE)</f>
        <v>#B58BC7</v>
      </c>
      <c r="H863" s="21" t="str">
        <f>IFERROR(IF(AND(A863&gt;=1,A863&lt;=104),VLOOKUP($A863,Location!$A:$J,6,FALSE),IF(A863=0,"Avant l'ouverture",IF(OR(A863=105,A863=106),"Bonus"))),"")</f>
        <v>Tour 2</v>
      </c>
      <c r="I863" s="21" t="str">
        <f>IF(LEFT(H863,4)="Tour",VLOOKUP(A863,Database!$A:$C,3,FALSE),"")</f>
        <v>C</v>
      </c>
      <c r="J863" s="21" t="str">
        <f>VLOOKUP($A863,Location!$A:$J,7,FALSE)</f>
        <v>Brésil</v>
      </c>
      <c r="K863" s="21" t="str">
        <f>IFERROR(VLOOKUP(J863,Setup_Team!$B:$C,2,FALSE), "TDB")</f>
        <v>BRA</v>
      </c>
      <c r="L863" s="21" t="str">
        <f>VLOOKUP($A863,Location!$A:$J,8,FALSE)</f>
        <v>Haïti</v>
      </c>
      <c r="M863" s="21" t="str">
        <f>IFERROR(VLOOKUP(L863,Setup_Team!$B:$C,2,FALSE), "TDB")</f>
        <v>HTI</v>
      </c>
      <c r="N863" s="21" t="str">
        <f>VLOOKUP($A863,Location!$A:$J,9,FALSE)</f>
        <v>Philadelphia, Pennsylvania</v>
      </c>
      <c r="O863" s="21" t="str">
        <f>VLOOKUP($A863,Location!$A:$J,10,FALSE)</f>
        <v>Lincoln Financial Field</v>
      </c>
      <c r="P863" s="27">
        <v>3</v>
      </c>
      <c r="Q863" s="27">
        <v>0</v>
      </c>
      <c r="R863" s="27" t="str">
        <f t="shared" si="79"/>
        <v>3-0</v>
      </c>
      <c r="S863" s="21">
        <v>0</v>
      </c>
      <c r="T863" s="20">
        <f>VLOOKUP($A863,Database!$A:$Y,10,FALSE)</f>
        <v>21</v>
      </c>
      <c r="U863" s="20">
        <f>VLOOKUP($A863,Database!$A:$Y,11,FALSE)</f>
        <v>167</v>
      </c>
      <c r="V863" s="20">
        <f>VLOOKUP($A863,Database!$A:$Y,12,FALSE)</f>
        <v>198</v>
      </c>
      <c r="W863" s="20" t="str">
        <f>VLOOKUP(A863,Database!A:M,13,FALSE)</f>
        <v>Terminé</v>
      </c>
      <c r="X863" s="20">
        <f>VLOOKUP($A863,Database!$A:$Y,20,FALSE)</f>
        <v>3</v>
      </c>
      <c r="Y863" s="20">
        <f>VLOOKUP($A863,Database!$A:$Y,21,FALSE)</f>
        <v>0</v>
      </c>
      <c r="Z863" s="20">
        <f t="shared" si="78"/>
        <v>0</v>
      </c>
      <c r="AA863" s="20">
        <f t="shared" si="80"/>
        <v>1</v>
      </c>
      <c r="AB863" s="20">
        <f t="shared" ca="1" si="81"/>
        <v>21</v>
      </c>
      <c r="AC863" s="20">
        <f t="shared" ca="1" si="82"/>
        <v>1</v>
      </c>
      <c r="AD863" s="20" t="str">
        <f ca="1">IF(AC863=0,"",IF(OR(ISBLANK(P863),ISBLANK(Q863)),"",IF(ISBLANK(VLOOKUP(A863,Database!A:AA,22,FALSE)),"",VLOOKUP(A863,Database!A:AA,22,FALSE))))</f>
        <v>Exact</v>
      </c>
      <c r="AE863" s="20">
        <f ca="1">IFERROR(
   IF(
     OR(ISBLANK(P863),ISBLANK(Q863)),
     "",
     IF(
       AND(AB863&lt;&gt;"",OR(W863="Terminé",W863="En cours")),
       VLOOKUP(AD863,Setup_ScoreExactBonus!A:D,4,FALSE),
       0
     )),
  0)</f>
        <v>20</v>
      </c>
      <c r="AF863" s="21">
        <f t="shared" ca="1" si="83"/>
        <v>41</v>
      </c>
      <c r="AG863" s="21">
        <f ca="1">SUMIFS(AF$2:AF863,D$2:D863,D863)</f>
        <v>1006</v>
      </c>
    </row>
    <row r="864" spans="1:33" hidden="1" x14ac:dyDescent="0.35">
      <c r="A864" s="21">
        <f>IF(ISBLANK(B864),"",COUNTIF(B$2:B864,B864))-1</f>
        <v>31</v>
      </c>
      <c r="B864" s="27">
        <v>26</v>
      </c>
      <c r="C864" s="10">
        <v>46184.875</v>
      </c>
      <c r="D864" s="21" t="str">
        <f>VLOOKUP(Pronostics!$B864,Setup_MPP!$A:$G,3,FALSE)</f>
        <v>Mohamad#5GGG1</v>
      </c>
      <c r="E864" s="21" t="str">
        <f>VLOOKUP(Pronostics!$B864,Setup_MPP!$A:$G,2,FALSE)</f>
        <v>Mohamad EL KAWAS</v>
      </c>
      <c r="F864" s="21" t="str">
        <f>VLOOKUP($B864,Setup_MPP!$A:$E,4,FALSE)</f>
        <v>#EB8787</v>
      </c>
      <c r="G864" s="21" t="str">
        <f>VLOOKUP($B864,Setup_MPP!$A:$E,5,FALSE)</f>
        <v>#368E2C</v>
      </c>
      <c r="H864" s="21" t="str">
        <f>IFERROR(IF(AND(A864&gt;=1,A864&lt;=104),VLOOKUP($A864,Location!$A:$J,6,FALSE),IF(A864=0,"Avant l'ouverture",IF(OR(A864=105,A864=106),"Bonus"))),"")</f>
        <v>Tour 2</v>
      </c>
      <c r="I864" s="21" t="str">
        <f>IF(LEFT(H864,4)="Tour",VLOOKUP(A864,Database!$A:$C,3,FALSE),"")</f>
        <v>C</v>
      </c>
      <c r="J864" s="21" t="str">
        <f>VLOOKUP($A864,Location!$A:$J,7,FALSE)</f>
        <v>Brésil</v>
      </c>
      <c r="K864" s="21" t="str">
        <f>IFERROR(VLOOKUP(J864,Setup_Team!$B:$C,2,FALSE), "TDB")</f>
        <v>BRA</v>
      </c>
      <c r="L864" s="21" t="str">
        <f>VLOOKUP($A864,Location!$A:$J,8,FALSE)</f>
        <v>Haïti</v>
      </c>
      <c r="M864" s="21" t="str">
        <f>IFERROR(VLOOKUP(L864,Setup_Team!$B:$C,2,FALSE), "TDB")</f>
        <v>HTI</v>
      </c>
      <c r="P864" s="27">
        <v>4</v>
      </c>
      <c r="Q864" s="27">
        <v>0</v>
      </c>
      <c r="R864" s="27" t="str">
        <f t="shared" si="79"/>
        <v>4-0</v>
      </c>
      <c r="S864" s="21">
        <v>0</v>
      </c>
      <c r="T864" s="20">
        <f>VLOOKUP($A864,Database!$A:$Y,10,FALSE)</f>
        <v>21</v>
      </c>
      <c r="U864" s="20">
        <f>VLOOKUP($A864,Database!$A:$Y,11,FALSE)</f>
        <v>167</v>
      </c>
      <c r="V864" s="20">
        <f>VLOOKUP($A864,Database!$A:$Y,12,FALSE)</f>
        <v>198</v>
      </c>
      <c r="W864" s="20" t="str">
        <f>VLOOKUP(A864,Database!A:M,13,FALSE)</f>
        <v>Terminé</v>
      </c>
      <c r="X864" s="20">
        <f>VLOOKUP($A864,Database!$A:$Y,20,FALSE)</f>
        <v>3</v>
      </c>
      <c r="Y864" s="20">
        <f>VLOOKUP($A864,Database!$A:$Y,21,FALSE)</f>
        <v>0</v>
      </c>
      <c r="Z864" s="20">
        <f t="shared" si="78"/>
        <v>0</v>
      </c>
      <c r="AA864" s="20">
        <f t="shared" si="80"/>
        <v>1</v>
      </c>
      <c r="AB864" s="20">
        <f t="shared" ca="1" si="81"/>
        <v>21</v>
      </c>
      <c r="AC864" s="20">
        <f t="shared" ca="1" si="82"/>
        <v>0</v>
      </c>
      <c r="AD864" s="20" t="str">
        <f ca="1">IF(AC864=0,"",IF(OR(ISBLANK(P864),ISBLANK(Q864)),"",IF(ISBLANK(VLOOKUP(A864,Database!A:AA,22,FALSE)),"",VLOOKUP(A864,Database!A:AA,22,FALSE))))</f>
        <v/>
      </c>
      <c r="AE864" s="20">
        <f ca="1">IFERROR(
   IF(
     OR(ISBLANK(P864),ISBLANK(Q864)),
     "",
     IF(
       AND(AB864&lt;&gt;"",OR(W864="Terminé",W864="En cours")),
       VLOOKUP(AD864,Setup_ScoreExactBonus!A:D,4,FALSE),
       0
     )),
  0)</f>
        <v>0</v>
      </c>
      <c r="AF864" s="21">
        <f t="shared" ca="1" si="83"/>
        <v>21</v>
      </c>
      <c r="AG864" s="21">
        <f ca="1">SUMIFS(AF$2:AF864,D$2:D864,D864)</f>
        <v>744</v>
      </c>
    </row>
    <row r="865" spans="1:33" hidden="1" x14ac:dyDescent="0.35">
      <c r="A865" s="21">
        <f>IF(ISBLANK(B865),"",COUNTIF(B$2:B865,B865))-1</f>
        <v>31</v>
      </c>
      <c r="B865" s="27">
        <v>27</v>
      </c>
      <c r="C865" s="10">
        <f>VLOOKUP($A865+IF($A865=0,1,0),Database!$A:$Y,7,FALSE)</f>
        <v>46193.104166666664</v>
      </c>
      <c r="D865" s="21" t="str">
        <f>VLOOKUP(Pronostics!$B865,Setup_MPP!$A:$G,3,FALSE)</f>
        <v>maryemkappa</v>
      </c>
      <c r="E865" s="21" t="str">
        <f>VLOOKUP(Pronostics!$B865,Setup_MPP!$A:$G,2,FALSE)</f>
        <v>Maryem GUIZANI</v>
      </c>
      <c r="F865" s="21" t="str">
        <f>VLOOKUP($B865,Setup_MPP!$A:$E,4,FALSE)</f>
        <v>#BCA2F4</v>
      </c>
      <c r="G865" s="21" t="str">
        <f>VLOOKUP($B865,Setup_MPP!$A:$E,5,FALSE)</f>
        <v>#6D3DD5</v>
      </c>
      <c r="H865" s="21" t="str">
        <f>IFERROR(IF(AND(A865&gt;=1,A865&lt;=104),VLOOKUP($A865,Location!$A:$J,6,FALSE),IF(A865=0,"Avant l'ouverture",IF(OR(A865=105,A865=106),"Bonus"))),"")</f>
        <v>Tour 2</v>
      </c>
      <c r="I865" s="21" t="str">
        <f>IF(LEFT(H865,4)="Tour",VLOOKUP(A865,Database!$A:$C,3,FALSE),"")</f>
        <v>C</v>
      </c>
      <c r="J865" s="21" t="str">
        <f>VLOOKUP($A865,Location!$A:$J,7,FALSE)</f>
        <v>Brésil</v>
      </c>
      <c r="K865" s="21" t="str">
        <f>IFERROR(VLOOKUP(J865,Setup_Team!$B:$C,2,FALSE), "TDB")</f>
        <v>BRA</v>
      </c>
      <c r="L865" s="21" t="str">
        <f>VLOOKUP($A865,Location!$A:$J,8,FALSE)</f>
        <v>Haïti</v>
      </c>
      <c r="M865" s="21" t="str">
        <f>IFERROR(VLOOKUP(L865,Setup_Team!$B:$C,2,FALSE), "TDB")</f>
        <v>HTI</v>
      </c>
      <c r="R865" s="27" t="str">
        <f t="shared" si="79"/>
        <v>0-0</v>
      </c>
      <c r="S865" s="21">
        <v>0</v>
      </c>
      <c r="T865" s="20">
        <f>VLOOKUP($A865,Database!$A:$Y,10,FALSE)</f>
        <v>21</v>
      </c>
      <c r="U865" s="20">
        <f>VLOOKUP($A865,Database!$A:$Y,11,FALSE)</f>
        <v>167</v>
      </c>
      <c r="V865" s="20">
        <f>VLOOKUP($A865,Database!$A:$Y,12,FALSE)</f>
        <v>198</v>
      </c>
      <c r="W865" s="20" t="str">
        <f>VLOOKUP(A865,Database!A:M,13,FALSE)</f>
        <v>Terminé</v>
      </c>
      <c r="X865" s="20">
        <f>VLOOKUP($A865,Database!$A:$Y,20,FALSE)</f>
        <v>3</v>
      </c>
      <c r="Y865" s="20">
        <f>VLOOKUP($A865,Database!$A:$Y,21,FALSE)</f>
        <v>0</v>
      </c>
      <c r="Z865" s="20">
        <f t="shared" si="78"/>
        <v>1</v>
      </c>
      <c r="AA865" s="20" t="str">
        <f t="shared" si="80"/>
        <v/>
      </c>
      <c r="AB865" s="20">
        <f t="shared" ca="1" si="81"/>
        <v>0</v>
      </c>
      <c r="AC865" s="20">
        <f t="shared" ca="1" si="82"/>
        <v>0</v>
      </c>
      <c r="AD865" s="20" t="str">
        <f ca="1">IF(AC865=0,"",IF(OR(ISBLANK(P865),ISBLANK(Q865)),"",IF(ISBLANK(VLOOKUP(A865,Database!A:AA,22,FALSE)),"",VLOOKUP(A865,Database!A:AA,22,FALSE))))</f>
        <v/>
      </c>
      <c r="AE865" s="20" t="str">
        <f>IFERROR(
   IF(
     OR(ISBLANK(P865),ISBLANK(Q865)),
     "",
     IF(
       AND(AB865&lt;&gt;"",OR(W865="Terminé",W865="En cours")),
       VLOOKUP(AD865,Setup_ScoreExactBonus!A:D,4,FALSE),
       0
     )),
  0)</f>
        <v/>
      </c>
      <c r="AF865" s="21">
        <f t="shared" si="83"/>
        <v>0</v>
      </c>
      <c r="AG865" s="21">
        <f ca="1">SUMIFS(AF$2:AF865,D$2:D865,D865)</f>
        <v>307</v>
      </c>
    </row>
    <row r="866" spans="1:33" hidden="1" x14ac:dyDescent="0.35">
      <c r="A866" s="21">
        <f>IF(ISBLANK(B866),"",COUNTIF(B$2:B866,B866))-1</f>
        <v>32</v>
      </c>
      <c r="B866" s="27">
        <v>1</v>
      </c>
      <c r="C866" s="10">
        <f>VLOOKUP($A866+IF($A866=0,1,0),Database!$A:$Y,7,FALSE)</f>
        <v>46193.208333333336</v>
      </c>
      <c r="D866" s="21" t="str">
        <f>VLOOKUP(Pronostics!$B866,Setup_MPP!$A:$G,3,FALSE)</f>
        <v>_Nicolas_LM_</v>
      </c>
      <c r="E866" s="21" t="str">
        <f>VLOOKUP(Pronostics!$B866,Setup_MPP!$A:$G,2,FALSE)</f>
        <v>Nicolas LE MOUEL</v>
      </c>
      <c r="F866" s="21" t="str">
        <f>VLOOKUP($B866,Setup_MPP!$A:$E,4,FALSE)</f>
        <v>#F7C79D</v>
      </c>
      <c r="G866" s="21" t="str">
        <f>VLOOKUP($B866,Setup_MPP!$A:$E,5,FALSE)</f>
        <v>#FFBE85</v>
      </c>
      <c r="H866" s="21" t="str">
        <f>IFERROR(IF(AND(A866&gt;=1,A866&lt;=104),VLOOKUP($A866,Location!$A:$J,6,FALSE),IF(A866=0,"Avant l'ouverture",IF(OR(A866=105,A866=106),"Bonus"))),"")</f>
        <v>Tour 2</v>
      </c>
      <c r="I866" s="21" t="str">
        <f>IF(LEFT(H866,4)="Tour",VLOOKUP(A866,Database!$A:$C,3,FALSE),"")</f>
        <v>D</v>
      </c>
      <c r="J866" s="21" t="str">
        <f>VLOOKUP($A866,Location!$A:$J,7,FALSE)</f>
        <v>Turquie</v>
      </c>
      <c r="K866" s="21" t="str">
        <f>IFERROR(VLOOKUP(J866,Setup_Team!$B:$C,2,FALSE), "TDB")</f>
        <v>TUR</v>
      </c>
      <c r="L866" s="21" t="str">
        <f>VLOOKUP($A866,Location!$A:$J,8,FALSE)</f>
        <v>Paraguay</v>
      </c>
      <c r="M866" s="21" t="str">
        <f>IFERROR(VLOOKUP(L866,Setup_Team!$B:$C,2,FALSE), "TDB")</f>
        <v>PRY</v>
      </c>
      <c r="N866" s="21" t="str">
        <f>VLOOKUP($A866,Location!$A:$J,9,FALSE)</f>
        <v>Santa Clara, Californie</v>
      </c>
      <c r="O866" s="21" t="str">
        <f>VLOOKUP($A866,Location!$A:$J,10,FALSE)</f>
        <v>Levi's Stadium</v>
      </c>
      <c r="P866" s="27">
        <v>1</v>
      </c>
      <c r="Q866" s="27">
        <v>1</v>
      </c>
      <c r="R866" s="27" t="str">
        <f t="shared" si="79"/>
        <v>1-1</v>
      </c>
      <c r="S866" s="21">
        <v>0</v>
      </c>
      <c r="T866" s="20">
        <f>VLOOKUP($A866,Database!$A:$Y,10,FALSE)</f>
        <v>84</v>
      </c>
      <c r="U866" s="20">
        <f>VLOOKUP($A866,Database!$A:$Y,11,FALSE)</f>
        <v>113</v>
      </c>
      <c r="V866" s="20">
        <f>VLOOKUP($A866,Database!$A:$Y,12,FALSE)</f>
        <v>126</v>
      </c>
      <c r="W866" s="20" t="str">
        <f>VLOOKUP(A866,Database!A:M,13,FALSE)</f>
        <v>Terminé</v>
      </c>
      <c r="X866" s="20">
        <f>VLOOKUP($A866,Database!$A:$Y,20,FALSE)</f>
        <v>0</v>
      </c>
      <c r="Y866" s="20">
        <f>VLOOKUP($A866,Database!$A:$Y,21,FALSE)</f>
        <v>1</v>
      </c>
      <c r="Z866" s="20">
        <f t="shared" si="78"/>
        <v>0</v>
      </c>
      <c r="AA866" s="20">
        <f t="shared" si="80"/>
        <v>0</v>
      </c>
      <c r="AB866" s="20">
        <f t="shared" ca="1" si="81"/>
        <v>0</v>
      </c>
      <c r="AC866" s="20">
        <f t="shared" ca="1" si="82"/>
        <v>0</v>
      </c>
      <c r="AD866" s="20" t="str">
        <f ca="1">IF(AC866=0,"",IF(OR(ISBLANK(P866),ISBLANK(Q866)),"",IF(ISBLANK(VLOOKUP(A866,Database!A:AA,22,FALSE)),"",VLOOKUP(A866,Database!A:AA,22,FALSE))))</f>
        <v/>
      </c>
      <c r="AE866" s="20">
        <f ca="1">IFERROR(
   IF(
     OR(ISBLANK(P866),ISBLANK(Q866)),
     "",
     IF(
       AND(AB866&lt;&gt;"",OR(W866="Terminé",W866="En cours")),
       VLOOKUP(AD866,Setup_ScoreExactBonus!A:D,4,FALSE),
       0
     )),
  0)</f>
        <v>0</v>
      </c>
      <c r="AF866" s="21">
        <f t="shared" ca="1" si="83"/>
        <v>0</v>
      </c>
      <c r="AG866" s="21">
        <f ca="1">SUMIFS(AF$2:AF866,D$2:D866,D866)</f>
        <v>1129</v>
      </c>
    </row>
    <row r="867" spans="1:33" hidden="1" x14ac:dyDescent="0.35">
      <c r="A867" s="21">
        <f>IF(ISBLANK(B867),"",COUNTIF(B$2:B867,B867))-1</f>
        <v>32</v>
      </c>
      <c r="B867" s="27">
        <v>2</v>
      </c>
      <c r="C867" s="10">
        <f>VLOOKUP($A867+IF($A867=0,1,0),Database!$A:$Y,7,FALSE)</f>
        <v>46193.208333333336</v>
      </c>
      <c r="D867" s="21" t="str">
        <f>VLOOKUP(Pronostics!$B867,Setup_MPP!$A:$G,3,FALSE)</f>
        <v>leaelaz</v>
      </c>
      <c r="E867" s="21" t="str">
        <f>VLOOKUP(Pronostics!$B867,Setup_MPP!$A:$G,2,FALSE)</f>
        <v>Léa EL ASERY</v>
      </c>
      <c r="F867" s="21" t="str">
        <f>VLOOKUP($B867,Setup_MPP!$A:$E,4,FALSE)</f>
        <v>#FFBEBE</v>
      </c>
      <c r="G867" s="21" t="str">
        <f>VLOOKUP($B867,Setup_MPP!$A:$E,5,FALSE)</f>
        <v>#DF6868</v>
      </c>
      <c r="H867" s="21" t="str">
        <f>IFERROR(IF(AND(A867&gt;=1,A867&lt;=104),VLOOKUP($A867,Location!$A:$J,6,FALSE),IF(A867=0,"Avant l'ouverture",IF(OR(A867=105,A867=106),"Bonus"))),"")</f>
        <v>Tour 2</v>
      </c>
      <c r="I867" s="21" t="str">
        <f>IF(LEFT(H867,4)="Tour",VLOOKUP(A867,Database!$A:$C,3,FALSE),"")</f>
        <v>D</v>
      </c>
      <c r="J867" s="21" t="str">
        <f>VLOOKUP($A867,Location!$A:$J,7,FALSE)</f>
        <v>Turquie</v>
      </c>
      <c r="K867" s="21" t="str">
        <f>IFERROR(VLOOKUP(J867,Setup_Team!$B:$C,2,FALSE), "TDB")</f>
        <v>TUR</v>
      </c>
      <c r="L867" s="21" t="str">
        <f>VLOOKUP($A867,Location!$A:$J,8,FALSE)</f>
        <v>Paraguay</v>
      </c>
      <c r="M867" s="21" t="str">
        <f>IFERROR(VLOOKUP(L867,Setup_Team!$B:$C,2,FALSE), "TDB")</f>
        <v>PRY</v>
      </c>
      <c r="N867" s="21" t="str">
        <f>VLOOKUP($A867,Location!$A:$J,9,FALSE)</f>
        <v>Santa Clara, Californie</v>
      </c>
      <c r="O867" s="21" t="str">
        <f>VLOOKUP($A867,Location!$A:$J,10,FALSE)</f>
        <v>Levi's Stadium</v>
      </c>
      <c r="P867" s="27">
        <v>1</v>
      </c>
      <c r="Q867" s="27">
        <v>1</v>
      </c>
      <c r="R867" s="27" t="str">
        <f t="shared" si="79"/>
        <v>1-1</v>
      </c>
      <c r="S867" s="21">
        <v>0</v>
      </c>
      <c r="T867" s="20">
        <f>VLOOKUP($A867,Database!$A:$Y,10,FALSE)</f>
        <v>84</v>
      </c>
      <c r="U867" s="20">
        <f>VLOOKUP($A867,Database!$A:$Y,11,FALSE)</f>
        <v>113</v>
      </c>
      <c r="V867" s="20">
        <f>VLOOKUP($A867,Database!$A:$Y,12,FALSE)</f>
        <v>126</v>
      </c>
      <c r="W867" s="20" t="str">
        <f>VLOOKUP(A867,Database!A:M,13,FALSE)</f>
        <v>Terminé</v>
      </c>
      <c r="X867" s="20">
        <f>VLOOKUP($A867,Database!$A:$Y,20,FALSE)</f>
        <v>0</v>
      </c>
      <c r="Y867" s="20">
        <f>VLOOKUP($A867,Database!$A:$Y,21,FALSE)</f>
        <v>1</v>
      </c>
      <c r="Z867" s="20">
        <f t="shared" si="78"/>
        <v>0</v>
      </c>
      <c r="AA867" s="20">
        <f t="shared" si="80"/>
        <v>0</v>
      </c>
      <c r="AB867" s="20">
        <f t="shared" ca="1" si="81"/>
        <v>0</v>
      </c>
      <c r="AC867" s="20">
        <f t="shared" ca="1" si="82"/>
        <v>0</v>
      </c>
      <c r="AD867" s="20" t="str">
        <f ca="1">IF(AC867=0,"",IF(OR(ISBLANK(P867),ISBLANK(Q867)),"",IF(ISBLANK(VLOOKUP(A867,Database!A:AA,22,FALSE)),"",VLOOKUP(A867,Database!A:AA,22,FALSE))))</f>
        <v/>
      </c>
      <c r="AE867" s="20">
        <f ca="1">IFERROR(
   IF(
     OR(ISBLANK(P867),ISBLANK(Q867)),
     "",
     IF(
       AND(AB867&lt;&gt;"",OR(W867="Terminé",W867="En cours")),
       VLOOKUP(AD867,Setup_ScoreExactBonus!A:D,4,FALSE),
       0
     )),
  0)</f>
        <v>0</v>
      </c>
      <c r="AF867" s="21">
        <f t="shared" ca="1" si="83"/>
        <v>0</v>
      </c>
      <c r="AG867" s="21">
        <f ca="1">SUMIFS(AF$2:AF867,D$2:D867,D867)</f>
        <v>1358</v>
      </c>
    </row>
    <row r="868" spans="1:33" hidden="1" x14ac:dyDescent="0.35">
      <c r="A868" s="21">
        <f>IF(ISBLANK(B868),"",COUNTIF(B$2:B868,B868))-1</f>
        <v>32</v>
      </c>
      <c r="B868" s="27">
        <v>3</v>
      </c>
      <c r="C868" s="10">
        <f>VLOOKUP($A868+IF($A868=0,1,0),Database!$A:$Y,7,FALSE)</f>
        <v>46193.208333333336</v>
      </c>
      <c r="D868" s="21" t="str">
        <f>VLOOKUP(Pronostics!$B868,Setup_MPP!$A:$G,3,FALSE)</f>
        <v>PasMetalleux</v>
      </c>
      <c r="E868" s="21" t="str">
        <f>VLOOKUP(Pronostics!$B868,Setup_MPP!$A:$G,2,FALSE)</f>
        <v>Elwenn JOUBREL</v>
      </c>
      <c r="F868" s="21" t="str">
        <f>VLOOKUP($B868,Setup_MPP!$A:$E,4,FALSE)</f>
        <v>#F5C7FC</v>
      </c>
      <c r="G868" s="21" t="str">
        <f>VLOOKUP($B868,Setup_MPP!$A:$E,5,FALSE)</f>
        <v>#C489CF</v>
      </c>
      <c r="H868" s="21" t="str">
        <f>IFERROR(IF(AND(A868&gt;=1,A868&lt;=104),VLOOKUP($A868,Location!$A:$J,6,FALSE),IF(A868=0,"Avant l'ouverture",IF(OR(A868=105,A868=106),"Bonus"))),"")</f>
        <v>Tour 2</v>
      </c>
      <c r="I868" s="21" t="str">
        <f>IF(LEFT(H868,4)="Tour",VLOOKUP(A868,Database!$A:$C,3,FALSE),"")</f>
        <v>D</v>
      </c>
      <c r="J868" s="21" t="str">
        <f>VLOOKUP($A868,Location!$A:$J,7,FALSE)</f>
        <v>Turquie</v>
      </c>
      <c r="K868" s="21" t="str">
        <f>IFERROR(VLOOKUP(J868,Setup_Team!$B:$C,2,FALSE), "TDB")</f>
        <v>TUR</v>
      </c>
      <c r="L868" s="21" t="str">
        <f>VLOOKUP($A868,Location!$A:$J,8,FALSE)</f>
        <v>Paraguay</v>
      </c>
      <c r="M868" s="21" t="str">
        <f>IFERROR(VLOOKUP(L868,Setup_Team!$B:$C,2,FALSE), "TDB")</f>
        <v>PRY</v>
      </c>
      <c r="N868" s="21" t="str">
        <f>VLOOKUP($A868,Location!$A:$J,9,FALSE)</f>
        <v>Santa Clara, Californie</v>
      </c>
      <c r="O868" s="21" t="str">
        <f>VLOOKUP($A868,Location!$A:$J,10,FALSE)</f>
        <v>Levi's Stadium</v>
      </c>
      <c r="P868" s="27">
        <v>2</v>
      </c>
      <c r="Q868" s="27">
        <v>0</v>
      </c>
      <c r="R868" s="27" t="str">
        <f t="shared" si="79"/>
        <v>2-0</v>
      </c>
      <c r="S868" s="21">
        <v>0</v>
      </c>
      <c r="T868" s="20">
        <f>VLOOKUP($A868,Database!$A:$Y,10,FALSE)</f>
        <v>84</v>
      </c>
      <c r="U868" s="20">
        <f>VLOOKUP($A868,Database!$A:$Y,11,FALSE)</f>
        <v>113</v>
      </c>
      <c r="V868" s="20">
        <f>VLOOKUP($A868,Database!$A:$Y,12,FALSE)</f>
        <v>126</v>
      </c>
      <c r="W868" s="20" t="str">
        <f>VLOOKUP(A868,Database!A:M,13,FALSE)</f>
        <v>Terminé</v>
      </c>
      <c r="X868" s="20">
        <f>VLOOKUP($A868,Database!$A:$Y,20,FALSE)</f>
        <v>0</v>
      </c>
      <c r="Y868" s="20">
        <f>VLOOKUP($A868,Database!$A:$Y,21,FALSE)</f>
        <v>1</v>
      </c>
      <c r="Z868" s="20">
        <f t="shared" si="78"/>
        <v>0</v>
      </c>
      <c r="AA868" s="20">
        <f t="shared" si="80"/>
        <v>0</v>
      </c>
      <c r="AB868" s="20">
        <f t="shared" ca="1" si="81"/>
        <v>0</v>
      </c>
      <c r="AC868" s="20">
        <f t="shared" ca="1" si="82"/>
        <v>0</v>
      </c>
      <c r="AD868" s="20" t="str">
        <f ca="1">IF(AC868=0,"",IF(OR(ISBLANK(P868),ISBLANK(Q868)),"",IF(ISBLANK(VLOOKUP(A868,Database!A:AA,22,FALSE)),"",VLOOKUP(A868,Database!A:AA,22,FALSE))))</f>
        <v/>
      </c>
      <c r="AE868" s="20">
        <f ca="1">IFERROR(
   IF(
     OR(ISBLANK(P868),ISBLANK(Q868)),
     "",
     IF(
       AND(AB868&lt;&gt;"",OR(W868="Terminé",W868="En cours")),
       VLOOKUP(AD868,Setup_ScoreExactBonus!A:D,4,FALSE),
       0
     )),
  0)</f>
        <v>0</v>
      </c>
      <c r="AF868" s="21">
        <f t="shared" ca="1" si="83"/>
        <v>0</v>
      </c>
      <c r="AG868" s="21">
        <f ca="1">SUMIFS(AF$2:AF868,D$2:D868,D868)</f>
        <v>1491</v>
      </c>
    </row>
    <row r="869" spans="1:33" hidden="1" x14ac:dyDescent="0.35">
      <c r="A869" s="21">
        <f>IF(ISBLANK(B869),"",COUNTIF(B$2:B869,B869))-1</f>
        <v>32</v>
      </c>
      <c r="B869" s="27">
        <v>4</v>
      </c>
      <c r="C869" s="10">
        <f>VLOOKUP($A869+IF($A869=0,1,0),Database!$A:$Y,7,FALSE)</f>
        <v>46193.208333333336</v>
      </c>
      <c r="D869" s="21" t="str">
        <f>VLOOKUP(Pronostics!$B869,Setup_MPP!$A:$G,3,FALSE)</f>
        <v>Popo444</v>
      </c>
      <c r="E869" s="21" t="str">
        <f>VLOOKUP(Pronostics!$B869,Setup_MPP!$A:$G,2,FALSE)</f>
        <v>Pauline OLIVIER</v>
      </c>
      <c r="F869" s="21" t="str">
        <f>VLOOKUP($B869,Setup_MPP!$A:$E,4,FALSE)</f>
        <v>#A5EA7F</v>
      </c>
      <c r="G869" s="21" t="str">
        <f>VLOOKUP($B869,Setup_MPP!$A:$E,5,FALSE)</f>
        <v>#80C65A</v>
      </c>
      <c r="H869" s="21" t="str">
        <f>IFERROR(IF(AND(A869&gt;=1,A869&lt;=104),VLOOKUP($A869,Location!$A:$J,6,FALSE),IF(A869=0,"Avant l'ouverture",IF(OR(A869=105,A869=106),"Bonus"))),"")</f>
        <v>Tour 2</v>
      </c>
      <c r="I869" s="21" t="str">
        <f>IF(LEFT(H869,4)="Tour",VLOOKUP(A869,Database!$A:$C,3,FALSE),"")</f>
        <v>D</v>
      </c>
      <c r="J869" s="21" t="str">
        <f>VLOOKUP($A869,Location!$A:$J,7,FALSE)</f>
        <v>Turquie</v>
      </c>
      <c r="K869" s="21" t="str">
        <f>IFERROR(VLOOKUP(J869,Setup_Team!$B:$C,2,FALSE), "TDB")</f>
        <v>TUR</v>
      </c>
      <c r="L869" s="21" t="str">
        <f>VLOOKUP($A869,Location!$A:$J,8,FALSE)</f>
        <v>Paraguay</v>
      </c>
      <c r="M869" s="21" t="str">
        <f>IFERROR(VLOOKUP(L869,Setup_Team!$B:$C,2,FALSE), "TDB")</f>
        <v>PRY</v>
      </c>
      <c r="N869" s="21" t="str">
        <f>VLOOKUP($A869,Location!$A:$J,9,FALSE)</f>
        <v>Santa Clara, Californie</v>
      </c>
      <c r="O869" s="21" t="str">
        <f>VLOOKUP($A869,Location!$A:$J,10,FALSE)</f>
        <v>Levi's Stadium</v>
      </c>
      <c r="P869" s="27">
        <v>1</v>
      </c>
      <c r="Q869" s="27">
        <v>1</v>
      </c>
      <c r="R869" s="27" t="str">
        <f t="shared" si="79"/>
        <v>1-1</v>
      </c>
      <c r="S869" s="21">
        <v>0</v>
      </c>
      <c r="T869" s="20">
        <f>VLOOKUP($A869,Database!$A:$Y,10,FALSE)</f>
        <v>84</v>
      </c>
      <c r="U869" s="20">
        <f>VLOOKUP($A869,Database!$A:$Y,11,FALSE)</f>
        <v>113</v>
      </c>
      <c r="V869" s="20">
        <f>VLOOKUP($A869,Database!$A:$Y,12,FALSE)</f>
        <v>126</v>
      </c>
      <c r="W869" s="20" t="str">
        <f>VLOOKUP(A869,Database!A:M,13,FALSE)</f>
        <v>Terminé</v>
      </c>
      <c r="X869" s="20">
        <f>VLOOKUP($A869,Database!$A:$Y,20,FALSE)</f>
        <v>0</v>
      </c>
      <c r="Y869" s="20">
        <f>VLOOKUP($A869,Database!$A:$Y,21,FALSE)</f>
        <v>1</v>
      </c>
      <c r="Z869" s="20">
        <f t="shared" si="78"/>
        <v>0</v>
      </c>
      <c r="AA869" s="20">
        <f t="shared" si="80"/>
        <v>0</v>
      </c>
      <c r="AB869" s="20">
        <f t="shared" ca="1" si="81"/>
        <v>0</v>
      </c>
      <c r="AC869" s="20">
        <f t="shared" ca="1" si="82"/>
        <v>0</v>
      </c>
      <c r="AD869" s="20" t="str">
        <f ca="1">IF(AC869=0,"",IF(OR(ISBLANK(P869),ISBLANK(Q869)),"",IF(ISBLANK(VLOOKUP(A869,Database!A:AA,22,FALSE)),"",VLOOKUP(A869,Database!A:AA,22,FALSE))))</f>
        <v/>
      </c>
      <c r="AE869" s="20">
        <f ca="1">IFERROR(
   IF(
     OR(ISBLANK(P869),ISBLANK(Q869)),
     "",
     IF(
       AND(AB869&lt;&gt;"",OR(W869="Terminé",W869="En cours")),
       VLOOKUP(AD869,Setup_ScoreExactBonus!A:D,4,FALSE),
       0
     )),
  0)</f>
        <v>0</v>
      </c>
      <c r="AF869" s="21">
        <f t="shared" ca="1" si="83"/>
        <v>0</v>
      </c>
      <c r="AG869" s="21">
        <f ca="1">SUMIFS(AF$2:AF869,D$2:D869,D869)</f>
        <v>987</v>
      </c>
    </row>
    <row r="870" spans="1:33" hidden="1" x14ac:dyDescent="0.35">
      <c r="A870" s="21">
        <f>IF(ISBLANK(B870),"",COUNTIF(B$2:B870,B870))-1</f>
        <v>32</v>
      </c>
      <c r="B870" s="27">
        <v>5</v>
      </c>
      <c r="C870" s="10">
        <f>VLOOKUP($A870+IF($A870=0,1,0),Database!$A:$Y,7,FALSE)</f>
        <v>46193.208333333336</v>
      </c>
      <c r="D870" s="21" t="str">
        <f>VLOOKUP(Pronostics!$B870,Setup_MPP!$A:$G,3,FALSE)</f>
        <v>_Jujul</v>
      </c>
      <c r="E870" s="21" t="str">
        <f>VLOOKUP(Pronostics!$B870,Setup_MPP!$A:$G,2,FALSE)</f>
        <v>Julie BOISSIERE</v>
      </c>
      <c r="F870" s="21" t="str">
        <f>VLOOKUP($B870,Setup_MPP!$A:$E,4,FALSE)</f>
        <v>#D890FF</v>
      </c>
      <c r="G870" s="21" t="str">
        <f>VLOOKUP($B870,Setup_MPP!$A:$E,5,FALSE)</f>
        <v>#B750EF</v>
      </c>
      <c r="H870" s="21" t="str">
        <f>IFERROR(IF(AND(A870&gt;=1,A870&lt;=104),VLOOKUP($A870,Location!$A:$J,6,FALSE),IF(A870=0,"Avant l'ouverture",IF(OR(A870=105,A870=106),"Bonus"))),"")</f>
        <v>Tour 2</v>
      </c>
      <c r="I870" s="21" t="str">
        <f>IF(LEFT(H870,4)="Tour",VLOOKUP(A870,Database!$A:$C,3,FALSE),"")</f>
        <v>D</v>
      </c>
      <c r="J870" s="21" t="str">
        <f>VLOOKUP($A870,Location!$A:$J,7,FALSE)</f>
        <v>Turquie</v>
      </c>
      <c r="K870" s="21" t="str">
        <f>IFERROR(VLOOKUP(J870,Setup_Team!$B:$C,2,FALSE), "TDB")</f>
        <v>TUR</v>
      </c>
      <c r="L870" s="21" t="str">
        <f>VLOOKUP($A870,Location!$A:$J,8,FALSE)</f>
        <v>Paraguay</v>
      </c>
      <c r="M870" s="21" t="str">
        <f>IFERROR(VLOOKUP(L870,Setup_Team!$B:$C,2,FALSE), "TDB")</f>
        <v>PRY</v>
      </c>
      <c r="N870" s="21" t="str">
        <f>VLOOKUP($A870,Location!$A:$J,9,FALSE)</f>
        <v>Santa Clara, Californie</v>
      </c>
      <c r="O870" s="21" t="str">
        <f>VLOOKUP($A870,Location!$A:$J,10,FALSE)</f>
        <v>Levi's Stadium</v>
      </c>
      <c r="P870" s="27">
        <v>2</v>
      </c>
      <c r="Q870" s="27">
        <v>2</v>
      </c>
      <c r="R870" s="27" t="str">
        <f t="shared" si="79"/>
        <v>2-2</v>
      </c>
      <c r="S870" s="21">
        <v>0</v>
      </c>
      <c r="T870" s="20">
        <f>VLOOKUP($A870,Database!$A:$Y,10,FALSE)</f>
        <v>84</v>
      </c>
      <c r="U870" s="20">
        <f>VLOOKUP($A870,Database!$A:$Y,11,FALSE)</f>
        <v>113</v>
      </c>
      <c r="V870" s="20">
        <f>VLOOKUP($A870,Database!$A:$Y,12,FALSE)</f>
        <v>126</v>
      </c>
      <c r="W870" s="20" t="str">
        <f>VLOOKUP(A870,Database!A:M,13,FALSE)</f>
        <v>Terminé</v>
      </c>
      <c r="X870" s="20">
        <f>VLOOKUP($A870,Database!$A:$Y,20,FALSE)</f>
        <v>0</v>
      </c>
      <c r="Y870" s="20">
        <f>VLOOKUP($A870,Database!$A:$Y,21,FALSE)</f>
        <v>1</v>
      </c>
      <c r="Z870" s="20">
        <f t="shared" si="78"/>
        <v>0</v>
      </c>
      <c r="AA870" s="20">
        <f t="shared" si="80"/>
        <v>0</v>
      </c>
      <c r="AB870" s="20">
        <f t="shared" ca="1" si="81"/>
        <v>0</v>
      </c>
      <c r="AC870" s="20">
        <f t="shared" ca="1" si="82"/>
        <v>0</v>
      </c>
      <c r="AD870" s="20" t="str">
        <f ca="1">IF(AC870=0,"",IF(OR(ISBLANK(P870),ISBLANK(Q870)),"",IF(ISBLANK(VLOOKUP(A870,Database!A:AA,22,FALSE)),"",VLOOKUP(A870,Database!A:AA,22,FALSE))))</f>
        <v/>
      </c>
      <c r="AE870" s="20">
        <f ca="1">IFERROR(
   IF(
     OR(ISBLANK(P870),ISBLANK(Q870)),
     "",
     IF(
       AND(AB870&lt;&gt;"",OR(W870="Terminé",W870="En cours")),
       VLOOKUP(AD870,Setup_ScoreExactBonus!A:D,4,FALSE),
       0
     )),
  0)</f>
        <v>0</v>
      </c>
      <c r="AF870" s="21">
        <f t="shared" ca="1" si="83"/>
        <v>0</v>
      </c>
      <c r="AG870" s="21">
        <f ca="1">SUMIFS(AF$2:AF870,D$2:D870,D870)</f>
        <v>651</v>
      </c>
    </row>
    <row r="871" spans="1:33" hidden="1" x14ac:dyDescent="0.35">
      <c r="A871" s="21">
        <f>IF(ISBLANK(B871),"",COUNTIF(B$2:B871,B871))-1</f>
        <v>32</v>
      </c>
      <c r="B871" s="27">
        <v>6</v>
      </c>
      <c r="C871" s="10">
        <f>VLOOKUP($A871+IF($A871=0,1,0),Database!$A:$Y,7,FALSE)</f>
        <v>46193.208333333336</v>
      </c>
      <c r="D871" s="21" t="str">
        <f>VLOOKUP(Pronostics!$B871,Setup_MPP!$A:$G,3,FALSE)</f>
        <v>Julay</v>
      </c>
      <c r="E871" s="21" t="str">
        <f>VLOOKUP(Pronostics!$B871,Setup_MPP!$A:$G,2,FALSE)</f>
        <v>Julie BOUCHARD</v>
      </c>
      <c r="F871" s="21" t="str">
        <f>VLOOKUP($B871,Setup_MPP!$A:$E,4,FALSE)</f>
        <v>#A6F7B1</v>
      </c>
      <c r="G871" s="21" t="str">
        <f>VLOOKUP($B871,Setup_MPP!$A:$E,5,FALSE)</f>
        <v>#6EC179</v>
      </c>
      <c r="H871" s="21" t="str">
        <f>IFERROR(IF(AND(A871&gt;=1,A871&lt;=104),VLOOKUP($A871,Location!$A:$J,6,FALSE),IF(A871=0,"Avant l'ouverture",IF(OR(A871=105,A871=106),"Bonus"))),"")</f>
        <v>Tour 2</v>
      </c>
      <c r="I871" s="21" t="str">
        <f>IF(LEFT(H871,4)="Tour",VLOOKUP(A871,Database!$A:$C,3,FALSE),"")</f>
        <v>D</v>
      </c>
      <c r="J871" s="21" t="str">
        <f>VLOOKUP($A871,Location!$A:$J,7,FALSE)</f>
        <v>Turquie</v>
      </c>
      <c r="K871" s="21" t="str">
        <f>IFERROR(VLOOKUP(J871,Setup_Team!$B:$C,2,FALSE), "TDB")</f>
        <v>TUR</v>
      </c>
      <c r="L871" s="21" t="str">
        <f>VLOOKUP($A871,Location!$A:$J,8,FALSE)</f>
        <v>Paraguay</v>
      </c>
      <c r="M871" s="21" t="str">
        <f>IFERROR(VLOOKUP(L871,Setup_Team!$B:$C,2,FALSE), "TDB")</f>
        <v>PRY</v>
      </c>
      <c r="N871" s="21" t="str">
        <f>VLOOKUP($A871,Location!$A:$J,9,FALSE)</f>
        <v>Santa Clara, Californie</v>
      </c>
      <c r="O871" s="21" t="str">
        <f>VLOOKUP($A871,Location!$A:$J,10,FALSE)</f>
        <v>Levi's Stadium</v>
      </c>
      <c r="P871" s="27">
        <v>1</v>
      </c>
      <c r="Q871" s="27">
        <v>1</v>
      </c>
      <c r="R871" s="27" t="str">
        <f t="shared" si="79"/>
        <v>1-1</v>
      </c>
      <c r="S871" s="21">
        <v>0</v>
      </c>
      <c r="T871" s="20">
        <f>VLOOKUP($A871,Database!$A:$Y,10,FALSE)</f>
        <v>84</v>
      </c>
      <c r="U871" s="20">
        <f>VLOOKUP($A871,Database!$A:$Y,11,FALSE)</f>
        <v>113</v>
      </c>
      <c r="V871" s="20">
        <f>VLOOKUP($A871,Database!$A:$Y,12,FALSE)</f>
        <v>126</v>
      </c>
      <c r="W871" s="20" t="str">
        <f>VLOOKUP(A871,Database!A:M,13,FALSE)</f>
        <v>Terminé</v>
      </c>
      <c r="X871" s="20">
        <f>VLOOKUP($A871,Database!$A:$Y,20,FALSE)</f>
        <v>0</v>
      </c>
      <c r="Y871" s="20">
        <f>VLOOKUP($A871,Database!$A:$Y,21,FALSE)</f>
        <v>1</v>
      </c>
      <c r="Z871" s="20">
        <f t="shared" si="78"/>
        <v>0</v>
      </c>
      <c r="AA871" s="20">
        <f t="shared" si="80"/>
        <v>0</v>
      </c>
      <c r="AB871" s="20">
        <f t="shared" ca="1" si="81"/>
        <v>0</v>
      </c>
      <c r="AC871" s="20">
        <f t="shared" ca="1" si="82"/>
        <v>0</v>
      </c>
      <c r="AD871" s="20" t="str">
        <f ca="1">IF(AC871=0,"",IF(OR(ISBLANK(P871),ISBLANK(Q871)),"",IF(ISBLANK(VLOOKUP(A871,Database!A:AA,22,FALSE)),"",VLOOKUP(A871,Database!A:AA,22,FALSE))))</f>
        <v/>
      </c>
      <c r="AE871" s="20">
        <f ca="1">IFERROR(
   IF(
     OR(ISBLANK(P871),ISBLANK(Q871)),
     "",
     IF(
       AND(AB871&lt;&gt;"",OR(W871="Terminé",W871="En cours")),
       VLOOKUP(AD871,Setup_ScoreExactBonus!A:D,4,FALSE),
       0
     )),
  0)</f>
        <v>0</v>
      </c>
      <c r="AF871" s="21">
        <f t="shared" ca="1" si="83"/>
        <v>0</v>
      </c>
      <c r="AG871" s="21">
        <f ca="1">SUMIFS(AF$2:AF871,D$2:D871,D871)</f>
        <v>1248</v>
      </c>
    </row>
    <row r="872" spans="1:33" hidden="1" x14ac:dyDescent="0.35">
      <c r="A872" s="21">
        <f>IF(ISBLANK(B872),"",COUNTIF(B$2:B872,B872))-1</f>
        <v>32</v>
      </c>
      <c r="B872" s="27">
        <v>7</v>
      </c>
      <c r="C872" s="10">
        <f>VLOOKUP($A872+IF($A872=0,1,0),Database!$A:$Y,7,FALSE)</f>
        <v>46193.208333333336</v>
      </c>
      <c r="D872" s="21" t="str">
        <f>VLOOKUP(Pronostics!$B872,Setup_MPP!$A:$G,3,FALSE)</f>
        <v>__Vince__</v>
      </c>
      <c r="E872" s="21" t="str">
        <f>VLOOKUP(Pronostics!$B872,Setup_MPP!$A:$G,2,FALSE)</f>
        <v>Vincent FRAYSSE</v>
      </c>
      <c r="F872" s="21" t="str">
        <f>VLOOKUP($B872,Setup_MPP!$A:$E,4,FALSE)</f>
        <v>#B2EAE8</v>
      </c>
      <c r="G872" s="21" t="str">
        <f>VLOOKUP($B872,Setup_MPP!$A:$E,5,FALSE)</f>
        <v>#6CB4B1</v>
      </c>
      <c r="H872" s="21" t="str">
        <f>IFERROR(IF(AND(A872&gt;=1,A872&lt;=104),VLOOKUP($A872,Location!$A:$J,6,FALSE),IF(A872=0,"Avant l'ouverture",IF(OR(A872=105,A872=106),"Bonus"))),"")</f>
        <v>Tour 2</v>
      </c>
      <c r="I872" s="21" t="str">
        <f>IF(LEFT(H872,4)="Tour",VLOOKUP(A872,Database!$A:$C,3,FALSE),"")</f>
        <v>D</v>
      </c>
      <c r="J872" s="21" t="str">
        <f>VLOOKUP($A872,Location!$A:$J,7,FALSE)</f>
        <v>Turquie</v>
      </c>
      <c r="K872" s="21" t="str">
        <f>IFERROR(VLOOKUP(J872,Setup_Team!$B:$C,2,FALSE), "TDB")</f>
        <v>TUR</v>
      </c>
      <c r="L872" s="21" t="str">
        <f>VLOOKUP($A872,Location!$A:$J,8,FALSE)</f>
        <v>Paraguay</v>
      </c>
      <c r="M872" s="21" t="str">
        <f>IFERROR(VLOOKUP(L872,Setup_Team!$B:$C,2,FALSE), "TDB")</f>
        <v>PRY</v>
      </c>
      <c r="N872" s="21" t="str">
        <f>VLOOKUP($A872,Location!$A:$J,9,FALSE)</f>
        <v>Santa Clara, Californie</v>
      </c>
      <c r="O872" s="21" t="str">
        <f>VLOOKUP($A872,Location!$A:$J,10,FALSE)</f>
        <v>Levi's Stadium</v>
      </c>
      <c r="P872" s="27">
        <v>4</v>
      </c>
      <c r="Q872" s="27">
        <v>1</v>
      </c>
      <c r="R872" s="27" t="str">
        <f t="shared" si="79"/>
        <v>4-1</v>
      </c>
      <c r="S872" s="21">
        <v>0</v>
      </c>
      <c r="T872" s="20">
        <f>VLOOKUP($A872,Database!$A:$Y,10,FALSE)</f>
        <v>84</v>
      </c>
      <c r="U872" s="20">
        <f>VLOOKUP($A872,Database!$A:$Y,11,FALSE)</f>
        <v>113</v>
      </c>
      <c r="V872" s="20">
        <f>VLOOKUP($A872,Database!$A:$Y,12,FALSE)</f>
        <v>126</v>
      </c>
      <c r="W872" s="20" t="str">
        <f>VLOOKUP(A872,Database!A:M,13,FALSE)</f>
        <v>Terminé</v>
      </c>
      <c r="X872" s="20">
        <f>VLOOKUP($A872,Database!$A:$Y,20,FALSE)</f>
        <v>0</v>
      </c>
      <c r="Y872" s="20">
        <f>VLOOKUP($A872,Database!$A:$Y,21,FALSE)</f>
        <v>1</v>
      </c>
      <c r="Z872" s="20">
        <f t="shared" si="78"/>
        <v>0</v>
      </c>
      <c r="AA872" s="20">
        <f t="shared" si="80"/>
        <v>0</v>
      </c>
      <c r="AB872" s="20">
        <f t="shared" ca="1" si="81"/>
        <v>0</v>
      </c>
      <c r="AC872" s="20">
        <f t="shared" ca="1" si="82"/>
        <v>0</v>
      </c>
      <c r="AD872" s="20" t="str">
        <f ca="1">IF(AC872=0,"",IF(OR(ISBLANK(P872),ISBLANK(Q872)),"",IF(ISBLANK(VLOOKUP(A872,Database!A:AA,22,FALSE)),"",VLOOKUP(A872,Database!A:AA,22,FALSE))))</f>
        <v/>
      </c>
      <c r="AE872" s="20">
        <f ca="1">IFERROR(
   IF(
     OR(ISBLANK(P872),ISBLANK(Q872)),
     "",
     IF(
       AND(AB872&lt;&gt;"",OR(W872="Terminé",W872="En cours")),
       VLOOKUP(AD872,Setup_ScoreExactBonus!A:D,4,FALSE),
       0
     )),
  0)</f>
        <v>0</v>
      </c>
      <c r="AF872" s="21">
        <f t="shared" ca="1" si="83"/>
        <v>0</v>
      </c>
      <c r="AG872" s="21">
        <f ca="1">SUMIFS(AF$2:AF872,D$2:D872,D872)</f>
        <v>834</v>
      </c>
    </row>
    <row r="873" spans="1:33" hidden="1" x14ac:dyDescent="0.35">
      <c r="A873" s="21">
        <f>IF(ISBLANK(B873),"",COUNTIF(B$2:B873,B873))-1</f>
        <v>32</v>
      </c>
      <c r="B873" s="27">
        <v>8</v>
      </c>
      <c r="C873" s="10">
        <f>VLOOKUP($A873+IF($A873=0,1,0),Database!$A:$Y,7,FALSE)</f>
        <v>46193.208333333336</v>
      </c>
      <c r="D873" s="21" t="str">
        <f>VLOOKUP(Pronostics!$B873,Setup_MPP!$A:$G,3,FALSE)</f>
        <v>Louuiiis</v>
      </c>
      <c r="E873" s="21" t="str">
        <f>VLOOKUP(Pronostics!$B873,Setup_MPP!$A:$G,2,FALSE)</f>
        <v>Louis HARLE</v>
      </c>
      <c r="F873" s="21" t="str">
        <f>VLOOKUP($B873,Setup_MPP!$A:$E,4,FALSE)</f>
        <v>#EEF7B1</v>
      </c>
      <c r="G873" s="21" t="str">
        <f>VLOOKUP($B873,Setup_MPP!$A:$E,5,FALSE)</f>
        <v>#C1CB7D</v>
      </c>
      <c r="H873" s="21" t="str">
        <f>IFERROR(IF(AND(A873&gt;=1,A873&lt;=104),VLOOKUP($A873,Location!$A:$J,6,FALSE),IF(A873=0,"Avant l'ouverture",IF(OR(A873=105,A873=106),"Bonus"))),"")</f>
        <v>Tour 2</v>
      </c>
      <c r="I873" s="21" t="str">
        <f>IF(LEFT(H873,4)="Tour",VLOOKUP(A873,Database!$A:$C,3,FALSE),"")</f>
        <v>D</v>
      </c>
      <c r="J873" s="21" t="str">
        <f>VLOOKUP($A873,Location!$A:$J,7,FALSE)</f>
        <v>Turquie</v>
      </c>
      <c r="K873" s="21" t="str">
        <f>IFERROR(VLOOKUP(J873,Setup_Team!$B:$C,2,FALSE), "TDB")</f>
        <v>TUR</v>
      </c>
      <c r="L873" s="21" t="str">
        <f>VLOOKUP($A873,Location!$A:$J,8,FALSE)</f>
        <v>Paraguay</v>
      </c>
      <c r="M873" s="21" t="str">
        <f>IFERROR(VLOOKUP(L873,Setup_Team!$B:$C,2,FALSE), "TDB")</f>
        <v>PRY</v>
      </c>
      <c r="N873" s="21" t="str">
        <f>VLOOKUP($A873,Location!$A:$J,9,FALSE)</f>
        <v>Santa Clara, Californie</v>
      </c>
      <c r="O873" s="21" t="str">
        <f>VLOOKUP($A873,Location!$A:$J,10,FALSE)</f>
        <v>Levi's Stadium</v>
      </c>
      <c r="P873" s="27">
        <v>2</v>
      </c>
      <c r="Q873" s="27">
        <v>2</v>
      </c>
      <c r="R873" s="27" t="str">
        <f t="shared" si="79"/>
        <v>2-2</v>
      </c>
      <c r="S873" s="21">
        <v>0</v>
      </c>
      <c r="T873" s="20">
        <f>VLOOKUP($A873,Database!$A:$Y,10,FALSE)</f>
        <v>84</v>
      </c>
      <c r="U873" s="20">
        <f>VLOOKUP($A873,Database!$A:$Y,11,FALSE)</f>
        <v>113</v>
      </c>
      <c r="V873" s="20">
        <f>VLOOKUP($A873,Database!$A:$Y,12,FALSE)</f>
        <v>126</v>
      </c>
      <c r="W873" s="20" t="str">
        <f>VLOOKUP(A873,Database!A:M,13,FALSE)</f>
        <v>Terminé</v>
      </c>
      <c r="X873" s="20">
        <f>VLOOKUP($A873,Database!$A:$Y,20,FALSE)</f>
        <v>0</v>
      </c>
      <c r="Y873" s="20">
        <f>VLOOKUP($A873,Database!$A:$Y,21,FALSE)</f>
        <v>1</v>
      </c>
      <c r="Z873" s="20">
        <f t="shared" si="78"/>
        <v>0</v>
      </c>
      <c r="AA873" s="20">
        <f t="shared" si="80"/>
        <v>0</v>
      </c>
      <c r="AB873" s="20">
        <f t="shared" ca="1" si="81"/>
        <v>0</v>
      </c>
      <c r="AC873" s="20">
        <f t="shared" ca="1" si="82"/>
        <v>0</v>
      </c>
      <c r="AD873" s="20" t="str">
        <f ca="1">IF(AC873=0,"",IF(OR(ISBLANK(P873),ISBLANK(Q873)),"",IF(ISBLANK(VLOOKUP(A873,Database!A:AA,22,FALSE)),"",VLOOKUP(A873,Database!A:AA,22,FALSE))))</f>
        <v/>
      </c>
      <c r="AE873" s="20">
        <f ca="1">IFERROR(
   IF(
     OR(ISBLANK(P873),ISBLANK(Q873)),
     "",
     IF(
       AND(AB873&lt;&gt;"",OR(W873="Terminé",W873="En cours")),
       VLOOKUP(AD873,Setup_ScoreExactBonus!A:D,4,FALSE),
       0
     )),
  0)</f>
        <v>0</v>
      </c>
      <c r="AF873" s="21">
        <f t="shared" ca="1" si="83"/>
        <v>0</v>
      </c>
      <c r="AG873" s="21">
        <f ca="1">SUMIFS(AF$2:AF873,D$2:D873,D873)</f>
        <v>1135</v>
      </c>
    </row>
    <row r="874" spans="1:33" x14ac:dyDescent="0.35">
      <c r="A874" s="21">
        <f>IF(ISBLANK(B874),"",COUNTIF(B$2:B874,B874))-1</f>
        <v>32</v>
      </c>
      <c r="B874" s="27">
        <v>9</v>
      </c>
      <c r="C874" s="10">
        <f>VLOOKUP($A874+IF($A874=0,1,0),Database!$A:$Y,7,FALSE)</f>
        <v>46193.208333333336</v>
      </c>
      <c r="D874" s="21" t="str">
        <f>VLOOKUP(Pronostics!$B874,Setup_MPP!$A:$G,3,FALSE)</f>
        <v>Aurelien_dpq</v>
      </c>
      <c r="E874" s="21" t="str">
        <f>VLOOKUP(Pronostics!$B874,Setup_MPP!$A:$G,2,FALSE)</f>
        <v>Aurélien DE POULPIQUET</v>
      </c>
      <c r="F874" s="21" t="str">
        <f>VLOOKUP($B874,Setup_MPP!$A:$E,4,FALSE)</f>
        <v>#F4EA9D</v>
      </c>
      <c r="G874" s="21" t="str">
        <f>VLOOKUP($B874,Setup_MPP!$A:$E,5,FALSE)</f>
        <v>#D2C458</v>
      </c>
      <c r="H874" s="21" t="str">
        <f>IFERROR(IF(AND(A874&gt;=1,A874&lt;=104),VLOOKUP($A874,Location!$A:$J,6,FALSE),IF(A874=0,"Avant l'ouverture",IF(OR(A874=105,A874=106),"Bonus"))),"")</f>
        <v>Tour 2</v>
      </c>
      <c r="I874" s="21" t="str">
        <f>IF(LEFT(H874,4)="Tour",VLOOKUP(A874,Database!$A:$C,3,FALSE),"")</f>
        <v>D</v>
      </c>
      <c r="J874" s="21" t="str">
        <f>VLOOKUP($A874,Location!$A:$J,7,FALSE)</f>
        <v>Turquie</v>
      </c>
      <c r="K874" s="21" t="str">
        <f>IFERROR(VLOOKUP(J874,Setup_Team!$B:$C,2,FALSE), "TDB")</f>
        <v>TUR</v>
      </c>
      <c r="L874" s="21" t="str">
        <f>VLOOKUP($A874,Location!$A:$J,8,FALSE)</f>
        <v>Paraguay</v>
      </c>
      <c r="M874" s="21" t="str">
        <f>IFERROR(VLOOKUP(L874,Setup_Team!$B:$C,2,FALSE), "TDB")</f>
        <v>PRY</v>
      </c>
      <c r="N874" s="21" t="str">
        <f>VLOOKUP($A874,Location!$A:$J,9,FALSE)</f>
        <v>Santa Clara, Californie</v>
      </c>
      <c r="O874" s="21" t="str">
        <f>VLOOKUP($A874,Location!$A:$J,10,FALSE)</f>
        <v>Levi's Stadium</v>
      </c>
      <c r="P874" s="27">
        <v>1</v>
      </c>
      <c r="Q874" s="27">
        <v>0</v>
      </c>
      <c r="R874" s="27" t="str">
        <f t="shared" si="79"/>
        <v>1-0</v>
      </c>
      <c r="S874" s="21">
        <v>0</v>
      </c>
      <c r="T874" s="20">
        <f>VLOOKUP($A874,Database!$A:$Y,10,FALSE)</f>
        <v>84</v>
      </c>
      <c r="U874" s="20">
        <f>VLOOKUP($A874,Database!$A:$Y,11,FALSE)</f>
        <v>113</v>
      </c>
      <c r="V874" s="20">
        <f>VLOOKUP($A874,Database!$A:$Y,12,FALSE)</f>
        <v>126</v>
      </c>
      <c r="W874" s="20" t="str">
        <f>VLOOKUP(A874,Database!A:M,13,FALSE)</f>
        <v>Terminé</v>
      </c>
      <c r="X874" s="20">
        <f>VLOOKUP($A874,Database!$A:$Y,20,FALSE)</f>
        <v>0</v>
      </c>
      <c r="Y874" s="20">
        <f>VLOOKUP($A874,Database!$A:$Y,21,FALSE)</f>
        <v>1</v>
      </c>
      <c r="Z874" s="20">
        <f t="shared" si="78"/>
        <v>0</v>
      </c>
      <c r="AA874" s="20">
        <f t="shared" si="80"/>
        <v>0</v>
      </c>
      <c r="AB874" s="20">
        <f t="shared" ca="1" si="81"/>
        <v>0</v>
      </c>
      <c r="AC874" s="20">
        <f t="shared" ca="1" si="82"/>
        <v>0</v>
      </c>
      <c r="AD874" s="20" t="str">
        <f ca="1">IF(AC874=0,"",IF(OR(ISBLANK(P874),ISBLANK(Q874)),"",IF(ISBLANK(VLOOKUP(A874,Database!A:AA,22,FALSE)),"",VLOOKUP(A874,Database!A:AA,22,FALSE))))</f>
        <v/>
      </c>
      <c r="AE874" s="20">
        <f ca="1">IFERROR(
   IF(
     OR(ISBLANK(P874),ISBLANK(Q874)),
     "",
     IF(
       AND(AB874&lt;&gt;"",OR(W874="Terminé",W874="En cours")),
       VLOOKUP(AD874,Setup_ScoreExactBonus!A:D,4,FALSE),
       0
     )),
  0)</f>
        <v>0</v>
      </c>
      <c r="AF874" s="21">
        <f t="shared" ca="1" si="83"/>
        <v>0</v>
      </c>
      <c r="AG874" s="21">
        <f ca="1">SUMIFS(AF$2:AF874,D$2:D874,D874)</f>
        <v>1136</v>
      </c>
    </row>
    <row r="875" spans="1:33" hidden="1" x14ac:dyDescent="0.35">
      <c r="A875" s="21">
        <f>IF(ISBLANK(B875),"",COUNTIF(B$2:B875,B875))-1</f>
        <v>32</v>
      </c>
      <c r="B875" s="27">
        <v>10</v>
      </c>
      <c r="C875" s="10">
        <f>VLOOKUP($A875+IF($A875=0,1,0),Database!$A:$Y,7,FALSE)</f>
        <v>46193.208333333336</v>
      </c>
      <c r="D875" s="21" t="str">
        <f>VLOOKUP(Pronostics!$B875,Setup_MPP!$A:$G,3,FALSE)</f>
        <v>RandomPaul</v>
      </c>
      <c r="E875" s="21" t="str">
        <f>VLOOKUP(Pronostics!$B875,Setup_MPP!$A:$G,2,FALSE)</f>
        <v>Paul MONTESINOS</v>
      </c>
      <c r="F875" s="21" t="str">
        <f>VLOOKUP($B875,Setup_MPP!$A:$E,4,FALSE)</f>
        <v>#C4B0FF</v>
      </c>
      <c r="G875" s="21" t="str">
        <f>VLOOKUP($B875,Setup_MPP!$A:$E,5,FALSE)</f>
        <v>#7F66C8</v>
      </c>
      <c r="H875" s="21" t="str">
        <f>IFERROR(IF(AND(A875&gt;=1,A875&lt;=104),VLOOKUP($A875,Location!$A:$J,6,FALSE),IF(A875=0,"Avant l'ouverture",IF(OR(A875=105,A875=106),"Bonus"))),"")</f>
        <v>Tour 2</v>
      </c>
      <c r="I875" s="21" t="str">
        <f>IF(LEFT(H875,4)="Tour",VLOOKUP(A875,Database!$A:$C,3,FALSE),"")</f>
        <v>D</v>
      </c>
      <c r="J875" s="21" t="str">
        <f>VLOOKUP($A875,Location!$A:$J,7,FALSE)</f>
        <v>Turquie</v>
      </c>
      <c r="K875" s="21" t="str">
        <f>IFERROR(VLOOKUP(J875,Setup_Team!$B:$C,2,FALSE), "TDB")</f>
        <v>TUR</v>
      </c>
      <c r="L875" s="21" t="str">
        <f>VLOOKUP($A875,Location!$A:$J,8,FALSE)</f>
        <v>Paraguay</v>
      </c>
      <c r="M875" s="21" t="str">
        <f>IFERROR(VLOOKUP(L875,Setup_Team!$B:$C,2,FALSE), "TDB")</f>
        <v>PRY</v>
      </c>
      <c r="N875" s="21" t="str">
        <f>VLOOKUP($A875,Location!$A:$J,9,FALSE)</f>
        <v>Santa Clara, Californie</v>
      </c>
      <c r="O875" s="21" t="str">
        <f>VLOOKUP($A875,Location!$A:$J,10,FALSE)</f>
        <v>Levi's Stadium</v>
      </c>
      <c r="P875" s="27">
        <v>1</v>
      </c>
      <c r="Q875" s="27">
        <v>2</v>
      </c>
      <c r="R875" s="27" t="str">
        <f t="shared" si="79"/>
        <v>1-2</v>
      </c>
      <c r="S875" s="21">
        <v>0</v>
      </c>
      <c r="T875" s="20">
        <f>VLOOKUP($A875,Database!$A:$Y,10,FALSE)</f>
        <v>84</v>
      </c>
      <c r="U875" s="20">
        <f>VLOOKUP($A875,Database!$A:$Y,11,FALSE)</f>
        <v>113</v>
      </c>
      <c r="V875" s="20">
        <f>VLOOKUP($A875,Database!$A:$Y,12,FALSE)</f>
        <v>126</v>
      </c>
      <c r="W875" s="20" t="str">
        <f>VLOOKUP(A875,Database!A:M,13,FALSE)</f>
        <v>Terminé</v>
      </c>
      <c r="X875" s="20">
        <f>VLOOKUP($A875,Database!$A:$Y,20,FALSE)</f>
        <v>0</v>
      </c>
      <c r="Y875" s="20">
        <f>VLOOKUP($A875,Database!$A:$Y,21,FALSE)</f>
        <v>1</v>
      </c>
      <c r="Z875" s="20">
        <f t="shared" si="78"/>
        <v>0</v>
      </c>
      <c r="AA875" s="20">
        <f t="shared" si="80"/>
        <v>1</v>
      </c>
      <c r="AB875" s="20">
        <f t="shared" ca="1" si="81"/>
        <v>126</v>
      </c>
      <c r="AC875" s="20">
        <f t="shared" ca="1" si="82"/>
        <v>0</v>
      </c>
      <c r="AD875" s="20" t="str">
        <f ca="1">IF(AC875=0,"",IF(OR(ISBLANK(P875),ISBLANK(Q875)),"",IF(ISBLANK(VLOOKUP(A875,Database!A:AA,22,FALSE)),"",VLOOKUP(A875,Database!A:AA,22,FALSE))))</f>
        <v/>
      </c>
      <c r="AE875" s="20">
        <f ca="1">IFERROR(
   IF(
     OR(ISBLANK(P875),ISBLANK(Q875)),
     "",
     IF(
       AND(AB875&lt;&gt;"",OR(W875="Terminé",W875="En cours")),
       VLOOKUP(AD875,Setup_ScoreExactBonus!A:D,4,FALSE),
       0
     )),
  0)</f>
        <v>0</v>
      </c>
      <c r="AF875" s="21">
        <f t="shared" ca="1" si="83"/>
        <v>126</v>
      </c>
      <c r="AG875" s="21">
        <f ca="1">SUMIFS(AF$2:AF875,D$2:D875,D875)</f>
        <v>1192</v>
      </c>
    </row>
    <row r="876" spans="1:33" hidden="1" x14ac:dyDescent="0.35">
      <c r="A876" s="21">
        <f>IF(ISBLANK(B876),"",COUNTIF(B$2:B876,B876))-1</f>
        <v>32</v>
      </c>
      <c r="B876" s="27">
        <v>11</v>
      </c>
      <c r="C876" s="10">
        <f>VLOOKUP($A876+IF($A876=0,1,0),Database!$A:$Y,7,FALSE)</f>
        <v>46193.208333333336</v>
      </c>
      <c r="D876" s="21" t="str">
        <f>VLOOKUP(Pronostics!$B876,Setup_MPP!$A:$G,3,FALSE)</f>
        <v>Kinsley91</v>
      </c>
      <c r="E876" s="21" t="str">
        <f>VLOOKUP(Pronostics!$B876,Setup_MPP!$A:$G,2,FALSE)</f>
        <v>Kinsley ROQUE</v>
      </c>
      <c r="F876" s="21" t="str">
        <f>VLOOKUP($B876,Setup_MPP!$A:$E,4,FALSE)</f>
        <v>#CBEBBA</v>
      </c>
      <c r="G876" s="21" t="str">
        <f>VLOOKUP($B876,Setup_MPP!$A:$E,5,FALSE)</f>
        <v>#70BC6E</v>
      </c>
      <c r="H876" s="21" t="str">
        <f>IFERROR(IF(AND(A876&gt;=1,A876&lt;=104),VLOOKUP($A876,Location!$A:$J,6,FALSE),IF(A876=0,"Avant l'ouverture",IF(OR(A876=105,A876=106),"Bonus"))),"")</f>
        <v>Tour 2</v>
      </c>
      <c r="I876" s="21" t="str">
        <f>IF(LEFT(H876,4)="Tour",VLOOKUP(A876,Database!$A:$C,3,FALSE),"")</f>
        <v>D</v>
      </c>
      <c r="J876" s="21" t="str">
        <f>VLOOKUP($A876,Location!$A:$J,7,FALSE)</f>
        <v>Turquie</v>
      </c>
      <c r="K876" s="21" t="str">
        <f>IFERROR(VLOOKUP(J876,Setup_Team!$B:$C,2,FALSE), "TDB")</f>
        <v>TUR</v>
      </c>
      <c r="L876" s="21" t="str">
        <f>VLOOKUP($A876,Location!$A:$J,8,FALSE)</f>
        <v>Paraguay</v>
      </c>
      <c r="M876" s="21" t="str">
        <f>IFERROR(VLOOKUP(L876,Setup_Team!$B:$C,2,FALSE), "TDB")</f>
        <v>PRY</v>
      </c>
      <c r="N876" s="21" t="str">
        <f>VLOOKUP($A876,Location!$A:$J,9,FALSE)</f>
        <v>Santa Clara, Californie</v>
      </c>
      <c r="O876" s="21" t="str">
        <f>VLOOKUP($A876,Location!$A:$J,10,FALSE)</f>
        <v>Levi's Stadium</v>
      </c>
      <c r="P876" s="27">
        <v>2</v>
      </c>
      <c r="Q876" s="27">
        <v>0</v>
      </c>
      <c r="R876" s="27" t="str">
        <f t="shared" si="79"/>
        <v>2-0</v>
      </c>
      <c r="S876" s="21">
        <v>0</v>
      </c>
      <c r="T876" s="20">
        <f>VLOOKUP($A876,Database!$A:$Y,10,FALSE)</f>
        <v>84</v>
      </c>
      <c r="U876" s="20">
        <f>VLOOKUP($A876,Database!$A:$Y,11,FALSE)</f>
        <v>113</v>
      </c>
      <c r="V876" s="20">
        <f>VLOOKUP($A876,Database!$A:$Y,12,FALSE)</f>
        <v>126</v>
      </c>
      <c r="W876" s="20" t="str">
        <f>VLOOKUP(A876,Database!A:M,13,FALSE)</f>
        <v>Terminé</v>
      </c>
      <c r="X876" s="20">
        <f>VLOOKUP($A876,Database!$A:$Y,20,FALSE)</f>
        <v>0</v>
      </c>
      <c r="Y876" s="20">
        <f>VLOOKUP($A876,Database!$A:$Y,21,FALSE)</f>
        <v>1</v>
      </c>
      <c r="Z876" s="20">
        <f t="shared" si="78"/>
        <v>0</v>
      </c>
      <c r="AA876" s="20">
        <f t="shared" si="80"/>
        <v>0</v>
      </c>
      <c r="AB876" s="20">
        <f t="shared" ca="1" si="81"/>
        <v>0</v>
      </c>
      <c r="AC876" s="20">
        <f t="shared" ca="1" si="82"/>
        <v>0</v>
      </c>
      <c r="AD876" s="20" t="str">
        <f ca="1">IF(AC876=0,"",IF(OR(ISBLANK(P876),ISBLANK(Q876)),"",IF(ISBLANK(VLOOKUP(A876,Database!A:AA,22,FALSE)),"",VLOOKUP(A876,Database!A:AA,22,FALSE))))</f>
        <v/>
      </c>
      <c r="AE876" s="20">
        <f ca="1">IFERROR(
   IF(
     OR(ISBLANK(P876),ISBLANK(Q876)),
     "",
     IF(
       AND(AB876&lt;&gt;"",OR(W876="Terminé",W876="En cours")),
       VLOOKUP(AD876,Setup_ScoreExactBonus!A:D,4,FALSE),
       0
     )),
  0)</f>
        <v>0</v>
      </c>
      <c r="AF876" s="21">
        <f t="shared" ca="1" si="83"/>
        <v>0</v>
      </c>
      <c r="AG876" s="21">
        <f ca="1">SUMIFS(AF$2:AF876,D$2:D876,D876)</f>
        <v>1108</v>
      </c>
    </row>
    <row r="877" spans="1:33" hidden="1" x14ac:dyDescent="0.35">
      <c r="A877" s="21">
        <f>IF(ISBLANK(B877),"",COUNTIF(B$2:B877,B877))-1</f>
        <v>32</v>
      </c>
      <c r="B877" s="27">
        <v>12</v>
      </c>
      <c r="C877" s="10">
        <f>VLOOKUP($A877+IF($A877=0,1,0),Database!$A:$Y,7,FALSE)</f>
        <v>46193.208333333336</v>
      </c>
      <c r="D877" s="21" t="str">
        <f>VLOOKUP(Pronostics!$B877,Setup_MPP!$A:$G,3,FALSE)</f>
        <v>Jaouad1</v>
      </c>
      <c r="E877" s="21" t="str">
        <f>VLOOKUP(Pronostics!$B877,Setup_MPP!$A:$G,2,FALSE)</f>
        <v>Jaouad SETTI</v>
      </c>
      <c r="F877" s="21" t="str">
        <f>VLOOKUP($B877,Setup_MPP!$A:$E,4,FALSE)</f>
        <v>#C2D4FF</v>
      </c>
      <c r="G877" s="21" t="str">
        <f>VLOOKUP($B877,Setup_MPP!$A:$E,5,FALSE)</f>
        <v>#6586D5</v>
      </c>
      <c r="H877" s="21" t="str">
        <f>IFERROR(IF(AND(A877&gt;=1,A877&lt;=104),VLOOKUP($A877,Location!$A:$J,6,FALSE),IF(A877=0,"Avant l'ouverture",IF(OR(A877=105,A877=106),"Bonus"))),"")</f>
        <v>Tour 2</v>
      </c>
      <c r="I877" s="21" t="str">
        <f>IF(LEFT(H877,4)="Tour",VLOOKUP(A877,Database!$A:$C,3,FALSE),"")</f>
        <v>D</v>
      </c>
      <c r="J877" s="21" t="str">
        <f>VLOOKUP($A877,Location!$A:$J,7,FALSE)</f>
        <v>Turquie</v>
      </c>
      <c r="K877" s="21" t="str">
        <f>IFERROR(VLOOKUP(J877,Setup_Team!$B:$C,2,FALSE), "TDB")</f>
        <v>TUR</v>
      </c>
      <c r="L877" s="21" t="str">
        <f>VLOOKUP($A877,Location!$A:$J,8,FALSE)</f>
        <v>Paraguay</v>
      </c>
      <c r="M877" s="21" t="str">
        <f>IFERROR(VLOOKUP(L877,Setup_Team!$B:$C,2,FALSE), "TDB")</f>
        <v>PRY</v>
      </c>
      <c r="N877" s="21" t="str">
        <f>VLOOKUP($A877,Location!$A:$J,9,FALSE)</f>
        <v>Santa Clara, Californie</v>
      </c>
      <c r="O877" s="21" t="str">
        <f>VLOOKUP($A877,Location!$A:$J,10,FALSE)</f>
        <v>Levi's Stadium</v>
      </c>
      <c r="P877" s="27">
        <v>2</v>
      </c>
      <c r="Q877" s="27">
        <v>2</v>
      </c>
      <c r="R877" s="27" t="str">
        <f t="shared" si="79"/>
        <v>2-2</v>
      </c>
      <c r="S877" s="21">
        <v>0</v>
      </c>
      <c r="T877" s="20">
        <f>VLOOKUP($A877,Database!$A:$Y,10,FALSE)</f>
        <v>84</v>
      </c>
      <c r="U877" s="20">
        <f>VLOOKUP($A877,Database!$A:$Y,11,FALSE)</f>
        <v>113</v>
      </c>
      <c r="V877" s="20">
        <f>VLOOKUP($A877,Database!$A:$Y,12,FALSE)</f>
        <v>126</v>
      </c>
      <c r="W877" s="20" t="str">
        <f>VLOOKUP(A877,Database!A:M,13,FALSE)</f>
        <v>Terminé</v>
      </c>
      <c r="X877" s="20">
        <f>VLOOKUP($A877,Database!$A:$Y,20,FALSE)</f>
        <v>0</v>
      </c>
      <c r="Y877" s="20">
        <f>VLOOKUP($A877,Database!$A:$Y,21,FALSE)</f>
        <v>1</v>
      </c>
      <c r="Z877" s="20">
        <f t="shared" si="78"/>
        <v>0</v>
      </c>
      <c r="AA877" s="20">
        <f t="shared" si="80"/>
        <v>0</v>
      </c>
      <c r="AB877" s="20">
        <f t="shared" ca="1" si="81"/>
        <v>0</v>
      </c>
      <c r="AC877" s="20">
        <f t="shared" ca="1" si="82"/>
        <v>0</v>
      </c>
      <c r="AD877" s="20" t="str">
        <f ca="1">IF(AC877=0,"",IF(OR(ISBLANK(P877),ISBLANK(Q877)),"",IF(ISBLANK(VLOOKUP(A877,Database!A:AA,22,FALSE)),"",VLOOKUP(A877,Database!A:AA,22,FALSE))))</f>
        <v/>
      </c>
      <c r="AE877" s="20">
        <f ca="1">IFERROR(
   IF(
     OR(ISBLANK(P877),ISBLANK(Q877)),
     "",
     IF(
       AND(AB877&lt;&gt;"",OR(W877="Terminé",W877="En cours")),
       VLOOKUP(AD877,Setup_ScoreExactBonus!A:D,4,FALSE),
       0
     )),
  0)</f>
        <v>0</v>
      </c>
      <c r="AF877" s="21">
        <f t="shared" ca="1" si="83"/>
        <v>0</v>
      </c>
      <c r="AG877" s="21">
        <f ca="1">SUMIFS(AF$2:AF877,D$2:D877,D877)</f>
        <v>1599</v>
      </c>
    </row>
    <row r="878" spans="1:33" hidden="1" x14ac:dyDescent="0.35">
      <c r="A878" s="21">
        <f>IF(ISBLANK(B878),"",COUNTIF(B$2:B878,B878))-1</f>
        <v>32</v>
      </c>
      <c r="B878" s="27">
        <v>13</v>
      </c>
      <c r="C878" s="10">
        <f>VLOOKUP($A878+IF($A878=0,1,0),Database!$A:$Y,7,FALSE)</f>
        <v>46193.208333333336</v>
      </c>
      <c r="D878" s="21" t="str">
        <f>VLOOKUP(Pronostics!$B878,Setup_MPP!$A:$G,3,FALSE)</f>
        <v>Julien_I</v>
      </c>
      <c r="E878" s="21" t="str">
        <f>VLOOKUP(Pronostics!$B878,Setup_MPP!$A:$G,2,FALSE)</f>
        <v>Julien INGE</v>
      </c>
      <c r="F878" s="21" t="str">
        <f>VLOOKUP($B878,Setup_MPP!$A:$E,4,FALSE)</f>
        <v>#C1E0EF</v>
      </c>
      <c r="G878" s="21" t="str">
        <f>VLOOKUP($B878,Setup_MPP!$A:$E,5,FALSE)</f>
        <v>#4F91B2</v>
      </c>
      <c r="H878" s="21" t="str">
        <f>IFERROR(IF(AND(A878&gt;=1,A878&lt;=104),VLOOKUP($A878,Location!$A:$J,6,FALSE),IF(A878=0,"Avant l'ouverture",IF(OR(A878=105,A878=106),"Bonus"))),"")</f>
        <v>Tour 2</v>
      </c>
      <c r="I878" s="21" t="str">
        <f>IF(LEFT(H878,4)="Tour",VLOOKUP(A878,Database!$A:$C,3,FALSE),"")</f>
        <v>D</v>
      </c>
      <c r="J878" s="21" t="str">
        <f>VLOOKUP($A878,Location!$A:$J,7,FALSE)</f>
        <v>Turquie</v>
      </c>
      <c r="K878" s="21" t="str">
        <f>IFERROR(VLOOKUP(J878,Setup_Team!$B:$C,2,FALSE), "TDB")</f>
        <v>TUR</v>
      </c>
      <c r="L878" s="21" t="str">
        <f>VLOOKUP($A878,Location!$A:$J,8,FALSE)</f>
        <v>Paraguay</v>
      </c>
      <c r="M878" s="21" t="str">
        <f>IFERROR(VLOOKUP(L878,Setup_Team!$B:$C,2,FALSE), "TDB")</f>
        <v>PRY</v>
      </c>
      <c r="N878" s="21" t="str">
        <f>VLOOKUP($A878,Location!$A:$J,9,FALSE)</f>
        <v>Santa Clara, Californie</v>
      </c>
      <c r="O878" s="21" t="str">
        <f>VLOOKUP($A878,Location!$A:$J,10,FALSE)</f>
        <v>Levi's Stadium</v>
      </c>
      <c r="P878" s="27">
        <v>1</v>
      </c>
      <c r="Q878" s="27">
        <v>2</v>
      </c>
      <c r="R878" s="27" t="str">
        <f t="shared" si="79"/>
        <v>1-2</v>
      </c>
      <c r="S878" s="21">
        <v>0</v>
      </c>
      <c r="T878" s="20">
        <f>VLOOKUP($A878,Database!$A:$Y,10,FALSE)</f>
        <v>84</v>
      </c>
      <c r="U878" s="20">
        <f>VLOOKUP($A878,Database!$A:$Y,11,FALSE)</f>
        <v>113</v>
      </c>
      <c r="V878" s="20">
        <f>VLOOKUP($A878,Database!$A:$Y,12,FALSE)</f>
        <v>126</v>
      </c>
      <c r="W878" s="20" t="str">
        <f>VLOOKUP(A878,Database!A:M,13,FALSE)</f>
        <v>Terminé</v>
      </c>
      <c r="X878" s="20">
        <f>VLOOKUP($A878,Database!$A:$Y,20,FALSE)</f>
        <v>0</v>
      </c>
      <c r="Y878" s="20">
        <f>VLOOKUP($A878,Database!$A:$Y,21,FALSE)</f>
        <v>1</v>
      </c>
      <c r="Z878" s="20">
        <f t="shared" si="78"/>
        <v>0</v>
      </c>
      <c r="AA878" s="20">
        <f t="shared" si="80"/>
        <v>1</v>
      </c>
      <c r="AB878" s="20">
        <f t="shared" ca="1" si="81"/>
        <v>126</v>
      </c>
      <c r="AC878" s="20">
        <f t="shared" ca="1" si="82"/>
        <v>0</v>
      </c>
      <c r="AD878" s="20" t="str">
        <f ca="1">IF(AC878=0,"",IF(OR(ISBLANK(P878),ISBLANK(Q878)),"",IF(ISBLANK(VLOOKUP(A878,Database!A:AA,22,FALSE)),"",VLOOKUP(A878,Database!A:AA,22,FALSE))))</f>
        <v/>
      </c>
      <c r="AE878" s="20">
        <f ca="1">IFERROR(
   IF(
     OR(ISBLANK(P878),ISBLANK(Q878)),
     "",
     IF(
       AND(AB878&lt;&gt;"",OR(W878="Terminé",W878="En cours")),
       VLOOKUP(AD878,Setup_ScoreExactBonus!A:D,4,FALSE),
       0
     )),
  0)</f>
        <v>0</v>
      </c>
      <c r="AF878" s="21">
        <f t="shared" ca="1" si="83"/>
        <v>126</v>
      </c>
      <c r="AG878" s="21">
        <f ca="1">SUMIFS(AF$2:AF878,D$2:D878,D878)</f>
        <v>1675</v>
      </c>
    </row>
    <row r="879" spans="1:33" hidden="1" x14ac:dyDescent="0.35">
      <c r="A879" s="21">
        <f>IF(ISBLANK(B879),"",COUNTIF(B$2:B879,B879))-1</f>
        <v>32</v>
      </c>
      <c r="B879" s="27">
        <v>14</v>
      </c>
      <c r="C879" s="10">
        <f>VLOOKUP($A879+IF($A879=0,1,0),Database!$A:$Y,7,FALSE)</f>
        <v>46193.208333333336</v>
      </c>
      <c r="D879" s="21" t="str">
        <f>VLOOKUP(Pronostics!$B879,Setup_MPP!$A:$G,3,FALSE)</f>
        <v>MarieEYT</v>
      </c>
      <c r="E879" s="21" t="str">
        <f>VLOOKUP(Pronostics!$B879,Setup_MPP!$A:$G,2,FALSE)</f>
        <v>Marie EXBRAYAT</v>
      </c>
      <c r="F879" s="21" t="str">
        <f>VLOOKUP($B879,Setup_MPP!$A:$E,4,FALSE)</f>
        <v>#FFAFD2</v>
      </c>
      <c r="G879" s="21" t="str">
        <f>VLOOKUP($B879,Setup_MPP!$A:$E,5,FALSE)</f>
        <v>#F2589B</v>
      </c>
      <c r="H879" s="21" t="str">
        <f>IFERROR(IF(AND(A879&gt;=1,A879&lt;=104),VLOOKUP($A879,Location!$A:$J,6,FALSE),IF(A879=0,"Avant l'ouverture",IF(OR(A879=105,A879=106),"Bonus"))),"")</f>
        <v>Tour 2</v>
      </c>
      <c r="I879" s="21" t="str">
        <f>IF(LEFT(H879,4)="Tour",VLOOKUP(A879,Database!$A:$C,3,FALSE),"")</f>
        <v>D</v>
      </c>
      <c r="J879" s="21" t="str">
        <f>VLOOKUP($A879,Location!$A:$J,7,FALSE)</f>
        <v>Turquie</v>
      </c>
      <c r="K879" s="21" t="str">
        <f>IFERROR(VLOOKUP(J879,Setup_Team!$B:$C,2,FALSE), "TDB")</f>
        <v>TUR</v>
      </c>
      <c r="L879" s="21" t="str">
        <f>VLOOKUP($A879,Location!$A:$J,8,FALSE)</f>
        <v>Paraguay</v>
      </c>
      <c r="M879" s="21" t="str">
        <f>IFERROR(VLOOKUP(L879,Setup_Team!$B:$C,2,FALSE), "TDB")</f>
        <v>PRY</v>
      </c>
      <c r="N879" s="21" t="str">
        <f>VLOOKUP($A879,Location!$A:$J,9,FALSE)</f>
        <v>Santa Clara, Californie</v>
      </c>
      <c r="O879" s="21" t="str">
        <f>VLOOKUP($A879,Location!$A:$J,10,FALSE)</f>
        <v>Levi's Stadium</v>
      </c>
      <c r="P879" s="27">
        <v>2</v>
      </c>
      <c r="Q879" s="27">
        <v>0</v>
      </c>
      <c r="R879" s="27" t="str">
        <f t="shared" si="79"/>
        <v>2-0</v>
      </c>
      <c r="S879" s="21">
        <v>0</v>
      </c>
      <c r="T879" s="20">
        <f>VLOOKUP($A879,Database!$A:$Y,10,FALSE)</f>
        <v>84</v>
      </c>
      <c r="U879" s="20">
        <f>VLOOKUP($A879,Database!$A:$Y,11,FALSE)</f>
        <v>113</v>
      </c>
      <c r="V879" s="20">
        <f>VLOOKUP($A879,Database!$A:$Y,12,FALSE)</f>
        <v>126</v>
      </c>
      <c r="W879" s="20" t="str">
        <f>VLOOKUP(A879,Database!A:M,13,FALSE)</f>
        <v>Terminé</v>
      </c>
      <c r="X879" s="20">
        <f>VLOOKUP($A879,Database!$A:$Y,20,FALSE)</f>
        <v>0</v>
      </c>
      <c r="Y879" s="20">
        <f>VLOOKUP($A879,Database!$A:$Y,21,FALSE)</f>
        <v>1</v>
      </c>
      <c r="Z879" s="20">
        <f t="shared" si="78"/>
        <v>0</v>
      </c>
      <c r="AA879" s="20">
        <f t="shared" si="80"/>
        <v>0</v>
      </c>
      <c r="AB879" s="20">
        <f t="shared" ca="1" si="81"/>
        <v>0</v>
      </c>
      <c r="AC879" s="20">
        <f t="shared" ca="1" si="82"/>
        <v>0</v>
      </c>
      <c r="AD879" s="20" t="str">
        <f ca="1">IF(AC879=0,"",IF(OR(ISBLANK(P879),ISBLANK(Q879)),"",IF(ISBLANK(VLOOKUP(A879,Database!A:AA,22,FALSE)),"",VLOOKUP(A879,Database!A:AA,22,FALSE))))</f>
        <v/>
      </c>
      <c r="AE879" s="20">
        <f ca="1">IFERROR(
   IF(
     OR(ISBLANK(P879),ISBLANK(Q879)),
     "",
     IF(
       AND(AB879&lt;&gt;"",OR(W879="Terminé",W879="En cours")),
       VLOOKUP(AD879,Setup_ScoreExactBonus!A:D,4,FALSE),
       0
     )),
  0)</f>
        <v>0</v>
      </c>
      <c r="AF879" s="21">
        <f t="shared" ca="1" si="83"/>
        <v>0</v>
      </c>
      <c r="AG879" s="21">
        <f ca="1">SUMIFS(AF$2:AF879,D$2:D879,D879)</f>
        <v>1181</v>
      </c>
    </row>
    <row r="880" spans="1:33" hidden="1" x14ac:dyDescent="0.35">
      <c r="A880" s="21">
        <f>IF(ISBLANK(B880),"",COUNTIF(B$2:B880,B880))-1</f>
        <v>32</v>
      </c>
      <c r="B880" s="27">
        <v>15</v>
      </c>
      <c r="C880" s="10">
        <f>VLOOKUP($A880+IF($A880=0,1,0),Database!$A:$Y,7,FALSE)</f>
        <v>46193.208333333336</v>
      </c>
      <c r="D880" s="21" t="str">
        <f>VLOOKUP(Pronostics!$B880,Setup_MPP!$A:$G,3,FALSE)</f>
        <v>Amino28</v>
      </c>
      <c r="E880" s="21" t="str">
        <f>VLOOKUP(Pronostics!$B880,Setup_MPP!$A:$G,2,FALSE)</f>
        <v>Amine ZARROUKI</v>
      </c>
      <c r="F880" s="21" t="str">
        <f>VLOOKUP($B880,Setup_MPP!$A:$E,4,FALSE)</f>
        <v>#FF9898</v>
      </c>
      <c r="G880" s="21" t="str">
        <f>VLOOKUP($B880,Setup_MPP!$A:$E,5,FALSE)</f>
        <v>#FF5D5D</v>
      </c>
      <c r="H880" s="21" t="str">
        <f>IFERROR(IF(AND(A880&gt;=1,A880&lt;=104),VLOOKUP($A880,Location!$A:$J,6,FALSE),IF(A880=0,"Avant l'ouverture",IF(OR(A880=105,A880=106),"Bonus"))),"")</f>
        <v>Tour 2</v>
      </c>
      <c r="I880" s="21" t="str">
        <f>IF(LEFT(H880,4)="Tour",VLOOKUP(A880,Database!$A:$C,3,FALSE),"")</f>
        <v>D</v>
      </c>
      <c r="J880" s="21" t="str">
        <f>VLOOKUP($A880,Location!$A:$J,7,FALSE)</f>
        <v>Turquie</v>
      </c>
      <c r="K880" s="21" t="str">
        <f>IFERROR(VLOOKUP(J880,Setup_Team!$B:$C,2,FALSE), "TDB")</f>
        <v>TUR</v>
      </c>
      <c r="L880" s="21" t="str">
        <f>VLOOKUP($A880,Location!$A:$J,8,FALSE)</f>
        <v>Paraguay</v>
      </c>
      <c r="M880" s="21" t="str">
        <f>IFERROR(VLOOKUP(L880,Setup_Team!$B:$C,2,FALSE), "TDB")</f>
        <v>PRY</v>
      </c>
      <c r="N880" s="21" t="str">
        <f>VLOOKUP($A880,Location!$A:$J,9,FALSE)</f>
        <v>Santa Clara, Californie</v>
      </c>
      <c r="O880" s="21" t="str">
        <f>VLOOKUP($A880,Location!$A:$J,10,FALSE)</f>
        <v>Levi's Stadium</v>
      </c>
      <c r="P880" s="27">
        <v>1</v>
      </c>
      <c r="Q880" s="27">
        <v>1</v>
      </c>
      <c r="R880" s="27" t="str">
        <f t="shared" si="79"/>
        <v>1-1</v>
      </c>
      <c r="S880" s="21">
        <v>0</v>
      </c>
      <c r="T880" s="20">
        <f>VLOOKUP($A880,Database!$A:$Y,10,FALSE)</f>
        <v>84</v>
      </c>
      <c r="U880" s="20">
        <f>VLOOKUP($A880,Database!$A:$Y,11,FALSE)</f>
        <v>113</v>
      </c>
      <c r="V880" s="20">
        <f>VLOOKUP($A880,Database!$A:$Y,12,FALSE)</f>
        <v>126</v>
      </c>
      <c r="W880" s="20" t="str">
        <f>VLOOKUP(A880,Database!A:M,13,FALSE)</f>
        <v>Terminé</v>
      </c>
      <c r="X880" s="20">
        <f>VLOOKUP($A880,Database!$A:$Y,20,FALSE)</f>
        <v>0</v>
      </c>
      <c r="Y880" s="20">
        <f>VLOOKUP($A880,Database!$A:$Y,21,FALSE)</f>
        <v>1</v>
      </c>
      <c r="Z880" s="20">
        <f t="shared" si="78"/>
        <v>0</v>
      </c>
      <c r="AA880" s="20">
        <f t="shared" si="80"/>
        <v>0</v>
      </c>
      <c r="AB880" s="20">
        <f t="shared" ca="1" si="81"/>
        <v>0</v>
      </c>
      <c r="AC880" s="20">
        <f t="shared" ca="1" si="82"/>
        <v>0</v>
      </c>
      <c r="AD880" s="20" t="str">
        <f ca="1">IF(AC880=0,"",IF(OR(ISBLANK(P880),ISBLANK(Q880)),"",IF(ISBLANK(VLOOKUP(A880,Database!A:AA,22,FALSE)),"",VLOOKUP(A880,Database!A:AA,22,FALSE))))</f>
        <v/>
      </c>
      <c r="AE880" s="20">
        <f ca="1">IFERROR(
   IF(
     OR(ISBLANK(P880),ISBLANK(Q880)),
     "",
     IF(
       AND(AB880&lt;&gt;"",OR(W880="Terminé",W880="En cours")),
       VLOOKUP(AD880,Setup_ScoreExactBonus!A:D,4,FALSE),
       0
     )),
  0)</f>
        <v>0</v>
      </c>
      <c r="AF880" s="21">
        <f t="shared" ca="1" si="83"/>
        <v>0</v>
      </c>
      <c r="AG880" s="21">
        <f ca="1">SUMIFS(AF$2:AF880,D$2:D880,D880)</f>
        <v>1247</v>
      </c>
    </row>
    <row r="881" spans="1:33" hidden="1" x14ac:dyDescent="0.35">
      <c r="A881" s="21">
        <f>IF(ISBLANK(B881),"",COUNTIF(B$2:B881,B881))-1</f>
        <v>32</v>
      </c>
      <c r="B881" s="27">
        <v>16</v>
      </c>
      <c r="C881" s="10">
        <f>VLOOKUP($A881+IF($A881=0,1,0),Database!$A:$Y,7,FALSE)</f>
        <v>46193.208333333336</v>
      </c>
      <c r="D881" s="21" t="str">
        <f>VLOOKUP(Pronostics!$B881,Setup_MPP!$A:$G,3,FALSE)</f>
        <v>RomaLaura</v>
      </c>
      <c r="E881" s="21" t="str">
        <f>VLOOKUP(Pronostics!$B881,Setup_MPP!$A:$G,2,FALSE)</f>
        <v>Laura GIULIANO</v>
      </c>
      <c r="F881" s="21" t="str">
        <f>VLOOKUP($B881,Setup_MPP!$A:$E,4,FALSE)</f>
        <v>#86A4FE</v>
      </c>
      <c r="G881" s="21" t="str">
        <f>VLOOKUP($B881,Setup_MPP!$A:$E,5,FALSE)</f>
        <v>#3769FF</v>
      </c>
      <c r="H881" s="21" t="str">
        <f>IFERROR(IF(AND(A881&gt;=1,A881&lt;=104),VLOOKUP($A881,Location!$A:$J,6,FALSE),IF(A881=0,"Avant l'ouverture",IF(OR(A881=105,A881=106),"Bonus"))),"")</f>
        <v>Tour 2</v>
      </c>
      <c r="I881" s="21" t="str">
        <f>IF(LEFT(H881,4)="Tour",VLOOKUP(A881,Database!$A:$C,3,FALSE),"")</f>
        <v>D</v>
      </c>
      <c r="J881" s="21" t="str">
        <f>VLOOKUP($A881,Location!$A:$J,7,FALSE)</f>
        <v>Turquie</v>
      </c>
      <c r="K881" s="21" t="str">
        <f>IFERROR(VLOOKUP(J881,Setup_Team!$B:$C,2,FALSE), "TDB")</f>
        <v>TUR</v>
      </c>
      <c r="L881" s="21" t="str">
        <f>VLOOKUP($A881,Location!$A:$J,8,FALSE)</f>
        <v>Paraguay</v>
      </c>
      <c r="M881" s="21" t="str">
        <f>IFERROR(VLOOKUP(L881,Setup_Team!$B:$C,2,FALSE), "TDB")</f>
        <v>PRY</v>
      </c>
      <c r="N881" s="21" t="str">
        <f>VLOOKUP($A881,Location!$A:$J,9,FALSE)</f>
        <v>Santa Clara, Californie</v>
      </c>
      <c r="O881" s="21" t="str">
        <f>VLOOKUP($A881,Location!$A:$J,10,FALSE)</f>
        <v>Levi's Stadium</v>
      </c>
      <c r="P881" s="27">
        <v>2</v>
      </c>
      <c r="Q881" s="27">
        <v>1</v>
      </c>
      <c r="R881" s="27" t="str">
        <f t="shared" si="79"/>
        <v>2-1</v>
      </c>
      <c r="S881" s="21">
        <v>0</v>
      </c>
      <c r="T881" s="20">
        <f>VLOOKUP($A881,Database!$A:$Y,10,FALSE)</f>
        <v>84</v>
      </c>
      <c r="U881" s="20">
        <f>VLOOKUP($A881,Database!$A:$Y,11,FALSE)</f>
        <v>113</v>
      </c>
      <c r="V881" s="20">
        <f>VLOOKUP($A881,Database!$A:$Y,12,FALSE)</f>
        <v>126</v>
      </c>
      <c r="W881" s="20" t="str">
        <f>VLOOKUP(A881,Database!A:M,13,FALSE)</f>
        <v>Terminé</v>
      </c>
      <c r="X881" s="20">
        <f>VLOOKUP($A881,Database!$A:$Y,20,FALSE)</f>
        <v>0</v>
      </c>
      <c r="Y881" s="20">
        <f>VLOOKUP($A881,Database!$A:$Y,21,FALSE)</f>
        <v>1</v>
      </c>
      <c r="Z881" s="20">
        <f t="shared" si="78"/>
        <v>0</v>
      </c>
      <c r="AA881" s="20">
        <f t="shared" si="80"/>
        <v>0</v>
      </c>
      <c r="AB881" s="20">
        <f t="shared" ca="1" si="81"/>
        <v>0</v>
      </c>
      <c r="AC881" s="20">
        <f t="shared" ca="1" si="82"/>
        <v>0</v>
      </c>
      <c r="AD881" s="20" t="str">
        <f ca="1">IF(AC881=0,"",IF(OR(ISBLANK(P881),ISBLANK(Q881)),"",IF(ISBLANK(VLOOKUP(A881,Database!A:AA,22,FALSE)),"",VLOOKUP(A881,Database!A:AA,22,FALSE))))</f>
        <v/>
      </c>
      <c r="AE881" s="20">
        <f ca="1">IFERROR(
   IF(
     OR(ISBLANK(P881),ISBLANK(Q881)),
     "",
     IF(
       AND(AB881&lt;&gt;"",OR(W881="Terminé",W881="En cours")),
       VLOOKUP(AD881,Setup_ScoreExactBonus!A:D,4,FALSE),
       0
     )),
  0)</f>
        <v>0</v>
      </c>
      <c r="AF881" s="21">
        <f t="shared" ca="1" si="83"/>
        <v>0</v>
      </c>
      <c r="AG881" s="21">
        <f ca="1">SUMIFS(AF$2:AF881,D$2:D881,D881)</f>
        <v>868</v>
      </c>
    </row>
    <row r="882" spans="1:33" hidden="1" x14ac:dyDescent="0.35">
      <c r="A882" s="21">
        <f>IF(ISBLANK(B882),"",COUNTIF(B$2:B882,B882))-1</f>
        <v>32</v>
      </c>
      <c r="B882" s="27">
        <v>17</v>
      </c>
      <c r="C882" s="10">
        <f>VLOOKUP($A882+IF($A882=0,1,0),Database!$A:$Y,7,FALSE)</f>
        <v>46193.208333333336</v>
      </c>
      <c r="D882" s="21" t="str">
        <f>VLOOKUP(Pronostics!$B882,Setup_MPP!$A:$G,3,FALSE)</f>
        <v>Julien_cri</v>
      </c>
      <c r="E882" s="21" t="str">
        <f>VLOOKUP(Pronostics!$B882,Setup_MPP!$A:$G,2,FALSE)</f>
        <v>Julien CRIMOTEL</v>
      </c>
      <c r="F882" s="21" t="str">
        <f>VLOOKUP($B882,Setup_MPP!$A:$E,4,FALSE)</f>
        <v>#FFB0B0</v>
      </c>
      <c r="G882" s="21" t="str">
        <f>VLOOKUP($B882,Setup_MPP!$A:$E,5,FALSE)</f>
        <v>#F25757</v>
      </c>
      <c r="H882" s="21" t="str">
        <f>IFERROR(IF(AND(A882&gt;=1,A882&lt;=104),VLOOKUP($A882,Location!$A:$J,6,FALSE),IF(A882=0,"Avant l'ouverture",IF(OR(A882=105,A882=106),"Bonus"))),"")</f>
        <v>Tour 2</v>
      </c>
      <c r="I882" s="21" t="str">
        <f>IF(LEFT(H882,4)="Tour",VLOOKUP(A882,Database!$A:$C,3,FALSE),"")</f>
        <v>D</v>
      </c>
      <c r="J882" s="21" t="str">
        <f>VLOOKUP($A882,Location!$A:$J,7,FALSE)</f>
        <v>Turquie</v>
      </c>
      <c r="K882" s="21" t="str">
        <f>IFERROR(VLOOKUP(J882,Setup_Team!$B:$C,2,FALSE), "TDB")</f>
        <v>TUR</v>
      </c>
      <c r="L882" s="21" t="str">
        <f>VLOOKUP($A882,Location!$A:$J,8,FALSE)</f>
        <v>Paraguay</v>
      </c>
      <c r="M882" s="21" t="str">
        <f>IFERROR(VLOOKUP(L882,Setup_Team!$B:$C,2,FALSE), "TDB")</f>
        <v>PRY</v>
      </c>
      <c r="N882" s="21" t="str">
        <f>VLOOKUP($A882,Location!$A:$J,9,FALSE)</f>
        <v>Santa Clara, Californie</v>
      </c>
      <c r="O882" s="21" t="str">
        <f>VLOOKUP($A882,Location!$A:$J,10,FALSE)</f>
        <v>Levi's Stadium</v>
      </c>
      <c r="P882" s="27">
        <v>1</v>
      </c>
      <c r="Q882" s="27">
        <v>1</v>
      </c>
      <c r="R882" s="27" t="str">
        <f t="shared" si="79"/>
        <v>1-1</v>
      </c>
      <c r="S882" s="21">
        <v>0</v>
      </c>
      <c r="T882" s="20">
        <f>VLOOKUP($A882,Database!$A:$Y,10,FALSE)</f>
        <v>84</v>
      </c>
      <c r="U882" s="20">
        <f>VLOOKUP($A882,Database!$A:$Y,11,FALSE)</f>
        <v>113</v>
      </c>
      <c r="V882" s="20">
        <f>VLOOKUP($A882,Database!$A:$Y,12,FALSE)</f>
        <v>126</v>
      </c>
      <c r="W882" s="20" t="str">
        <f>VLOOKUP(A882,Database!A:M,13,FALSE)</f>
        <v>Terminé</v>
      </c>
      <c r="X882" s="20">
        <f>VLOOKUP($A882,Database!$A:$Y,20,FALSE)</f>
        <v>0</v>
      </c>
      <c r="Y882" s="20">
        <f>VLOOKUP($A882,Database!$A:$Y,21,FALSE)</f>
        <v>1</v>
      </c>
      <c r="Z882" s="20">
        <f t="shared" si="78"/>
        <v>0</v>
      </c>
      <c r="AA882" s="20">
        <f t="shared" si="80"/>
        <v>0</v>
      </c>
      <c r="AB882" s="20">
        <f t="shared" ca="1" si="81"/>
        <v>0</v>
      </c>
      <c r="AC882" s="20">
        <f t="shared" ca="1" si="82"/>
        <v>0</v>
      </c>
      <c r="AD882" s="20" t="str">
        <f ca="1">IF(AC882=0,"",IF(OR(ISBLANK(P882),ISBLANK(Q882)),"",IF(ISBLANK(VLOOKUP(A882,Database!A:AA,22,FALSE)),"",VLOOKUP(A882,Database!A:AA,22,FALSE))))</f>
        <v/>
      </c>
      <c r="AE882" s="20">
        <f ca="1">IFERROR(
   IF(
     OR(ISBLANK(P882),ISBLANK(Q882)),
     "",
     IF(
       AND(AB882&lt;&gt;"",OR(W882="Terminé",W882="En cours")),
       VLOOKUP(AD882,Setup_ScoreExactBonus!A:D,4,FALSE),
       0
     )),
  0)</f>
        <v>0</v>
      </c>
      <c r="AF882" s="21">
        <f t="shared" ca="1" si="83"/>
        <v>0</v>
      </c>
      <c r="AG882" s="21">
        <f ca="1">SUMIFS(AF$2:AF882,D$2:D882,D882)</f>
        <v>1142</v>
      </c>
    </row>
    <row r="883" spans="1:33" hidden="1" x14ac:dyDescent="0.35">
      <c r="A883" s="21">
        <f>IF(ISBLANK(B883),"",COUNTIF(B$2:B883,B883))-1</f>
        <v>32</v>
      </c>
      <c r="B883" s="27">
        <v>18</v>
      </c>
      <c r="C883" s="10">
        <f>VLOOKUP($A883+IF($A883=0,1,0),Database!$A:$Y,7,FALSE)</f>
        <v>46193.208333333336</v>
      </c>
      <c r="D883" s="21" t="str">
        <f>VLOOKUP(Pronostics!$B883,Setup_MPP!$A:$G,3,FALSE)</f>
        <v>Cartone</v>
      </c>
      <c r="E883" s="21" t="str">
        <f>VLOOKUP(Pronostics!$B883,Setup_MPP!$A:$G,2,FALSE)</f>
        <v>Quentin CARTON</v>
      </c>
      <c r="F883" s="21" t="str">
        <f>VLOOKUP($B883,Setup_MPP!$A:$E,4,FALSE)</f>
        <v>#F0BC42</v>
      </c>
      <c r="G883" s="21" t="str">
        <f>VLOOKUP($B883,Setup_MPP!$A:$E,5,FALSE)</f>
        <v>#8E1F2F</v>
      </c>
      <c r="H883" s="21" t="str">
        <f>IFERROR(IF(AND(A883&gt;=1,A883&lt;=104),VLOOKUP($A883,Location!$A:$J,6,FALSE),IF(A883=0,"Avant l'ouverture",IF(OR(A883=105,A883=106),"Bonus"))),"")</f>
        <v>Tour 2</v>
      </c>
      <c r="I883" s="21" t="str">
        <f>IF(LEFT(H883,4)="Tour",VLOOKUP(A883,Database!$A:$C,3,FALSE),"")</f>
        <v>D</v>
      </c>
      <c r="J883" s="21" t="str">
        <f>VLOOKUP($A883,Location!$A:$J,7,FALSE)</f>
        <v>Turquie</v>
      </c>
      <c r="K883" s="21" t="str">
        <f>IFERROR(VLOOKUP(J883,Setup_Team!$B:$C,2,FALSE), "TDB")</f>
        <v>TUR</v>
      </c>
      <c r="L883" s="21" t="str">
        <f>VLOOKUP($A883,Location!$A:$J,8,FALSE)</f>
        <v>Paraguay</v>
      </c>
      <c r="M883" s="21" t="str">
        <f>IFERROR(VLOOKUP(L883,Setup_Team!$B:$C,2,FALSE), "TDB")</f>
        <v>PRY</v>
      </c>
      <c r="N883" s="21" t="str">
        <f>VLOOKUP($A883,Location!$A:$J,9,FALSE)</f>
        <v>Santa Clara, Californie</v>
      </c>
      <c r="O883" s="21" t="str">
        <f>VLOOKUP($A883,Location!$A:$J,10,FALSE)</f>
        <v>Levi's Stadium</v>
      </c>
      <c r="P883" s="27">
        <v>3</v>
      </c>
      <c r="Q883" s="27">
        <v>0</v>
      </c>
      <c r="R883" s="27" t="str">
        <f t="shared" si="79"/>
        <v>3-0</v>
      </c>
      <c r="S883" s="21">
        <v>0</v>
      </c>
      <c r="T883" s="20">
        <f>VLOOKUP($A883,Database!$A:$Y,10,FALSE)</f>
        <v>84</v>
      </c>
      <c r="U883" s="20">
        <f>VLOOKUP($A883,Database!$A:$Y,11,FALSE)</f>
        <v>113</v>
      </c>
      <c r="V883" s="20">
        <f>VLOOKUP($A883,Database!$A:$Y,12,FALSE)</f>
        <v>126</v>
      </c>
      <c r="W883" s="20" t="str">
        <f>VLOOKUP(A883,Database!A:M,13,FALSE)</f>
        <v>Terminé</v>
      </c>
      <c r="X883" s="20">
        <f>VLOOKUP($A883,Database!$A:$Y,20,FALSE)</f>
        <v>0</v>
      </c>
      <c r="Y883" s="20">
        <f>VLOOKUP($A883,Database!$A:$Y,21,FALSE)</f>
        <v>1</v>
      </c>
      <c r="Z883" s="20">
        <f t="shared" si="78"/>
        <v>0</v>
      </c>
      <c r="AA883" s="20">
        <f t="shared" si="80"/>
        <v>0</v>
      </c>
      <c r="AB883" s="20">
        <f t="shared" ca="1" si="81"/>
        <v>0</v>
      </c>
      <c r="AC883" s="20">
        <f t="shared" ca="1" si="82"/>
        <v>0</v>
      </c>
      <c r="AD883" s="20" t="str">
        <f ca="1">IF(AC883=0,"",IF(OR(ISBLANK(P883),ISBLANK(Q883)),"",IF(ISBLANK(VLOOKUP(A883,Database!A:AA,22,FALSE)),"",VLOOKUP(A883,Database!A:AA,22,FALSE))))</f>
        <v/>
      </c>
      <c r="AE883" s="20">
        <f ca="1">IFERROR(
   IF(
     OR(ISBLANK(P883),ISBLANK(Q883)),
     "",
     IF(
       AND(AB883&lt;&gt;"",OR(W883="Terminé",W883="En cours")),
       VLOOKUP(AD883,Setup_ScoreExactBonus!A:D,4,FALSE),
       0
     )),
  0)</f>
        <v>0</v>
      </c>
      <c r="AF883" s="21">
        <f t="shared" ca="1" si="83"/>
        <v>0</v>
      </c>
      <c r="AG883" s="21">
        <f ca="1">SUMIFS(AF$2:AF883,D$2:D883,D883)</f>
        <v>1265</v>
      </c>
    </row>
    <row r="884" spans="1:33" hidden="1" x14ac:dyDescent="0.35">
      <c r="A884" s="21">
        <f>IF(ISBLANK(B884),"",COUNTIF(B$2:B884,B884))-1</f>
        <v>32</v>
      </c>
      <c r="B884" s="27">
        <v>19</v>
      </c>
      <c r="C884" s="10">
        <f>VLOOKUP($A884+IF($A884=0,1,0),Database!$A:$Y,7,FALSE)</f>
        <v>46193.208333333336</v>
      </c>
      <c r="D884" s="21" t="str">
        <f>VLOOKUP(Pronostics!$B884,Setup_MPP!$A:$G,3,FALSE)</f>
        <v>YramVi</v>
      </c>
      <c r="E884" s="21" t="str">
        <f>VLOOKUP(Pronostics!$B884,Setup_MPP!$A:$G,2,FALSE)</f>
        <v>Eyram TETSHIE</v>
      </c>
      <c r="F884" s="21" t="str">
        <f>VLOOKUP($B884,Setup_MPP!$A:$E,4,FALSE)</f>
        <v>#E8B28F</v>
      </c>
      <c r="G884" s="21" t="str">
        <f>VLOOKUP($B884,Setup_MPP!$A:$E,5,FALSE)</f>
        <v>#E65568</v>
      </c>
      <c r="H884" s="21" t="str">
        <f>IFERROR(IF(AND(A884&gt;=1,A884&lt;=104),VLOOKUP($A884,Location!$A:$J,6,FALSE),IF(A884=0,"Avant l'ouverture",IF(OR(A884=105,A884=106),"Bonus"))),"")</f>
        <v>Tour 2</v>
      </c>
      <c r="I884" s="21" t="str">
        <f>IF(LEFT(H884,4)="Tour",VLOOKUP(A884,Database!$A:$C,3,FALSE),"")</f>
        <v>D</v>
      </c>
      <c r="J884" s="21" t="str">
        <f>VLOOKUP($A884,Location!$A:$J,7,FALSE)</f>
        <v>Turquie</v>
      </c>
      <c r="K884" s="21" t="str">
        <f>IFERROR(VLOOKUP(J884,Setup_Team!$B:$C,2,FALSE), "TDB")</f>
        <v>TUR</v>
      </c>
      <c r="L884" s="21" t="str">
        <f>VLOOKUP($A884,Location!$A:$J,8,FALSE)</f>
        <v>Paraguay</v>
      </c>
      <c r="M884" s="21" t="str">
        <f>IFERROR(VLOOKUP(L884,Setup_Team!$B:$C,2,FALSE), "TDB")</f>
        <v>PRY</v>
      </c>
      <c r="N884" s="21" t="str">
        <f>VLOOKUP($A884,Location!$A:$J,9,FALSE)</f>
        <v>Santa Clara, Californie</v>
      </c>
      <c r="O884" s="21" t="str">
        <f>VLOOKUP($A884,Location!$A:$J,10,FALSE)</f>
        <v>Levi's Stadium</v>
      </c>
      <c r="P884" s="27">
        <v>1</v>
      </c>
      <c r="Q884" s="27">
        <v>1</v>
      </c>
      <c r="R884" s="27" t="str">
        <f t="shared" si="79"/>
        <v>1-1</v>
      </c>
      <c r="S884" s="21">
        <v>0</v>
      </c>
      <c r="T884" s="20">
        <f>VLOOKUP($A884,Database!$A:$Y,10,FALSE)</f>
        <v>84</v>
      </c>
      <c r="U884" s="20">
        <f>VLOOKUP($A884,Database!$A:$Y,11,FALSE)</f>
        <v>113</v>
      </c>
      <c r="V884" s="20">
        <f>VLOOKUP($A884,Database!$A:$Y,12,FALSE)</f>
        <v>126</v>
      </c>
      <c r="W884" s="20" t="str">
        <f>VLOOKUP(A884,Database!A:M,13,FALSE)</f>
        <v>Terminé</v>
      </c>
      <c r="X884" s="20">
        <f>VLOOKUP($A884,Database!$A:$Y,20,FALSE)</f>
        <v>0</v>
      </c>
      <c r="Y884" s="20">
        <f>VLOOKUP($A884,Database!$A:$Y,21,FALSE)</f>
        <v>1</v>
      </c>
      <c r="Z884" s="20">
        <f t="shared" si="78"/>
        <v>0</v>
      </c>
      <c r="AA884" s="20">
        <f t="shared" si="80"/>
        <v>0</v>
      </c>
      <c r="AB884" s="20">
        <f t="shared" ca="1" si="81"/>
        <v>0</v>
      </c>
      <c r="AC884" s="20">
        <f t="shared" ca="1" si="82"/>
        <v>0</v>
      </c>
      <c r="AD884" s="20" t="str">
        <f ca="1">IF(AC884=0,"",IF(OR(ISBLANK(P884),ISBLANK(Q884)),"",IF(ISBLANK(VLOOKUP(A884,Database!A:AA,22,FALSE)),"",VLOOKUP(A884,Database!A:AA,22,FALSE))))</f>
        <v/>
      </c>
      <c r="AE884" s="20">
        <f ca="1">IFERROR(
   IF(
     OR(ISBLANK(P884),ISBLANK(Q884)),
     "",
     IF(
       AND(AB884&lt;&gt;"",OR(W884="Terminé",W884="En cours")),
       VLOOKUP(AD884,Setup_ScoreExactBonus!A:D,4,FALSE),
       0
     )),
  0)</f>
        <v>0</v>
      </c>
      <c r="AF884" s="21">
        <f t="shared" ca="1" si="83"/>
        <v>0</v>
      </c>
      <c r="AG884" s="21">
        <f ca="1">SUMIFS(AF$2:AF884,D$2:D884,D884)</f>
        <v>1156</v>
      </c>
    </row>
    <row r="885" spans="1:33" hidden="1" x14ac:dyDescent="0.35">
      <c r="A885" s="21">
        <f>IF(ISBLANK(B885),"",COUNTIF(B$2:B885,B885))-1</f>
        <v>32</v>
      </c>
      <c r="B885" s="27">
        <v>20</v>
      </c>
      <c r="C885" s="10">
        <f>VLOOKUP($A885+IF($A885=0,1,0),Database!$A:$Y,7,FALSE)</f>
        <v>46193.208333333336</v>
      </c>
      <c r="D885" s="21" t="str">
        <f>VLOOKUP(Pronostics!$B885,Setup_MPP!$A:$G,3,FALSE)</f>
        <v>Anis_MaFihache</v>
      </c>
      <c r="E885" s="21" t="str">
        <f>VLOOKUP(Pronostics!$B885,Setup_MPP!$A:$G,2,FALSE)</f>
        <v>Anis LEBIK</v>
      </c>
      <c r="F885" s="21" t="str">
        <f>VLOOKUP($B885,Setup_MPP!$A:$E,4,FALSE)</f>
        <v>#60DC8C</v>
      </c>
      <c r="G885" s="21" t="str">
        <f>VLOOKUP($B885,Setup_MPP!$A:$E,5,FALSE)</f>
        <v>#22A34F</v>
      </c>
      <c r="H885" s="21" t="str">
        <f>IFERROR(IF(AND(A885&gt;=1,A885&lt;=104),VLOOKUP($A885,Location!$A:$J,6,FALSE),IF(A885=0,"Avant l'ouverture",IF(OR(A885=105,A885=106),"Bonus"))),"")</f>
        <v>Tour 2</v>
      </c>
      <c r="I885" s="21" t="str">
        <f>IF(LEFT(H885,4)="Tour",VLOOKUP(A885,Database!$A:$C,3,FALSE),"")</f>
        <v>D</v>
      </c>
      <c r="J885" s="21" t="str">
        <f>VLOOKUP($A885,Location!$A:$J,7,FALSE)</f>
        <v>Turquie</v>
      </c>
      <c r="K885" s="21" t="str">
        <f>IFERROR(VLOOKUP(J885,Setup_Team!$B:$C,2,FALSE), "TDB")</f>
        <v>TUR</v>
      </c>
      <c r="L885" s="21" t="str">
        <f>VLOOKUP($A885,Location!$A:$J,8,FALSE)</f>
        <v>Paraguay</v>
      </c>
      <c r="M885" s="21" t="str">
        <f>IFERROR(VLOOKUP(L885,Setup_Team!$B:$C,2,FALSE), "TDB")</f>
        <v>PRY</v>
      </c>
      <c r="N885" s="21" t="str">
        <f>VLOOKUP($A885,Location!$A:$J,9,FALSE)</f>
        <v>Santa Clara, Californie</v>
      </c>
      <c r="O885" s="21" t="str">
        <f>VLOOKUP($A885,Location!$A:$J,10,FALSE)</f>
        <v>Levi's Stadium</v>
      </c>
      <c r="P885" s="27">
        <v>0</v>
      </c>
      <c r="Q885" s="27">
        <v>1</v>
      </c>
      <c r="R885" s="27" t="str">
        <f t="shared" si="79"/>
        <v>0-1</v>
      </c>
      <c r="S885" s="21">
        <v>0</v>
      </c>
      <c r="T885" s="20">
        <f>VLOOKUP($A885,Database!$A:$Y,10,FALSE)</f>
        <v>84</v>
      </c>
      <c r="U885" s="20">
        <f>VLOOKUP($A885,Database!$A:$Y,11,FALSE)</f>
        <v>113</v>
      </c>
      <c r="V885" s="20">
        <f>VLOOKUP($A885,Database!$A:$Y,12,FALSE)</f>
        <v>126</v>
      </c>
      <c r="W885" s="20" t="str">
        <f>VLOOKUP(A885,Database!A:M,13,FALSE)</f>
        <v>Terminé</v>
      </c>
      <c r="X885" s="20">
        <f>VLOOKUP($A885,Database!$A:$Y,20,FALSE)</f>
        <v>0</v>
      </c>
      <c r="Y885" s="20">
        <f>VLOOKUP($A885,Database!$A:$Y,21,FALSE)</f>
        <v>1</v>
      </c>
      <c r="Z885" s="20">
        <f t="shared" si="78"/>
        <v>0</v>
      </c>
      <c r="AA885" s="20">
        <f t="shared" si="80"/>
        <v>1</v>
      </c>
      <c r="AB885" s="20">
        <f t="shared" ca="1" si="81"/>
        <v>126</v>
      </c>
      <c r="AC885" s="20">
        <f t="shared" ca="1" si="82"/>
        <v>1</v>
      </c>
      <c r="AD885" s="20" t="str">
        <f ca="1">IF(AC885=0,"",IF(OR(ISBLANK(P885),ISBLANK(Q885)),"",IF(ISBLANK(VLOOKUP(A885,Database!A:AA,22,FALSE)),"",VLOOKUP(A885,Database!A:AA,22,FALSE))))</f>
        <v>Exact</v>
      </c>
      <c r="AE885" s="20">
        <f ca="1">IFERROR(
   IF(
     OR(ISBLANK(P885),ISBLANK(Q885)),
     "",
     IF(
       AND(AB885&lt;&gt;"",OR(W885="Terminé",W885="En cours")),
       VLOOKUP(AD885,Setup_ScoreExactBonus!A:D,4,FALSE),
       0
     )),
  0)</f>
        <v>20</v>
      </c>
      <c r="AF885" s="21">
        <f t="shared" ca="1" si="83"/>
        <v>146</v>
      </c>
      <c r="AG885" s="21">
        <f ca="1">SUMIFS(AF$2:AF885,D$2:D885,D885)</f>
        <v>1200</v>
      </c>
    </row>
    <row r="886" spans="1:33" hidden="1" x14ac:dyDescent="0.35">
      <c r="A886" s="21">
        <f>IF(ISBLANK(B886),"",COUNTIF(B$2:B886,B886))-1</f>
        <v>32</v>
      </c>
      <c r="B886" s="27">
        <v>21</v>
      </c>
      <c r="C886" s="10">
        <f>VLOOKUP($A886+IF($A886=0,1,0),Database!$A:$Y,7,FALSE)</f>
        <v>46193.208333333336</v>
      </c>
      <c r="D886" s="21" t="str">
        <f>VLOOKUP(Pronostics!$B886,Setup_MPP!$A:$G,3,FALSE)</f>
        <v>JUJULABOSS13</v>
      </c>
      <c r="E886" s="21" t="str">
        <f>VLOOKUP(Pronostics!$B886,Setup_MPP!$A:$G,2,FALSE)</f>
        <v>Julia BOUANAN</v>
      </c>
      <c r="F886" s="21" t="str">
        <f>VLOOKUP($B886,Setup_MPP!$A:$E,4,FALSE)</f>
        <v>#2FAEE0</v>
      </c>
      <c r="G886" s="21" t="str">
        <f>VLOOKUP($B886,Setup_MPP!$A:$E,5,FALSE)</f>
        <v>#BEA064</v>
      </c>
      <c r="H886" s="21" t="str">
        <f>IFERROR(IF(AND(A886&gt;=1,A886&lt;=104),VLOOKUP($A886,Location!$A:$J,6,FALSE),IF(A886=0,"Avant l'ouverture",IF(OR(A886=105,A886=106),"Bonus"))),"")</f>
        <v>Tour 2</v>
      </c>
      <c r="I886" s="21" t="str">
        <f>IF(LEFT(H886,4)="Tour",VLOOKUP(A886,Database!$A:$C,3,FALSE),"")</f>
        <v>D</v>
      </c>
      <c r="J886" s="21" t="str">
        <f>VLOOKUP($A886,Location!$A:$J,7,FALSE)</f>
        <v>Turquie</v>
      </c>
      <c r="K886" s="21" t="str">
        <f>IFERROR(VLOOKUP(J886,Setup_Team!$B:$C,2,FALSE), "TDB")</f>
        <v>TUR</v>
      </c>
      <c r="L886" s="21" t="str">
        <f>VLOOKUP($A886,Location!$A:$J,8,FALSE)</f>
        <v>Paraguay</v>
      </c>
      <c r="M886" s="21" t="str">
        <f>IFERROR(VLOOKUP(L886,Setup_Team!$B:$C,2,FALSE), "TDB")</f>
        <v>PRY</v>
      </c>
      <c r="N886" s="21" t="str">
        <f>VLOOKUP($A886,Location!$A:$J,9,FALSE)</f>
        <v>Santa Clara, Californie</v>
      </c>
      <c r="O886" s="21" t="str">
        <f>VLOOKUP($A886,Location!$A:$J,10,FALSE)</f>
        <v>Levi's Stadium</v>
      </c>
      <c r="P886" s="27">
        <v>5</v>
      </c>
      <c r="Q886" s="27">
        <v>3</v>
      </c>
      <c r="R886" s="27" t="str">
        <f t="shared" si="79"/>
        <v>5-3</v>
      </c>
      <c r="S886" s="21">
        <v>0</v>
      </c>
      <c r="T886" s="20">
        <f>VLOOKUP($A886,Database!$A:$Y,10,FALSE)</f>
        <v>84</v>
      </c>
      <c r="U886" s="20">
        <f>VLOOKUP($A886,Database!$A:$Y,11,FALSE)</f>
        <v>113</v>
      </c>
      <c r="V886" s="20">
        <f>VLOOKUP($A886,Database!$A:$Y,12,FALSE)</f>
        <v>126</v>
      </c>
      <c r="W886" s="20" t="str">
        <f>VLOOKUP(A886,Database!A:M,13,FALSE)</f>
        <v>Terminé</v>
      </c>
      <c r="X886" s="20">
        <f>VLOOKUP($A886,Database!$A:$Y,20,FALSE)</f>
        <v>0</v>
      </c>
      <c r="Y886" s="20">
        <f>VLOOKUP($A886,Database!$A:$Y,21,FALSE)</f>
        <v>1</v>
      </c>
      <c r="Z886" s="20">
        <f t="shared" si="78"/>
        <v>0</v>
      </c>
      <c r="AA886" s="20">
        <f t="shared" si="80"/>
        <v>0</v>
      </c>
      <c r="AB886" s="20">
        <f t="shared" ca="1" si="81"/>
        <v>0</v>
      </c>
      <c r="AC886" s="20">
        <f t="shared" ca="1" si="82"/>
        <v>0</v>
      </c>
      <c r="AD886" s="20" t="str">
        <f ca="1">IF(AC886=0,"",IF(OR(ISBLANK(P886),ISBLANK(Q886)),"",IF(ISBLANK(VLOOKUP(A886,Database!A:AA,22,FALSE)),"",VLOOKUP(A886,Database!A:AA,22,FALSE))))</f>
        <v/>
      </c>
      <c r="AE886" s="20">
        <f ca="1">IFERROR(
   IF(
     OR(ISBLANK(P886),ISBLANK(Q886)),
     "",
     IF(
       AND(AB886&lt;&gt;"",OR(W886="Terminé",W886="En cours")),
       VLOOKUP(AD886,Setup_ScoreExactBonus!A:D,4,FALSE),
       0
     )),
  0)</f>
        <v>0</v>
      </c>
      <c r="AF886" s="21">
        <f t="shared" ca="1" si="83"/>
        <v>0</v>
      </c>
      <c r="AG886" s="21">
        <f ca="1">SUMIFS(AF$2:AF886,D$2:D886,D886)</f>
        <v>1088</v>
      </c>
    </row>
    <row r="887" spans="1:33" hidden="1" x14ac:dyDescent="0.35">
      <c r="A887" s="21">
        <f>IF(ISBLANK(B887),"",COUNTIF(B$2:B887,B887))-1</f>
        <v>32</v>
      </c>
      <c r="B887" s="27">
        <v>22</v>
      </c>
      <c r="C887" s="10">
        <f>VLOOKUP($A887+IF($A887=0,1,0),Database!$A:$Y,7,FALSE)</f>
        <v>46193.208333333336</v>
      </c>
      <c r="D887" s="21" t="str">
        <f>VLOOKUP(Pronostics!$B887,Setup_MPP!$A:$G,3,FALSE)</f>
        <v>Jujumsrd</v>
      </c>
      <c r="E887" s="21" t="str">
        <f>VLOOKUP(Pronostics!$B887,Setup_MPP!$A:$G,2,FALSE)</f>
        <v>Julie Mansard</v>
      </c>
      <c r="F887" s="21" t="str">
        <f>VLOOKUP($B887,Setup_MPP!$A:$E,4,FALSE)</f>
        <v>#41DEF0</v>
      </c>
      <c r="G887" s="21" t="str">
        <f>VLOOKUP($B887,Setup_MPP!$A:$E,5,FALSE)</f>
        <v>#0BA6B7</v>
      </c>
      <c r="H887" s="21" t="str">
        <f>IFERROR(IF(AND(A887&gt;=1,A887&lt;=104),VLOOKUP($A887,Location!$A:$J,6,FALSE),IF(A887=0,"Avant l'ouverture",IF(OR(A887=105,A887=106),"Bonus"))),"")</f>
        <v>Tour 2</v>
      </c>
      <c r="I887" s="21" t="str">
        <f>IF(LEFT(H887,4)="Tour",VLOOKUP(A887,Database!$A:$C,3,FALSE),"")</f>
        <v>D</v>
      </c>
      <c r="J887" s="21" t="str">
        <f>VLOOKUP($A887,Location!$A:$J,7,FALSE)</f>
        <v>Turquie</v>
      </c>
      <c r="K887" s="21" t="str">
        <f>IFERROR(VLOOKUP(J887,Setup_Team!$B:$C,2,FALSE), "TDB")</f>
        <v>TUR</v>
      </c>
      <c r="L887" s="21" t="str">
        <f>VLOOKUP($A887,Location!$A:$J,8,FALSE)</f>
        <v>Paraguay</v>
      </c>
      <c r="M887" s="21" t="str">
        <f>IFERROR(VLOOKUP(L887,Setup_Team!$B:$C,2,FALSE), "TDB")</f>
        <v>PRY</v>
      </c>
      <c r="N887" s="21" t="str">
        <f>VLOOKUP($A887,Location!$A:$J,9,FALSE)</f>
        <v>Santa Clara, Californie</v>
      </c>
      <c r="O887" s="21" t="str">
        <f>VLOOKUP($A887,Location!$A:$J,10,FALSE)</f>
        <v>Levi's Stadium</v>
      </c>
      <c r="P887" s="27">
        <v>0</v>
      </c>
      <c r="Q887" s="27">
        <v>0</v>
      </c>
      <c r="R887" s="27" t="str">
        <f t="shared" si="79"/>
        <v>0-0</v>
      </c>
      <c r="S887" s="21">
        <v>0</v>
      </c>
      <c r="T887" s="20">
        <f>VLOOKUP($A887,Database!$A:$Y,10,FALSE)</f>
        <v>84</v>
      </c>
      <c r="U887" s="20">
        <f>VLOOKUP($A887,Database!$A:$Y,11,FALSE)</f>
        <v>113</v>
      </c>
      <c r="V887" s="20">
        <f>VLOOKUP($A887,Database!$A:$Y,12,FALSE)</f>
        <v>126</v>
      </c>
      <c r="W887" s="20" t="str">
        <f>VLOOKUP(A887,Database!A:M,13,FALSE)</f>
        <v>Terminé</v>
      </c>
      <c r="X887" s="20">
        <f>VLOOKUP($A887,Database!$A:$Y,20,FALSE)</f>
        <v>0</v>
      </c>
      <c r="Y887" s="20">
        <f>VLOOKUP($A887,Database!$A:$Y,21,FALSE)</f>
        <v>1</v>
      </c>
      <c r="Z887" s="20">
        <f t="shared" si="78"/>
        <v>0</v>
      </c>
      <c r="AA887" s="20">
        <f t="shared" si="80"/>
        <v>0</v>
      </c>
      <c r="AB887" s="20">
        <f t="shared" ca="1" si="81"/>
        <v>0</v>
      </c>
      <c r="AC887" s="20">
        <f t="shared" ca="1" si="82"/>
        <v>0</v>
      </c>
      <c r="AD887" s="20" t="str">
        <f ca="1">IF(AC887=0,"",IF(OR(ISBLANK(P887),ISBLANK(Q887)),"",IF(ISBLANK(VLOOKUP(A887,Database!A:AA,22,FALSE)),"",VLOOKUP(A887,Database!A:AA,22,FALSE))))</f>
        <v/>
      </c>
      <c r="AE887" s="20">
        <f ca="1">IFERROR(
   IF(
     OR(ISBLANK(P887),ISBLANK(Q887)),
     "",
     IF(
       AND(AB887&lt;&gt;"",OR(W887="Terminé",W887="En cours")),
       VLOOKUP(AD887,Setup_ScoreExactBonus!A:D,4,FALSE),
       0
     )),
  0)</f>
        <v>0</v>
      </c>
      <c r="AF887" s="21">
        <f t="shared" ca="1" si="83"/>
        <v>0</v>
      </c>
      <c r="AG887" s="21">
        <f ca="1">SUMIFS(AF$2:AF887,D$2:D887,D887)</f>
        <v>660</v>
      </c>
    </row>
    <row r="888" spans="1:33" hidden="1" x14ac:dyDescent="0.35">
      <c r="A888" s="21">
        <f>IF(ISBLANK(B888),"",COUNTIF(B$2:B888,B888))-1</f>
        <v>32</v>
      </c>
      <c r="B888" s="27">
        <v>23</v>
      </c>
      <c r="C888" s="10">
        <f>VLOOKUP($A888+IF($A888=0,1,0),Database!$A:$Y,7,FALSE)</f>
        <v>46193.208333333336</v>
      </c>
      <c r="D888" s="21" t="str">
        <f>VLOOKUP(Pronostics!$B888,Setup_MPP!$A:$G,3,FALSE)</f>
        <v>DJUDJUPRONO</v>
      </c>
      <c r="E888" s="21" t="str">
        <f>VLOOKUP(Pronostics!$B888,Setup_MPP!$A:$G,2,FALSE)</f>
        <v>Juliette</v>
      </c>
      <c r="F888" s="21" t="str">
        <f>VLOOKUP($B888,Setup_MPP!$A:$E,4,FALSE)</f>
        <v>#F2A2A2</v>
      </c>
      <c r="G888" s="21" t="str">
        <f>VLOOKUP($B888,Setup_MPP!$A:$E,5,FALSE)</f>
        <v>#C25D5D</v>
      </c>
      <c r="H888" s="21" t="str">
        <f>IFERROR(IF(AND(A888&gt;=1,A888&lt;=104),VLOOKUP($A888,Location!$A:$J,6,FALSE),IF(A888=0,"Avant l'ouverture",IF(OR(A888=105,A888=106),"Bonus"))),"")</f>
        <v>Tour 2</v>
      </c>
      <c r="I888" s="21" t="str">
        <f>IF(LEFT(H888,4)="Tour",VLOOKUP(A888,Database!$A:$C,3,FALSE),"")</f>
        <v>D</v>
      </c>
      <c r="J888" s="21" t="str">
        <f>VLOOKUP($A888,Location!$A:$J,7,FALSE)</f>
        <v>Turquie</v>
      </c>
      <c r="K888" s="21" t="str">
        <f>IFERROR(VLOOKUP(J888,Setup_Team!$B:$C,2,FALSE), "TDB")</f>
        <v>TUR</v>
      </c>
      <c r="L888" s="21" t="str">
        <f>VLOOKUP($A888,Location!$A:$J,8,FALSE)</f>
        <v>Paraguay</v>
      </c>
      <c r="M888" s="21" t="str">
        <f>IFERROR(VLOOKUP(L888,Setup_Team!$B:$C,2,FALSE), "TDB")</f>
        <v>PRY</v>
      </c>
      <c r="N888" s="21" t="str">
        <f>VLOOKUP($A888,Location!$A:$J,9,FALSE)</f>
        <v>Santa Clara, Californie</v>
      </c>
      <c r="O888" s="21" t="str">
        <f>VLOOKUP($A888,Location!$A:$J,10,FALSE)</f>
        <v>Levi's Stadium</v>
      </c>
      <c r="P888" s="27">
        <v>2</v>
      </c>
      <c r="Q888" s="27">
        <v>1</v>
      </c>
      <c r="R888" s="27" t="str">
        <f t="shared" si="79"/>
        <v>2-1</v>
      </c>
      <c r="S888" s="21">
        <v>0</v>
      </c>
      <c r="T888" s="20">
        <f>VLOOKUP($A888,Database!$A:$Y,10,FALSE)</f>
        <v>84</v>
      </c>
      <c r="U888" s="20">
        <f>VLOOKUP($A888,Database!$A:$Y,11,FALSE)</f>
        <v>113</v>
      </c>
      <c r="V888" s="20">
        <f>VLOOKUP($A888,Database!$A:$Y,12,FALSE)</f>
        <v>126</v>
      </c>
      <c r="W888" s="20" t="str">
        <f>VLOOKUP(A888,Database!A:M,13,FALSE)</f>
        <v>Terminé</v>
      </c>
      <c r="X888" s="20">
        <f>VLOOKUP($A888,Database!$A:$Y,20,FALSE)</f>
        <v>0</v>
      </c>
      <c r="Y888" s="20">
        <f>VLOOKUP($A888,Database!$A:$Y,21,FALSE)</f>
        <v>1</v>
      </c>
      <c r="Z888" s="20">
        <f t="shared" si="78"/>
        <v>0</v>
      </c>
      <c r="AA888" s="20">
        <f t="shared" si="80"/>
        <v>0</v>
      </c>
      <c r="AB888" s="20">
        <f t="shared" ca="1" si="81"/>
        <v>0</v>
      </c>
      <c r="AC888" s="20">
        <f t="shared" ca="1" si="82"/>
        <v>0</v>
      </c>
      <c r="AD888" s="20" t="str">
        <f ca="1">IF(AC888=0,"",IF(OR(ISBLANK(P888),ISBLANK(Q888)),"",IF(ISBLANK(VLOOKUP(A888,Database!A:AA,22,FALSE)),"",VLOOKUP(A888,Database!A:AA,22,FALSE))))</f>
        <v/>
      </c>
      <c r="AE888" s="20">
        <f ca="1">IFERROR(
   IF(
     OR(ISBLANK(P888),ISBLANK(Q888)),
     "",
     IF(
       AND(AB888&lt;&gt;"",OR(W888="Terminé",W888="En cours")),
       VLOOKUP(AD888,Setup_ScoreExactBonus!A:D,4,FALSE),
       0
     )),
  0)</f>
        <v>0</v>
      </c>
      <c r="AF888" s="21">
        <f t="shared" ca="1" si="83"/>
        <v>0</v>
      </c>
      <c r="AG888" s="21">
        <f ca="1">SUMIFS(AF$2:AF888,D$2:D888,D888)</f>
        <v>830</v>
      </c>
    </row>
    <row r="889" spans="1:33" hidden="1" x14ac:dyDescent="0.35">
      <c r="A889" s="21">
        <f>IF(ISBLANK(B889),"",COUNTIF(B$2:B889,B889))-1</f>
        <v>32</v>
      </c>
      <c r="B889" s="27">
        <v>24</v>
      </c>
      <c r="C889" s="10">
        <f>VLOOKUP($A889+IF($A889=0,1,0),Database!$A:$Y,7,FALSE)</f>
        <v>46193.208333333336</v>
      </c>
      <c r="D889" s="21" t="str">
        <f>VLOOKUP(Pronostics!$B889,Setup_MPP!$A:$G,3,FALSE)</f>
        <v>Samyaaaaaaaaaa</v>
      </c>
      <c r="E889" s="21" t="str">
        <f>VLOOKUP(Pronostics!$B889,Setup_MPP!$A:$G,2,FALSE)</f>
        <v>Samya ALAOUI</v>
      </c>
      <c r="F889" s="21" t="str">
        <f>VLOOKUP($B889,Setup_MPP!$A:$E,4,FALSE)</f>
        <v>#A2F2C7</v>
      </c>
      <c r="G889" s="21" t="str">
        <f>VLOOKUP($B889,Setup_MPP!$A:$E,5,FALSE)</f>
        <v>#5DC18C</v>
      </c>
      <c r="H889" s="21" t="str">
        <f>IFERROR(IF(AND(A889&gt;=1,A889&lt;=104),VLOOKUP($A889,Location!$A:$J,6,FALSE),IF(A889=0,"Avant l'ouverture",IF(OR(A889=105,A889=106),"Bonus"))),"")</f>
        <v>Tour 2</v>
      </c>
      <c r="I889" s="21" t="str">
        <f>IF(LEFT(H889,4)="Tour",VLOOKUP(A889,Database!$A:$C,3,FALSE),"")</f>
        <v>D</v>
      </c>
      <c r="J889" s="21" t="str">
        <f>VLOOKUP($A889,Location!$A:$J,7,FALSE)</f>
        <v>Turquie</v>
      </c>
      <c r="K889" s="21" t="str">
        <f>IFERROR(VLOOKUP(J889,Setup_Team!$B:$C,2,FALSE), "TDB")</f>
        <v>TUR</v>
      </c>
      <c r="L889" s="21" t="str">
        <f>VLOOKUP($A889,Location!$A:$J,8,FALSE)</f>
        <v>Paraguay</v>
      </c>
      <c r="M889" s="21" t="str">
        <f>IFERROR(VLOOKUP(L889,Setup_Team!$B:$C,2,FALSE), "TDB")</f>
        <v>PRY</v>
      </c>
      <c r="N889" s="21" t="str">
        <f>VLOOKUP($A889,Location!$A:$J,9,FALSE)</f>
        <v>Santa Clara, Californie</v>
      </c>
      <c r="O889" s="21" t="str">
        <f>VLOOKUP($A889,Location!$A:$J,10,FALSE)</f>
        <v>Levi's Stadium</v>
      </c>
      <c r="P889" s="27">
        <v>1</v>
      </c>
      <c r="Q889" s="27">
        <v>2</v>
      </c>
      <c r="R889" s="27" t="str">
        <f t="shared" si="79"/>
        <v>1-2</v>
      </c>
      <c r="S889" s="21">
        <v>0</v>
      </c>
      <c r="T889" s="20">
        <f>VLOOKUP($A889,Database!$A:$Y,10,FALSE)</f>
        <v>84</v>
      </c>
      <c r="U889" s="20">
        <f>VLOOKUP($A889,Database!$A:$Y,11,FALSE)</f>
        <v>113</v>
      </c>
      <c r="V889" s="20">
        <f>VLOOKUP($A889,Database!$A:$Y,12,FALSE)</f>
        <v>126</v>
      </c>
      <c r="W889" s="20" t="str">
        <f>VLOOKUP(A889,Database!A:M,13,FALSE)</f>
        <v>Terminé</v>
      </c>
      <c r="X889" s="20">
        <f>VLOOKUP($A889,Database!$A:$Y,20,FALSE)</f>
        <v>0</v>
      </c>
      <c r="Y889" s="20">
        <f>VLOOKUP($A889,Database!$A:$Y,21,FALSE)</f>
        <v>1</v>
      </c>
      <c r="Z889" s="20">
        <f t="shared" si="78"/>
        <v>0</v>
      </c>
      <c r="AA889" s="20">
        <f t="shared" si="80"/>
        <v>1</v>
      </c>
      <c r="AB889" s="20">
        <f t="shared" ca="1" si="81"/>
        <v>126</v>
      </c>
      <c r="AC889" s="20">
        <f t="shared" ca="1" si="82"/>
        <v>0</v>
      </c>
      <c r="AD889" s="20" t="str">
        <f ca="1">IF(AC889=0,"",IF(OR(ISBLANK(P889),ISBLANK(Q889)),"",IF(ISBLANK(VLOOKUP(A889,Database!A:AA,22,FALSE)),"",VLOOKUP(A889,Database!A:AA,22,FALSE))))</f>
        <v/>
      </c>
      <c r="AE889" s="20">
        <f ca="1">IFERROR(
   IF(
     OR(ISBLANK(P889),ISBLANK(Q889)),
     "",
     IF(
       AND(AB889&lt;&gt;"",OR(W889="Terminé",W889="En cours")),
       VLOOKUP(AD889,Setup_ScoreExactBonus!A:D,4,FALSE),
       0
     )),
  0)</f>
        <v>0</v>
      </c>
      <c r="AF889" s="21">
        <f t="shared" ca="1" si="83"/>
        <v>126</v>
      </c>
      <c r="AG889" s="21">
        <f ca="1">SUMIFS(AF$2:AF889,D$2:D889,D889)</f>
        <v>1334</v>
      </c>
    </row>
    <row r="890" spans="1:33" hidden="1" x14ac:dyDescent="0.35">
      <c r="A890" s="21">
        <f>IF(ISBLANK(B890),"",COUNTIF(B$2:B890,B890))-1</f>
        <v>32</v>
      </c>
      <c r="B890" s="27">
        <v>25</v>
      </c>
      <c r="C890" s="10">
        <f>VLOOKUP($A890+IF($A890=0,1,0),Database!$A:$Y,7,FALSE)</f>
        <v>46193.208333333336</v>
      </c>
      <c r="D890" s="21" t="str">
        <f>VLOOKUP(Pronostics!$B890,Setup_MPP!$A:$G,3,FALSE)</f>
        <v>leaw0808</v>
      </c>
      <c r="E890" s="21" t="str">
        <f>VLOOKUP(Pronostics!$B890,Setup_MPP!$A:$G,2,FALSE)</f>
        <v>Léa WALOCQ</v>
      </c>
      <c r="F890" s="21" t="str">
        <f>VLOOKUP($B890,Setup_MPP!$A:$E,4,FALSE)</f>
        <v>#D1B9EB</v>
      </c>
      <c r="G890" s="21" t="str">
        <f>VLOOKUP($B890,Setup_MPP!$A:$E,5,FALSE)</f>
        <v>#B58BC7</v>
      </c>
      <c r="H890" s="21" t="str">
        <f>IFERROR(IF(AND(A890&gt;=1,A890&lt;=104),VLOOKUP($A890,Location!$A:$J,6,FALSE),IF(A890=0,"Avant l'ouverture",IF(OR(A890=105,A890=106),"Bonus"))),"")</f>
        <v>Tour 2</v>
      </c>
      <c r="I890" s="21" t="str">
        <f>IF(LEFT(H890,4)="Tour",VLOOKUP(A890,Database!$A:$C,3,FALSE),"")</f>
        <v>D</v>
      </c>
      <c r="J890" s="21" t="str">
        <f>VLOOKUP($A890,Location!$A:$J,7,FALSE)</f>
        <v>Turquie</v>
      </c>
      <c r="K890" s="21" t="str">
        <f>IFERROR(VLOOKUP(J890,Setup_Team!$B:$C,2,FALSE), "TDB")</f>
        <v>TUR</v>
      </c>
      <c r="L890" s="21" t="str">
        <f>VLOOKUP($A890,Location!$A:$J,8,FALSE)</f>
        <v>Paraguay</v>
      </c>
      <c r="M890" s="21" t="str">
        <f>IFERROR(VLOOKUP(L890,Setup_Team!$B:$C,2,FALSE), "TDB")</f>
        <v>PRY</v>
      </c>
      <c r="N890" s="21" t="str">
        <f>VLOOKUP($A890,Location!$A:$J,9,FALSE)</f>
        <v>Santa Clara, Californie</v>
      </c>
      <c r="O890" s="21" t="str">
        <f>VLOOKUP($A890,Location!$A:$J,10,FALSE)</f>
        <v>Levi's Stadium</v>
      </c>
      <c r="P890" s="27">
        <v>1</v>
      </c>
      <c r="Q890" s="27">
        <v>1</v>
      </c>
      <c r="R890" s="27" t="str">
        <f t="shared" si="79"/>
        <v>1-1</v>
      </c>
      <c r="S890" s="21">
        <v>0</v>
      </c>
      <c r="T890" s="20">
        <f>VLOOKUP($A890,Database!$A:$Y,10,FALSE)</f>
        <v>84</v>
      </c>
      <c r="U890" s="20">
        <f>VLOOKUP($A890,Database!$A:$Y,11,FALSE)</f>
        <v>113</v>
      </c>
      <c r="V890" s="20">
        <f>VLOOKUP($A890,Database!$A:$Y,12,FALSE)</f>
        <v>126</v>
      </c>
      <c r="W890" s="20" t="str">
        <f>VLOOKUP(A890,Database!A:M,13,FALSE)</f>
        <v>Terminé</v>
      </c>
      <c r="X890" s="20">
        <f>VLOOKUP($A890,Database!$A:$Y,20,FALSE)</f>
        <v>0</v>
      </c>
      <c r="Y890" s="20">
        <f>VLOOKUP($A890,Database!$A:$Y,21,FALSE)</f>
        <v>1</v>
      </c>
      <c r="Z890" s="20">
        <f t="shared" si="78"/>
        <v>0</v>
      </c>
      <c r="AA890" s="20">
        <f t="shared" si="80"/>
        <v>0</v>
      </c>
      <c r="AB890" s="20">
        <f t="shared" ca="1" si="81"/>
        <v>0</v>
      </c>
      <c r="AC890" s="20">
        <f t="shared" ca="1" si="82"/>
        <v>0</v>
      </c>
      <c r="AD890" s="20" t="str">
        <f ca="1">IF(AC890=0,"",IF(OR(ISBLANK(P890),ISBLANK(Q890)),"",IF(ISBLANK(VLOOKUP(A890,Database!A:AA,22,FALSE)),"",VLOOKUP(A890,Database!A:AA,22,FALSE))))</f>
        <v/>
      </c>
      <c r="AE890" s="20">
        <f ca="1">IFERROR(
   IF(
     OR(ISBLANK(P890),ISBLANK(Q890)),
     "",
     IF(
       AND(AB890&lt;&gt;"",OR(W890="Terminé",W890="En cours")),
       VLOOKUP(AD890,Setup_ScoreExactBonus!A:D,4,FALSE),
       0
     )),
  0)</f>
        <v>0</v>
      </c>
      <c r="AF890" s="21">
        <f t="shared" ca="1" si="83"/>
        <v>0</v>
      </c>
      <c r="AG890" s="21">
        <f ca="1">SUMIFS(AF$2:AF890,D$2:D890,D890)</f>
        <v>1006</v>
      </c>
    </row>
    <row r="891" spans="1:33" hidden="1" x14ac:dyDescent="0.35">
      <c r="A891" s="21">
        <f>IF(ISBLANK(B891),"",COUNTIF(B$2:B891,B891))-1</f>
        <v>32</v>
      </c>
      <c r="B891" s="27">
        <v>26</v>
      </c>
      <c r="C891" s="10">
        <v>46184.875</v>
      </c>
      <c r="D891" s="21" t="str">
        <f>VLOOKUP(Pronostics!$B891,Setup_MPP!$A:$G,3,FALSE)</f>
        <v>Mohamad#5GGG1</v>
      </c>
      <c r="E891" s="21" t="str">
        <f>VLOOKUP(Pronostics!$B891,Setup_MPP!$A:$G,2,FALSE)</f>
        <v>Mohamad EL KAWAS</v>
      </c>
      <c r="F891" s="21" t="str">
        <f>VLOOKUP($B891,Setup_MPP!$A:$E,4,FALSE)</f>
        <v>#EB8787</v>
      </c>
      <c r="G891" s="21" t="str">
        <f>VLOOKUP($B891,Setup_MPP!$A:$E,5,FALSE)</f>
        <v>#368E2C</v>
      </c>
      <c r="H891" s="21" t="str">
        <f>IFERROR(IF(AND(A891&gt;=1,A891&lt;=104),VLOOKUP($A891,Location!$A:$J,6,FALSE),IF(A891=0,"Avant l'ouverture",IF(OR(A891=105,A891=106),"Bonus"))),"")</f>
        <v>Tour 2</v>
      </c>
      <c r="I891" s="21" t="str">
        <f>IF(LEFT(H891,4)="Tour",VLOOKUP(A891,Database!$A:$C,3,FALSE),"")</f>
        <v>D</v>
      </c>
      <c r="J891" s="21" t="str">
        <f>VLOOKUP($A891,Location!$A:$J,7,FALSE)</f>
        <v>Turquie</v>
      </c>
      <c r="K891" s="21" t="str">
        <f>IFERROR(VLOOKUP(J891,Setup_Team!$B:$C,2,FALSE), "TDB")</f>
        <v>TUR</v>
      </c>
      <c r="L891" s="21" t="str">
        <f>VLOOKUP($A891,Location!$A:$J,8,FALSE)</f>
        <v>Paraguay</v>
      </c>
      <c r="M891" s="21" t="str">
        <f>IFERROR(VLOOKUP(L891,Setup_Team!$B:$C,2,FALSE), "TDB")</f>
        <v>PRY</v>
      </c>
      <c r="P891" s="21">
        <v>2</v>
      </c>
      <c r="Q891" s="21">
        <v>1</v>
      </c>
      <c r="R891" s="27" t="str">
        <f t="shared" si="79"/>
        <v>2-1</v>
      </c>
      <c r="S891" s="21">
        <v>0</v>
      </c>
      <c r="T891" s="20">
        <f>VLOOKUP($A891,Database!$A:$Y,10,FALSE)</f>
        <v>84</v>
      </c>
      <c r="U891" s="20">
        <f>VLOOKUP($A891,Database!$A:$Y,11,FALSE)</f>
        <v>113</v>
      </c>
      <c r="V891" s="20">
        <f>VLOOKUP($A891,Database!$A:$Y,12,FALSE)</f>
        <v>126</v>
      </c>
      <c r="W891" s="20" t="str">
        <f>VLOOKUP(A891,Database!A:M,13,FALSE)</f>
        <v>Terminé</v>
      </c>
      <c r="X891" s="20">
        <f>VLOOKUP($A891,Database!$A:$Y,20,FALSE)</f>
        <v>0</v>
      </c>
      <c r="Y891" s="20">
        <f>VLOOKUP($A891,Database!$A:$Y,21,FALSE)</f>
        <v>1</v>
      </c>
      <c r="Z891" s="20">
        <f t="shared" si="78"/>
        <v>0</v>
      </c>
      <c r="AA891" s="20">
        <f t="shared" si="80"/>
        <v>0</v>
      </c>
      <c r="AB891" s="20">
        <f t="shared" ca="1" si="81"/>
        <v>0</v>
      </c>
      <c r="AC891" s="20">
        <f t="shared" ca="1" si="82"/>
        <v>0</v>
      </c>
      <c r="AD891" s="20" t="str">
        <f ca="1">IF(AC891=0,"",IF(OR(ISBLANK(P891),ISBLANK(Q891)),"",IF(ISBLANK(VLOOKUP(A891,Database!A:AA,22,FALSE)),"",VLOOKUP(A891,Database!A:AA,22,FALSE))))</f>
        <v/>
      </c>
      <c r="AE891" s="20">
        <f ca="1">IFERROR(
   IF(
     OR(ISBLANK(P891),ISBLANK(Q891)),
     "",
     IF(
       AND(AB891&lt;&gt;"",OR(W891="Terminé",W891="En cours")),
       VLOOKUP(AD891,Setup_ScoreExactBonus!A:D,4,FALSE),
       0
     )),
  0)</f>
        <v>0</v>
      </c>
      <c r="AF891" s="21">
        <f t="shared" ca="1" si="83"/>
        <v>0</v>
      </c>
      <c r="AG891" s="21">
        <f ca="1">SUMIFS(AF$2:AF891,D$2:D891,D891)</f>
        <v>744</v>
      </c>
    </row>
    <row r="892" spans="1:33" hidden="1" x14ac:dyDescent="0.35">
      <c r="A892" s="21">
        <f>IF(ISBLANK(B892),"",COUNTIF(B$2:B892,B892))-1</f>
        <v>32</v>
      </c>
      <c r="B892" s="27">
        <v>27</v>
      </c>
      <c r="C892" s="10">
        <f>VLOOKUP($A892+IF($A892=0,1,0),Database!$A:$Y,7,FALSE)</f>
        <v>46193.208333333336</v>
      </c>
      <c r="D892" s="21" t="str">
        <f>VLOOKUP(Pronostics!$B892,Setup_MPP!$A:$G,3,FALSE)</f>
        <v>maryemkappa</v>
      </c>
      <c r="E892" s="21" t="str">
        <f>VLOOKUP(Pronostics!$B892,Setup_MPP!$A:$G,2,FALSE)</f>
        <v>Maryem GUIZANI</v>
      </c>
      <c r="F892" s="21" t="str">
        <f>VLOOKUP($B892,Setup_MPP!$A:$E,4,FALSE)</f>
        <v>#BCA2F4</v>
      </c>
      <c r="G892" s="21" t="str">
        <f>VLOOKUP($B892,Setup_MPP!$A:$E,5,FALSE)</f>
        <v>#6D3DD5</v>
      </c>
      <c r="H892" s="21" t="str">
        <f>IFERROR(IF(AND(A892&gt;=1,A892&lt;=104),VLOOKUP($A892,Location!$A:$J,6,FALSE),IF(A892=0,"Avant l'ouverture",IF(OR(A892=105,A892=106),"Bonus"))),"")</f>
        <v>Tour 2</v>
      </c>
      <c r="I892" s="21" t="str">
        <f>IF(LEFT(H892,4)="Tour",VLOOKUP(A892,Database!$A:$C,3,FALSE),"")</f>
        <v>D</v>
      </c>
      <c r="J892" s="21" t="str">
        <f>VLOOKUP($A892,Location!$A:$J,7,FALSE)</f>
        <v>Turquie</v>
      </c>
      <c r="K892" s="21" t="str">
        <f>IFERROR(VLOOKUP(J892,Setup_Team!$B:$C,2,FALSE), "TDB")</f>
        <v>TUR</v>
      </c>
      <c r="L892" s="21" t="str">
        <f>VLOOKUP($A892,Location!$A:$J,8,FALSE)</f>
        <v>Paraguay</v>
      </c>
      <c r="M892" s="21" t="str">
        <f>IFERROR(VLOOKUP(L892,Setup_Team!$B:$C,2,FALSE), "TDB")</f>
        <v>PRY</v>
      </c>
      <c r="R892" s="27" t="str">
        <f t="shared" si="79"/>
        <v>0-0</v>
      </c>
      <c r="S892" s="21">
        <v>0</v>
      </c>
      <c r="T892" s="20">
        <f>VLOOKUP($A892,Database!$A:$Y,10,FALSE)</f>
        <v>84</v>
      </c>
      <c r="U892" s="20">
        <f>VLOOKUP($A892,Database!$A:$Y,11,FALSE)</f>
        <v>113</v>
      </c>
      <c r="V892" s="20">
        <f>VLOOKUP($A892,Database!$A:$Y,12,FALSE)</f>
        <v>126</v>
      </c>
      <c r="W892" s="20" t="str">
        <f>VLOOKUP(A892,Database!A:M,13,FALSE)</f>
        <v>Terminé</v>
      </c>
      <c r="X892" s="20">
        <f>VLOOKUP($A892,Database!$A:$Y,20,FALSE)</f>
        <v>0</v>
      </c>
      <c r="Y892" s="20">
        <f>VLOOKUP($A892,Database!$A:$Y,21,FALSE)</f>
        <v>1</v>
      </c>
      <c r="Z892" s="20">
        <f t="shared" si="78"/>
        <v>1</v>
      </c>
      <c r="AA892" s="20" t="str">
        <f t="shared" si="80"/>
        <v/>
      </c>
      <c r="AB892" s="20">
        <f t="shared" ca="1" si="81"/>
        <v>0</v>
      </c>
      <c r="AC892" s="20">
        <f t="shared" ca="1" si="82"/>
        <v>0</v>
      </c>
      <c r="AD892" s="20" t="str">
        <f ca="1">IF(AC892=0,"",IF(OR(ISBLANK(P892),ISBLANK(Q892)),"",IF(ISBLANK(VLOOKUP(A892,Database!A:AA,22,FALSE)),"",VLOOKUP(A892,Database!A:AA,22,FALSE))))</f>
        <v/>
      </c>
      <c r="AE892" s="20" t="str">
        <f>IFERROR(
   IF(
     OR(ISBLANK(P892),ISBLANK(Q892)),
     "",
     IF(
       AND(AB892&lt;&gt;"",OR(W892="Terminé",W892="En cours")),
       VLOOKUP(AD892,Setup_ScoreExactBonus!A:D,4,FALSE),
       0
     )),
  0)</f>
        <v/>
      </c>
      <c r="AF892" s="21">
        <f t="shared" si="83"/>
        <v>0</v>
      </c>
      <c r="AG892" s="21">
        <f ca="1">SUMIFS(AF$2:AF892,D$2:D892,D892)</f>
        <v>307</v>
      </c>
    </row>
    <row r="893" spans="1:33" hidden="1" x14ac:dyDescent="0.35">
      <c r="A893" s="21">
        <f>IF(ISBLANK(B893),"",COUNTIF(B$2:B893,B893))-1</f>
        <v>33</v>
      </c>
      <c r="B893" s="27">
        <v>1</v>
      </c>
      <c r="C893" s="10">
        <f>VLOOKUP($A893+IF($A893=0,1,0),Database!$A:$Y,7,FALSE)</f>
        <v>46193.791666666664</v>
      </c>
      <c r="D893" s="21" t="str">
        <f>VLOOKUP(Pronostics!$B893,Setup_MPP!$A:$G,3,FALSE)</f>
        <v>_Nicolas_LM_</v>
      </c>
      <c r="E893" s="21" t="str">
        <f>VLOOKUP(Pronostics!$B893,Setup_MPP!$A:$G,2,FALSE)</f>
        <v>Nicolas LE MOUEL</v>
      </c>
      <c r="F893" s="21" t="str">
        <f>VLOOKUP($B893,Setup_MPP!$A:$E,4,FALSE)</f>
        <v>#F7C79D</v>
      </c>
      <c r="G893" s="21" t="str">
        <f>VLOOKUP($B893,Setup_MPP!$A:$E,5,FALSE)</f>
        <v>#FFBE85</v>
      </c>
      <c r="H893" s="21" t="str">
        <f>IFERROR(IF(AND(A893&gt;=1,A893&lt;=104),VLOOKUP($A893,Location!$A:$J,6,FALSE),IF(A893=0,"Avant l'ouverture",IF(OR(A893=105,A893=106),"Bonus"))),"")</f>
        <v>Tour 2</v>
      </c>
      <c r="I893" s="21" t="str">
        <f>IF(LEFT(H893,4)="Tour",VLOOKUP(A893,Database!$A:$C,3,FALSE),"")</f>
        <v>F</v>
      </c>
      <c r="J893" s="21" t="str">
        <f>VLOOKUP($A893,Location!$A:$J,7,FALSE)</f>
        <v>Pays-Bas</v>
      </c>
      <c r="K893" s="21" t="str">
        <f>IFERROR(VLOOKUP(J893,Setup_Team!$B:$C,2,FALSE), "TDB")</f>
        <v>NLD</v>
      </c>
      <c r="L893" s="21" t="str">
        <f>VLOOKUP($A893,Location!$A:$J,8,FALSE)</f>
        <v>Suède</v>
      </c>
      <c r="M893" s="21" t="str">
        <f>IFERROR(VLOOKUP(L893,Setup_Team!$B:$C,2,FALSE), "TDB")</f>
        <v>SWE</v>
      </c>
      <c r="N893" s="21" t="str">
        <f>VLOOKUP($A893,Location!$A:$J,9,FALSE)</f>
        <v>Houston, Texas</v>
      </c>
      <c r="O893" s="21" t="str">
        <f>VLOOKUP($A893,Location!$A:$J,10,FALSE)</f>
        <v>NRG Stadium</v>
      </c>
      <c r="P893" s="27">
        <v>3</v>
      </c>
      <c r="Q893" s="27">
        <v>1</v>
      </c>
      <c r="R893" s="27" t="str">
        <f t="shared" si="79"/>
        <v>3-1</v>
      </c>
      <c r="S893" s="21">
        <v>0</v>
      </c>
      <c r="T893" s="20">
        <f>VLOOKUP($A893,Database!$A:$Y,10,FALSE)</f>
        <v>67</v>
      </c>
      <c r="U893" s="20">
        <f>VLOOKUP($A893,Database!$A:$Y,11,FALSE)</f>
        <v>122</v>
      </c>
      <c r="V893" s="20">
        <f>VLOOKUP($A893,Database!$A:$Y,12,FALSE)</f>
        <v>131</v>
      </c>
      <c r="W893" s="20" t="str">
        <f>VLOOKUP(A893,Database!A:M,13,FALSE)</f>
        <v>Terminé</v>
      </c>
      <c r="X893" s="20">
        <f>VLOOKUP($A893,Database!$A:$Y,20,FALSE)</f>
        <v>5</v>
      </c>
      <c r="Y893" s="20">
        <f>VLOOKUP($A893,Database!$A:$Y,21,FALSE)</f>
        <v>1</v>
      </c>
      <c r="Z893" s="20">
        <f t="shared" si="78"/>
        <v>0</v>
      </c>
      <c r="AA893" s="20">
        <f t="shared" si="80"/>
        <v>1</v>
      </c>
      <c r="AB893" s="20">
        <f t="shared" ca="1" si="81"/>
        <v>67</v>
      </c>
      <c r="AC893" s="20">
        <f t="shared" ca="1" si="82"/>
        <v>0</v>
      </c>
      <c r="AD893" s="20" t="str">
        <f ca="1">IF(AC893=0,"",IF(OR(ISBLANK(P893),ISBLANK(Q893)),"",IF(ISBLANK(VLOOKUP(A893,Database!A:AA,22,FALSE)),"",VLOOKUP(A893,Database!A:AA,22,FALSE))))</f>
        <v/>
      </c>
      <c r="AE893" s="20">
        <f ca="1">IFERROR(
   IF(
     OR(ISBLANK(P893),ISBLANK(Q893)),
     "",
     IF(
       AND(AB893&lt;&gt;"",OR(W893="Terminé",W893="En cours")),
       VLOOKUP(AD893,Setup_ScoreExactBonus!A:D,4,FALSE),
       0
     )),
  0)</f>
        <v>0</v>
      </c>
      <c r="AF893" s="21">
        <f t="shared" ca="1" si="83"/>
        <v>67</v>
      </c>
      <c r="AG893" s="21">
        <f ca="1">SUMIFS(AF$2:AF893,D$2:D893,D893)</f>
        <v>1196</v>
      </c>
    </row>
    <row r="894" spans="1:33" hidden="1" x14ac:dyDescent="0.35">
      <c r="A894" s="21">
        <f>IF(ISBLANK(B894),"",COUNTIF(B$2:B894,B894))-1</f>
        <v>33</v>
      </c>
      <c r="B894" s="27">
        <v>2</v>
      </c>
      <c r="C894" s="10">
        <f>VLOOKUP($A894+IF($A894=0,1,0),Database!$A:$Y,7,FALSE)</f>
        <v>46193.791666666664</v>
      </c>
      <c r="D894" s="21" t="str">
        <f>VLOOKUP(Pronostics!$B894,Setup_MPP!$A:$G,3,FALSE)</f>
        <v>leaelaz</v>
      </c>
      <c r="E894" s="21" t="str">
        <f>VLOOKUP(Pronostics!$B894,Setup_MPP!$A:$G,2,FALSE)</f>
        <v>Léa EL ASERY</v>
      </c>
      <c r="F894" s="21" t="str">
        <f>VLOOKUP($B894,Setup_MPP!$A:$E,4,FALSE)</f>
        <v>#FFBEBE</v>
      </c>
      <c r="G894" s="21" t="str">
        <f>VLOOKUP($B894,Setup_MPP!$A:$E,5,FALSE)</f>
        <v>#DF6868</v>
      </c>
      <c r="H894" s="21" t="str">
        <f>IFERROR(IF(AND(A894&gt;=1,A894&lt;=104),VLOOKUP($A894,Location!$A:$J,6,FALSE),IF(A894=0,"Avant l'ouverture",IF(OR(A894=105,A894=106),"Bonus"))),"")</f>
        <v>Tour 2</v>
      </c>
      <c r="I894" s="21" t="str">
        <f>IF(LEFT(H894,4)="Tour",VLOOKUP(A894,Database!$A:$C,3,FALSE),"")</f>
        <v>F</v>
      </c>
      <c r="J894" s="21" t="str">
        <f>VLOOKUP($A894,Location!$A:$J,7,FALSE)</f>
        <v>Pays-Bas</v>
      </c>
      <c r="K894" s="21" t="str">
        <f>IFERROR(VLOOKUP(J894,Setup_Team!$B:$C,2,FALSE), "TDB")</f>
        <v>NLD</v>
      </c>
      <c r="L894" s="21" t="str">
        <f>VLOOKUP($A894,Location!$A:$J,8,FALSE)</f>
        <v>Suède</v>
      </c>
      <c r="M894" s="21" t="str">
        <f>IFERROR(VLOOKUP(L894,Setup_Team!$B:$C,2,FALSE), "TDB")</f>
        <v>SWE</v>
      </c>
      <c r="N894" s="21" t="str">
        <f>VLOOKUP($A894,Location!$A:$J,9,FALSE)</f>
        <v>Houston, Texas</v>
      </c>
      <c r="O894" s="21" t="str">
        <f>VLOOKUP($A894,Location!$A:$J,10,FALSE)</f>
        <v>NRG Stadium</v>
      </c>
      <c r="P894" s="27">
        <v>2</v>
      </c>
      <c r="Q894" s="27">
        <v>2</v>
      </c>
      <c r="R894" s="27" t="str">
        <f t="shared" si="79"/>
        <v>2-2</v>
      </c>
      <c r="S894" s="21">
        <v>0</v>
      </c>
      <c r="T894" s="20">
        <f>VLOOKUP($A894,Database!$A:$Y,10,FALSE)</f>
        <v>67</v>
      </c>
      <c r="U894" s="20">
        <f>VLOOKUP($A894,Database!$A:$Y,11,FALSE)</f>
        <v>122</v>
      </c>
      <c r="V894" s="20">
        <f>VLOOKUP($A894,Database!$A:$Y,12,FALSE)</f>
        <v>131</v>
      </c>
      <c r="W894" s="20" t="str">
        <f>VLOOKUP(A894,Database!A:M,13,FALSE)</f>
        <v>Terminé</v>
      </c>
      <c r="X894" s="20">
        <f>VLOOKUP($A894,Database!$A:$Y,20,FALSE)</f>
        <v>5</v>
      </c>
      <c r="Y894" s="20">
        <f>VLOOKUP($A894,Database!$A:$Y,21,FALSE)</f>
        <v>1</v>
      </c>
      <c r="Z894" s="20">
        <f t="shared" si="78"/>
        <v>0</v>
      </c>
      <c r="AA894" s="20">
        <f t="shared" si="80"/>
        <v>0</v>
      </c>
      <c r="AB894" s="20">
        <f t="shared" ca="1" si="81"/>
        <v>0</v>
      </c>
      <c r="AC894" s="20">
        <f t="shared" ca="1" si="82"/>
        <v>0</v>
      </c>
      <c r="AD894" s="20" t="str">
        <f ca="1">IF(AC894=0,"",IF(OR(ISBLANK(P894),ISBLANK(Q894)),"",IF(ISBLANK(VLOOKUP(A894,Database!A:AA,22,FALSE)),"",VLOOKUP(A894,Database!A:AA,22,FALSE))))</f>
        <v/>
      </c>
      <c r="AE894" s="20">
        <f ca="1">IFERROR(
   IF(
     OR(ISBLANK(P894),ISBLANK(Q894)),
     "",
     IF(
       AND(AB894&lt;&gt;"",OR(W894="Terminé",W894="En cours")),
       VLOOKUP(AD894,Setup_ScoreExactBonus!A:D,4,FALSE),
       0
     )),
  0)</f>
        <v>0</v>
      </c>
      <c r="AF894" s="21">
        <f t="shared" ca="1" si="83"/>
        <v>0</v>
      </c>
      <c r="AG894" s="21">
        <f ca="1">SUMIFS(AF$2:AF894,D$2:D894,D894)</f>
        <v>1358</v>
      </c>
    </row>
    <row r="895" spans="1:33" hidden="1" x14ac:dyDescent="0.35">
      <c r="A895" s="21">
        <f>IF(ISBLANK(B895),"",COUNTIF(B$2:B895,B895))-1</f>
        <v>33</v>
      </c>
      <c r="B895" s="27">
        <v>3</v>
      </c>
      <c r="C895" s="10">
        <f>VLOOKUP($A895+IF($A895=0,1,0),Database!$A:$Y,7,FALSE)</f>
        <v>46193.791666666664</v>
      </c>
      <c r="D895" s="21" t="str">
        <f>VLOOKUP(Pronostics!$B895,Setup_MPP!$A:$G,3,FALSE)</f>
        <v>PasMetalleux</v>
      </c>
      <c r="E895" s="21" t="str">
        <f>VLOOKUP(Pronostics!$B895,Setup_MPP!$A:$G,2,FALSE)</f>
        <v>Elwenn JOUBREL</v>
      </c>
      <c r="F895" s="21" t="str">
        <f>VLOOKUP($B895,Setup_MPP!$A:$E,4,FALSE)</f>
        <v>#F5C7FC</v>
      </c>
      <c r="G895" s="21" t="str">
        <f>VLOOKUP($B895,Setup_MPP!$A:$E,5,FALSE)</f>
        <v>#C489CF</v>
      </c>
      <c r="H895" s="21" t="str">
        <f>IFERROR(IF(AND(A895&gt;=1,A895&lt;=104),VLOOKUP($A895,Location!$A:$J,6,FALSE),IF(A895=0,"Avant l'ouverture",IF(OR(A895=105,A895=106),"Bonus"))),"")</f>
        <v>Tour 2</v>
      </c>
      <c r="I895" s="21" t="str">
        <f>IF(LEFT(H895,4)="Tour",VLOOKUP(A895,Database!$A:$C,3,FALSE),"")</f>
        <v>F</v>
      </c>
      <c r="J895" s="21" t="str">
        <f>VLOOKUP($A895,Location!$A:$J,7,FALSE)</f>
        <v>Pays-Bas</v>
      </c>
      <c r="K895" s="21" t="str">
        <f>IFERROR(VLOOKUP(J895,Setup_Team!$B:$C,2,FALSE), "TDB")</f>
        <v>NLD</v>
      </c>
      <c r="L895" s="21" t="str">
        <f>VLOOKUP($A895,Location!$A:$J,8,FALSE)</f>
        <v>Suède</v>
      </c>
      <c r="M895" s="21" t="str">
        <f>IFERROR(VLOOKUP(L895,Setup_Team!$B:$C,2,FALSE), "TDB")</f>
        <v>SWE</v>
      </c>
      <c r="N895" s="21" t="str">
        <f>VLOOKUP($A895,Location!$A:$J,9,FALSE)</f>
        <v>Houston, Texas</v>
      </c>
      <c r="O895" s="21" t="str">
        <f>VLOOKUP($A895,Location!$A:$J,10,FALSE)</f>
        <v>NRG Stadium</v>
      </c>
      <c r="P895" s="27">
        <v>1</v>
      </c>
      <c r="Q895" s="27">
        <v>1</v>
      </c>
      <c r="R895" s="27" t="str">
        <f t="shared" si="79"/>
        <v>1-1</v>
      </c>
      <c r="S895" s="21">
        <v>0</v>
      </c>
      <c r="T895" s="20">
        <f>VLOOKUP($A895,Database!$A:$Y,10,FALSE)</f>
        <v>67</v>
      </c>
      <c r="U895" s="20">
        <f>VLOOKUP($A895,Database!$A:$Y,11,FALSE)</f>
        <v>122</v>
      </c>
      <c r="V895" s="20">
        <f>VLOOKUP($A895,Database!$A:$Y,12,FALSE)</f>
        <v>131</v>
      </c>
      <c r="W895" s="20" t="str">
        <f>VLOOKUP(A895,Database!A:M,13,FALSE)</f>
        <v>Terminé</v>
      </c>
      <c r="X895" s="20">
        <f>VLOOKUP($A895,Database!$A:$Y,20,FALSE)</f>
        <v>5</v>
      </c>
      <c r="Y895" s="20">
        <f>VLOOKUP($A895,Database!$A:$Y,21,FALSE)</f>
        <v>1</v>
      </c>
      <c r="Z895" s="20">
        <f t="shared" si="78"/>
        <v>0</v>
      </c>
      <c r="AA895" s="20">
        <f t="shared" si="80"/>
        <v>0</v>
      </c>
      <c r="AB895" s="20">
        <f t="shared" ca="1" si="81"/>
        <v>0</v>
      </c>
      <c r="AC895" s="20">
        <f t="shared" ca="1" si="82"/>
        <v>0</v>
      </c>
      <c r="AD895" s="20" t="str">
        <f ca="1">IF(AC895=0,"",IF(OR(ISBLANK(P895),ISBLANK(Q895)),"",IF(ISBLANK(VLOOKUP(A895,Database!A:AA,22,FALSE)),"",VLOOKUP(A895,Database!A:AA,22,FALSE))))</f>
        <v/>
      </c>
      <c r="AE895" s="20">
        <f ca="1">IFERROR(
   IF(
     OR(ISBLANK(P895),ISBLANK(Q895)),
     "",
     IF(
       AND(AB895&lt;&gt;"",OR(W895="Terminé",W895="En cours")),
       VLOOKUP(AD895,Setup_ScoreExactBonus!A:D,4,FALSE),
       0
     )),
  0)</f>
        <v>0</v>
      </c>
      <c r="AF895" s="21">
        <f t="shared" ca="1" si="83"/>
        <v>0</v>
      </c>
      <c r="AG895" s="21">
        <f ca="1">SUMIFS(AF$2:AF895,D$2:D895,D895)</f>
        <v>1491</v>
      </c>
    </row>
    <row r="896" spans="1:33" hidden="1" x14ac:dyDescent="0.35">
      <c r="A896" s="21">
        <f>IF(ISBLANK(B896),"",COUNTIF(B$2:B896,B896))-1</f>
        <v>33</v>
      </c>
      <c r="B896" s="27">
        <v>4</v>
      </c>
      <c r="C896" s="10">
        <f>VLOOKUP($A896+IF($A896=0,1,0),Database!$A:$Y,7,FALSE)</f>
        <v>46193.791666666664</v>
      </c>
      <c r="D896" s="21" t="str">
        <f>VLOOKUP(Pronostics!$B896,Setup_MPP!$A:$G,3,FALSE)</f>
        <v>Popo444</v>
      </c>
      <c r="E896" s="21" t="str">
        <f>VLOOKUP(Pronostics!$B896,Setup_MPP!$A:$G,2,FALSE)</f>
        <v>Pauline OLIVIER</v>
      </c>
      <c r="F896" s="21" t="str">
        <f>VLOOKUP($B896,Setup_MPP!$A:$E,4,FALSE)</f>
        <v>#A5EA7F</v>
      </c>
      <c r="G896" s="21" t="str">
        <f>VLOOKUP($B896,Setup_MPP!$A:$E,5,FALSE)</f>
        <v>#80C65A</v>
      </c>
      <c r="H896" s="21" t="str">
        <f>IFERROR(IF(AND(A896&gt;=1,A896&lt;=104),VLOOKUP($A896,Location!$A:$J,6,FALSE),IF(A896=0,"Avant l'ouverture",IF(OR(A896=105,A896=106),"Bonus"))),"")</f>
        <v>Tour 2</v>
      </c>
      <c r="I896" s="21" t="str">
        <f>IF(LEFT(H896,4)="Tour",VLOOKUP(A896,Database!$A:$C,3,FALSE),"")</f>
        <v>F</v>
      </c>
      <c r="J896" s="21" t="str">
        <f>VLOOKUP($A896,Location!$A:$J,7,FALSE)</f>
        <v>Pays-Bas</v>
      </c>
      <c r="K896" s="21" t="str">
        <f>IFERROR(VLOOKUP(J896,Setup_Team!$B:$C,2,FALSE), "TDB")</f>
        <v>NLD</v>
      </c>
      <c r="L896" s="21" t="str">
        <f>VLOOKUP($A896,Location!$A:$J,8,FALSE)</f>
        <v>Suède</v>
      </c>
      <c r="M896" s="21" t="str">
        <f>IFERROR(VLOOKUP(L896,Setup_Team!$B:$C,2,FALSE), "TDB")</f>
        <v>SWE</v>
      </c>
      <c r="N896" s="21" t="str">
        <f>VLOOKUP($A896,Location!$A:$J,9,FALSE)</f>
        <v>Houston, Texas</v>
      </c>
      <c r="O896" s="21" t="str">
        <f>VLOOKUP($A896,Location!$A:$J,10,FALSE)</f>
        <v>NRG Stadium</v>
      </c>
      <c r="P896" s="27">
        <v>1</v>
      </c>
      <c r="Q896" s="27">
        <v>0</v>
      </c>
      <c r="R896" s="27" t="str">
        <f t="shared" si="79"/>
        <v>1-0</v>
      </c>
      <c r="S896" s="21">
        <v>0</v>
      </c>
      <c r="T896" s="20">
        <f>VLOOKUP($A896,Database!$A:$Y,10,FALSE)</f>
        <v>67</v>
      </c>
      <c r="U896" s="20">
        <f>VLOOKUP($A896,Database!$A:$Y,11,FALSE)</f>
        <v>122</v>
      </c>
      <c r="V896" s="20">
        <f>VLOOKUP($A896,Database!$A:$Y,12,FALSE)</f>
        <v>131</v>
      </c>
      <c r="W896" s="20" t="str">
        <f>VLOOKUP(A896,Database!A:M,13,FALSE)</f>
        <v>Terminé</v>
      </c>
      <c r="X896" s="20">
        <f>VLOOKUP($A896,Database!$A:$Y,20,FALSE)</f>
        <v>5</v>
      </c>
      <c r="Y896" s="20">
        <f>VLOOKUP($A896,Database!$A:$Y,21,FALSE)</f>
        <v>1</v>
      </c>
      <c r="Z896" s="20">
        <f t="shared" si="78"/>
        <v>0</v>
      </c>
      <c r="AA896" s="20">
        <f t="shared" si="80"/>
        <v>1</v>
      </c>
      <c r="AB896" s="20">
        <f t="shared" ca="1" si="81"/>
        <v>67</v>
      </c>
      <c r="AC896" s="20">
        <f t="shared" ca="1" si="82"/>
        <v>0</v>
      </c>
      <c r="AD896" s="20" t="str">
        <f ca="1">IF(AC896=0,"",IF(OR(ISBLANK(P896),ISBLANK(Q896)),"",IF(ISBLANK(VLOOKUP(A896,Database!A:AA,22,FALSE)),"",VLOOKUP(A896,Database!A:AA,22,FALSE))))</f>
        <v/>
      </c>
      <c r="AE896" s="20">
        <f ca="1">IFERROR(
   IF(
     OR(ISBLANK(P896),ISBLANK(Q896)),
     "",
     IF(
       AND(AB896&lt;&gt;"",OR(W896="Terminé",W896="En cours")),
       VLOOKUP(AD896,Setup_ScoreExactBonus!A:D,4,FALSE),
       0
     )),
  0)</f>
        <v>0</v>
      </c>
      <c r="AF896" s="21">
        <f t="shared" ca="1" si="83"/>
        <v>67</v>
      </c>
      <c r="AG896" s="21">
        <f ca="1">SUMIFS(AF$2:AF896,D$2:D896,D896)</f>
        <v>1054</v>
      </c>
    </row>
    <row r="897" spans="1:33" hidden="1" x14ac:dyDescent="0.35">
      <c r="A897" s="21">
        <f>IF(ISBLANK(B897),"",COUNTIF(B$2:B897,B897))-1</f>
        <v>33</v>
      </c>
      <c r="B897" s="27">
        <v>5</v>
      </c>
      <c r="C897" s="10">
        <f>VLOOKUP($A897+IF($A897=0,1,0),Database!$A:$Y,7,FALSE)</f>
        <v>46193.791666666664</v>
      </c>
      <c r="D897" s="21" t="str">
        <f>VLOOKUP(Pronostics!$B897,Setup_MPP!$A:$G,3,FALSE)</f>
        <v>_Jujul</v>
      </c>
      <c r="E897" s="21" t="str">
        <f>VLOOKUP(Pronostics!$B897,Setup_MPP!$A:$G,2,FALSE)</f>
        <v>Julie BOISSIERE</v>
      </c>
      <c r="F897" s="21" t="str">
        <f>VLOOKUP($B897,Setup_MPP!$A:$E,4,FALSE)</f>
        <v>#D890FF</v>
      </c>
      <c r="G897" s="21" t="str">
        <f>VLOOKUP($B897,Setup_MPP!$A:$E,5,FALSE)</f>
        <v>#B750EF</v>
      </c>
      <c r="H897" s="21" t="str">
        <f>IFERROR(IF(AND(A897&gt;=1,A897&lt;=104),VLOOKUP($A897,Location!$A:$J,6,FALSE),IF(A897=0,"Avant l'ouverture",IF(OR(A897=105,A897=106),"Bonus"))),"")</f>
        <v>Tour 2</v>
      </c>
      <c r="I897" s="21" t="str">
        <f>IF(LEFT(H897,4)="Tour",VLOOKUP(A897,Database!$A:$C,3,FALSE),"")</f>
        <v>F</v>
      </c>
      <c r="J897" s="21" t="str">
        <f>VLOOKUP($A897,Location!$A:$J,7,FALSE)</f>
        <v>Pays-Bas</v>
      </c>
      <c r="K897" s="21" t="str">
        <f>IFERROR(VLOOKUP(J897,Setup_Team!$B:$C,2,FALSE), "TDB")</f>
        <v>NLD</v>
      </c>
      <c r="L897" s="21" t="str">
        <f>VLOOKUP($A897,Location!$A:$J,8,FALSE)</f>
        <v>Suède</v>
      </c>
      <c r="M897" s="21" t="str">
        <f>IFERROR(VLOOKUP(L897,Setup_Team!$B:$C,2,FALSE), "TDB")</f>
        <v>SWE</v>
      </c>
      <c r="N897" s="21" t="str">
        <f>VLOOKUP($A897,Location!$A:$J,9,FALSE)</f>
        <v>Houston, Texas</v>
      </c>
      <c r="O897" s="21" t="str">
        <f>VLOOKUP($A897,Location!$A:$J,10,FALSE)</f>
        <v>NRG Stadium</v>
      </c>
      <c r="P897" s="27">
        <v>4</v>
      </c>
      <c r="Q897" s="27">
        <v>0</v>
      </c>
      <c r="R897" s="27" t="str">
        <f t="shared" si="79"/>
        <v>4-0</v>
      </c>
      <c r="S897" s="21">
        <v>0</v>
      </c>
      <c r="T897" s="20">
        <f>VLOOKUP($A897,Database!$A:$Y,10,FALSE)</f>
        <v>67</v>
      </c>
      <c r="U897" s="20">
        <f>VLOOKUP($A897,Database!$A:$Y,11,FALSE)</f>
        <v>122</v>
      </c>
      <c r="V897" s="20">
        <f>VLOOKUP($A897,Database!$A:$Y,12,FALSE)</f>
        <v>131</v>
      </c>
      <c r="W897" s="20" t="str">
        <f>VLOOKUP(A897,Database!A:M,13,FALSE)</f>
        <v>Terminé</v>
      </c>
      <c r="X897" s="20">
        <f>VLOOKUP($A897,Database!$A:$Y,20,FALSE)</f>
        <v>5</v>
      </c>
      <c r="Y897" s="20">
        <f>VLOOKUP($A897,Database!$A:$Y,21,FALSE)</f>
        <v>1</v>
      </c>
      <c r="Z897" s="20">
        <f t="shared" si="78"/>
        <v>0</v>
      </c>
      <c r="AA897" s="20">
        <f t="shared" si="80"/>
        <v>1</v>
      </c>
      <c r="AB897" s="20">
        <f t="shared" ca="1" si="81"/>
        <v>67</v>
      </c>
      <c r="AC897" s="20">
        <f t="shared" ca="1" si="82"/>
        <v>0</v>
      </c>
      <c r="AD897" s="20" t="str">
        <f ca="1">IF(AC897=0,"",IF(OR(ISBLANK(P897),ISBLANK(Q897)),"",IF(ISBLANK(VLOOKUP(A897,Database!A:AA,22,FALSE)),"",VLOOKUP(A897,Database!A:AA,22,FALSE))))</f>
        <v/>
      </c>
      <c r="AE897" s="20">
        <f ca="1">IFERROR(
   IF(
     OR(ISBLANK(P897),ISBLANK(Q897)),
     "",
     IF(
       AND(AB897&lt;&gt;"",OR(W897="Terminé",W897="En cours")),
       VLOOKUP(AD897,Setup_ScoreExactBonus!A:D,4,FALSE),
       0
     )),
  0)</f>
        <v>0</v>
      </c>
      <c r="AF897" s="21">
        <f t="shared" ca="1" si="83"/>
        <v>67</v>
      </c>
      <c r="AG897" s="21">
        <f ca="1">SUMIFS(AF$2:AF897,D$2:D897,D897)</f>
        <v>718</v>
      </c>
    </row>
    <row r="898" spans="1:33" hidden="1" x14ac:dyDescent="0.35">
      <c r="A898" s="21">
        <f>IF(ISBLANK(B898),"",COUNTIF(B$2:B898,B898))-1</f>
        <v>33</v>
      </c>
      <c r="B898" s="27">
        <v>6</v>
      </c>
      <c r="C898" s="10">
        <f>VLOOKUP($A898+IF($A898=0,1,0),Database!$A:$Y,7,FALSE)</f>
        <v>46193.791666666664</v>
      </c>
      <c r="D898" s="21" t="str">
        <f>VLOOKUP(Pronostics!$B898,Setup_MPP!$A:$G,3,FALSE)</f>
        <v>Julay</v>
      </c>
      <c r="E898" s="21" t="str">
        <f>VLOOKUP(Pronostics!$B898,Setup_MPP!$A:$G,2,FALSE)</f>
        <v>Julie BOUCHARD</v>
      </c>
      <c r="F898" s="21" t="str">
        <f>VLOOKUP($B898,Setup_MPP!$A:$E,4,FALSE)</f>
        <v>#A6F7B1</v>
      </c>
      <c r="G898" s="21" t="str">
        <f>VLOOKUP($B898,Setup_MPP!$A:$E,5,FALSE)</f>
        <v>#6EC179</v>
      </c>
      <c r="H898" s="21" t="str">
        <f>IFERROR(IF(AND(A898&gt;=1,A898&lt;=104),VLOOKUP($A898,Location!$A:$J,6,FALSE),IF(A898=0,"Avant l'ouverture",IF(OR(A898=105,A898=106),"Bonus"))),"")</f>
        <v>Tour 2</v>
      </c>
      <c r="I898" s="21" t="str">
        <f>IF(LEFT(H898,4)="Tour",VLOOKUP(A898,Database!$A:$C,3,FALSE),"")</f>
        <v>F</v>
      </c>
      <c r="J898" s="21" t="str">
        <f>VLOOKUP($A898,Location!$A:$J,7,FALSE)</f>
        <v>Pays-Bas</v>
      </c>
      <c r="K898" s="21" t="str">
        <f>IFERROR(VLOOKUP(J898,Setup_Team!$B:$C,2,FALSE), "TDB")</f>
        <v>NLD</v>
      </c>
      <c r="L898" s="21" t="str">
        <f>VLOOKUP($A898,Location!$A:$J,8,FALSE)</f>
        <v>Suède</v>
      </c>
      <c r="M898" s="21" t="str">
        <f>IFERROR(VLOOKUP(L898,Setup_Team!$B:$C,2,FALSE), "TDB")</f>
        <v>SWE</v>
      </c>
      <c r="N898" s="21" t="str">
        <f>VLOOKUP($A898,Location!$A:$J,9,FALSE)</f>
        <v>Houston, Texas</v>
      </c>
      <c r="O898" s="21" t="str">
        <f>VLOOKUP($A898,Location!$A:$J,10,FALSE)</f>
        <v>NRG Stadium</v>
      </c>
      <c r="P898" s="27">
        <v>2</v>
      </c>
      <c r="Q898" s="27">
        <v>1</v>
      </c>
      <c r="R898" s="27" t="str">
        <f t="shared" si="79"/>
        <v>2-1</v>
      </c>
      <c r="S898" s="21">
        <v>0</v>
      </c>
      <c r="T898" s="20">
        <f>VLOOKUP($A898,Database!$A:$Y,10,FALSE)</f>
        <v>67</v>
      </c>
      <c r="U898" s="20">
        <f>VLOOKUP($A898,Database!$A:$Y,11,FALSE)</f>
        <v>122</v>
      </c>
      <c r="V898" s="20">
        <f>VLOOKUP($A898,Database!$A:$Y,12,FALSE)</f>
        <v>131</v>
      </c>
      <c r="W898" s="20" t="str">
        <f>VLOOKUP(A898,Database!A:M,13,FALSE)</f>
        <v>Terminé</v>
      </c>
      <c r="X898" s="20">
        <f>VLOOKUP($A898,Database!$A:$Y,20,FALSE)</f>
        <v>5</v>
      </c>
      <c r="Y898" s="20">
        <f>VLOOKUP($A898,Database!$A:$Y,21,FALSE)</f>
        <v>1</v>
      </c>
      <c r="Z898" s="20">
        <f t="shared" ref="Z898:Z961" si="84">IF(A898=0,0,IF(W898="À venir",0,IF(AND(ISBLANK(P898),ISBLANK(Q898)),1,0)))</f>
        <v>0</v>
      </c>
      <c r="AA898" s="20">
        <f t="shared" si="80"/>
        <v>1</v>
      </c>
      <c r="AB898" s="20">
        <f t="shared" ca="1" si="81"/>
        <v>67</v>
      </c>
      <c r="AC898" s="20">
        <f t="shared" ca="1" si="82"/>
        <v>0</v>
      </c>
      <c r="AD898" s="20" t="str">
        <f ca="1">IF(AC898=0,"",IF(OR(ISBLANK(P898),ISBLANK(Q898)),"",IF(ISBLANK(VLOOKUP(A898,Database!A:AA,22,FALSE)),"",VLOOKUP(A898,Database!A:AA,22,FALSE))))</f>
        <v/>
      </c>
      <c r="AE898" s="20">
        <f ca="1">IFERROR(
   IF(
     OR(ISBLANK(P898),ISBLANK(Q898)),
     "",
     IF(
       AND(AB898&lt;&gt;"",OR(W898="Terminé",W898="En cours")),
       VLOOKUP(AD898,Setup_ScoreExactBonus!A:D,4,FALSE),
       0
     )),
  0)</f>
        <v>0</v>
      </c>
      <c r="AF898" s="21">
        <f t="shared" ca="1" si="83"/>
        <v>67</v>
      </c>
      <c r="AG898" s="21">
        <f ca="1">SUMIFS(AF$2:AF898,D$2:D898,D898)</f>
        <v>1315</v>
      </c>
    </row>
    <row r="899" spans="1:33" hidden="1" x14ac:dyDescent="0.35">
      <c r="A899" s="21">
        <f>IF(ISBLANK(B899),"",COUNTIF(B$2:B899,B899))-1</f>
        <v>33</v>
      </c>
      <c r="B899" s="27">
        <v>7</v>
      </c>
      <c r="C899" s="10">
        <f>VLOOKUP($A899+IF($A899=0,1,0),Database!$A:$Y,7,FALSE)</f>
        <v>46193.791666666664</v>
      </c>
      <c r="D899" s="21" t="str">
        <f>VLOOKUP(Pronostics!$B899,Setup_MPP!$A:$G,3,FALSE)</f>
        <v>__Vince__</v>
      </c>
      <c r="E899" s="21" t="str">
        <f>VLOOKUP(Pronostics!$B899,Setup_MPP!$A:$G,2,FALSE)</f>
        <v>Vincent FRAYSSE</v>
      </c>
      <c r="F899" s="21" t="str">
        <f>VLOOKUP($B899,Setup_MPP!$A:$E,4,FALSE)</f>
        <v>#B2EAE8</v>
      </c>
      <c r="G899" s="21" t="str">
        <f>VLOOKUP($B899,Setup_MPP!$A:$E,5,FALSE)</f>
        <v>#6CB4B1</v>
      </c>
      <c r="H899" s="21" t="str">
        <f>IFERROR(IF(AND(A899&gt;=1,A899&lt;=104),VLOOKUP($A899,Location!$A:$J,6,FALSE),IF(A899=0,"Avant l'ouverture",IF(OR(A899=105,A899=106),"Bonus"))),"")</f>
        <v>Tour 2</v>
      </c>
      <c r="I899" s="21" t="str">
        <f>IF(LEFT(H899,4)="Tour",VLOOKUP(A899,Database!$A:$C,3,FALSE),"")</f>
        <v>F</v>
      </c>
      <c r="J899" s="21" t="str">
        <f>VLOOKUP($A899,Location!$A:$J,7,FALSE)</f>
        <v>Pays-Bas</v>
      </c>
      <c r="K899" s="21" t="str">
        <f>IFERROR(VLOOKUP(J899,Setup_Team!$B:$C,2,FALSE), "TDB")</f>
        <v>NLD</v>
      </c>
      <c r="L899" s="21" t="str">
        <f>VLOOKUP($A899,Location!$A:$J,8,FALSE)</f>
        <v>Suède</v>
      </c>
      <c r="M899" s="21" t="str">
        <f>IFERROR(VLOOKUP(L899,Setup_Team!$B:$C,2,FALSE), "TDB")</f>
        <v>SWE</v>
      </c>
      <c r="N899" s="21" t="str">
        <f>VLOOKUP($A899,Location!$A:$J,9,FALSE)</f>
        <v>Houston, Texas</v>
      </c>
      <c r="O899" s="21" t="str">
        <f>VLOOKUP($A899,Location!$A:$J,10,FALSE)</f>
        <v>NRG Stadium</v>
      </c>
      <c r="P899" s="27">
        <v>1</v>
      </c>
      <c r="Q899" s="27">
        <v>1</v>
      </c>
      <c r="R899" s="27" t="str">
        <f t="shared" ref="R899:R962" si="85">IF(AND(A899&gt;0,A899&lt;=104,W899="Terminé"),TEXT(P899,"0")&amp;"-"&amp;TEXT(Q899,"0"),"")</f>
        <v>1-1</v>
      </c>
      <c r="S899" s="21">
        <v>0</v>
      </c>
      <c r="T899" s="20">
        <f>VLOOKUP($A899,Database!$A:$Y,10,FALSE)</f>
        <v>67</v>
      </c>
      <c r="U899" s="20">
        <f>VLOOKUP($A899,Database!$A:$Y,11,FALSE)</f>
        <v>122</v>
      </c>
      <c r="V899" s="20">
        <f>VLOOKUP($A899,Database!$A:$Y,12,FALSE)</f>
        <v>131</v>
      </c>
      <c r="W899" s="20" t="str">
        <f>VLOOKUP(A899,Database!A:M,13,FALSE)</f>
        <v>Terminé</v>
      </c>
      <c r="X899" s="20">
        <f>VLOOKUP($A899,Database!$A:$Y,20,FALSE)</f>
        <v>5</v>
      </c>
      <c r="Y899" s="20">
        <f>VLOOKUP($A899,Database!$A:$Y,21,FALSE)</f>
        <v>1</v>
      </c>
      <c r="Z899" s="20">
        <f t="shared" si="84"/>
        <v>0</v>
      </c>
      <c r="AA899" s="20">
        <f t="shared" si="80"/>
        <v>0</v>
      </c>
      <c r="AB899" s="20">
        <f t="shared" ca="1" si="81"/>
        <v>0</v>
      </c>
      <c r="AC899" s="20">
        <f t="shared" ca="1" si="82"/>
        <v>0</v>
      </c>
      <c r="AD899" s="20" t="str">
        <f ca="1">IF(AC899=0,"",IF(OR(ISBLANK(P899),ISBLANK(Q899)),"",IF(ISBLANK(VLOOKUP(A899,Database!A:AA,22,FALSE)),"",VLOOKUP(A899,Database!A:AA,22,FALSE))))</f>
        <v/>
      </c>
      <c r="AE899" s="20">
        <f ca="1">IFERROR(
   IF(
     OR(ISBLANK(P899),ISBLANK(Q899)),
     "",
     IF(
       AND(AB899&lt;&gt;"",OR(W899="Terminé",W899="En cours")),
       VLOOKUP(AD899,Setup_ScoreExactBonus!A:D,4,FALSE),
       0
     )),
  0)</f>
        <v>0</v>
      </c>
      <c r="AF899" s="21">
        <f t="shared" ca="1" si="83"/>
        <v>0</v>
      </c>
      <c r="AG899" s="21">
        <f ca="1">SUMIFS(AF$2:AF899,D$2:D899,D899)</f>
        <v>834</v>
      </c>
    </row>
    <row r="900" spans="1:33" hidden="1" x14ac:dyDescent="0.35">
      <c r="A900" s="21">
        <f>IF(ISBLANK(B900),"",COUNTIF(B$2:B900,B900))-1</f>
        <v>33</v>
      </c>
      <c r="B900" s="27">
        <v>8</v>
      </c>
      <c r="C900" s="10">
        <f>VLOOKUP($A900+IF($A900=0,1,0),Database!$A:$Y,7,FALSE)</f>
        <v>46193.791666666664</v>
      </c>
      <c r="D900" s="21" t="str">
        <f>VLOOKUP(Pronostics!$B900,Setup_MPP!$A:$G,3,FALSE)</f>
        <v>Louuiiis</v>
      </c>
      <c r="E900" s="21" t="str">
        <f>VLOOKUP(Pronostics!$B900,Setup_MPP!$A:$G,2,FALSE)</f>
        <v>Louis HARLE</v>
      </c>
      <c r="F900" s="21" t="str">
        <f>VLOOKUP($B900,Setup_MPP!$A:$E,4,FALSE)</f>
        <v>#EEF7B1</v>
      </c>
      <c r="G900" s="21" t="str">
        <f>VLOOKUP($B900,Setup_MPP!$A:$E,5,FALSE)</f>
        <v>#C1CB7D</v>
      </c>
      <c r="H900" s="21" t="str">
        <f>IFERROR(IF(AND(A900&gt;=1,A900&lt;=104),VLOOKUP($A900,Location!$A:$J,6,FALSE),IF(A900=0,"Avant l'ouverture",IF(OR(A900=105,A900=106),"Bonus"))),"")</f>
        <v>Tour 2</v>
      </c>
      <c r="I900" s="21" t="str">
        <f>IF(LEFT(H900,4)="Tour",VLOOKUP(A900,Database!$A:$C,3,FALSE),"")</f>
        <v>F</v>
      </c>
      <c r="J900" s="21" t="str">
        <f>VLOOKUP($A900,Location!$A:$J,7,FALSE)</f>
        <v>Pays-Bas</v>
      </c>
      <c r="K900" s="21" t="str">
        <f>IFERROR(VLOOKUP(J900,Setup_Team!$B:$C,2,FALSE), "TDB")</f>
        <v>NLD</v>
      </c>
      <c r="L900" s="21" t="str">
        <f>VLOOKUP($A900,Location!$A:$J,8,FALSE)</f>
        <v>Suède</v>
      </c>
      <c r="M900" s="21" t="str">
        <f>IFERROR(VLOOKUP(L900,Setup_Team!$B:$C,2,FALSE), "TDB")</f>
        <v>SWE</v>
      </c>
      <c r="N900" s="21" t="str">
        <f>VLOOKUP($A900,Location!$A:$J,9,FALSE)</f>
        <v>Houston, Texas</v>
      </c>
      <c r="O900" s="21" t="str">
        <f>VLOOKUP($A900,Location!$A:$J,10,FALSE)</f>
        <v>NRG Stadium</v>
      </c>
      <c r="P900" s="27">
        <v>1</v>
      </c>
      <c r="Q900" s="27">
        <v>1</v>
      </c>
      <c r="R900" s="27" t="str">
        <f t="shared" si="85"/>
        <v>1-1</v>
      </c>
      <c r="S900" s="21">
        <v>0</v>
      </c>
      <c r="T900" s="20">
        <f>VLOOKUP($A900,Database!$A:$Y,10,FALSE)</f>
        <v>67</v>
      </c>
      <c r="U900" s="20">
        <f>VLOOKUP($A900,Database!$A:$Y,11,FALSE)</f>
        <v>122</v>
      </c>
      <c r="V900" s="20">
        <f>VLOOKUP($A900,Database!$A:$Y,12,FALSE)</f>
        <v>131</v>
      </c>
      <c r="W900" s="20" t="str">
        <f>VLOOKUP(A900,Database!A:M,13,FALSE)</f>
        <v>Terminé</v>
      </c>
      <c r="X900" s="20">
        <f>VLOOKUP($A900,Database!$A:$Y,20,FALSE)</f>
        <v>5</v>
      </c>
      <c r="Y900" s="20">
        <f>VLOOKUP($A900,Database!$A:$Y,21,FALSE)</f>
        <v>1</v>
      </c>
      <c r="Z900" s="20">
        <f t="shared" si="84"/>
        <v>0</v>
      </c>
      <c r="AA900" s="20">
        <f t="shared" si="80"/>
        <v>0</v>
      </c>
      <c r="AB900" s="20">
        <f t="shared" ca="1" si="81"/>
        <v>0</v>
      </c>
      <c r="AC900" s="20">
        <f t="shared" ca="1" si="82"/>
        <v>0</v>
      </c>
      <c r="AD900" s="20" t="str">
        <f ca="1">IF(AC900=0,"",IF(OR(ISBLANK(P900),ISBLANK(Q900)),"",IF(ISBLANK(VLOOKUP(A900,Database!A:AA,22,FALSE)),"",VLOOKUP(A900,Database!A:AA,22,FALSE))))</f>
        <v/>
      </c>
      <c r="AE900" s="20">
        <f ca="1">IFERROR(
   IF(
     OR(ISBLANK(P900),ISBLANK(Q900)),
     "",
     IF(
       AND(AB900&lt;&gt;"",OR(W900="Terminé",W900="En cours")),
       VLOOKUP(AD900,Setup_ScoreExactBonus!A:D,4,FALSE),
       0
     )),
  0)</f>
        <v>0</v>
      </c>
      <c r="AF900" s="21">
        <f t="shared" ca="1" si="83"/>
        <v>0</v>
      </c>
      <c r="AG900" s="21">
        <f ca="1">SUMIFS(AF$2:AF900,D$2:D900,D900)</f>
        <v>1135</v>
      </c>
    </row>
    <row r="901" spans="1:33" x14ac:dyDescent="0.35">
      <c r="A901" s="21">
        <f>IF(ISBLANK(B901),"",COUNTIF(B$2:B901,B901))-1</f>
        <v>33</v>
      </c>
      <c r="B901" s="27">
        <v>9</v>
      </c>
      <c r="C901" s="10">
        <f>VLOOKUP($A901+IF($A901=0,1,0),Database!$A:$Y,7,FALSE)</f>
        <v>46193.791666666664</v>
      </c>
      <c r="D901" s="21" t="str">
        <f>VLOOKUP(Pronostics!$B901,Setup_MPP!$A:$G,3,FALSE)</f>
        <v>Aurelien_dpq</v>
      </c>
      <c r="E901" s="21" t="str">
        <f>VLOOKUP(Pronostics!$B901,Setup_MPP!$A:$G,2,FALSE)</f>
        <v>Aurélien DE POULPIQUET</v>
      </c>
      <c r="F901" s="21" t="str">
        <f>VLOOKUP($B901,Setup_MPP!$A:$E,4,FALSE)</f>
        <v>#F4EA9D</v>
      </c>
      <c r="G901" s="21" t="str">
        <f>VLOOKUP($B901,Setup_MPP!$A:$E,5,FALSE)</f>
        <v>#D2C458</v>
      </c>
      <c r="H901" s="21" t="str">
        <f>IFERROR(IF(AND(A901&gt;=1,A901&lt;=104),VLOOKUP($A901,Location!$A:$J,6,FALSE),IF(A901=0,"Avant l'ouverture",IF(OR(A901=105,A901=106),"Bonus"))),"")</f>
        <v>Tour 2</v>
      </c>
      <c r="I901" s="21" t="str">
        <f>IF(LEFT(H901,4)="Tour",VLOOKUP(A901,Database!$A:$C,3,FALSE),"")</f>
        <v>F</v>
      </c>
      <c r="J901" s="21" t="str">
        <f>VLOOKUP($A901,Location!$A:$J,7,FALSE)</f>
        <v>Pays-Bas</v>
      </c>
      <c r="K901" s="21" t="str">
        <f>IFERROR(VLOOKUP(J901,Setup_Team!$B:$C,2,FALSE), "TDB")</f>
        <v>NLD</v>
      </c>
      <c r="L901" s="21" t="str">
        <f>VLOOKUP($A901,Location!$A:$J,8,FALSE)</f>
        <v>Suède</v>
      </c>
      <c r="M901" s="21" t="str">
        <f>IFERROR(VLOOKUP(L901,Setup_Team!$B:$C,2,FALSE), "TDB")</f>
        <v>SWE</v>
      </c>
      <c r="N901" s="21" t="str">
        <f>VLOOKUP($A901,Location!$A:$J,9,FALSE)</f>
        <v>Houston, Texas</v>
      </c>
      <c r="O901" s="21" t="str">
        <f>VLOOKUP($A901,Location!$A:$J,10,FALSE)</f>
        <v>NRG Stadium</v>
      </c>
      <c r="P901" s="27">
        <v>1</v>
      </c>
      <c r="Q901" s="27">
        <v>1</v>
      </c>
      <c r="R901" s="27" t="str">
        <f t="shared" si="85"/>
        <v>1-1</v>
      </c>
      <c r="S901" s="21">
        <v>0</v>
      </c>
      <c r="T901" s="20">
        <f>VLOOKUP($A901,Database!$A:$Y,10,FALSE)</f>
        <v>67</v>
      </c>
      <c r="U901" s="20">
        <f>VLOOKUP($A901,Database!$A:$Y,11,FALSE)</f>
        <v>122</v>
      </c>
      <c r="V901" s="20">
        <f>VLOOKUP($A901,Database!$A:$Y,12,FALSE)</f>
        <v>131</v>
      </c>
      <c r="W901" s="20" t="str">
        <f>VLOOKUP(A901,Database!A:M,13,FALSE)</f>
        <v>Terminé</v>
      </c>
      <c r="X901" s="20">
        <f>VLOOKUP($A901,Database!$A:$Y,20,FALSE)</f>
        <v>5</v>
      </c>
      <c r="Y901" s="20">
        <f>VLOOKUP($A901,Database!$A:$Y,21,FALSE)</f>
        <v>1</v>
      </c>
      <c r="Z901" s="20">
        <f t="shared" si="84"/>
        <v>0</v>
      </c>
      <c r="AA901" s="20">
        <f t="shared" si="80"/>
        <v>0</v>
      </c>
      <c r="AB901" s="20">
        <f t="shared" ca="1" si="81"/>
        <v>0</v>
      </c>
      <c r="AC901" s="20">
        <f t="shared" ca="1" si="82"/>
        <v>0</v>
      </c>
      <c r="AD901" s="20" t="str">
        <f ca="1">IF(AC901=0,"",IF(OR(ISBLANK(P901),ISBLANK(Q901)),"",IF(ISBLANK(VLOOKUP(A901,Database!A:AA,22,FALSE)),"",VLOOKUP(A901,Database!A:AA,22,FALSE))))</f>
        <v/>
      </c>
      <c r="AE901" s="20">
        <f ca="1">IFERROR(
   IF(
     OR(ISBLANK(P901),ISBLANK(Q901)),
     "",
     IF(
       AND(AB901&lt;&gt;"",OR(W901="Terminé",W901="En cours")),
       VLOOKUP(AD901,Setup_ScoreExactBonus!A:D,4,FALSE),
       0
     )),
  0)</f>
        <v>0</v>
      </c>
      <c r="AF901" s="21">
        <f t="shared" ca="1" si="83"/>
        <v>0</v>
      </c>
      <c r="AG901" s="21">
        <f ca="1">SUMIFS(AF$2:AF901,D$2:D901,D901)</f>
        <v>1136</v>
      </c>
    </row>
    <row r="902" spans="1:33" hidden="1" x14ac:dyDescent="0.35">
      <c r="A902" s="21">
        <f>IF(ISBLANK(B902),"",COUNTIF(B$2:B902,B902))-1</f>
        <v>33</v>
      </c>
      <c r="B902" s="27">
        <v>10</v>
      </c>
      <c r="C902" s="10">
        <f>VLOOKUP($A902+IF($A902=0,1,0),Database!$A:$Y,7,FALSE)</f>
        <v>46193.791666666664</v>
      </c>
      <c r="D902" s="21" t="str">
        <f>VLOOKUP(Pronostics!$B902,Setup_MPP!$A:$G,3,FALSE)</f>
        <v>RandomPaul</v>
      </c>
      <c r="E902" s="21" t="str">
        <f>VLOOKUP(Pronostics!$B902,Setup_MPP!$A:$G,2,FALSE)</f>
        <v>Paul MONTESINOS</v>
      </c>
      <c r="F902" s="21" t="str">
        <f>VLOOKUP($B902,Setup_MPP!$A:$E,4,FALSE)</f>
        <v>#C4B0FF</v>
      </c>
      <c r="G902" s="21" t="str">
        <f>VLOOKUP($B902,Setup_MPP!$A:$E,5,FALSE)</f>
        <v>#7F66C8</v>
      </c>
      <c r="H902" s="21" t="str">
        <f>IFERROR(IF(AND(A902&gt;=1,A902&lt;=104),VLOOKUP($A902,Location!$A:$J,6,FALSE),IF(A902=0,"Avant l'ouverture",IF(OR(A902=105,A902=106),"Bonus"))),"")</f>
        <v>Tour 2</v>
      </c>
      <c r="I902" s="21" t="str">
        <f>IF(LEFT(H902,4)="Tour",VLOOKUP(A902,Database!$A:$C,3,FALSE),"")</f>
        <v>F</v>
      </c>
      <c r="J902" s="21" t="str">
        <f>VLOOKUP($A902,Location!$A:$J,7,FALSE)</f>
        <v>Pays-Bas</v>
      </c>
      <c r="K902" s="21" t="str">
        <f>IFERROR(VLOOKUP(J902,Setup_Team!$B:$C,2,FALSE), "TDB")</f>
        <v>NLD</v>
      </c>
      <c r="L902" s="21" t="str">
        <f>VLOOKUP($A902,Location!$A:$J,8,FALSE)</f>
        <v>Suède</v>
      </c>
      <c r="M902" s="21" t="str">
        <f>IFERROR(VLOOKUP(L902,Setup_Team!$B:$C,2,FALSE), "TDB")</f>
        <v>SWE</v>
      </c>
      <c r="N902" s="21" t="str">
        <f>VLOOKUP($A902,Location!$A:$J,9,FALSE)</f>
        <v>Houston, Texas</v>
      </c>
      <c r="O902" s="21" t="str">
        <f>VLOOKUP($A902,Location!$A:$J,10,FALSE)</f>
        <v>NRG Stadium</v>
      </c>
      <c r="P902" s="27">
        <v>0</v>
      </c>
      <c r="Q902" s="27">
        <v>3</v>
      </c>
      <c r="R902" s="27" t="str">
        <f t="shared" si="85"/>
        <v>0-3</v>
      </c>
      <c r="S902" s="21">
        <v>0</v>
      </c>
      <c r="T902" s="20">
        <f>VLOOKUP($A902,Database!$A:$Y,10,FALSE)</f>
        <v>67</v>
      </c>
      <c r="U902" s="20">
        <f>VLOOKUP($A902,Database!$A:$Y,11,FALSE)</f>
        <v>122</v>
      </c>
      <c r="V902" s="20">
        <f>VLOOKUP($A902,Database!$A:$Y,12,FALSE)</f>
        <v>131</v>
      </c>
      <c r="W902" s="20" t="str">
        <f>VLOOKUP(A902,Database!A:M,13,FALSE)</f>
        <v>Terminé</v>
      </c>
      <c r="X902" s="20">
        <f>VLOOKUP($A902,Database!$A:$Y,20,FALSE)</f>
        <v>5</v>
      </c>
      <c r="Y902" s="20">
        <f>VLOOKUP($A902,Database!$A:$Y,21,FALSE)</f>
        <v>1</v>
      </c>
      <c r="Z902" s="20">
        <f t="shared" si="84"/>
        <v>0</v>
      </c>
      <c r="AA902" s="20">
        <f t="shared" si="80"/>
        <v>0</v>
      </c>
      <c r="AB902" s="20">
        <f t="shared" ca="1" si="81"/>
        <v>0</v>
      </c>
      <c r="AC902" s="20">
        <f t="shared" ca="1" si="82"/>
        <v>0</v>
      </c>
      <c r="AD902" s="20" t="str">
        <f ca="1">IF(AC902=0,"",IF(OR(ISBLANK(P902),ISBLANK(Q902)),"",IF(ISBLANK(VLOOKUP(A902,Database!A:AA,22,FALSE)),"",VLOOKUP(A902,Database!A:AA,22,FALSE))))</f>
        <v/>
      </c>
      <c r="AE902" s="20">
        <f ca="1">IFERROR(
   IF(
     OR(ISBLANK(P902),ISBLANK(Q902)),
     "",
     IF(
       AND(AB902&lt;&gt;"",OR(W902="Terminé",W902="En cours")),
       VLOOKUP(AD902,Setup_ScoreExactBonus!A:D,4,FALSE),
       0
     )),
  0)</f>
        <v>0</v>
      </c>
      <c r="AF902" s="21">
        <f t="shared" ca="1" si="83"/>
        <v>0</v>
      </c>
      <c r="AG902" s="21">
        <f ca="1">SUMIFS(AF$2:AF902,D$2:D902,D902)</f>
        <v>1192</v>
      </c>
    </row>
    <row r="903" spans="1:33" hidden="1" x14ac:dyDescent="0.35">
      <c r="A903" s="21">
        <f>IF(ISBLANK(B903),"",COUNTIF(B$2:B903,B903))-1</f>
        <v>33</v>
      </c>
      <c r="B903" s="27">
        <v>11</v>
      </c>
      <c r="C903" s="10">
        <f>VLOOKUP($A903+IF($A903=0,1,0),Database!$A:$Y,7,FALSE)</f>
        <v>46193.791666666664</v>
      </c>
      <c r="D903" s="21" t="str">
        <f>VLOOKUP(Pronostics!$B903,Setup_MPP!$A:$G,3,FALSE)</f>
        <v>Kinsley91</v>
      </c>
      <c r="E903" s="21" t="str">
        <f>VLOOKUP(Pronostics!$B903,Setup_MPP!$A:$G,2,FALSE)</f>
        <v>Kinsley ROQUE</v>
      </c>
      <c r="F903" s="21" t="str">
        <f>VLOOKUP($B903,Setup_MPP!$A:$E,4,FALSE)</f>
        <v>#CBEBBA</v>
      </c>
      <c r="G903" s="21" t="str">
        <f>VLOOKUP($B903,Setup_MPP!$A:$E,5,FALSE)</f>
        <v>#70BC6E</v>
      </c>
      <c r="H903" s="21" t="str">
        <f>IFERROR(IF(AND(A903&gt;=1,A903&lt;=104),VLOOKUP($A903,Location!$A:$J,6,FALSE),IF(A903=0,"Avant l'ouverture",IF(OR(A903=105,A903=106),"Bonus"))),"")</f>
        <v>Tour 2</v>
      </c>
      <c r="I903" s="21" t="str">
        <f>IF(LEFT(H903,4)="Tour",VLOOKUP(A903,Database!$A:$C,3,FALSE),"")</f>
        <v>F</v>
      </c>
      <c r="J903" s="21" t="str">
        <f>VLOOKUP($A903,Location!$A:$J,7,FALSE)</f>
        <v>Pays-Bas</v>
      </c>
      <c r="K903" s="21" t="str">
        <f>IFERROR(VLOOKUP(J903,Setup_Team!$B:$C,2,FALSE), "TDB")</f>
        <v>NLD</v>
      </c>
      <c r="L903" s="21" t="str">
        <f>VLOOKUP($A903,Location!$A:$J,8,FALSE)</f>
        <v>Suède</v>
      </c>
      <c r="M903" s="21" t="str">
        <f>IFERROR(VLOOKUP(L903,Setup_Team!$B:$C,2,FALSE), "TDB")</f>
        <v>SWE</v>
      </c>
      <c r="N903" s="21" t="str">
        <f>VLOOKUP($A903,Location!$A:$J,9,FALSE)</f>
        <v>Houston, Texas</v>
      </c>
      <c r="O903" s="21" t="str">
        <f>VLOOKUP($A903,Location!$A:$J,10,FALSE)</f>
        <v>NRG Stadium</v>
      </c>
      <c r="P903" s="27">
        <v>2</v>
      </c>
      <c r="Q903" s="27">
        <v>0</v>
      </c>
      <c r="R903" s="27" t="str">
        <f t="shared" si="85"/>
        <v>2-0</v>
      </c>
      <c r="S903" s="21">
        <v>0</v>
      </c>
      <c r="T903" s="20">
        <f>VLOOKUP($A903,Database!$A:$Y,10,FALSE)</f>
        <v>67</v>
      </c>
      <c r="U903" s="20">
        <f>VLOOKUP($A903,Database!$A:$Y,11,FALSE)</f>
        <v>122</v>
      </c>
      <c r="V903" s="20">
        <f>VLOOKUP($A903,Database!$A:$Y,12,FALSE)</f>
        <v>131</v>
      </c>
      <c r="W903" s="20" t="str">
        <f>VLOOKUP(A903,Database!A:M,13,FALSE)</f>
        <v>Terminé</v>
      </c>
      <c r="X903" s="20">
        <f>VLOOKUP($A903,Database!$A:$Y,20,FALSE)</f>
        <v>5</v>
      </c>
      <c r="Y903" s="20">
        <f>VLOOKUP($A903,Database!$A:$Y,21,FALSE)</f>
        <v>1</v>
      </c>
      <c r="Z903" s="20">
        <f t="shared" si="84"/>
        <v>0</v>
      </c>
      <c r="AA903" s="20">
        <f t="shared" si="80"/>
        <v>1</v>
      </c>
      <c r="AB903" s="20">
        <f t="shared" ca="1" si="81"/>
        <v>67</v>
      </c>
      <c r="AC903" s="20">
        <f t="shared" ca="1" si="82"/>
        <v>0</v>
      </c>
      <c r="AD903" s="20" t="str">
        <f ca="1">IF(AC903=0,"",IF(OR(ISBLANK(P903),ISBLANK(Q903)),"",IF(ISBLANK(VLOOKUP(A903,Database!A:AA,22,FALSE)),"",VLOOKUP(A903,Database!A:AA,22,FALSE))))</f>
        <v/>
      </c>
      <c r="AE903" s="20">
        <f ca="1">IFERROR(
   IF(
     OR(ISBLANK(P903),ISBLANK(Q903)),
     "",
     IF(
       AND(AB903&lt;&gt;"",OR(W903="Terminé",W903="En cours")),
       VLOOKUP(AD903,Setup_ScoreExactBonus!A:D,4,FALSE),
       0
     )),
  0)</f>
        <v>0</v>
      </c>
      <c r="AF903" s="21">
        <f t="shared" ca="1" si="83"/>
        <v>67</v>
      </c>
      <c r="AG903" s="21">
        <f ca="1">SUMIFS(AF$2:AF903,D$2:D903,D903)</f>
        <v>1175</v>
      </c>
    </row>
    <row r="904" spans="1:33" hidden="1" x14ac:dyDescent="0.35">
      <c r="A904" s="21">
        <f>IF(ISBLANK(B904),"",COUNTIF(B$2:B904,B904))-1</f>
        <v>33</v>
      </c>
      <c r="B904" s="27">
        <v>12</v>
      </c>
      <c r="C904" s="10">
        <f>VLOOKUP($A904+IF($A904=0,1,0),Database!$A:$Y,7,FALSE)</f>
        <v>46193.791666666664</v>
      </c>
      <c r="D904" s="21" t="str">
        <f>VLOOKUP(Pronostics!$B904,Setup_MPP!$A:$G,3,FALSE)</f>
        <v>Jaouad1</v>
      </c>
      <c r="E904" s="21" t="str">
        <f>VLOOKUP(Pronostics!$B904,Setup_MPP!$A:$G,2,FALSE)</f>
        <v>Jaouad SETTI</v>
      </c>
      <c r="F904" s="21" t="str">
        <f>VLOOKUP($B904,Setup_MPP!$A:$E,4,FALSE)</f>
        <v>#C2D4FF</v>
      </c>
      <c r="G904" s="21" t="str">
        <f>VLOOKUP($B904,Setup_MPP!$A:$E,5,FALSE)</f>
        <v>#6586D5</v>
      </c>
      <c r="H904" s="21" t="str">
        <f>IFERROR(IF(AND(A904&gt;=1,A904&lt;=104),VLOOKUP($A904,Location!$A:$J,6,FALSE),IF(A904=0,"Avant l'ouverture",IF(OR(A904=105,A904=106),"Bonus"))),"")</f>
        <v>Tour 2</v>
      </c>
      <c r="I904" s="21" t="str">
        <f>IF(LEFT(H904,4)="Tour",VLOOKUP(A904,Database!$A:$C,3,FALSE),"")</f>
        <v>F</v>
      </c>
      <c r="J904" s="21" t="str">
        <f>VLOOKUP($A904,Location!$A:$J,7,FALSE)</f>
        <v>Pays-Bas</v>
      </c>
      <c r="K904" s="21" t="str">
        <f>IFERROR(VLOOKUP(J904,Setup_Team!$B:$C,2,FALSE), "TDB")</f>
        <v>NLD</v>
      </c>
      <c r="L904" s="21" t="str">
        <f>VLOOKUP($A904,Location!$A:$J,8,FALSE)</f>
        <v>Suède</v>
      </c>
      <c r="M904" s="21" t="str">
        <f>IFERROR(VLOOKUP(L904,Setup_Team!$B:$C,2,FALSE), "TDB")</f>
        <v>SWE</v>
      </c>
      <c r="N904" s="21" t="str">
        <f>VLOOKUP($A904,Location!$A:$J,9,FALSE)</f>
        <v>Houston, Texas</v>
      </c>
      <c r="O904" s="21" t="str">
        <f>VLOOKUP($A904,Location!$A:$J,10,FALSE)</f>
        <v>NRG Stadium</v>
      </c>
      <c r="P904" s="27">
        <v>3</v>
      </c>
      <c r="Q904" s="27">
        <v>1</v>
      </c>
      <c r="R904" s="27" t="str">
        <f t="shared" si="85"/>
        <v>3-1</v>
      </c>
      <c r="S904" s="21">
        <v>0</v>
      </c>
      <c r="T904" s="20">
        <f>VLOOKUP($A904,Database!$A:$Y,10,FALSE)</f>
        <v>67</v>
      </c>
      <c r="U904" s="20">
        <f>VLOOKUP($A904,Database!$A:$Y,11,FALSE)</f>
        <v>122</v>
      </c>
      <c r="V904" s="20">
        <f>VLOOKUP($A904,Database!$A:$Y,12,FALSE)</f>
        <v>131</v>
      </c>
      <c r="W904" s="20" t="str">
        <f>VLOOKUP(A904,Database!A:M,13,FALSE)</f>
        <v>Terminé</v>
      </c>
      <c r="X904" s="20">
        <f>VLOOKUP($A904,Database!$A:$Y,20,FALSE)</f>
        <v>5</v>
      </c>
      <c r="Y904" s="20">
        <f>VLOOKUP($A904,Database!$A:$Y,21,FALSE)</f>
        <v>1</v>
      </c>
      <c r="Z904" s="20">
        <f t="shared" si="84"/>
        <v>0</v>
      </c>
      <c r="AA904" s="20">
        <f t="shared" si="80"/>
        <v>1</v>
      </c>
      <c r="AB904" s="20">
        <f t="shared" ca="1" si="81"/>
        <v>67</v>
      </c>
      <c r="AC904" s="20">
        <f t="shared" ca="1" si="82"/>
        <v>0</v>
      </c>
      <c r="AD904" s="20" t="str">
        <f ca="1">IF(AC904=0,"",IF(OR(ISBLANK(P904),ISBLANK(Q904)),"",IF(ISBLANK(VLOOKUP(A904,Database!A:AA,22,FALSE)),"",VLOOKUP(A904,Database!A:AA,22,FALSE))))</f>
        <v/>
      </c>
      <c r="AE904" s="20">
        <f ca="1">IFERROR(
   IF(
     OR(ISBLANK(P904),ISBLANK(Q904)),
     "",
     IF(
       AND(AB904&lt;&gt;"",OR(W904="Terminé",W904="En cours")),
       VLOOKUP(AD904,Setup_ScoreExactBonus!A:D,4,FALSE),
       0
     )),
  0)</f>
        <v>0</v>
      </c>
      <c r="AF904" s="21">
        <f t="shared" ca="1" si="83"/>
        <v>67</v>
      </c>
      <c r="AG904" s="21">
        <f ca="1">SUMIFS(AF$2:AF904,D$2:D904,D904)</f>
        <v>1666</v>
      </c>
    </row>
    <row r="905" spans="1:33" hidden="1" x14ac:dyDescent="0.35">
      <c r="A905" s="21">
        <f>IF(ISBLANK(B905),"",COUNTIF(B$2:B905,B905))-1</f>
        <v>33</v>
      </c>
      <c r="B905" s="27">
        <v>13</v>
      </c>
      <c r="C905" s="10">
        <f>VLOOKUP($A905+IF($A905=0,1,0),Database!$A:$Y,7,FALSE)</f>
        <v>46193.791666666664</v>
      </c>
      <c r="D905" s="21" t="str">
        <f>VLOOKUP(Pronostics!$B905,Setup_MPP!$A:$G,3,FALSE)</f>
        <v>Julien_I</v>
      </c>
      <c r="E905" s="21" t="str">
        <f>VLOOKUP(Pronostics!$B905,Setup_MPP!$A:$G,2,FALSE)</f>
        <v>Julien INGE</v>
      </c>
      <c r="F905" s="21" t="str">
        <f>VLOOKUP($B905,Setup_MPP!$A:$E,4,FALSE)</f>
        <v>#C1E0EF</v>
      </c>
      <c r="G905" s="21" t="str">
        <f>VLOOKUP($B905,Setup_MPP!$A:$E,5,FALSE)</f>
        <v>#4F91B2</v>
      </c>
      <c r="H905" s="21" t="str">
        <f>IFERROR(IF(AND(A905&gt;=1,A905&lt;=104),VLOOKUP($A905,Location!$A:$J,6,FALSE),IF(A905=0,"Avant l'ouverture",IF(OR(A905=105,A905=106),"Bonus"))),"")</f>
        <v>Tour 2</v>
      </c>
      <c r="I905" s="21" t="str">
        <f>IF(LEFT(H905,4)="Tour",VLOOKUP(A905,Database!$A:$C,3,FALSE),"")</f>
        <v>F</v>
      </c>
      <c r="J905" s="21" t="str">
        <f>VLOOKUP($A905,Location!$A:$J,7,FALSE)</f>
        <v>Pays-Bas</v>
      </c>
      <c r="K905" s="21" t="str">
        <f>IFERROR(VLOOKUP(J905,Setup_Team!$B:$C,2,FALSE), "TDB")</f>
        <v>NLD</v>
      </c>
      <c r="L905" s="21" t="str">
        <f>VLOOKUP($A905,Location!$A:$J,8,FALSE)</f>
        <v>Suède</v>
      </c>
      <c r="M905" s="21" t="str">
        <f>IFERROR(VLOOKUP(L905,Setup_Team!$B:$C,2,FALSE), "TDB")</f>
        <v>SWE</v>
      </c>
      <c r="N905" s="21" t="str">
        <f>VLOOKUP($A905,Location!$A:$J,9,FALSE)</f>
        <v>Houston, Texas</v>
      </c>
      <c r="O905" s="21" t="str">
        <f>VLOOKUP($A905,Location!$A:$J,10,FALSE)</f>
        <v>NRG Stadium</v>
      </c>
      <c r="P905" s="27">
        <v>2</v>
      </c>
      <c r="Q905" s="27">
        <v>2</v>
      </c>
      <c r="R905" s="27" t="str">
        <f t="shared" si="85"/>
        <v>2-2</v>
      </c>
      <c r="S905" s="21">
        <v>0</v>
      </c>
      <c r="T905" s="20">
        <f>VLOOKUP($A905,Database!$A:$Y,10,FALSE)</f>
        <v>67</v>
      </c>
      <c r="U905" s="20">
        <f>VLOOKUP($A905,Database!$A:$Y,11,FALSE)</f>
        <v>122</v>
      </c>
      <c r="V905" s="20">
        <f>VLOOKUP($A905,Database!$A:$Y,12,FALSE)</f>
        <v>131</v>
      </c>
      <c r="W905" s="20" t="str">
        <f>VLOOKUP(A905,Database!A:M,13,FALSE)</f>
        <v>Terminé</v>
      </c>
      <c r="X905" s="20">
        <f>VLOOKUP($A905,Database!$A:$Y,20,FALSE)</f>
        <v>5</v>
      </c>
      <c r="Y905" s="20">
        <f>VLOOKUP($A905,Database!$A:$Y,21,FALSE)</f>
        <v>1</v>
      </c>
      <c r="Z905" s="20">
        <f t="shared" si="84"/>
        <v>0</v>
      </c>
      <c r="AA905" s="20">
        <f t="shared" si="80"/>
        <v>0</v>
      </c>
      <c r="AB905" s="20">
        <f t="shared" ca="1" si="81"/>
        <v>0</v>
      </c>
      <c r="AC905" s="20">
        <f t="shared" ca="1" si="82"/>
        <v>0</v>
      </c>
      <c r="AD905" s="20" t="str">
        <f ca="1">IF(AC905=0,"",IF(OR(ISBLANK(P905),ISBLANK(Q905)),"",IF(ISBLANK(VLOOKUP(A905,Database!A:AA,22,FALSE)),"",VLOOKUP(A905,Database!A:AA,22,FALSE))))</f>
        <v/>
      </c>
      <c r="AE905" s="20">
        <f ca="1">IFERROR(
   IF(
     OR(ISBLANK(P905),ISBLANK(Q905)),
     "",
     IF(
       AND(AB905&lt;&gt;"",OR(W905="Terminé",W905="En cours")),
       VLOOKUP(AD905,Setup_ScoreExactBonus!A:D,4,FALSE),
       0
     )),
  0)</f>
        <v>0</v>
      </c>
      <c r="AF905" s="21">
        <f t="shared" ca="1" si="83"/>
        <v>0</v>
      </c>
      <c r="AG905" s="21">
        <f ca="1">SUMIFS(AF$2:AF905,D$2:D905,D905)</f>
        <v>1675</v>
      </c>
    </row>
    <row r="906" spans="1:33" hidden="1" x14ac:dyDescent="0.35">
      <c r="A906" s="21">
        <f>IF(ISBLANK(B906),"",COUNTIF(B$2:B906,B906))-1</f>
        <v>33</v>
      </c>
      <c r="B906" s="27">
        <v>14</v>
      </c>
      <c r="C906" s="10">
        <f>VLOOKUP($A906+IF($A906=0,1,0),Database!$A:$Y,7,FALSE)</f>
        <v>46193.791666666664</v>
      </c>
      <c r="D906" s="21" t="str">
        <f>VLOOKUP(Pronostics!$B906,Setup_MPP!$A:$G,3,FALSE)</f>
        <v>MarieEYT</v>
      </c>
      <c r="E906" s="21" t="str">
        <f>VLOOKUP(Pronostics!$B906,Setup_MPP!$A:$G,2,FALSE)</f>
        <v>Marie EXBRAYAT</v>
      </c>
      <c r="F906" s="21" t="str">
        <f>VLOOKUP($B906,Setup_MPP!$A:$E,4,FALSE)</f>
        <v>#FFAFD2</v>
      </c>
      <c r="G906" s="21" t="str">
        <f>VLOOKUP($B906,Setup_MPP!$A:$E,5,FALSE)</f>
        <v>#F2589B</v>
      </c>
      <c r="H906" s="21" t="str">
        <f>IFERROR(IF(AND(A906&gt;=1,A906&lt;=104),VLOOKUP($A906,Location!$A:$J,6,FALSE),IF(A906=0,"Avant l'ouverture",IF(OR(A906=105,A906=106),"Bonus"))),"")</f>
        <v>Tour 2</v>
      </c>
      <c r="I906" s="21" t="str">
        <f>IF(LEFT(H906,4)="Tour",VLOOKUP(A906,Database!$A:$C,3,FALSE),"")</f>
        <v>F</v>
      </c>
      <c r="J906" s="21" t="str">
        <f>VLOOKUP($A906,Location!$A:$J,7,FALSE)</f>
        <v>Pays-Bas</v>
      </c>
      <c r="K906" s="21" t="str">
        <f>IFERROR(VLOOKUP(J906,Setup_Team!$B:$C,2,FALSE), "TDB")</f>
        <v>NLD</v>
      </c>
      <c r="L906" s="21" t="str">
        <f>VLOOKUP($A906,Location!$A:$J,8,FALSE)</f>
        <v>Suède</v>
      </c>
      <c r="M906" s="21" t="str">
        <f>IFERROR(VLOOKUP(L906,Setup_Team!$B:$C,2,FALSE), "TDB")</f>
        <v>SWE</v>
      </c>
      <c r="N906" s="21" t="str">
        <f>VLOOKUP($A906,Location!$A:$J,9,FALSE)</f>
        <v>Houston, Texas</v>
      </c>
      <c r="O906" s="21" t="str">
        <f>VLOOKUP($A906,Location!$A:$J,10,FALSE)</f>
        <v>NRG Stadium</v>
      </c>
      <c r="P906" s="27">
        <v>2</v>
      </c>
      <c r="Q906" s="27">
        <v>1</v>
      </c>
      <c r="R906" s="27" t="str">
        <f t="shared" si="85"/>
        <v>2-1</v>
      </c>
      <c r="S906" s="21">
        <v>0</v>
      </c>
      <c r="T906" s="20">
        <f>VLOOKUP($A906,Database!$A:$Y,10,FALSE)</f>
        <v>67</v>
      </c>
      <c r="U906" s="20">
        <f>VLOOKUP($A906,Database!$A:$Y,11,FALSE)</f>
        <v>122</v>
      </c>
      <c r="V906" s="20">
        <f>VLOOKUP($A906,Database!$A:$Y,12,FALSE)</f>
        <v>131</v>
      </c>
      <c r="W906" s="20" t="str">
        <f>VLOOKUP(A906,Database!A:M,13,FALSE)</f>
        <v>Terminé</v>
      </c>
      <c r="X906" s="20">
        <f>VLOOKUP($A906,Database!$A:$Y,20,FALSE)</f>
        <v>5</v>
      </c>
      <c r="Y906" s="20">
        <f>VLOOKUP($A906,Database!$A:$Y,21,FALSE)</f>
        <v>1</v>
      </c>
      <c r="Z906" s="20">
        <f t="shared" si="84"/>
        <v>0</v>
      </c>
      <c r="AA906" s="20">
        <f t="shared" si="80"/>
        <v>1</v>
      </c>
      <c r="AB906" s="20">
        <f t="shared" ca="1" si="81"/>
        <v>67</v>
      </c>
      <c r="AC906" s="20">
        <f t="shared" ca="1" si="82"/>
        <v>0</v>
      </c>
      <c r="AD906" s="20" t="str">
        <f ca="1">IF(AC906=0,"",IF(OR(ISBLANK(P906),ISBLANK(Q906)),"",IF(ISBLANK(VLOOKUP(A906,Database!A:AA,22,FALSE)),"",VLOOKUP(A906,Database!A:AA,22,FALSE))))</f>
        <v/>
      </c>
      <c r="AE906" s="20">
        <f ca="1">IFERROR(
   IF(
     OR(ISBLANK(P906),ISBLANK(Q906)),
     "",
     IF(
       AND(AB906&lt;&gt;"",OR(W906="Terminé",W906="En cours")),
       VLOOKUP(AD906,Setup_ScoreExactBonus!A:D,4,FALSE),
       0
     )),
  0)</f>
        <v>0</v>
      </c>
      <c r="AF906" s="21">
        <f t="shared" ca="1" si="83"/>
        <v>67</v>
      </c>
      <c r="AG906" s="21">
        <f ca="1">SUMIFS(AF$2:AF906,D$2:D906,D906)</f>
        <v>1248</v>
      </c>
    </row>
    <row r="907" spans="1:33" hidden="1" x14ac:dyDescent="0.35">
      <c r="A907" s="21">
        <f>IF(ISBLANK(B907),"",COUNTIF(B$2:B907,B907))-1</f>
        <v>33</v>
      </c>
      <c r="B907" s="27">
        <v>15</v>
      </c>
      <c r="C907" s="10">
        <f>VLOOKUP($A907+IF($A907=0,1,0),Database!$A:$Y,7,FALSE)</f>
        <v>46193.791666666664</v>
      </c>
      <c r="D907" s="21" t="str">
        <f>VLOOKUP(Pronostics!$B907,Setup_MPP!$A:$G,3,FALSE)</f>
        <v>Amino28</v>
      </c>
      <c r="E907" s="21" t="str">
        <f>VLOOKUP(Pronostics!$B907,Setup_MPP!$A:$G,2,FALSE)</f>
        <v>Amine ZARROUKI</v>
      </c>
      <c r="F907" s="21" t="str">
        <f>VLOOKUP($B907,Setup_MPP!$A:$E,4,FALSE)</f>
        <v>#FF9898</v>
      </c>
      <c r="G907" s="21" t="str">
        <f>VLOOKUP($B907,Setup_MPP!$A:$E,5,FALSE)</f>
        <v>#FF5D5D</v>
      </c>
      <c r="H907" s="21" t="str">
        <f>IFERROR(IF(AND(A907&gt;=1,A907&lt;=104),VLOOKUP($A907,Location!$A:$J,6,FALSE),IF(A907=0,"Avant l'ouverture",IF(OR(A907=105,A907=106),"Bonus"))),"")</f>
        <v>Tour 2</v>
      </c>
      <c r="I907" s="21" t="str">
        <f>IF(LEFT(H907,4)="Tour",VLOOKUP(A907,Database!$A:$C,3,FALSE),"")</f>
        <v>F</v>
      </c>
      <c r="J907" s="21" t="str">
        <f>VLOOKUP($A907,Location!$A:$J,7,FALSE)</f>
        <v>Pays-Bas</v>
      </c>
      <c r="K907" s="21" t="str">
        <f>IFERROR(VLOOKUP(J907,Setup_Team!$B:$C,2,FALSE), "TDB")</f>
        <v>NLD</v>
      </c>
      <c r="L907" s="21" t="str">
        <f>VLOOKUP($A907,Location!$A:$J,8,FALSE)</f>
        <v>Suède</v>
      </c>
      <c r="M907" s="21" t="str">
        <f>IFERROR(VLOOKUP(L907,Setup_Team!$B:$C,2,FALSE), "TDB")</f>
        <v>SWE</v>
      </c>
      <c r="N907" s="21" t="str">
        <f>VLOOKUP($A907,Location!$A:$J,9,FALSE)</f>
        <v>Houston, Texas</v>
      </c>
      <c r="O907" s="21" t="str">
        <f>VLOOKUP($A907,Location!$A:$J,10,FALSE)</f>
        <v>NRG Stadium</v>
      </c>
      <c r="P907" s="27">
        <v>3</v>
      </c>
      <c r="Q907" s="27">
        <v>1</v>
      </c>
      <c r="R907" s="27" t="str">
        <f t="shared" si="85"/>
        <v>3-1</v>
      </c>
      <c r="S907" s="21">
        <v>0</v>
      </c>
      <c r="T907" s="20">
        <f>VLOOKUP($A907,Database!$A:$Y,10,FALSE)</f>
        <v>67</v>
      </c>
      <c r="U907" s="20">
        <f>VLOOKUP($A907,Database!$A:$Y,11,FALSE)</f>
        <v>122</v>
      </c>
      <c r="V907" s="20">
        <f>VLOOKUP($A907,Database!$A:$Y,12,FALSE)</f>
        <v>131</v>
      </c>
      <c r="W907" s="20" t="str">
        <f>VLOOKUP(A907,Database!A:M,13,FALSE)</f>
        <v>Terminé</v>
      </c>
      <c r="X907" s="20">
        <f>VLOOKUP($A907,Database!$A:$Y,20,FALSE)</f>
        <v>5</v>
      </c>
      <c r="Y907" s="20">
        <f>VLOOKUP($A907,Database!$A:$Y,21,FALSE)</f>
        <v>1</v>
      </c>
      <c r="Z907" s="20">
        <f t="shared" si="84"/>
        <v>0</v>
      </c>
      <c r="AA907" s="20">
        <f t="shared" si="80"/>
        <v>1</v>
      </c>
      <c r="AB907" s="20">
        <f t="shared" ca="1" si="81"/>
        <v>67</v>
      </c>
      <c r="AC907" s="20">
        <f t="shared" ca="1" si="82"/>
        <v>0</v>
      </c>
      <c r="AD907" s="20" t="str">
        <f ca="1">IF(AC907=0,"",IF(OR(ISBLANK(P907),ISBLANK(Q907)),"",IF(ISBLANK(VLOOKUP(A907,Database!A:AA,22,FALSE)),"",VLOOKUP(A907,Database!A:AA,22,FALSE))))</f>
        <v/>
      </c>
      <c r="AE907" s="20">
        <f ca="1">IFERROR(
   IF(
     OR(ISBLANK(P907),ISBLANK(Q907)),
     "",
     IF(
       AND(AB907&lt;&gt;"",OR(W907="Terminé",W907="En cours")),
       VLOOKUP(AD907,Setup_ScoreExactBonus!A:D,4,FALSE),
       0
     )),
  0)</f>
        <v>0</v>
      </c>
      <c r="AF907" s="21">
        <f t="shared" ca="1" si="83"/>
        <v>67</v>
      </c>
      <c r="AG907" s="21">
        <f ca="1">SUMIFS(AF$2:AF907,D$2:D907,D907)</f>
        <v>1314</v>
      </c>
    </row>
    <row r="908" spans="1:33" hidden="1" x14ac:dyDescent="0.35">
      <c r="A908" s="21">
        <f>IF(ISBLANK(B908),"",COUNTIF(B$2:B908,B908))-1</f>
        <v>33</v>
      </c>
      <c r="B908" s="27">
        <v>16</v>
      </c>
      <c r="C908" s="10">
        <f>VLOOKUP($A908+IF($A908=0,1,0),Database!$A:$Y,7,FALSE)</f>
        <v>46193.791666666664</v>
      </c>
      <c r="D908" s="21" t="str">
        <f>VLOOKUP(Pronostics!$B908,Setup_MPP!$A:$G,3,FALSE)</f>
        <v>RomaLaura</v>
      </c>
      <c r="E908" s="21" t="str">
        <f>VLOOKUP(Pronostics!$B908,Setup_MPP!$A:$G,2,FALSE)</f>
        <v>Laura GIULIANO</v>
      </c>
      <c r="F908" s="21" t="str">
        <f>VLOOKUP($B908,Setup_MPP!$A:$E,4,FALSE)</f>
        <v>#86A4FE</v>
      </c>
      <c r="G908" s="21" t="str">
        <f>VLOOKUP($B908,Setup_MPP!$A:$E,5,FALSE)</f>
        <v>#3769FF</v>
      </c>
      <c r="H908" s="21" t="str">
        <f>IFERROR(IF(AND(A908&gt;=1,A908&lt;=104),VLOOKUP($A908,Location!$A:$J,6,FALSE),IF(A908=0,"Avant l'ouverture",IF(OR(A908=105,A908=106),"Bonus"))),"")</f>
        <v>Tour 2</v>
      </c>
      <c r="I908" s="21" t="str">
        <f>IF(LEFT(H908,4)="Tour",VLOOKUP(A908,Database!$A:$C,3,FALSE),"")</f>
        <v>F</v>
      </c>
      <c r="J908" s="21" t="str">
        <f>VLOOKUP($A908,Location!$A:$J,7,FALSE)</f>
        <v>Pays-Bas</v>
      </c>
      <c r="K908" s="21" t="str">
        <f>IFERROR(VLOOKUP(J908,Setup_Team!$B:$C,2,FALSE), "TDB")</f>
        <v>NLD</v>
      </c>
      <c r="L908" s="21" t="str">
        <f>VLOOKUP($A908,Location!$A:$J,8,FALSE)</f>
        <v>Suède</v>
      </c>
      <c r="M908" s="21" t="str">
        <f>IFERROR(VLOOKUP(L908,Setup_Team!$B:$C,2,FALSE), "TDB")</f>
        <v>SWE</v>
      </c>
      <c r="N908" s="21" t="str">
        <f>VLOOKUP($A908,Location!$A:$J,9,FALSE)</f>
        <v>Houston, Texas</v>
      </c>
      <c r="O908" s="21" t="str">
        <f>VLOOKUP($A908,Location!$A:$J,10,FALSE)</f>
        <v>NRG Stadium</v>
      </c>
      <c r="P908" s="27">
        <v>2</v>
      </c>
      <c r="Q908" s="27">
        <v>1</v>
      </c>
      <c r="R908" s="27" t="str">
        <f t="shared" si="85"/>
        <v>2-1</v>
      </c>
      <c r="S908" s="21">
        <v>0</v>
      </c>
      <c r="T908" s="20">
        <f>VLOOKUP($A908,Database!$A:$Y,10,FALSE)</f>
        <v>67</v>
      </c>
      <c r="U908" s="20">
        <f>VLOOKUP($A908,Database!$A:$Y,11,FALSE)</f>
        <v>122</v>
      </c>
      <c r="V908" s="20">
        <f>VLOOKUP($A908,Database!$A:$Y,12,FALSE)</f>
        <v>131</v>
      </c>
      <c r="W908" s="20" t="str">
        <f>VLOOKUP(A908,Database!A:M,13,FALSE)</f>
        <v>Terminé</v>
      </c>
      <c r="X908" s="20">
        <f>VLOOKUP($A908,Database!$A:$Y,20,FALSE)</f>
        <v>5</v>
      </c>
      <c r="Y908" s="20">
        <f>VLOOKUP($A908,Database!$A:$Y,21,FALSE)</f>
        <v>1</v>
      </c>
      <c r="Z908" s="20">
        <f t="shared" si="84"/>
        <v>0</v>
      </c>
      <c r="AA908" s="20">
        <f t="shared" si="80"/>
        <v>1</v>
      </c>
      <c r="AB908" s="20">
        <f t="shared" ca="1" si="81"/>
        <v>67</v>
      </c>
      <c r="AC908" s="20">
        <f t="shared" ca="1" si="82"/>
        <v>0</v>
      </c>
      <c r="AD908" s="20" t="str">
        <f ca="1">IF(AC908=0,"",IF(OR(ISBLANK(P908),ISBLANK(Q908)),"",IF(ISBLANK(VLOOKUP(A908,Database!A:AA,22,FALSE)),"",VLOOKUP(A908,Database!A:AA,22,FALSE))))</f>
        <v/>
      </c>
      <c r="AE908" s="20">
        <f ca="1">IFERROR(
   IF(
     OR(ISBLANK(P908),ISBLANK(Q908)),
     "",
     IF(
       AND(AB908&lt;&gt;"",OR(W908="Terminé",W908="En cours")),
       VLOOKUP(AD908,Setup_ScoreExactBonus!A:D,4,FALSE),
       0
     )),
  0)</f>
        <v>0</v>
      </c>
      <c r="AF908" s="21">
        <f t="shared" ca="1" si="83"/>
        <v>67</v>
      </c>
      <c r="AG908" s="21">
        <f ca="1">SUMIFS(AF$2:AF908,D$2:D908,D908)</f>
        <v>935</v>
      </c>
    </row>
    <row r="909" spans="1:33" hidden="1" x14ac:dyDescent="0.35">
      <c r="A909" s="21">
        <f>IF(ISBLANK(B909),"",COUNTIF(B$2:B909,B909))-1</f>
        <v>33</v>
      </c>
      <c r="B909" s="27">
        <v>17</v>
      </c>
      <c r="C909" s="10">
        <f>VLOOKUP($A909+IF($A909=0,1,0),Database!$A:$Y,7,FALSE)</f>
        <v>46193.791666666664</v>
      </c>
      <c r="D909" s="21" t="str">
        <f>VLOOKUP(Pronostics!$B909,Setup_MPP!$A:$G,3,FALSE)</f>
        <v>Julien_cri</v>
      </c>
      <c r="E909" s="21" t="str">
        <f>VLOOKUP(Pronostics!$B909,Setup_MPP!$A:$G,2,FALSE)</f>
        <v>Julien CRIMOTEL</v>
      </c>
      <c r="F909" s="21" t="str">
        <f>VLOOKUP($B909,Setup_MPP!$A:$E,4,FALSE)</f>
        <v>#FFB0B0</v>
      </c>
      <c r="G909" s="21" t="str">
        <f>VLOOKUP($B909,Setup_MPP!$A:$E,5,FALSE)</f>
        <v>#F25757</v>
      </c>
      <c r="H909" s="21" t="str">
        <f>IFERROR(IF(AND(A909&gt;=1,A909&lt;=104),VLOOKUP($A909,Location!$A:$J,6,FALSE),IF(A909=0,"Avant l'ouverture",IF(OR(A909=105,A909=106),"Bonus"))),"")</f>
        <v>Tour 2</v>
      </c>
      <c r="I909" s="21" t="str">
        <f>IF(LEFT(H909,4)="Tour",VLOOKUP(A909,Database!$A:$C,3,FALSE),"")</f>
        <v>F</v>
      </c>
      <c r="J909" s="21" t="str">
        <f>VLOOKUP($A909,Location!$A:$J,7,FALSE)</f>
        <v>Pays-Bas</v>
      </c>
      <c r="K909" s="21" t="str">
        <f>IFERROR(VLOOKUP(J909,Setup_Team!$B:$C,2,FALSE), "TDB")</f>
        <v>NLD</v>
      </c>
      <c r="L909" s="21" t="str">
        <f>VLOOKUP($A909,Location!$A:$J,8,FALSE)</f>
        <v>Suède</v>
      </c>
      <c r="M909" s="21" t="str">
        <f>IFERROR(VLOOKUP(L909,Setup_Team!$B:$C,2,FALSE), "TDB")</f>
        <v>SWE</v>
      </c>
      <c r="N909" s="21" t="str">
        <f>VLOOKUP($A909,Location!$A:$J,9,FALSE)</f>
        <v>Houston, Texas</v>
      </c>
      <c r="O909" s="21" t="str">
        <f>VLOOKUP($A909,Location!$A:$J,10,FALSE)</f>
        <v>NRG Stadium</v>
      </c>
      <c r="P909" s="27">
        <v>2</v>
      </c>
      <c r="Q909" s="27">
        <v>1</v>
      </c>
      <c r="R909" s="27" t="str">
        <f t="shared" si="85"/>
        <v>2-1</v>
      </c>
      <c r="S909" s="21">
        <v>0</v>
      </c>
      <c r="T909" s="20">
        <f>VLOOKUP($A909,Database!$A:$Y,10,FALSE)</f>
        <v>67</v>
      </c>
      <c r="U909" s="20">
        <f>VLOOKUP($A909,Database!$A:$Y,11,FALSE)</f>
        <v>122</v>
      </c>
      <c r="V909" s="20">
        <f>VLOOKUP($A909,Database!$A:$Y,12,FALSE)</f>
        <v>131</v>
      </c>
      <c r="W909" s="20" t="str">
        <f>VLOOKUP(A909,Database!A:M,13,FALSE)</f>
        <v>Terminé</v>
      </c>
      <c r="X909" s="20">
        <f>VLOOKUP($A909,Database!$A:$Y,20,FALSE)</f>
        <v>5</v>
      </c>
      <c r="Y909" s="20">
        <f>VLOOKUP($A909,Database!$A:$Y,21,FALSE)</f>
        <v>1</v>
      </c>
      <c r="Z909" s="20">
        <f t="shared" si="84"/>
        <v>0</v>
      </c>
      <c r="AA909" s="20">
        <f t="shared" si="80"/>
        <v>1</v>
      </c>
      <c r="AB909" s="20">
        <f t="shared" ca="1" si="81"/>
        <v>67</v>
      </c>
      <c r="AC909" s="20">
        <f t="shared" ca="1" si="82"/>
        <v>0</v>
      </c>
      <c r="AD909" s="20" t="str">
        <f ca="1">IF(AC909=0,"",IF(OR(ISBLANK(P909),ISBLANK(Q909)),"",IF(ISBLANK(VLOOKUP(A909,Database!A:AA,22,FALSE)),"",VLOOKUP(A909,Database!A:AA,22,FALSE))))</f>
        <v/>
      </c>
      <c r="AE909" s="20">
        <f ca="1">IFERROR(
   IF(
     OR(ISBLANK(P909),ISBLANK(Q909)),
     "",
     IF(
       AND(AB909&lt;&gt;"",OR(W909="Terminé",W909="En cours")),
       VLOOKUP(AD909,Setup_ScoreExactBonus!A:D,4,FALSE),
       0
     )),
  0)</f>
        <v>0</v>
      </c>
      <c r="AF909" s="21">
        <f t="shared" ca="1" si="83"/>
        <v>67</v>
      </c>
      <c r="AG909" s="21">
        <f ca="1">SUMIFS(AF$2:AF909,D$2:D909,D909)</f>
        <v>1209</v>
      </c>
    </row>
    <row r="910" spans="1:33" hidden="1" x14ac:dyDescent="0.35">
      <c r="A910" s="21">
        <f>IF(ISBLANK(B910),"",COUNTIF(B$2:B910,B910))-1</f>
        <v>33</v>
      </c>
      <c r="B910" s="27">
        <v>18</v>
      </c>
      <c r="C910" s="10">
        <f>VLOOKUP($A910+IF($A910=0,1,0),Database!$A:$Y,7,FALSE)</f>
        <v>46193.791666666664</v>
      </c>
      <c r="D910" s="21" t="str">
        <f>VLOOKUP(Pronostics!$B910,Setup_MPP!$A:$G,3,FALSE)</f>
        <v>Cartone</v>
      </c>
      <c r="E910" s="21" t="str">
        <f>VLOOKUP(Pronostics!$B910,Setup_MPP!$A:$G,2,FALSE)</f>
        <v>Quentin CARTON</v>
      </c>
      <c r="F910" s="21" t="str">
        <f>VLOOKUP($B910,Setup_MPP!$A:$E,4,FALSE)</f>
        <v>#F0BC42</v>
      </c>
      <c r="G910" s="21" t="str">
        <f>VLOOKUP($B910,Setup_MPP!$A:$E,5,FALSE)</f>
        <v>#8E1F2F</v>
      </c>
      <c r="H910" s="21" t="str">
        <f>IFERROR(IF(AND(A910&gt;=1,A910&lt;=104),VLOOKUP($A910,Location!$A:$J,6,FALSE),IF(A910=0,"Avant l'ouverture",IF(OR(A910=105,A910=106),"Bonus"))),"")</f>
        <v>Tour 2</v>
      </c>
      <c r="I910" s="21" t="str">
        <f>IF(LEFT(H910,4)="Tour",VLOOKUP(A910,Database!$A:$C,3,FALSE),"")</f>
        <v>F</v>
      </c>
      <c r="J910" s="21" t="str">
        <f>VLOOKUP($A910,Location!$A:$J,7,FALSE)</f>
        <v>Pays-Bas</v>
      </c>
      <c r="K910" s="21" t="str">
        <f>IFERROR(VLOOKUP(J910,Setup_Team!$B:$C,2,FALSE), "TDB")</f>
        <v>NLD</v>
      </c>
      <c r="L910" s="21" t="str">
        <f>VLOOKUP($A910,Location!$A:$J,8,FALSE)</f>
        <v>Suède</v>
      </c>
      <c r="M910" s="21" t="str">
        <f>IFERROR(VLOOKUP(L910,Setup_Team!$B:$C,2,FALSE), "TDB")</f>
        <v>SWE</v>
      </c>
      <c r="N910" s="21" t="str">
        <f>VLOOKUP($A910,Location!$A:$J,9,FALSE)</f>
        <v>Houston, Texas</v>
      </c>
      <c r="O910" s="21" t="str">
        <f>VLOOKUP($A910,Location!$A:$J,10,FALSE)</f>
        <v>NRG Stadium</v>
      </c>
      <c r="P910" s="27">
        <v>1</v>
      </c>
      <c r="Q910" s="27">
        <v>1</v>
      </c>
      <c r="R910" s="27" t="str">
        <f t="shared" si="85"/>
        <v>1-1</v>
      </c>
      <c r="S910" s="21">
        <v>0</v>
      </c>
      <c r="T910" s="20">
        <f>VLOOKUP($A910,Database!$A:$Y,10,FALSE)</f>
        <v>67</v>
      </c>
      <c r="U910" s="20">
        <f>VLOOKUP($A910,Database!$A:$Y,11,FALSE)</f>
        <v>122</v>
      </c>
      <c r="V910" s="20">
        <f>VLOOKUP($A910,Database!$A:$Y,12,FALSE)</f>
        <v>131</v>
      </c>
      <c r="W910" s="20" t="str">
        <f>VLOOKUP(A910,Database!A:M,13,FALSE)</f>
        <v>Terminé</v>
      </c>
      <c r="X910" s="20">
        <f>VLOOKUP($A910,Database!$A:$Y,20,FALSE)</f>
        <v>5</v>
      </c>
      <c r="Y910" s="20">
        <f>VLOOKUP($A910,Database!$A:$Y,21,FALSE)</f>
        <v>1</v>
      </c>
      <c r="Z910" s="20">
        <f t="shared" si="84"/>
        <v>0</v>
      </c>
      <c r="AA910" s="20">
        <f t="shared" si="80"/>
        <v>0</v>
      </c>
      <c r="AB910" s="20">
        <f t="shared" ca="1" si="81"/>
        <v>0</v>
      </c>
      <c r="AC910" s="20">
        <f t="shared" ca="1" si="82"/>
        <v>0</v>
      </c>
      <c r="AD910" s="20" t="str">
        <f ca="1">IF(AC910=0,"",IF(OR(ISBLANK(P910),ISBLANK(Q910)),"",IF(ISBLANK(VLOOKUP(A910,Database!A:AA,22,FALSE)),"",VLOOKUP(A910,Database!A:AA,22,FALSE))))</f>
        <v/>
      </c>
      <c r="AE910" s="20">
        <f ca="1">IFERROR(
   IF(
     OR(ISBLANK(P910),ISBLANK(Q910)),
     "",
     IF(
       AND(AB910&lt;&gt;"",OR(W910="Terminé",W910="En cours")),
       VLOOKUP(AD910,Setup_ScoreExactBonus!A:D,4,FALSE),
       0
     )),
  0)</f>
        <v>0</v>
      </c>
      <c r="AF910" s="21">
        <f t="shared" ca="1" si="83"/>
        <v>0</v>
      </c>
      <c r="AG910" s="21">
        <f ca="1">SUMIFS(AF$2:AF910,D$2:D910,D910)</f>
        <v>1265</v>
      </c>
    </row>
    <row r="911" spans="1:33" hidden="1" x14ac:dyDescent="0.35">
      <c r="A911" s="21">
        <f>IF(ISBLANK(B911),"",COUNTIF(B$2:B911,B911))-1</f>
        <v>33</v>
      </c>
      <c r="B911" s="27">
        <v>19</v>
      </c>
      <c r="C911" s="10">
        <f>VLOOKUP($A911+IF($A911=0,1,0),Database!$A:$Y,7,FALSE)</f>
        <v>46193.791666666664</v>
      </c>
      <c r="D911" s="21" t="str">
        <f>VLOOKUP(Pronostics!$B911,Setup_MPP!$A:$G,3,FALSE)</f>
        <v>YramVi</v>
      </c>
      <c r="E911" s="21" t="str">
        <f>VLOOKUP(Pronostics!$B911,Setup_MPP!$A:$G,2,FALSE)</f>
        <v>Eyram TETSHIE</v>
      </c>
      <c r="F911" s="21" t="str">
        <f>VLOOKUP($B911,Setup_MPP!$A:$E,4,FALSE)</f>
        <v>#E8B28F</v>
      </c>
      <c r="G911" s="21" t="str">
        <f>VLOOKUP($B911,Setup_MPP!$A:$E,5,FALSE)</f>
        <v>#E65568</v>
      </c>
      <c r="H911" s="21" t="str">
        <f>IFERROR(IF(AND(A911&gt;=1,A911&lt;=104),VLOOKUP($A911,Location!$A:$J,6,FALSE),IF(A911=0,"Avant l'ouverture",IF(OR(A911=105,A911=106),"Bonus"))),"")</f>
        <v>Tour 2</v>
      </c>
      <c r="I911" s="21" t="str">
        <f>IF(LEFT(H911,4)="Tour",VLOOKUP(A911,Database!$A:$C,3,FALSE),"")</f>
        <v>F</v>
      </c>
      <c r="J911" s="21" t="str">
        <f>VLOOKUP($A911,Location!$A:$J,7,FALSE)</f>
        <v>Pays-Bas</v>
      </c>
      <c r="K911" s="21" t="str">
        <f>IFERROR(VLOOKUP(J911,Setup_Team!$B:$C,2,FALSE), "TDB")</f>
        <v>NLD</v>
      </c>
      <c r="L911" s="21" t="str">
        <f>VLOOKUP($A911,Location!$A:$J,8,FALSE)</f>
        <v>Suède</v>
      </c>
      <c r="M911" s="21" t="str">
        <f>IFERROR(VLOOKUP(L911,Setup_Team!$B:$C,2,FALSE), "TDB")</f>
        <v>SWE</v>
      </c>
      <c r="N911" s="21" t="str">
        <f>VLOOKUP($A911,Location!$A:$J,9,FALSE)</f>
        <v>Houston, Texas</v>
      </c>
      <c r="O911" s="21" t="str">
        <f>VLOOKUP($A911,Location!$A:$J,10,FALSE)</f>
        <v>NRG Stadium</v>
      </c>
      <c r="P911" s="27">
        <v>2</v>
      </c>
      <c r="Q911" s="27">
        <v>1</v>
      </c>
      <c r="R911" s="27" t="str">
        <f t="shared" si="85"/>
        <v>2-1</v>
      </c>
      <c r="S911" s="21">
        <v>0</v>
      </c>
      <c r="T911" s="20">
        <f>VLOOKUP($A911,Database!$A:$Y,10,FALSE)</f>
        <v>67</v>
      </c>
      <c r="U911" s="20">
        <f>VLOOKUP($A911,Database!$A:$Y,11,FALSE)</f>
        <v>122</v>
      </c>
      <c r="V911" s="20">
        <f>VLOOKUP($A911,Database!$A:$Y,12,FALSE)</f>
        <v>131</v>
      </c>
      <c r="W911" s="20" t="str">
        <f>VLOOKUP(A911,Database!A:M,13,FALSE)</f>
        <v>Terminé</v>
      </c>
      <c r="X911" s="20">
        <f>VLOOKUP($A911,Database!$A:$Y,20,FALSE)</f>
        <v>5</v>
      </c>
      <c r="Y911" s="20">
        <f>VLOOKUP($A911,Database!$A:$Y,21,FALSE)</f>
        <v>1</v>
      </c>
      <c r="Z911" s="20">
        <f t="shared" si="84"/>
        <v>0</v>
      </c>
      <c r="AA911" s="20">
        <f t="shared" si="80"/>
        <v>1</v>
      </c>
      <c r="AB911" s="20">
        <f t="shared" ca="1" si="81"/>
        <v>67</v>
      </c>
      <c r="AC911" s="20">
        <f t="shared" ca="1" si="82"/>
        <v>0</v>
      </c>
      <c r="AD911" s="20" t="str">
        <f ca="1">IF(AC911=0,"",IF(OR(ISBLANK(P911),ISBLANK(Q911)),"",IF(ISBLANK(VLOOKUP(A911,Database!A:AA,22,FALSE)),"",VLOOKUP(A911,Database!A:AA,22,FALSE))))</f>
        <v/>
      </c>
      <c r="AE911" s="20">
        <f ca="1">IFERROR(
   IF(
     OR(ISBLANK(P911),ISBLANK(Q911)),
     "",
     IF(
       AND(AB911&lt;&gt;"",OR(W911="Terminé",W911="En cours")),
       VLOOKUP(AD911,Setup_ScoreExactBonus!A:D,4,FALSE),
       0
     )),
  0)</f>
        <v>0</v>
      </c>
      <c r="AF911" s="21">
        <f t="shared" ca="1" si="83"/>
        <v>67</v>
      </c>
      <c r="AG911" s="21">
        <f ca="1">SUMIFS(AF$2:AF911,D$2:D911,D911)</f>
        <v>1223</v>
      </c>
    </row>
    <row r="912" spans="1:33" hidden="1" x14ac:dyDescent="0.35">
      <c r="A912" s="21">
        <f>IF(ISBLANK(B912),"",COUNTIF(B$2:B912,B912))-1</f>
        <v>33</v>
      </c>
      <c r="B912" s="27">
        <v>20</v>
      </c>
      <c r="C912" s="10">
        <f>VLOOKUP($A912+IF($A912=0,1,0),Database!$A:$Y,7,FALSE)</f>
        <v>46193.791666666664</v>
      </c>
      <c r="D912" s="21" t="str">
        <f>VLOOKUP(Pronostics!$B912,Setup_MPP!$A:$G,3,FALSE)</f>
        <v>Anis_MaFihache</v>
      </c>
      <c r="E912" s="21" t="str">
        <f>VLOOKUP(Pronostics!$B912,Setup_MPP!$A:$G,2,FALSE)</f>
        <v>Anis LEBIK</v>
      </c>
      <c r="F912" s="21" t="str">
        <f>VLOOKUP($B912,Setup_MPP!$A:$E,4,FALSE)</f>
        <v>#60DC8C</v>
      </c>
      <c r="G912" s="21" t="str">
        <f>VLOOKUP($B912,Setup_MPP!$A:$E,5,FALSE)</f>
        <v>#22A34F</v>
      </c>
      <c r="H912" s="21" t="str">
        <f>IFERROR(IF(AND(A912&gt;=1,A912&lt;=104),VLOOKUP($A912,Location!$A:$J,6,FALSE),IF(A912=0,"Avant l'ouverture",IF(OR(A912=105,A912=106),"Bonus"))),"")</f>
        <v>Tour 2</v>
      </c>
      <c r="I912" s="21" t="str">
        <f>IF(LEFT(H912,4)="Tour",VLOOKUP(A912,Database!$A:$C,3,FALSE),"")</f>
        <v>F</v>
      </c>
      <c r="J912" s="21" t="str">
        <f>VLOOKUP($A912,Location!$A:$J,7,FALSE)</f>
        <v>Pays-Bas</v>
      </c>
      <c r="K912" s="21" t="str">
        <f>IFERROR(VLOOKUP(J912,Setup_Team!$B:$C,2,FALSE), "TDB")</f>
        <v>NLD</v>
      </c>
      <c r="L912" s="21" t="str">
        <f>VLOOKUP($A912,Location!$A:$J,8,FALSE)</f>
        <v>Suède</v>
      </c>
      <c r="M912" s="21" t="str">
        <f>IFERROR(VLOOKUP(L912,Setup_Team!$B:$C,2,FALSE), "TDB")</f>
        <v>SWE</v>
      </c>
      <c r="N912" s="21" t="str">
        <f>VLOOKUP($A912,Location!$A:$J,9,FALSE)</f>
        <v>Houston, Texas</v>
      </c>
      <c r="O912" s="21" t="str">
        <f>VLOOKUP($A912,Location!$A:$J,10,FALSE)</f>
        <v>NRG Stadium</v>
      </c>
      <c r="P912" s="27">
        <v>3</v>
      </c>
      <c r="Q912" s="27">
        <v>1</v>
      </c>
      <c r="R912" s="27" t="str">
        <f t="shared" si="85"/>
        <v>3-1</v>
      </c>
      <c r="S912" s="21">
        <v>0</v>
      </c>
      <c r="T912" s="20">
        <f>VLOOKUP($A912,Database!$A:$Y,10,FALSE)</f>
        <v>67</v>
      </c>
      <c r="U912" s="20">
        <f>VLOOKUP($A912,Database!$A:$Y,11,FALSE)</f>
        <v>122</v>
      </c>
      <c r="V912" s="20">
        <f>VLOOKUP($A912,Database!$A:$Y,12,FALSE)</f>
        <v>131</v>
      </c>
      <c r="W912" s="20" t="str">
        <f>VLOOKUP(A912,Database!A:M,13,FALSE)</f>
        <v>Terminé</v>
      </c>
      <c r="X912" s="20">
        <f>VLOOKUP($A912,Database!$A:$Y,20,FALSE)</f>
        <v>5</v>
      </c>
      <c r="Y912" s="20">
        <f>VLOOKUP($A912,Database!$A:$Y,21,FALSE)</f>
        <v>1</v>
      </c>
      <c r="Z912" s="20">
        <f t="shared" si="84"/>
        <v>0</v>
      </c>
      <c r="AA912" s="20">
        <f t="shared" si="80"/>
        <v>1</v>
      </c>
      <c r="AB912" s="20">
        <f t="shared" ca="1" si="81"/>
        <v>67</v>
      </c>
      <c r="AC912" s="20">
        <f t="shared" ca="1" si="82"/>
        <v>0</v>
      </c>
      <c r="AD912" s="20" t="str">
        <f ca="1">IF(AC912=0,"",IF(OR(ISBLANK(P912),ISBLANK(Q912)),"",IF(ISBLANK(VLOOKUP(A912,Database!A:AA,22,FALSE)),"",VLOOKUP(A912,Database!A:AA,22,FALSE))))</f>
        <v/>
      </c>
      <c r="AE912" s="20">
        <f ca="1">IFERROR(
   IF(
     OR(ISBLANK(P912),ISBLANK(Q912)),
     "",
     IF(
       AND(AB912&lt;&gt;"",OR(W912="Terminé",W912="En cours")),
       VLOOKUP(AD912,Setup_ScoreExactBonus!A:D,4,FALSE),
       0
     )),
  0)</f>
        <v>0</v>
      </c>
      <c r="AF912" s="21">
        <f t="shared" ca="1" si="83"/>
        <v>67</v>
      </c>
      <c r="AG912" s="21">
        <f ca="1">SUMIFS(AF$2:AF912,D$2:D912,D912)</f>
        <v>1267</v>
      </c>
    </row>
    <row r="913" spans="1:33" hidden="1" x14ac:dyDescent="0.35">
      <c r="A913" s="21">
        <f>IF(ISBLANK(B913),"",COUNTIF(B$2:B913,B913))-1</f>
        <v>33</v>
      </c>
      <c r="B913" s="27">
        <v>21</v>
      </c>
      <c r="C913" s="10">
        <f>VLOOKUP($A913+IF($A913=0,1,0),Database!$A:$Y,7,FALSE)</f>
        <v>46193.791666666664</v>
      </c>
      <c r="D913" s="21" t="str">
        <f>VLOOKUP(Pronostics!$B913,Setup_MPP!$A:$G,3,FALSE)</f>
        <v>JUJULABOSS13</v>
      </c>
      <c r="E913" s="21" t="str">
        <f>VLOOKUP(Pronostics!$B913,Setup_MPP!$A:$G,2,FALSE)</f>
        <v>Julia BOUANAN</v>
      </c>
      <c r="F913" s="21" t="str">
        <f>VLOOKUP($B913,Setup_MPP!$A:$E,4,FALSE)</f>
        <v>#2FAEE0</v>
      </c>
      <c r="G913" s="21" t="str">
        <f>VLOOKUP($B913,Setup_MPP!$A:$E,5,FALSE)</f>
        <v>#BEA064</v>
      </c>
      <c r="H913" s="21" t="str">
        <f>IFERROR(IF(AND(A913&gt;=1,A913&lt;=104),VLOOKUP($A913,Location!$A:$J,6,FALSE),IF(A913=0,"Avant l'ouverture",IF(OR(A913=105,A913=106),"Bonus"))),"")</f>
        <v>Tour 2</v>
      </c>
      <c r="I913" s="21" t="str">
        <f>IF(LEFT(H913,4)="Tour",VLOOKUP(A913,Database!$A:$C,3,FALSE),"")</f>
        <v>F</v>
      </c>
      <c r="J913" s="21" t="str">
        <f>VLOOKUP($A913,Location!$A:$J,7,FALSE)</f>
        <v>Pays-Bas</v>
      </c>
      <c r="K913" s="21" t="str">
        <f>IFERROR(VLOOKUP(J913,Setup_Team!$B:$C,2,FALSE), "TDB")</f>
        <v>NLD</v>
      </c>
      <c r="L913" s="21" t="str">
        <f>VLOOKUP($A913,Location!$A:$J,8,FALSE)</f>
        <v>Suède</v>
      </c>
      <c r="M913" s="21" t="str">
        <f>IFERROR(VLOOKUP(L913,Setup_Team!$B:$C,2,FALSE), "TDB")</f>
        <v>SWE</v>
      </c>
      <c r="N913" s="21" t="str">
        <f>VLOOKUP($A913,Location!$A:$J,9,FALSE)</f>
        <v>Houston, Texas</v>
      </c>
      <c r="O913" s="21" t="str">
        <f>VLOOKUP($A913,Location!$A:$J,10,FALSE)</f>
        <v>NRG Stadium</v>
      </c>
      <c r="P913" s="27">
        <v>1</v>
      </c>
      <c r="Q913" s="27">
        <v>1</v>
      </c>
      <c r="R913" s="27" t="str">
        <f t="shared" si="85"/>
        <v>1-1</v>
      </c>
      <c r="S913" s="21">
        <v>0</v>
      </c>
      <c r="T913" s="20">
        <f>VLOOKUP($A913,Database!$A:$Y,10,FALSE)</f>
        <v>67</v>
      </c>
      <c r="U913" s="20">
        <f>VLOOKUP($A913,Database!$A:$Y,11,FALSE)</f>
        <v>122</v>
      </c>
      <c r="V913" s="20">
        <f>VLOOKUP($A913,Database!$A:$Y,12,FALSE)</f>
        <v>131</v>
      </c>
      <c r="W913" s="20" t="str">
        <f>VLOOKUP(A913,Database!A:M,13,FALSE)</f>
        <v>Terminé</v>
      </c>
      <c r="X913" s="20">
        <f>VLOOKUP($A913,Database!$A:$Y,20,FALSE)</f>
        <v>5</v>
      </c>
      <c r="Y913" s="20">
        <f>VLOOKUP($A913,Database!$A:$Y,21,FALSE)</f>
        <v>1</v>
      </c>
      <c r="Z913" s="20">
        <f t="shared" si="84"/>
        <v>0</v>
      </c>
      <c r="AA913" s="20">
        <f t="shared" si="80"/>
        <v>0</v>
      </c>
      <c r="AB913" s="20">
        <f t="shared" ca="1" si="81"/>
        <v>0</v>
      </c>
      <c r="AC913" s="20">
        <f t="shared" ca="1" si="82"/>
        <v>0</v>
      </c>
      <c r="AD913" s="20" t="str">
        <f ca="1">IF(AC913=0,"",IF(OR(ISBLANK(P913),ISBLANK(Q913)),"",IF(ISBLANK(VLOOKUP(A913,Database!A:AA,22,FALSE)),"",VLOOKUP(A913,Database!A:AA,22,FALSE))))</f>
        <v/>
      </c>
      <c r="AE913" s="20">
        <f ca="1">IFERROR(
   IF(
     OR(ISBLANK(P913),ISBLANK(Q913)),
     "",
     IF(
       AND(AB913&lt;&gt;"",OR(W913="Terminé",W913="En cours")),
       VLOOKUP(AD913,Setup_ScoreExactBonus!A:D,4,FALSE),
       0
     )),
  0)</f>
        <v>0</v>
      </c>
      <c r="AF913" s="21">
        <f t="shared" ca="1" si="83"/>
        <v>0</v>
      </c>
      <c r="AG913" s="21">
        <f ca="1">SUMIFS(AF$2:AF913,D$2:D913,D913)</f>
        <v>1088</v>
      </c>
    </row>
    <row r="914" spans="1:33" hidden="1" x14ac:dyDescent="0.35">
      <c r="A914" s="21">
        <f>IF(ISBLANK(B914),"",COUNTIF(B$2:B914,B914))-1</f>
        <v>33</v>
      </c>
      <c r="B914" s="27">
        <v>22</v>
      </c>
      <c r="C914" s="10">
        <f>VLOOKUP($A914+IF($A914=0,1,0),Database!$A:$Y,7,FALSE)</f>
        <v>46193.791666666664</v>
      </c>
      <c r="D914" s="21" t="str">
        <f>VLOOKUP(Pronostics!$B914,Setup_MPP!$A:$G,3,FALSE)</f>
        <v>Jujumsrd</v>
      </c>
      <c r="E914" s="21" t="str">
        <f>VLOOKUP(Pronostics!$B914,Setup_MPP!$A:$G,2,FALSE)</f>
        <v>Julie Mansard</v>
      </c>
      <c r="F914" s="21" t="str">
        <f>VLOOKUP($B914,Setup_MPP!$A:$E,4,FALSE)</f>
        <v>#41DEF0</v>
      </c>
      <c r="G914" s="21" t="str">
        <f>VLOOKUP($B914,Setup_MPP!$A:$E,5,FALSE)</f>
        <v>#0BA6B7</v>
      </c>
      <c r="H914" s="21" t="str">
        <f>IFERROR(IF(AND(A914&gt;=1,A914&lt;=104),VLOOKUP($A914,Location!$A:$J,6,FALSE),IF(A914=0,"Avant l'ouverture",IF(OR(A914=105,A914=106),"Bonus"))),"")</f>
        <v>Tour 2</v>
      </c>
      <c r="I914" s="21" t="str">
        <f>IF(LEFT(H914,4)="Tour",VLOOKUP(A914,Database!$A:$C,3,FALSE),"")</f>
        <v>F</v>
      </c>
      <c r="J914" s="21" t="str">
        <f>VLOOKUP($A914,Location!$A:$J,7,FALSE)</f>
        <v>Pays-Bas</v>
      </c>
      <c r="K914" s="21" t="str">
        <f>IFERROR(VLOOKUP(J914,Setup_Team!$B:$C,2,FALSE), "TDB")</f>
        <v>NLD</v>
      </c>
      <c r="L914" s="21" t="str">
        <f>VLOOKUP($A914,Location!$A:$J,8,FALSE)</f>
        <v>Suède</v>
      </c>
      <c r="M914" s="21" t="str">
        <f>IFERROR(VLOOKUP(L914,Setup_Team!$B:$C,2,FALSE), "TDB")</f>
        <v>SWE</v>
      </c>
      <c r="N914" s="21" t="str">
        <f>VLOOKUP($A914,Location!$A:$J,9,FALSE)</f>
        <v>Houston, Texas</v>
      </c>
      <c r="O914" s="21" t="str">
        <f>VLOOKUP($A914,Location!$A:$J,10,FALSE)</f>
        <v>NRG Stadium</v>
      </c>
      <c r="P914" s="27">
        <v>1</v>
      </c>
      <c r="Q914" s="27">
        <v>0</v>
      </c>
      <c r="R914" s="27" t="str">
        <f t="shared" si="85"/>
        <v>1-0</v>
      </c>
      <c r="S914" s="21">
        <v>0</v>
      </c>
      <c r="T914" s="20">
        <f>VLOOKUP($A914,Database!$A:$Y,10,FALSE)</f>
        <v>67</v>
      </c>
      <c r="U914" s="20">
        <f>VLOOKUP($A914,Database!$A:$Y,11,FALSE)</f>
        <v>122</v>
      </c>
      <c r="V914" s="20">
        <f>VLOOKUP($A914,Database!$A:$Y,12,FALSE)</f>
        <v>131</v>
      </c>
      <c r="W914" s="20" t="str">
        <f>VLOOKUP(A914,Database!A:M,13,FALSE)</f>
        <v>Terminé</v>
      </c>
      <c r="X914" s="20">
        <f>VLOOKUP($A914,Database!$A:$Y,20,FALSE)</f>
        <v>5</v>
      </c>
      <c r="Y914" s="20">
        <f>VLOOKUP($A914,Database!$A:$Y,21,FALSE)</f>
        <v>1</v>
      </c>
      <c r="Z914" s="20">
        <f t="shared" si="84"/>
        <v>0</v>
      </c>
      <c r="AA914" s="20">
        <f t="shared" si="80"/>
        <v>1</v>
      </c>
      <c r="AB914" s="20">
        <f t="shared" ca="1" si="81"/>
        <v>67</v>
      </c>
      <c r="AC914" s="20">
        <f t="shared" ca="1" si="82"/>
        <v>0</v>
      </c>
      <c r="AD914" s="20" t="str">
        <f ca="1">IF(AC914=0,"",IF(OR(ISBLANK(P914),ISBLANK(Q914)),"",IF(ISBLANK(VLOOKUP(A914,Database!A:AA,22,FALSE)),"",VLOOKUP(A914,Database!A:AA,22,FALSE))))</f>
        <v/>
      </c>
      <c r="AE914" s="20">
        <f ca="1">IFERROR(
   IF(
     OR(ISBLANK(P914),ISBLANK(Q914)),
     "",
     IF(
       AND(AB914&lt;&gt;"",OR(W914="Terminé",W914="En cours")),
       VLOOKUP(AD914,Setup_ScoreExactBonus!A:D,4,FALSE),
       0
     )),
  0)</f>
        <v>0</v>
      </c>
      <c r="AF914" s="21">
        <f t="shared" ca="1" si="83"/>
        <v>67</v>
      </c>
      <c r="AG914" s="21">
        <f ca="1">SUMIFS(AF$2:AF914,D$2:D914,D914)</f>
        <v>727</v>
      </c>
    </row>
    <row r="915" spans="1:33" hidden="1" x14ac:dyDescent="0.35">
      <c r="A915" s="21">
        <f>IF(ISBLANK(B915),"",COUNTIF(B$2:B915,B915))-1</f>
        <v>33</v>
      </c>
      <c r="B915" s="27">
        <v>23</v>
      </c>
      <c r="C915" s="10">
        <f>VLOOKUP($A915+IF($A915=0,1,0),Database!$A:$Y,7,FALSE)</f>
        <v>46193.791666666664</v>
      </c>
      <c r="D915" s="21" t="str">
        <f>VLOOKUP(Pronostics!$B915,Setup_MPP!$A:$G,3,FALSE)</f>
        <v>DJUDJUPRONO</v>
      </c>
      <c r="E915" s="21" t="str">
        <f>VLOOKUP(Pronostics!$B915,Setup_MPP!$A:$G,2,FALSE)</f>
        <v>Juliette</v>
      </c>
      <c r="F915" s="21" t="str">
        <f>VLOOKUP($B915,Setup_MPP!$A:$E,4,FALSE)</f>
        <v>#F2A2A2</v>
      </c>
      <c r="G915" s="21" t="str">
        <f>VLOOKUP($B915,Setup_MPP!$A:$E,5,FALSE)</f>
        <v>#C25D5D</v>
      </c>
      <c r="H915" s="21" t="str">
        <f>IFERROR(IF(AND(A915&gt;=1,A915&lt;=104),VLOOKUP($A915,Location!$A:$J,6,FALSE),IF(A915=0,"Avant l'ouverture",IF(OR(A915=105,A915=106),"Bonus"))),"")</f>
        <v>Tour 2</v>
      </c>
      <c r="I915" s="21" t="str">
        <f>IF(LEFT(H915,4)="Tour",VLOOKUP(A915,Database!$A:$C,3,FALSE),"")</f>
        <v>F</v>
      </c>
      <c r="J915" s="21" t="str">
        <f>VLOOKUP($A915,Location!$A:$J,7,FALSE)</f>
        <v>Pays-Bas</v>
      </c>
      <c r="K915" s="21" t="str">
        <f>IFERROR(VLOOKUP(J915,Setup_Team!$B:$C,2,FALSE), "TDB")</f>
        <v>NLD</v>
      </c>
      <c r="L915" s="21" t="str">
        <f>VLOOKUP($A915,Location!$A:$J,8,FALSE)</f>
        <v>Suède</v>
      </c>
      <c r="M915" s="21" t="str">
        <f>IFERROR(VLOOKUP(L915,Setup_Team!$B:$C,2,FALSE), "TDB")</f>
        <v>SWE</v>
      </c>
      <c r="N915" s="21" t="str">
        <f>VLOOKUP($A915,Location!$A:$J,9,FALSE)</f>
        <v>Houston, Texas</v>
      </c>
      <c r="O915" s="21" t="str">
        <f>VLOOKUP($A915,Location!$A:$J,10,FALSE)</f>
        <v>NRG Stadium</v>
      </c>
      <c r="P915" s="27">
        <v>1</v>
      </c>
      <c r="Q915" s="27">
        <v>1</v>
      </c>
      <c r="R915" s="27" t="str">
        <f t="shared" si="85"/>
        <v>1-1</v>
      </c>
      <c r="S915" s="21">
        <v>0</v>
      </c>
      <c r="T915" s="20">
        <f>VLOOKUP($A915,Database!$A:$Y,10,FALSE)</f>
        <v>67</v>
      </c>
      <c r="U915" s="20">
        <f>VLOOKUP($A915,Database!$A:$Y,11,FALSE)</f>
        <v>122</v>
      </c>
      <c r="V915" s="20">
        <f>VLOOKUP($A915,Database!$A:$Y,12,FALSE)</f>
        <v>131</v>
      </c>
      <c r="W915" s="20" t="str">
        <f>VLOOKUP(A915,Database!A:M,13,FALSE)</f>
        <v>Terminé</v>
      </c>
      <c r="X915" s="20">
        <f>VLOOKUP($A915,Database!$A:$Y,20,FALSE)</f>
        <v>5</v>
      </c>
      <c r="Y915" s="20">
        <f>VLOOKUP($A915,Database!$A:$Y,21,FALSE)</f>
        <v>1</v>
      </c>
      <c r="Z915" s="20">
        <f t="shared" si="84"/>
        <v>0</v>
      </c>
      <c r="AA915" s="20">
        <f t="shared" si="80"/>
        <v>0</v>
      </c>
      <c r="AB915" s="20">
        <f t="shared" ca="1" si="81"/>
        <v>0</v>
      </c>
      <c r="AC915" s="20">
        <f t="shared" ca="1" si="82"/>
        <v>0</v>
      </c>
      <c r="AD915" s="20" t="str">
        <f ca="1">IF(AC915=0,"",IF(OR(ISBLANK(P915),ISBLANK(Q915)),"",IF(ISBLANK(VLOOKUP(A915,Database!A:AA,22,FALSE)),"",VLOOKUP(A915,Database!A:AA,22,FALSE))))</f>
        <v/>
      </c>
      <c r="AE915" s="20">
        <f ca="1">IFERROR(
   IF(
     OR(ISBLANK(P915),ISBLANK(Q915)),
     "",
     IF(
       AND(AB915&lt;&gt;"",OR(W915="Terminé",W915="En cours")),
       VLOOKUP(AD915,Setup_ScoreExactBonus!A:D,4,FALSE),
       0
     )),
  0)</f>
        <v>0</v>
      </c>
      <c r="AF915" s="21">
        <f t="shared" ca="1" si="83"/>
        <v>0</v>
      </c>
      <c r="AG915" s="21">
        <f ca="1">SUMIFS(AF$2:AF915,D$2:D915,D915)</f>
        <v>830</v>
      </c>
    </row>
    <row r="916" spans="1:33" hidden="1" x14ac:dyDescent="0.35">
      <c r="A916" s="21">
        <f>IF(ISBLANK(B916),"",COUNTIF(B$2:B916,B916))-1</f>
        <v>33</v>
      </c>
      <c r="B916" s="27">
        <v>24</v>
      </c>
      <c r="C916" s="10">
        <f>VLOOKUP($A916+IF($A916=0,1,0),Database!$A:$Y,7,FALSE)</f>
        <v>46193.791666666664</v>
      </c>
      <c r="D916" s="21" t="str">
        <f>VLOOKUP(Pronostics!$B916,Setup_MPP!$A:$G,3,FALSE)</f>
        <v>Samyaaaaaaaaaa</v>
      </c>
      <c r="E916" s="21" t="str">
        <f>VLOOKUP(Pronostics!$B916,Setup_MPP!$A:$G,2,FALSE)</f>
        <v>Samya ALAOUI</v>
      </c>
      <c r="F916" s="21" t="str">
        <f>VLOOKUP($B916,Setup_MPP!$A:$E,4,FALSE)</f>
        <v>#A2F2C7</v>
      </c>
      <c r="G916" s="21" t="str">
        <f>VLOOKUP($B916,Setup_MPP!$A:$E,5,FALSE)</f>
        <v>#5DC18C</v>
      </c>
      <c r="H916" s="21" t="str">
        <f>IFERROR(IF(AND(A916&gt;=1,A916&lt;=104),VLOOKUP($A916,Location!$A:$J,6,FALSE),IF(A916=0,"Avant l'ouverture",IF(OR(A916=105,A916=106),"Bonus"))),"")</f>
        <v>Tour 2</v>
      </c>
      <c r="I916" s="21" t="str">
        <f>IF(LEFT(H916,4)="Tour",VLOOKUP(A916,Database!$A:$C,3,FALSE),"")</f>
        <v>F</v>
      </c>
      <c r="J916" s="21" t="str">
        <f>VLOOKUP($A916,Location!$A:$J,7,FALSE)</f>
        <v>Pays-Bas</v>
      </c>
      <c r="K916" s="21" t="str">
        <f>IFERROR(VLOOKUP(J916,Setup_Team!$B:$C,2,FALSE), "TDB")</f>
        <v>NLD</v>
      </c>
      <c r="L916" s="21" t="str">
        <f>VLOOKUP($A916,Location!$A:$J,8,FALSE)</f>
        <v>Suède</v>
      </c>
      <c r="M916" s="21" t="str">
        <f>IFERROR(VLOOKUP(L916,Setup_Team!$B:$C,2,FALSE), "TDB")</f>
        <v>SWE</v>
      </c>
      <c r="N916" s="21" t="str">
        <f>VLOOKUP($A916,Location!$A:$J,9,FALSE)</f>
        <v>Houston, Texas</v>
      </c>
      <c r="O916" s="21" t="str">
        <f>VLOOKUP($A916,Location!$A:$J,10,FALSE)</f>
        <v>NRG Stadium</v>
      </c>
      <c r="P916" s="27">
        <v>2</v>
      </c>
      <c r="Q916" s="27">
        <v>2</v>
      </c>
      <c r="R916" s="27" t="str">
        <f t="shared" si="85"/>
        <v>2-2</v>
      </c>
      <c r="S916" s="21">
        <v>0</v>
      </c>
      <c r="T916" s="20">
        <f>VLOOKUP($A916,Database!$A:$Y,10,FALSE)</f>
        <v>67</v>
      </c>
      <c r="U916" s="20">
        <f>VLOOKUP($A916,Database!$A:$Y,11,FALSE)</f>
        <v>122</v>
      </c>
      <c r="V916" s="20">
        <f>VLOOKUP($A916,Database!$A:$Y,12,FALSE)</f>
        <v>131</v>
      </c>
      <c r="W916" s="20" t="str">
        <f>VLOOKUP(A916,Database!A:M,13,FALSE)</f>
        <v>Terminé</v>
      </c>
      <c r="X916" s="20">
        <f>VLOOKUP($A916,Database!$A:$Y,20,FALSE)</f>
        <v>5</v>
      </c>
      <c r="Y916" s="20">
        <f>VLOOKUP($A916,Database!$A:$Y,21,FALSE)</f>
        <v>1</v>
      </c>
      <c r="Z916" s="20">
        <f t="shared" si="84"/>
        <v>0</v>
      </c>
      <c r="AA916" s="20">
        <f t="shared" si="80"/>
        <v>0</v>
      </c>
      <c r="AB916" s="20">
        <f t="shared" ca="1" si="81"/>
        <v>0</v>
      </c>
      <c r="AC916" s="20">
        <f t="shared" ca="1" si="82"/>
        <v>0</v>
      </c>
      <c r="AD916" s="20" t="str">
        <f ca="1">IF(AC916=0,"",IF(OR(ISBLANK(P916),ISBLANK(Q916)),"",IF(ISBLANK(VLOOKUP(A916,Database!A:AA,22,FALSE)),"",VLOOKUP(A916,Database!A:AA,22,FALSE))))</f>
        <v/>
      </c>
      <c r="AE916" s="20">
        <f ca="1">IFERROR(
   IF(
     OR(ISBLANK(P916),ISBLANK(Q916)),
     "",
     IF(
       AND(AB916&lt;&gt;"",OR(W916="Terminé",W916="En cours")),
       VLOOKUP(AD916,Setup_ScoreExactBonus!A:D,4,FALSE),
       0
     )),
  0)</f>
        <v>0</v>
      </c>
      <c r="AF916" s="21">
        <f t="shared" ca="1" si="83"/>
        <v>0</v>
      </c>
      <c r="AG916" s="21">
        <f ca="1">SUMIFS(AF$2:AF916,D$2:D916,D916)</f>
        <v>1334</v>
      </c>
    </row>
    <row r="917" spans="1:33" hidden="1" x14ac:dyDescent="0.35">
      <c r="A917" s="21">
        <f>IF(ISBLANK(B917),"",COUNTIF(B$2:B917,B917))-1</f>
        <v>33</v>
      </c>
      <c r="B917" s="27">
        <v>25</v>
      </c>
      <c r="C917" s="10">
        <f>VLOOKUP($A917+IF($A917=0,1,0),Database!$A:$Y,7,FALSE)</f>
        <v>46193.791666666664</v>
      </c>
      <c r="D917" s="21" t="str">
        <f>VLOOKUP(Pronostics!$B917,Setup_MPP!$A:$G,3,FALSE)</f>
        <v>leaw0808</v>
      </c>
      <c r="E917" s="21" t="str">
        <f>VLOOKUP(Pronostics!$B917,Setup_MPP!$A:$G,2,FALSE)</f>
        <v>Léa WALOCQ</v>
      </c>
      <c r="F917" s="21" t="str">
        <f>VLOOKUP($B917,Setup_MPP!$A:$E,4,FALSE)</f>
        <v>#D1B9EB</v>
      </c>
      <c r="G917" s="21" t="str">
        <f>VLOOKUP($B917,Setup_MPP!$A:$E,5,FALSE)</f>
        <v>#B58BC7</v>
      </c>
      <c r="H917" s="21" t="str">
        <f>IFERROR(IF(AND(A917&gt;=1,A917&lt;=104),VLOOKUP($A917,Location!$A:$J,6,FALSE),IF(A917=0,"Avant l'ouverture",IF(OR(A917=105,A917=106),"Bonus"))),"")</f>
        <v>Tour 2</v>
      </c>
      <c r="I917" s="21" t="str">
        <f>IF(LEFT(H917,4)="Tour",VLOOKUP(A917,Database!$A:$C,3,FALSE),"")</f>
        <v>F</v>
      </c>
      <c r="J917" s="21" t="str">
        <f>VLOOKUP($A917,Location!$A:$J,7,FALSE)</f>
        <v>Pays-Bas</v>
      </c>
      <c r="K917" s="21" t="str">
        <f>IFERROR(VLOOKUP(J917,Setup_Team!$B:$C,2,FALSE), "TDB")</f>
        <v>NLD</v>
      </c>
      <c r="L917" s="21" t="str">
        <f>VLOOKUP($A917,Location!$A:$J,8,FALSE)</f>
        <v>Suède</v>
      </c>
      <c r="M917" s="21" t="str">
        <f>IFERROR(VLOOKUP(L917,Setup_Team!$B:$C,2,FALSE), "TDB")</f>
        <v>SWE</v>
      </c>
      <c r="N917" s="21" t="str">
        <f>VLOOKUP($A917,Location!$A:$J,9,FALSE)</f>
        <v>Houston, Texas</v>
      </c>
      <c r="O917" s="21" t="str">
        <f>VLOOKUP($A917,Location!$A:$J,10,FALSE)</f>
        <v>NRG Stadium</v>
      </c>
      <c r="P917" s="27">
        <v>2</v>
      </c>
      <c r="Q917" s="27">
        <v>1</v>
      </c>
      <c r="R917" s="27" t="str">
        <f t="shared" si="85"/>
        <v>2-1</v>
      </c>
      <c r="S917" s="21">
        <v>0</v>
      </c>
      <c r="T917" s="20">
        <f>VLOOKUP($A917,Database!$A:$Y,10,FALSE)</f>
        <v>67</v>
      </c>
      <c r="U917" s="20">
        <f>VLOOKUP($A917,Database!$A:$Y,11,FALSE)</f>
        <v>122</v>
      </c>
      <c r="V917" s="20">
        <f>VLOOKUP($A917,Database!$A:$Y,12,FALSE)</f>
        <v>131</v>
      </c>
      <c r="W917" s="20" t="str">
        <f>VLOOKUP(A917,Database!A:M,13,FALSE)</f>
        <v>Terminé</v>
      </c>
      <c r="X917" s="20">
        <f>VLOOKUP($A917,Database!$A:$Y,20,FALSE)</f>
        <v>5</v>
      </c>
      <c r="Y917" s="20">
        <f>VLOOKUP($A917,Database!$A:$Y,21,FALSE)</f>
        <v>1</v>
      </c>
      <c r="Z917" s="20">
        <f t="shared" si="84"/>
        <v>0</v>
      </c>
      <c r="AA917" s="20">
        <f t="shared" si="80"/>
        <v>1</v>
      </c>
      <c r="AB917" s="20">
        <f t="shared" ca="1" si="81"/>
        <v>67</v>
      </c>
      <c r="AC917" s="20">
        <f t="shared" ca="1" si="82"/>
        <v>0</v>
      </c>
      <c r="AD917" s="20" t="str">
        <f ca="1">IF(AC917=0,"",IF(OR(ISBLANK(P917),ISBLANK(Q917)),"",IF(ISBLANK(VLOOKUP(A917,Database!A:AA,22,FALSE)),"",VLOOKUP(A917,Database!A:AA,22,FALSE))))</f>
        <v/>
      </c>
      <c r="AE917" s="20">
        <f ca="1">IFERROR(
   IF(
     OR(ISBLANK(P917),ISBLANK(Q917)),
     "",
     IF(
       AND(AB917&lt;&gt;"",OR(W917="Terminé",W917="En cours")),
       VLOOKUP(AD917,Setup_ScoreExactBonus!A:D,4,FALSE),
       0
     )),
  0)</f>
        <v>0</v>
      </c>
      <c r="AF917" s="21">
        <f t="shared" ca="1" si="83"/>
        <v>67</v>
      </c>
      <c r="AG917" s="21">
        <f ca="1">SUMIFS(AF$2:AF917,D$2:D917,D917)</f>
        <v>1073</v>
      </c>
    </row>
    <row r="918" spans="1:33" hidden="1" x14ac:dyDescent="0.35">
      <c r="A918" s="21">
        <f>IF(ISBLANK(B918),"",COUNTIF(B$2:B918,B918))-1</f>
        <v>33</v>
      </c>
      <c r="B918" s="27">
        <v>26</v>
      </c>
      <c r="C918" s="10">
        <v>46184.875</v>
      </c>
      <c r="D918" s="21" t="str">
        <f>VLOOKUP(Pronostics!$B918,Setup_MPP!$A:$G,3,FALSE)</f>
        <v>Mohamad#5GGG1</v>
      </c>
      <c r="E918" s="21" t="str">
        <f>VLOOKUP(Pronostics!$B918,Setup_MPP!$A:$G,2,FALSE)</f>
        <v>Mohamad EL KAWAS</v>
      </c>
      <c r="F918" s="21" t="str">
        <f>VLOOKUP($B918,Setup_MPP!$A:$E,4,FALSE)</f>
        <v>#EB8787</v>
      </c>
      <c r="G918" s="21" t="str">
        <f>VLOOKUP($B918,Setup_MPP!$A:$E,5,FALSE)</f>
        <v>#368E2C</v>
      </c>
      <c r="H918" s="21" t="str">
        <f>IFERROR(IF(AND(A918&gt;=1,A918&lt;=104),VLOOKUP($A918,Location!$A:$J,6,FALSE),IF(A918=0,"Avant l'ouverture",IF(OR(A918=105,A918=106),"Bonus"))),"")</f>
        <v>Tour 2</v>
      </c>
      <c r="I918" s="21" t="str">
        <f>IF(LEFT(H918,4)="Tour",VLOOKUP(A918,Database!$A:$C,3,FALSE),"")</f>
        <v>F</v>
      </c>
      <c r="J918" s="21" t="str">
        <f>VLOOKUP($A918,Location!$A:$J,7,FALSE)</f>
        <v>Pays-Bas</v>
      </c>
      <c r="K918" s="21" t="str">
        <f>IFERROR(VLOOKUP(J918,Setup_Team!$B:$C,2,FALSE), "TDB")</f>
        <v>NLD</v>
      </c>
      <c r="L918" s="21" t="str">
        <f>VLOOKUP($A918,Location!$A:$J,8,FALSE)</f>
        <v>Suède</v>
      </c>
      <c r="M918" s="21" t="str">
        <f>IFERROR(VLOOKUP(L918,Setup_Team!$B:$C,2,FALSE), "TDB")</f>
        <v>SWE</v>
      </c>
      <c r="P918" s="21">
        <v>1</v>
      </c>
      <c r="Q918" s="21">
        <v>2</v>
      </c>
      <c r="R918" s="27" t="str">
        <f t="shared" si="85"/>
        <v>1-2</v>
      </c>
      <c r="S918" s="21">
        <v>0</v>
      </c>
      <c r="T918" s="20">
        <f>VLOOKUP($A918,Database!$A:$Y,10,FALSE)</f>
        <v>67</v>
      </c>
      <c r="U918" s="20">
        <f>VLOOKUP($A918,Database!$A:$Y,11,FALSE)</f>
        <v>122</v>
      </c>
      <c r="V918" s="20">
        <f>VLOOKUP($A918,Database!$A:$Y,12,FALSE)</f>
        <v>131</v>
      </c>
      <c r="W918" s="20" t="str">
        <f>VLOOKUP(A918,Database!A:M,13,FALSE)</f>
        <v>Terminé</v>
      </c>
      <c r="X918" s="20">
        <f>VLOOKUP($A918,Database!$A:$Y,20,FALSE)</f>
        <v>5</v>
      </c>
      <c r="Y918" s="20">
        <f>VLOOKUP($A918,Database!$A:$Y,21,FALSE)</f>
        <v>1</v>
      </c>
      <c r="Z918" s="20">
        <f t="shared" si="84"/>
        <v>0</v>
      </c>
      <c r="AA918" s="20">
        <f t="shared" si="80"/>
        <v>0</v>
      </c>
      <c r="AB918" s="20">
        <f t="shared" ca="1" si="81"/>
        <v>0</v>
      </c>
      <c r="AC918" s="20">
        <f t="shared" ca="1" si="82"/>
        <v>0</v>
      </c>
      <c r="AD918" s="20" t="str">
        <f ca="1">IF(AC918=0,"",IF(OR(ISBLANK(P918),ISBLANK(Q918)),"",IF(ISBLANK(VLOOKUP(A918,Database!A:AA,22,FALSE)),"",VLOOKUP(A918,Database!A:AA,22,FALSE))))</f>
        <v/>
      </c>
      <c r="AE918" s="20">
        <f ca="1">IFERROR(
   IF(
     OR(ISBLANK(P918),ISBLANK(Q918)),
     "",
     IF(
       AND(AB918&lt;&gt;"",OR(W918="Terminé",W918="En cours")),
       VLOOKUP(AD918,Setup_ScoreExactBonus!A:D,4,FALSE),
       0
     )),
  0)</f>
        <v>0</v>
      </c>
      <c r="AF918" s="21">
        <f t="shared" ca="1" si="83"/>
        <v>0</v>
      </c>
      <c r="AG918" s="21">
        <f ca="1">SUMIFS(AF$2:AF918,D$2:D918,D918)</f>
        <v>744</v>
      </c>
    </row>
    <row r="919" spans="1:33" hidden="1" x14ac:dyDescent="0.35">
      <c r="A919" s="21">
        <f>IF(ISBLANK(B919),"",COUNTIF(B$2:B919,B919))-1</f>
        <v>33</v>
      </c>
      <c r="B919" s="27">
        <v>27</v>
      </c>
      <c r="C919" s="10">
        <f>VLOOKUP($A919+IF($A919=0,1,0),Database!$A:$Y,7,FALSE)</f>
        <v>46193.791666666664</v>
      </c>
      <c r="D919" s="21" t="str">
        <f>VLOOKUP(Pronostics!$B919,Setup_MPP!$A:$G,3,FALSE)</f>
        <v>maryemkappa</v>
      </c>
      <c r="E919" s="21" t="str">
        <f>VLOOKUP(Pronostics!$B919,Setup_MPP!$A:$G,2,FALSE)</f>
        <v>Maryem GUIZANI</v>
      </c>
      <c r="F919" s="21" t="str">
        <f>VLOOKUP($B919,Setup_MPP!$A:$E,4,FALSE)</f>
        <v>#BCA2F4</v>
      </c>
      <c r="G919" s="21" t="str">
        <f>VLOOKUP($B919,Setup_MPP!$A:$E,5,FALSE)</f>
        <v>#6D3DD5</v>
      </c>
      <c r="H919" s="21" t="str">
        <f>IFERROR(IF(AND(A919&gt;=1,A919&lt;=104),VLOOKUP($A919,Location!$A:$J,6,FALSE),IF(A919=0,"Avant l'ouverture",IF(OR(A919=105,A919=106),"Bonus"))),"")</f>
        <v>Tour 2</v>
      </c>
      <c r="I919" s="21" t="str">
        <f>IF(LEFT(H919,4)="Tour",VLOOKUP(A919,Database!$A:$C,3,FALSE),"")</f>
        <v>F</v>
      </c>
      <c r="J919" s="21" t="str">
        <f>VLOOKUP($A919,Location!$A:$J,7,FALSE)</f>
        <v>Pays-Bas</v>
      </c>
      <c r="K919" s="21" t="str">
        <f>IFERROR(VLOOKUP(J919,Setup_Team!$B:$C,2,FALSE), "TDB")</f>
        <v>NLD</v>
      </c>
      <c r="L919" s="21" t="str">
        <f>VLOOKUP($A919,Location!$A:$J,8,FALSE)</f>
        <v>Suède</v>
      </c>
      <c r="M919" s="21" t="str">
        <f>IFERROR(VLOOKUP(L919,Setup_Team!$B:$C,2,FALSE), "TDB")</f>
        <v>SWE</v>
      </c>
      <c r="P919" s="21">
        <v>2</v>
      </c>
      <c r="Q919" s="21">
        <v>1</v>
      </c>
      <c r="R919" s="27" t="str">
        <f t="shared" si="85"/>
        <v>2-1</v>
      </c>
      <c r="S919" s="21">
        <v>0</v>
      </c>
      <c r="T919" s="20">
        <f>VLOOKUP($A919,Database!$A:$Y,10,FALSE)</f>
        <v>67</v>
      </c>
      <c r="U919" s="20">
        <f>VLOOKUP($A919,Database!$A:$Y,11,FALSE)</f>
        <v>122</v>
      </c>
      <c r="V919" s="20">
        <f>VLOOKUP($A919,Database!$A:$Y,12,FALSE)</f>
        <v>131</v>
      </c>
      <c r="W919" s="20" t="str">
        <f>VLOOKUP(A919,Database!A:M,13,FALSE)</f>
        <v>Terminé</v>
      </c>
      <c r="X919" s="20">
        <f>VLOOKUP($A919,Database!$A:$Y,20,FALSE)</f>
        <v>5</v>
      </c>
      <c r="Y919" s="20">
        <f>VLOOKUP($A919,Database!$A:$Y,21,FALSE)</f>
        <v>1</v>
      </c>
      <c r="Z919" s="20">
        <f t="shared" si="84"/>
        <v>0</v>
      </c>
      <c r="AA919" s="20">
        <f t="shared" si="80"/>
        <v>1</v>
      </c>
      <c r="AB919" s="20">
        <f t="shared" ca="1" si="81"/>
        <v>67</v>
      </c>
      <c r="AC919" s="20">
        <f t="shared" ca="1" si="82"/>
        <v>0</v>
      </c>
      <c r="AD919" s="20" t="str">
        <f ca="1">IF(AC919=0,"",IF(OR(ISBLANK(P919),ISBLANK(Q919)),"",IF(ISBLANK(VLOOKUP(A919,Database!A:AA,22,FALSE)),"",VLOOKUP(A919,Database!A:AA,22,FALSE))))</f>
        <v/>
      </c>
      <c r="AE919" s="20">
        <f ca="1">IFERROR(
   IF(
     OR(ISBLANK(P919),ISBLANK(Q919)),
     "",
     IF(
       AND(AB919&lt;&gt;"",OR(W919="Terminé",W919="En cours")),
       VLOOKUP(AD919,Setup_ScoreExactBonus!A:D,4,FALSE),
       0
     )),
  0)</f>
        <v>0</v>
      </c>
      <c r="AF919" s="21">
        <f t="shared" ca="1" si="83"/>
        <v>67</v>
      </c>
      <c r="AG919" s="21">
        <f ca="1">SUMIFS(AF$2:AF919,D$2:D919,D919)</f>
        <v>374</v>
      </c>
    </row>
    <row r="920" spans="1:33" hidden="1" x14ac:dyDescent="0.35">
      <c r="A920" s="21">
        <f>IF(ISBLANK(B920),"",COUNTIF(B$2:B920,B920))-1</f>
        <v>34</v>
      </c>
      <c r="B920" s="27">
        <v>1</v>
      </c>
      <c r="C920" s="10">
        <f>VLOOKUP($A920+IF($A920=0,1,0),Database!$A:$Y,7,FALSE)</f>
        <v>46193.916666666664</v>
      </c>
      <c r="D920" s="21" t="str">
        <f>VLOOKUP(Pronostics!$B920,Setup_MPP!$A:$G,3,FALSE)</f>
        <v>_Nicolas_LM_</v>
      </c>
      <c r="E920" s="21" t="str">
        <f>VLOOKUP(Pronostics!$B920,Setup_MPP!$A:$G,2,FALSE)</f>
        <v>Nicolas LE MOUEL</v>
      </c>
      <c r="F920" s="21" t="str">
        <f>VLOOKUP($B920,Setup_MPP!$A:$E,4,FALSE)</f>
        <v>#F7C79D</v>
      </c>
      <c r="G920" s="21" t="str">
        <f>VLOOKUP($B920,Setup_MPP!$A:$E,5,FALSE)</f>
        <v>#FFBE85</v>
      </c>
      <c r="H920" s="21" t="str">
        <f>IFERROR(IF(AND(A920&gt;=1,A920&lt;=104),VLOOKUP($A920,Location!$A:$J,6,FALSE),IF(A920=0,"Avant l'ouverture",IF(OR(A920=105,A920=106),"Bonus"))),"")</f>
        <v>Tour 2</v>
      </c>
      <c r="I920" s="21" t="str">
        <f>IF(LEFT(H920,4)="Tour",VLOOKUP(A920,Database!$A:$C,3,FALSE),"")</f>
        <v>E</v>
      </c>
      <c r="J920" s="21" t="str">
        <f>VLOOKUP($A920,Location!$A:$J,7,FALSE)</f>
        <v>Allemagne</v>
      </c>
      <c r="K920" s="21" t="str">
        <f>IFERROR(VLOOKUP(J920,Setup_Team!$B:$C,2,FALSE), "TDB")</f>
        <v>DEU</v>
      </c>
      <c r="L920" s="21" t="str">
        <f>VLOOKUP($A920,Location!$A:$J,8,FALSE)</f>
        <v>Côte d'Ivoire</v>
      </c>
      <c r="M920" s="21" t="str">
        <f>IFERROR(VLOOKUP(L920,Setup_Team!$B:$C,2,FALSE), "TDB")</f>
        <v>CIV</v>
      </c>
      <c r="N920" s="21" t="str">
        <f>VLOOKUP($A920,Location!$A:$J,9,FALSE)</f>
        <v>Toronto</v>
      </c>
      <c r="O920" s="21" t="str">
        <f>VLOOKUP($A920,Location!$A:$J,10,FALSE)</f>
        <v>BMO Field</v>
      </c>
      <c r="P920" s="27">
        <v>3</v>
      </c>
      <c r="Q920" s="27">
        <v>1</v>
      </c>
      <c r="R920" s="27" t="str">
        <f t="shared" si="85"/>
        <v>3-1</v>
      </c>
      <c r="S920" s="21">
        <v>0</v>
      </c>
      <c r="T920" s="20">
        <f>VLOOKUP($A920,Database!$A:$Y,10,FALSE)</f>
        <v>38</v>
      </c>
      <c r="U920" s="20">
        <f>VLOOKUP($A920,Database!$A:$Y,11,FALSE)</f>
        <v>137</v>
      </c>
      <c r="V920" s="20">
        <f>VLOOKUP($A920,Database!$A:$Y,12,FALSE)</f>
        <v>164</v>
      </c>
      <c r="W920" s="20" t="str">
        <f>VLOOKUP(A920,Database!A:M,13,FALSE)</f>
        <v>Terminé</v>
      </c>
      <c r="X920" s="20">
        <f>VLOOKUP($A920,Database!$A:$Y,20,FALSE)</f>
        <v>2</v>
      </c>
      <c r="Y920" s="20">
        <f>VLOOKUP($A920,Database!$A:$Y,21,FALSE)</f>
        <v>1</v>
      </c>
      <c r="Z920" s="20">
        <f t="shared" si="84"/>
        <v>0</v>
      </c>
      <c r="AA920" s="20">
        <f t="shared" si="80"/>
        <v>1</v>
      </c>
      <c r="AB920" s="20">
        <f t="shared" ca="1" si="81"/>
        <v>38</v>
      </c>
      <c r="AC920" s="20">
        <f t="shared" ca="1" si="82"/>
        <v>0</v>
      </c>
      <c r="AD920" s="20" t="str">
        <f ca="1">IF(AC920=0,"",IF(OR(ISBLANK(P920),ISBLANK(Q920)),"",IF(ISBLANK(VLOOKUP(A920,Database!A:AA,22,FALSE)),"",VLOOKUP(A920,Database!A:AA,22,FALSE))))</f>
        <v/>
      </c>
      <c r="AE920" s="20">
        <f ca="1">IFERROR(
   IF(
     OR(ISBLANK(P920),ISBLANK(Q920)),
     "",
     IF(
       AND(AB920&lt;&gt;"",OR(W920="Terminé",W920="En cours")),
       VLOOKUP(AD920,Setup_ScoreExactBonus!A:D,4,FALSE),
       0
     )),
  0)</f>
        <v>0</v>
      </c>
      <c r="AF920" s="21">
        <f t="shared" ca="1" si="83"/>
        <v>38</v>
      </c>
      <c r="AG920" s="21">
        <f ca="1">SUMIFS(AF$2:AF920,D$2:D920,D920)</f>
        <v>1234</v>
      </c>
    </row>
    <row r="921" spans="1:33" hidden="1" x14ac:dyDescent="0.35">
      <c r="A921" s="21">
        <f>IF(ISBLANK(B921),"",COUNTIF(B$2:B921,B921))-1</f>
        <v>34</v>
      </c>
      <c r="B921" s="27">
        <v>2</v>
      </c>
      <c r="C921" s="10">
        <f>VLOOKUP($A921+IF($A921=0,1,0),Database!$A:$Y,7,FALSE)</f>
        <v>46193.916666666664</v>
      </c>
      <c r="D921" s="21" t="str">
        <f>VLOOKUP(Pronostics!$B921,Setup_MPP!$A:$G,3,FALSE)</f>
        <v>leaelaz</v>
      </c>
      <c r="E921" s="21" t="str">
        <f>VLOOKUP(Pronostics!$B921,Setup_MPP!$A:$G,2,FALSE)</f>
        <v>Léa EL ASERY</v>
      </c>
      <c r="F921" s="21" t="str">
        <f>VLOOKUP($B921,Setup_MPP!$A:$E,4,FALSE)</f>
        <v>#FFBEBE</v>
      </c>
      <c r="G921" s="21" t="str">
        <f>VLOOKUP($B921,Setup_MPP!$A:$E,5,FALSE)</f>
        <v>#DF6868</v>
      </c>
      <c r="H921" s="21" t="str">
        <f>IFERROR(IF(AND(A921&gt;=1,A921&lt;=104),VLOOKUP($A921,Location!$A:$J,6,FALSE),IF(A921=0,"Avant l'ouverture",IF(OR(A921=105,A921=106),"Bonus"))),"")</f>
        <v>Tour 2</v>
      </c>
      <c r="I921" s="21" t="str">
        <f>IF(LEFT(H921,4)="Tour",VLOOKUP(A921,Database!$A:$C,3,FALSE),"")</f>
        <v>E</v>
      </c>
      <c r="J921" s="21" t="str">
        <f>VLOOKUP($A921,Location!$A:$J,7,FALSE)</f>
        <v>Allemagne</v>
      </c>
      <c r="K921" s="21" t="str">
        <f>IFERROR(VLOOKUP(J921,Setup_Team!$B:$C,2,FALSE), "TDB")</f>
        <v>DEU</v>
      </c>
      <c r="L921" s="21" t="str">
        <f>VLOOKUP($A921,Location!$A:$J,8,FALSE)</f>
        <v>Côte d'Ivoire</v>
      </c>
      <c r="M921" s="21" t="str">
        <f>IFERROR(VLOOKUP(L921,Setup_Team!$B:$C,2,FALSE), "TDB")</f>
        <v>CIV</v>
      </c>
      <c r="N921" s="21" t="str">
        <f>VLOOKUP($A921,Location!$A:$J,9,FALSE)</f>
        <v>Toronto</v>
      </c>
      <c r="O921" s="21" t="str">
        <f>VLOOKUP($A921,Location!$A:$J,10,FALSE)</f>
        <v>BMO Field</v>
      </c>
      <c r="P921" s="27">
        <v>3</v>
      </c>
      <c r="Q921" s="27">
        <v>1</v>
      </c>
      <c r="R921" s="27" t="str">
        <f t="shared" si="85"/>
        <v>3-1</v>
      </c>
      <c r="S921" s="21">
        <v>0</v>
      </c>
      <c r="T921" s="20">
        <f>VLOOKUP($A921,Database!$A:$Y,10,FALSE)</f>
        <v>38</v>
      </c>
      <c r="U921" s="20">
        <f>VLOOKUP($A921,Database!$A:$Y,11,FALSE)</f>
        <v>137</v>
      </c>
      <c r="V921" s="20">
        <f>VLOOKUP($A921,Database!$A:$Y,12,FALSE)</f>
        <v>164</v>
      </c>
      <c r="W921" s="20" t="str">
        <f>VLOOKUP(A921,Database!A:M,13,FALSE)</f>
        <v>Terminé</v>
      </c>
      <c r="X921" s="20">
        <f>VLOOKUP($A921,Database!$A:$Y,20,FALSE)</f>
        <v>2</v>
      </c>
      <c r="Y921" s="20">
        <f>VLOOKUP($A921,Database!$A:$Y,21,FALSE)</f>
        <v>1</v>
      </c>
      <c r="Z921" s="20">
        <f t="shared" si="84"/>
        <v>0</v>
      </c>
      <c r="AA921" s="20">
        <f t="shared" si="80"/>
        <v>1</v>
      </c>
      <c r="AB921" s="20">
        <f t="shared" ca="1" si="81"/>
        <v>38</v>
      </c>
      <c r="AC921" s="20">
        <f t="shared" ca="1" si="82"/>
        <v>0</v>
      </c>
      <c r="AD921" s="20" t="str">
        <f ca="1">IF(AC921=0,"",IF(OR(ISBLANK(P921),ISBLANK(Q921)),"",IF(ISBLANK(VLOOKUP(A921,Database!A:AA,22,FALSE)),"",VLOOKUP(A921,Database!A:AA,22,FALSE))))</f>
        <v/>
      </c>
      <c r="AE921" s="20">
        <f ca="1">IFERROR(
   IF(
     OR(ISBLANK(P921),ISBLANK(Q921)),
     "",
     IF(
       AND(AB921&lt;&gt;"",OR(W921="Terminé",W921="En cours")),
       VLOOKUP(AD921,Setup_ScoreExactBonus!A:D,4,FALSE),
       0
     )),
  0)</f>
        <v>0</v>
      </c>
      <c r="AF921" s="21">
        <f t="shared" ca="1" si="83"/>
        <v>38</v>
      </c>
      <c r="AG921" s="21">
        <f ca="1">SUMIFS(AF$2:AF921,D$2:D921,D921)</f>
        <v>1396</v>
      </c>
    </row>
    <row r="922" spans="1:33" hidden="1" x14ac:dyDescent="0.35">
      <c r="A922" s="21">
        <f>IF(ISBLANK(B922),"",COUNTIF(B$2:B922,B922))-1</f>
        <v>34</v>
      </c>
      <c r="B922" s="27">
        <v>3</v>
      </c>
      <c r="C922" s="10">
        <f>VLOOKUP($A922+IF($A922=0,1,0),Database!$A:$Y,7,FALSE)</f>
        <v>46193.916666666664</v>
      </c>
      <c r="D922" s="21" t="str">
        <f>VLOOKUP(Pronostics!$B922,Setup_MPP!$A:$G,3,FALSE)</f>
        <v>PasMetalleux</v>
      </c>
      <c r="E922" s="21" t="str">
        <f>VLOOKUP(Pronostics!$B922,Setup_MPP!$A:$G,2,FALSE)</f>
        <v>Elwenn JOUBREL</v>
      </c>
      <c r="F922" s="21" t="str">
        <f>VLOOKUP($B922,Setup_MPP!$A:$E,4,FALSE)</f>
        <v>#F5C7FC</v>
      </c>
      <c r="G922" s="21" t="str">
        <f>VLOOKUP($B922,Setup_MPP!$A:$E,5,FALSE)</f>
        <v>#C489CF</v>
      </c>
      <c r="H922" s="21" t="str">
        <f>IFERROR(IF(AND(A922&gt;=1,A922&lt;=104),VLOOKUP($A922,Location!$A:$J,6,FALSE),IF(A922=0,"Avant l'ouverture",IF(OR(A922=105,A922=106),"Bonus"))),"")</f>
        <v>Tour 2</v>
      </c>
      <c r="I922" s="21" t="str">
        <f>IF(LEFT(H922,4)="Tour",VLOOKUP(A922,Database!$A:$C,3,FALSE),"")</f>
        <v>E</v>
      </c>
      <c r="J922" s="21" t="str">
        <f>VLOOKUP($A922,Location!$A:$J,7,FALSE)</f>
        <v>Allemagne</v>
      </c>
      <c r="K922" s="21" t="str">
        <f>IFERROR(VLOOKUP(J922,Setup_Team!$B:$C,2,FALSE), "TDB")</f>
        <v>DEU</v>
      </c>
      <c r="L922" s="21" t="str">
        <f>VLOOKUP($A922,Location!$A:$J,8,FALSE)</f>
        <v>Côte d'Ivoire</v>
      </c>
      <c r="M922" s="21" t="str">
        <f>IFERROR(VLOOKUP(L922,Setup_Team!$B:$C,2,FALSE), "TDB")</f>
        <v>CIV</v>
      </c>
      <c r="N922" s="21" t="str">
        <f>VLOOKUP($A922,Location!$A:$J,9,FALSE)</f>
        <v>Toronto</v>
      </c>
      <c r="O922" s="21" t="str">
        <f>VLOOKUP($A922,Location!$A:$J,10,FALSE)</f>
        <v>BMO Field</v>
      </c>
      <c r="P922" s="27">
        <v>3</v>
      </c>
      <c r="Q922" s="27">
        <v>1</v>
      </c>
      <c r="R922" s="27" t="str">
        <f t="shared" si="85"/>
        <v>3-1</v>
      </c>
      <c r="S922" s="21">
        <v>0</v>
      </c>
      <c r="T922" s="20">
        <f>VLOOKUP($A922,Database!$A:$Y,10,FALSE)</f>
        <v>38</v>
      </c>
      <c r="U922" s="20">
        <f>VLOOKUP($A922,Database!$A:$Y,11,FALSE)</f>
        <v>137</v>
      </c>
      <c r="V922" s="20">
        <f>VLOOKUP($A922,Database!$A:$Y,12,FALSE)</f>
        <v>164</v>
      </c>
      <c r="W922" s="20" t="str">
        <f>VLOOKUP(A922,Database!A:M,13,FALSE)</f>
        <v>Terminé</v>
      </c>
      <c r="X922" s="20">
        <f>VLOOKUP($A922,Database!$A:$Y,20,FALSE)</f>
        <v>2</v>
      </c>
      <c r="Y922" s="20">
        <f>VLOOKUP($A922,Database!$A:$Y,21,FALSE)</f>
        <v>1</v>
      </c>
      <c r="Z922" s="20">
        <f t="shared" si="84"/>
        <v>0</v>
      </c>
      <c r="AA922" s="20">
        <f t="shared" si="80"/>
        <v>1</v>
      </c>
      <c r="AB922" s="20">
        <f t="shared" ca="1" si="81"/>
        <v>38</v>
      </c>
      <c r="AC922" s="20">
        <f t="shared" ca="1" si="82"/>
        <v>0</v>
      </c>
      <c r="AD922" s="20" t="str">
        <f ca="1">IF(AC922=0,"",IF(OR(ISBLANK(P922),ISBLANK(Q922)),"",IF(ISBLANK(VLOOKUP(A922,Database!A:AA,22,FALSE)),"",VLOOKUP(A922,Database!A:AA,22,FALSE))))</f>
        <v/>
      </c>
      <c r="AE922" s="20">
        <f ca="1">IFERROR(
   IF(
     OR(ISBLANK(P922),ISBLANK(Q922)),
     "",
     IF(
       AND(AB922&lt;&gt;"",OR(W922="Terminé",W922="En cours")),
       VLOOKUP(AD922,Setup_ScoreExactBonus!A:D,4,FALSE),
       0
     )),
  0)</f>
        <v>0</v>
      </c>
      <c r="AF922" s="21">
        <f t="shared" ca="1" si="83"/>
        <v>38</v>
      </c>
      <c r="AG922" s="21">
        <f ca="1">SUMIFS(AF$2:AF922,D$2:D922,D922)</f>
        <v>1529</v>
      </c>
    </row>
    <row r="923" spans="1:33" hidden="1" x14ac:dyDescent="0.35">
      <c r="A923" s="21">
        <f>IF(ISBLANK(B923),"",COUNTIF(B$2:B923,B923))-1</f>
        <v>34</v>
      </c>
      <c r="B923" s="27">
        <v>4</v>
      </c>
      <c r="C923" s="10">
        <f>VLOOKUP($A923+IF($A923=0,1,0),Database!$A:$Y,7,FALSE)</f>
        <v>46193.916666666664</v>
      </c>
      <c r="D923" s="21" t="str">
        <f>VLOOKUP(Pronostics!$B923,Setup_MPP!$A:$G,3,FALSE)</f>
        <v>Popo444</v>
      </c>
      <c r="E923" s="21" t="str">
        <f>VLOOKUP(Pronostics!$B923,Setup_MPP!$A:$G,2,FALSE)</f>
        <v>Pauline OLIVIER</v>
      </c>
      <c r="F923" s="21" t="str">
        <f>VLOOKUP($B923,Setup_MPP!$A:$E,4,FALSE)</f>
        <v>#A5EA7F</v>
      </c>
      <c r="G923" s="21" t="str">
        <f>VLOOKUP($B923,Setup_MPP!$A:$E,5,FALSE)</f>
        <v>#80C65A</v>
      </c>
      <c r="H923" s="21" t="str">
        <f>IFERROR(IF(AND(A923&gt;=1,A923&lt;=104),VLOOKUP($A923,Location!$A:$J,6,FALSE),IF(A923=0,"Avant l'ouverture",IF(OR(A923=105,A923=106),"Bonus"))),"")</f>
        <v>Tour 2</v>
      </c>
      <c r="I923" s="21" t="str">
        <f>IF(LEFT(H923,4)="Tour",VLOOKUP(A923,Database!$A:$C,3,FALSE),"")</f>
        <v>E</v>
      </c>
      <c r="J923" s="21" t="str">
        <f>VLOOKUP($A923,Location!$A:$J,7,FALSE)</f>
        <v>Allemagne</v>
      </c>
      <c r="K923" s="21" t="str">
        <f>IFERROR(VLOOKUP(J923,Setup_Team!$B:$C,2,FALSE), "TDB")</f>
        <v>DEU</v>
      </c>
      <c r="L923" s="21" t="str">
        <f>VLOOKUP($A923,Location!$A:$J,8,FALSE)</f>
        <v>Côte d'Ivoire</v>
      </c>
      <c r="M923" s="21" t="str">
        <f>IFERROR(VLOOKUP(L923,Setup_Team!$B:$C,2,FALSE), "TDB")</f>
        <v>CIV</v>
      </c>
      <c r="N923" s="21" t="str">
        <f>VLOOKUP($A923,Location!$A:$J,9,FALSE)</f>
        <v>Toronto</v>
      </c>
      <c r="O923" s="21" t="str">
        <f>VLOOKUP($A923,Location!$A:$J,10,FALSE)</f>
        <v>BMO Field</v>
      </c>
      <c r="P923" s="27">
        <v>3</v>
      </c>
      <c r="Q923" s="27">
        <v>1</v>
      </c>
      <c r="R923" s="27" t="str">
        <f t="shared" si="85"/>
        <v>3-1</v>
      </c>
      <c r="S923" s="21">
        <v>0</v>
      </c>
      <c r="T923" s="20">
        <f>VLOOKUP($A923,Database!$A:$Y,10,FALSE)</f>
        <v>38</v>
      </c>
      <c r="U923" s="20">
        <f>VLOOKUP($A923,Database!$A:$Y,11,FALSE)</f>
        <v>137</v>
      </c>
      <c r="V923" s="20">
        <f>VLOOKUP($A923,Database!$A:$Y,12,FALSE)</f>
        <v>164</v>
      </c>
      <c r="W923" s="20" t="str">
        <f>VLOOKUP(A923,Database!A:M,13,FALSE)</f>
        <v>Terminé</v>
      </c>
      <c r="X923" s="20">
        <f>VLOOKUP($A923,Database!$A:$Y,20,FALSE)</f>
        <v>2</v>
      </c>
      <c r="Y923" s="20">
        <f>VLOOKUP($A923,Database!$A:$Y,21,FALSE)</f>
        <v>1</v>
      </c>
      <c r="Z923" s="20">
        <f t="shared" si="84"/>
        <v>0</v>
      </c>
      <c r="AA923" s="20">
        <f t="shared" si="80"/>
        <v>1</v>
      </c>
      <c r="AB923" s="20">
        <f t="shared" ca="1" si="81"/>
        <v>38</v>
      </c>
      <c r="AC923" s="20">
        <f t="shared" ca="1" si="82"/>
        <v>0</v>
      </c>
      <c r="AD923" s="20" t="str">
        <f ca="1">IF(AC923=0,"",IF(OR(ISBLANK(P923),ISBLANK(Q923)),"",IF(ISBLANK(VLOOKUP(A923,Database!A:AA,22,FALSE)),"",VLOOKUP(A923,Database!A:AA,22,FALSE))))</f>
        <v/>
      </c>
      <c r="AE923" s="20">
        <f ca="1">IFERROR(
   IF(
     OR(ISBLANK(P923),ISBLANK(Q923)),
     "",
     IF(
       AND(AB923&lt;&gt;"",OR(W923="Terminé",W923="En cours")),
       VLOOKUP(AD923,Setup_ScoreExactBonus!A:D,4,FALSE),
       0
     )),
  0)</f>
        <v>0</v>
      </c>
      <c r="AF923" s="21">
        <f t="shared" ca="1" si="83"/>
        <v>38</v>
      </c>
      <c r="AG923" s="21">
        <f ca="1">SUMIFS(AF$2:AF923,D$2:D923,D923)</f>
        <v>1092</v>
      </c>
    </row>
    <row r="924" spans="1:33" hidden="1" x14ac:dyDescent="0.35">
      <c r="A924" s="21">
        <f>IF(ISBLANK(B924),"",COUNTIF(B$2:B924,B924))-1</f>
        <v>34</v>
      </c>
      <c r="B924" s="27">
        <v>5</v>
      </c>
      <c r="C924" s="10">
        <f>VLOOKUP($A924+IF($A924=0,1,0),Database!$A:$Y,7,FALSE)</f>
        <v>46193.916666666664</v>
      </c>
      <c r="D924" s="21" t="str">
        <f>VLOOKUP(Pronostics!$B924,Setup_MPP!$A:$G,3,FALSE)</f>
        <v>_Jujul</v>
      </c>
      <c r="E924" s="21" t="str">
        <f>VLOOKUP(Pronostics!$B924,Setup_MPP!$A:$G,2,FALSE)</f>
        <v>Julie BOISSIERE</v>
      </c>
      <c r="F924" s="21" t="str">
        <f>VLOOKUP($B924,Setup_MPP!$A:$E,4,FALSE)</f>
        <v>#D890FF</v>
      </c>
      <c r="G924" s="21" t="str">
        <f>VLOOKUP($B924,Setup_MPP!$A:$E,5,FALSE)</f>
        <v>#B750EF</v>
      </c>
      <c r="H924" s="21" t="str">
        <f>IFERROR(IF(AND(A924&gt;=1,A924&lt;=104),VLOOKUP($A924,Location!$A:$J,6,FALSE),IF(A924=0,"Avant l'ouverture",IF(OR(A924=105,A924=106),"Bonus"))),"")</f>
        <v>Tour 2</v>
      </c>
      <c r="I924" s="21" t="str">
        <f>IF(LEFT(H924,4)="Tour",VLOOKUP(A924,Database!$A:$C,3,FALSE),"")</f>
        <v>E</v>
      </c>
      <c r="J924" s="21" t="str">
        <f>VLOOKUP($A924,Location!$A:$J,7,FALSE)</f>
        <v>Allemagne</v>
      </c>
      <c r="K924" s="21" t="str">
        <f>IFERROR(VLOOKUP(J924,Setup_Team!$B:$C,2,FALSE), "TDB")</f>
        <v>DEU</v>
      </c>
      <c r="L924" s="21" t="str">
        <f>VLOOKUP($A924,Location!$A:$J,8,FALSE)</f>
        <v>Côte d'Ivoire</v>
      </c>
      <c r="M924" s="21" t="str">
        <f>IFERROR(VLOOKUP(L924,Setup_Team!$B:$C,2,FALSE), "TDB")</f>
        <v>CIV</v>
      </c>
      <c r="N924" s="21" t="str">
        <f>VLOOKUP($A924,Location!$A:$J,9,FALSE)</f>
        <v>Toronto</v>
      </c>
      <c r="O924" s="21" t="str">
        <f>VLOOKUP($A924,Location!$A:$J,10,FALSE)</f>
        <v>BMO Field</v>
      </c>
      <c r="P924" s="27">
        <v>2</v>
      </c>
      <c r="Q924" s="27">
        <v>2</v>
      </c>
      <c r="R924" s="27" t="str">
        <f t="shared" si="85"/>
        <v>2-2</v>
      </c>
      <c r="S924" s="21">
        <v>0</v>
      </c>
      <c r="T924" s="20">
        <f>VLOOKUP($A924,Database!$A:$Y,10,FALSE)</f>
        <v>38</v>
      </c>
      <c r="U924" s="20">
        <f>VLOOKUP($A924,Database!$A:$Y,11,FALSE)</f>
        <v>137</v>
      </c>
      <c r="V924" s="20">
        <f>VLOOKUP($A924,Database!$A:$Y,12,FALSE)</f>
        <v>164</v>
      </c>
      <c r="W924" s="20" t="str">
        <f>VLOOKUP(A924,Database!A:M,13,FALSE)</f>
        <v>Terminé</v>
      </c>
      <c r="X924" s="20">
        <f>VLOOKUP($A924,Database!$A:$Y,20,FALSE)</f>
        <v>2</v>
      </c>
      <c r="Y924" s="20">
        <f>VLOOKUP($A924,Database!$A:$Y,21,FALSE)</f>
        <v>1</v>
      </c>
      <c r="Z924" s="20">
        <f t="shared" si="84"/>
        <v>0</v>
      </c>
      <c r="AA924" s="20">
        <f t="shared" si="80"/>
        <v>0</v>
      </c>
      <c r="AB924" s="20">
        <f t="shared" ca="1" si="81"/>
        <v>0</v>
      </c>
      <c r="AC924" s="20">
        <f t="shared" ca="1" si="82"/>
        <v>0</v>
      </c>
      <c r="AD924" s="20" t="str">
        <f ca="1">IF(AC924=0,"",IF(OR(ISBLANK(P924),ISBLANK(Q924)),"",IF(ISBLANK(VLOOKUP(A924,Database!A:AA,22,FALSE)),"",VLOOKUP(A924,Database!A:AA,22,FALSE))))</f>
        <v/>
      </c>
      <c r="AE924" s="20">
        <f ca="1">IFERROR(
   IF(
     OR(ISBLANK(P924),ISBLANK(Q924)),
     "",
     IF(
       AND(AB924&lt;&gt;"",OR(W924="Terminé",W924="En cours")),
       VLOOKUP(AD924,Setup_ScoreExactBonus!A:D,4,FALSE),
       0
     )),
  0)</f>
        <v>0</v>
      </c>
      <c r="AF924" s="21">
        <f t="shared" ca="1" si="83"/>
        <v>0</v>
      </c>
      <c r="AG924" s="21">
        <f ca="1">SUMIFS(AF$2:AF924,D$2:D924,D924)</f>
        <v>718</v>
      </c>
    </row>
    <row r="925" spans="1:33" hidden="1" x14ac:dyDescent="0.35">
      <c r="A925" s="21">
        <f>IF(ISBLANK(B925),"",COUNTIF(B$2:B925,B925))-1</f>
        <v>34</v>
      </c>
      <c r="B925" s="27">
        <v>6</v>
      </c>
      <c r="C925" s="10">
        <f>VLOOKUP($A925+IF($A925=0,1,0),Database!$A:$Y,7,FALSE)</f>
        <v>46193.916666666664</v>
      </c>
      <c r="D925" s="21" t="str">
        <f>VLOOKUP(Pronostics!$B925,Setup_MPP!$A:$G,3,FALSE)</f>
        <v>Julay</v>
      </c>
      <c r="E925" s="21" t="str">
        <f>VLOOKUP(Pronostics!$B925,Setup_MPP!$A:$G,2,FALSE)</f>
        <v>Julie BOUCHARD</v>
      </c>
      <c r="F925" s="21" t="str">
        <f>VLOOKUP($B925,Setup_MPP!$A:$E,4,FALSE)</f>
        <v>#A6F7B1</v>
      </c>
      <c r="G925" s="21" t="str">
        <f>VLOOKUP($B925,Setup_MPP!$A:$E,5,FALSE)</f>
        <v>#6EC179</v>
      </c>
      <c r="H925" s="21" t="str">
        <f>IFERROR(IF(AND(A925&gt;=1,A925&lt;=104),VLOOKUP($A925,Location!$A:$J,6,FALSE),IF(A925=0,"Avant l'ouverture",IF(OR(A925=105,A925=106),"Bonus"))),"")</f>
        <v>Tour 2</v>
      </c>
      <c r="I925" s="21" t="str">
        <f>IF(LEFT(H925,4)="Tour",VLOOKUP(A925,Database!$A:$C,3,FALSE),"")</f>
        <v>E</v>
      </c>
      <c r="J925" s="21" t="str">
        <f>VLOOKUP($A925,Location!$A:$J,7,FALSE)</f>
        <v>Allemagne</v>
      </c>
      <c r="K925" s="21" t="str">
        <f>IFERROR(VLOOKUP(J925,Setup_Team!$B:$C,2,FALSE), "TDB")</f>
        <v>DEU</v>
      </c>
      <c r="L925" s="21" t="str">
        <f>VLOOKUP($A925,Location!$A:$J,8,FALSE)</f>
        <v>Côte d'Ivoire</v>
      </c>
      <c r="M925" s="21" t="str">
        <f>IFERROR(VLOOKUP(L925,Setup_Team!$B:$C,2,FALSE), "TDB")</f>
        <v>CIV</v>
      </c>
      <c r="N925" s="21" t="str">
        <f>VLOOKUP($A925,Location!$A:$J,9,FALSE)</f>
        <v>Toronto</v>
      </c>
      <c r="O925" s="21" t="str">
        <f>VLOOKUP($A925,Location!$A:$J,10,FALSE)</f>
        <v>BMO Field</v>
      </c>
      <c r="P925" s="27">
        <v>3</v>
      </c>
      <c r="Q925" s="27">
        <v>1</v>
      </c>
      <c r="R925" s="27" t="str">
        <f t="shared" si="85"/>
        <v>3-1</v>
      </c>
      <c r="S925" s="21">
        <v>0</v>
      </c>
      <c r="T925" s="20">
        <f>VLOOKUP($A925,Database!$A:$Y,10,FALSE)</f>
        <v>38</v>
      </c>
      <c r="U925" s="20">
        <f>VLOOKUP($A925,Database!$A:$Y,11,FALSE)</f>
        <v>137</v>
      </c>
      <c r="V925" s="20">
        <f>VLOOKUP($A925,Database!$A:$Y,12,FALSE)</f>
        <v>164</v>
      </c>
      <c r="W925" s="20" t="str">
        <f>VLOOKUP(A925,Database!A:M,13,FALSE)</f>
        <v>Terminé</v>
      </c>
      <c r="X925" s="20">
        <f>VLOOKUP($A925,Database!$A:$Y,20,FALSE)</f>
        <v>2</v>
      </c>
      <c r="Y925" s="20">
        <f>VLOOKUP($A925,Database!$A:$Y,21,FALSE)</f>
        <v>1</v>
      </c>
      <c r="Z925" s="20">
        <f t="shared" si="84"/>
        <v>0</v>
      </c>
      <c r="AA925" s="20">
        <f t="shared" ref="AA925:AA988" si="86">IF(OR(ISBLANK(P925),ISBLANK(Q925)),"",IF(OR(AND(P925&gt;Q925,X925&gt;Y925),AND(P925=Q925,X925=Y925),AND(P925&lt;Q925,X925&lt;Y925)),1,0))</f>
        <v>1</v>
      </c>
      <c r="AB925" s="20">
        <f t="shared" ref="AB925:AB988" ca="1" si="87">IF(C925&lt;NOW(),IF(AND(P925&gt;Q925,X925&gt;Y925),T925,IF(AND(P925=Q925,X925=Y925),U925,IF(AND(P925&lt;Q925,X925&lt;Y925),V925,0))),"")</f>
        <v>38</v>
      </c>
      <c r="AC925" s="20">
        <f t="shared" ref="AC925:AC988" ca="1" si="88">IF(AND(P925=X925,Q925=Y925,NOT(ISBLANK(P925)),NOT(ISBLANK(Q925)),NOT(ISBLANK(X925)),NOT(ISBLANK(AB925))),1,0)</f>
        <v>0</v>
      </c>
      <c r="AD925" s="20" t="str">
        <f ca="1">IF(AC925=0,"",IF(OR(ISBLANK(P925),ISBLANK(Q925)),"",IF(ISBLANK(VLOOKUP(A925,Database!A:AA,22,FALSE)),"",VLOOKUP(A925,Database!A:AA,22,FALSE))))</f>
        <v/>
      </c>
      <c r="AE925" s="20">
        <f ca="1">IFERROR(
   IF(
     OR(ISBLANK(P925),ISBLANK(Q925)),
     "",
     IF(
       AND(AB925&lt;&gt;"",OR(W925="Terminé",W925="En cours")),
       VLOOKUP(AD925,Setup_ScoreExactBonus!A:D,4,FALSE),
       0
     )),
  0)</f>
        <v>0</v>
      </c>
      <c r="AF925" s="21">
        <f t="shared" ref="AF925:AF988" ca="1" si="89">IFERROR(IF(OR(ISBLANK(P925),ISBLANK(Q925)),0,IF(AB925&lt;&gt;"", AB925 + IF(AC925=1,AE925, 0), "") * (S925+1)),"")</f>
        <v>38</v>
      </c>
      <c r="AG925" s="21">
        <f ca="1">SUMIFS(AF$2:AF925,D$2:D925,D925)</f>
        <v>1353</v>
      </c>
    </row>
    <row r="926" spans="1:33" hidden="1" x14ac:dyDescent="0.35">
      <c r="A926" s="21">
        <f>IF(ISBLANK(B926),"",COUNTIF(B$2:B926,B926))-1</f>
        <v>34</v>
      </c>
      <c r="B926" s="27">
        <v>7</v>
      </c>
      <c r="C926" s="10">
        <f>VLOOKUP($A926+IF($A926=0,1,0),Database!$A:$Y,7,FALSE)</f>
        <v>46193.916666666664</v>
      </c>
      <c r="D926" s="21" t="str">
        <f>VLOOKUP(Pronostics!$B926,Setup_MPP!$A:$G,3,FALSE)</f>
        <v>__Vince__</v>
      </c>
      <c r="E926" s="21" t="str">
        <f>VLOOKUP(Pronostics!$B926,Setup_MPP!$A:$G,2,FALSE)</f>
        <v>Vincent FRAYSSE</v>
      </c>
      <c r="F926" s="21" t="str">
        <f>VLOOKUP($B926,Setup_MPP!$A:$E,4,FALSE)</f>
        <v>#B2EAE8</v>
      </c>
      <c r="G926" s="21" t="str">
        <f>VLOOKUP($B926,Setup_MPP!$A:$E,5,FALSE)</f>
        <v>#6CB4B1</v>
      </c>
      <c r="H926" s="21" t="str">
        <f>IFERROR(IF(AND(A926&gt;=1,A926&lt;=104),VLOOKUP($A926,Location!$A:$J,6,FALSE),IF(A926=0,"Avant l'ouverture",IF(OR(A926=105,A926=106),"Bonus"))),"")</f>
        <v>Tour 2</v>
      </c>
      <c r="I926" s="21" t="str">
        <f>IF(LEFT(H926,4)="Tour",VLOOKUP(A926,Database!$A:$C,3,FALSE),"")</f>
        <v>E</v>
      </c>
      <c r="J926" s="21" t="str">
        <f>VLOOKUP($A926,Location!$A:$J,7,FALSE)</f>
        <v>Allemagne</v>
      </c>
      <c r="K926" s="21" t="str">
        <f>IFERROR(VLOOKUP(J926,Setup_Team!$B:$C,2,FALSE), "TDB")</f>
        <v>DEU</v>
      </c>
      <c r="L926" s="21" t="str">
        <f>VLOOKUP($A926,Location!$A:$J,8,FALSE)</f>
        <v>Côte d'Ivoire</v>
      </c>
      <c r="M926" s="21" t="str">
        <f>IFERROR(VLOOKUP(L926,Setup_Team!$B:$C,2,FALSE), "TDB")</f>
        <v>CIV</v>
      </c>
      <c r="N926" s="21" t="str">
        <f>VLOOKUP($A926,Location!$A:$J,9,FALSE)</f>
        <v>Toronto</v>
      </c>
      <c r="O926" s="21" t="str">
        <f>VLOOKUP($A926,Location!$A:$J,10,FALSE)</f>
        <v>BMO Field</v>
      </c>
      <c r="P926" s="27">
        <v>6</v>
      </c>
      <c r="Q926" s="27">
        <v>1</v>
      </c>
      <c r="R926" s="27" t="str">
        <f t="shared" si="85"/>
        <v>6-1</v>
      </c>
      <c r="S926" s="21">
        <v>0</v>
      </c>
      <c r="T926" s="20">
        <f>VLOOKUP($A926,Database!$A:$Y,10,FALSE)</f>
        <v>38</v>
      </c>
      <c r="U926" s="20">
        <f>VLOOKUP($A926,Database!$A:$Y,11,FALSE)</f>
        <v>137</v>
      </c>
      <c r="V926" s="20">
        <f>VLOOKUP($A926,Database!$A:$Y,12,FALSE)</f>
        <v>164</v>
      </c>
      <c r="W926" s="20" t="str">
        <f>VLOOKUP(A926,Database!A:M,13,FALSE)</f>
        <v>Terminé</v>
      </c>
      <c r="X926" s="20">
        <f>VLOOKUP($A926,Database!$A:$Y,20,FALSE)</f>
        <v>2</v>
      </c>
      <c r="Y926" s="20">
        <f>VLOOKUP($A926,Database!$A:$Y,21,FALSE)</f>
        <v>1</v>
      </c>
      <c r="Z926" s="20">
        <f t="shared" si="84"/>
        <v>0</v>
      </c>
      <c r="AA926" s="20">
        <f t="shared" si="86"/>
        <v>1</v>
      </c>
      <c r="AB926" s="20">
        <f t="shared" ca="1" si="87"/>
        <v>38</v>
      </c>
      <c r="AC926" s="20">
        <f t="shared" ca="1" si="88"/>
        <v>0</v>
      </c>
      <c r="AD926" s="20" t="str">
        <f ca="1">IF(AC926=0,"",IF(OR(ISBLANK(P926),ISBLANK(Q926)),"",IF(ISBLANK(VLOOKUP(A926,Database!A:AA,22,FALSE)),"",VLOOKUP(A926,Database!A:AA,22,FALSE))))</f>
        <v/>
      </c>
      <c r="AE926" s="20">
        <f ca="1">IFERROR(
   IF(
     OR(ISBLANK(P926),ISBLANK(Q926)),
     "",
     IF(
       AND(AB926&lt;&gt;"",OR(W926="Terminé",W926="En cours")),
       VLOOKUP(AD926,Setup_ScoreExactBonus!A:D,4,FALSE),
       0
     )),
  0)</f>
        <v>0</v>
      </c>
      <c r="AF926" s="21">
        <f t="shared" ca="1" si="89"/>
        <v>38</v>
      </c>
      <c r="AG926" s="21">
        <f ca="1">SUMIFS(AF$2:AF926,D$2:D926,D926)</f>
        <v>872</v>
      </c>
    </row>
    <row r="927" spans="1:33" hidden="1" x14ac:dyDescent="0.35">
      <c r="A927" s="21">
        <f>IF(ISBLANK(B927),"",COUNTIF(B$2:B927,B927))-1</f>
        <v>34</v>
      </c>
      <c r="B927" s="27">
        <v>8</v>
      </c>
      <c r="C927" s="10">
        <f>VLOOKUP($A927+IF($A927=0,1,0),Database!$A:$Y,7,FALSE)</f>
        <v>46193.916666666664</v>
      </c>
      <c r="D927" s="21" t="str">
        <f>VLOOKUP(Pronostics!$B927,Setup_MPP!$A:$G,3,FALSE)</f>
        <v>Louuiiis</v>
      </c>
      <c r="E927" s="21" t="str">
        <f>VLOOKUP(Pronostics!$B927,Setup_MPP!$A:$G,2,FALSE)</f>
        <v>Louis HARLE</v>
      </c>
      <c r="F927" s="21" t="str">
        <f>VLOOKUP($B927,Setup_MPP!$A:$E,4,FALSE)</f>
        <v>#EEF7B1</v>
      </c>
      <c r="G927" s="21" t="str">
        <f>VLOOKUP($B927,Setup_MPP!$A:$E,5,FALSE)</f>
        <v>#C1CB7D</v>
      </c>
      <c r="H927" s="21" t="str">
        <f>IFERROR(IF(AND(A927&gt;=1,A927&lt;=104),VLOOKUP($A927,Location!$A:$J,6,FALSE),IF(A927=0,"Avant l'ouverture",IF(OR(A927=105,A927=106),"Bonus"))),"")</f>
        <v>Tour 2</v>
      </c>
      <c r="I927" s="21" t="str">
        <f>IF(LEFT(H927,4)="Tour",VLOOKUP(A927,Database!$A:$C,3,FALSE),"")</f>
        <v>E</v>
      </c>
      <c r="J927" s="21" t="str">
        <f>VLOOKUP($A927,Location!$A:$J,7,FALSE)</f>
        <v>Allemagne</v>
      </c>
      <c r="K927" s="21" t="str">
        <f>IFERROR(VLOOKUP(J927,Setup_Team!$B:$C,2,FALSE), "TDB")</f>
        <v>DEU</v>
      </c>
      <c r="L927" s="21" t="str">
        <f>VLOOKUP($A927,Location!$A:$J,8,FALSE)</f>
        <v>Côte d'Ivoire</v>
      </c>
      <c r="M927" s="21" t="str">
        <f>IFERROR(VLOOKUP(L927,Setup_Team!$B:$C,2,FALSE), "TDB")</f>
        <v>CIV</v>
      </c>
      <c r="N927" s="21" t="str">
        <f>VLOOKUP($A927,Location!$A:$J,9,FALSE)</f>
        <v>Toronto</v>
      </c>
      <c r="O927" s="21" t="str">
        <f>VLOOKUP($A927,Location!$A:$J,10,FALSE)</f>
        <v>BMO Field</v>
      </c>
      <c r="P927" s="27">
        <v>2</v>
      </c>
      <c r="Q927" s="27">
        <v>0</v>
      </c>
      <c r="R927" s="27" t="str">
        <f t="shared" si="85"/>
        <v>2-0</v>
      </c>
      <c r="S927" s="21">
        <v>0</v>
      </c>
      <c r="T927" s="20">
        <f>VLOOKUP($A927,Database!$A:$Y,10,FALSE)</f>
        <v>38</v>
      </c>
      <c r="U927" s="20">
        <f>VLOOKUP($A927,Database!$A:$Y,11,FALSE)</f>
        <v>137</v>
      </c>
      <c r="V927" s="20">
        <f>VLOOKUP($A927,Database!$A:$Y,12,FALSE)</f>
        <v>164</v>
      </c>
      <c r="W927" s="20" t="str">
        <f>VLOOKUP(A927,Database!A:M,13,FALSE)</f>
        <v>Terminé</v>
      </c>
      <c r="X927" s="20">
        <f>VLOOKUP($A927,Database!$A:$Y,20,FALSE)</f>
        <v>2</v>
      </c>
      <c r="Y927" s="20">
        <f>VLOOKUP($A927,Database!$A:$Y,21,FALSE)</f>
        <v>1</v>
      </c>
      <c r="Z927" s="20">
        <f t="shared" si="84"/>
        <v>0</v>
      </c>
      <c r="AA927" s="20">
        <f t="shared" si="86"/>
        <v>1</v>
      </c>
      <c r="AB927" s="20">
        <f t="shared" ca="1" si="87"/>
        <v>38</v>
      </c>
      <c r="AC927" s="20">
        <f t="shared" ca="1" si="88"/>
        <v>0</v>
      </c>
      <c r="AD927" s="20" t="str">
        <f ca="1">IF(AC927=0,"",IF(OR(ISBLANK(P927),ISBLANK(Q927)),"",IF(ISBLANK(VLOOKUP(A927,Database!A:AA,22,FALSE)),"",VLOOKUP(A927,Database!A:AA,22,FALSE))))</f>
        <v/>
      </c>
      <c r="AE927" s="20">
        <f ca="1">IFERROR(
   IF(
     OR(ISBLANK(P927),ISBLANK(Q927)),
     "",
     IF(
       AND(AB927&lt;&gt;"",OR(W927="Terminé",W927="En cours")),
       VLOOKUP(AD927,Setup_ScoreExactBonus!A:D,4,FALSE),
       0
     )),
  0)</f>
        <v>0</v>
      </c>
      <c r="AF927" s="21">
        <f t="shared" ca="1" si="89"/>
        <v>38</v>
      </c>
      <c r="AG927" s="21">
        <f ca="1">SUMIFS(AF$2:AF927,D$2:D927,D927)</f>
        <v>1173</v>
      </c>
    </row>
    <row r="928" spans="1:33" x14ac:dyDescent="0.35">
      <c r="A928" s="21">
        <f>IF(ISBLANK(B928),"",COUNTIF(B$2:B928,B928))-1</f>
        <v>34</v>
      </c>
      <c r="B928" s="27">
        <v>9</v>
      </c>
      <c r="C928" s="10">
        <f>VLOOKUP($A928+IF($A928=0,1,0),Database!$A:$Y,7,FALSE)</f>
        <v>46193.916666666664</v>
      </c>
      <c r="D928" s="21" t="str">
        <f>VLOOKUP(Pronostics!$B928,Setup_MPP!$A:$G,3,FALSE)</f>
        <v>Aurelien_dpq</v>
      </c>
      <c r="E928" s="21" t="str">
        <f>VLOOKUP(Pronostics!$B928,Setup_MPP!$A:$G,2,FALSE)</f>
        <v>Aurélien DE POULPIQUET</v>
      </c>
      <c r="F928" s="21" t="str">
        <f>VLOOKUP($B928,Setup_MPP!$A:$E,4,FALSE)</f>
        <v>#F4EA9D</v>
      </c>
      <c r="G928" s="21" t="str">
        <f>VLOOKUP($B928,Setup_MPP!$A:$E,5,FALSE)</f>
        <v>#D2C458</v>
      </c>
      <c r="H928" s="21" t="str">
        <f>IFERROR(IF(AND(A928&gt;=1,A928&lt;=104),VLOOKUP($A928,Location!$A:$J,6,FALSE),IF(A928=0,"Avant l'ouverture",IF(OR(A928=105,A928=106),"Bonus"))),"")</f>
        <v>Tour 2</v>
      </c>
      <c r="I928" s="21" t="str">
        <f>IF(LEFT(H928,4)="Tour",VLOOKUP(A928,Database!$A:$C,3,FALSE),"")</f>
        <v>E</v>
      </c>
      <c r="J928" s="21" t="str">
        <f>VLOOKUP($A928,Location!$A:$J,7,FALSE)</f>
        <v>Allemagne</v>
      </c>
      <c r="K928" s="21" t="str">
        <f>IFERROR(VLOOKUP(J928,Setup_Team!$B:$C,2,FALSE), "TDB")</f>
        <v>DEU</v>
      </c>
      <c r="L928" s="21" t="str">
        <f>VLOOKUP($A928,Location!$A:$J,8,FALSE)</f>
        <v>Côte d'Ivoire</v>
      </c>
      <c r="M928" s="21" t="str">
        <f>IFERROR(VLOOKUP(L928,Setup_Team!$B:$C,2,FALSE), "TDB")</f>
        <v>CIV</v>
      </c>
      <c r="N928" s="21" t="str">
        <f>VLOOKUP($A928,Location!$A:$J,9,FALSE)</f>
        <v>Toronto</v>
      </c>
      <c r="O928" s="21" t="str">
        <f>VLOOKUP($A928,Location!$A:$J,10,FALSE)</f>
        <v>BMO Field</v>
      </c>
      <c r="P928" s="27">
        <v>3</v>
      </c>
      <c r="Q928" s="27">
        <v>1</v>
      </c>
      <c r="R928" s="27" t="str">
        <f t="shared" si="85"/>
        <v>3-1</v>
      </c>
      <c r="S928" s="21">
        <v>0</v>
      </c>
      <c r="T928" s="20">
        <f>VLOOKUP($A928,Database!$A:$Y,10,FALSE)</f>
        <v>38</v>
      </c>
      <c r="U928" s="20">
        <f>VLOOKUP($A928,Database!$A:$Y,11,FALSE)</f>
        <v>137</v>
      </c>
      <c r="V928" s="20">
        <f>VLOOKUP($A928,Database!$A:$Y,12,FALSE)</f>
        <v>164</v>
      </c>
      <c r="W928" s="20" t="str">
        <f>VLOOKUP(A928,Database!A:M,13,FALSE)</f>
        <v>Terminé</v>
      </c>
      <c r="X928" s="20">
        <f>VLOOKUP($A928,Database!$A:$Y,20,FALSE)</f>
        <v>2</v>
      </c>
      <c r="Y928" s="20">
        <f>VLOOKUP($A928,Database!$A:$Y,21,FALSE)</f>
        <v>1</v>
      </c>
      <c r="Z928" s="20">
        <f t="shared" si="84"/>
        <v>0</v>
      </c>
      <c r="AA928" s="20">
        <f t="shared" si="86"/>
        <v>1</v>
      </c>
      <c r="AB928" s="20">
        <f t="shared" ca="1" si="87"/>
        <v>38</v>
      </c>
      <c r="AC928" s="20">
        <f t="shared" ca="1" si="88"/>
        <v>0</v>
      </c>
      <c r="AD928" s="20" t="str">
        <f ca="1">IF(AC928=0,"",IF(OR(ISBLANK(P928),ISBLANK(Q928)),"",IF(ISBLANK(VLOOKUP(A928,Database!A:AA,22,FALSE)),"",VLOOKUP(A928,Database!A:AA,22,FALSE))))</f>
        <v/>
      </c>
      <c r="AE928" s="20">
        <f ca="1">IFERROR(
   IF(
     OR(ISBLANK(P928),ISBLANK(Q928)),
     "",
     IF(
       AND(AB928&lt;&gt;"",OR(W928="Terminé",W928="En cours")),
       VLOOKUP(AD928,Setup_ScoreExactBonus!A:D,4,FALSE),
       0
     )),
  0)</f>
        <v>0</v>
      </c>
      <c r="AF928" s="21">
        <f t="shared" ca="1" si="89"/>
        <v>38</v>
      </c>
      <c r="AG928" s="21">
        <f ca="1">SUMIFS(AF$2:AF928,D$2:D928,D928)</f>
        <v>1174</v>
      </c>
    </row>
    <row r="929" spans="1:33" hidden="1" x14ac:dyDescent="0.35">
      <c r="A929" s="21">
        <f>IF(ISBLANK(B929),"",COUNTIF(B$2:B929,B929))-1</f>
        <v>34</v>
      </c>
      <c r="B929" s="27">
        <v>10</v>
      </c>
      <c r="C929" s="10">
        <f>VLOOKUP($A929+IF($A929=0,1,0),Database!$A:$Y,7,FALSE)</f>
        <v>46193.916666666664</v>
      </c>
      <c r="D929" s="21" t="str">
        <f>VLOOKUP(Pronostics!$B929,Setup_MPP!$A:$G,3,FALSE)</f>
        <v>RandomPaul</v>
      </c>
      <c r="E929" s="21" t="str">
        <f>VLOOKUP(Pronostics!$B929,Setup_MPP!$A:$G,2,FALSE)</f>
        <v>Paul MONTESINOS</v>
      </c>
      <c r="F929" s="21" t="str">
        <f>VLOOKUP($B929,Setup_MPP!$A:$E,4,FALSE)</f>
        <v>#C4B0FF</v>
      </c>
      <c r="G929" s="21" t="str">
        <f>VLOOKUP($B929,Setup_MPP!$A:$E,5,FALSE)</f>
        <v>#7F66C8</v>
      </c>
      <c r="H929" s="21" t="str">
        <f>IFERROR(IF(AND(A929&gt;=1,A929&lt;=104),VLOOKUP($A929,Location!$A:$J,6,FALSE),IF(A929=0,"Avant l'ouverture",IF(OR(A929=105,A929=106),"Bonus"))),"")</f>
        <v>Tour 2</v>
      </c>
      <c r="I929" s="21" t="str">
        <f>IF(LEFT(H929,4)="Tour",VLOOKUP(A929,Database!$A:$C,3,FALSE),"")</f>
        <v>E</v>
      </c>
      <c r="J929" s="21" t="str">
        <f>VLOOKUP($A929,Location!$A:$J,7,FALSE)</f>
        <v>Allemagne</v>
      </c>
      <c r="K929" s="21" t="str">
        <f>IFERROR(VLOOKUP(J929,Setup_Team!$B:$C,2,FALSE), "TDB")</f>
        <v>DEU</v>
      </c>
      <c r="L929" s="21" t="str">
        <f>VLOOKUP($A929,Location!$A:$J,8,FALSE)</f>
        <v>Côte d'Ivoire</v>
      </c>
      <c r="M929" s="21" t="str">
        <f>IFERROR(VLOOKUP(L929,Setup_Team!$B:$C,2,FALSE), "TDB")</f>
        <v>CIV</v>
      </c>
      <c r="N929" s="21" t="str">
        <f>VLOOKUP($A929,Location!$A:$J,9,FALSE)</f>
        <v>Toronto</v>
      </c>
      <c r="O929" s="21" t="str">
        <f>VLOOKUP($A929,Location!$A:$J,10,FALSE)</f>
        <v>BMO Field</v>
      </c>
      <c r="P929" s="27">
        <v>2</v>
      </c>
      <c r="Q929" s="27">
        <v>1</v>
      </c>
      <c r="R929" s="27" t="str">
        <f t="shared" si="85"/>
        <v>2-1</v>
      </c>
      <c r="S929" s="21">
        <v>0</v>
      </c>
      <c r="T929" s="20">
        <f>VLOOKUP($A929,Database!$A:$Y,10,FALSE)</f>
        <v>38</v>
      </c>
      <c r="U929" s="20">
        <f>VLOOKUP($A929,Database!$A:$Y,11,FALSE)</f>
        <v>137</v>
      </c>
      <c r="V929" s="20">
        <f>VLOOKUP($A929,Database!$A:$Y,12,FALSE)</f>
        <v>164</v>
      </c>
      <c r="W929" s="20" t="str">
        <f>VLOOKUP(A929,Database!A:M,13,FALSE)</f>
        <v>Terminé</v>
      </c>
      <c r="X929" s="20">
        <f>VLOOKUP($A929,Database!$A:$Y,20,FALSE)</f>
        <v>2</v>
      </c>
      <c r="Y929" s="20">
        <f>VLOOKUP($A929,Database!$A:$Y,21,FALSE)</f>
        <v>1</v>
      </c>
      <c r="Z929" s="20">
        <f t="shared" si="84"/>
        <v>0</v>
      </c>
      <c r="AA929" s="20">
        <f t="shared" si="86"/>
        <v>1</v>
      </c>
      <c r="AB929" s="20">
        <f t="shared" ca="1" si="87"/>
        <v>38</v>
      </c>
      <c r="AC929" s="20">
        <f t="shared" ca="1" si="88"/>
        <v>1</v>
      </c>
      <c r="AD929" s="20" t="str">
        <f ca="1">IF(AC929=0,"",IF(OR(ISBLANK(P929),ISBLANK(Q929)),"",IF(ISBLANK(VLOOKUP(A929,Database!A:AA,22,FALSE)),"",VLOOKUP(A929,Database!A:AA,22,FALSE))))</f>
        <v>Rare</v>
      </c>
      <c r="AE929" s="20">
        <f ca="1">IFERROR(
   IF(
     OR(ISBLANK(P929),ISBLANK(Q929)),
     "",
     IF(
       AND(AB929&lt;&gt;"",OR(W929="Terminé",W929="En cours")),
       VLOOKUP(AD929,Setup_ScoreExactBonus!A:D,4,FALSE),
       0
     )),
  0)</f>
        <v>30</v>
      </c>
      <c r="AF929" s="21">
        <f t="shared" ca="1" si="89"/>
        <v>68</v>
      </c>
      <c r="AG929" s="21">
        <f ca="1">SUMIFS(AF$2:AF929,D$2:D929,D929)</f>
        <v>1260</v>
      </c>
    </row>
    <row r="930" spans="1:33" hidden="1" x14ac:dyDescent="0.35">
      <c r="A930" s="21">
        <f>IF(ISBLANK(B930),"",COUNTIF(B$2:B930,B930))-1</f>
        <v>34</v>
      </c>
      <c r="B930" s="27">
        <v>11</v>
      </c>
      <c r="C930" s="10">
        <f>VLOOKUP($A930+IF($A930=0,1,0),Database!$A:$Y,7,FALSE)</f>
        <v>46193.916666666664</v>
      </c>
      <c r="D930" s="21" t="str">
        <f>VLOOKUP(Pronostics!$B930,Setup_MPP!$A:$G,3,FALSE)</f>
        <v>Kinsley91</v>
      </c>
      <c r="E930" s="21" t="str">
        <f>VLOOKUP(Pronostics!$B930,Setup_MPP!$A:$G,2,FALSE)</f>
        <v>Kinsley ROQUE</v>
      </c>
      <c r="F930" s="21" t="str">
        <f>VLOOKUP($B930,Setup_MPP!$A:$E,4,FALSE)</f>
        <v>#CBEBBA</v>
      </c>
      <c r="G930" s="21" t="str">
        <f>VLOOKUP($B930,Setup_MPP!$A:$E,5,FALSE)</f>
        <v>#70BC6E</v>
      </c>
      <c r="H930" s="21" t="str">
        <f>IFERROR(IF(AND(A930&gt;=1,A930&lt;=104),VLOOKUP($A930,Location!$A:$J,6,FALSE),IF(A930=0,"Avant l'ouverture",IF(OR(A930=105,A930=106),"Bonus"))),"")</f>
        <v>Tour 2</v>
      </c>
      <c r="I930" s="21" t="str">
        <f>IF(LEFT(H930,4)="Tour",VLOOKUP(A930,Database!$A:$C,3,FALSE),"")</f>
        <v>E</v>
      </c>
      <c r="J930" s="21" t="str">
        <f>VLOOKUP($A930,Location!$A:$J,7,FALSE)</f>
        <v>Allemagne</v>
      </c>
      <c r="K930" s="21" t="str">
        <f>IFERROR(VLOOKUP(J930,Setup_Team!$B:$C,2,FALSE), "TDB")</f>
        <v>DEU</v>
      </c>
      <c r="L930" s="21" t="str">
        <f>VLOOKUP($A930,Location!$A:$J,8,FALSE)</f>
        <v>Côte d'Ivoire</v>
      </c>
      <c r="M930" s="21" t="str">
        <f>IFERROR(VLOOKUP(L930,Setup_Team!$B:$C,2,FALSE), "TDB")</f>
        <v>CIV</v>
      </c>
      <c r="N930" s="21" t="str">
        <f>VLOOKUP($A930,Location!$A:$J,9,FALSE)</f>
        <v>Toronto</v>
      </c>
      <c r="O930" s="21" t="str">
        <f>VLOOKUP($A930,Location!$A:$J,10,FALSE)</f>
        <v>BMO Field</v>
      </c>
      <c r="P930" s="27">
        <v>0</v>
      </c>
      <c r="Q930" s="27">
        <v>1</v>
      </c>
      <c r="R930" s="27" t="str">
        <f t="shared" si="85"/>
        <v>0-1</v>
      </c>
      <c r="S930" s="21">
        <v>0</v>
      </c>
      <c r="T930" s="20">
        <f>VLOOKUP($A930,Database!$A:$Y,10,FALSE)</f>
        <v>38</v>
      </c>
      <c r="U930" s="20">
        <f>VLOOKUP($A930,Database!$A:$Y,11,FALSE)</f>
        <v>137</v>
      </c>
      <c r="V930" s="20">
        <f>VLOOKUP($A930,Database!$A:$Y,12,FALSE)</f>
        <v>164</v>
      </c>
      <c r="W930" s="20" t="str">
        <f>VLOOKUP(A930,Database!A:M,13,FALSE)</f>
        <v>Terminé</v>
      </c>
      <c r="X930" s="20">
        <f>VLOOKUP($A930,Database!$A:$Y,20,FALSE)</f>
        <v>2</v>
      </c>
      <c r="Y930" s="20">
        <f>VLOOKUP($A930,Database!$A:$Y,21,FALSE)</f>
        <v>1</v>
      </c>
      <c r="Z930" s="20">
        <f t="shared" si="84"/>
        <v>0</v>
      </c>
      <c r="AA930" s="20">
        <f t="shared" si="86"/>
        <v>0</v>
      </c>
      <c r="AB930" s="20">
        <f t="shared" ca="1" si="87"/>
        <v>0</v>
      </c>
      <c r="AC930" s="20">
        <f t="shared" ca="1" si="88"/>
        <v>0</v>
      </c>
      <c r="AD930" s="20" t="str">
        <f ca="1">IF(AC930=0,"",IF(OR(ISBLANK(P930),ISBLANK(Q930)),"",IF(ISBLANK(VLOOKUP(A930,Database!A:AA,22,FALSE)),"",VLOOKUP(A930,Database!A:AA,22,FALSE))))</f>
        <v/>
      </c>
      <c r="AE930" s="20">
        <f ca="1">IFERROR(
   IF(
     OR(ISBLANK(P930),ISBLANK(Q930)),
     "",
     IF(
       AND(AB930&lt;&gt;"",OR(W930="Terminé",W930="En cours")),
       VLOOKUP(AD930,Setup_ScoreExactBonus!A:D,4,FALSE),
       0
     )),
  0)</f>
        <v>0</v>
      </c>
      <c r="AF930" s="21">
        <f t="shared" ca="1" si="89"/>
        <v>0</v>
      </c>
      <c r="AG930" s="21">
        <f ca="1">SUMIFS(AF$2:AF930,D$2:D930,D930)</f>
        <v>1175</v>
      </c>
    </row>
    <row r="931" spans="1:33" hidden="1" x14ac:dyDescent="0.35">
      <c r="A931" s="21">
        <f>IF(ISBLANK(B931),"",COUNTIF(B$2:B931,B931))-1</f>
        <v>34</v>
      </c>
      <c r="B931" s="27">
        <v>12</v>
      </c>
      <c r="C931" s="10">
        <f>VLOOKUP($A931+IF($A931=0,1,0),Database!$A:$Y,7,FALSE)</f>
        <v>46193.916666666664</v>
      </c>
      <c r="D931" s="21" t="str">
        <f>VLOOKUP(Pronostics!$B931,Setup_MPP!$A:$G,3,FALSE)</f>
        <v>Jaouad1</v>
      </c>
      <c r="E931" s="21" t="str">
        <f>VLOOKUP(Pronostics!$B931,Setup_MPP!$A:$G,2,FALSE)</f>
        <v>Jaouad SETTI</v>
      </c>
      <c r="F931" s="21" t="str">
        <f>VLOOKUP($B931,Setup_MPP!$A:$E,4,FALSE)</f>
        <v>#C2D4FF</v>
      </c>
      <c r="G931" s="21" t="str">
        <f>VLOOKUP($B931,Setup_MPP!$A:$E,5,FALSE)</f>
        <v>#6586D5</v>
      </c>
      <c r="H931" s="21" t="str">
        <f>IFERROR(IF(AND(A931&gt;=1,A931&lt;=104),VLOOKUP($A931,Location!$A:$J,6,FALSE),IF(A931=0,"Avant l'ouverture",IF(OR(A931=105,A931=106),"Bonus"))),"")</f>
        <v>Tour 2</v>
      </c>
      <c r="I931" s="21" t="str">
        <f>IF(LEFT(H931,4)="Tour",VLOOKUP(A931,Database!$A:$C,3,FALSE),"")</f>
        <v>E</v>
      </c>
      <c r="J931" s="21" t="str">
        <f>VLOOKUP($A931,Location!$A:$J,7,FALSE)</f>
        <v>Allemagne</v>
      </c>
      <c r="K931" s="21" t="str">
        <f>IFERROR(VLOOKUP(J931,Setup_Team!$B:$C,2,FALSE), "TDB")</f>
        <v>DEU</v>
      </c>
      <c r="L931" s="21" t="str">
        <f>VLOOKUP($A931,Location!$A:$J,8,FALSE)</f>
        <v>Côte d'Ivoire</v>
      </c>
      <c r="M931" s="21" t="str">
        <f>IFERROR(VLOOKUP(L931,Setup_Team!$B:$C,2,FALSE), "TDB")</f>
        <v>CIV</v>
      </c>
      <c r="N931" s="21" t="str">
        <f>VLOOKUP($A931,Location!$A:$J,9,FALSE)</f>
        <v>Toronto</v>
      </c>
      <c r="O931" s="21" t="str">
        <f>VLOOKUP($A931,Location!$A:$J,10,FALSE)</f>
        <v>BMO Field</v>
      </c>
      <c r="P931" s="27">
        <v>1</v>
      </c>
      <c r="Q931" s="27">
        <v>1</v>
      </c>
      <c r="R931" s="27" t="str">
        <f t="shared" si="85"/>
        <v>1-1</v>
      </c>
      <c r="S931" s="21">
        <v>0</v>
      </c>
      <c r="T931" s="20">
        <f>VLOOKUP($A931,Database!$A:$Y,10,FALSE)</f>
        <v>38</v>
      </c>
      <c r="U931" s="20">
        <f>VLOOKUP($A931,Database!$A:$Y,11,FALSE)</f>
        <v>137</v>
      </c>
      <c r="V931" s="20">
        <f>VLOOKUP($A931,Database!$A:$Y,12,FALSE)</f>
        <v>164</v>
      </c>
      <c r="W931" s="20" t="str">
        <f>VLOOKUP(A931,Database!A:M,13,FALSE)</f>
        <v>Terminé</v>
      </c>
      <c r="X931" s="20">
        <f>VLOOKUP($A931,Database!$A:$Y,20,FALSE)</f>
        <v>2</v>
      </c>
      <c r="Y931" s="20">
        <f>VLOOKUP($A931,Database!$A:$Y,21,FALSE)</f>
        <v>1</v>
      </c>
      <c r="Z931" s="20">
        <f t="shared" si="84"/>
        <v>0</v>
      </c>
      <c r="AA931" s="20">
        <f t="shared" si="86"/>
        <v>0</v>
      </c>
      <c r="AB931" s="20">
        <f t="shared" ca="1" si="87"/>
        <v>0</v>
      </c>
      <c r="AC931" s="20">
        <f t="shared" ca="1" si="88"/>
        <v>0</v>
      </c>
      <c r="AD931" s="20" t="str">
        <f ca="1">IF(AC931=0,"",IF(OR(ISBLANK(P931),ISBLANK(Q931)),"",IF(ISBLANK(VLOOKUP(A931,Database!A:AA,22,FALSE)),"",VLOOKUP(A931,Database!A:AA,22,FALSE))))</f>
        <v/>
      </c>
      <c r="AE931" s="20">
        <f ca="1">IFERROR(
   IF(
     OR(ISBLANK(P931),ISBLANK(Q931)),
     "",
     IF(
       AND(AB931&lt;&gt;"",OR(W931="Terminé",W931="En cours")),
       VLOOKUP(AD931,Setup_ScoreExactBonus!A:D,4,FALSE),
       0
     )),
  0)</f>
        <v>0</v>
      </c>
      <c r="AF931" s="21">
        <f t="shared" ca="1" si="89"/>
        <v>0</v>
      </c>
      <c r="AG931" s="21">
        <f ca="1">SUMIFS(AF$2:AF931,D$2:D931,D931)</f>
        <v>1666</v>
      </c>
    </row>
    <row r="932" spans="1:33" hidden="1" x14ac:dyDescent="0.35">
      <c r="A932" s="21">
        <f>IF(ISBLANK(B932),"",COUNTIF(B$2:B932,B932))-1</f>
        <v>34</v>
      </c>
      <c r="B932" s="27">
        <v>13</v>
      </c>
      <c r="C932" s="10">
        <f>VLOOKUP($A932+IF($A932=0,1,0),Database!$A:$Y,7,FALSE)</f>
        <v>46193.916666666664</v>
      </c>
      <c r="D932" s="21" t="str">
        <f>VLOOKUP(Pronostics!$B932,Setup_MPP!$A:$G,3,FALSE)</f>
        <v>Julien_I</v>
      </c>
      <c r="E932" s="21" t="str">
        <f>VLOOKUP(Pronostics!$B932,Setup_MPP!$A:$G,2,FALSE)</f>
        <v>Julien INGE</v>
      </c>
      <c r="F932" s="21" t="str">
        <f>VLOOKUP($B932,Setup_MPP!$A:$E,4,FALSE)</f>
        <v>#C1E0EF</v>
      </c>
      <c r="G932" s="21" t="str">
        <f>VLOOKUP($B932,Setup_MPP!$A:$E,5,FALSE)</f>
        <v>#4F91B2</v>
      </c>
      <c r="H932" s="21" t="str">
        <f>IFERROR(IF(AND(A932&gt;=1,A932&lt;=104),VLOOKUP($A932,Location!$A:$J,6,FALSE),IF(A932=0,"Avant l'ouverture",IF(OR(A932=105,A932=106),"Bonus"))),"")</f>
        <v>Tour 2</v>
      </c>
      <c r="I932" s="21" t="str">
        <f>IF(LEFT(H932,4)="Tour",VLOOKUP(A932,Database!$A:$C,3,FALSE),"")</f>
        <v>E</v>
      </c>
      <c r="J932" s="21" t="str">
        <f>VLOOKUP($A932,Location!$A:$J,7,FALSE)</f>
        <v>Allemagne</v>
      </c>
      <c r="K932" s="21" t="str">
        <f>IFERROR(VLOOKUP(J932,Setup_Team!$B:$C,2,FALSE), "TDB")</f>
        <v>DEU</v>
      </c>
      <c r="L932" s="21" t="str">
        <f>VLOOKUP($A932,Location!$A:$J,8,FALSE)</f>
        <v>Côte d'Ivoire</v>
      </c>
      <c r="M932" s="21" t="str">
        <f>IFERROR(VLOOKUP(L932,Setup_Team!$B:$C,2,FALSE), "TDB")</f>
        <v>CIV</v>
      </c>
      <c r="N932" s="21" t="str">
        <f>VLOOKUP($A932,Location!$A:$J,9,FALSE)</f>
        <v>Toronto</v>
      </c>
      <c r="O932" s="21" t="str">
        <f>VLOOKUP($A932,Location!$A:$J,10,FALSE)</f>
        <v>BMO Field</v>
      </c>
      <c r="P932" s="27">
        <v>2</v>
      </c>
      <c r="Q932" s="27">
        <v>2</v>
      </c>
      <c r="R932" s="27" t="str">
        <f t="shared" si="85"/>
        <v>2-2</v>
      </c>
      <c r="S932" s="21">
        <v>0</v>
      </c>
      <c r="T932" s="20">
        <f>VLOOKUP($A932,Database!$A:$Y,10,FALSE)</f>
        <v>38</v>
      </c>
      <c r="U932" s="20">
        <f>VLOOKUP($A932,Database!$A:$Y,11,FALSE)</f>
        <v>137</v>
      </c>
      <c r="V932" s="20">
        <f>VLOOKUP($A932,Database!$A:$Y,12,FALSE)</f>
        <v>164</v>
      </c>
      <c r="W932" s="20" t="str">
        <f>VLOOKUP(A932,Database!A:M,13,FALSE)</f>
        <v>Terminé</v>
      </c>
      <c r="X932" s="20">
        <f>VLOOKUP($A932,Database!$A:$Y,20,FALSE)</f>
        <v>2</v>
      </c>
      <c r="Y932" s="20">
        <f>VLOOKUP($A932,Database!$A:$Y,21,FALSE)</f>
        <v>1</v>
      </c>
      <c r="Z932" s="20">
        <f t="shared" si="84"/>
        <v>0</v>
      </c>
      <c r="AA932" s="20">
        <f t="shared" si="86"/>
        <v>0</v>
      </c>
      <c r="AB932" s="20">
        <f t="shared" ca="1" si="87"/>
        <v>0</v>
      </c>
      <c r="AC932" s="20">
        <f t="shared" ca="1" si="88"/>
        <v>0</v>
      </c>
      <c r="AD932" s="20" t="str">
        <f ca="1">IF(AC932=0,"",IF(OR(ISBLANK(P932),ISBLANK(Q932)),"",IF(ISBLANK(VLOOKUP(A932,Database!A:AA,22,FALSE)),"",VLOOKUP(A932,Database!A:AA,22,FALSE))))</f>
        <v/>
      </c>
      <c r="AE932" s="20">
        <f ca="1">IFERROR(
   IF(
     OR(ISBLANK(P932),ISBLANK(Q932)),
     "",
     IF(
       AND(AB932&lt;&gt;"",OR(W932="Terminé",W932="En cours")),
       VLOOKUP(AD932,Setup_ScoreExactBonus!A:D,4,FALSE),
       0
     )),
  0)</f>
        <v>0</v>
      </c>
      <c r="AF932" s="21">
        <f t="shared" ca="1" si="89"/>
        <v>0</v>
      </c>
      <c r="AG932" s="21">
        <f ca="1">SUMIFS(AF$2:AF932,D$2:D932,D932)</f>
        <v>1675</v>
      </c>
    </row>
    <row r="933" spans="1:33" hidden="1" x14ac:dyDescent="0.35">
      <c r="A933" s="21">
        <f>IF(ISBLANK(B933),"",COUNTIF(B$2:B933,B933))-1</f>
        <v>34</v>
      </c>
      <c r="B933" s="27">
        <v>14</v>
      </c>
      <c r="C933" s="10">
        <f>VLOOKUP($A933+IF($A933=0,1,0),Database!$A:$Y,7,FALSE)</f>
        <v>46193.916666666664</v>
      </c>
      <c r="D933" s="21" t="str">
        <f>VLOOKUP(Pronostics!$B933,Setup_MPP!$A:$G,3,FALSE)</f>
        <v>MarieEYT</v>
      </c>
      <c r="E933" s="21" t="str">
        <f>VLOOKUP(Pronostics!$B933,Setup_MPP!$A:$G,2,FALSE)</f>
        <v>Marie EXBRAYAT</v>
      </c>
      <c r="F933" s="21" t="str">
        <f>VLOOKUP($B933,Setup_MPP!$A:$E,4,FALSE)</f>
        <v>#FFAFD2</v>
      </c>
      <c r="G933" s="21" t="str">
        <f>VLOOKUP($B933,Setup_MPP!$A:$E,5,FALSE)</f>
        <v>#F2589B</v>
      </c>
      <c r="H933" s="21" t="str">
        <f>IFERROR(IF(AND(A933&gt;=1,A933&lt;=104),VLOOKUP($A933,Location!$A:$J,6,FALSE),IF(A933=0,"Avant l'ouverture",IF(OR(A933=105,A933=106),"Bonus"))),"")</f>
        <v>Tour 2</v>
      </c>
      <c r="I933" s="21" t="str">
        <f>IF(LEFT(H933,4)="Tour",VLOOKUP(A933,Database!$A:$C,3,FALSE),"")</f>
        <v>E</v>
      </c>
      <c r="J933" s="21" t="str">
        <f>VLOOKUP($A933,Location!$A:$J,7,FALSE)</f>
        <v>Allemagne</v>
      </c>
      <c r="K933" s="21" t="str">
        <f>IFERROR(VLOOKUP(J933,Setup_Team!$B:$C,2,FALSE), "TDB")</f>
        <v>DEU</v>
      </c>
      <c r="L933" s="21" t="str">
        <f>VLOOKUP($A933,Location!$A:$J,8,FALSE)</f>
        <v>Côte d'Ivoire</v>
      </c>
      <c r="M933" s="21" t="str">
        <f>IFERROR(VLOOKUP(L933,Setup_Team!$B:$C,2,FALSE), "TDB")</f>
        <v>CIV</v>
      </c>
      <c r="N933" s="21" t="str">
        <f>VLOOKUP($A933,Location!$A:$J,9,FALSE)</f>
        <v>Toronto</v>
      </c>
      <c r="O933" s="21" t="str">
        <f>VLOOKUP($A933,Location!$A:$J,10,FALSE)</f>
        <v>BMO Field</v>
      </c>
      <c r="P933" s="27">
        <v>4</v>
      </c>
      <c r="Q933" s="27">
        <v>2</v>
      </c>
      <c r="R933" s="27" t="str">
        <f t="shared" si="85"/>
        <v>4-2</v>
      </c>
      <c r="S933" s="21">
        <v>0</v>
      </c>
      <c r="T933" s="20">
        <f>VLOOKUP($A933,Database!$A:$Y,10,FALSE)</f>
        <v>38</v>
      </c>
      <c r="U933" s="20">
        <f>VLOOKUP($A933,Database!$A:$Y,11,FALSE)</f>
        <v>137</v>
      </c>
      <c r="V933" s="20">
        <f>VLOOKUP($A933,Database!$A:$Y,12,FALSE)</f>
        <v>164</v>
      </c>
      <c r="W933" s="20" t="str">
        <f>VLOOKUP(A933,Database!A:M,13,FALSE)</f>
        <v>Terminé</v>
      </c>
      <c r="X933" s="20">
        <f>VLOOKUP($A933,Database!$A:$Y,20,FALSE)</f>
        <v>2</v>
      </c>
      <c r="Y933" s="20">
        <f>VLOOKUP($A933,Database!$A:$Y,21,FALSE)</f>
        <v>1</v>
      </c>
      <c r="Z933" s="20">
        <f t="shared" si="84"/>
        <v>0</v>
      </c>
      <c r="AA933" s="20">
        <f t="shared" si="86"/>
        <v>1</v>
      </c>
      <c r="AB933" s="20">
        <f t="shared" ca="1" si="87"/>
        <v>38</v>
      </c>
      <c r="AC933" s="20">
        <f t="shared" ca="1" si="88"/>
        <v>0</v>
      </c>
      <c r="AD933" s="20" t="str">
        <f ca="1">IF(AC933=0,"",IF(OR(ISBLANK(P933),ISBLANK(Q933)),"",IF(ISBLANK(VLOOKUP(A933,Database!A:AA,22,FALSE)),"",VLOOKUP(A933,Database!A:AA,22,FALSE))))</f>
        <v/>
      </c>
      <c r="AE933" s="20">
        <f ca="1">IFERROR(
   IF(
     OR(ISBLANK(P933),ISBLANK(Q933)),
     "",
     IF(
       AND(AB933&lt;&gt;"",OR(W933="Terminé",W933="En cours")),
       VLOOKUP(AD933,Setup_ScoreExactBonus!A:D,4,FALSE),
       0
     )),
  0)</f>
        <v>0</v>
      </c>
      <c r="AF933" s="21">
        <f t="shared" ca="1" si="89"/>
        <v>38</v>
      </c>
      <c r="AG933" s="21">
        <f ca="1">SUMIFS(AF$2:AF933,D$2:D933,D933)</f>
        <v>1286</v>
      </c>
    </row>
    <row r="934" spans="1:33" hidden="1" x14ac:dyDescent="0.35">
      <c r="A934" s="21">
        <f>IF(ISBLANK(B934),"",COUNTIF(B$2:B934,B934))-1</f>
        <v>34</v>
      </c>
      <c r="B934" s="27">
        <v>15</v>
      </c>
      <c r="C934" s="10">
        <f>VLOOKUP($A934+IF($A934=0,1,0),Database!$A:$Y,7,FALSE)</f>
        <v>46193.916666666664</v>
      </c>
      <c r="D934" s="21" t="str">
        <f>VLOOKUP(Pronostics!$B934,Setup_MPP!$A:$G,3,FALSE)</f>
        <v>Amino28</v>
      </c>
      <c r="E934" s="21" t="str">
        <f>VLOOKUP(Pronostics!$B934,Setup_MPP!$A:$G,2,FALSE)</f>
        <v>Amine ZARROUKI</v>
      </c>
      <c r="F934" s="21" t="str">
        <f>VLOOKUP($B934,Setup_MPP!$A:$E,4,FALSE)</f>
        <v>#FF9898</v>
      </c>
      <c r="G934" s="21" t="str">
        <f>VLOOKUP($B934,Setup_MPP!$A:$E,5,FALSE)</f>
        <v>#FF5D5D</v>
      </c>
      <c r="H934" s="21" t="str">
        <f>IFERROR(IF(AND(A934&gt;=1,A934&lt;=104),VLOOKUP($A934,Location!$A:$J,6,FALSE),IF(A934=0,"Avant l'ouverture",IF(OR(A934=105,A934=106),"Bonus"))),"")</f>
        <v>Tour 2</v>
      </c>
      <c r="I934" s="21" t="str">
        <f>IF(LEFT(H934,4)="Tour",VLOOKUP(A934,Database!$A:$C,3,FALSE),"")</f>
        <v>E</v>
      </c>
      <c r="J934" s="21" t="str">
        <f>VLOOKUP($A934,Location!$A:$J,7,FALSE)</f>
        <v>Allemagne</v>
      </c>
      <c r="K934" s="21" t="str">
        <f>IFERROR(VLOOKUP(J934,Setup_Team!$B:$C,2,FALSE), "TDB")</f>
        <v>DEU</v>
      </c>
      <c r="L934" s="21" t="str">
        <f>VLOOKUP($A934,Location!$A:$J,8,FALSE)</f>
        <v>Côte d'Ivoire</v>
      </c>
      <c r="M934" s="21" t="str">
        <f>IFERROR(VLOOKUP(L934,Setup_Team!$B:$C,2,FALSE), "TDB")</f>
        <v>CIV</v>
      </c>
      <c r="N934" s="21" t="str">
        <f>VLOOKUP($A934,Location!$A:$J,9,FALSE)</f>
        <v>Toronto</v>
      </c>
      <c r="O934" s="21" t="str">
        <f>VLOOKUP($A934,Location!$A:$J,10,FALSE)</f>
        <v>BMO Field</v>
      </c>
      <c r="P934" s="27">
        <v>1</v>
      </c>
      <c r="Q934" s="27">
        <v>1</v>
      </c>
      <c r="R934" s="27" t="str">
        <f t="shared" si="85"/>
        <v>1-1</v>
      </c>
      <c r="S934" s="21">
        <v>0</v>
      </c>
      <c r="T934" s="20">
        <f>VLOOKUP($A934,Database!$A:$Y,10,FALSE)</f>
        <v>38</v>
      </c>
      <c r="U934" s="20">
        <f>VLOOKUP($A934,Database!$A:$Y,11,FALSE)</f>
        <v>137</v>
      </c>
      <c r="V934" s="20">
        <f>VLOOKUP($A934,Database!$A:$Y,12,FALSE)</f>
        <v>164</v>
      </c>
      <c r="W934" s="20" t="str">
        <f>VLOOKUP(A934,Database!A:M,13,FALSE)</f>
        <v>Terminé</v>
      </c>
      <c r="X934" s="20">
        <f>VLOOKUP($A934,Database!$A:$Y,20,FALSE)</f>
        <v>2</v>
      </c>
      <c r="Y934" s="20">
        <f>VLOOKUP($A934,Database!$A:$Y,21,FALSE)</f>
        <v>1</v>
      </c>
      <c r="Z934" s="20">
        <f t="shared" si="84"/>
        <v>0</v>
      </c>
      <c r="AA934" s="20">
        <f t="shared" si="86"/>
        <v>0</v>
      </c>
      <c r="AB934" s="20">
        <f t="shared" ca="1" si="87"/>
        <v>0</v>
      </c>
      <c r="AC934" s="20">
        <f t="shared" ca="1" si="88"/>
        <v>0</v>
      </c>
      <c r="AD934" s="20" t="str">
        <f ca="1">IF(AC934=0,"",IF(OR(ISBLANK(P934),ISBLANK(Q934)),"",IF(ISBLANK(VLOOKUP(A934,Database!A:AA,22,FALSE)),"",VLOOKUP(A934,Database!A:AA,22,FALSE))))</f>
        <v/>
      </c>
      <c r="AE934" s="20">
        <f ca="1">IFERROR(
   IF(
     OR(ISBLANK(P934),ISBLANK(Q934)),
     "",
     IF(
       AND(AB934&lt;&gt;"",OR(W934="Terminé",W934="En cours")),
       VLOOKUP(AD934,Setup_ScoreExactBonus!A:D,4,FALSE),
       0
     )),
  0)</f>
        <v>0</v>
      </c>
      <c r="AF934" s="21">
        <f t="shared" ca="1" si="89"/>
        <v>0</v>
      </c>
      <c r="AG934" s="21">
        <f ca="1">SUMIFS(AF$2:AF934,D$2:D934,D934)</f>
        <v>1314</v>
      </c>
    </row>
    <row r="935" spans="1:33" hidden="1" x14ac:dyDescent="0.35">
      <c r="A935" s="21">
        <f>IF(ISBLANK(B935),"",COUNTIF(B$2:B935,B935))-1</f>
        <v>34</v>
      </c>
      <c r="B935" s="27">
        <v>16</v>
      </c>
      <c r="C935" s="10">
        <f>VLOOKUP($A935+IF($A935=0,1,0),Database!$A:$Y,7,FALSE)</f>
        <v>46193.916666666664</v>
      </c>
      <c r="D935" s="21" t="str">
        <f>VLOOKUP(Pronostics!$B935,Setup_MPP!$A:$G,3,FALSE)</f>
        <v>RomaLaura</v>
      </c>
      <c r="E935" s="21" t="str">
        <f>VLOOKUP(Pronostics!$B935,Setup_MPP!$A:$G,2,FALSE)</f>
        <v>Laura GIULIANO</v>
      </c>
      <c r="F935" s="21" t="str">
        <f>VLOOKUP($B935,Setup_MPP!$A:$E,4,FALSE)</f>
        <v>#86A4FE</v>
      </c>
      <c r="G935" s="21" t="str">
        <f>VLOOKUP($B935,Setup_MPP!$A:$E,5,FALSE)</f>
        <v>#3769FF</v>
      </c>
      <c r="H935" s="21" t="str">
        <f>IFERROR(IF(AND(A935&gt;=1,A935&lt;=104),VLOOKUP($A935,Location!$A:$J,6,FALSE),IF(A935=0,"Avant l'ouverture",IF(OR(A935=105,A935=106),"Bonus"))),"")</f>
        <v>Tour 2</v>
      </c>
      <c r="I935" s="21" t="str">
        <f>IF(LEFT(H935,4)="Tour",VLOOKUP(A935,Database!$A:$C,3,FALSE),"")</f>
        <v>E</v>
      </c>
      <c r="J935" s="21" t="str">
        <f>VLOOKUP($A935,Location!$A:$J,7,FALSE)</f>
        <v>Allemagne</v>
      </c>
      <c r="K935" s="21" t="str">
        <f>IFERROR(VLOOKUP(J935,Setup_Team!$B:$C,2,FALSE), "TDB")</f>
        <v>DEU</v>
      </c>
      <c r="L935" s="21" t="str">
        <f>VLOOKUP($A935,Location!$A:$J,8,FALSE)</f>
        <v>Côte d'Ivoire</v>
      </c>
      <c r="M935" s="21" t="str">
        <f>IFERROR(VLOOKUP(L935,Setup_Team!$B:$C,2,FALSE), "TDB")</f>
        <v>CIV</v>
      </c>
      <c r="N935" s="21" t="str">
        <f>VLOOKUP($A935,Location!$A:$J,9,FALSE)</f>
        <v>Toronto</v>
      </c>
      <c r="O935" s="21" t="str">
        <f>VLOOKUP($A935,Location!$A:$J,10,FALSE)</f>
        <v>BMO Field</v>
      </c>
      <c r="P935" s="27">
        <v>1</v>
      </c>
      <c r="Q935" s="27">
        <v>1</v>
      </c>
      <c r="R935" s="27" t="str">
        <f t="shared" si="85"/>
        <v>1-1</v>
      </c>
      <c r="S935" s="21">
        <v>0</v>
      </c>
      <c r="T935" s="20">
        <f>VLOOKUP($A935,Database!$A:$Y,10,FALSE)</f>
        <v>38</v>
      </c>
      <c r="U935" s="20">
        <f>VLOOKUP($A935,Database!$A:$Y,11,FALSE)</f>
        <v>137</v>
      </c>
      <c r="V935" s="20">
        <f>VLOOKUP($A935,Database!$A:$Y,12,FALSE)</f>
        <v>164</v>
      </c>
      <c r="W935" s="20" t="str">
        <f>VLOOKUP(A935,Database!A:M,13,FALSE)</f>
        <v>Terminé</v>
      </c>
      <c r="X935" s="20">
        <f>VLOOKUP($A935,Database!$A:$Y,20,FALSE)</f>
        <v>2</v>
      </c>
      <c r="Y935" s="20">
        <f>VLOOKUP($A935,Database!$A:$Y,21,FALSE)</f>
        <v>1</v>
      </c>
      <c r="Z935" s="20">
        <f t="shared" si="84"/>
        <v>0</v>
      </c>
      <c r="AA935" s="20">
        <f t="shared" si="86"/>
        <v>0</v>
      </c>
      <c r="AB935" s="20">
        <f t="shared" ca="1" si="87"/>
        <v>0</v>
      </c>
      <c r="AC935" s="20">
        <f t="shared" ca="1" si="88"/>
        <v>0</v>
      </c>
      <c r="AD935" s="20" t="str">
        <f ca="1">IF(AC935=0,"",IF(OR(ISBLANK(P935),ISBLANK(Q935)),"",IF(ISBLANK(VLOOKUP(A935,Database!A:AA,22,FALSE)),"",VLOOKUP(A935,Database!A:AA,22,FALSE))))</f>
        <v/>
      </c>
      <c r="AE935" s="20">
        <f ca="1">IFERROR(
   IF(
     OR(ISBLANK(P935),ISBLANK(Q935)),
     "",
     IF(
       AND(AB935&lt;&gt;"",OR(W935="Terminé",W935="En cours")),
       VLOOKUP(AD935,Setup_ScoreExactBonus!A:D,4,FALSE),
       0
     )),
  0)</f>
        <v>0</v>
      </c>
      <c r="AF935" s="21">
        <f t="shared" ca="1" si="89"/>
        <v>0</v>
      </c>
      <c r="AG935" s="21">
        <f ca="1">SUMIFS(AF$2:AF935,D$2:D935,D935)</f>
        <v>935</v>
      </c>
    </row>
    <row r="936" spans="1:33" hidden="1" x14ac:dyDescent="0.35">
      <c r="A936" s="21">
        <f>IF(ISBLANK(B936),"",COUNTIF(B$2:B936,B936))-1</f>
        <v>34</v>
      </c>
      <c r="B936" s="27">
        <v>17</v>
      </c>
      <c r="C936" s="10">
        <f>VLOOKUP($A936+IF($A936=0,1,0),Database!$A:$Y,7,FALSE)</f>
        <v>46193.916666666664</v>
      </c>
      <c r="D936" s="21" t="str">
        <f>VLOOKUP(Pronostics!$B936,Setup_MPP!$A:$G,3,FALSE)</f>
        <v>Julien_cri</v>
      </c>
      <c r="E936" s="21" t="str">
        <f>VLOOKUP(Pronostics!$B936,Setup_MPP!$A:$G,2,FALSE)</f>
        <v>Julien CRIMOTEL</v>
      </c>
      <c r="F936" s="21" t="str">
        <f>VLOOKUP($B936,Setup_MPP!$A:$E,4,FALSE)</f>
        <v>#FFB0B0</v>
      </c>
      <c r="G936" s="21" t="str">
        <f>VLOOKUP($B936,Setup_MPP!$A:$E,5,FALSE)</f>
        <v>#F25757</v>
      </c>
      <c r="H936" s="21" t="str">
        <f>IFERROR(IF(AND(A936&gt;=1,A936&lt;=104),VLOOKUP($A936,Location!$A:$J,6,FALSE),IF(A936=0,"Avant l'ouverture",IF(OR(A936=105,A936=106),"Bonus"))),"")</f>
        <v>Tour 2</v>
      </c>
      <c r="I936" s="21" t="str">
        <f>IF(LEFT(H936,4)="Tour",VLOOKUP(A936,Database!$A:$C,3,FALSE),"")</f>
        <v>E</v>
      </c>
      <c r="J936" s="21" t="str">
        <f>VLOOKUP($A936,Location!$A:$J,7,FALSE)</f>
        <v>Allemagne</v>
      </c>
      <c r="K936" s="21" t="str">
        <f>IFERROR(VLOOKUP(J936,Setup_Team!$B:$C,2,FALSE), "TDB")</f>
        <v>DEU</v>
      </c>
      <c r="L936" s="21" t="str">
        <f>VLOOKUP($A936,Location!$A:$J,8,FALSE)</f>
        <v>Côte d'Ivoire</v>
      </c>
      <c r="M936" s="21" t="str">
        <f>IFERROR(VLOOKUP(L936,Setup_Team!$B:$C,2,FALSE), "TDB")</f>
        <v>CIV</v>
      </c>
      <c r="N936" s="21" t="str">
        <f>VLOOKUP($A936,Location!$A:$J,9,FALSE)</f>
        <v>Toronto</v>
      </c>
      <c r="O936" s="21" t="str">
        <f>VLOOKUP($A936,Location!$A:$J,10,FALSE)</f>
        <v>BMO Field</v>
      </c>
      <c r="P936" s="27">
        <v>5</v>
      </c>
      <c r="Q936" s="27">
        <v>0</v>
      </c>
      <c r="R936" s="27" t="str">
        <f t="shared" si="85"/>
        <v>5-0</v>
      </c>
      <c r="S936" s="21">
        <v>0</v>
      </c>
      <c r="T936" s="20">
        <f>VLOOKUP($A936,Database!$A:$Y,10,FALSE)</f>
        <v>38</v>
      </c>
      <c r="U936" s="20">
        <f>VLOOKUP($A936,Database!$A:$Y,11,FALSE)</f>
        <v>137</v>
      </c>
      <c r="V936" s="20">
        <f>VLOOKUP($A936,Database!$A:$Y,12,FALSE)</f>
        <v>164</v>
      </c>
      <c r="W936" s="20" t="str">
        <f>VLOOKUP(A936,Database!A:M,13,FALSE)</f>
        <v>Terminé</v>
      </c>
      <c r="X936" s="20">
        <f>VLOOKUP($A936,Database!$A:$Y,20,FALSE)</f>
        <v>2</v>
      </c>
      <c r="Y936" s="20">
        <f>VLOOKUP($A936,Database!$A:$Y,21,FALSE)</f>
        <v>1</v>
      </c>
      <c r="Z936" s="20">
        <f t="shared" si="84"/>
        <v>0</v>
      </c>
      <c r="AA936" s="20">
        <f t="shared" si="86"/>
        <v>1</v>
      </c>
      <c r="AB936" s="20">
        <f t="shared" ca="1" si="87"/>
        <v>38</v>
      </c>
      <c r="AC936" s="20">
        <f t="shared" ca="1" si="88"/>
        <v>0</v>
      </c>
      <c r="AD936" s="20" t="str">
        <f ca="1">IF(AC936=0,"",IF(OR(ISBLANK(P936),ISBLANK(Q936)),"",IF(ISBLANK(VLOOKUP(A936,Database!A:AA,22,FALSE)),"",VLOOKUP(A936,Database!A:AA,22,FALSE))))</f>
        <v/>
      </c>
      <c r="AE936" s="20">
        <f ca="1">IFERROR(
   IF(
     OR(ISBLANK(P936),ISBLANK(Q936)),
     "",
     IF(
       AND(AB936&lt;&gt;"",OR(W936="Terminé",W936="En cours")),
       VLOOKUP(AD936,Setup_ScoreExactBonus!A:D,4,FALSE),
       0
     )),
  0)</f>
        <v>0</v>
      </c>
      <c r="AF936" s="21">
        <f t="shared" ca="1" si="89"/>
        <v>38</v>
      </c>
      <c r="AG936" s="21">
        <f ca="1">SUMIFS(AF$2:AF936,D$2:D936,D936)</f>
        <v>1247</v>
      </c>
    </row>
    <row r="937" spans="1:33" hidden="1" x14ac:dyDescent="0.35">
      <c r="A937" s="21">
        <f>IF(ISBLANK(B937),"",COUNTIF(B$2:B937,B937))-1</f>
        <v>34</v>
      </c>
      <c r="B937" s="27">
        <v>18</v>
      </c>
      <c r="C937" s="10">
        <f>VLOOKUP($A937+IF($A937=0,1,0),Database!$A:$Y,7,FALSE)</f>
        <v>46193.916666666664</v>
      </c>
      <c r="D937" s="21" t="str">
        <f>VLOOKUP(Pronostics!$B937,Setup_MPP!$A:$G,3,FALSE)</f>
        <v>Cartone</v>
      </c>
      <c r="E937" s="21" t="str">
        <f>VLOOKUP(Pronostics!$B937,Setup_MPP!$A:$G,2,FALSE)</f>
        <v>Quentin CARTON</v>
      </c>
      <c r="F937" s="21" t="str">
        <f>VLOOKUP($B937,Setup_MPP!$A:$E,4,FALSE)</f>
        <v>#F0BC42</v>
      </c>
      <c r="G937" s="21" t="str">
        <f>VLOOKUP($B937,Setup_MPP!$A:$E,5,FALSE)</f>
        <v>#8E1F2F</v>
      </c>
      <c r="H937" s="21" t="str">
        <f>IFERROR(IF(AND(A937&gt;=1,A937&lt;=104),VLOOKUP($A937,Location!$A:$J,6,FALSE),IF(A937=0,"Avant l'ouverture",IF(OR(A937=105,A937=106),"Bonus"))),"")</f>
        <v>Tour 2</v>
      </c>
      <c r="I937" s="21" t="str">
        <f>IF(LEFT(H937,4)="Tour",VLOOKUP(A937,Database!$A:$C,3,FALSE),"")</f>
        <v>E</v>
      </c>
      <c r="J937" s="21" t="str">
        <f>VLOOKUP($A937,Location!$A:$J,7,FALSE)</f>
        <v>Allemagne</v>
      </c>
      <c r="K937" s="21" t="str">
        <f>IFERROR(VLOOKUP(J937,Setup_Team!$B:$C,2,FALSE), "TDB")</f>
        <v>DEU</v>
      </c>
      <c r="L937" s="21" t="str">
        <f>VLOOKUP($A937,Location!$A:$J,8,FALSE)</f>
        <v>Côte d'Ivoire</v>
      </c>
      <c r="M937" s="21" t="str">
        <f>IFERROR(VLOOKUP(L937,Setup_Team!$B:$C,2,FALSE), "TDB")</f>
        <v>CIV</v>
      </c>
      <c r="N937" s="21" t="str">
        <f>VLOOKUP($A937,Location!$A:$J,9,FALSE)</f>
        <v>Toronto</v>
      </c>
      <c r="O937" s="21" t="str">
        <f>VLOOKUP($A937,Location!$A:$J,10,FALSE)</f>
        <v>BMO Field</v>
      </c>
      <c r="P937" s="27">
        <v>3</v>
      </c>
      <c r="Q937" s="27">
        <v>4</v>
      </c>
      <c r="R937" s="27" t="str">
        <f t="shared" si="85"/>
        <v>3-4</v>
      </c>
      <c r="S937" s="21">
        <v>0</v>
      </c>
      <c r="T937" s="20">
        <f>VLOOKUP($A937,Database!$A:$Y,10,FALSE)</f>
        <v>38</v>
      </c>
      <c r="U937" s="20">
        <f>VLOOKUP($A937,Database!$A:$Y,11,FALSE)</f>
        <v>137</v>
      </c>
      <c r="V937" s="20">
        <f>VLOOKUP($A937,Database!$A:$Y,12,FALSE)</f>
        <v>164</v>
      </c>
      <c r="W937" s="20" t="str">
        <f>VLOOKUP(A937,Database!A:M,13,FALSE)</f>
        <v>Terminé</v>
      </c>
      <c r="X937" s="20">
        <f>VLOOKUP($A937,Database!$A:$Y,20,FALSE)</f>
        <v>2</v>
      </c>
      <c r="Y937" s="20">
        <f>VLOOKUP($A937,Database!$A:$Y,21,FALSE)</f>
        <v>1</v>
      </c>
      <c r="Z937" s="20">
        <f t="shared" si="84"/>
        <v>0</v>
      </c>
      <c r="AA937" s="20">
        <f t="shared" si="86"/>
        <v>0</v>
      </c>
      <c r="AB937" s="20">
        <f t="shared" ca="1" si="87"/>
        <v>0</v>
      </c>
      <c r="AC937" s="20">
        <f t="shared" ca="1" si="88"/>
        <v>0</v>
      </c>
      <c r="AD937" s="20" t="str">
        <f ca="1">IF(AC937=0,"",IF(OR(ISBLANK(P937),ISBLANK(Q937)),"",IF(ISBLANK(VLOOKUP(A937,Database!A:AA,22,FALSE)),"",VLOOKUP(A937,Database!A:AA,22,FALSE))))</f>
        <v/>
      </c>
      <c r="AE937" s="20">
        <f ca="1">IFERROR(
   IF(
     OR(ISBLANK(P937),ISBLANK(Q937)),
     "",
     IF(
       AND(AB937&lt;&gt;"",OR(W937="Terminé",W937="En cours")),
       VLOOKUP(AD937,Setup_ScoreExactBonus!A:D,4,FALSE),
       0
     )),
  0)</f>
        <v>0</v>
      </c>
      <c r="AF937" s="21">
        <f t="shared" ca="1" si="89"/>
        <v>0</v>
      </c>
      <c r="AG937" s="21">
        <f ca="1">SUMIFS(AF$2:AF937,D$2:D937,D937)</f>
        <v>1265</v>
      </c>
    </row>
    <row r="938" spans="1:33" hidden="1" x14ac:dyDescent="0.35">
      <c r="A938" s="21">
        <f>IF(ISBLANK(B938),"",COUNTIF(B$2:B938,B938))-1</f>
        <v>34</v>
      </c>
      <c r="B938" s="27">
        <v>19</v>
      </c>
      <c r="C938" s="10">
        <f>VLOOKUP($A938+IF($A938=0,1,0),Database!$A:$Y,7,FALSE)</f>
        <v>46193.916666666664</v>
      </c>
      <c r="D938" s="21" t="str">
        <f>VLOOKUP(Pronostics!$B938,Setup_MPP!$A:$G,3,FALSE)</f>
        <v>YramVi</v>
      </c>
      <c r="E938" s="21" t="str">
        <f>VLOOKUP(Pronostics!$B938,Setup_MPP!$A:$G,2,FALSE)</f>
        <v>Eyram TETSHIE</v>
      </c>
      <c r="F938" s="21" t="str">
        <f>VLOOKUP($B938,Setup_MPP!$A:$E,4,FALSE)</f>
        <v>#E8B28F</v>
      </c>
      <c r="G938" s="21" t="str">
        <f>VLOOKUP($B938,Setup_MPP!$A:$E,5,FALSE)</f>
        <v>#E65568</v>
      </c>
      <c r="H938" s="21" t="str">
        <f>IFERROR(IF(AND(A938&gt;=1,A938&lt;=104),VLOOKUP($A938,Location!$A:$J,6,FALSE),IF(A938=0,"Avant l'ouverture",IF(OR(A938=105,A938=106),"Bonus"))),"")</f>
        <v>Tour 2</v>
      </c>
      <c r="I938" s="21" t="str">
        <f>IF(LEFT(H938,4)="Tour",VLOOKUP(A938,Database!$A:$C,3,FALSE),"")</f>
        <v>E</v>
      </c>
      <c r="J938" s="21" t="str">
        <f>VLOOKUP($A938,Location!$A:$J,7,FALSE)</f>
        <v>Allemagne</v>
      </c>
      <c r="K938" s="21" t="str">
        <f>IFERROR(VLOOKUP(J938,Setup_Team!$B:$C,2,FALSE), "TDB")</f>
        <v>DEU</v>
      </c>
      <c r="L938" s="21" t="str">
        <f>VLOOKUP($A938,Location!$A:$J,8,FALSE)</f>
        <v>Côte d'Ivoire</v>
      </c>
      <c r="M938" s="21" t="str">
        <f>IFERROR(VLOOKUP(L938,Setup_Team!$B:$C,2,FALSE), "TDB")</f>
        <v>CIV</v>
      </c>
      <c r="N938" s="21" t="str">
        <f>VLOOKUP($A938,Location!$A:$J,9,FALSE)</f>
        <v>Toronto</v>
      </c>
      <c r="O938" s="21" t="str">
        <f>VLOOKUP($A938,Location!$A:$J,10,FALSE)</f>
        <v>BMO Field</v>
      </c>
      <c r="P938" s="27">
        <v>3</v>
      </c>
      <c r="Q938" s="27">
        <v>1</v>
      </c>
      <c r="R938" s="27" t="str">
        <f t="shared" si="85"/>
        <v>3-1</v>
      </c>
      <c r="S938" s="21">
        <v>0</v>
      </c>
      <c r="T938" s="20">
        <f>VLOOKUP($A938,Database!$A:$Y,10,FALSE)</f>
        <v>38</v>
      </c>
      <c r="U938" s="20">
        <f>VLOOKUP($A938,Database!$A:$Y,11,FALSE)</f>
        <v>137</v>
      </c>
      <c r="V938" s="20">
        <f>VLOOKUP($A938,Database!$A:$Y,12,FALSE)</f>
        <v>164</v>
      </c>
      <c r="W938" s="20" t="str">
        <f>VLOOKUP(A938,Database!A:M,13,FALSE)</f>
        <v>Terminé</v>
      </c>
      <c r="X938" s="20">
        <f>VLOOKUP($A938,Database!$A:$Y,20,FALSE)</f>
        <v>2</v>
      </c>
      <c r="Y938" s="20">
        <f>VLOOKUP($A938,Database!$A:$Y,21,FALSE)</f>
        <v>1</v>
      </c>
      <c r="Z938" s="20">
        <f t="shared" si="84"/>
        <v>0</v>
      </c>
      <c r="AA938" s="20">
        <f t="shared" si="86"/>
        <v>1</v>
      </c>
      <c r="AB938" s="20">
        <f t="shared" ca="1" si="87"/>
        <v>38</v>
      </c>
      <c r="AC938" s="20">
        <f t="shared" ca="1" si="88"/>
        <v>0</v>
      </c>
      <c r="AD938" s="20" t="str">
        <f ca="1">IF(AC938=0,"",IF(OR(ISBLANK(P938),ISBLANK(Q938)),"",IF(ISBLANK(VLOOKUP(A938,Database!A:AA,22,FALSE)),"",VLOOKUP(A938,Database!A:AA,22,FALSE))))</f>
        <v/>
      </c>
      <c r="AE938" s="20">
        <f ca="1">IFERROR(
   IF(
     OR(ISBLANK(P938),ISBLANK(Q938)),
     "",
     IF(
       AND(AB938&lt;&gt;"",OR(W938="Terminé",W938="En cours")),
       VLOOKUP(AD938,Setup_ScoreExactBonus!A:D,4,FALSE),
       0
     )),
  0)</f>
        <v>0</v>
      </c>
      <c r="AF938" s="21">
        <f t="shared" ca="1" si="89"/>
        <v>38</v>
      </c>
      <c r="AG938" s="21">
        <f ca="1">SUMIFS(AF$2:AF938,D$2:D938,D938)</f>
        <v>1261</v>
      </c>
    </row>
    <row r="939" spans="1:33" hidden="1" x14ac:dyDescent="0.35">
      <c r="A939" s="21">
        <f>IF(ISBLANK(B939),"",COUNTIF(B$2:B939,B939))-1</f>
        <v>34</v>
      </c>
      <c r="B939" s="27">
        <v>20</v>
      </c>
      <c r="C939" s="10">
        <f>VLOOKUP($A939+IF($A939=0,1,0),Database!$A:$Y,7,FALSE)</f>
        <v>46193.916666666664</v>
      </c>
      <c r="D939" s="21" t="str">
        <f>VLOOKUP(Pronostics!$B939,Setup_MPP!$A:$G,3,FALSE)</f>
        <v>Anis_MaFihache</v>
      </c>
      <c r="E939" s="21" t="str">
        <f>VLOOKUP(Pronostics!$B939,Setup_MPP!$A:$G,2,FALSE)</f>
        <v>Anis LEBIK</v>
      </c>
      <c r="F939" s="21" t="str">
        <f>VLOOKUP($B939,Setup_MPP!$A:$E,4,FALSE)</f>
        <v>#60DC8C</v>
      </c>
      <c r="G939" s="21" t="str">
        <f>VLOOKUP($B939,Setup_MPP!$A:$E,5,FALSE)</f>
        <v>#22A34F</v>
      </c>
      <c r="H939" s="21" t="str">
        <f>IFERROR(IF(AND(A939&gt;=1,A939&lt;=104),VLOOKUP($A939,Location!$A:$J,6,FALSE),IF(A939=0,"Avant l'ouverture",IF(OR(A939=105,A939=106),"Bonus"))),"")</f>
        <v>Tour 2</v>
      </c>
      <c r="I939" s="21" t="str">
        <f>IF(LEFT(H939,4)="Tour",VLOOKUP(A939,Database!$A:$C,3,FALSE),"")</f>
        <v>E</v>
      </c>
      <c r="J939" s="21" t="str">
        <f>VLOOKUP($A939,Location!$A:$J,7,FALSE)</f>
        <v>Allemagne</v>
      </c>
      <c r="K939" s="21" t="str">
        <f>IFERROR(VLOOKUP(J939,Setup_Team!$B:$C,2,FALSE), "TDB")</f>
        <v>DEU</v>
      </c>
      <c r="L939" s="21" t="str">
        <f>VLOOKUP($A939,Location!$A:$J,8,FALSE)</f>
        <v>Côte d'Ivoire</v>
      </c>
      <c r="M939" s="21" t="str">
        <f>IFERROR(VLOOKUP(L939,Setup_Team!$B:$C,2,FALSE), "TDB")</f>
        <v>CIV</v>
      </c>
      <c r="N939" s="21" t="str">
        <f>VLOOKUP($A939,Location!$A:$J,9,FALSE)</f>
        <v>Toronto</v>
      </c>
      <c r="O939" s="21" t="str">
        <f>VLOOKUP($A939,Location!$A:$J,10,FALSE)</f>
        <v>BMO Field</v>
      </c>
      <c r="P939" s="27">
        <v>3</v>
      </c>
      <c r="Q939" s="27">
        <v>1</v>
      </c>
      <c r="R939" s="27" t="str">
        <f t="shared" si="85"/>
        <v>3-1</v>
      </c>
      <c r="S939" s="21">
        <v>0</v>
      </c>
      <c r="T939" s="20">
        <f>VLOOKUP($A939,Database!$A:$Y,10,FALSE)</f>
        <v>38</v>
      </c>
      <c r="U939" s="20">
        <f>VLOOKUP($A939,Database!$A:$Y,11,FALSE)</f>
        <v>137</v>
      </c>
      <c r="V939" s="20">
        <f>VLOOKUP($A939,Database!$A:$Y,12,FALSE)</f>
        <v>164</v>
      </c>
      <c r="W939" s="20" t="str">
        <f>VLOOKUP(A939,Database!A:M,13,FALSE)</f>
        <v>Terminé</v>
      </c>
      <c r="X939" s="20">
        <f>VLOOKUP($A939,Database!$A:$Y,20,FALSE)</f>
        <v>2</v>
      </c>
      <c r="Y939" s="20">
        <f>VLOOKUP($A939,Database!$A:$Y,21,FALSE)</f>
        <v>1</v>
      </c>
      <c r="Z939" s="20">
        <f t="shared" si="84"/>
        <v>0</v>
      </c>
      <c r="AA939" s="20">
        <f t="shared" si="86"/>
        <v>1</v>
      </c>
      <c r="AB939" s="20">
        <f t="shared" ca="1" si="87"/>
        <v>38</v>
      </c>
      <c r="AC939" s="20">
        <f t="shared" ca="1" si="88"/>
        <v>0</v>
      </c>
      <c r="AD939" s="20" t="str">
        <f ca="1">IF(AC939=0,"",IF(OR(ISBLANK(P939),ISBLANK(Q939)),"",IF(ISBLANK(VLOOKUP(A939,Database!A:AA,22,FALSE)),"",VLOOKUP(A939,Database!A:AA,22,FALSE))))</f>
        <v/>
      </c>
      <c r="AE939" s="20">
        <f ca="1">IFERROR(
   IF(
     OR(ISBLANK(P939),ISBLANK(Q939)),
     "",
     IF(
       AND(AB939&lt;&gt;"",OR(W939="Terminé",W939="En cours")),
       VLOOKUP(AD939,Setup_ScoreExactBonus!A:D,4,FALSE),
       0
     )),
  0)</f>
        <v>0</v>
      </c>
      <c r="AF939" s="21">
        <f t="shared" ca="1" si="89"/>
        <v>38</v>
      </c>
      <c r="AG939" s="21">
        <f ca="1">SUMIFS(AF$2:AF939,D$2:D939,D939)</f>
        <v>1305</v>
      </c>
    </row>
    <row r="940" spans="1:33" hidden="1" x14ac:dyDescent="0.35">
      <c r="A940" s="21">
        <f>IF(ISBLANK(B940),"",COUNTIF(B$2:B940,B940))-1</f>
        <v>34</v>
      </c>
      <c r="B940" s="27">
        <v>21</v>
      </c>
      <c r="C940" s="10">
        <f>VLOOKUP($A940+IF($A940=0,1,0),Database!$A:$Y,7,FALSE)</f>
        <v>46193.916666666664</v>
      </c>
      <c r="D940" s="21" t="str">
        <f>VLOOKUP(Pronostics!$B940,Setup_MPP!$A:$G,3,FALSE)</f>
        <v>JUJULABOSS13</v>
      </c>
      <c r="E940" s="21" t="str">
        <f>VLOOKUP(Pronostics!$B940,Setup_MPP!$A:$G,2,FALSE)</f>
        <v>Julia BOUANAN</v>
      </c>
      <c r="F940" s="21" t="str">
        <f>VLOOKUP($B940,Setup_MPP!$A:$E,4,FALSE)</f>
        <v>#2FAEE0</v>
      </c>
      <c r="G940" s="21" t="str">
        <f>VLOOKUP($B940,Setup_MPP!$A:$E,5,FALSE)</f>
        <v>#BEA064</v>
      </c>
      <c r="H940" s="21" t="str">
        <f>IFERROR(IF(AND(A940&gt;=1,A940&lt;=104),VLOOKUP($A940,Location!$A:$J,6,FALSE),IF(A940=0,"Avant l'ouverture",IF(OR(A940=105,A940=106),"Bonus"))),"")</f>
        <v>Tour 2</v>
      </c>
      <c r="I940" s="21" t="str">
        <f>IF(LEFT(H940,4)="Tour",VLOOKUP(A940,Database!$A:$C,3,FALSE),"")</f>
        <v>E</v>
      </c>
      <c r="J940" s="21" t="str">
        <f>VLOOKUP($A940,Location!$A:$J,7,FALSE)</f>
        <v>Allemagne</v>
      </c>
      <c r="K940" s="21" t="str">
        <f>IFERROR(VLOOKUP(J940,Setup_Team!$B:$C,2,FALSE), "TDB")</f>
        <v>DEU</v>
      </c>
      <c r="L940" s="21" t="str">
        <f>VLOOKUP($A940,Location!$A:$J,8,FALSE)</f>
        <v>Côte d'Ivoire</v>
      </c>
      <c r="M940" s="21" t="str">
        <f>IFERROR(VLOOKUP(L940,Setup_Team!$B:$C,2,FALSE), "TDB")</f>
        <v>CIV</v>
      </c>
      <c r="N940" s="21" t="str">
        <f>VLOOKUP($A940,Location!$A:$J,9,FALSE)</f>
        <v>Toronto</v>
      </c>
      <c r="O940" s="21" t="str">
        <f>VLOOKUP($A940,Location!$A:$J,10,FALSE)</f>
        <v>BMO Field</v>
      </c>
      <c r="P940" s="27">
        <v>3</v>
      </c>
      <c r="Q940" s="27">
        <v>2</v>
      </c>
      <c r="R940" s="27" t="str">
        <f t="shared" si="85"/>
        <v>3-2</v>
      </c>
      <c r="S940" s="21">
        <v>0</v>
      </c>
      <c r="T940" s="20">
        <f>VLOOKUP($A940,Database!$A:$Y,10,FALSE)</f>
        <v>38</v>
      </c>
      <c r="U940" s="20">
        <f>VLOOKUP($A940,Database!$A:$Y,11,FALSE)</f>
        <v>137</v>
      </c>
      <c r="V940" s="20">
        <f>VLOOKUP($A940,Database!$A:$Y,12,FALSE)</f>
        <v>164</v>
      </c>
      <c r="W940" s="20" t="str">
        <f>VLOOKUP(A940,Database!A:M,13,FALSE)</f>
        <v>Terminé</v>
      </c>
      <c r="X940" s="20">
        <f>VLOOKUP($A940,Database!$A:$Y,20,FALSE)</f>
        <v>2</v>
      </c>
      <c r="Y940" s="20">
        <f>VLOOKUP($A940,Database!$A:$Y,21,FALSE)</f>
        <v>1</v>
      </c>
      <c r="Z940" s="20">
        <f t="shared" si="84"/>
        <v>0</v>
      </c>
      <c r="AA940" s="20">
        <f t="shared" si="86"/>
        <v>1</v>
      </c>
      <c r="AB940" s="20">
        <f t="shared" ca="1" si="87"/>
        <v>38</v>
      </c>
      <c r="AC940" s="20">
        <f t="shared" ca="1" si="88"/>
        <v>0</v>
      </c>
      <c r="AD940" s="20" t="str">
        <f ca="1">IF(AC940=0,"",IF(OR(ISBLANK(P940),ISBLANK(Q940)),"",IF(ISBLANK(VLOOKUP(A940,Database!A:AA,22,FALSE)),"",VLOOKUP(A940,Database!A:AA,22,FALSE))))</f>
        <v/>
      </c>
      <c r="AE940" s="20">
        <f ca="1">IFERROR(
   IF(
     OR(ISBLANK(P940),ISBLANK(Q940)),
     "",
     IF(
       AND(AB940&lt;&gt;"",OR(W940="Terminé",W940="En cours")),
       VLOOKUP(AD940,Setup_ScoreExactBonus!A:D,4,FALSE),
       0
     )),
  0)</f>
        <v>0</v>
      </c>
      <c r="AF940" s="21">
        <f t="shared" ca="1" si="89"/>
        <v>38</v>
      </c>
      <c r="AG940" s="21">
        <f ca="1">SUMIFS(AF$2:AF940,D$2:D940,D940)</f>
        <v>1126</v>
      </c>
    </row>
    <row r="941" spans="1:33" hidden="1" x14ac:dyDescent="0.35">
      <c r="A941" s="21">
        <f>IF(ISBLANK(B941),"",COUNTIF(B$2:B941,B941))-1</f>
        <v>34</v>
      </c>
      <c r="B941" s="27">
        <v>22</v>
      </c>
      <c r="C941" s="10">
        <f>VLOOKUP($A941+IF($A941=0,1,0),Database!$A:$Y,7,FALSE)</f>
        <v>46193.916666666664</v>
      </c>
      <c r="D941" s="21" t="str">
        <f>VLOOKUP(Pronostics!$B941,Setup_MPP!$A:$G,3,FALSE)</f>
        <v>Jujumsrd</v>
      </c>
      <c r="E941" s="21" t="str">
        <f>VLOOKUP(Pronostics!$B941,Setup_MPP!$A:$G,2,FALSE)</f>
        <v>Julie Mansard</v>
      </c>
      <c r="F941" s="21" t="str">
        <f>VLOOKUP($B941,Setup_MPP!$A:$E,4,FALSE)</f>
        <v>#41DEF0</v>
      </c>
      <c r="G941" s="21" t="str">
        <f>VLOOKUP($B941,Setup_MPP!$A:$E,5,FALSE)</f>
        <v>#0BA6B7</v>
      </c>
      <c r="H941" s="21" t="str">
        <f>IFERROR(IF(AND(A941&gt;=1,A941&lt;=104),VLOOKUP($A941,Location!$A:$J,6,FALSE),IF(A941=0,"Avant l'ouverture",IF(OR(A941=105,A941=106),"Bonus"))),"")</f>
        <v>Tour 2</v>
      </c>
      <c r="I941" s="21" t="str">
        <f>IF(LEFT(H941,4)="Tour",VLOOKUP(A941,Database!$A:$C,3,FALSE),"")</f>
        <v>E</v>
      </c>
      <c r="J941" s="21" t="str">
        <f>VLOOKUP($A941,Location!$A:$J,7,FALSE)</f>
        <v>Allemagne</v>
      </c>
      <c r="K941" s="21" t="str">
        <f>IFERROR(VLOOKUP(J941,Setup_Team!$B:$C,2,FALSE), "TDB")</f>
        <v>DEU</v>
      </c>
      <c r="L941" s="21" t="str">
        <f>VLOOKUP($A941,Location!$A:$J,8,FALSE)</f>
        <v>Côte d'Ivoire</v>
      </c>
      <c r="M941" s="21" t="str">
        <f>IFERROR(VLOOKUP(L941,Setup_Team!$B:$C,2,FALSE), "TDB")</f>
        <v>CIV</v>
      </c>
      <c r="N941" s="21" t="str">
        <f>VLOOKUP($A941,Location!$A:$J,9,FALSE)</f>
        <v>Toronto</v>
      </c>
      <c r="O941" s="21" t="str">
        <f>VLOOKUP($A941,Location!$A:$J,10,FALSE)</f>
        <v>BMO Field</v>
      </c>
      <c r="P941" s="27">
        <v>2</v>
      </c>
      <c r="Q941" s="27">
        <v>1</v>
      </c>
      <c r="R941" s="27" t="str">
        <f t="shared" si="85"/>
        <v>2-1</v>
      </c>
      <c r="S941" s="21">
        <v>0</v>
      </c>
      <c r="T941" s="20">
        <f>VLOOKUP($A941,Database!$A:$Y,10,FALSE)</f>
        <v>38</v>
      </c>
      <c r="U941" s="20">
        <f>VLOOKUP($A941,Database!$A:$Y,11,FALSE)</f>
        <v>137</v>
      </c>
      <c r="V941" s="20">
        <f>VLOOKUP($A941,Database!$A:$Y,12,FALSE)</f>
        <v>164</v>
      </c>
      <c r="W941" s="20" t="str">
        <f>VLOOKUP(A941,Database!A:M,13,FALSE)</f>
        <v>Terminé</v>
      </c>
      <c r="X941" s="20">
        <f>VLOOKUP($A941,Database!$A:$Y,20,FALSE)</f>
        <v>2</v>
      </c>
      <c r="Y941" s="20">
        <f>VLOOKUP($A941,Database!$A:$Y,21,FALSE)</f>
        <v>1</v>
      </c>
      <c r="Z941" s="20">
        <f t="shared" si="84"/>
        <v>0</v>
      </c>
      <c r="AA941" s="20">
        <f t="shared" si="86"/>
        <v>1</v>
      </c>
      <c r="AB941" s="20">
        <f t="shared" ca="1" si="87"/>
        <v>38</v>
      </c>
      <c r="AC941" s="20">
        <f t="shared" ca="1" si="88"/>
        <v>1</v>
      </c>
      <c r="AD941" s="20" t="str">
        <f ca="1">IF(AC941=0,"",IF(OR(ISBLANK(P941),ISBLANK(Q941)),"",IF(ISBLANK(VLOOKUP(A941,Database!A:AA,22,FALSE)),"",VLOOKUP(A941,Database!A:AA,22,FALSE))))</f>
        <v>Rare</v>
      </c>
      <c r="AE941" s="20">
        <f ca="1">IFERROR(
   IF(
     OR(ISBLANK(P941),ISBLANK(Q941)),
     "",
     IF(
       AND(AB941&lt;&gt;"",OR(W941="Terminé",W941="En cours")),
       VLOOKUP(AD941,Setup_ScoreExactBonus!A:D,4,FALSE),
       0
     )),
  0)</f>
        <v>30</v>
      </c>
      <c r="AF941" s="21">
        <f t="shared" ca="1" si="89"/>
        <v>68</v>
      </c>
      <c r="AG941" s="21">
        <f ca="1">SUMIFS(AF$2:AF941,D$2:D941,D941)</f>
        <v>795</v>
      </c>
    </row>
    <row r="942" spans="1:33" hidden="1" x14ac:dyDescent="0.35">
      <c r="A942" s="21">
        <f>IF(ISBLANK(B942),"",COUNTIF(B$2:B942,B942))-1</f>
        <v>34</v>
      </c>
      <c r="B942" s="27">
        <v>23</v>
      </c>
      <c r="C942" s="10">
        <f>VLOOKUP($A942+IF($A942=0,1,0),Database!$A:$Y,7,FALSE)</f>
        <v>46193.916666666664</v>
      </c>
      <c r="D942" s="21" t="str">
        <f>VLOOKUP(Pronostics!$B942,Setup_MPP!$A:$G,3,FALSE)</f>
        <v>DJUDJUPRONO</v>
      </c>
      <c r="E942" s="21" t="str">
        <f>VLOOKUP(Pronostics!$B942,Setup_MPP!$A:$G,2,FALSE)</f>
        <v>Juliette</v>
      </c>
      <c r="F942" s="21" t="str">
        <f>VLOOKUP($B942,Setup_MPP!$A:$E,4,FALSE)</f>
        <v>#F2A2A2</v>
      </c>
      <c r="G942" s="21" t="str">
        <f>VLOOKUP($B942,Setup_MPP!$A:$E,5,FALSE)</f>
        <v>#C25D5D</v>
      </c>
      <c r="H942" s="21" t="str">
        <f>IFERROR(IF(AND(A942&gt;=1,A942&lt;=104),VLOOKUP($A942,Location!$A:$J,6,FALSE),IF(A942=0,"Avant l'ouverture",IF(OR(A942=105,A942=106),"Bonus"))),"")</f>
        <v>Tour 2</v>
      </c>
      <c r="I942" s="21" t="str">
        <f>IF(LEFT(H942,4)="Tour",VLOOKUP(A942,Database!$A:$C,3,FALSE),"")</f>
        <v>E</v>
      </c>
      <c r="J942" s="21" t="str">
        <f>VLOOKUP($A942,Location!$A:$J,7,FALSE)</f>
        <v>Allemagne</v>
      </c>
      <c r="K942" s="21" t="str">
        <f>IFERROR(VLOOKUP(J942,Setup_Team!$B:$C,2,FALSE), "TDB")</f>
        <v>DEU</v>
      </c>
      <c r="L942" s="21" t="str">
        <f>VLOOKUP($A942,Location!$A:$J,8,FALSE)</f>
        <v>Côte d'Ivoire</v>
      </c>
      <c r="M942" s="21" t="str">
        <f>IFERROR(VLOOKUP(L942,Setup_Team!$B:$C,2,FALSE), "TDB")</f>
        <v>CIV</v>
      </c>
      <c r="N942" s="21" t="str">
        <f>VLOOKUP($A942,Location!$A:$J,9,FALSE)</f>
        <v>Toronto</v>
      </c>
      <c r="O942" s="21" t="str">
        <f>VLOOKUP($A942,Location!$A:$J,10,FALSE)</f>
        <v>BMO Field</v>
      </c>
      <c r="P942" s="27">
        <v>0</v>
      </c>
      <c r="Q942" s="27">
        <v>0</v>
      </c>
      <c r="R942" s="27" t="str">
        <f t="shared" si="85"/>
        <v>0-0</v>
      </c>
      <c r="S942" s="21">
        <v>0</v>
      </c>
      <c r="T942" s="20">
        <f>VLOOKUP($A942,Database!$A:$Y,10,FALSE)</f>
        <v>38</v>
      </c>
      <c r="U942" s="20">
        <f>VLOOKUP($A942,Database!$A:$Y,11,FALSE)</f>
        <v>137</v>
      </c>
      <c r="V942" s="20">
        <f>VLOOKUP($A942,Database!$A:$Y,12,FALSE)</f>
        <v>164</v>
      </c>
      <c r="W942" s="20" t="str">
        <f>VLOOKUP(A942,Database!A:M,13,FALSE)</f>
        <v>Terminé</v>
      </c>
      <c r="X942" s="20">
        <f>VLOOKUP($A942,Database!$A:$Y,20,FALSE)</f>
        <v>2</v>
      </c>
      <c r="Y942" s="20">
        <f>VLOOKUP($A942,Database!$A:$Y,21,FALSE)</f>
        <v>1</v>
      </c>
      <c r="Z942" s="20">
        <f t="shared" si="84"/>
        <v>0</v>
      </c>
      <c r="AA942" s="20">
        <f t="shared" si="86"/>
        <v>0</v>
      </c>
      <c r="AB942" s="20">
        <f t="shared" ca="1" si="87"/>
        <v>0</v>
      </c>
      <c r="AC942" s="20">
        <f t="shared" ca="1" si="88"/>
        <v>0</v>
      </c>
      <c r="AD942" s="20" t="str">
        <f ca="1">IF(AC942=0,"",IF(OR(ISBLANK(P942),ISBLANK(Q942)),"",IF(ISBLANK(VLOOKUP(A942,Database!A:AA,22,FALSE)),"",VLOOKUP(A942,Database!A:AA,22,FALSE))))</f>
        <v/>
      </c>
      <c r="AE942" s="20">
        <f ca="1">IFERROR(
   IF(
     OR(ISBLANK(P942),ISBLANK(Q942)),
     "",
     IF(
       AND(AB942&lt;&gt;"",OR(W942="Terminé",W942="En cours")),
       VLOOKUP(AD942,Setup_ScoreExactBonus!A:D,4,FALSE),
       0
     )),
  0)</f>
        <v>0</v>
      </c>
      <c r="AF942" s="21">
        <f t="shared" ca="1" si="89"/>
        <v>0</v>
      </c>
      <c r="AG942" s="21">
        <f ca="1">SUMIFS(AF$2:AF942,D$2:D942,D942)</f>
        <v>830</v>
      </c>
    </row>
    <row r="943" spans="1:33" hidden="1" x14ac:dyDescent="0.35">
      <c r="A943" s="21">
        <f>IF(ISBLANK(B943),"",COUNTIF(B$2:B943,B943))-1</f>
        <v>34</v>
      </c>
      <c r="B943" s="27">
        <v>24</v>
      </c>
      <c r="C943" s="10">
        <f>VLOOKUP($A943+IF($A943=0,1,0),Database!$A:$Y,7,FALSE)</f>
        <v>46193.916666666664</v>
      </c>
      <c r="D943" s="21" t="str">
        <f>VLOOKUP(Pronostics!$B943,Setup_MPP!$A:$G,3,FALSE)</f>
        <v>Samyaaaaaaaaaa</v>
      </c>
      <c r="E943" s="21" t="str">
        <f>VLOOKUP(Pronostics!$B943,Setup_MPP!$A:$G,2,FALSE)</f>
        <v>Samya ALAOUI</v>
      </c>
      <c r="F943" s="21" t="str">
        <f>VLOOKUP($B943,Setup_MPP!$A:$E,4,FALSE)</f>
        <v>#A2F2C7</v>
      </c>
      <c r="G943" s="21" t="str">
        <f>VLOOKUP($B943,Setup_MPP!$A:$E,5,FALSE)</f>
        <v>#5DC18C</v>
      </c>
      <c r="H943" s="21" t="str">
        <f>IFERROR(IF(AND(A943&gt;=1,A943&lt;=104),VLOOKUP($A943,Location!$A:$J,6,FALSE),IF(A943=0,"Avant l'ouverture",IF(OR(A943=105,A943=106),"Bonus"))),"")</f>
        <v>Tour 2</v>
      </c>
      <c r="I943" s="21" t="str">
        <f>IF(LEFT(H943,4)="Tour",VLOOKUP(A943,Database!$A:$C,3,FALSE),"")</f>
        <v>E</v>
      </c>
      <c r="J943" s="21" t="str">
        <f>VLOOKUP($A943,Location!$A:$J,7,FALSE)</f>
        <v>Allemagne</v>
      </c>
      <c r="K943" s="21" t="str">
        <f>IFERROR(VLOOKUP(J943,Setup_Team!$B:$C,2,FALSE), "TDB")</f>
        <v>DEU</v>
      </c>
      <c r="L943" s="21" t="str">
        <f>VLOOKUP($A943,Location!$A:$J,8,FALSE)</f>
        <v>Côte d'Ivoire</v>
      </c>
      <c r="M943" s="21" t="str">
        <f>IFERROR(VLOOKUP(L943,Setup_Team!$B:$C,2,FALSE), "TDB")</f>
        <v>CIV</v>
      </c>
      <c r="N943" s="21" t="str">
        <f>VLOOKUP($A943,Location!$A:$J,9,FALSE)</f>
        <v>Toronto</v>
      </c>
      <c r="O943" s="21" t="str">
        <f>VLOOKUP($A943,Location!$A:$J,10,FALSE)</f>
        <v>BMO Field</v>
      </c>
      <c r="P943" s="27">
        <v>2</v>
      </c>
      <c r="Q943" s="27">
        <v>0</v>
      </c>
      <c r="R943" s="27" t="str">
        <f t="shared" si="85"/>
        <v>2-0</v>
      </c>
      <c r="S943" s="21">
        <v>0</v>
      </c>
      <c r="T943" s="20">
        <f>VLOOKUP($A943,Database!$A:$Y,10,FALSE)</f>
        <v>38</v>
      </c>
      <c r="U943" s="20">
        <f>VLOOKUP($A943,Database!$A:$Y,11,FALSE)</f>
        <v>137</v>
      </c>
      <c r="V943" s="20">
        <f>VLOOKUP($A943,Database!$A:$Y,12,FALSE)</f>
        <v>164</v>
      </c>
      <c r="W943" s="20" t="str">
        <f>VLOOKUP(A943,Database!A:M,13,FALSE)</f>
        <v>Terminé</v>
      </c>
      <c r="X943" s="20">
        <f>VLOOKUP($A943,Database!$A:$Y,20,FALSE)</f>
        <v>2</v>
      </c>
      <c r="Y943" s="20">
        <f>VLOOKUP($A943,Database!$A:$Y,21,FALSE)</f>
        <v>1</v>
      </c>
      <c r="Z943" s="20">
        <f t="shared" si="84"/>
        <v>0</v>
      </c>
      <c r="AA943" s="20">
        <f t="shared" si="86"/>
        <v>1</v>
      </c>
      <c r="AB943" s="20">
        <f t="shared" ca="1" si="87"/>
        <v>38</v>
      </c>
      <c r="AC943" s="20">
        <f t="shared" ca="1" si="88"/>
        <v>0</v>
      </c>
      <c r="AD943" s="20" t="str">
        <f ca="1">IF(AC943=0,"",IF(OR(ISBLANK(P943),ISBLANK(Q943)),"",IF(ISBLANK(VLOOKUP(A943,Database!A:AA,22,FALSE)),"",VLOOKUP(A943,Database!A:AA,22,FALSE))))</f>
        <v/>
      </c>
      <c r="AE943" s="20">
        <f ca="1">IFERROR(
   IF(
     OR(ISBLANK(P943),ISBLANK(Q943)),
     "",
     IF(
       AND(AB943&lt;&gt;"",OR(W943="Terminé",W943="En cours")),
       VLOOKUP(AD943,Setup_ScoreExactBonus!A:D,4,FALSE),
       0
     )),
  0)</f>
        <v>0</v>
      </c>
      <c r="AF943" s="21">
        <f t="shared" ca="1" si="89"/>
        <v>38</v>
      </c>
      <c r="AG943" s="21">
        <f ca="1">SUMIFS(AF$2:AF943,D$2:D943,D943)</f>
        <v>1372</v>
      </c>
    </row>
    <row r="944" spans="1:33" hidden="1" x14ac:dyDescent="0.35">
      <c r="A944" s="21">
        <f>IF(ISBLANK(B944),"",COUNTIF(B$2:B944,B944))-1</f>
        <v>34</v>
      </c>
      <c r="B944" s="27">
        <v>25</v>
      </c>
      <c r="C944" s="10">
        <f>VLOOKUP($A944+IF($A944=0,1,0),Database!$A:$Y,7,FALSE)</f>
        <v>46193.916666666664</v>
      </c>
      <c r="D944" s="21" t="str">
        <f>VLOOKUP(Pronostics!$B944,Setup_MPP!$A:$G,3,FALSE)</f>
        <v>leaw0808</v>
      </c>
      <c r="E944" s="21" t="str">
        <f>VLOOKUP(Pronostics!$B944,Setup_MPP!$A:$G,2,FALSE)</f>
        <v>Léa WALOCQ</v>
      </c>
      <c r="F944" s="21" t="str">
        <f>VLOOKUP($B944,Setup_MPP!$A:$E,4,FALSE)</f>
        <v>#D1B9EB</v>
      </c>
      <c r="G944" s="21" t="str">
        <f>VLOOKUP($B944,Setup_MPP!$A:$E,5,FALSE)</f>
        <v>#B58BC7</v>
      </c>
      <c r="H944" s="21" t="str">
        <f>IFERROR(IF(AND(A944&gt;=1,A944&lt;=104),VLOOKUP($A944,Location!$A:$J,6,FALSE),IF(A944=0,"Avant l'ouverture",IF(OR(A944=105,A944=106),"Bonus"))),"")</f>
        <v>Tour 2</v>
      </c>
      <c r="I944" s="21" t="str">
        <f>IF(LEFT(H944,4)="Tour",VLOOKUP(A944,Database!$A:$C,3,FALSE),"")</f>
        <v>E</v>
      </c>
      <c r="J944" s="21" t="str">
        <f>VLOOKUP($A944,Location!$A:$J,7,FALSE)</f>
        <v>Allemagne</v>
      </c>
      <c r="K944" s="21" t="str">
        <f>IFERROR(VLOOKUP(J944,Setup_Team!$B:$C,2,FALSE), "TDB")</f>
        <v>DEU</v>
      </c>
      <c r="L944" s="21" t="str">
        <f>VLOOKUP($A944,Location!$A:$J,8,FALSE)</f>
        <v>Côte d'Ivoire</v>
      </c>
      <c r="M944" s="21" t="str">
        <f>IFERROR(VLOOKUP(L944,Setup_Team!$B:$C,2,FALSE), "TDB")</f>
        <v>CIV</v>
      </c>
      <c r="N944" s="21" t="str">
        <f>VLOOKUP($A944,Location!$A:$J,9,FALSE)</f>
        <v>Toronto</v>
      </c>
      <c r="O944" s="21" t="str">
        <f>VLOOKUP($A944,Location!$A:$J,10,FALSE)</f>
        <v>BMO Field</v>
      </c>
      <c r="P944" s="27">
        <v>3</v>
      </c>
      <c r="Q944" s="27">
        <v>2</v>
      </c>
      <c r="R944" s="27" t="str">
        <f t="shared" si="85"/>
        <v>3-2</v>
      </c>
      <c r="S944" s="21">
        <v>0</v>
      </c>
      <c r="T944" s="20">
        <f>VLOOKUP($A944,Database!$A:$Y,10,FALSE)</f>
        <v>38</v>
      </c>
      <c r="U944" s="20">
        <f>VLOOKUP($A944,Database!$A:$Y,11,FALSE)</f>
        <v>137</v>
      </c>
      <c r="V944" s="20">
        <f>VLOOKUP($A944,Database!$A:$Y,12,FALSE)</f>
        <v>164</v>
      </c>
      <c r="W944" s="20" t="str">
        <f>VLOOKUP(A944,Database!A:M,13,FALSE)</f>
        <v>Terminé</v>
      </c>
      <c r="X944" s="20">
        <f>VLOOKUP($A944,Database!$A:$Y,20,FALSE)</f>
        <v>2</v>
      </c>
      <c r="Y944" s="20">
        <f>VLOOKUP($A944,Database!$A:$Y,21,FALSE)</f>
        <v>1</v>
      </c>
      <c r="Z944" s="20">
        <f t="shared" si="84"/>
        <v>0</v>
      </c>
      <c r="AA944" s="20">
        <f t="shared" si="86"/>
        <v>1</v>
      </c>
      <c r="AB944" s="20">
        <f t="shared" ca="1" si="87"/>
        <v>38</v>
      </c>
      <c r="AC944" s="20">
        <f t="shared" ca="1" si="88"/>
        <v>0</v>
      </c>
      <c r="AD944" s="20" t="str">
        <f ca="1">IF(AC944=0,"",IF(OR(ISBLANK(P944),ISBLANK(Q944)),"",IF(ISBLANK(VLOOKUP(A944,Database!A:AA,22,FALSE)),"",VLOOKUP(A944,Database!A:AA,22,FALSE))))</f>
        <v/>
      </c>
      <c r="AE944" s="20">
        <f ca="1">IFERROR(
   IF(
     OR(ISBLANK(P944),ISBLANK(Q944)),
     "",
     IF(
       AND(AB944&lt;&gt;"",OR(W944="Terminé",W944="En cours")),
       VLOOKUP(AD944,Setup_ScoreExactBonus!A:D,4,FALSE),
       0
     )),
  0)</f>
        <v>0</v>
      </c>
      <c r="AF944" s="21">
        <f t="shared" ca="1" si="89"/>
        <v>38</v>
      </c>
      <c r="AG944" s="21">
        <f ca="1">SUMIFS(AF$2:AF944,D$2:D944,D944)</f>
        <v>1111</v>
      </c>
    </row>
    <row r="945" spans="1:33" hidden="1" x14ac:dyDescent="0.35">
      <c r="A945" s="21">
        <f>IF(ISBLANK(B945),"",COUNTIF(B$2:B945,B945))-1</f>
        <v>34</v>
      </c>
      <c r="B945" s="27">
        <v>26</v>
      </c>
      <c r="C945" s="10">
        <v>46184.875</v>
      </c>
      <c r="D945" s="21" t="str">
        <f>VLOOKUP(Pronostics!$B945,Setup_MPP!$A:$G,3,FALSE)</f>
        <v>Mohamad#5GGG1</v>
      </c>
      <c r="E945" s="21" t="str">
        <f>VLOOKUP(Pronostics!$B945,Setup_MPP!$A:$G,2,FALSE)</f>
        <v>Mohamad EL KAWAS</v>
      </c>
      <c r="F945" s="21" t="str">
        <f>VLOOKUP($B945,Setup_MPP!$A:$E,4,FALSE)</f>
        <v>#EB8787</v>
      </c>
      <c r="G945" s="21" t="str">
        <f>VLOOKUP($B945,Setup_MPP!$A:$E,5,FALSE)</f>
        <v>#368E2C</v>
      </c>
      <c r="H945" s="21" t="str">
        <f>IFERROR(IF(AND(A945&gt;=1,A945&lt;=104),VLOOKUP($A945,Location!$A:$J,6,FALSE),IF(A945=0,"Avant l'ouverture",IF(OR(A945=105,A945=106),"Bonus"))),"")</f>
        <v>Tour 2</v>
      </c>
      <c r="I945" s="21" t="str">
        <f>IF(LEFT(H945,4)="Tour",VLOOKUP(A945,Database!$A:$C,3,FALSE),"")</f>
        <v>E</v>
      </c>
      <c r="J945" s="21" t="str">
        <f>VLOOKUP($A945,Location!$A:$J,7,FALSE)</f>
        <v>Allemagne</v>
      </c>
      <c r="K945" s="21" t="str">
        <f>IFERROR(VLOOKUP(J945,Setup_Team!$B:$C,2,FALSE), "TDB")</f>
        <v>DEU</v>
      </c>
      <c r="L945" s="21" t="str">
        <f>VLOOKUP($A945,Location!$A:$J,8,FALSE)</f>
        <v>Côte d'Ivoire</v>
      </c>
      <c r="M945" s="21" t="str">
        <f>IFERROR(VLOOKUP(L945,Setup_Team!$B:$C,2,FALSE), "TDB")</f>
        <v>CIV</v>
      </c>
      <c r="P945" s="21">
        <v>3</v>
      </c>
      <c r="Q945" s="21">
        <v>1</v>
      </c>
      <c r="R945" s="27" t="str">
        <f t="shared" si="85"/>
        <v>3-1</v>
      </c>
      <c r="S945" s="21">
        <v>0</v>
      </c>
      <c r="T945" s="20">
        <f>VLOOKUP($A945,Database!$A:$Y,10,FALSE)</f>
        <v>38</v>
      </c>
      <c r="U945" s="20">
        <f>VLOOKUP($A945,Database!$A:$Y,11,FALSE)</f>
        <v>137</v>
      </c>
      <c r="V945" s="20">
        <f>VLOOKUP($A945,Database!$A:$Y,12,FALSE)</f>
        <v>164</v>
      </c>
      <c r="W945" s="20" t="str">
        <f>VLOOKUP(A945,Database!A:M,13,FALSE)</f>
        <v>Terminé</v>
      </c>
      <c r="X945" s="20">
        <f>VLOOKUP($A945,Database!$A:$Y,20,FALSE)</f>
        <v>2</v>
      </c>
      <c r="Y945" s="20">
        <f>VLOOKUP($A945,Database!$A:$Y,21,FALSE)</f>
        <v>1</v>
      </c>
      <c r="Z945" s="20">
        <f t="shared" si="84"/>
        <v>0</v>
      </c>
      <c r="AA945" s="20">
        <f t="shared" si="86"/>
        <v>1</v>
      </c>
      <c r="AB945" s="20">
        <f t="shared" ca="1" si="87"/>
        <v>38</v>
      </c>
      <c r="AC945" s="20">
        <f t="shared" ca="1" si="88"/>
        <v>0</v>
      </c>
      <c r="AD945" s="20" t="str">
        <f ca="1">IF(AC945=0,"",IF(OR(ISBLANK(P945),ISBLANK(Q945)),"",IF(ISBLANK(VLOOKUP(A945,Database!A:AA,22,FALSE)),"",VLOOKUP(A945,Database!A:AA,22,FALSE))))</f>
        <v/>
      </c>
      <c r="AE945" s="20">
        <f ca="1">IFERROR(
   IF(
     OR(ISBLANK(P945),ISBLANK(Q945)),
     "",
     IF(
       AND(AB945&lt;&gt;"",OR(W945="Terminé",W945="En cours")),
       VLOOKUP(AD945,Setup_ScoreExactBonus!A:D,4,FALSE),
       0
     )),
  0)</f>
        <v>0</v>
      </c>
      <c r="AF945" s="21">
        <f t="shared" ca="1" si="89"/>
        <v>38</v>
      </c>
      <c r="AG945" s="21">
        <f ca="1">SUMIFS(AF$2:AF945,D$2:D945,D945)</f>
        <v>782</v>
      </c>
    </row>
    <row r="946" spans="1:33" hidden="1" x14ac:dyDescent="0.35">
      <c r="A946" s="21">
        <f>IF(ISBLANK(B946),"",COUNTIF(B$2:B946,B946))-1</f>
        <v>34</v>
      </c>
      <c r="B946" s="27">
        <v>27</v>
      </c>
      <c r="C946" s="10">
        <f>VLOOKUP($A946+IF($A946=0,1,0),Database!$A:$Y,7,FALSE)</f>
        <v>46193.916666666664</v>
      </c>
      <c r="D946" s="21" t="str">
        <f>VLOOKUP(Pronostics!$B946,Setup_MPP!$A:$G,3,FALSE)</f>
        <v>maryemkappa</v>
      </c>
      <c r="E946" s="21" t="str">
        <f>VLOOKUP(Pronostics!$B946,Setup_MPP!$A:$G,2,FALSE)</f>
        <v>Maryem GUIZANI</v>
      </c>
      <c r="F946" s="21" t="str">
        <f>VLOOKUP($B946,Setup_MPP!$A:$E,4,FALSE)</f>
        <v>#BCA2F4</v>
      </c>
      <c r="G946" s="21" t="str">
        <f>VLOOKUP($B946,Setup_MPP!$A:$E,5,FALSE)</f>
        <v>#6D3DD5</v>
      </c>
      <c r="H946" s="21" t="str">
        <f>IFERROR(IF(AND(A946&gt;=1,A946&lt;=104),VLOOKUP($A946,Location!$A:$J,6,FALSE),IF(A946=0,"Avant l'ouverture",IF(OR(A946=105,A946=106),"Bonus"))),"")</f>
        <v>Tour 2</v>
      </c>
      <c r="I946" s="21" t="str">
        <f>IF(LEFT(H946,4)="Tour",VLOOKUP(A946,Database!$A:$C,3,FALSE),"")</f>
        <v>E</v>
      </c>
      <c r="J946" s="21" t="str">
        <f>VLOOKUP($A946,Location!$A:$J,7,FALSE)</f>
        <v>Allemagne</v>
      </c>
      <c r="K946" s="21" t="str">
        <f>IFERROR(VLOOKUP(J946,Setup_Team!$B:$C,2,FALSE), "TDB")</f>
        <v>DEU</v>
      </c>
      <c r="L946" s="21" t="str">
        <f>VLOOKUP($A946,Location!$A:$J,8,FALSE)</f>
        <v>Côte d'Ivoire</v>
      </c>
      <c r="M946" s="21" t="str">
        <f>IFERROR(VLOOKUP(L946,Setup_Team!$B:$C,2,FALSE), "TDB")</f>
        <v>CIV</v>
      </c>
      <c r="P946" s="21">
        <v>3</v>
      </c>
      <c r="Q946" s="21">
        <v>0</v>
      </c>
      <c r="R946" s="27" t="str">
        <f t="shared" si="85"/>
        <v>3-0</v>
      </c>
      <c r="S946" s="21">
        <v>0</v>
      </c>
      <c r="T946" s="20">
        <f>VLOOKUP($A946,Database!$A:$Y,10,FALSE)</f>
        <v>38</v>
      </c>
      <c r="U946" s="20">
        <f>VLOOKUP($A946,Database!$A:$Y,11,FALSE)</f>
        <v>137</v>
      </c>
      <c r="V946" s="20">
        <f>VLOOKUP($A946,Database!$A:$Y,12,FALSE)</f>
        <v>164</v>
      </c>
      <c r="W946" s="20" t="str">
        <f>VLOOKUP(A946,Database!A:M,13,FALSE)</f>
        <v>Terminé</v>
      </c>
      <c r="X946" s="20">
        <f>VLOOKUP($A946,Database!$A:$Y,20,FALSE)</f>
        <v>2</v>
      </c>
      <c r="Y946" s="20">
        <f>VLOOKUP($A946,Database!$A:$Y,21,FALSE)</f>
        <v>1</v>
      </c>
      <c r="Z946" s="20">
        <f t="shared" si="84"/>
        <v>0</v>
      </c>
      <c r="AA946" s="20">
        <f t="shared" si="86"/>
        <v>1</v>
      </c>
      <c r="AB946" s="20">
        <f t="shared" ca="1" si="87"/>
        <v>38</v>
      </c>
      <c r="AC946" s="20">
        <f t="shared" ca="1" si="88"/>
        <v>0</v>
      </c>
      <c r="AD946" s="20" t="str">
        <f ca="1">IF(AC946=0,"",IF(OR(ISBLANK(P946),ISBLANK(Q946)),"",IF(ISBLANK(VLOOKUP(A946,Database!A:AA,22,FALSE)),"",VLOOKUP(A946,Database!A:AA,22,FALSE))))</f>
        <v/>
      </c>
      <c r="AE946" s="20">
        <f ca="1">IFERROR(
   IF(
     OR(ISBLANK(P946),ISBLANK(Q946)),
     "",
     IF(
       AND(AB946&lt;&gt;"",OR(W946="Terminé",W946="En cours")),
       VLOOKUP(AD946,Setup_ScoreExactBonus!A:D,4,FALSE),
       0
     )),
  0)</f>
        <v>0</v>
      </c>
      <c r="AF946" s="21">
        <f t="shared" ca="1" si="89"/>
        <v>38</v>
      </c>
      <c r="AG946" s="21">
        <f ca="1">SUMIFS(AF$2:AF946,D$2:D946,D946)</f>
        <v>412</v>
      </c>
    </row>
    <row r="947" spans="1:33" hidden="1" x14ac:dyDescent="0.35">
      <c r="A947" s="21">
        <f>IF(ISBLANK(B947),"",COUNTIF(B$2:B947,B947))-1</f>
        <v>35</v>
      </c>
      <c r="B947" s="27">
        <v>1</v>
      </c>
      <c r="C947" s="10">
        <f>VLOOKUP($A947+IF($A947=0,1,0),Database!$A:$Y,7,FALSE)</f>
        <v>46194.083333333336</v>
      </c>
      <c r="D947" s="21" t="str">
        <f>VLOOKUP(Pronostics!$B947,Setup_MPP!$A:$G,3,FALSE)</f>
        <v>_Nicolas_LM_</v>
      </c>
      <c r="E947" s="21" t="str">
        <f>VLOOKUP(Pronostics!$B947,Setup_MPP!$A:$G,2,FALSE)</f>
        <v>Nicolas LE MOUEL</v>
      </c>
      <c r="F947" s="21" t="str">
        <f>VLOOKUP($B947,Setup_MPP!$A:$E,4,FALSE)</f>
        <v>#F7C79D</v>
      </c>
      <c r="G947" s="21" t="str">
        <f>VLOOKUP($B947,Setup_MPP!$A:$E,5,FALSE)</f>
        <v>#FFBE85</v>
      </c>
      <c r="H947" s="21" t="str">
        <f>IFERROR(IF(AND(A947&gt;=1,A947&lt;=104),VLOOKUP($A947,Location!$A:$J,6,FALSE),IF(A947=0,"Avant l'ouverture",IF(OR(A947=105,A947=106),"Bonus"))),"")</f>
        <v>Tour 2</v>
      </c>
      <c r="I947" s="21" t="str">
        <f>IF(LEFT(H947,4)="Tour",VLOOKUP(A947,Database!$A:$C,3,FALSE),"")</f>
        <v>E</v>
      </c>
      <c r="J947" s="21" t="str">
        <f>VLOOKUP($A947,Location!$A:$J,7,FALSE)</f>
        <v>Equateur</v>
      </c>
      <c r="K947" s="21" t="str">
        <f>IFERROR(VLOOKUP(J947,Setup_Team!$B:$C,2,FALSE), "TDB")</f>
        <v>ECU</v>
      </c>
      <c r="L947" s="21" t="str">
        <f>VLOOKUP($A947,Location!$A:$J,8,FALSE)</f>
        <v>Curaçao</v>
      </c>
      <c r="M947" s="21" t="str">
        <f>IFERROR(VLOOKUP(L947,Setup_Team!$B:$C,2,FALSE), "TDB")</f>
        <v>CUW</v>
      </c>
      <c r="N947" s="21" t="str">
        <f>VLOOKUP($A947,Location!$A:$J,9,FALSE)</f>
        <v>Kansas City, Missouri</v>
      </c>
      <c r="O947" s="21" t="str">
        <f>VLOOKUP($A947,Location!$A:$J,10,FALSE)</f>
        <v>Arrowhead Stadium</v>
      </c>
      <c r="P947" s="27">
        <v>1</v>
      </c>
      <c r="Q947" s="27">
        <v>1</v>
      </c>
      <c r="R947" s="27" t="str">
        <f t="shared" si="85"/>
        <v>1-1</v>
      </c>
      <c r="S947" s="21">
        <v>0</v>
      </c>
      <c r="T947" s="20">
        <f>VLOOKUP($A947,Database!$A:$Y,10,FALSE)</f>
        <v>41</v>
      </c>
      <c r="U947" s="20">
        <f>VLOOKUP($A947,Database!$A:$Y,11,FALSE)</f>
        <v>143</v>
      </c>
      <c r="V947" s="20">
        <f>VLOOKUP($A947,Database!$A:$Y,12,FALSE)</f>
        <v>168</v>
      </c>
      <c r="W947" s="20" t="str">
        <f>VLOOKUP(A947,Database!A:M,13,FALSE)</f>
        <v>Terminé</v>
      </c>
      <c r="X947" s="20">
        <f>VLOOKUP($A947,Database!$A:$Y,20,FALSE)</f>
        <v>0</v>
      </c>
      <c r="Y947" s="20">
        <f>VLOOKUP($A947,Database!$A:$Y,21,FALSE)</f>
        <v>0</v>
      </c>
      <c r="Z947" s="20">
        <f t="shared" si="84"/>
        <v>0</v>
      </c>
      <c r="AA947" s="20">
        <f t="shared" si="86"/>
        <v>1</v>
      </c>
      <c r="AB947" s="20">
        <f t="shared" ca="1" si="87"/>
        <v>143</v>
      </c>
      <c r="AC947" s="20">
        <f t="shared" ca="1" si="88"/>
        <v>0</v>
      </c>
      <c r="AD947" s="20" t="str">
        <f ca="1">IF(AC947=0,"",IF(OR(ISBLANK(P947),ISBLANK(Q947)),"",IF(ISBLANK(VLOOKUP(A947,Database!A:AA,22,FALSE)),"",VLOOKUP(A947,Database!A:AA,22,FALSE))))</f>
        <v/>
      </c>
      <c r="AE947" s="20">
        <f ca="1">IFERROR(
   IF(
     OR(ISBLANK(P947),ISBLANK(Q947)),
     "",
     IF(
       AND(AB947&lt;&gt;"",OR(W947="Terminé",W947="En cours")),
       VLOOKUP(AD947,Setup_ScoreExactBonus!A:D,4,FALSE),
       0
     )),
  0)</f>
        <v>0</v>
      </c>
      <c r="AF947" s="21">
        <f t="shared" ca="1" si="89"/>
        <v>143</v>
      </c>
      <c r="AG947" s="21">
        <f ca="1">SUMIFS(AF$2:AF947,D$2:D947,D947)</f>
        <v>1377</v>
      </c>
    </row>
    <row r="948" spans="1:33" hidden="1" x14ac:dyDescent="0.35">
      <c r="A948" s="21">
        <f>IF(ISBLANK(B948),"",COUNTIF(B$2:B948,B948))-1</f>
        <v>35</v>
      </c>
      <c r="B948" s="27">
        <v>2</v>
      </c>
      <c r="C948" s="10">
        <f>VLOOKUP($A948+IF($A948=0,1,0),Database!$A:$Y,7,FALSE)</f>
        <v>46194.083333333336</v>
      </c>
      <c r="D948" s="21" t="str">
        <f>VLOOKUP(Pronostics!$B948,Setup_MPP!$A:$G,3,FALSE)</f>
        <v>leaelaz</v>
      </c>
      <c r="E948" s="21" t="str">
        <f>VLOOKUP(Pronostics!$B948,Setup_MPP!$A:$G,2,FALSE)</f>
        <v>Léa EL ASERY</v>
      </c>
      <c r="F948" s="21" t="str">
        <f>VLOOKUP($B948,Setup_MPP!$A:$E,4,FALSE)</f>
        <v>#FFBEBE</v>
      </c>
      <c r="G948" s="21" t="str">
        <f>VLOOKUP($B948,Setup_MPP!$A:$E,5,FALSE)</f>
        <v>#DF6868</v>
      </c>
      <c r="H948" s="21" t="str">
        <f>IFERROR(IF(AND(A948&gt;=1,A948&lt;=104),VLOOKUP($A948,Location!$A:$J,6,FALSE),IF(A948=0,"Avant l'ouverture",IF(OR(A948=105,A948=106),"Bonus"))),"")</f>
        <v>Tour 2</v>
      </c>
      <c r="I948" s="21" t="str">
        <f>IF(LEFT(H948,4)="Tour",VLOOKUP(A948,Database!$A:$C,3,FALSE),"")</f>
        <v>E</v>
      </c>
      <c r="J948" s="21" t="str">
        <f>VLOOKUP($A948,Location!$A:$J,7,FALSE)</f>
        <v>Equateur</v>
      </c>
      <c r="K948" s="21" t="str">
        <f>IFERROR(VLOOKUP(J948,Setup_Team!$B:$C,2,FALSE), "TDB")</f>
        <v>ECU</v>
      </c>
      <c r="L948" s="21" t="str">
        <f>VLOOKUP($A948,Location!$A:$J,8,FALSE)</f>
        <v>Curaçao</v>
      </c>
      <c r="M948" s="21" t="str">
        <f>IFERROR(VLOOKUP(L948,Setup_Team!$B:$C,2,FALSE), "TDB")</f>
        <v>CUW</v>
      </c>
      <c r="N948" s="21" t="str">
        <f>VLOOKUP($A948,Location!$A:$J,9,FALSE)</f>
        <v>Kansas City, Missouri</v>
      </c>
      <c r="O948" s="21" t="str">
        <f>VLOOKUP($A948,Location!$A:$J,10,FALSE)</f>
        <v>Arrowhead Stadium</v>
      </c>
      <c r="P948" s="27">
        <v>3</v>
      </c>
      <c r="Q948" s="27">
        <v>0</v>
      </c>
      <c r="R948" s="27" t="str">
        <f t="shared" si="85"/>
        <v>3-0</v>
      </c>
      <c r="S948" s="21">
        <v>0</v>
      </c>
      <c r="T948" s="20">
        <f>VLOOKUP($A948,Database!$A:$Y,10,FALSE)</f>
        <v>41</v>
      </c>
      <c r="U948" s="20">
        <f>VLOOKUP($A948,Database!$A:$Y,11,FALSE)</f>
        <v>143</v>
      </c>
      <c r="V948" s="20">
        <f>VLOOKUP($A948,Database!$A:$Y,12,FALSE)</f>
        <v>168</v>
      </c>
      <c r="W948" s="20" t="str">
        <f>VLOOKUP(A948,Database!A:M,13,FALSE)</f>
        <v>Terminé</v>
      </c>
      <c r="X948" s="20">
        <f>VLOOKUP($A948,Database!$A:$Y,20,FALSE)</f>
        <v>0</v>
      </c>
      <c r="Y948" s="20">
        <f>VLOOKUP($A948,Database!$A:$Y,21,FALSE)</f>
        <v>0</v>
      </c>
      <c r="Z948" s="20">
        <f t="shared" si="84"/>
        <v>0</v>
      </c>
      <c r="AA948" s="20">
        <f t="shared" si="86"/>
        <v>0</v>
      </c>
      <c r="AB948" s="20">
        <f t="shared" ca="1" si="87"/>
        <v>0</v>
      </c>
      <c r="AC948" s="20">
        <f t="shared" ca="1" si="88"/>
        <v>0</v>
      </c>
      <c r="AD948" s="20" t="str">
        <f ca="1">IF(AC948=0,"",IF(OR(ISBLANK(P948),ISBLANK(Q948)),"",IF(ISBLANK(VLOOKUP(A948,Database!A:AA,22,FALSE)),"",VLOOKUP(A948,Database!A:AA,22,FALSE))))</f>
        <v/>
      </c>
      <c r="AE948" s="20">
        <f ca="1">IFERROR(
   IF(
     OR(ISBLANK(P948),ISBLANK(Q948)),
     "",
     IF(
       AND(AB948&lt;&gt;"",OR(W948="Terminé",W948="En cours")),
       VLOOKUP(AD948,Setup_ScoreExactBonus!A:D,4,FALSE),
       0
     )),
  0)</f>
        <v>0</v>
      </c>
      <c r="AF948" s="21">
        <f t="shared" ca="1" si="89"/>
        <v>0</v>
      </c>
      <c r="AG948" s="21">
        <f ca="1">SUMIFS(AF$2:AF948,D$2:D948,D948)</f>
        <v>1396</v>
      </c>
    </row>
    <row r="949" spans="1:33" hidden="1" x14ac:dyDescent="0.35">
      <c r="A949" s="21">
        <f>IF(ISBLANK(B949),"",COUNTIF(B$2:B949,B949))-1</f>
        <v>35</v>
      </c>
      <c r="B949" s="27">
        <v>3</v>
      </c>
      <c r="C949" s="10">
        <f>VLOOKUP($A949+IF($A949=0,1,0),Database!$A:$Y,7,FALSE)</f>
        <v>46194.083333333336</v>
      </c>
      <c r="D949" s="21" t="str">
        <f>VLOOKUP(Pronostics!$B949,Setup_MPP!$A:$G,3,FALSE)</f>
        <v>PasMetalleux</v>
      </c>
      <c r="E949" s="21" t="str">
        <f>VLOOKUP(Pronostics!$B949,Setup_MPP!$A:$G,2,FALSE)</f>
        <v>Elwenn JOUBREL</v>
      </c>
      <c r="F949" s="21" t="str">
        <f>VLOOKUP($B949,Setup_MPP!$A:$E,4,FALSE)</f>
        <v>#F5C7FC</v>
      </c>
      <c r="G949" s="21" t="str">
        <f>VLOOKUP($B949,Setup_MPP!$A:$E,5,FALSE)</f>
        <v>#C489CF</v>
      </c>
      <c r="H949" s="21" t="str">
        <f>IFERROR(IF(AND(A949&gt;=1,A949&lt;=104),VLOOKUP($A949,Location!$A:$J,6,FALSE),IF(A949=0,"Avant l'ouverture",IF(OR(A949=105,A949=106),"Bonus"))),"")</f>
        <v>Tour 2</v>
      </c>
      <c r="I949" s="21" t="str">
        <f>IF(LEFT(H949,4)="Tour",VLOOKUP(A949,Database!$A:$C,3,FALSE),"")</f>
        <v>E</v>
      </c>
      <c r="J949" s="21" t="str">
        <f>VLOOKUP($A949,Location!$A:$J,7,FALSE)</f>
        <v>Equateur</v>
      </c>
      <c r="K949" s="21" t="str">
        <f>IFERROR(VLOOKUP(J949,Setup_Team!$B:$C,2,FALSE), "TDB")</f>
        <v>ECU</v>
      </c>
      <c r="L949" s="21" t="str">
        <f>VLOOKUP($A949,Location!$A:$J,8,FALSE)</f>
        <v>Curaçao</v>
      </c>
      <c r="M949" s="21" t="str">
        <f>IFERROR(VLOOKUP(L949,Setup_Team!$B:$C,2,FALSE), "TDB")</f>
        <v>CUW</v>
      </c>
      <c r="N949" s="21" t="str">
        <f>VLOOKUP($A949,Location!$A:$J,9,FALSE)</f>
        <v>Kansas City, Missouri</v>
      </c>
      <c r="O949" s="21" t="str">
        <f>VLOOKUP($A949,Location!$A:$J,10,FALSE)</f>
        <v>Arrowhead Stadium</v>
      </c>
      <c r="P949" s="27">
        <v>1</v>
      </c>
      <c r="Q949" s="27">
        <v>0</v>
      </c>
      <c r="R949" s="27" t="str">
        <f t="shared" si="85"/>
        <v>1-0</v>
      </c>
      <c r="S949" s="21">
        <v>0</v>
      </c>
      <c r="T949" s="20">
        <f>VLOOKUP($A949,Database!$A:$Y,10,FALSE)</f>
        <v>41</v>
      </c>
      <c r="U949" s="20">
        <f>VLOOKUP($A949,Database!$A:$Y,11,FALSE)</f>
        <v>143</v>
      </c>
      <c r="V949" s="20">
        <f>VLOOKUP($A949,Database!$A:$Y,12,FALSE)</f>
        <v>168</v>
      </c>
      <c r="W949" s="20" t="str">
        <f>VLOOKUP(A949,Database!A:M,13,FALSE)</f>
        <v>Terminé</v>
      </c>
      <c r="X949" s="20">
        <f>VLOOKUP($A949,Database!$A:$Y,20,FALSE)</f>
        <v>0</v>
      </c>
      <c r="Y949" s="20">
        <f>VLOOKUP($A949,Database!$A:$Y,21,FALSE)</f>
        <v>0</v>
      </c>
      <c r="Z949" s="20">
        <f t="shared" si="84"/>
        <v>0</v>
      </c>
      <c r="AA949" s="20">
        <f t="shared" si="86"/>
        <v>0</v>
      </c>
      <c r="AB949" s="20">
        <f t="shared" ca="1" si="87"/>
        <v>0</v>
      </c>
      <c r="AC949" s="20">
        <f t="shared" ca="1" si="88"/>
        <v>0</v>
      </c>
      <c r="AD949" s="20" t="str">
        <f ca="1">IF(AC949=0,"",IF(OR(ISBLANK(P949),ISBLANK(Q949)),"",IF(ISBLANK(VLOOKUP(A949,Database!A:AA,22,FALSE)),"",VLOOKUP(A949,Database!A:AA,22,FALSE))))</f>
        <v/>
      </c>
      <c r="AE949" s="20">
        <f ca="1">IFERROR(
   IF(
     OR(ISBLANK(P949),ISBLANK(Q949)),
     "",
     IF(
       AND(AB949&lt;&gt;"",OR(W949="Terminé",W949="En cours")),
       VLOOKUP(AD949,Setup_ScoreExactBonus!A:D,4,FALSE),
       0
     )),
  0)</f>
        <v>0</v>
      </c>
      <c r="AF949" s="21">
        <f t="shared" ca="1" si="89"/>
        <v>0</v>
      </c>
      <c r="AG949" s="21">
        <f ca="1">SUMIFS(AF$2:AF949,D$2:D949,D949)</f>
        <v>1529</v>
      </c>
    </row>
    <row r="950" spans="1:33" hidden="1" x14ac:dyDescent="0.35">
      <c r="A950" s="21">
        <f>IF(ISBLANK(B950),"",COUNTIF(B$2:B950,B950))-1</f>
        <v>35</v>
      </c>
      <c r="B950" s="27">
        <v>4</v>
      </c>
      <c r="C950" s="10">
        <f>VLOOKUP($A950+IF($A950=0,1,0),Database!$A:$Y,7,FALSE)</f>
        <v>46194.083333333336</v>
      </c>
      <c r="D950" s="21" t="str">
        <f>VLOOKUP(Pronostics!$B950,Setup_MPP!$A:$G,3,FALSE)</f>
        <v>Popo444</v>
      </c>
      <c r="E950" s="21" t="str">
        <f>VLOOKUP(Pronostics!$B950,Setup_MPP!$A:$G,2,FALSE)</f>
        <v>Pauline OLIVIER</v>
      </c>
      <c r="F950" s="21" t="str">
        <f>VLOOKUP($B950,Setup_MPP!$A:$E,4,FALSE)</f>
        <v>#A5EA7F</v>
      </c>
      <c r="G950" s="21" t="str">
        <f>VLOOKUP($B950,Setup_MPP!$A:$E,5,FALSE)</f>
        <v>#80C65A</v>
      </c>
      <c r="H950" s="21" t="str">
        <f>IFERROR(IF(AND(A950&gt;=1,A950&lt;=104),VLOOKUP($A950,Location!$A:$J,6,FALSE),IF(A950=0,"Avant l'ouverture",IF(OR(A950=105,A950=106),"Bonus"))),"")</f>
        <v>Tour 2</v>
      </c>
      <c r="I950" s="21" t="str">
        <f>IF(LEFT(H950,4)="Tour",VLOOKUP(A950,Database!$A:$C,3,FALSE),"")</f>
        <v>E</v>
      </c>
      <c r="J950" s="21" t="str">
        <f>VLOOKUP($A950,Location!$A:$J,7,FALSE)</f>
        <v>Equateur</v>
      </c>
      <c r="K950" s="21" t="str">
        <f>IFERROR(VLOOKUP(J950,Setup_Team!$B:$C,2,FALSE), "TDB")</f>
        <v>ECU</v>
      </c>
      <c r="L950" s="21" t="str">
        <f>VLOOKUP($A950,Location!$A:$J,8,FALSE)</f>
        <v>Curaçao</v>
      </c>
      <c r="M950" s="21" t="str">
        <f>IFERROR(VLOOKUP(L950,Setup_Team!$B:$C,2,FALSE), "TDB")</f>
        <v>CUW</v>
      </c>
      <c r="N950" s="21" t="str">
        <f>VLOOKUP($A950,Location!$A:$J,9,FALSE)</f>
        <v>Kansas City, Missouri</v>
      </c>
      <c r="O950" s="21" t="str">
        <f>VLOOKUP($A950,Location!$A:$J,10,FALSE)</f>
        <v>Arrowhead Stadium</v>
      </c>
      <c r="P950" s="27">
        <v>2</v>
      </c>
      <c r="Q950" s="27">
        <v>0</v>
      </c>
      <c r="R950" s="27" t="str">
        <f t="shared" si="85"/>
        <v>2-0</v>
      </c>
      <c r="S950" s="21">
        <v>0</v>
      </c>
      <c r="T950" s="20">
        <f>VLOOKUP($A950,Database!$A:$Y,10,FALSE)</f>
        <v>41</v>
      </c>
      <c r="U950" s="20">
        <f>VLOOKUP($A950,Database!$A:$Y,11,FALSE)</f>
        <v>143</v>
      </c>
      <c r="V950" s="20">
        <f>VLOOKUP($A950,Database!$A:$Y,12,FALSE)</f>
        <v>168</v>
      </c>
      <c r="W950" s="20" t="str">
        <f>VLOOKUP(A950,Database!A:M,13,FALSE)</f>
        <v>Terminé</v>
      </c>
      <c r="X950" s="20">
        <f>VLOOKUP($A950,Database!$A:$Y,20,FALSE)</f>
        <v>0</v>
      </c>
      <c r="Y950" s="20">
        <f>VLOOKUP($A950,Database!$A:$Y,21,FALSE)</f>
        <v>0</v>
      </c>
      <c r="Z950" s="20">
        <f t="shared" si="84"/>
        <v>0</v>
      </c>
      <c r="AA950" s="20">
        <f t="shared" si="86"/>
        <v>0</v>
      </c>
      <c r="AB950" s="20">
        <f t="shared" ca="1" si="87"/>
        <v>0</v>
      </c>
      <c r="AC950" s="20">
        <f t="shared" ca="1" si="88"/>
        <v>0</v>
      </c>
      <c r="AD950" s="20" t="str">
        <f ca="1">IF(AC950=0,"",IF(OR(ISBLANK(P950),ISBLANK(Q950)),"",IF(ISBLANK(VLOOKUP(A950,Database!A:AA,22,FALSE)),"",VLOOKUP(A950,Database!A:AA,22,FALSE))))</f>
        <v/>
      </c>
      <c r="AE950" s="20">
        <f ca="1">IFERROR(
   IF(
     OR(ISBLANK(P950),ISBLANK(Q950)),
     "",
     IF(
       AND(AB950&lt;&gt;"",OR(W950="Terminé",W950="En cours")),
       VLOOKUP(AD950,Setup_ScoreExactBonus!A:D,4,FALSE),
       0
     )),
  0)</f>
        <v>0</v>
      </c>
      <c r="AF950" s="21">
        <f t="shared" ca="1" si="89"/>
        <v>0</v>
      </c>
      <c r="AG950" s="21">
        <f ca="1">SUMIFS(AF$2:AF950,D$2:D950,D950)</f>
        <v>1092</v>
      </c>
    </row>
    <row r="951" spans="1:33" hidden="1" x14ac:dyDescent="0.35">
      <c r="A951" s="21">
        <f>IF(ISBLANK(B951),"",COUNTIF(B$2:B951,B951))-1</f>
        <v>35</v>
      </c>
      <c r="B951" s="27">
        <v>5</v>
      </c>
      <c r="C951" s="10">
        <f>VLOOKUP($A951+IF($A951=0,1,0),Database!$A:$Y,7,FALSE)</f>
        <v>46194.083333333336</v>
      </c>
      <c r="D951" s="21" t="str">
        <f>VLOOKUP(Pronostics!$B951,Setup_MPP!$A:$G,3,FALSE)</f>
        <v>_Jujul</v>
      </c>
      <c r="E951" s="21" t="str">
        <f>VLOOKUP(Pronostics!$B951,Setup_MPP!$A:$G,2,FALSE)</f>
        <v>Julie BOISSIERE</v>
      </c>
      <c r="F951" s="21" t="str">
        <f>VLOOKUP($B951,Setup_MPP!$A:$E,4,FALSE)</f>
        <v>#D890FF</v>
      </c>
      <c r="G951" s="21" t="str">
        <f>VLOOKUP($B951,Setup_MPP!$A:$E,5,FALSE)</f>
        <v>#B750EF</v>
      </c>
      <c r="H951" s="21" t="str">
        <f>IFERROR(IF(AND(A951&gt;=1,A951&lt;=104),VLOOKUP($A951,Location!$A:$J,6,FALSE),IF(A951=0,"Avant l'ouverture",IF(OR(A951=105,A951=106),"Bonus"))),"")</f>
        <v>Tour 2</v>
      </c>
      <c r="I951" s="21" t="str">
        <f>IF(LEFT(H951,4)="Tour",VLOOKUP(A951,Database!$A:$C,3,FALSE),"")</f>
        <v>E</v>
      </c>
      <c r="J951" s="21" t="str">
        <f>VLOOKUP($A951,Location!$A:$J,7,FALSE)</f>
        <v>Equateur</v>
      </c>
      <c r="K951" s="21" t="str">
        <f>IFERROR(VLOOKUP(J951,Setup_Team!$B:$C,2,FALSE), "TDB")</f>
        <v>ECU</v>
      </c>
      <c r="L951" s="21" t="str">
        <f>VLOOKUP($A951,Location!$A:$J,8,FALSE)</f>
        <v>Curaçao</v>
      </c>
      <c r="M951" s="21" t="str">
        <f>IFERROR(VLOOKUP(L951,Setup_Team!$B:$C,2,FALSE), "TDB")</f>
        <v>CUW</v>
      </c>
      <c r="N951" s="21" t="str">
        <f>VLOOKUP($A951,Location!$A:$J,9,FALSE)</f>
        <v>Kansas City, Missouri</v>
      </c>
      <c r="O951" s="21" t="str">
        <f>VLOOKUP($A951,Location!$A:$J,10,FALSE)</f>
        <v>Arrowhead Stadium</v>
      </c>
      <c r="P951" s="27"/>
      <c r="Q951" s="27"/>
      <c r="R951" s="27" t="str">
        <f t="shared" si="85"/>
        <v>0-0</v>
      </c>
      <c r="S951" s="21">
        <v>0</v>
      </c>
      <c r="T951" s="20">
        <f>VLOOKUP($A951,Database!$A:$Y,10,FALSE)</f>
        <v>41</v>
      </c>
      <c r="U951" s="20">
        <f>VLOOKUP($A951,Database!$A:$Y,11,FALSE)</f>
        <v>143</v>
      </c>
      <c r="V951" s="20">
        <f>VLOOKUP($A951,Database!$A:$Y,12,FALSE)</f>
        <v>168</v>
      </c>
      <c r="W951" s="20" t="str">
        <f>VLOOKUP(A951,Database!A:M,13,FALSE)</f>
        <v>Terminé</v>
      </c>
      <c r="X951" s="20">
        <f>VLOOKUP($A951,Database!$A:$Y,20,FALSE)</f>
        <v>0</v>
      </c>
      <c r="Y951" s="20">
        <f>VLOOKUP($A951,Database!$A:$Y,21,FALSE)</f>
        <v>0</v>
      </c>
      <c r="Z951" s="20">
        <f t="shared" si="84"/>
        <v>1</v>
      </c>
      <c r="AA951" s="20" t="str">
        <f t="shared" si="86"/>
        <v/>
      </c>
      <c r="AB951" s="20">
        <f t="shared" ca="1" si="87"/>
        <v>143</v>
      </c>
      <c r="AC951" s="20">
        <f t="shared" ca="1" si="88"/>
        <v>0</v>
      </c>
      <c r="AD951" s="20" t="str">
        <f ca="1">IF(AC951=0,"",IF(OR(ISBLANK(P951),ISBLANK(Q951)),"",IF(ISBLANK(VLOOKUP(A951,Database!A:AA,22,FALSE)),"",VLOOKUP(A951,Database!A:AA,22,FALSE))))</f>
        <v/>
      </c>
      <c r="AE951" s="20" t="str">
        <f>IFERROR(
   IF(
     OR(ISBLANK(P951),ISBLANK(Q951)),
     "",
     IF(
       AND(AB951&lt;&gt;"",OR(W951="Terminé",W951="En cours")),
       VLOOKUP(AD951,Setup_ScoreExactBonus!A:D,4,FALSE),
       0
     )),
  0)</f>
        <v/>
      </c>
      <c r="AF951" s="21">
        <f t="shared" si="89"/>
        <v>0</v>
      </c>
      <c r="AG951" s="21">
        <f ca="1">SUMIFS(AF$2:AF951,D$2:D951,D951)</f>
        <v>718</v>
      </c>
    </row>
    <row r="952" spans="1:33" hidden="1" x14ac:dyDescent="0.35">
      <c r="A952" s="21">
        <f>IF(ISBLANK(B952),"",COUNTIF(B$2:B952,B952))-1</f>
        <v>35</v>
      </c>
      <c r="B952" s="27">
        <v>6</v>
      </c>
      <c r="C952" s="10">
        <f>VLOOKUP($A952+IF($A952=0,1,0),Database!$A:$Y,7,FALSE)</f>
        <v>46194.083333333336</v>
      </c>
      <c r="D952" s="21" t="str">
        <f>VLOOKUP(Pronostics!$B952,Setup_MPP!$A:$G,3,FALSE)</f>
        <v>Julay</v>
      </c>
      <c r="E952" s="21" t="str">
        <f>VLOOKUP(Pronostics!$B952,Setup_MPP!$A:$G,2,FALSE)</f>
        <v>Julie BOUCHARD</v>
      </c>
      <c r="F952" s="21" t="str">
        <f>VLOOKUP($B952,Setup_MPP!$A:$E,4,FALSE)</f>
        <v>#A6F7B1</v>
      </c>
      <c r="G952" s="21" t="str">
        <f>VLOOKUP($B952,Setup_MPP!$A:$E,5,FALSE)</f>
        <v>#6EC179</v>
      </c>
      <c r="H952" s="21" t="str">
        <f>IFERROR(IF(AND(A952&gt;=1,A952&lt;=104),VLOOKUP($A952,Location!$A:$J,6,FALSE),IF(A952=0,"Avant l'ouverture",IF(OR(A952=105,A952=106),"Bonus"))),"")</f>
        <v>Tour 2</v>
      </c>
      <c r="I952" s="21" t="str">
        <f>IF(LEFT(H952,4)="Tour",VLOOKUP(A952,Database!$A:$C,3,FALSE),"")</f>
        <v>E</v>
      </c>
      <c r="J952" s="21" t="str">
        <f>VLOOKUP($A952,Location!$A:$J,7,FALSE)</f>
        <v>Equateur</v>
      </c>
      <c r="K952" s="21" t="str">
        <f>IFERROR(VLOOKUP(J952,Setup_Team!$B:$C,2,FALSE), "TDB")</f>
        <v>ECU</v>
      </c>
      <c r="L952" s="21" t="str">
        <f>VLOOKUP($A952,Location!$A:$J,8,FALSE)</f>
        <v>Curaçao</v>
      </c>
      <c r="M952" s="21" t="str">
        <f>IFERROR(VLOOKUP(L952,Setup_Team!$B:$C,2,FALSE), "TDB")</f>
        <v>CUW</v>
      </c>
      <c r="N952" s="21" t="str">
        <f>VLOOKUP($A952,Location!$A:$J,9,FALSE)</f>
        <v>Kansas City, Missouri</v>
      </c>
      <c r="O952" s="21" t="str">
        <f>VLOOKUP($A952,Location!$A:$J,10,FALSE)</f>
        <v>Arrowhead Stadium</v>
      </c>
      <c r="P952" s="27">
        <v>3</v>
      </c>
      <c r="Q952" s="27">
        <v>0</v>
      </c>
      <c r="R952" s="27" t="str">
        <f t="shared" si="85"/>
        <v>3-0</v>
      </c>
      <c r="S952" s="21">
        <v>0</v>
      </c>
      <c r="T952" s="20">
        <f>VLOOKUP($A952,Database!$A:$Y,10,FALSE)</f>
        <v>41</v>
      </c>
      <c r="U952" s="20">
        <f>VLOOKUP($A952,Database!$A:$Y,11,FALSE)</f>
        <v>143</v>
      </c>
      <c r="V952" s="20">
        <f>VLOOKUP($A952,Database!$A:$Y,12,FALSE)</f>
        <v>168</v>
      </c>
      <c r="W952" s="20" t="str">
        <f>VLOOKUP(A952,Database!A:M,13,FALSE)</f>
        <v>Terminé</v>
      </c>
      <c r="X952" s="20">
        <f>VLOOKUP($A952,Database!$A:$Y,20,FALSE)</f>
        <v>0</v>
      </c>
      <c r="Y952" s="20">
        <f>VLOOKUP($A952,Database!$A:$Y,21,FALSE)</f>
        <v>0</v>
      </c>
      <c r="Z952" s="20">
        <f t="shared" si="84"/>
        <v>0</v>
      </c>
      <c r="AA952" s="20">
        <f t="shared" si="86"/>
        <v>0</v>
      </c>
      <c r="AB952" s="20">
        <f t="shared" ca="1" si="87"/>
        <v>0</v>
      </c>
      <c r="AC952" s="20">
        <f t="shared" ca="1" si="88"/>
        <v>0</v>
      </c>
      <c r="AD952" s="20" t="str">
        <f ca="1">IF(AC952=0,"",IF(OR(ISBLANK(P952),ISBLANK(Q952)),"",IF(ISBLANK(VLOOKUP(A952,Database!A:AA,22,FALSE)),"",VLOOKUP(A952,Database!A:AA,22,FALSE))))</f>
        <v/>
      </c>
      <c r="AE952" s="20">
        <f ca="1">IFERROR(
   IF(
     OR(ISBLANK(P952),ISBLANK(Q952)),
     "",
     IF(
       AND(AB952&lt;&gt;"",OR(W952="Terminé",W952="En cours")),
       VLOOKUP(AD952,Setup_ScoreExactBonus!A:D,4,FALSE),
       0
     )),
  0)</f>
        <v>0</v>
      </c>
      <c r="AF952" s="21">
        <f t="shared" ca="1" si="89"/>
        <v>0</v>
      </c>
      <c r="AG952" s="21">
        <f ca="1">SUMIFS(AF$2:AF952,D$2:D952,D952)</f>
        <v>1353</v>
      </c>
    </row>
    <row r="953" spans="1:33" hidden="1" x14ac:dyDescent="0.35">
      <c r="A953" s="21">
        <f>IF(ISBLANK(B953),"",COUNTIF(B$2:B953,B953))-1</f>
        <v>35</v>
      </c>
      <c r="B953" s="27">
        <v>7</v>
      </c>
      <c r="C953" s="10">
        <f>VLOOKUP($A953+IF($A953=0,1,0),Database!$A:$Y,7,FALSE)</f>
        <v>46194.083333333336</v>
      </c>
      <c r="D953" s="21" t="str">
        <f>VLOOKUP(Pronostics!$B953,Setup_MPP!$A:$G,3,FALSE)</f>
        <v>__Vince__</v>
      </c>
      <c r="E953" s="21" t="str">
        <f>VLOOKUP(Pronostics!$B953,Setup_MPP!$A:$G,2,FALSE)</f>
        <v>Vincent FRAYSSE</v>
      </c>
      <c r="F953" s="21" t="str">
        <f>VLOOKUP($B953,Setup_MPP!$A:$E,4,FALSE)</f>
        <v>#B2EAE8</v>
      </c>
      <c r="G953" s="21" t="str">
        <f>VLOOKUP($B953,Setup_MPP!$A:$E,5,FALSE)</f>
        <v>#6CB4B1</v>
      </c>
      <c r="H953" s="21" t="str">
        <f>IFERROR(IF(AND(A953&gt;=1,A953&lt;=104),VLOOKUP($A953,Location!$A:$J,6,FALSE),IF(A953=0,"Avant l'ouverture",IF(OR(A953=105,A953=106),"Bonus"))),"")</f>
        <v>Tour 2</v>
      </c>
      <c r="I953" s="21" t="str">
        <f>IF(LEFT(H953,4)="Tour",VLOOKUP(A953,Database!$A:$C,3,FALSE),"")</f>
        <v>E</v>
      </c>
      <c r="J953" s="21" t="str">
        <f>VLOOKUP($A953,Location!$A:$J,7,FALSE)</f>
        <v>Equateur</v>
      </c>
      <c r="K953" s="21" t="str">
        <f>IFERROR(VLOOKUP(J953,Setup_Team!$B:$C,2,FALSE), "TDB")</f>
        <v>ECU</v>
      </c>
      <c r="L953" s="21" t="str">
        <f>VLOOKUP($A953,Location!$A:$J,8,FALSE)</f>
        <v>Curaçao</v>
      </c>
      <c r="M953" s="21" t="str">
        <f>IFERROR(VLOOKUP(L953,Setup_Team!$B:$C,2,FALSE), "TDB")</f>
        <v>CUW</v>
      </c>
      <c r="N953" s="21" t="str">
        <f>VLOOKUP($A953,Location!$A:$J,9,FALSE)</f>
        <v>Kansas City, Missouri</v>
      </c>
      <c r="O953" s="21" t="str">
        <f>VLOOKUP($A953,Location!$A:$J,10,FALSE)</f>
        <v>Arrowhead Stadium</v>
      </c>
      <c r="P953" s="27">
        <v>3</v>
      </c>
      <c r="Q953" s="27">
        <v>1</v>
      </c>
      <c r="R953" s="27" t="str">
        <f t="shared" si="85"/>
        <v>3-1</v>
      </c>
      <c r="S953" s="21">
        <v>0</v>
      </c>
      <c r="T953" s="20">
        <f>VLOOKUP($A953,Database!$A:$Y,10,FALSE)</f>
        <v>41</v>
      </c>
      <c r="U953" s="20">
        <f>VLOOKUP($A953,Database!$A:$Y,11,FALSE)</f>
        <v>143</v>
      </c>
      <c r="V953" s="20">
        <f>VLOOKUP($A953,Database!$A:$Y,12,FALSE)</f>
        <v>168</v>
      </c>
      <c r="W953" s="20" t="str">
        <f>VLOOKUP(A953,Database!A:M,13,FALSE)</f>
        <v>Terminé</v>
      </c>
      <c r="X953" s="20">
        <f>VLOOKUP($A953,Database!$A:$Y,20,FALSE)</f>
        <v>0</v>
      </c>
      <c r="Y953" s="20">
        <f>VLOOKUP($A953,Database!$A:$Y,21,FALSE)</f>
        <v>0</v>
      </c>
      <c r="Z953" s="20">
        <f t="shared" si="84"/>
        <v>0</v>
      </c>
      <c r="AA953" s="20">
        <f t="shared" si="86"/>
        <v>0</v>
      </c>
      <c r="AB953" s="20">
        <f t="shared" ca="1" si="87"/>
        <v>0</v>
      </c>
      <c r="AC953" s="20">
        <f t="shared" ca="1" si="88"/>
        <v>0</v>
      </c>
      <c r="AD953" s="20" t="str">
        <f ca="1">IF(AC953=0,"",IF(OR(ISBLANK(P953),ISBLANK(Q953)),"",IF(ISBLANK(VLOOKUP(A953,Database!A:AA,22,FALSE)),"",VLOOKUP(A953,Database!A:AA,22,FALSE))))</f>
        <v/>
      </c>
      <c r="AE953" s="20">
        <f ca="1">IFERROR(
   IF(
     OR(ISBLANK(P953),ISBLANK(Q953)),
     "",
     IF(
       AND(AB953&lt;&gt;"",OR(W953="Terminé",W953="En cours")),
       VLOOKUP(AD953,Setup_ScoreExactBonus!A:D,4,FALSE),
       0
     )),
  0)</f>
        <v>0</v>
      </c>
      <c r="AF953" s="21">
        <f t="shared" ca="1" si="89"/>
        <v>0</v>
      </c>
      <c r="AG953" s="21">
        <f ca="1">SUMIFS(AF$2:AF953,D$2:D953,D953)</f>
        <v>872</v>
      </c>
    </row>
    <row r="954" spans="1:33" hidden="1" x14ac:dyDescent="0.35">
      <c r="A954" s="21">
        <f>IF(ISBLANK(B954),"",COUNTIF(B$2:B954,B954))-1</f>
        <v>35</v>
      </c>
      <c r="B954" s="27">
        <v>8</v>
      </c>
      <c r="C954" s="10">
        <f>VLOOKUP($A954+IF($A954=0,1,0),Database!$A:$Y,7,FALSE)</f>
        <v>46194.083333333336</v>
      </c>
      <c r="D954" s="21" t="str">
        <f>VLOOKUP(Pronostics!$B954,Setup_MPP!$A:$G,3,FALSE)</f>
        <v>Louuiiis</v>
      </c>
      <c r="E954" s="21" t="str">
        <f>VLOOKUP(Pronostics!$B954,Setup_MPP!$A:$G,2,FALSE)</f>
        <v>Louis HARLE</v>
      </c>
      <c r="F954" s="21" t="str">
        <f>VLOOKUP($B954,Setup_MPP!$A:$E,4,FALSE)</f>
        <v>#EEF7B1</v>
      </c>
      <c r="G954" s="21" t="str">
        <f>VLOOKUP($B954,Setup_MPP!$A:$E,5,FALSE)</f>
        <v>#C1CB7D</v>
      </c>
      <c r="H954" s="21" t="str">
        <f>IFERROR(IF(AND(A954&gt;=1,A954&lt;=104),VLOOKUP($A954,Location!$A:$J,6,FALSE),IF(A954=0,"Avant l'ouverture",IF(OR(A954=105,A954=106),"Bonus"))),"")</f>
        <v>Tour 2</v>
      </c>
      <c r="I954" s="21" t="str">
        <f>IF(LEFT(H954,4)="Tour",VLOOKUP(A954,Database!$A:$C,3,FALSE),"")</f>
        <v>E</v>
      </c>
      <c r="J954" s="21" t="str">
        <f>VLOOKUP($A954,Location!$A:$J,7,FALSE)</f>
        <v>Equateur</v>
      </c>
      <c r="K954" s="21" t="str">
        <f>IFERROR(VLOOKUP(J954,Setup_Team!$B:$C,2,FALSE), "TDB")</f>
        <v>ECU</v>
      </c>
      <c r="L954" s="21" t="str">
        <f>VLOOKUP($A954,Location!$A:$J,8,FALSE)</f>
        <v>Curaçao</v>
      </c>
      <c r="M954" s="21" t="str">
        <f>IFERROR(VLOOKUP(L954,Setup_Team!$B:$C,2,FALSE), "TDB")</f>
        <v>CUW</v>
      </c>
      <c r="N954" s="21" t="str">
        <f>VLOOKUP($A954,Location!$A:$J,9,FALSE)</f>
        <v>Kansas City, Missouri</v>
      </c>
      <c r="O954" s="21" t="str">
        <f>VLOOKUP($A954,Location!$A:$J,10,FALSE)</f>
        <v>Arrowhead Stadium</v>
      </c>
      <c r="P954" s="27">
        <v>3</v>
      </c>
      <c r="Q954" s="27">
        <v>1</v>
      </c>
      <c r="R954" s="27" t="str">
        <f t="shared" si="85"/>
        <v>3-1</v>
      </c>
      <c r="S954" s="21">
        <v>0</v>
      </c>
      <c r="T954" s="20">
        <f>VLOOKUP($A954,Database!$A:$Y,10,FALSE)</f>
        <v>41</v>
      </c>
      <c r="U954" s="20">
        <f>VLOOKUP($A954,Database!$A:$Y,11,FALSE)</f>
        <v>143</v>
      </c>
      <c r="V954" s="20">
        <f>VLOOKUP($A954,Database!$A:$Y,12,FALSE)</f>
        <v>168</v>
      </c>
      <c r="W954" s="20" t="str">
        <f>VLOOKUP(A954,Database!A:M,13,FALSE)</f>
        <v>Terminé</v>
      </c>
      <c r="X954" s="20">
        <f>VLOOKUP($A954,Database!$A:$Y,20,FALSE)</f>
        <v>0</v>
      </c>
      <c r="Y954" s="20">
        <f>VLOOKUP($A954,Database!$A:$Y,21,FALSE)</f>
        <v>0</v>
      </c>
      <c r="Z954" s="20">
        <f t="shared" si="84"/>
        <v>0</v>
      </c>
      <c r="AA954" s="20">
        <f t="shared" si="86"/>
        <v>0</v>
      </c>
      <c r="AB954" s="20">
        <f t="shared" ca="1" si="87"/>
        <v>0</v>
      </c>
      <c r="AC954" s="20">
        <f t="shared" ca="1" si="88"/>
        <v>0</v>
      </c>
      <c r="AD954" s="20" t="str">
        <f ca="1">IF(AC954=0,"",IF(OR(ISBLANK(P954),ISBLANK(Q954)),"",IF(ISBLANK(VLOOKUP(A954,Database!A:AA,22,FALSE)),"",VLOOKUP(A954,Database!A:AA,22,FALSE))))</f>
        <v/>
      </c>
      <c r="AE954" s="20">
        <f ca="1">IFERROR(
   IF(
     OR(ISBLANK(P954),ISBLANK(Q954)),
     "",
     IF(
       AND(AB954&lt;&gt;"",OR(W954="Terminé",W954="En cours")),
       VLOOKUP(AD954,Setup_ScoreExactBonus!A:D,4,FALSE),
       0
     )),
  0)</f>
        <v>0</v>
      </c>
      <c r="AF954" s="21">
        <f t="shared" ca="1" si="89"/>
        <v>0</v>
      </c>
      <c r="AG954" s="21">
        <f ca="1">SUMIFS(AF$2:AF954,D$2:D954,D954)</f>
        <v>1173</v>
      </c>
    </row>
    <row r="955" spans="1:33" x14ac:dyDescent="0.35">
      <c r="A955" s="21">
        <f>IF(ISBLANK(B955),"",COUNTIF(B$2:B955,B955))-1</f>
        <v>35</v>
      </c>
      <c r="B955" s="27">
        <v>9</v>
      </c>
      <c r="C955" s="10">
        <f>VLOOKUP($A955+IF($A955=0,1,0),Database!$A:$Y,7,FALSE)</f>
        <v>46194.083333333336</v>
      </c>
      <c r="D955" s="21" t="str">
        <f>VLOOKUP(Pronostics!$B955,Setup_MPP!$A:$G,3,FALSE)</f>
        <v>Aurelien_dpq</v>
      </c>
      <c r="E955" s="21" t="str">
        <f>VLOOKUP(Pronostics!$B955,Setup_MPP!$A:$G,2,FALSE)</f>
        <v>Aurélien DE POULPIQUET</v>
      </c>
      <c r="F955" s="21" t="str">
        <f>VLOOKUP($B955,Setup_MPP!$A:$E,4,FALSE)</f>
        <v>#F4EA9D</v>
      </c>
      <c r="G955" s="21" t="str">
        <f>VLOOKUP($B955,Setup_MPP!$A:$E,5,FALSE)</f>
        <v>#D2C458</v>
      </c>
      <c r="H955" s="21" t="str">
        <f>IFERROR(IF(AND(A955&gt;=1,A955&lt;=104),VLOOKUP($A955,Location!$A:$J,6,FALSE),IF(A955=0,"Avant l'ouverture",IF(OR(A955=105,A955=106),"Bonus"))),"")</f>
        <v>Tour 2</v>
      </c>
      <c r="I955" s="21" t="str">
        <f>IF(LEFT(H955,4)="Tour",VLOOKUP(A955,Database!$A:$C,3,FALSE),"")</f>
        <v>E</v>
      </c>
      <c r="J955" s="21" t="str">
        <f>VLOOKUP($A955,Location!$A:$J,7,FALSE)</f>
        <v>Equateur</v>
      </c>
      <c r="K955" s="21" t="str">
        <f>IFERROR(VLOOKUP(J955,Setup_Team!$B:$C,2,FALSE), "TDB")</f>
        <v>ECU</v>
      </c>
      <c r="L955" s="21" t="str">
        <f>VLOOKUP($A955,Location!$A:$J,8,FALSE)</f>
        <v>Curaçao</v>
      </c>
      <c r="M955" s="21" t="str">
        <f>IFERROR(VLOOKUP(L955,Setup_Team!$B:$C,2,FALSE), "TDB")</f>
        <v>CUW</v>
      </c>
      <c r="N955" s="21" t="str">
        <f>VLOOKUP($A955,Location!$A:$J,9,FALSE)</f>
        <v>Kansas City, Missouri</v>
      </c>
      <c r="O955" s="21" t="str">
        <f>VLOOKUP($A955,Location!$A:$J,10,FALSE)</f>
        <v>Arrowhead Stadium</v>
      </c>
      <c r="P955" s="27">
        <v>2</v>
      </c>
      <c r="Q955" s="27">
        <v>0</v>
      </c>
      <c r="R955" s="27" t="str">
        <f t="shared" si="85"/>
        <v>2-0</v>
      </c>
      <c r="S955" s="21">
        <v>0</v>
      </c>
      <c r="T955" s="20">
        <f>VLOOKUP($A955,Database!$A:$Y,10,FALSE)</f>
        <v>41</v>
      </c>
      <c r="U955" s="20">
        <f>VLOOKUP($A955,Database!$A:$Y,11,FALSE)</f>
        <v>143</v>
      </c>
      <c r="V955" s="20">
        <f>VLOOKUP($A955,Database!$A:$Y,12,FALSE)</f>
        <v>168</v>
      </c>
      <c r="W955" s="20" t="str">
        <f>VLOOKUP(A955,Database!A:M,13,FALSE)</f>
        <v>Terminé</v>
      </c>
      <c r="X955" s="20">
        <f>VLOOKUP($A955,Database!$A:$Y,20,FALSE)</f>
        <v>0</v>
      </c>
      <c r="Y955" s="20">
        <f>VLOOKUP($A955,Database!$A:$Y,21,FALSE)</f>
        <v>0</v>
      </c>
      <c r="Z955" s="20">
        <f t="shared" si="84"/>
        <v>0</v>
      </c>
      <c r="AA955" s="20">
        <f t="shared" si="86"/>
        <v>0</v>
      </c>
      <c r="AB955" s="20">
        <f t="shared" ca="1" si="87"/>
        <v>0</v>
      </c>
      <c r="AC955" s="20">
        <f t="shared" ca="1" si="88"/>
        <v>0</v>
      </c>
      <c r="AD955" s="20" t="str">
        <f ca="1">IF(AC955=0,"",IF(OR(ISBLANK(P955),ISBLANK(Q955)),"",IF(ISBLANK(VLOOKUP(A955,Database!A:AA,22,FALSE)),"",VLOOKUP(A955,Database!A:AA,22,FALSE))))</f>
        <v/>
      </c>
      <c r="AE955" s="20">
        <f ca="1">IFERROR(
   IF(
     OR(ISBLANK(P955),ISBLANK(Q955)),
     "",
     IF(
       AND(AB955&lt;&gt;"",OR(W955="Terminé",W955="En cours")),
       VLOOKUP(AD955,Setup_ScoreExactBonus!A:D,4,FALSE),
       0
     )),
  0)</f>
        <v>0</v>
      </c>
      <c r="AF955" s="21">
        <f t="shared" ca="1" si="89"/>
        <v>0</v>
      </c>
      <c r="AG955" s="21">
        <f ca="1">SUMIFS(AF$2:AF955,D$2:D955,D955)</f>
        <v>1174</v>
      </c>
    </row>
    <row r="956" spans="1:33" hidden="1" x14ac:dyDescent="0.35">
      <c r="A956" s="21">
        <f>IF(ISBLANK(B956),"",COUNTIF(B$2:B956,B956))-1</f>
        <v>35</v>
      </c>
      <c r="B956" s="27">
        <v>10</v>
      </c>
      <c r="C956" s="10">
        <f>VLOOKUP($A956+IF($A956=0,1,0),Database!$A:$Y,7,FALSE)</f>
        <v>46194.083333333336</v>
      </c>
      <c r="D956" s="21" t="str">
        <f>VLOOKUP(Pronostics!$B956,Setup_MPP!$A:$G,3,FALSE)</f>
        <v>RandomPaul</v>
      </c>
      <c r="E956" s="21" t="str">
        <f>VLOOKUP(Pronostics!$B956,Setup_MPP!$A:$G,2,FALSE)</f>
        <v>Paul MONTESINOS</v>
      </c>
      <c r="F956" s="21" t="str">
        <f>VLOOKUP($B956,Setup_MPP!$A:$E,4,FALSE)</f>
        <v>#C4B0FF</v>
      </c>
      <c r="G956" s="21" t="str">
        <f>VLOOKUP($B956,Setup_MPP!$A:$E,5,FALSE)</f>
        <v>#7F66C8</v>
      </c>
      <c r="H956" s="21" t="str">
        <f>IFERROR(IF(AND(A956&gt;=1,A956&lt;=104),VLOOKUP($A956,Location!$A:$J,6,FALSE),IF(A956=0,"Avant l'ouverture",IF(OR(A956=105,A956=106),"Bonus"))),"")</f>
        <v>Tour 2</v>
      </c>
      <c r="I956" s="21" t="str">
        <f>IF(LEFT(H956,4)="Tour",VLOOKUP(A956,Database!$A:$C,3,FALSE),"")</f>
        <v>E</v>
      </c>
      <c r="J956" s="21" t="str">
        <f>VLOOKUP($A956,Location!$A:$J,7,FALSE)</f>
        <v>Equateur</v>
      </c>
      <c r="K956" s="21" t="str">
        <f>IFERROR(VLOOKUP(J956,Setup_Team!$B:$C,2,FALSE), "TDB")</f>
        <v>ECU</v>
      </c>
      <c r="L956" s="21" t="str">
        <f>VLOOKUP($A956,Location!$A:$J,8,FALSE)</f>
        <v>Curaçao</v>
      </c>
      <c r="M956" s="21" t="str">
        <f>IFERROR(VLOOKUP(L956,Setup_Team!$B:$C,2,FALSE), "TDB")</f>
        <v>CUW</v>
      </c>
      <c r="N956" s="21" t="str">
        <f>VLOOKUP($A956,Location!$A:$J,9,FALSE)</f>
        <v>Kansas City, Missouri</v>
      </c>
      <c r="O956" s="21" t="str">
        <f>VLOOKUP($A956,Location!$A:$J,10,FALSE)</f>
        <v>Arrowhead Stadium</v>
      </c>
      <c r="P956" s="27">
        <v>4</v>
      </c>
      <c r="Q956" s="27">
        <v>0</v>
      </c>
      <c r="R956" s="27" t="str">
        <f t="shared" si="85"/>
        <v>4-0</v>
      </c>
      <c r="S956" s="21">
        <v>0</v>
      </c>
      <c r="T956" s="20">
        <f>VLOOKUP($A956,Database!$A:$Y,10,FALSE)</f>
        <v>41</v>
      </c>
      <c r="U956" s="20">
        <f>VLOOKUP($A956,Database!$A:$Y,11,FALSE)</f>
        <v>143</v>
      </c>
      <c r="V956" s="20">
        <f>VLOOKUP($A956,Database!$A:$Y,12,FALSE)</f>
        <v>168</v>
      </c>
      <c r="W956" s="20" t="str">
        <f>VLOOKUP(A956,Database!A:M,13,FALSE)</f>
        <v>Terminé</v>
      </c>
      <c r="X956" s="20">
        <f>VLOOKUP($A956,Database!$A:$Y,20,FALSE)</f>
        <v>0</v>
      </c>
      <c r="Y956" s="20">
        <f>VLOOKUP($A956,Database!$A:$Y,21,FALSE)</f>
        <v>0</v>
      </c>
      <c r="Z956" s="20">
        <f t="shared" si="84"/>
        <v>0</v>
      </c>
      <c r="AA956" s="20">
        <f t="shared" si="86"/>
        <v>0</v>
      </c>
      <c r="AB956" s="20">
        <f t="shared" ca="1" si="87"/>
        <v>0</v>
      </c>
      <c r="AC956" s="20">
        <f t="shared" ca="1" si="88"/>
        <v>0</v>
      </c>
      <c r="AD956" s="20" t="str">
        <f ca="1">IF(AC956=0,"",IF(OR(ISBLANK(P956),ISBLANK(Q956)),"",IF(ISBLANK(VLOOKUP(A956,Database!A:AA,22,FALSE)),"",VLOOKUP(A956,Database!A:AA,22,FALSE))))</f>
        <v/>
      </c>
      <c r="AE956" s="20">
        <f ca="1">IFERROR(
   IF(
     OR(ISBLANK(P956),ISBLANK(Q956)),
     "",
     IF(
       AND(AB956&lt;&gt;"",OR(W956="Terminé",W956="En cours")),
       VLOOKUP(AD956,Setup_ScoreExactBonus!A:D,4,FALSE),
       0
     )),
  0)</f>
        <v>0</v>
      </c>
      <c r="AF956" s="21">
        <f t="shared" ca="1" si="89"/>
        <v>0</v>
      </c>
      <c r="AG956" s="21">
        <f ca="1">SUMIFS(AF$2:AF956,D$2:D956,D956)</f>
        <v>1260</v>
      </c>
    </row>
    <row r="957" spans="1:33" hidden="1" x14ac:dyDescent="0.35">
      <c r="A957" s="21">
        <f>IF(ISBLANK(B957),"",COUNTIF(B$2:B957,B957))-1</f>
        <v>35</v>
      </c>
      <c r="B957" s="27">
        <v>11</v>
      </c>
      <c r="C957" s="10">
        <f>VLOOKUP($A957+IF($A957=0,1,0),Database!$A:$Y,7,FALSE)</f>
        <v>46194.083333333336</v>
      </c>
      <c r="D957" s="21" t="str">
        <f>VLOOKUP(Pronostics!$B957,Setup_MPP!$A:$G,3,FALSE)</f>
        <v>Kinsley91</v>
      </c>
      <c r="E957" s="21" t="str">
        <f>VLOOKUP(Pronostics!$B957,Setup_MPP!$A:$G,2,FALSE)</f>
        <v>Kinsley ROQUE</v>
      </c>
      <c r="F957" s="21" t="str">
        <f>VLOOKUP($B957,Setup_MPP!$A:$E,4,FALSE)</f>
        <v>#CBEBBA</v>
      </c>
      <c r="G957" s="21" t="str">
        <f>VLOOKUP($B957,Setup_MPP!$A:$E,5,FALSE)</f>
        <v>#70BC6E</v>
      </c>
      <c r="H957" s="21" t="str">
        <f>IFERROR(IF(AND(A957&gt;=1,A957&lt;=104),VLOOKUP($A957,Location!$A:$J,6,FALSE),IF(A957=0,"Avant l'ouverture",IF(OR(A957=105,A957=106),"Bonus"))),"")</f>
        <v>Tour 2</v>
      </c>
      <c r="I957" s="21" t="str">
        <f>IF(LEFT(H957,4)="Tour",VLOOKUP(A957,Database!$A:$C,3,FALSE),"")</f>
        <v>E</v>
      </c>
      <c r="J957" s="21" t="str">
        <f>VLOOKUP($A957,Location!$A:$J,7,FALSE)</f>
        <v>Equateur</v>
      </c>
      <c r="K957" s="21" t="str">
        <f>IFERROR(VLOOKUP(J957,Setup_Team!$B:$C,2,FALSE), "TDB")</f>
        <v>ECU</v>
      </c>
      <c r="L957" s="21" t="str">
        <f>VLOOKUP($A957,Location!$A:$J,8,FALSE)</f>
        <v>Curaçao</v>
      </c>
      <c r="M957" s="21" t="str">
        <f>IFERROR(VLOOKUP(L957,Setup_Team!$B:$C,2,FALSE), "TDB")</f>
        <v>CUW</v>
      </c>
      <c r="N957" s="21" t="str">
        <f>VLOOKUP($A957,Location!$A:$J,9,FALSE)</f>
        <v>Kansas City, Missouri</v>
      </c>
      <c r="O957" s="21" t="str">
        <f>VLOOKUP($A957,Location!$A:$J,10,FALSE)</f>
        <v>Arrowhead Stadium</v>
      </c>
      <c r="P957" s="27">
        <v>0</v>
      </c>
      <c r="Q957" s="27">
        <v>0</v>
      </c>
      <c r="R957" s="27" t="str">
        <f t="shared" si="85"/>
        <v>0-0</v>
      </c>
      <c r="S957" s="21">
        <v>1</v>
      </c>
      <c r="T957" s="20">
        <f>VLOOKUP($A957,Database!$A:$Y,10,FALSE)</f>
        <v>41</v>
      </c>
      <c r="U957" s="20">
        <f>VLOOKUP($A957,Database!$A:$Y,11,FALSE)</f>
        <v>143</v>
      </c>
      <c r="V957" s="20">
        <f>VLOOKUP($A957,Database!$A:$Y,12,FALSE)</f>
        <v>168</v>
      </c>
      <c r="W957" s="20" t="str">
        <f>VLOOKUP(A957,Database!A:M,13,FALSE)</f>
        <v>Terminé</v>
      </c>
      <c r="X957" s="20">
        <f>VLOOKUP($A957,Database!$A:$Y,20,FALSE)</f>
        <v>0</v>
      </c>
      <c r="Y957" s="20">
        <f>VLOOKUP($A957,Database!$A:$Y,21,FALSE)</f>
        <v>0</v>
      </c>
      <c r="Z957" s="20">
        <f t="shared" si="84"/>
        <v>0</v>
      </c>
      <c r="AA957" s="20">
        <f t="shared" si="86"/>
        <v>1</v>
      </c>
      <c r="AB957" s="20">
        <f t="shared" ca="1" si="87"/>
        <v>143</v>
      </c>
      <c r="AC957" s="20">
        <f t="shared" ca="1" si="88"/>
        <v>1</v>
      </c>
      <c r="AD957" s="20" t="str">
        <f ca="1">IF(AC957=0,"",IF(OR(ISBLANK(P957),ISBLANK(Q957)),"",IF(ISBLANK(VLOOKUP(A957,Database!A:AA,22,FALSE)),"",VLOOKUP(A957,Database!A:AA,22,FALSE))))</f>
        <v>Rare</v>
      </c>
      <c r="AE957" s="20">
        <f ca="1">IFERROR(
   IF(
     OR(ISBLANK(P957),ISBLANK(Q957)),
     "",
     IF(
       AND(AB957&lt;&gt;"",OR(W957="Terminé",W957="En cours")),
       VLOOKUP(AD957,Setup_ScoreExactBonus!A:D,4,FALSE),
       0
     )),
  0)</f>
        <v>30</v>
      </c>
      <c r="AF957" s="21">
        <f t="shared" ca="1" si="89"/>
        <v>346</v>
      </c>
      <c r="AG957" s="21">
        <f ca="1">SUMIFS(AF$2:AF957,D$2:D957,D957)</f>
        <v>1521</v>
      </c>
    </row>
    <row r="958" spans="1:33" hidden="1" x14ac:dyDescent="0.35">
      <c r="A958" s="21">
        <f>IF(ISBLANK(B958),"",COUNTIF(B$2:B958,B958))-1</f>
        <v>35</v>
      </c>
      <c r="B958" s="27">
        <v>12</v>
      </c>
      <c r="C958" s="10">
        <f>VLOOKUP($A958+IF($A958=0,1,0),Database!$A:$Y,7,FALSE)</f>
        <v>46194.083333333336</v>
      </c>
      <c r="D958" s="21" t="str">
        <f>VLOOKUP(Pronostics!$B958,Setup_MPP!$A:$G,3,FALSE)</f>
        <v>Jaouad1</v>
      </c>
      <c r="E958" s="21" t="str">
        <f>VLOOKUP(Pronostics!$B958,Setup_MPP!$A:$G,2,FALSE)</f>
        <v>Jaouad SETTI</v>
      </c>
      <c r="F958" s="21" t="str">
        <f>VLOOKUP($B958,Setup_MPP!$A:$E,4,FALSE)</f>
        <v>#C2D4FF</v>
      </c>
      <c r="G958" s="21" t="str">
        <f>VLOOKUP($B958,Setup_MPP!$A:$E,5,FALSE)</f>
        <v>#6586D5</v>
      </c>
      <c r="H958" s="21" t="str">
        <f>IFERROR(IF(AND(A958&gt;=1,A958&lt;=104),VLOOKUP($A958,Location!$A:$J,6,FALSE),IF(A958=0,"Avant l'ouverture",IF(OR(A958=105,A958=106),"Bonus"))),"")</f>
        <v>Tour 2</v>
      </c>
      <c r="I958" s="21" t="str">
        <f>IF(LEFT(H958,4)="Tour",VLOOKUP(A958,Database!$A:$C,3,FALSE),"")</f>
        <v>E</v>
      </c>
      <c r="J958" s="21" t="str">
        <f>VLOOKUP($A958,Location!$A:$J,7,FALSE)</f>
        <v>Equateur</v>
      </c>
      <c r="K958" s="21" t="str">
        <f>IFERROR(VLOOKUP(J958,Setup_Team!$B:$C,2,FALSE), "TDB")</f>
        <v>ECU</v>
      </c>
      <c r="L958" s="21" t="str">
        <f>VLOOKUP($A958,Location!$A:$J,8,FALSE)</f>
        <v>Curaçao</v>
      </c>
      <c r="M958" s="21" t="str">
        <f>IFERROR(VLOOKUP(L958,Setup_Team!$B:$C,2,FALSE), "TDB")</f>
        <v>CUW</v>
      </c>
      <c r="N958" s="21" t="str">
        <f>VLOOKUP($A958,Location!$A:$J,9,FALSE)</f>
        <v>Kansas City, Missouri</v>
      </c>
      <c r="O958" s="21" t="str">
        <f>VLOOKUP($A958,Location!$A:$J,10,FALSE)</f>
        <v>Arrowhead Stadium</v>
      </c>
      <c r="P958" s="27">
        <v>4</v>
      </c>
      <c r="Q958" s="27">
        <v>0</v>
      </c>
      <c r="R958" s="27" t="str">
        <f t="shared" si="85"/>
        <v>4-0</v>
      </c>
      <c r="S958" s="21">
        <v>0</v>
      </c>
      <c r="T958" s="20">
        <f>VLOOKUP($A958,Database!$A:$Y,10,FALSE)</f>
        <v>41</v>
      </c>
      <c r="U958" s="20">
        <f>VLOOKUP($A958,Database!$A:$Y,11,FALSE)</f>
        <v>143</v>
      </c>
      <c r="V958" s="20">
        <f>VLOOKUP($A958,Database!$A:$Y,12,FALSE)</f>
        <v>168</v>
      </c>
      <c r="W958" s="20" t="str">
        <f>VLOOKUP(A958,Database!A:M,13,FALSE)</f>
        <v>Terminé</v>
      </c>
      <c r="X958" s="20">
        <f>VLOOKUP($A958,Database!$A:$Y,20,FALSE)</f>
        <v>0</v>
      </c>
      <c r="Y958" s="20">
        <f>VLOOKUP($A958,Database!$A:$Y,21,FALSE)</f>
        <v>0</v>
      </c>
      <c r="Z958" s="20">
        <f t="shared" si="84"/>
        <v>0</v>
      </c>
      <c r="AA958" s="20">
        <f t="shared" si="86"/>
        <v>0</v>
      </c>
      <c r="AB958" s="20">
        <f t="shared" ca="1" si="87"/>
        <v>0</v>
      </c>
      <c r="AC958" s="20">
        <f t="shared" ca="1" si="88"/>
        <v>0</v>
      </c>
      <c r="AD958" s="20" t="str">
        <f ca="1">IF(AC958=0,"",IF(OR(ISBLANK(P958),ISBLANK(Q958)),"",IF(ISBLANK(VLOOKUP(A958,Database!A:AA,22,FALSE)),"",VLOOKUP(A958,Database!A:AA,22,FALSE))))</f>
        <v/>
      </c>
      <c r="AE958" s="20">
        <f ca="1">IFERROR(
   IF(
     OR(ISBLANK(P958),ISBLANK(Q958)),
     "",
     IF(
       AND(AB958&lt;&gt;"",OR(W958="Terminé",W958="En cours")),
       VLOOKUP(AD958,Setup_ScoreExactBonus!A:D,4,FALSE),
       0
     )),
  0)</f>
        <v>0</v>
      </c>
      <c r="AF958" s="21">
        <f t="shared" ca="1" si="89"/>
        <v>0</v>
      </c>
      <c r="AG958" s="21">
        <f ca="1">SUMIFS(AF$2:AF958,D$2:D958,D958)</f>
        <v>1666</v>
      </c>
    </row>
    <row r="959" spans="1:33" hidden="1" x14ac:dyDescent="0.35">
      <c r="A959" s="21">
        <f>IF(ISBLANK(B959),"",COUNTIF(B$2:B959,B959))-1</f>
        <v>35</v>
      </c>
      <c r="B959" s="27">
        <v>13</v>
      </c>
      <c r="C959" s="10">
        <f>VLOOKUP($A959+IF($A959=0,1,0),Database!$A:$Y,7,FALSE)</f>
        <v>46194.083333333336</v>
      </c>
      <c r="D959" s="21" t="str">
        <f>VLOOKUP(Pronostics!$B959,Setup_MPP!$A:$G,3,FALSE)</f>
        <v>Julien_I</v>
      </c>
      <c r="E959" s="21" t="str">
        <f>VLOOKUP(Pronostics!$B959,Setup_MPP!$A:$G,2,FALSE)</f>
        <v>Julien INGE</v>
      </c>
      <c r="F959" s="21" t="str">
        <f>VLOOKUP($B959,Setup_MPP!$A:$E,4,FALSE)</f>
        <v>#C1E0EF</v>
      </c>
      <c r="G959" s="21" t="str">
        <f>VLOOKUP($B959,Setup_MPP!$A:$E,5,FALSE)</f>
        <v>#4F91B2</v>
      </c>
      <c r="H959" s="21" t="str">
        <f>IFERROR(IF(AND(A959&gt;=1,A959&lt;=104),VLOOKUP($A959,Location!$A:$J,6,FALSE),IF(A959=0,"Avant l'ouverture",IF(OR(A959=105,A959=106),"Bonus"))),"")</f>
        <v>Tour 2</v>
      </c>
      <c r="I959" s="21" t="str">
        <f>IF(LEFT(H959,4)="Tour",VLOOKUP(A959,Database!$A:$C,3,FALSE),"")</f>
        <v>E</v>
      </c>
      <c r="J959" s="21" t="str">
        <f>VLOOKUP($A959,Location!$A:$J,7,FALSE)</f>
        <v>Equateur</v>
      </c>
      <c r="K959" s="21" t="str">
        <f>IFERROR(VLOOKUP(J959,Setup_Team!$B:$C,2,FALSE), "TDB")</f>
        <v>ECU</v>
      </c>
      <c r="L959" s="21" t="str">
        <f>VLOOKUP($A959,Location!$A:$J,8,FALSE)</f>
        <v>Curaçao</v>
      </c>
      <c r="M959" s="21" t="str">
        <f>IFERROR(VLOOKUP(L959,Setup_Team!$B:$C,2,FALSE), "TDB")</f>
        <v>CUW</v>
      </c>
      <c r="N959" s="21" t="str">
        <f>VLOOKUP($A959,Location!$A:$J,9,FALSE)</f>
        <v>Kansas City, Missouri</v>
      </c>
      <c r="O959" s="21" t="str">
        <f>VLOOKUP($A959,Location!$A:$J,10,FALSE)</f>
        <v>Arrowhead Stadium</v>
      </c>
      <c r="P959" s="27">
        <v>2</v>
      </c>
      <c r="Q959" s="27">
        <v>0</v>
      </c>
      <c r="R959" s="27" t="str">
        <f t="shared" si="85"/>
        <v>2-0</v>
      </c>
      <c r="S959" s="21">
        <v>0</v>
      </c>
      <c r="T959" s="20">
        <f>VLOOKUP($A959,Database!$A:$Y,10,FALSE)</f>
        <v>41</v>
      </c>
      <c r="U959" s="20">
        <f>VLOOKUP($A959,Database!$A:$Y,11,FALSE)</f>
        <v>143</v>
      </c>
      <c r="V959" s="20">
        <f>VLOOKUP($A959,Database!$A:$Y,12,FALSE)</f>
        <v>168</v>
      </c>
      <c r="W959" s="20" t="str">
        <f>VLOOKUP(A959,Database!A:M,13,FALSE)</f>
        <v>Terminé</v>
      </c>
      <c r="X959" s="20">
        <f>VLOOKUP($A959,Database!$A:$Y,20,FALSE)</f>
        <v>0</v>
      </c>
      <c r="Y959" s="20">
        <f>VLOOKUP($A959,Database!$A:$Y,21,FALSE)</f>
        <v>0</v>
      </c>
      <c r="Z959" s="20">
        <f t="shared" si="84"/>
        <v>0</v>
      </c>
      <c r="AA959" s="20">
        <f t="shared" si="86"/>
        <v>0</v>
      </c>
      <c r="AB959" s="20">
        <f t="shared" ca="1" si="87"/>
        <v>0</v>
      </c>
      <c r="AC959" s="20">
        <f t="shared" ca="1" si="88"/>
        <v>0</v>
      </c>
      <c r="AD959" s="20" t="str">
        <f ca="1">IF(AC959=0,"",IF(OR(ISBLANK(P959),ISBLANK(Q959)),"",IF(ISBLANK(VLOOKUP(A959,Database!A:AA,22,FALSE)),"",VLOOKUP(A959,Database!A:AA,22,FALSE))))</f>
        <v/>
      </c>
      <c r="AE959" s="20">
        <f ca="1">IFERROR(
   IF(
     OR(ISBLANK(P959),ISBLANK(Q959)),
     "",
     IF(
       AND(AB959&lt;&gt;"",OR(W959="Terminé",W959="En cours")),
       VLOOKUP(AD959,Setup_ScoreExactBonus!A:D,4,FALSE),
       0
     )),
  0)</f>
        <v>0</v>
      </c>
      <c r="AF959" s="21">
        <f t="shared" ca="1" si="89"/>
        <v>0</v>
      </c>
      <c r="AG959" s="21">
        <f ca="1">SUMIFS(AF$2:AF959,D$2:D959,D959)</f>
        <v>1675</v>
      </c>
    </row>
    <row r="960" spans="1:33" hidden="1" x14ac:dyDescent="0.35">
      <c r="A960" s="21">
        <f>IF(ISBLANK(B960),"",COUNTIF(B$2:B960,B960))-1</f>
        <v>35</v>
      </c>
      <c r="B960" s="27">
        <v>14</v>
      </c>
      <c r="C960" s="10">
        <f>VLOOKUP($A960+IF($A960=0,1,0),Database!$A:$Y,7,FALSE)</f>
        <v>46194.083333333336</v>
      </c>
      <c r="D960" s="21" t="str">
        <f>VLOOKUP(Pronostics!$B960,Setup_MPP!$A:$G,3,FALSE)</f>
        <v>MarieEYT</v>
      </c>
      <c r="E960" s="21" t="str">
        <f>VLOOKUP(Pronostics!$B960,Setup_MPP!$A:$G,2,FALSE)</f>
        <v>Marie EXBRAYAT</v>
      </c>
      <c r="F960" s="21" t="str">
        <f>VLOOKUP($B960,Setup_MPP!$A:$E,4,FALSE)</f>
        <v>#FFAFD2</v>
      </c>
      <c r="G960" s="21" t="str">
        <f>VLOOKUP($B960,Setup_MPP!$A:$E,5,FALSE)</f>
        <v>#F2589B</v>
      </c>
      <c r="H960" s="21" t="str">
        <f>IFERROR(IF(AND(A960&gt;=1,A960&lt;=104),VLOOKUP($A960,Location!$A:$J,6,FALSE),IF(A960=0,"Avant l'ouverture",IF(OR(A960=105,A960=106),"Bonus"))),"")</f>
        <v>Tour 2</v>
      </c>
      <c r="I960" s="21" t="str">
        <f>IF(LEFT(H960,4)="Tour",VLOOKUP(A960,Database!$A:$C,3,FALSE),"")</f>
        <v>E</v>
      </c>
      <c r="J960" s="21" t="str">
        <f>VLOOKUP($A960,Location!$A:$J,7,FALSE)</f>
        <v>Equateur</v>
      </c>
      <c r="K960" s="21" t="str">
        <f>IFERROR(VLOOKUP(J960,Setup_Team!$B:$C,2,FALSE), "TDB")</f>
        <v>ECU</v>
      </c>
      <c r="L960" s="21" t="str">
        <f>VLOOKUP($A960,Location!$A:$J,8,FALSE)</f>
        <v>Curaçao</v>
      </c>
      <c r="M960" s="21" t="str">
        <f>IFERROR(VLOOKUP(L960,Setup_Team!$B:$C,2,FALSE), "TDB")</f>
        <v>CUW</v>
      </c>
      <c r="N960" s="21" t="str">
        <f>VLOOKUP($A960,Location!$A:$J,9,FALSE)</f>
        <v>Kansas City, Missouri</v>
      </c>
      <c r="O960" s="21" t="str">
        <f>VLOOKUP($A960,Location!$A:$J,10,FALSE)</f>
        <v>Arrowhead Stadium</v>
      </c>
      <c r="P960" s="27">
        <v>1</v>
      </c>
      <c r="Q960" s="27">
        <v>1</v>
      </c>
      <c r="R960" s="27" t="str">
        <f t="shared" si="85"/>
        <v>1-1</v>
      </c>
      <c r="S960" s="21">
        <v>0</v>
      </c>
      <c r="T960" s="20">
        <f>VLOOKUP($A960,Database!$A:$Y,10,FALSE)</f>
        <v>41</v>
      </c>
      <c r="U960" s="20">
        <f>VLOOKUP($A960,Database!$A:$Y,11,FALSE)</f>
        <v>143</v>
      </c>
      <c r="V960" s="20">
        <f>VLOOKUP($A960,Database!$A:$Y,12,FALSE)</f>
        <v>168</v>
      </c>
      <c r="W960" s="20" t="str">
        <f>VLOOKUP(A960,Database!A:M,13,FALSE)</f>
        <v>Terminé</v>
      </c>
      <c r="X960" s="20">
        <f>VLOOKUP($A960,Database!$A:$Y,20,FALSE)</f>
        <v>0</v>
      </c>
      <c r="Y960" s="20">
        <f>VLOOKUP($A960,Database!$A:$Y,21,FALSE)</f>
        <v>0</v>
      </c>
      <c r="Z960" s="20">
        <f t="shared" si="84"/>
        <v>0</v>
      </c>
      <c r="AA960" s="20">
        <f t="shared" si="86"/>
        <v>1</v>
      </c>
      <c r="AB960" s="20">
        <f t="shared" ca="1" si="87"/>
        <v>143</v>
      </c>
      <c r="AC960" s="20">
        <f t="shared" ca="1" si="88"/>
        <v>0</v>
      </c>
      <c r="AD960" s="20" t="str">
        <f ca="1">IF(AC960=0,"",IF(OR(ISBLANK(P960),ISBLANK(Q960)),"",IF(ISBLANK(VLOOKUP(A960,Database!A:AA,22,FALSE)),"",VLOOKUP(A960,Database!A:AA,22,FALSE))))</f>
        <v/>
      </c>
      <c r="AE960" s="20">
        <f ca="1">IFERROR(
   IF(
     OR(ISBLANK(P960),ISBLANK(Q960)),
     "",
     IF(
       AND(AB960&lt;&gt;"",OR(W960="Terminé",W960="En cours")),
       VLOOKUP(AD960,Setup_ScoreExactBonus!A:D,4,FALSE),
       0
     )),
  0)</f>
        <v>0</v>
      </c>
      <c r="AF960" s="21">
        <f t="shared" ca="1" si="89"/>
        <v>143</v>
      </c>
      <c r="AG960" s="21">
        <f ca="1">SUMIFS(AF$2:AF960,D$2:D960,D960)</f>
        <v>1429</v>
      </c>
    </row>
    <row r="961" spans="1:33" hidden="1" x14ac:dyDescent="0.35">
      <c r="A961" s="21">
        <f>IF(ISBLANK(B961),"",COUNTIF(B$2:B961,B961))-1</f>
        <v>35</v>
      </c>
      <c r="B961" s="27">
        <v>15</v>
      </c>
      <c r="C961" s="10">
        <f>VLOOKUP($A961+IF($A961=0,1,0),Database!$A:$Y,7,FALSE)</f>
        <v>46194.083333333336</v>
      </c>
      <c r="D961" s="21" t="str">
        <f>VLOOKUP(Pronostics!$B961,Setup_MPP!$A:$G,3,FALSE)</f>
        <v>Amino28</v>
      </c>
      <c r="E961" s="21" t="str">
        <f>VLOOKUP(Pronostics!$B961,Setup_MPP!$A:$G,2,FALSE)</f>
        <v>Amine ZARROUKI</v>
      </c>
      <c r="F961" s="21" t="str">
        <f>VLOOKUP($B961,Setup_MPP!$A:$E,4,FALSE)</f>
        <v>#FF9898</v>
      </c>
      <c r="G961" s="21" t="str">
        <f>VLOOKUP($B961,Setup_MPP!$A:$E,5,FALSE)</f>
        <v>#FF5D5D</v>
      </c>
      <c r="H961" s="21" t="str">
        <f>IFERROR(IF(AND(A961&gt;=1,A961&lt;=104),VLOOKUP($A961,Location!$A:$J,6,FALSE),IF(A961=0,"Avant l'ouverture",IF(OR(A961=105,A961=106),"Bonus"))),"")</f>
        <v>Tour 2</v>
      </c>
      <c r="I961" s="21" t="str">
        <f>IF(LEFT(H961,4)="Tour",VLOOKUP(A961,Database!$A:$C,3,FALSE),"")</f>
        <v>E</v>
      </c>
      <c r="J961" s="21" t="str">
        <f>VLOOKUP($A961,Location!$A:$J,7,FALSE)</f>
        <v>Equateur</v>
      </c>
      <c r="K961" s="21" t="str">
        <f>IFERROR(VLOOKUP(J961,Setup_Team!$B:$C,2,FALSE), "TDB")</f>
        <v>ECU</v>
      </c>
      <c r="L961" s="21" t="str">
        <f>VLOOKUP($A961,Location!$A:$J,8,FALSE)</f>
        <v>Curaçao</v>
      </c>
      <c r="M961" s="21" t="str">
        <f>IFERROR(VLOOKUP(L961,Setup_Team!$B:$C,2,FALSE), "TDB")</f>
        <v>CUW</v>
      </c>
      <c r="N961" s="21" t="str">
        <f>VLOOKUP($A961,Location!$A:$J,9,FALSE)</f>
        <v>Kansas City, Missouri</v>
      </c>
      <c r="O961" s="21" t="str">
        <f>VLOOKUP($A961,Location!$A:$J,10,FALSE)</f>
        <v>Arrowhead Stadium</v>
      </c>
      <c r="P961" s="27">
        <v>2</v>
      </c>
      <c r="Q961" s="27">
        <v>0</v>
      </c>
      <c r="R961" s="27" t="str">
        <f t="shared" si="85"/>
        <v>2-0</v>
      </c>
      <c r="S961" s="21">
        <v>0</v>
      </c>
      <c r="T961" s="20">
        <f>VLOOKUP($A961,Database!$A:$Y,10,FALSE)</f>
        <v>41</v>
      </c>
      <c r="U961" s="20">
        <f>VLOOKUP($A961,Database!$A:$Y,11,FALSE)</f>
        <v>143</v>
      </c>
      <c r="V961" s="20">
        <f>VLOOKUP($A961,Database!$A:$Y,12,FALSE)</f>
        <v>168</v>
      </c>
      <c r="W961" s="20" t="str">
        <f>VLOOKUP(A961,Database!A:M,13,FALSE)</f>
        <v>Terminé</v>
      </c>
      <c r="X961" s="20">
        <f>VLOOKUP($A961,Database!$A:$Y,20,FALSE)</f>
        <v>0</v>
      </c>
      <c r="Y961" s="20">
        <f>VLOOKUP($A961,Database!$A:$Y,21,FALSE)</f>
        <v>0</v>
      </c>
      <c r="Z961" s="20">
        <f t="shared" si="84"/>
        <v>0</v>
      </c>
      <c r="AA961" s="20">
        <f t="shared" si="86"/>
        <v>0</v>
      </c>
      <c r="AB961" s="20">
        <f t="shared" ca="1" si="87"/>
        <v>0</v>
      </c>
      <c r="AC961" s="20">
        <f t="shared" ca="1" si="88"/>
        <v>0</v>
      </c>
      <c r="AD961" s="20" t="str">
        <f ca="1">IF(AC961=0,"",IF(OR(ISBLANK(P961),ISBLANK(Q961)),"",IF(ISBLANK(VLOOKUP(A961,Database!A:AA,22,FALSE)),"",VLOOKUP(A961,Database!A:AA,22,FALSE))))</f>
        <v/>
      </c>
      <c r="AE961" s="20">
        <f ca="1">IFERROR(
   IF(
     OR(ISBLANK(P961),ISBLANK(Q961)),
     "",
     IF(
       AND(AB961&lt;&gt;"",OR(W961="Terminé",W961="En cours")),
       VLOOKUP(AD961,Setup_ScoreExactBonus!A:D,4,FALSE),
       0
     )),
  0)</f>
        <v>0</v>
      </c>
      <c r="AF961" s="21">
        <f t="shared" ca="1" si="89"/>
        <v>0</v>
      </c>
      <c r="AG961" s="21">
        <f ca="1">SUMIFS(AF$2:AF961,D$2:D961,D961)</f>
        <v>1314</v>
      </c>
    </row>
    <row r="962" spans="1:33" hidden="1" x14ac:dyDescent="0.35">
      <c r="A962" s="21">
        <f>IF(ISBLANK(B962),"",COUNTIF(B$2:B962,B962))-1</f>
        <v>35</v>
      </c>
      <c r="B962" s="27">
        <v>16</v>
      </c>
      <c r="C962" s="10">
        <f>VLOOKUP($A962+IF($A962=0,1,0),Database!$A:$Y,7,FALSE)</f>
        <v>46194.083333333336</v>
      </c>
      <c r="D962" s="21" t="str">
        <f>VLOOKUP(Pronostics!$B962,Setup_MPP!$A:$G,3,FALSE)</f>
        <v>RomaLaura</v>
      </c>
      <c r="E962" s="21" t="str">
        <f>VLOOKUP(Pronostics!$B962,Setup_MPP!$A:$G,2,FALSE)</f>
        <v>Laura GIULIANO</v>
      </c>
      <c r="F962" s="21" t="str">
        <f>VLOOKUP($B962,Setup_MPP!$A:$E,4,FALSE)</f>
        <v>#86A4FE</v>
      </c>
      <c r="G962" s="21" t="str">
        <f>VLOOKUP($B962,Setup_MPP!$A:$E,5,FALSE)</f>
        <v>#3769FF</v>
      </c>
      <c r="H962" s="21" t="str">
        <f>IFERROR(IF(AND(A962&gt;=1,A962&lt;=104),VLOOKUP($A962,Location!$A:$J,6,FALSE),IF(A962=0,"Avant l'ouverture",IF(OR(A962=105,A962=106),"Bonus"))),"")</f>
        <v>Tour 2</v>
      </c>
      <c r="I962" s="21" t="str">
        <f>IF(LEFT(H962,4)="Tour",VLOOKUP(A962,Database!$A:$C,3,FALSE),"")</f>
        <v>E</v>
      </c>
      <c r="J962" s="21" t="str">
        <f>VLOOKUP($A962,Location!$A:$J,7,FALSE)</f>
        <v>Equateur</v>
      </c>
      <c r="K962" s="21" t="str">
        <f>IFERROR(VLOOKUP(J962,Setup_Team!$B:$C,2,FALSE), "TDB")</f>
        <v>ECU</v>
      </c>
      <c r="L962" s="21" t="str">
        <f>VLOOKUP($A962,Location!$A:$J,8,FALSE)</f>
        <v>Curaçao</v>
      </c>
      <c r="M962" s="21" t="str">
        <f>IFERROR(VLOOKUP(L962,Setup_Team!$B:$C,2,FALSE), "TDB")</f>
        <v>CUW</v>
      </c>
      <c r="N962" s="21" t="str">
        <f>VLOOKUP($A962,Location!$A:$J,9,FALSE)</f>
        <v>Kansas City, Missouri</v>
      </c>
      <c r="O962" s="21" t="str">
        <f>VLOOKUP($A962,Location!$A:$J,10,FALSE)</f>
        <v>Arrowhead Stadium</v>
      </c>
      <c r="P962" s="27">
        <v>0</v>
      </c>
      <c r="Q962" s="27">
        <v>1</v>
      </c>
      <c r="R962" s="27" t="str">
        <f t="shared" si="85"/>
        <v>0-1</v>
      </c>
      <c r="S962" s="21">
        <v>0</v>
      </c>
      <c r="T962" s="20">
        <f>VLOOKUP($A962,Database!$A:$Y,10,FALSE)</f>
        <v>41</v>
      </c>
      <c r="U962" s="20">
        <f>VLOOKUP($A962,Database!$A:$Y,11,FALSE)</f>
        <v>143</v>
      </c>
      <c r="V962" s="20">
        <f>VLOOKUP($A962,Database!$A:$Y,12,FALSE)</f>
        <v>168</v>
      </c>
      <c r="W962" s="20" t="str">
        <f>VLOOKUP(A962,Database!A:M,13,FALSE)</f>
        <v>Terminé</v>
      </c>
      <c r="X962" s="20">
        <f>VLOOKUP($A962,Database!$A:$Y,20,FALSE)</f>
        <v>0</v>
      </c>
      <c r="Y962" s="20">
        <f>VLOOKUP($A962,Database!$A:$Y,21,FALSE)</f>
        <v>0</v>
      </c>
      <c r="Z962" s="20">
        <f t="shared" ref="Z962:Z1025" si="90">IF(A962=0,0,IF(W962="À venir",0,IF(AND(ISBLANK(P962),ISBLANK(Q962)),1,0)))</f>
        <v>0</v>
      </c>
      <c r="AA962" s="20">
        <f t="shared" si="86"/>
        <v>0</v>
      </c>
      <c r="AB962" s="20">
        <f t="shared" ca="1" si="87"/>
        <v>0</v>
      </c>
      <c r="AC962" s="20">
        <f t="shared" ca="1" si="88"/>
        <v>0</v>
      </c>
      <c r="AD962" s="20" t="str">
        <f ca="1">IF(AC962=0,"",IF(OR(ISBLANK(P962),ISBLANK(Q962)),"",IF(ISBLANK(VLOOKUP(A962,Database!A:AA,22,FALSE)),"",VLOOKUP(A962,Database!A:AA,22,FALSE))))</f>
        <v/>
      </c>
      <c r="AE962" s="20">
        <f ca="1">IFERROR(
   IF(
     OR(ISBLANK(P962),ISBLANK(Q962)),
     "",
     IF(
       AND(AB962&lt;&gt;"",OR(W962="Terminé",W962="En cours")),
       VLOOKUP(AD962,Setup_ScoreExactBonus!A:D,4,FALSE),
       0
     )),
  0)</f>
        <v>0</v>
      </c>
      <c r="AF962" s="21">
        <f t="shared" ca="1" si="89"/>
        <v>0</v>
      </c>
      <c r="AG962" s="21">
        <f ca="1">SUMIFS(AF$2:AF962,D$2:D962,D962)</f>
        <v>935</v>
      </c>
    </row>
    <row r="963" spans="1:33" hidden="1" x14ac:dyDescent="0.35">
      <c r="A963" s="21">
        <f>IF(ISBLANK(B963),"",COUNTIF(B$2:B963,B963))-1</f>
        <v>35</v>
      </c>
      <c r="B963" s="27">
        <v>17</v>
      </c>
      <c r="C963" s="10">
        <f>VLOOKUP($A963+IF($A963=0,1,0),Database!$A:$Y,7,FALSE)</f>
        <v>46194.083333333336</v>
      </c>
      <c r="D963" s="21" t="str">
        <f>VLOOKUP(Pronostics!$B963,Setup_MPP!$A:$G,3,FALSE)</f>
        <v>Julien_cri</v>
      </c>
      <c r="E963" s="21" t="str">
        <f>VLOOKUP(Pronostics!$B963,Setup_MPP!$A:$G,2,FALSE)</f>
        <v>Julien CRIMOTEL</v>
      </c>
      <c r="F963" s="21" t="str">
        <f>VLOOKUP($B963,Setup_MPP!$A:$E,4,FALSE)</f>
        <v>#FFB0B0</v>
      </c>
      <c r="G963" s="21" t="str">
        <f>VLOOKUP($B963,Setup_MPP!$A:$E,5,FALSE)</f>
        <v>#F25757</v>
      </c>
      <c r="H963" s="21" t="str">
        <f>IFERROR(IF(AND(A963&gt;=1,A963&lt;=104),VLOOKUP($A963,Location!$A:$J,6,FALSE),IF(A963=0,"Avant l'ouverture",IF(OR(A963=105,A963=106),"Bonus"))),"")</f>
        <v>Tour 2</v>
      </c>
      <c r="I963" s="21" t="str">
        <f>IF(LEFT(H963,4)="Tour",VLOOKUP(A963,Database!$A:$C,3,FALSE),"")</f>
        <v>E</v>
      </c>
      <c r="J963" s="21" t="str">
        <f>VLOOKUP($A963,Location!$A:$J,7,FALSE)</f>
        <v>Equateur</v>
      </c>
      <c r="K963" s="21" t="str">
        <f>IFERROR(VLOOKUP(J963,Setup_Team!$B:$C,2,FALSE), "TDB")</f>
        <v>ECU</v>
      </c>
      <c r="L963" s="21" t="str">
        <f>VLOOKUP($A963,Location!$A:$J,8,FALSE)</f>
        <v>Curaçao</v>
      </c>
      <c r="M963" s="21" t="str">
        <f>IFERROR(VLOOKUP(L963,Setup_Team!$B:$C,2,FALSE), "TDB")</f>
        <v>CUW</v>
      </c>
      <c r="N963" s="21" t="str">
        <f>VLOOKUP($A963,Location!$A:$J,9,FALSE)</f>
        <v>Kansas City, Missouri</v>
      </c>
      <c r="O963" s="21" t="str">
        <f>VLOOKUP($A963,Location!$A:$J,10,FALSE)</f>
        <v>Arrowhead Stadium</v>
      </c>
      <c r="P963" s="27">
        <v>3</v>
      </c>
      <c r="Q963" s="27">
        <v>1</v>
      </c>
      <c r="R963" s="27" t="str">
        <f t="shared" ref="R963:R1026" si="91">IF(AND(A963&gt;0,A963&lt;=104,W963="Terminé"),TEXT(P963,"0")&amp;"-"&amp;TEXT(Q963,"0"),"")</f>
        <v>3-1</v>
      </c>
      <c r="S963" s="21">
        <v>0</v>
      </c>
      <c r="T963" s="20">
        <f>VLOOKUP($A963,Database!$A:$Y,10,FALSE)</f>
        <v>41</v>
      </c>
      <c r="U963" s="20">
        <f>VLOOKUP($A963,Database!$A:$Y,11,FALSE)</f>
        <v>143</v>
      </c>
      <c r="V963" s="20">
        <f>VLOOKUP($A963,Database!$A:$Y,12,FALSE)</f>
        <v>168</v>
      </c>
      <c r="W963" s="20" t="str">
        <f>VLOOKUP(A963,Database!A:M,13,FALSE)</f>
        <v>Terminé</v>
      </c>
      <c r="X963" s="20">
        <f>VLOOKUP($A963,Database!$A:$Y,20,FALSE)</f>
        <v>0</v>
      </c>
      <c r="Y963" s="20">
        <f>VLOOKUP($A963,Database!$A:$Y,21,FALSE)</f>
        <v>0</v>
      </c>
      <c r="Z963" s="20">
        <f t="shared" si="90"/>
        <v>0</v>
      </c>
      <c r="AA963" s="20">
        <f t="shared" si="86"/>
        <v>0</v>
      </c>
      <c r="AB963" s="20">
        <f t="shared" ca="1" si="87"/>
        <v>0</v>
      </c>
      <c r="AC963" s="20">
        <f t="shared" ca="1" si="88"/>
        <v>0</v>
      </c>
      <c r="AD963" s="20" t="str">
        <f ca="1">IF(AC963=0,"",IF(OR(ISBLANK(P963),ISBLANK(Q963)),"",IF(ISBLANK(VLOOKUP(A963,Database!A:AA,22,FALSE)),"",VLOOKUP(A963,Database!A:AA,22,FALSE))))</f>
        <v/>
      </c>
      <c r="AE963" s="20">
        <f ca="1">IFERROR(
   IF(
     OR(ISBLANK(P963),ISBLANK(Q963)),
     "",
     IF(
       AND(AB963&lt;&gt;"",OR(W963="Terminé",W963="En cours")),
       VLOOKUP(AD963,Setup_ScoreExactBonus!A:D,4,FALSE),
       0
     )),
  0)</f>
        <v>0</v>
      </c>
      <c r="AF963" s="21">
        <f t="shared" ca="1" si="89"/>
        <v>0</v>
      </c>
      <c r="AG963" s="21">
        <f ca="1">SUMIFS(AF$2:AF963,D$2:D963,D963)</f>
        <v>1247</v>
      </c>
    </row>
    <row r="964" spans="1:33" hidden="1" x14ac:dyDescent="0.35">
      <c r="A964" s="21">
        <f>IF(ISBLANK(B964),"",COUNTIF(B$2:B964,B964))-1</f>
        <v>35</v>
      </c>
      <c r="B964" s="27">
        <v>18</v>
      </c>
      <c r="C964" s="10">
        <f>VLOOKUP($A964+IF($A964=0,1,0),Database!$A:$Y,7,FALSE)</f>
        <v>46194.083333333336</v>
      </c>
      <c r="D964" s="21" t="str">
        <f>VLOOKUP(Pronostics!$B964,Setup_MPP!$A:$G,3,FALSE)</f>
        <v>Cartone</v>
      </c>
      <c r="E964" s="21" t="str">
        <f>VLOOKUP(Pronostics!$B964,Setup_MPP!$A:$G,2,FALSE)</f>
        <v>Quentin CARTON</v>
      </c>
      <c r="F964" s="21" t="str">
        <f>VLOOKUP($B964,Setup_MPP!$A:$E,4,FALSE)</f>
        <v>#F0BC42</v>
      </c>
      <c r="G964" s="21" t="str">
        <f>VLOOKUP($B964,Setup_MPP!$A:$E,5,FALSE)</f>
        <v>#8E1F2F</v>
      </c>
      <c r="H964" s="21" t="str">
        <f>IFERROR(IF(AND(A964&gt;=1,A964&lt;=104),VLOOKUP($A964,Location!$A:$J,6,FALSE),IF(A964=0,"Avant l'ouverture",IF(OR(A964=105,A964=106),"Bonus"))),"")</f>
        <v>Tour 2</v>
      </c>
      <c r="I964" s="21" t="str">
        <f>IF(LEFT(H964,4)="Tour",VLOOKUP(A964,Database!$A:$C,3,FALSE),"")</f>
        <v>E</v>
      </c>
      <c r="J964" s="21" t="str">
        <f>VLOOKUP($A964,Location!$A:$J,7,FALSE)</f>
        <v>Equateur</v>
      </c>
      <c r="K964" s="21" t="str">
        <f>IFERROR(VLOOKUP(J964,Setup_Team!$B:$C,2,FALSE), "TDB")</f>
        <v>ECU</v>
      </c>
      <c r="L964" s="21" t="str">
        <f>VLOOKUP($A964,Location!$A:$J,8,FALSE)</f>
        <v>Curaçao</v>
      </c>
      <c r="M964" s="21" t="str">
        <f>IFERROR(VLOOKUP(L964,Setup_Team!$B:$C,2,FALSE), "TDB")</f>
        <v>CUW</v>
      </c>
      <c r="N964" s="21" t="str">
        <f>VLOOKUP($A964,Location!$A:$J,9,FALSE)</f>
        <v>Kansas City, Missouri</v>
      </c>
      <c r="O964" s="21" t="str">
        <f>VLOOKUP($A964,Location!$A:$J,10,FALSE)</f>
        <v>Arrowhead Stadium</v>
      </c>
      <c r="P964" s="27">
        <v>0</v>
      </c>
      <c r="Q964" s="27">
        <v>0</v>
      </c>
      <c r="R964" s="27" t="str">
        <f t="shared" si="91"/>
        <v>0-0</v>
      </c>
      <c r="S964" s="21">
        <v>0</v>
      </c>
      <c r="T964" s="20">
        <f>VLOOKUP($A964,Database!$A:$Y,10,FALSE)</f>
        <v>41</v>
      </c>
      <c r="U964" s="20">
        <f>VLOOKUP($A964,Database!$A:$Y,11,FALSE)</f>
        <v>143</v>
      </c>
      <c r="V964" s="20">
        <f>VLOOKUP($A964,Database!$A:$Y,12,FALSE)</f>
        <v>168</v>
      </c>
      <c r="W964" s="20" t="str">
        <f>VLOOKUP(A964,Database!A:M,13,FALSE)</f>
        <v>Terminé</v>
      </c>
      <c r="X964" s="20">
        <f>VLOOKUP($A964,Database!$A:$Y,20,FALSE)</f>
        <v>0</v>
      </c>
      <c r="Y964" s="20">
        <f>VLOOKUP($A964,Database!$A:$Y,21,FALSE)</f>
        <v>0</v>
      </c>
      <c r="Z964" s="20">
        <f t="shared" si="90"/>
        <v>0</v>
      </c>
      <c r="AA964" s="20">
        <f t="shared" si="86"/>
        <v>1</v>
      </c>
      <c r="AB964" s="20">
        <f t="shared" ca="1" si="87"/>
        <v>143</v>
      </c>
      <c r="AC964" s="20">
        <f t="shared" ca="1" si="88"/>
        <v>1</v>
      </c>
      <c r="AD964" s="20" t="str">
        <f ca="1">IF(AC964=0,"",IF(OR(ISBLANK(P964),ISBLANK(Q964)),"",IF(ISBLANK(VLOOKUP(A964,Database!A:AA,22,FALSE)),"",VLOOKUP(A964,Database!A:AA,22,FALSE))))</f>
        <v>Rare</v>
      </c>
      <c r="AE964" s="20">
        <f ca="1">IFERROR(
   IF(
     OR(ISBLANK(P964),ISBLANK(Q964)),
     "",
     IF(
       AND(AB964&lt;&gt;"",OR(W964="Terminé",W964="En cours")),
       VLOOKUP(AD964,Setup_ScoreExactBonus!A:D,4,FALSE),
       0
     )),
  0)</f>
        <v>30</v>
      </c>
      <c r="AF964" s="21">
        <f t="shared" ca="1" si="89"/>
        <v>173</v>
      </c>
      <c r="AG964" s="21">
        <f ca="1">SUMIFS(AF$2:AF964,D$2:D964,D964)</f>
        <v>1438</v>
      </c>
    </row>
    <row r="965" spans="1:33" hidden="1" x14ac:dyDescent="0.35">
      <c r="A965" s="21">
        <f>IF(ISBLANK(B965),"",COUNTIF(B$2:B965,B965))-1</f>
        <v>35</v>
      </c>
      <c r="B965" s="27">
        <v>19</v>
      </c>
      <c r="C965" s="10">
        <f>VLOOKUP($A965+IF($A965=0,1,0),Database!$A:$Y,7,FALSE)</f>
        <v>46194.083333333336</v>
      </c>
      <c r="D965" s="21" t="str">
        <f>VLOOKUP(Pronostics!$B965,Setup_MPP!$A:$G,3,FALSE)</f>
        <v>YramVi</v>
      </c>
      <c r="E965" s="21" t="str">
        <f>VLOOKUP(Pronostics!$B965,Setup_MPP!$A:$G,2,FALSE)</f>
        <v>Eyram TETSHIE</v>
      </c>
      <c r="F965" s="21" t="str">
        <f>VLOOKUP($B965,Setup_MPP!$A:$E,4,FALSE)</f>
        <v>#E8B28F</v>
      </c>
      <c r="G965" s="21" t="str">
        <f>VLOOKUP($B965,Setup_MPP!$A:$E,5,FALSE)</f>
        <v>#E65568</v>
      </c>
      <c r="H965" s="21" t="str">
        <f>IFERROR(IF(AND(A965&gt;=1,A965&lt;=104),VLOOKUP($A965,Location!$A:$J,6,FALSE),IF(A965=0,"Avant l'ouverture",IF(OR(A965=105,A965=106),"Bonus"))),"")</f>
        <v>Tour 2</v>
      </c>
      <c r="I965" s="21" t="str">
        <f>IF(LEFT(H965,4)="Tour",VLOOKUP(A965,Database!$A:$C,3,FALSE),"")</f>
        <v>E</v>
      </c>
      <c r="J965" s="21" t="str">
        <f>VLOOKUP($A965,Location!$A:$J,7,FALSE)</f>
        <v>Equateur</v>
      </c>
      <c r="K965" s="21" t="str">
        <f>IFERROR(VLOOKUP(J965,Setup_Team!$B:$C,2,FALSE), "TDB")</f>
        <v>ECU</v>
      </c>
      <c r="L965" s="21" t="str">
        <f>VLOOKUP($A965,Location!$A:$J,8,FALSE)</f>
        <v>Curaçao</v>
      </c>
      <c r="M965" s="21" t="str">
        <f>IFERROR(VLOOKUP(L965,Setup_Team!$B:$C,2,FALSE), "TDB")</f>
        <v>CUW</v>
      </c>
      <c r="N965" s="21" t="str">
        <f>VLOOKUP($A965,Location!$A:$J,9,FALSE)</f>
        <v>Kansas City, Missouri</v>
      </c>
      <c r="O965" s="21" t="str">
        <f>VLOOKUP($A965,Location!$A:$J,10,FALSE)</f>
        <v>Arrowhead Stadium</v>
      </c>
      <c r="P965" s="27">
        <v>3</v>
      </c>
      <c r="Q965" s="27">
        <v>0</v>
      </c>
      <c r="R965" s="27" t="str">
        <f t="shared" si="91"/>
        <v>3-0</v>
      </c>
      <c r="S965" s="21">
        <v>0</v>
      </c>
      <c r="T965" s="20">
        <f>VLOOKUP($A965,Database!$A:$Y,10,FALSE)</f>
        <v>41</v>
      </c>
      <c r="U965" s="20">
        <f>VLOOKUP($A965,Database!$A:$Y,11,FALSE)</f>
        <v>143</v>
      </c>
      <c r="V965" s="20">
        <f>VLOOKUP($A965,Database!$A:$Y,12,FALSE)</f>
        <v>168</v>
      </c>
      <c r="W965" s="20" t="str">
        <f>VLOOKUP(A965,Database!A:M,13,FALSE)</f>
        <v>Terminé</v>
      </c>
      <c r="X965" s="20">
        <f>VLOOKUP($A965,Database!$A:$Y,20,FALSE)</f>
        <v>0</v>
      </c>
      <c r="Y965" s="20">
        <f>VLOOKUP($A965,Database!$A:$Y,21,FALSE)</f>
        <v>0</v>
      </c>
      <c r="Z965" s="20">
        <f t="shared" si="90"/>
        <v>0</v>
      </c>
      <c r="AA965" s="20">
        <f t="shared" si="86"/>
        <v>0</v>
      </c>
      <c r="AB965" s="20">
        <f t="shared" ca="1" si="87"/>
        <v>0</v>
      </c>
      <c r="AC965" s="20">
        <f t="shared" ca="1" si="88"/>
        <v>0</v>
      </c>
      <c r="AD965" s="20" t="str">
        <f ca="1">IF(AC965=0,"",IF(OR(ISBLANK(P965),ISBLANK(Q965)),"",IF(ISBLANK(VLOOKUP(A965,Database!A:AA,22,FALSE)),"",VLOOKUP(A965,Database!A:AA,22,FALSE))))</f>
        <v/>
      </c>
      <c r="AE965" s="20">
        <f ca="1">IFERROR(
   IF(
     OR(ISBLANK(P965),ISBLANK(Q965)),
     "",
     IF(
       AND(AB965&lt;&gt;"",OR(W965="Terminé",W965="En cours")),
       VLOOKUP(AD965,Setup_ScoreExactBonus!A:D,4,FALSE),
       0
     )),
  0)</f>
        <v>0</v>
      </c>
      <c r="AF965" s="21">
        <f t="shared" ca="1" si="89"/>
        <v>0</v>
      </c>
      <c r="AG965" s="21">
        <f ca="1">SUMIFS(AF$2:AF965,D$2:D965,D965)</f>
        <v>1261</v>
      </c>
    </row>
    <row r="966" spans="1:33" hidden="1" x14ac:dyDescent="0.35">
      <c r="A966" s="21">
        <f>IF(ISBLANK(B966),"",COUNTIF(B$2:B966,B966))-1</f>
        <v>35</v>
      </c>
      <c r="B966" s="27">
        <v>20</v>
      </c>
      <c r="C966" s="10">
        <f>VLOOKUP($A966+IF($A966=0,1,0),Database!$A:$Y,7,FALSE)</f>
        <v>46194.083333333336</v>
      </c>
      <c r="D966" s="21" t="str">
        <f>VLOOKUP(Pronostics!$B966,Setup_MPP!$A:$G,3,FALSE)</f>
        <v>Anis_MaFihache</v>
      </c>
      <c r="E966" s="21" t="str">
        <f>VLOOKUP(Pronostics!$B966,Setup_MPP!$A:$G,2,FALSE)</f>
        <v>Anis LEBIK</v>
      </c>
      <c r="F966" s="21" t="str">
        <f>VLOOKUP($B966,Setup_MPP!$A:$E,4,FALSE)</f>
        <v>#60DC8C</v>
      </c>
      <c r="G966" s="21" t="str">
        <f>VLOOKUP($B966,Setup_MPP!$A:$E,5,FALSE)</f>
        <v>#22A34F</v>
      </c>
      <c r="H966" s="21" t="str">
        <f>IFERROR(IF(AND(A966&gt;=1,A966&lt;=104),VLOOKUP($A966,Location!$A:$J,6,FALSE),IF(A966=0,"Avant l'ouverture",IF(OR(A966=105,A966=106),"Bonus"))),"")</f>
        <v>Tour 2</v>
      </c>
      <c r="I966" s="21" t="str">
        <f>IF(LEFT(H966,4)="Tour",VLOOKUP(A966,Database!$A:$C,3,FALSE),"")</f>
        <v>E</v>
      </c>
      <c r="J966" s="21" t="str">
        <f>VLOOKUP($A966,Location!$A:$J,7,FALSE)</f>
        <v>Equateur</v>
      </c>
      <c r="K966" s="21" t="str">
        <f>IFERROR(VLOOKUP(J966,Setup_Team!$B:$C,2,FALSE), "TDB")</f>
        <v>ECU</v>
      </c>
      <c r="L966" s="21" t="str">
        <f>VLOOKUP($A966,Location!$A:$J,8,FALSE)</f>
        <v>Curaçao</v>
      </c>
      <c r="M966" s="21" t="str">
        <f>IFERROR(VLOOKUP(L966,Setup_Team!$B:$C,2,FALSE), "TDB")</f>
        <v>CUW</v>
      </c>
      <c r="N966" s="21" t="str">
        <f>VLOOKUP($A966,Location!$A:$J,9,FALSE)</f>
        <v>Kansas City, Missouri</v>
      </c>
      <c r="O966" s="21" t="str">
        <f>VLOOKUP($A966,Location!$A:$J,10,FALSE)</f>
        <v>Arrowhead Stadium</v>
      </c>
      <c r="P966" s="27">
        <v>1</v>
      </c>
      <c r="Q966" s="27">
        <v>1</v>
      </c>
      <c r="R966" s="27" t="str">
        <f t="shared" si="91"/>
        <v>1-1</v>
      </c>
      <c r="S966" s="21">
        <v>0</v>
      </c>
      <c r="T966" s="20">
        <f>VLOOKUP($A966,Database!$A:$Y,10,FALSE)</f>
        <v>41</v>
      </c>
      <c r="U966" s="20">
        <f>VLOOKUP($A966,Database!$A:$Y,11,FALSE)</f>
        <v>143</v>
      </c>
      <c r="V966" s="20">
        <f>VLOOKUP($A966,Database!$A:$Y,12,FALSE)</f>
        <v>168</v>
      </c>
      <c r="W966" s="20" t="str">
        <f>VLOOKUP(A966,Database!A:M,13,FALSE)</f>
        <v>Terminé</v>
      </c>
      <c r="X966" s="20">
        <f>VLOOKUP($A966,Database!$A:$Y,20,FALSE)</f>
        <v>0</v>
      </c>
      <c r="Y966" s="20">
        <f>VLOOKUP($A966,Database!$A:$Y,21,FALSE)</f>
        <v>0</v>
      </c>
      <c r="Z966" s="20">
        <f t="shared" si="90"/>
        <v>0</v>
      </c>
      <c r="AA966" s="20">
        <f t="shared" si="86"/>
        <v>1</v>
      </c>
      <c r="AB966" s="20">
        <f t="shared" ca="1" si="87"/>
        <v>143</v>
      </c>
      <c r="AC966" s="20">
        <f t="shared" ca="1" si="88"/>
        <v>0</v>
      </c>
      <c r="AD966" s="20" t="str">
        <f ca="1">IF(AC966=0,"",IF(OR(ISBLANK(P966),ISBLANK(Q966)),"",IF(ISBLANK(VLOOKUP(A966,Database!A:AA,22,FALSE)),"",VLOOKUP(A966,Database!A:AA,22,FALSE))))</f>
        <v/>
      </c>
      <c r="AE966" s="20">
        <f ca="1">IFERROR(
   IF(
     OR(ISBLANK(P966),ISBLANK(Q966)),
     "",
     IF(
       AND(AB966&lt;&gt;"",OR(W966="Terminé",W966="En cours")),
       VLOOKUP(AD966,Setup_ScoreExactBonus!A:D,4,FALSE),
       0
     )),
  0)</f>
        <v>0</v>
      </c>
      <c r="AF966" s="21">
        <f t="shared" ca="1" si="89"/>
        <v>143</v>
      </c>
      <c r="AG966" s="21">
        <f ca="1">SUMIFS(AF$2:AF966,D$2:D966,D966)</f>
        <v>1448</v>
      </c>
    </row>
    <row r="967" spans="1:33" hidden="1" x14ac:dyDescent="0.35">
      <c r="A967" s="21">
        <f>IF(ISBLANK(B967),"",COUNTIF(B$2:B967,B967))-1</f>
        <v>35</v>
      </c>
      <c r="B967" s="27">
        <v>21</v>
      </c>
      <c r="C967" s="10">
        <f>VLOOKUP($A967+IF($A967=0,1,0),Database!$A:$Y,7,FALSE)</f>
        <v>46194.083333333336</v>
      </c>
      <c r="D967" s="21" t="str">
        <f>VLOOKUP(Pronostics!$B967,Setup_MPP!$A:$G,3,FALSE)</f>
        <v>JUJULABOSS13</v>
      </c>
      <c r="E967" s="21" t="str">
        <f>VLOOKUP(Pronostics!$B967,Setup_MPP!$A:$G,2,FALSE)</f>
        <v>Julia BOUANAN</v>
      </c>
      <c r="F967" s="21" t="str">
        <f>VLOOKUP($B967,Setup_MPP!$A:$E,4,FALSE)</f>
        <v>#2FAEE0</v>
      </c>
      <c r="G967" s="21" t="str">
        <f>VLOOKUP($B967,Setup_MPP!$A:$E,5,FALSE)</f>
        <v>#BEA064</v>
      </c>
      <c r="H967" s="21" t="str">
        <f>IFERROR(IF(AND(A967&gt;=1,A967&lt;=104),VLOOKUP($A967,Location!$A:$J,6,FALSE),IF(A967=0,"Avant l'ouverture",IF(OR(A967=105,A967=106),"Bonus"))),"")</f>
        <v>Tour 2</v>
      </c>
      <c r="I967" s="21" t="str">
        <f>IF(LEFT(H967,4)="Tour",VLOOKUP(A967,Database!$A:$C,3,FALSE),"")</f>
        <v>E</v>
      </c>
      <c r="J967" s="21" t="str">
        <f>VLOOKUP($A967,Location!$A:$J,7,FALSE)</f>
        <v>Equateur</v>
      </c>
      <c r="K967" s="21" t="str">
        <f>IFERROR(VLOOKUP(J967,Setup_Team!$B:$C,2,FALSE), "TDB")</f>
        <v>ECU</v>
      </c>
      <c r="L967" s="21" t="str">
        <f>VLOOKUP($A967,Location!$A:$J,8,FALSE)</f>
        <v>Curaçao</v>
      </c>
      <c r="M967" s="21" t="str">
        <f>IFERROR(VLOOKUP(L967,Setup_Team!$B:$C,2,FALSE), "TDB")</f>
        <v>CUW</v>
      </c>
      <c r="N967" s="21" t="str">
        <f>VLOOKUP($A967,Location!$A:$J,9,FALSE)</f>
        <v>Kansas City, Missouri</v>
      </c>
      <c r="O967" s="21" t="str">
        <f>VLOOKUP($A967,Location!$A:$J,10,FALSE)</f>
        <v>Arrowhead Stadium</v>
      </c>
      <c r="P967" s="27">
        <v>4</v>
      </c>
      <c r="Q967" s="27">
        <v>1</v>
      </c>
      <c r="R967" s="27" t="str">
        <f t="shared" si="91"/>
        <v>4-1</v>
      </c>
      <c r="S967" s="21">
        <v>0</v>
      </c>
      <c r="T967" s="20">
        <f>VLOOKUP($A967,Database!$A:$Y,10,FALSE)</f>
        <v>41</v>
      </c>
      <c r="U967" s="20">
        <f>VLOOKUP($A967,Database!$A:$Y,11,FALSE)</f>
        <v>143</v>
      </c>
      <c r="V967" s="20">
        <f>VLOOKUP($A967,Database!$A:$Y,12,FALSE)</f>
        <v>168</v>
      </c>
      <c r="W967" s="20" t="str">
        <f>VLOOKUP(A967,Database!A:M,13,FALSE)</f>
        <v>Terminé</v>
      </c>
      <c r="X967" s="20">
        <f>VLOOKUP($A967,Database!$A:$Y,20,FALSE)</f>
        <v>0</v>
      </c>
      <c r="Y967" s="20">
        <f>VLOOKUP($A967,Database!$A:$Y,21,FALSE)</f>
        <v>0</v>
      </c>
      <c r="Z967" s="20">
        <f t="shared" si="90"/>
        <v>0</v>
      </c>
      <c r="AA967" s="20">
        <f t="shared" si="86"/>
        <v>0</v>
      </c>
      <c r="AB967" s="20">
        <f t="shared" ca="1" si="87"/>
        <v>0</v>
      </c>
      <c r="AC967" s="20">
        <f t="shared" ca="1" si="88"/>
        <v>0</v>
      </c>
      <c r="AD967" s="20" t="str">
        <f ca="1">IF(AC967=0,"",IF(OR(ISBLANK(P967),ISBLANK(Q967)),"",IF(ISBLANK(VLOOKUP(A967,Database!A:AA,22,FALSE)),"",VLOOKUP(A967,Database!A:AA,22,FALSE))))</f>
        <v/>
      </c>
      <c r="AE967" s="20">
        <f ca="1">IFERROR(
   IF(
     OR(ISBLANK(P967),ISBLANK(Q967)),
     "",
     IF(
       AND(AB967&lt;&gt;"",OR(W967="Terminé",W967="En cours")),
       VLOOKUP(AD967,Setup_ScoreExactBonus!A:D,4,FALSE),
       0
     )),
  0)</f>
        <v>0</v>
      </c>
      <c r="AF967" s="21">
        <f t="shared" ca="1" si="89"/>
        <v>0</v>
      </c>
      <c r="AG967" s="21">
        <f ca="1">SUMIFS(AF$2:AF967,D$2:D967,D967)</f>
        <v>1126</v>
      </c>
    </row>
    <row r="968" spans="1:33" hidden="1" x14ac:dyDescent="0.35">
      <c r="A968" s="21">
        <f>IF(ISBLANK(B968),"",COUNTIF(B$2:B968,B968))-1</f>
        <v>35</v>
      </c>
      <c r="B968" s="27">
        <v>22</v>
      </c>
      <c r="C968" s="10">
        <f>VLOOKUP($A968+IF($A968=0,1,0),Database!$A:$Y,7,FALSE)</f>
        <v>46194.083333333336</v>
      </c>
      <c r="D968" s="21" t="str">
        <f>VLOOKUP(Pronostics!$B968,Setup_MPP!$A:$G,3,FALSE)</f>
        <v>Jujumsrd</v>
      </c>
      <c r="E968" s="21" t="str">
        <f>VLOOKUP(Pronostics!$B968,Setup_MPP!$A:$G,2,FALSE)</f>
        <v>Julie Mansard</v>
      </c>
      <c r="F968" s="21" t="str">
        <f>VLOOKUP($B968,Setup_MPP!$A:$E,4,FALSE)</f>
        <v>#41DEF0</v>
      </c>
      <c r="G968" s="21" t="str">
        <f>VLOOKUP($B968,Setup_MPP!$A:$E,5,FALSE)</f>
        <v>#0BA6B7</v>
      </c>
      <c r="H968" s="21" t="str">
        <f>IFERROR(IF(AND(A968&gt;=1,A968&lt;=104),VLOOKUP($A968,Location!$A:$J,6,FALSE),IF(A968=0,"Avant l'ouverture",IF(OR(A968=105,A968=106),"Bonus"))),"")</f>
        <v>Tour 2</v>
      </c>
      <c r="I968" s="21" t="str">
        <f>IF(LEFT(H968,4)="Tour",VLOOKUP(A968,Database!$A:$C,3,FALSE),"")</f>
        <v>E</v>
      </c>
      <c r="J968" s="21" t="str">
        <f>VLOOKUP($A968,Location!$A:$J,7,FALSE)</f>
        <v>Equateur</v>
      </c>
      <c r="K968" s="21" t="str">
        <f>IFERROR(VLOOKUP(J968,Setup_Team!$B:$C,2,FALSE), "TDB")</f>
        <v>ECU</v>
      </c>
      <c r="L968" s="21" t="str">
        <f>VLOOKUP($A968,Location!$A:$J,8,FALSE)</f>
        <v>Curaçao</v>
      </c>
      <c r="M968" s="21" t="str">
        <f>IFERROR(VLOOKUP(L968,Setup_Team!$B:$C,2,FALSE), "TDB")</f>
        <v>CUW</v>
      </c>
      <c r="N968" s="21" t="str">
        <f>VLOOKUP($A968,Location!$A:$J,9,FALSE)</f>
        <v>Kansas City, Missouri</v>
      </c>
      <c r="O968" s="21" t="str">
        <f>VLOOKUP($A968,Location!$A:$J,10,FALSE)</f>
        <v>Arrowhead Stadium</v>
      </c>
      <c r="P968" s="27">
        <v>2</v>
      </c>
      <c r="Q968" s="27">
        <v>1</v>
      </c>
      <c r="R968" s="27" t="str">
        <f t="shared" si="91"/>
        <v>2-1</v>
      </c>
      <c r="S968" s="21">
        <v>0</v>
      </c>
      <c r="T968" s="20">
        <f>VLOOKUP($A968,Database!$A:$Y,10,FALSE)</f>
        <v>41</v>
      </c>
      <c r="U968" s="20">
        <f>VLOOKUP($A968,Database!$A:$Y,11,FALSE)</f>
        <v>143</v>
      </c>
      <c r="V968" s="20">
        <f>VLOOKUP($A968,Database!$A:$Y,12,FALSE)</f>
        <v>168</v>
      </c>
      <c r="W968" s="20" t="str">
        <f>VLOOKUP(A968,Database!A:M,13,FALSE)</f>
        <v>Terminé</v>
      </c>
      <c r="X968" s="20">
        <f>VLOOKUP($A968,Database!$A:$Y,20,FALSE)</f>
        <v>0</v>
      </c>
      <c r="Y968" s="20">
        <f>VLOOKUP($A968,Database!$A:$Y,21,FALSE)</f>
        <v>0</v>
      </c>
      <c r="Z968" s="20">
        <f t="shared" si="90"/>
        <v>0</v>
      </c>
      <c r="AA968" s="20">
        <f t="shared" si="86"/>
        <v>0</v>
      </c>
      <c r="AB968" s="20">
        <f t="shared" ca="1" si="87"/>
        <v>0</v>
      </c>
      <c r="AC968" s="20">
        <f t="shared" ca="1" si="88"/>
        <v>0</v>
      </c>
      <c r="AD968" s="20" t="str">
        <f ca="1">IF(AC968=0,"",IF(OR(ISBLANK(P968),ISBLANK(Q968)),"",IF(ISBLANK(VLOOKUP(A968,Database!A:AA,22,FALSE)),"",VLOOKUP(A968,Database!A:AA,22,FALSE))))</f>
        <v/>
      </c>
      <c r="AE968" s="20">
        <f ca="1">IFERROR(
   IF(
     OR(ISBLANK(P968),ISBLANK(Q968)),
     "",
     IF(
       AND(AB968&lt;&gt;"",OR(W968="Terminé",W968="En cours")),
       VLOOKUP(AD968,Setup_ScoreExactBonus!A:D,4,FALSE),
       0
     )),
  0)</f>
        <v>0</v>
      </c>
      <c r="AF968" s="21">
        <f t="shared" ca="1" si="89"/>
        <v>0</v>
      </c>
      <c r="AG968" s="21">
        <f ca="1">SUMIFS(AF$2:AF968,D$2:D968,D968)</f>
        <v>795</v>
      </c>
    </row>
    <row r="969" spans="1:33" hidden="1" x14ac:dyDescent="0.35">
      <c r="A969" s="21">
        <f>IF(ISBLANK(B969),"",COUNTIF(B$2:B969,B969))-1</f>
        <v>35</v>
      </c>
      <c r="B969" s="27">
        <v>23</v>
      </c>
      <c r="C969" s="10">
        <f>VLOOKUP($A969+IF($A969=0,1,0),Database!$A:$Y,7,FALSE)</f>
        <v>46194.083333333336</v>
      </c>
      <c r="D969" s="21" t="str">
        <f>VLOOKUP(Pronostics!$B969,Setup_MPP!$A:$G,3,FALSE)</f>
        <v>DJUDJUPRONO</v>
      </c>
      <c r="E969" s="21" t="str">
        <f>VLOOKUP(Pronostics!$B969,Setup_MPP!$A:$G,2,FALSE)</f>
        <v>Juliette</v>
      </c>
      <c r="F969" s="21" t="str">
        <f>VLOOKUP($B969,Setup_MPP!$A:$E,4,FALSE)</f>
        <v>#F2A2A2</v>
      </c>
      <c r="G969" s="21" t="str">
        <f>VLOOKUP($B969,Setup_MPP!$A:$E,5,FALSE)</f>
        <v>#C25D5D</v>
      </c>
      <c r="H969" s="21" t="str">
        <f>IFERROR(IF(AND(A969&gt;=1,A969&lt;=104),VLOOKUP($A969,Location!$A:$J,6,FALSE),IF(A969=0,"Avant l'ouverture",IF(OR(A969=105,A969=106),"Bonus"))),"")</f>
        <v>Tour 2</v>
      </c>
      <c r="I969" s="21" t="str">
        <f>IF(LEFT(H969,4)="Tour",VLOOKUP(A969,Database!$A:$C,3,FALSE),"")</f>
        <v>E</v>
      </c>
      <c r="J969" s="21" t="str">
        <f>VLOOKUP($A969,Location!$A:$J,7,FALSE)</f>
        <v>Equateur</v>
      </c>
      <c r="K969" s="21" t="str">
        <f>IFERROR(VLOOKUP(J969,Setup_Team!$B:$C,2,FALSE), "TDB")</f>
        <v>ECU</v>
      </c>
      <c r="L969" s="21" t="str">
        <f>VLOOKUP($A969,Location!$A:$J,8,FALSE)</f>
        <v>Curaçao</v>
      </c>
      <c r="M969" s="21" t="str">
        <f>IFERROR(VLOOKUP(L969,Setup_Team!$B:$C,2,FALSE), "TDB")</f>
        <v>CUW</v>
      </c>
      <c r="N969" s="21" t="str">
        <f>VLOOKUP($A969,Location!$A:$J,9,FALSE)</f>
        <v>Kansas City, Missouri</v>
      </c>
      <c r="O969" s="21" t="str">
        <f>VLOOKUP($A969,Location!$A:$J,10,FALSE)</f>
        <v>Arrowhead Stadium</v>
      </c>
      <c r="P969" s="27">
        <v>1</v>
      </c>
      <c r="Q969" s="27">
        <v>0</v>
      </c>
      <c r="R969" s="27" t="str">
        <f t="shared" si="91"/>
        <v>1-0</v>
      </c>
      <c r="S969" s="21">
        <v>0</v>
      </c>
      <c r="T969" s="20">
        <f>VLOOKUP($A969,Database!$A:$Y,10,FALSE)</f>
        <v>41</v>
      </c>
      <c r="U969" s="20">
        <f>VLOOKUP($A969,Database!$A:$Y,11,FALSE)</f>
        <v>143</v>
      </c>
      <c r="V969" s="20">
        <f>VLOOKUP($A969,Database!$A:$Y,12,FALSE)</f>
        <v>168</v>
      </c>
      <c r="W969" s="20" t="str">
        <f>VLOOKUP(A969,Database!A:M,13,FALSE)</f>
        <v>Terminé</v>
      </c>
      <c r="X969" s="20">
        <f>VLOOKUP($A969,Database!$A:$Y,20,FALSE)</f>
        <v>0</v>
      </c>
      <c r="Y969" s="20">
        <f>VLOOKUP($A969,Database!$A:$Y,21,FALSE)</f>
        <v>0</v>
      </c>
      <c r="Z969" s="20">
        <f t="shared" si="90"/>
        <v>0</v>
      </c>
      <c r="AA969" s="20">
        <f t="shared" si="86"/>
        <v>0</v>
      </c>
      <c r="AB969" s="20">
        <f t="shared" ca="1" si="87"/>
        <v>0</v>
      </c>
      <c r="AC969" s="20">
        <f t="shared" ca="1" si="88"/>
        <v>0</v>
      </c>
      <c r="AD969" s="20" t="str">
        <f ca="1">IF(AC969=0,"",IF(OR(ISBLANK(P969),ISBLANK(Q969)),"",IF(ISBLANK(VLOOKUP(A969,Database!A:AA,22,FALSE)),"",VLOOKUP(A969,Database!A:AA,22,FALSE))))</f>
        <v/>
      </c>
      <c r="AE969" s="20">
        <f ca="1">IFERROR(
   IF(
     OR(ISBLANK(P969),ISBLANK(Q969)),
     "",
     IF(
       AND(AB969&lt;&gt;"",OR(W969="Terminé",W969="En cours")),
       VLOOKUP(AD969,Setup_ScoreExactBonus!A:D,4,FALSE),
       0
     )),
  0)</f>
        <v>0</v>
      </c>
      <c r="AF969" s="21">
        <f t="shared" ca="1" si="89"/>
        <v>0</v>
      </c>
      <c r="AG969" s="21">
        <f ca="1">SUMIFS(AF$2:AF969,D$2:D969,D969)</f>
        <v>830</v>
      </c>
    </row>
    <row r="970" spans="1:33" hidden="1" x14ac:dyDescent="0.35">
      <c r="A970" s="21">
        <f>IF(ISBLANK(B970),"",COUNTIF(B$2:B970,B970))-1</f>
        <v>35</v>
      </c>
      <c r="B970" s="27">
        <v>24</v>
      </c>
      <c r="C970" s="10">
        <f>VLOOKUP($A970+IF($A970=0,1,0),Database!$A:$Y,7,FALSE)</f>
        <v>46194.083333333336</v>
      </c>
      <c r="D970" s="21" t="str">
        <f>VLOOKUP(Pronostics!$B970,Setup_MPP!$A:$G,3,FALSE)</f>
        <v>Samyaaaaaaaaaa</v>
      </c>
      <c r="E970" s="21" t="str">
        <f>VLOOKUP(Pronostics!$B970,Setup_MPP!$A:$G,2,FALSE)</f>
        <v>Samya ALAOUI</v>
      </c>
      <c r="F970" s="21" t="str">
        <f>VLOOKUP($B970,Setup_MPP!$A:$E,4,FALSE)</f>
        <v>#A2F2C7</v>
      </c>
      <c r="G970" s="21" t="str">
        <f>VLOOKUP($B970,Setup_MPP!$A:$E,5,FALSE)</f>
        <v>#5DC18C</v>
      </c>
      <c r="H970" s="21" t="str">
        <f>IFERROR(IF(AND(A970&gt;=1,A970&lt;=104),VLOOKUP($A970,Location!$A:$J,6,FALSE),IF(A970=0,"Avant l'ouverture",IF(OR(A970=105,A970=106),"Bonus"))),"")</f>
        <v>Tour 2</v>
      </c>
      <c r="I970" s="21" t="str">
        <f>IF(LEFT(H970,4)="Tour",VLOOKUP(A970,Database!$A:$C,3,FALSE),"")</f>
        <v>E</v>
      </c>
      <c r="J970" s="21" t="str">
        <f>VLOOKUP($A970,Location!$A:$J,7,FALSE)</f>
        <v>Equateur</v>
      </c>
      <c r="K970" s="21" t="str">
        <f>IFERROR(VLOOKUP(J970,Setup_Team!$B:$C,2,FALSE), "TDB")</f>
        <v>ECU</v>
      </c>
      <c r="L970" s="21" t="str">
        <f>VLOOKUP($A970,Location!$A:$J,8,FALSE)</f>
        <v>Curaçao</v>
      </c>
      <c r="M970" s="21" t="str">
        <f>IFERROR(VLOOKUP(L970,Setup_Team!$B:$C,2,FALSE), "TDB")</f>
        <v>CUW</v>
      </c>
      <c r="N970" s="21" t="str">
        <f>VLOOKUP($A970,Location!$A:$J,9,FALSE)</f>
        <v>Kansas City, Missouri</v>
      </c>
      <c r="O970" s="21" t="str">
        <f>VLOOKUP($A970,Location!$A:$J,10,FALSE)</f>
        <v>Arrowhead Stadium</v>
      </c>
      <c r="P970" s="27">
        <v>1</v>
      </c>
      <c r="Q970" s="27">
        <v>1</v>
      </c>
      <c r="R970" s="27" t="str">
        <f t="shared" si="91"/>
        <v>1-1</v>
      </c>
      <c r="S970" s="21">
        <v>0</v>
      </c>
      <c r="T970" s="20">
        <f>VLOOKUP($A970,Database!$A:$Y,10,FALSE)</f>
        <v>41</v>
      </c>
      <c r="U970" s="20">
        <f>VLOOKUP($A970,Database!$A:$Y,11,FALSE)</f>
        <v>143</v>
      </c>
      <c r="V970" s="20">
        <f>VLOOKUP($A970,Database!$A:$Y,12,FALSE)</f>
        <v>168</v>
      </c>
      <c r="W970" s="20" t="str">
        <f>VLOOKUP(A970,Database!A:M,13,FALSE)</f>
        <v>Terminé</v>
      </c>
      <c r="X970" s="20">
        <f>VLOOKUP($A970,Database!$A:$Y,20,FALSE)</f>
        <v>0</v>
      </c>
      <c r="Y970" s="20">
        <f>VLOOKUP($A970,Database!$A:$Y,21,FALSE)</f>
        <v>0</v>
      </c>
      <c r="Z970" s="20">
        <f t="shared" si="90"/>
        <v>0</v>
      </c>
      <c r="AA970" s="20">
        <f t="shared" si="86"/>
        <v>1</v>
      </c>
      <c r="AB970" s="20">
        <f t="shared" ca="1" si="87"/>
        <v>143</v>
      </c>
      <c r="AC970" s="20">
        <f t="shared" ca="1" si="88"/>
        <v>0</v>
      </c>
      <c r="AD970" s="20" t="str">
        <f ca="1">IF(AC970=0,"",IF(OR(ISBLANK(P970),ISBLANK(Q970)),"",IF(ISBLANK(VLOOKUP(A970,Database!A:AA,22,FALSE)),"",VLOOKUP(A970,Database!A:AA,22,FALSE))))</f>
        <v/>
      </c>
      <c r="AE970" s="20">
        <f ca="1">IFERROR(
   IF(
     OR(ISBLANK(P970),ISBLANK(Q970)),
     "",
     IF(
       AND(AB970&lt;&gt;"",OR(W970="Terminé",W970="En cours")),
       VLOOKUP(AD970,Setup_ScoreExactBonus!A:D,4,FALSE),
       0
     )),
  0)</f>
        <v>0</v>
      </c>
      <c r="AF970" s="21">
        <f t="shared" ca="1" si="89"/>
        <v>143</v>
      </c>
      <c r="AG970" s="21">
        <f ca="1">SUMIFS(AF$2:AF970,D$2:D970,D970)</f>
        <v>1515</v>
      </c>
    </row>
    <row r="971" spans="1:33" hidden="1" x14ac:dyDescent="0.35">
      <c r="A971" s="21">
        <f>IF(ISBLANK(B971),"",COUNTIF(B$2:B971,B971))-1</f>
        <v>35</v>
      </c>
      <c r="B971" s="27">
        <v>25</v>
      </c>
      <c r="C971" s="10">
        <f>VLOOKUP($A971+IF($A971=0,1,0),Database!$A:$Y,7,FALSE)</f>
        <v>46194.083333333336</v>
      </c>
      <c r="D971" s="21" t="str">
        <f>VLOOKUP(Pronostics!$B971,Setup_MPP!$A:$G,3,FALSE)</f>
        <v>leaw0808</v>
      </c>
      <c r="E971" s="21" t="str">
        <f>VLOOKUP(Pronostics!$B971,Setup_MPP!$A:$G,2,FALSE)</f>
        <v>Léa WALOCQ</v>
      </c>
      <c r="F971" s="21" t="str">
        <f>VLOOKUP($B971,Setup_MPP!$A:$E,4,FALSE)</f>
        <v>#D1B9EB</v>
      </c>
      <c r="G971" s="21" t="str">
        <f>VLOOKUP($B971,Setup_MPP!$A:$E,5,FALSE)</f>
        <v>#B58BC7</v>
      </c>
      <c r="H971" s="21" t="str">
        <f>IFERROR(IF(AND(A971&gt;=1,A971&lt;=104),VLOOKUP($A971,Location!$A:$J,6,FALSE),IF(A971=0,"Avant l'ouverture",IF(OR(A971=105,A971=106),"Bonus"))),"")</f>
        <v>Tour 2</v>
      </c>
      <c r="I971" s="21" t="str">
        <f>IF(LEFT(H971,4)="Tour",VLOOKUP(A971,Database!$A:$C,3,FALSE),"")</f>
        <v>E</v>
      </c>
      <c r="J971" s="21" t="str">
        <f>VLOOKUP($A971,Location!$A:$J,7,FALSE)</f>
        <v>Equateur</v>
      </c>
      <c r="K971" s="21" t="str">
        <f>IFERROR(VLOOKUP(J971,Setup_Team!$B:$C,2,FALSE), "TDB")</f>
        <v>ECU</v>
      </c>
      <c r="L971" s="21" t="str">
        <f>VLOOKUP($A971,Location!$A:$J,8,FALSE)</f>
        <v>Curaçao</v>
      </c>
      <c r="M971" s="21" t="str">
        <f>IFERROR(VLOOKUP(L971,Setup_Team!$B:$C,2,FALSE), "TDB")</f>
        <v>CUW</v>
      </c>
      <c r="N971" s="21" t="str">
        <f>VLOOKUP($A971,Location!$A:$J,9,FALSE)</f>
        <v>Kansas City, Missouri</v>
      </c>
      <c r="O971" s="21" t="str">
        <f>VLOOKUP($A971,Location!$A:$J,10,FALSE)</f>
        <v>Arrowhead Stadium</v>
      </c>
      <c r="P971" s="27">
        <v>2</v>
      </c>
      <c r="Q971" s="27">
        <v>2</v>
      </c>
      <c r="R971" s="27" t="str">
        <f t="shared" si="91"/>
        <v>2-2</v>
      </c>
      <c r="S971" s="21">
        <v>0</v>
      </c>
      <c r="T971" s="20">
        <f>VLOOKUP($A971,Database!$A:$Y,10,FALSE)</f>
        <v>41</v>
      </c>
      <c r="U971" s="20">
        <f>VLOOKUP($A971,Database!$A:$Y,11,FALSE)</f>
        <v>143</v>
      </c>
      <c r="V971" s="20">
        <f>VLOOKUP($A971,Database!$A:$Y,12,FALSE)</f>
        <v>168</v>
      </c>
      <c r="W971" s="20" t="str">
        <f>VLOOKUP(A971,Database!A:M,13,FALSE)</f>
        <v>Terminé</v>
      </c>
      <c r="X971" s="20">
        <f>VLOOKUP($A971,Database!$A:$Y,20,FALSE)</f>
        <v>0</v>
      </c>
      <c r="Y971" s="20">
        <f>VLOOKUP($A971,Database!$A:$Y,21,FALSE)</f>
        <v>0</v>
      </c>
      <c r="Z971" s="20">
        <f t="shared" si="90"/>
        <v>0</v>
      </c>
      <c r="AA971" s="20">
        <f t="shared" si="86"/>
        <v>1</v>
      </c>
      <c r="AB971" s="20">
        <f t="shared" ca="1" si="87"/>
        <v>143</v>
      </c>
      <c r="AC971" s="20">
        <f t="shared" ca="1" si="88"/>
        <v>0</v>
      </c>
      <c r="AD971" s="20" t="str">
        <f ca="1">IF(AC971=0,"",IF(OR(ISBLANK(P971),ISBLANK(Q971)),"",IF(ISBLANK(VLOOKUP(A971,Database!A:AA,22,FALSE)),"",VLOOKUP(A971,Database!A:AA,22,FALSE))))</f>
        <v/>
      </c>
      <c r="AE971" s="20">
        <f ca="1">IFERROR(
   IF(
     OR(ISBLANK(P971),ISBLANK(Q971)),
     "",
     IF(
       AND(AB971&lt;&gt;"",OR(W971="Terminé",W971="En cours")),
       VLOOKUP(AD971,Setup_ScoreExactBonus!A:D,4,FALSE),
       0
     )),
  0)</f>
        <v>0</v>
      </c>
      <c r="AF971" s="21">
        <f t="shared" ca="1" si="89"/>
        <v>143</v>
      </c>
      <c r="AG971" s="21">
        <f ca="1">SUMIFS(AF$2:AF971,D$2:D971,D971)</f>
        <v>1254</v>
      </c>
    </row>
    <row r="972" spans="1:33" hidden="1" x14ac:dyDescent="0.35">
      <c r="A972" s="21">
        <f>IF(ISBLANK(B972),"",COUNTIF(B$2:B972,B972))-1</f>
        <v>35</v>
      </c>
      <c r="B972" s="27">
        <v>26</v>
      </c>
      <c r="C972" s="10">
        <v>46184.875</v>
      </c>
      <c r="D972" s="21" t="str">
        <f>VLOOKUP(Pronostics!$B972,Setup_MPP!$A:$G,3,FALSE)</f>
        <v>Mohamad#5GGG1</v>
      </c>
      <c r="E972" s="21" t="str">
        <f>VLOOKUP(Pronostics!$B972,Setup_MPP!$A:$G,2,FALSE)</f>
        <v>Mohamad EL KAWAS</v>
      </c>
      <c r="F972" s="21" t="str">
        <f>VLOOKUP($B972,Setup_MPP!$A:$E,4,FALSE)</f>
        <v>#EB8787</v>
      </c>
      <c r="G972" s="21" t="str">
        <f>VLOOKUP($B972,Setup_MPP!$A:$E,5,FALSE)</f>
        <v>#368E2C</v>
      </c>
      <c r="H972" s="21" t="str">
        <f>IFERROR(IF(AND(A972&gt;=1,A972&lt;=104),VLOOKUP($A972,Location!$A:$J,6,FALSE),IF(A972=0,"Avant l'ouverture",IF(OR(A972=105,A972=106),"Bonus"))),"")</f>
        <v>Tour 2</v>
      </c>
      <c r="I972" s="21" t="str">
        <f>IF(LEFT(H972,4)="Tour",VLOOKUP(A972,Database!$A:$C,3,FALSE),"")</f>
        <v>E</v>
      </c>
      <c r="J972" s="21" t="str">
        <f>VLOOKUP($A972,Location!$A:$J,7,FALSE)</f>
        <v>Equateur</v>
      </c>
      <c r="K972" s="21" t="str">
        <f>IFERROR(VLOOKUP(J972,Setup_Team!$B:$C,2,FALSE), "TDB")</f>
        <v>ECU</v>
      </c>
      <c r="L972" s="21" t="str">
        <f>VLOOKUP($A972,Location!$A:$J,8,FALSE)</f>
        <v>Curaçao</v>
      </c>
      <c r="M972" s="21" t="str">
        <f>IFERROR(VLOOKUP(L972,Setup_Team!$B:$C,2,FALSE), "TDB")</f>
        <v>CUW</v>
      </c>
      <c r="P972" s="21">
        <v>0</v>
      </c>
      <c r="Q972" s="21">
        <v>1</v>
      </c>
      <c r="R972" s="27" t="str">
        <f t="shared" si="91"/>
        <v>0-1</v>
      </c>
      <c r="S972" s="21">
        <v>0</v>
      </c>
      <c r="T972" s="20">
        <f>VLOOKUP($A972,Database!$A:$Y,10,FALSE)</f>
        <v>41</v>
      </c>
      <c r="U972" s="20">
        <f>VLOOKUP($A972,Database!$A:$Y,11,FALSE)</f>
        <v>143</v>
      </c>
      <c r="V972" s="20">
        <f>VLOOKUP($A972,Database!$A:$Y,12,FALSE)</f>
        <v>168</v>
      </c>
      <c r="W972" s="20" t="str">
        <f>VLOOKUP(A972,Database!A:M,13,FALSE)</f>
        <v>Terminé</v>
      </c>
      <c r="X972" s="20">
        <f>VLOOKUP($A972,Database!$A:$Y,20,FALSE)</f>
        <v>0</v>
      </c>
      <c r="Y972" s="20">
        <f>VLOOKUP($A972,Database!$A:$Y,21,FALSE)</f>
        <v>0</v>
      </c>
      <c r="Z972" s="20">
        <f t="shared" si="90"/>
        <v>0</v>
      </c>
      <c r="AA972" s="20">
        <f t="shared" si="86"/>
        <v>0</v>
      </c>
      <c r="AB972" s="20">
        <f t="shared" ca="1" si="87"/>
        <v>0</v>
      </c>
      <c r="AC972" s="20">
        <f t="shared" ca="1" si="88"/>
        <v>0</v>
      </c>
      <c r="AD972" s="20" t="str">
        <f ca="1">IF(AC972=0,"",IF(OR(ISBLANK(P972),ISBLANK(Q972)),"",IF(ISBLANK(VLOOKUP(A972,Database!A:AA,22,FALSE)),"",VLOOKUP(A972,Database!A:AA,22,FALSE))))</f>
        <v/>
      </c>
      <c r="AE972" s="20">
        <f ca="1">IFERROR(
   IF(
     OR(ISBLANK(P972),ISBLANK(Q972)),
     "",
     IF(
       AND(AB972&lt;&gt;"",OR(W972="Terminé",W972="En cours")),
       VLOOKUP(AD972,Setup_ScoreExactBonus!A:D,4,FALSE),
       0
     )),
  0)</f>
        <v>0</v>
      </c>
      <c r="AF972" s="21">
        <f t="shared" ca="1" si="89"/>
        <v>0</v>
      </c>
      <c r="AG972" s="21">
        <f ca="1">SUMIFS(AF$2:AF972,D$2:D972,D972)</f>
        <v>782</v>
      </c>
    </row>
    <row r="973" spans="1:33" hidden="1" x14ac:dyDescent="0.35">
      <c r="A973" s="21">
        <f>IF(ISBLANK(B973),"",COUNTIF(B$2:B973,B973))-1</f>
        <v>35</v>
      </c>
      <c r="B973" s="27">
        <v>27</v>
      </c>
      <c r="C973" s="10">
        <f>VLOOKUP($A973+IF($A973=0,1,0),Database!$A:$Y,7,FALSE)</f>
        <v>46194.083333333336</v>
      </c>
      <c r="D973" s="21" t="str">
        <f>VLOOKUP(Pronostics!$B973,Setup_MPP!$A:$G,3,FALSE)</f>
        <v>maryemkappa</v>
      </c>
      <c r="E973" s="21" t="str">
        <f>VLOOKUP(Pronostics!$B973,Setup_MPP!$A:$G,2,FALSE)</f>
        <v>Maryem GUIZANI</v>
      </c>
      <c r="F973" s="21" t="str">
        <f>VLOOKUP($B973,Setup_MPP!$A:$E,4,FALSE)</f>
        <v>#BCA2F4</v>
      </c>
      <c r="G973" s="21" t="str">
        <f>VLOOKUP($B973,Setup_MPP!$A:$E,5,FALSE)</f>
        <v>#6D3DD5</v>
      </c>
      <c r="H973" s="21" t="str">
        <f>IFERROR(IF(AND(A973&gt;=1,A973&lt;=104),VLOOKUP($A973,Location!$A:$J,6,FALSE),IF(A973=0,"Avant l'ouverture",IF(OR(A973=105,A973=106),"Bonus"))),"")</f>
        <v>Tour 2</v>
      </c>
      <c r="I973" s="21" t="str">
        <f>IF(LEFT(H973,4)="Tour",VLOOKUP(A973,Database!$A:$C,3,FALSE),"")</f>
        <v>E</v>
      </c>
      <c r="J973" s="21" t="str">
        <f>VLOOKUP($A973,Location!$A:$J,7,FALSE)</f>
        <v>Equateur</v>
      </c>
      <c r="K973" s="21" t="str">
        <f>IFERROR(VLOOKUP(J973,Setup_Team!$B:$C,2,FALSE), "TDB")</f>
        <v>ECU</v>
      </c>
      <c r="L973" s="21" t="str">
        <f>VLOOKUP($A973,Location!$A:$J,8,FALSE)</f>
        <v>Curaçao</v>
      </c>
      <c r="M973" s="21" t="str">
        <f>IFERROR(VLOOKUP(L973,Setup_Team!$B:$C,2,FALSE), "TDB")</f>
        <v>CUW</v>
      </c>
      <c r="P973" s="21">
        <v>2</v>
      </c>
      <c r="Q973" s="21">
        <v>1</v>
      </c>
      <c r="R973" s="27" t="str">
        <f t="shared" si="91"/>
        <v>2-1</v>
      </c>
      <c r="S973" s="21">
        <v>0</v>
      </c>
      <c r="T973" s="20">
        <f>VLOOKUP($A973,Database!$A:$Y,10,FALSE)</f>
        <v>41</v>
      </c>
      <c r="U973" s="20">
        <f>VLOOKUP($A973,Database!$A:$Y,11,FALSE)</f>
        <v>143</v>
      </c>
      <c r="V973" s="20">
        <f>VLOOKUP($A973,Database!$A:$Y,12,FALSE)</f>
        <v>168</v>
      </c>
      <c r="W973" s="20" t="str">
        <f>VLOOKUP(A973,Database!A:M,13,FALSE)</f>
        <v>Terminé</v>
      </c>
      <c r="X973" s="20">
        <f>VLOOKUP($A973,Database!$A:$Y,20,FALSE)</f>
        <v>0</v>
      </c>
      <c r="Y973" s="20">
        <f>VLOOKUP($A973,Database!$A:$Y,21,FALSE)</f>
        <v>0</v>
      </c>
      <c r="Z973" s="20">
        <f t="shared" si="90"/>
        <v>0</v>
      </c>
      <c r="AA973" s="20">
        <f t="shared" si="86"/>
        <v>0</v>
      </c>
      <c r="AB973" s="20">
        <f t="shared" ca="1" si="87"/>
        <v>0</v>
      </c>
      <c r="AC973" s="20">
        <f t="shared" ca="1" si="88"/>
        <v>0</v>
      </c>
      <c r="AD973" s="20" t="str">
        <f ca="1">IF(AC973=0,"",IF(OR(ISBLANK(P973),ISBLANK(Q973)),"",IF(ISBLANK(VLOOKUP(A973,Database!A:AA,22,FALSE)),"",VLOOKUP(A973,Database!A:AA,22,FALSE))))</f>
        <v/>
      </c>
      <c r="AE973" s="20">
        <f ca="1">IFERROR(
   IF(
     OR(ISBLANK(P973),ISBLANK(Q973)),
     "",
     IF(
       AND(AB973&lt;&gt;"",OR(W973="Terminé",W973="En cours")),
       VLOOKUP(AD973,Setup_ScoreExactBonus!A:D,4,FALSE),
       0
     )),
  0)</f>
        <v>0</v>
      </c>
      <c r="AF973" s="21">
        <f t="shared" ca="1" si="89"/>
        <v>0</v>
      </c>
      <c r="AG973" s="21">
        <f ca="1">SUMIFS(AF$2:AF973,D$2:D973,D973)</f>
        <v>412</v>
      </c>
    </row>
    <row r="974" spans="1:33" hidden="1" x14ac:dyDescent="0.35">
      <c r="A974" s="21">
        <f>IF(ISBLANK(B974),"",COUNTIF(B$2:B974,B974))-1</f>
        <v>36</v>
      </c>
      <c r="B974" s="27">
        <v>1</v>
      </c>
      <c r="C974" s="10">
        <f>VLOOKUP($A974+IF($A974=0,1,0),Database!$A:$Y,7,FALSE)</f>
        <v>46194.25</v>
      </c>
      <c r="D974" s="21" t="str">
        <f>VLOOKUP(Pronostics!$B974,Setup_MPP!$A:$G,3,FALSE)</f>
        <v>_Nicolas_LM_</v>
      </c>
      <c r="E974" s="21" t="str">
        <f>VLOOKUP(Pronostics!$B974,Setup_MPP!$A:$G,2,FALSE)</f>
        <v>Nicolas LE MOUEL</v>
      </c>
      <c r="F974" s="21" t="str">
        <f>VLOOKUP($B974,Setup_MPP!$A:$E,4,FALSE)</f>
        <v>#F7C79D</v>
      </c>
      <c r="G974" s="21" t="str">
        <f>VLOOKUP($B974,Setup_MPP!$A:$E,5,FALSE)</f>
        <v>#FFBE85</v>
      </c>
      <c r="H974" s="21" t="str">
        <f>IFERROR(IF(AND(A974&gt;=1,A974&lt;=104),VLOOKUP($A974,Location!$A:$J,6,FALSE),IF(A974=0,"Avant l'ouverture",IF(OR(A974=105,A974=106),"Bonus"))),"")</f>
        <v>Tour 2</v>
      </c>
      <c r="I974" s="21" t="str">
        <f>IF(LEFT(H974,4)="Tour",VLOOKUP(A974,Database!$A:$C,3,FALSE),"")</f>
        <v>F</v>
      </c>
      <c r="J974" s="21" t="str">
        <f>VLOOKUP($A974,Location!$A:$J,7,FALSE)</f>
        <v>Tunisie</v>
      </c>
      <c r="K974" s="21" t="str">
        <f>IFERROR(VLOOKUP(J974,Setup_Team!$B:$C,2,FALSE), "TDB")</f>
        <v>TUN</v>
      </c>
      <c r="L974" s="21" t="str">
        <f>VLOOKUP($A974,Location!$A:$J,8,FALSE)</f>
        <v>Japon</v>
      </c>
      <c r="M974" s="21" t="str">
        <f>IFERROR(VLOOKUP(L974,Setup_Team!$B:$C,2,FALSE), "TDB")</f>
        <v>JAP</v>
      </c>
      <c r="N974" s="21" t="str">
        <f>VLOOKUP($A974,Location!$A:$J,9,FALSE)</f>
        <v>Monterrey</v>
      </c>
      <c r="O974" s="21" t="str">
        <f>VLOOKUP($A974,Location!$A:$J,10,FALSE)</f>
        <v>Estadio BBVA</v>
      </c>
      <c r="P974" s="27">
        <v>0</v>
      </c>
      <c r="Q974" s="27">
        <v>2</v>
      </c>
      <c r="R974" s="27" t="str">
        <f t="shared" si="91"/>
        <v>0-2</v>
      </c>
      <c r="S974" s="21">
        <v>0</v>
      </c>
      <c r="T974" s="20">
        <f>VLOOKUP($A974,Database!$A:$Y,10,FALSE)</f>
        <v>118</v>
      </c>
      <c r="U974" s="20">
        <f>VLOOKUP($A974,Database!$A:$Y,11,FALSE)</f>
        <v>103</v>
      </c>
      <c r="V974" s="20">
        <f>VLOOKUP($A974,Database!$A:$Y,12,FALSE)</f>
        <v>91</v>
      </c>
      <c r="W974" s="20" t="str">
        <f>VLOOKUP(A974,Database!A:M,13,FALSE)</f>
        <v>Terminé</v>
      </c>
      <c r="X974" s="20">
        <f>VLOOKUP($A974,Database!$A:$Y,20,FALSE)</f>
        <v>0</v>
      </c>
      <c r="Y974" s="20">
        <f>VLOOKUP($A974,Database!$A:$Y,21,FALSE)</f>
        <v>4</v>
      </c>
      <c r="Z974" s="20">
        <f t="shared" si="90"/>
        <v>0</v>
      </c>
      <c r="AA974" s="20">
        <f t="shared" si="86"/>
        <v>1</v>
      </c>
      <c r="AB974" s="20">
        <f t="shared" ca="1" si="87"/>
        <v>91</v>
      </c>
      <c r="AC974" s="20">
        <f t="shared" ca="1" si="88"/>
        <v>0</v>
      </c>
      <c r="AD974" s="20" t="str">
        <f ca="1">IF(AC974=0,"",IF(OR(ISBLANK(P974),ISBLANK(Q974)),"",IF(ISBLANK(VLOOKUP(A974,Database!A:AA,22,FALSE)),"",VLOOKUP(A974,Database!A:AA,22,FALSE))))</f>
        <v/>
      </c>
      <c r="AE974" s="20">
        <f ca="1">IFERROR(
   IF(
     OR(ISBLANK(P974),ISBLANK(Q974)),
     "",
     IF(
       AND(AB974&lt;&gt;"",OR(W974="Terminé",W974="En cours")),
       VLOOKUP(AD974,Setup_ScoreExactBonus!A:D,4,FALSE),
       0
     )),
  0)</f>
        <v>0</v>
      </c>
      <c r="AF974" s="21">
        <f t="shared" ca="1" si="89"/>
        <v>91</v>
      </c>
      <c r="AG974" s="21">
        <f ca="1">SUMIFS(AF$2:AF974,D$2:D974,D974)</f>
        <v>1468</v>
      </c>
    </row>
    <row r="975" spans="1:33" hidden="1" x14ac:dyDescent="0.35">
      <c r="A975" s="21">
        <f>IF(ISBLANK(B975),"",COUNTIF(B$2:B975,B975))-1</f>
        <v>36</v>
      </c>
      <c r="B975" s="27">
        <v>2</v>
      </c>
      <c r="C975" s="10">
        <f>VLOOKUP($A975+IF($A975=0,1,0),Database!$A:$Y,7,FALSE)</f>
        <v>46194.25</v>
      </c>
      <c r="D975" s="21" t="str">
        <f>VLOOKUP(Pronostics!$B975,Setup_MPP!$A:$G,3,FALSE)</f>
        <v>leaelaz</v>
      </c>
      <c r="E975" s="21" t="str">
        <f>VLOOKUP(Pronostics!$B975,Setup_MPP!$A:$G,2,FALSE)</f>
        <v>Léa EL ASERY</v>
      </c>
      <c r="F975" s="21" t="str">
        <f>VLOOKUP($B975,Setup_MPP!$A:$E,4,FALSE)</f>
        <v>#FFBEBE</v>
      </c>
      <c r="G975" s="21" t="str">
        <f>VLOOKUP($B975,Setup_MPP!$A:$E,5,FALSE)</f>
        <v>#DF6868</v>
      </c>
      <c r="H975" s="21" t="str">
        <f>IFERROR(IF(AND(A975&gt;=1,A975&lt;=104),VLOOKUP($A975,Location!$A:$J,6,FALSE),IF(A975=0,"Avant l'ouverture",IF(OR(A975=105,A975=106),"Bonus"))),"")</f>
        <v>Tour 2</v>
      </c>
      <c r="I975" s="21" t="str">
        <f>IF(LEFT(H975,4)="Tour",VLOOKUP(A975,Database!$A:$C,3,FALSE),"")</f>
        <v>F</v>
      </c>
      <c r="J975" s="21" t="str">
        <f>VLOOKUP($A975,Location!$A:$J,7,FALSE)</f>
        <v>Tunisie</v>
      </c>
      <c r="K975" s="21" t="str">
        <f>IFERROR(VLOOKUP(J975,Setup_Team!$B:$C,2,FALSE), "TDB")</f>
        <v>TUN</v>
      </c>
      <c r="L975" s="21" t="str">
        <f>VLOOKUP($A975,Location!$A:$J,8,FALSE)</f>
        <v>Japon</v>
      </c>
      <c r="M975" s="21" t="str">
        <f>IFERROR(VLOOKUP(L975,Setup_Team!$B:$C,2,FALSE), "TDB")</f>
        <v>JAP</v>
      </c>
      <c r="N975" s="21" t="str">
        <f>VLOOKUP($A975,Location!$A:$J,9,FALSE)</f>
        <v>Monterrey</v>
      </c>
      <c r="O975" s="21" t="str">
        <f>VLOOKUP($A975,Location!$A:$J,10,FALSE)</f>
        <v>Estadio BBVA</v>
      </c>
      <c r="P975" s="27">
        <v>1</v>
      </c>
      <c r="Q975" s="27">
        <v>3</v>
      </c>
      <c r="R975" s="27" t="str">
        <f t="shared" si="91"/>
        <v>1-3</v>
      </c>
      <c r="S975" s="21">
        <v>0</v>
      </c>
      <c r="T975" s="20">
        <f>VLOOKUP($A975,Database!$A:$Y,10,FALSE)</f>
        <v>118</v>
      </c>
      <c r="U975" s="20">
        <f>VLOOKUP($A975,Database!$A:$Y,11,FALSE)</f>
        <v>103</v>
      </c>
      <c r="V975" s="20">
        <f>VLOOKUP($A975,Database!$A:$Y,12,FALSE)</f>
        <v>91</v>
      </c>
      <c r="W975" s="20" t="str">
        <f>VLOOKUP(A975,Database!A:M,13,FALSE)</f>
        <v>Terminé</v>
      </c>
      <c r="X975" s="20">
        <f>VLOOKUP($A975,Database!$A:$Y,20,FALSE)</f>
        <v>0</v>
      </c>
      <c r="Y975" s="20">
        <f>VLOOKUP($A975,Database!$A:$Y,21,FALSE)</f>
        <v>4</v>
      </c>
      <c r="Z975" s="20">
        <f t="shared" si="90"/>
        <v>0</v>
      </c>
      <c r="AA975" s="20">
        <f t="shared" si="86"/>
        <v>1</v>
      </c>
      <c r="AB975" s="20">
        <f t="shared" ca="1" si="87"/>
        <v>91</v>
      </c>
      <c r="AC975" s="20">
        <f t="shared" ca="1" si="88"/>
        <v>0</v>
      </c>
      <c r="AD975" s="20" t="str">
        <f ca="1">IF(AC975=0,"",IF(OR(ISBLANK(P975),ISBLANK(Q975)),"",IF(ISBLANK(VLOOKUP(A975,Database!A:AA,22,FALSE)),"",VLOOKUP(A975,Database!A:AA,22,FALSE))))</f>
        <v/>
      </c>
      <c r="AE975" s="20">
        <f ca="1">IFERROR(
   IF(
     OR(ISBLANK(P975),ISBLANK(Q975)),
     "",
     IF(
       AND(AB975&lt;&gt;"",OR(W975="Terminé",W975="En cours")),
       VLOOKUP(AD975,Setup_ScoreExactBonus!A:D,4,FALSE),
       0
     )),
  0)</f>
        <v>0</v>
      </c>
      <c r="AF975" s="21">
        <f t="shared" ca="1" si="89"/>
        <v>91</v>
      </c>
      <c r="AG975" s="21">
        <f ca="1">SUMIFS(AF$2:AF975,D$2:D975,D975)</f>
        <v>1487</v>
      </c>
    </row>
    <row r="976" spans="1:33" hidden="1" x14ac:dyDescent="0.35">
      <c r="A976" s="21">
        <f>IF(ISBLANK(B976),"",COUNTIF(B$2:B976,B976))-1</f>
        <v>36</v>
      </c>
      <c r="B976" s="27">
        <v>3</v>
      </c>
      <c r="C976" s="10">
        <f>VLOOKUP($A976+IF($A976=0,1,0),Database!$A:$Y,7,FALSE)</f>
        <v>46194.25</v>
      </c>
      <c r="D976" s="21" t="str">
        <f>VLOOKUP(Pronostics!$B976,Setup_MPP!$A:$G,3,FALSE)</f>
        <v>PasMetalleux</v>
      </c>
      <c r="E976" s="21" t="str">
        <f>VLOOKUP(Pronostics!$B976,Setup_MPP!$A:$G,2,FALSE)</f>
        <v>Elwenn JOUBREL</v>
      </c>
      <c r="F976" s="21" t="str">
        <f>VLOOKUP($B976,Setup_MPP!$A:$E,4,FALSE)</f>
        <v>#F5C7FC</v>
      </c>
      <c r="G976" s="21" t="str">
        <f>VLOOKUP($B976,Setup_MPP!$A:$E,5,FALSE)</f>
        <v>#C489CF</v>
      </c>
      <c r="H976" s="21" t="str">
        <f>IFERROR(IF(AND(A976&gt;=1,A976&lt;=104),VLOOKUP($A976,Location!$A:$J,6,FALSE),IF(A976=0,"Avant l'ouverture",IF(OR(A976=105,A976=106),"Bonus"))),"")</f>
        <v>Tour 2</v>
      </c>
      <c r="I976" s="21" t="str">
        <f>IF(LEFT(H976,4)="Tour",VLOOKUP(A976,Database!$A:$C,3,FALSE),"")</f>
        <v>F</v>
      </c>
      <c r="J976" s="21" t="str">
        <f>VLOOKUP($A976,Location!$A:$J,7,FALSE)</f>
        <v>Tunisie</v>
      </c>
      <c r="K976" s="21" t="str">
        <f>IFERROR(VLOOKUP(J976,Setup_Team!$B:$C,2,FALSE), "TDB")</f>
        <v>TUN</v>
      </c>
      <c r="L976" s="21" t="str">
        <f>VLOOKUP($A976,Location!$A:$J,8,FALSE)</f>
        <v>Japon</v>
      </c>
      <c r="M976" s="21" t="str">
        <f>IFERROR(VLOOKUP(L976,Setup_Team!$B:$C,2,FALSE), "TDB")</f>
        <v>JAP</v>
      </c>
      <c r="N976" s="21" t="str">
        <f>VLOOKUP($A976,Location!$A:$J,9,FALSE)</f>
        <v>Monterrey</v>
      </c>
      <c r="O976" s="21" t="str">
        <f>VLOOKUP($A976,Location!$A:$J,10,FALSE)</f>
        <v>Estadio BBVA</v>
      </c>
      <c r="P976" s="27">
        <v>1</v>
      </c>
      <c r="Q976" s="27">
        <v>3</v>
      </c>
      <c r="R976" s="27" t="str">
        <f t="shared" si="91"/>
        <v>1-3</v>
      </c>
      <c r="S976" s="21">
        <v>0</v>
      </c>
      <c r="T976" s="20">
        <f>VLOOKUP($A976,Database!$A:$Y,10,FALSE)</f>
        <v>118</v>
      </c>
      <c r="U976" s="20">
        <f>VLOOKUP($A976,Database!$A:$Y,11,FALSE)</f>
        <v>103</v>
      </c>
      <c r="V976" s="20">
        <f>VLOOKUP($A976,Database!$A:$Y,12,FALSE)</f>
        <v>91</v>
      </c>
      <c r="W976" s="20" t="str">
        <f>VLOOKUP(A976,Database!A:M,13,FALSE)</f>
        <v>Terminé</v>
      </c>
      <c r="X976" s="20">
        <f>VLOOKUP($A976,Database!$A:$Y,20,FALSE)</f>
        <v>0</v>
      </c>
      <c r="Y976" s="20">
        <f>VLOOKUP($A976,Database!$A:$Y,21,FALSE)</f>
        <v>4</v>
      </c>
      <c r="Z976" s="20">
        <f t="shared" si="90"/>
        <v>0</v>
      </c>
      <c r="AA976" s="20">
        <f t="shared" si="86"/>
        <v>1</v>
      </c>
      <c r="AB976" s="20">
        <f t="shared" ca="1" si="87"/>
        <v>91</v>
      </c>
      <c r="AC976" s="20">
        <f t="shared" ca="1" si="88"/>
        <v>0</v>
      </c>
      <c r="AD976" s="20" t="str">
        <f ca="1">IF(AC976=0,"",IF(OR(ISBLANK(P976),ISBLANK(Q976)),"",IF(ISBLANK(VLOOKUP(A976,Database!A:AA,22,FALSE)),"",VLOOKUP(A976,Database!A:AA,22,FALSE))))</f>
        <v/>
      </c>
      <c r="AE976" s="20">
        <f ca="1">IFERROR(
   IF(
     OR(ISBLANK(P976),ISBLANK(Q976)),
     "",
     IF(
       AND(AB976&lt;&gt;"",OR(W976="Terminé",W976="En cours")),
       VLOOKUP(AD976,Setup_ScoreExactBonus!A:D,4,FALSE),
       0
     )),
  0)</f>
        <v>0</v>
      </c>
      <c r="AF976" s="21">
        <f t="shared" ca="1" si="89"/>
        <v>91</v>
      </c>
      <c r="AG976" s="21">
        <f ca="1">SUMIFS(AF$2:AF976,D$2:D976,D976)</f>
        <v>1620</v>
      </c>
    </row>
    <row r="977" spans="1:33" hidden="1" x14ac:dyDescent="0.35">
      <c r="A977" s="21">
        <f>IF(ISBLANK(B977),"",COUNTIF(B$2:B977,B977))-1</f>
        <v>36</v>
      </c>
      <c r="B977" s="27">
        <v>4</v>
      </c>
      <c r="C977" s="10">
        <f>VLOOKUP($A977+IF($A977=0,1,0),Database!$A:$Y,7,FALSE)</f>
        <v>46194.25</v>
      </c>
      <c r="D977" s="21" t="str">
        <f>VLOOKUP(Pronostics!$B977,Setup_MPP!$A:$G,3,FALSE)</f>
        <v>Popo444</v>
      </c>
      <c r="E977" s="21" t="str">
        <f>VLOOKUP(Pronostics!$B977,Setup_MPP!$A:$G,2,FALSE)</f>
        <v>Pauline OLIVIER</v>
      </c>
      <c r="F977" s="21" t="str">
        <f>VLOOKUP($B977,Setup_MPP!$A:$E,4,FALSE)</f>
        <v>#A5EA7F</v>
      </c>
      <c r="G977" s="21" t="str">
        <f>VLOOKUP($B977,Setup_MPP!$A:$E,5,FALSE)</f>
        <v>#80C65A</v>
      </c>
      <c r="H977" s="21" t="str">
        <f>IFERROR(IF(AND(A977&gt;=1,A977&lt;=104),VLOOKUP($A977,Location!$A:$J,6,FALSE),IF(A977=0,"Avant l'ouverture",IF(OR(A977=105,A977=106),"Bonus"))),"")</f>
        <v>Tour 2</v>
      </c>
      <c r="I977" s="21" t="str">
        <f>IF(LEFT(H977,4)="Tour",VLOOKUP(A977,Database!$A:$C,3,FALSE),"")</f>
        <v>F</v>
      </c>
      <c r="J977" s="21" t="str">
        <f>VLOOKUP($A977,Location!$A:$J,7,FALSE)</f>
        <v>Tunisie</v>
      </c>
      <c r="K977" s="21" t="str">
        <f>IFERROR(VLOOKUP(J977,Setup_Team!$B:$C,2,FALSE), "TDB")</f>
        <v>TUN</v>
      </c>
      <c r="L977" s="21" t="str">
        <f>VLOOKUP($A977,Location!$A:$J,8,FALSE)</f>
        <v>Japon</v>
      </c>
      <c r="M977" s="21" t="str">
        <f>IFERROR(VLOOKUP(L977,Setup_Team!$B:$C,2,FALSE), "TDB")</f>
        <v>JAP</v>
      </c>
      <c r="N977" s="21" t="str">
        <f>VLOOKUP($A977,Location!$A:$J,9,FALSE)</f>
        <v>Monterrey</v>
      </c>
      <c r="O977" s="21" t="str">
        <f>VLOOKUP($A977,Location!$A:$J,10,FALSE)</f>
        <v>Estadio BBVA</v>
      </c>
      <c r="P977" s="27">
        <v>1</v>
      </c>
      <c r="Q977" s="27">
        <v>1</v>
      </c>
      <c r="R977" s="27" t="str">
        <f t="shared" si="91"/>
        <v>1-1</v>
      </c>
      <c r="S977" s="21">
        <v>0</v>
      </c>
      <c r="T977" s="20">
        <f>VLOOKUP($A977,Database!$A:$Y,10,FALSE)</f>
        <v>118</v>
      </c>
      <c r="U977" s="20">
        <f>VLOOKUP($A977,Database!$A:$Y,11,FALSE)</f>
        <v>103</v>
      </c>
      <c r="V977" s="20">
        <f>VLOOKUP($A977,Database!$A:$Y,12,FALSE)</f>
        <v>91</v>
      </c>
      <c r="W977" s="20" t="str">
        <f>VLOOKUP(A977,Database!A:M,13,FALSE)</f>
        <v>Terminé</v>
      </c>
      <c r="X977" s="20">
        <f>VLOOKUP($A977,Database!$A:$Y,20,FALSE)</f>
        <v>0</v>
      </c>
      <c r="Y977" s="20">
        <f>VLOOKUP($A977,Database!$A:$Y,21,FALSE)</f>
        <v>4</v>
      </c>
      <c r="Z977" s="20">
        <f t="shared" si="90"/>
        <v>0</v>
      </c>
      <c r="AA977" s="20">
        <f t="shared" si="86"/>
        <v>0</v>
      </c>
      <c r="AB977" s="20">
        <f t="shared" ca="1" si="87"/>
        <v>0</v>
      </c>
      <c r="AC977" s="20">
        <f t="shared" ca="1" si="88"/>
        <v>0</v>
      </c>
      <c r="AD977" s="20" t="str">
        <f ca="1">IF(AC977=0,"",IF(OR(ISBLANK(P977),ISBLANK(Q977)),"",IF(ISBLANK(VLOOKUP(A977,Database!A:AA,22,FALSE)),"",VLOOKUP(A977,Database!A:AA,22,FALSE))))</f>
        <v/>
      </c>
      <c r="AE977" s="20">
        <f ca="1">IFERROR(
   IF(
     OR(ISBLANK(P977),ISBLANK(Q977)),
     "",
     IF(
       AND(AB977&lt;&gt;"",OR(W977="Terminé",W977="En cours")),
       VLOOKUP(AD977,Setup_ScoreExactBonus!A:D,4,FALSE),
       0
     )),
  0)</f>
        <v>0</v>
      </c>
      <c r="AF977" s="21">
        <f t="shared" ca="1" si="89"/>
        <v>0</v>
      </c>
      <c r="AG977" s="21">
        <f ca="1">SUMIFS(AF$2:AF977,D$2:D977,D977)</f>
        <v>1092</v>
      </c>
    </row>
    <row r="978" spans="1:33" hidden="1" x14ac:dyDescent="0.35">
      <c r="A978" s="21">
        <f>IF(ISBLANK(B978),"",COUNTIF(B$2:B978,B978))-1</f>
        <v>36</v>
      </c>
      <c r="B978" s="27">
        <v>5</v>
      </c>
      <c r="C978" s="10">
        <f>VLOOKUP($A978+IF($A978=0,1,0),Database!$A:$Y,7,FALSE)</f>
        <v>46194.25</v>
      </c>
      <c r="D978" s="21" t="str">
        <f>VLOOKUP(Pronostics!$B978,Setup_MPP!$A:$G,3,FALSE)</f>
        <v>_Jujul</v>
      </c>
      <c r="E978" s="21" t="str">
        <f>VLOOKUP(Pronostics!$B978,Setup_MPP!$A:$G,2,FALSE)</f>
        <v>Julie BOISSIERE</v>
      </c>
      <c r="F978" s="21" t="str">
        <f>VLOOKUP($B978,Setup_MPP!$A:$E,4,FALSE)</f>
        <v>#D890FF</v>
      </c>
      <c r="G978" s="21" t="str">
        <f>VLOOKUP($B978,Setup_MPP!$A:$E,5,FALSE)</f>
        <v>#B750EF</v>
      </c>
      <c r="H978" s="21" t="str">
        <f>IFERROR(IF(AND(A978&gt;=1,A978&lt;=104),VLOOKUP($A978,Location!$A:$J,6,FALSE),IF(A978=0,"Avant l'ouverture",IF(OR(A978=105,A978=106),"Bonus"))),"")</f>
        <v>Tour 2</v>
      </c>
      <c r="I978" s="21" t="str">
        <f>IF(LEFT(H978,4)="Tour",VLOOKUP(A978,Database!$A:$C,3,FALSE),"")</f>
        <v>F</v>
      </c>
      <c r="J978" s="21" t="str">
        <f>VLOOKUP($A978,Location!$A:$J,7,FALSE)</f>
        <v>Tunisie</v>
      </c>
      <c r="K978" s="21" t="str">
        <f>IFERROR(VLOOKUP(J978,Setup_Team!$B:$C,2,FALSE), "TDB")</f>
        <v>TUN</v>
      </c>
      <c r="L978" s="21" t="str">
        <f>VLOOKUP($A978,Location!$A:$J,8,FALSE)</f>
        <v>Japon</v>
      </c>
      <c r="M978" s="21" t="str">
        <f>IFERROR(VLOOKUP(L978,Setup_Team!$B:$C,2,FALSE), "TDB")</f>
        <v>JAP</v>
      </c>
      <c r="N978" s="21" t="str">
        <f>VLOOKUP($A978,Location!$A:$J,9,FALSE)</f>
        <v>Monterrey</v>
      </c>
      <c r="O978" s="21" t="str">
        <f>VLOOKUP($A978,Location!$A:$J,10,FALSE)</f>
        <v>Estadio BBVA</v>
      </c>
      <c r="P978" s="27"/>
      <c r="Q978" s="27"/>
      <c r="R978" s="27" t="str">
        <f t="shared" si="91"/>
        <v>0-0</v>
      </c>
      <c r="S978" s="21">
        <v>0</v>
      </c>
      <c r="T978" s="20">
        <f>VLOOKUP($A978,Database!$A:$Y,10,FALSE)</f>
        <v>118</v>
      </c>
      <c r="U978" s="20">
        <f>VLOOKUP($A978,Database!$A:$Y,11,FALSE)</f>
        <v>103</v>
      </c>
      <c r="V978" s="20">
        <f>VLOOKUP($A978,Database!$A:$Y,12,FALSE)</f>
        <v>91</v>
      </c>
      <c r="W978" s="20" t="str">
        <f>VLOOKUP(A978,Database!A:M,13,FALSE)</f>
        <v>Terminé</v>
      </c>
      <c r="X978" s="20">
        <f>VLOOKUP($A978,Database!$A:$Y,20,FALSE)</f>
        <v>0</v>
      </c>
      <c r="Y978" s="20">
        <f>VLOOKUP($A978,Database!$A:$Y,21,FALSE)</f>
        <v>4</v>
      </c>
      <c r="Z978" s="20">
        <f t="shared" si="90"/>
        <v>1</v>
      </c>
      <c r="AA978" s="20" t="str">
        <f t="shared" si="86"/>
        <v/>
      </c>
      <c r="AB978" s="20">
        <f t="shared" ca="1" si="87"/>
        <v>0</v>
      </c>
      <c r="AC978" s="20">
        <f t="shared" ca="1" si="88"/>
        <v>0</v>
      </c>
      <c r="AD978" s="20" t="str">
        <f ca="1">IF(AC978=0,"",IF(OR(ISBLANK(P978),ISBLANK(Q978)),"",IF(ISBLANK(VLOOKUP(A978,Database!A:AA,22,FALSE)),"",VLOOKUP(A978,Database!A:AA,22,FALSE))))</f>
        <v/>
      </c>
      <c r="AE978" s="20" t="str">
        <f>IFERROR(
   IF(
     OR(ISBLANK(P978),ISBLANK(Q978)),
     "",
     IF(
       AND(AB978&lt;&gt;"",OR(W978="Terminé",W978="En cours")),
       VLOOKUP(AD978,Setup_ScoreExactBonus!A:D,4,FALSE),
       0
     )),
  0)</f>
        <v/>
      </c>
      <c r="AF978" s="21">
        <f t="shared" si="89"/>
        <v>0</v>
      </c>
      <c r="AG978" s="21">
        <f ca="1">SUMIFS(AF$2:AF978,D$2:D978,D978)</f>
        <v>718</v>
      </c>
    </row>
    <row r="979" spans="1:33" hidden="1" x14ac:dyDescent="0.35">
      <c r="A979" s="21">
        <f>IF(ISBLANK(B979),"",COUNTIF(B$2:B979,B979))-1</f>
        <v>36</v>
      </c>
      <c r="B979" s="27">
        <v>6</v>
      </c>
      <c r="C979" s="10">
        <f>VLOOKUP($A979+IF($A979=0,1,0),Database!$A:$Y,7,FALSE)</f>
        <v>46194.25</v>
      </c>
      <c r="D979" s="21" t="str">
        <f>VLOOKUP(Pronostics!$B979,Setup_MPP!$A:$G,3,FALSE)</f>
        <v>Julay</v>
      </c>
      <c r="E979" s="21" t="str">
        <f>VLOOKUP(Pronostics!$B979,Setup_MPP!$A:$G,2,FALSE)</f>
        <v>Julie BOUCHARD</v>
      </c>
      <c r="F979" s="21" t="str">
        <f>VLOOKUP($B979,Setup_MPP!$A:$E,4,FALSE)</f>
        <v>#A6F7B1</v>
      </c>
      <c r="G979" s="21" t="str">
        <f>VLOOKUP($B979,Setup_MPP!$A:$E,5,FALSE)</f>
        <v>#6EC179</v>
      </c>
      <c r="H979" s="21" t="str">
        <f>IFERROR(IF(AND(A979&gt;=1,A979&lt;=104),VLOOKUP($A979,Location!$A:$J,6,FALSE),IF(A979=0,"Avant l'ouverture",IF(OR(A979=105,A979=106),"Bonus"))),"")</f>
        <v>Tour 2</v>
      </c>
      <c r="I979" s="21" t="str">
        <f>IF(LEFT(H979,4)="Tour",VLOOKUP(A979,Database!$A:$C,3,FALSE),"")</f>
        <v>F</v>
      </c>
      <c r="J979" s="21" t="str">
        <f>VLOOKUP($A979,Location!$A:$J,7,FALSE)</f>
        <v>Tunisie</v>
      </c>
      <c r="K979" s="21" t="str">
        <f>IFERROR(VLOOKUP(J979,Setup_Team!$B:$C,2,FALSE), "TDB")</f>
        <v>TUN</v>
      </c>
      <c r="L979" s="21" t="str">
        <f>VLOOKUP($A979,Location!$A:$J,8,FALSE)</f>
        <v>Japon</v>
      </c>
      <c r="M979" s="21" t="str">
        <f>IFERROR(VLOOKUP(L979,Setup_Team!$B:$C,2,FALSE), "TDB")</f>
        <v>JAP</v>
      </c>
      <c r="N979" s="21" t="str">
        <f>VLOOKUP($A979,Location!$A:$J,9,FALSE)</f>
        <v>Monterrey</v>
      </c>
      <c r="O979" s="21" t="str">
        <f>VLOOKUP($A979,Location!$A:$J,10,FALSE)</f>
        <v>Estadio BBVA</v>
      </c>
      <c r="P979" s="27">
        <v>0</v>
      </c>
      <c r="Q979" s="27">
        <v>2</v>
      </c>
      <c r="R979" s="27" t="str">
        <f t="shared" si="91"/>
        <v>0-2</v>
      </c>
      <c r="S979" s="21">
        <v>0</v>
      </c>
      <c r="T979" s="20">
        <f>VLOOKUP($A979,Database!$A:$Y,10,FALSE)</f>
        <v>118</v>
      </c>
      <c r="U979" s="20">
        <f>VLOOKUP($A979,Database!$A:$Y,11,FALSE)</f>
        <v>103</v>
      </c>
      <c r="V979" s="20">
        <f>VLOOKUP($A979,Database!$A:$Y,12,FALSE)</f>
        <v>91</v>
      </c>
      <c r="W979" s="20" t="str">
        <f>VLOOKUP(A979,Database!A:M,13,FALSE)</f>
        <v>Terminé</v>
      </c>
      <c r="X979" s="20">
        <f>VLOOKUP($A979,Database!$A:$Y,20,FALSE)</f>
        <v>0</v>
      </c>
      <c r="Y979" s="20">
        <f>VLOOKUP($A979,Database!$A:$Y,21,FALSE)</f>
        <v>4</v>
      </c>
      <c r="Z979" s="20">
        <f t="shared" si="90"/>
        <v>0</v>
      </c>
      <c r="AA979" s="20">
        <f t="shared" si="86"/>
        <v>1</v>
      </c>
      <c r="AB979" s="20">
        <f t="shared" ca="1" si="87"/>
        <v>91</v>
      </c>
      <c r="AC979" s="20">
        <f t="shared" ca="1" si="88"/>
        <v>0</v>
      </c>
      <c r="AD979" s="20" t="str">
        <f ca="1">IF(AC979=0,"",IF(OR(ISBLANK(P979),ISBLANK(Q979)),"",IF(ISBLANK(VLOOKUP(A979,Database!A:AA,22,FALSE)),"",VLOOKUP(A979,Database!A:AA,22,FALSE))))</f>
        <v/>
      </c>
      <c r="AE979" s="20">
        <f ca="1">IFERROR(
   IF(
     OR(ISBLANK(P979),ISBLANK(Q979)),
     "",
     IF(
       AND(AB979&lt;&gt;"",OR(W979="Terminé",W979="En cours")),
       VLOOKUP(AD979,Setup_ScoreExactBonus!A:D,4,FALSE),
       0
     )),
  0)</f>
        <v>0</v>
      </c>
      <c r="AF979" s="21">
        <f t="shared" ca="1" si="89"/>
        <v>91</v>
      </c>
      <c r="AG979" s="21">
        <f ca="1">SUMIFS(AF$2:AF979,D$2:D979,D979)</f>
        <v>1444</v>
      </c>
    </row>
    <row r="980" spans="1:33" hidden="1" x14ac:dyDescent="0.35">
      <c r="A980" s="21">
        <f>IF(ISBLANK(B980),"",COUNTIF(B$2:B980,B980))-1</f>
        <v>36</v>
      </c>
      <c r="B980" s="27">
        <v>7</v>
      </c>
      <c r="C980" s="10">
        <f>VLOOKUP($A980+IF($A980=0,1,0),Database!$A:$Y,7,FALSE)</f>
        <v>46194.25</v>
      </c>
      <c r="D980" s="21" t="str">
        <f>VLOOKUP(Pronostics!$B980,Setup_MPP!$A:$G,3,FALSE)</f>
        <v>__Vince__</v>
      </c>
      <c r="E980" s="21" t="str">
        <f>VLOOKUP(Pronostics!$B980,Setup_MPP!$A:$G,2,FALSE)</f>
        <v>Vincent FRAYSSE</v>
      </c>
      <c r="F980" s="21" t="str">
        <f>VLOOKUP($B980,Setup_MPP!$A:$E,4,FALSE)</f>
        <v>#B2EAE8</v>
      </c>
      <c r="G980" s="21" t="str">
        <f>VLOOKUP($B980,Setup_MPP!$A:$E,5,FALSE)</f>
        <v>#6CB4B1</v>
      </c>
      <c r="H980" s="21" t="str">
        <f>IFERROR(IF(AND(A980&gt;=1,A980&lt;=104),VLOOKUP($A980,Location!$A:$J,6,FALSE),IF(A980=0,"Avant l'ouverture",IF(OR(A980=105,A980=106),"Bonus"))),"")</f>
        <v>Tour 2</v>
      </c>
      <c r="I980" s="21" t="str">
        <f>IF(LEFT(H980,4)="Tour",VLOOKUP(A980,Database!$A:$C,3,FALSE),"")</f>
        <v>F</v>
      </c>
      <c r="J980" s="21" t="str">
        <f>VLOOKUP($A980,Location!$A:$J,7,FALSE)</f>
        <v>Tunisie</v>
      </c>
      <c r="K980" s="21" t="str">
        <f>IFERROR(VLOOKUP(J980,Setup_Team!$B:$C,2,FALSE), "TDB")</f>
        <v>TUN</v>
      </c>
      <c r="L980" s="21" t="str">
        <f>VLOOKUP($A980,Location!$A:$J,8,FALSE)</f>
        <v>Japon</v>
      </c>
      <c r="M980" s="21" t="str">
        <f>IFERROR(VLOOKUP(L980,Setup_Team!$B:$C,2,FALSE), "TDB")</f>
        <v>JAP</v>
      </c>
      <c r="N980" s="21" t="str">
        <f>VLOOKUP($A980,Location!$A:$J,9,FALSE)</f>
        <v>Monterrey</v>
      </c>
      <c r="O980" s="21" t="str">
        <f>VLOOKUP($A980,Location!$A:$J,10,FALSE)</f>
        <v>Estadio BBVA</v>
      </c>
      <c r="P980" s="27">
        <v>1</v>
      </c>
      <c r="Q980" s="27">
        <v>2</v>
      </c>
      <c r="R980" s="27" t="str">
        <f t="shared" si="91"/>
        <v>1-2</v>
      </c>
      <c r="S980" s="21">
        <v>0</v>
      </c>
      <c r="T980" s="20">
        <f>VLOOKUP($A980,Database!$A:$Y,10,FALSE)</f>
        <v>118</v>
      </c>
      <c r="U980" s="20">
        <f>VLOOKUP($A980,Database!$A:$Y,11,FALSE)</f>
        <v>103</v>
      </c>
      <c r="V980" s="20">
        <f>VLOOKUP($A980,Database!$A:$Y,12,FALSE)</f>
        <v>91</v>
      </c>
      <c r="W980" s="20" t="str">
        <f>VLOOKUP(A980,Database!A:M,13,FALSE)</f>
        <v>Terminé</v>
      </c>
      <c r="X980" s="20">
        <f>VLOOKUP($A980,Database!$A:$Y,20,FALSE)</f>
        <v>0</v>
      </c>
      <c r="Y980" s="20">
        <f>VLOOKUP($A980,Database!$A:$Y,21,FALSE)</f>
        <v>4</v>
      </c>
      <c r="Z980" s="20">
        <f t="shared" si="90"/>
        <v>0</v>
      </c>
      <c r="AA980" s="20">
        <f t="shared" si="86"/>
        <v>1</v>
      </c>
      <c r="AB980" s="20">
        <f t="shared" ca="1" si="87"/>
        <v>91</v>
      </c>
      <c r="AC980" s="20">
        <f t="shared" ca="1" si="88"/>
        <v>0</v>
      </c>
      <c r="AD980" s="20" t="str">
        <f ca="1">IF(AC980=0,"",IF(OR(ISBLANK(P980),ISBLANK(Q980)),"",IF(ISBLANK(VLOOKUP(A980,Database!A:AA,22,FALSE)),"",VLOOKUP(A980,Database!A:AA,22,FALSE))))</f>
        <v/>
      </c>
      <c r="AE980" s="20">
        <f ca="1">IFERROR(
   IF(
     OR(ISBLANK(P980),ISBLANK(Q980)),
     "",
     IF(
       AND(AB980&lt;&gt;"",OR(W980="Terminé",W980="En cours")),
       VLOOKUP(AD980,Setup_ScoreExactBonus!A:D,4,FALSE),
       0
     )),
  0)</f>
        <v>0</v>
      </c>
      <c r="AF980" s="21">
        <f t="shared" ca="1" si="89"/>
        <v>91</v>
      </c>
      <c r="AG980" s="21">
        <f ca="1">SUMIFS(AF$2:AF980,D$2:D980,D980)</f>
        <v>963</v>
      </c>
    </row>
    <row r="981" spans="1:33" hidden="1" x14ac:dyDescent="0.35">
      <c r="A981" s="21">
        <f>IF(ISBLANK(B981),"",COUNTIF(B$2:B981,B981))-1</f>
        <v>36</v>
      </c>
      <c r="B981" s="27">
        <v>8</v>
      </c>
      <c r="C981" s="10">
        <f>VLOOKUP($A981+IF($A981=0,1,0),Database!$A:$Y,7,FALSE)</f>
        <v>46194.25</v>
      </c>
      <c r="D981" s="21" t="str">
        <f>VLOOKUP(Pronostics!$B981,Setup_MPP!$A:$G,3,FALSE)</f>
        <v>Louuiiis</v>
      </c>
      <c r="E981" s="21" t="str">
        <f>VLOOKUP(Pronostics!$B981,Setup_MPP!$A:$G,2,FALSE)</f>
        <v>Louis HARLE</v>
      </c>
      <c r="F981" s="21" t="str">
        <f>VLOOKUP($B981,Setup_MPP!$A:$E,4,FALSE)</f>
        <v>#EEF7B1</v>
      </c>
      <c r="G981" s="21" t="str">
        <f>VLOOKUP($B981,Setup_MPP!$A:$E,5,FALSE)</f>
        <v>#C1CB7D</v>
      </c>
      <c r="H981" s="21" t="str">
        <f>IFERROR(IF(AND(A981&gt;=1,A981&lt;=104),VLOOKUP($A981,Location!$A:$J,6,FALSE),IF(A981=0,"Avant l'ouverture",IF(OR(A981=105,A981=106),"Bonus"))),"")</f>
        <v>Tour 2</v>
      </c>
      <c r="I981" s="21" t="str">
        <f>IF(LEFT(H981,4)="Tour",VLOOKUP(A981,Database!$A:$C,3,FALSE),"")</f>
        <v>F</v>
      </c>
      <c r="J981" s="21" t="str">
        <f>VLOOKUP($A981,Location!$A:$J,7,FALSE)</f>
        <v>Tunisie</v>
      </c>
      <c r="K981" s="21" t="str">
        <f>IFERROR(VLOOKUP(J981,Setup_Team!$B:$C,2,FALSE), "TDB")</f>
        <v>TUN</v>
      </c>
      <c r="L981" s="21" t="str">
        <f>VLOOKUP($A981,Location!$A:$J,8,FALSE)</f>
        <v>Japon</v>
      </c>
      <c r="M981" s="21" t="str">
        <f>IFERROR(VLOOKUP(L981,Setup_Team!$B:$C,2,FALSE), "TDB")</f>
        <v>JAP</v>
      </c>
      <c r="N981" s="21" t="str">
        <f>VLOOKUP($A981,Location!$A:$J,9,FALSE)</f>
        <v>Monterrey</v>
      </c>
      <c r="O981" s="21" t="str">
        <f>VLOOKUP($A981,Location!$A:$J,10,FALSE)</f>
        <v>Estadio BBVA</v>
      </c>
      <c r="P981" s="27">
        <v>1</v>
      </c>
      <c r="Q981" s="27">
        <v>1</v>
      </c>
      <c r="R981" s="27" t="str">
        <f t="shared" si="91"/>
        <v>1-1</v>
      </c>
      <c r="S981" s="21">
        <v>0</v>
      </c>
      <c r="T981" s="20">
        <f>VLOOKUP($A981,Database!$A:$Y,10,FALSE)</f>
        <v>118</v>
      </c>
      <c r="U981" s="20">
        <f>VLOOKUP($A981,Database!$A:$Y,11,FALSE)</f>
        <v>103</v>
      </c>
      <c r="V981" s="20">
        <f>VLOOKUP($A981,Database!$A:$Y,12,FALSE)</f>
        <v>91</v>
      </c>
      <c r="W981" s="20" t="str">
        <f>VLOOKUP(A981,Database!A:M,13,FALSE)</f>
        <v>Terminé</v>
      </c>
      <c r="X981" s="20">
        <f>VLOOKUP($A981,Database!$A:$Y,20,FALSE)</f>
        <v>0</v>
      </c>
      <c r="Y981" s="20">
        <f>VLOOKUP($A981,Database!$A:$Y,21,FALSE)</f>
        <v>4</v>
      </c>
      <c r="Z981" s="20">
        <f t="shared" si="90"/>
        <v>0</v>
      </c>
      <c r="AA981" s="20">
        <f t="shared" si="86"/>
        <v>0</v>
      </c>
      <c r="AB981" s="20">
        <f t="shared" ca="1" si="87"/>
        <v>0</v>
      </c>
      <c r="AC981" s="20">
        <f t="shared" ca="1" si="88"/>
        <v>0</v>
      </c>
      <c r="AD981" s="20" t="str">
        <f ca="1">IF(AC981=0,"",IF(OR(ISBLANK(P981),ISBLANK(Q981)),"",IF(ISBLANK(VLOOKUP(A981,Database!A:AA,22,FALSE)),"",VLOOKUP(A981,Database!A:AA,22,FALSE))))</f>
        <v/>
      </c>
      <c r="AE981" s="20">
        <f ca="1">IFERROR(
   IF(
     OR(ISBLANK(P981),ISBLANK(Q981)),
     "",
     IF(
       AND(AB981&lt;&gt;"",OR(W981="Terminé",W981="En cours")),
       VLOOKUP(AD981,Setup_ScoreExactBonus!A:D,4,FALSE),
       0
     )),
  0)</f>
        <v>0</v>
      </c>
      <c r="AF981" s="21">
        <f t="shared" ca="1" si="89"/>
        <v>0</v>
      </c>
      <c r="AG981" s="21">
        <f ca="1">SUMIFS(AF$2:AF981,D$2:D981,D981)</f>
        <v>1173</v>
      </c>
    </row>
    <row r="982" spans="1:33" x14ac:dyDescent="0.35">
      <c r="A982" s="21">
        <f>IF(ISBLANK(B982),"",COUNTIF(B$2:B982,B982))-1</f>
        <v>36</v>
      </c>
      <c r="B982" s="27">
        <v>9</v>
      </c>
      <c r="C982" s="10">
        <f>VLOOKUP($A982+IF($A982=0,1,0),Database!$A:$Y,7,FALSE)</f>
        <v>46194.25</v>
      </c>
      <c r="D982" s="21" t="str">
        <f>VLOOKUP(Pronostics!$B982,Setup_MPP!$A:$G,3,FALSE)</f>
        <v>Aurelien_dpq</v>
      </c>
      <c r="E982" s="21" t="str">
        <f>VLOOKUP(Pronostics!$B982,Setup_MPP!$A:$G,2,FALSE)</f>
        <v>Aurélien DE POULPIQUET</v>
      </c>
      <c r="F982" s="21" t="str">
        <f>VLOOKUP($B982,Setup_MPP!$A:$E,4,FALSE)</f>
        <v>#F4EA9D</v>
      </c>
      <c r="G982" s="21" t="str">
        <f>VLOOKUP($B982,Setup_MPP!$A:$E,5,FALSE)</f>
        <v>#D2C458</v>
      </c>
      <c r="H982" s="21" t="str">
        <f>IFERROR(IF(AND(A982&gt;=1,A982&lt;=104),VLOOKUP($A982,Location!$A:$J,6,FALSE),IF(A982=0,"Avant l'ouverture",IF(OR(A982=105,A982=106),"Bonus"))),"")</f>
        <v>Tour 2</v>
      </c>
      <c r="I982" s="21" t="str">
        <f>IF(LEFT(H982,4)="Tour",VLOOKUP(A982,Database!$A:$C,3,FALSE),"")</f>
        <v>F</v>
      </c>
      <c r="J982" s="21" t="str">
        <f>VLOOKUP($A982,Location!$A:$J,7,FALSE)</f>
        <v>Tunisie</v>
      </c>
      <c r="K982" s="21" t="str">
        <f>IFERROR(VLOOKUP(J982,Setup_Team!$B:$C,2,FALSE), "TDB")</f>
        <v>TUN</v>
      </c>
      <c r="L982" s="21" t="str">
        <f>VLOOKUP($A982,Location!$A:$J,8,FALSE)</f>
        <v>Japon</v>
      </c>
      <c r="M982" s="21" t="str">
        <f>IFERROR(VLOOKUP(L982,Setup_Team!$B:$C,2,FALSE), "TDB")</f>
        <v>JAP</v>
      </c>
      <c r="N982" s="21" t="str">
        <f>VLOOKUP($A982,Location!$A:$J,9,FALSE)</f>
        <v>Monterrey</v>
      </c>
      <c r="O982" s="21" t="str">
        <f>VLOOKUP($A982,Location!$A:$J,10,FALSE)</f>
        <v>Estadio BBVA</v>
      </c>
      <c r="P982" s="27">
        <v>0</v>
      </c>
      <c r="Q982" s="27">
        <v>2</v>
      </c>
      <c r="R982" s="27" t="str">
        <f t="shared" si="91"/>
        <v>0-2</v>
      </c>
      <c r="S982" s="21">
        <v>1</v>
      </c>
      <c r="T982" s="20">
        <f>VLOOKUP($A982,Database!$A:$Y,10,FALSE)</f>
        <v>118</v>
      </c>
      <c r="U982" s="20">
        <f>VLOOKUP($A982,Database!$A:$Y,11,FALSE)</f>
        <v>103</v>
      </c>
      <c r="V982" s="20">
        <f>VLOOKUP($A982,Database!$A:$Y,12,FALSE)</f>
        <v>91</v>
      </c>
      <c r="W982" s="20" t="str">
        <f>VLOOKUP(A982,Database!A:M,13,FALSE)</f>
        <v>Terminé</v>
      </c>
      <c r="X982" s="20">
        <f>VLOOKUP($A982,Database!$A:$Y,20,FALSE)</f>
        <v>0</v>
      </c>
      <c r="Y982" s="20">
        <f>VLOOKUP($A982,Database!$A:$Y,21,FALSE)</f>
        <v>4</v>
      </c>
      <c r="Z982" s="20">
        <f t="shared" si="90"/>
        <v>0</v>
      </c>
      <c r="AA982" s="20">
        <f t="shared" si="86"/>
        <v>1</v>
      </c>
      <c r="AB982" s="20">
        <f t="shared" ca="1" si="87"/>
        <v>91</v>
      </c>
      <c r="AC982" s="20">
        <f t="shared" ca="1" si="88"/>
        <v>0</v>
      </c>
      <c r="AD982" s="20" t="str">
        <f ca="1">IF(AC982=0,"",IF(OR(ISBLANK(P982),ISBLANK(Q982)),"",IF(ISBLANK(VLOOKUP(A982,Database!A:AA,22,FALSE)),"",VLOOKUP(A982,Database!A:AA,22,FALSE))))</f>
        <v/>
      </c>
      <c r="AE982" s="20">
        <f ca="1">IFERROR(
   IF(
     OR(ISBLANK(P982),ISBLANK(Q982)),
     "",
     IF(
       AND(AB982&lt;&gt;"",OR(W982="Terminé",W982="En cours")),
       VLOOKUP(AD982,Setup_ScoreExactBonus!A:D,4,FALSE),
       0
     )),
  0)</f>
        <v>0</v>
      </c>
      <c r="AF982" s="21">
        <f t="shared" ca="1" si="89"/>
        <v>182</v>
      </c>
      <c r="AG982" s="21">
        <f ca="1">SUMIFS(AF$2:AF982,D$2:D982,D982)</f>
        <v>1356</v>
      </c>
    </row>
    <row r="983" spans="1:33" hidden="1" x14ac:dyDescent="0.35">
      <c r="A983" s="21">
        <f>IF(ISBLANK(B983),"",COUNTIF(B$2:B983,B983))-1</f>
        <v>36</v>
      </c>
      <c r="B983" s="27">
        <v>10</v>
      </c>
      <c r="C983" s="10">
        <f>VLOOKUP($A983+IF($A983=0,1,0),Database!$A:$Y,7,FALSE)</f>
        <v>46194.25</v>
      </c>
      <c r="D983" s="21" t="str">
        <f>VLOOKUP(Pronostics!$B983,Setup_MPP!$A:$G,3,FALSE)</f>
        <v>RandomPaul</v>
      </c>
      <c r="E983" s="21" t="str">
        <f>VLOOKUP(Pronostics!$B983,Setup_MPP!$A:$G,2,FALSE)</f>
        <v>Paul MONTESINOS</v>
      </c>
      <c r="F983" s="21" t="str">
        <f>VLOOKUP($B983,Setup_MPP!$A:$E,4,FALSE)</f>
        <v>#C4B0FF</v>
      </c>
      <c r="G983" s="21" t="str">
        <f>VLOOKUP($B983,Setup_MPP!$A:$E,5,FALSE)</f>
        <v>#7F66C8</v>
      </c>
      <c r="H983" s="21" t="str">
        <f>IFERROR(IF(AND(A983&gt;=1,A983&lt;=104),VLOOKUP($A983,Location!$A:$J,6,FALSE),IF(A983=0,"Avant l'ouverture",IF(OR(A983=105,A983=106),"Bonus"))),"")</f>
        <v>Tour 2</v>
      </c>
      <c r="I983" s="21" t="str">
        <f>IF(LEFT(H983,4)="Tour",VLOOKUP(A983,Database!$A:$C,3,FALSE),"")</f>
        <v>F</v>
      </c>
      <c r="J983" s="21" t="str">
        <f>VLOOKUP($A983,Location!$A:$J,7,FALSE)</f>
        <v>Tunisie</v>
      </c>
      <c r="K983" s="21" t="str">
        <f>IFERROR(VLOOKUP(J983,Setup_Team!$B:$C,2,FALSE), "TDB")</f>
        <v>TUN</v>
      </c>
      <c r="L983" s="21" t="str">
        <f>VLOOKUP($A983,Location!$A:$J,8,FALSE)</f>
        <v>Japon</v>
      </c>
      <c r="M983" s="21" t="str">
        <f>IFERROR(VLOOKUP(L983,Setup_Team!$B:$C,2,FALSE), "TDB")</f>
        <v>JAP</v>
      </c>
      <c r="N983" s="21" t="str">
        <f>VLOOKUP($A983,Location!$A:$J,9,FALSE)</f>
        <v>Monterrey</v>
      </c>
      <c r="O983" s="21" t="str">
        <f>VLOOKUP($A983,Location!$A:$J,10,FALSE)</f>
        <v>Estadio BBVA</v>
      </c>
      <c r="P983" s="27">
        <v>1</v>
      </c>
      <c r="Q983" s="27">
        <v>3</v>
      </c>
      <c r="R983" s="27" t="str">
        <f t="shared" si="91"/>
        <v>1-3</v>
      </c>
      <c r="S983" s="21">
        <v>0</v>
      </c>
      <c r="T983" s="20">
        <f>VLOOKUP($A983,Database!$A:$Y,10,FALSE)</f>
        <v>118</v>
      </c>
      <c r="U983" s="20">
        <f>VLOOKUP($A983,Database!$A:$Y,11,FALSE)</f>
        <v>103</v>
      </c>
      <c r="V983" s="20">
        <f>VLOOKUP($A983,Database!$A:$Y,12,FALSE)</f>
        <v>91</v>
      </c>
      <c r="W983" s="20" t="str">
        <f>VLOOKUP(A983,Database!A:M,13,FALSE)</f>
        <v>Terminé</v>
      </c>
      <c r="X983" s="20">
        <f>VLOOKUP($A983,Database!$A:$Y,20,FALSE)</f>
        <v>0</v>
      </c>
      <c r="Y983" s="20">
        <f>VLOOKUP($A983,Database!$A:$Y,21,FALSE)</f>
        <v>4</v>
      </c>
      <c r="Z983" s="20">
        <f t="shared" si="90"/>
        <v>0</v>
      </c>
      <c r="AA983" s="20">
        <f t="shared" si="86"/>
        <v>1</v>
      </c>
      <c r="AB983" s="20">
        <f t="shared" ca="1" si="87"/>
        <v>91</v>
      </c>
      <c r="AC983" s="20">
        <f t="shared" ca="1" si="88"/>
        <v>0</v>
      </c>
      <c r="AD983" s="20" t="str">
        <f ca="1">IF(AC983=0,"",IF(OR(ISBLANK(P983),ISBLANK(Q983)),"",IF(ISBLANK(VLOOKUP(A983,Database!A:AA,22,FALSE)),"",VLOOKUP(A983,Database!A:AA,22,FALSE))))</f>
        <v/>
      </c>
      <c r="AE983" s="20">
        <f ca="1">IFERROR(
   IF(
     OR(ISBLANK(P983),ISBLANK(Q983)),
     "",
     IF(
       AND(AB983&lt;&gt;"",OR(W983="Terminé",W983="En cours")),
       VLOOKUP(AD983,Setup_ScoreExactBonus!A:D,4,FALSE),
       0
     )),
  0)</f>
        <v>0</v>
      </c>
      <c r="AF983" s="21">
        <f t="shared" ca="1" si="89"/>
        <v>91</v>
      </c>
      <c r="AG983" s="21">
        <f ca="1">SUMIFS(AF$2:AF983,D$2:D983,D983)</f>
        <v>1351</v>
      </c>
    </row>
    <row r="984" spans="1:33" hidden="1" x14ac:dyDescent="0.35">
      <c r="A984" s="21">
        <f>IF(ISBLANK(B984),"",COUNTIF(B$2:B984,B984))-1</f>
        <v>36</v>
      </c>
      <c r="B984" s="27">
        <v>11</v>
      </c>
      <c r="C984" s="10">
        <f>VLOOKUP($A984+IF($A984=0,1,0),Database!$A:$Y,7,FALSE)</f>
        <v>46194.25</v>
      </c>
      <c r="D984" s="21" t="str">
        <f>VLOOKUP(Pronostics!$B984,Setup_MPP!$A:$G,3,FALSE)</f>
        <v>Kinsley91</v>
      </c>
      <c r="E984" s="21" t="str">
        <f>VLOOKUP(Pronostics!$B984,Setup_MPP!$A:$G,2,FALSE)</f>
        <v>Kinsley ROQUE</v>
      </c>
      <c r="F984" s="21" t="str">
        <f>VLOOKUP($B984,Setup_MPP!$A:$E,4,FALSE)</f>
        <v>#CBEBBA</v>
      </c>
      <c r="G984" s="21" t="str">
        <f>VLOOKUP($B984,Setup_MPP!$A:$E,5,FALSE)</f>
        <v>#70BC6E</v>
      </c>
      <c r="H984" s="21" t="str">
        <f>IFERROR(IF(AND(A984&gt;=1,A984&lt;=104),VLOOKUP($A984,Location!$A:$J,6,FALSE),IF(A984=0,"Avant l'ouverture",IF(OR(A984=105,A984=106),"Bonus"))),"")</f>
        <v>Tour 2</v>
      </c>
      <c r="I984" s="21" t="str">
        <f>IF(LEFT(H984,4)="Tour",VLOOKUP(A984,Database!$A:$C,3,FALSE),"")</f>
        <v>F</v>
      </c>
      <c r="J984" s="21" t="str">
        <f>VLOOKUP($A984,Location!$A:$J,7,FALSE)</f>
        <v>Tunisie</v>
      </c>
      <c r="K984" s="21" t="str">
        <f>IFERROR(VLOOKUP(J984,Setup_Team!$B:$C,2,FALSE), "TDB")</f>
        <v>TUN</v>
      </c>
      <c r="L984" s="21" t="str">
        <f>VLOOKUP($A984,Location!$A:$J,8,FALSE)</f>
        <v>Japon</v>
      </c>
      <c r="M984" s="21" t="str">
        <f>IFERROR(VLOOKUP(L984,Setup_Team!$B:$C,2,FALSE), "TDB")</f>
        <v>JAP</v>
      </c>
      <c r="N984" s="21" t="str">
        <f>VLOOKUP($A984,Location!$A:$J,9,FALSE)</f>
        <v>Monterrey</v>
      </c>
      <c r="O984" s="21" t="str">
        <f>VLOOKUP($A984,Location!$A:$J,10,FALSE)</f>
        <v>Estadio BBVA</v>
      </c>
      <c r="P984" s="27">
        <v>1</v>
      </c>
      <c r="Q984" s="27">
        <v>2</v>
      </c>
      <c r="R984" s="27" t="str">
        <f t="shared" si="91"/>
        <v>1-2</v>
      </c>
      <c r="S984" s="21">
        <v>0</v>
      </c>
      <c r="T984" s="20">
        <f>VLOOKUP($A984,Database!$A:$Y,10,FALSE)</f>
        <v>118</v>
      </c>
      <c r="U984" s="20">
        <f>VLOOKUP($A984,Database!$A:$Y,11,FALSE)</f>
        <v>103</v>
      </c>
      <c r="V984" s="20">
        <f>VLOOKUP($A984,Database!$A:$Y,12,FALSE)</f>
        <v>91</v>
      </c>
      <c r="W984" s="20" t="str">
        <f>VLOOKUP(A984,Database!A:M,13,FALSE)</f>
        <v>Terminé</v>
      </c>
      <c r="X984" s="20">
        <f>VLOOKUP($A984,Database!$A:$Y,20,FALSE)</f>
        <v>0</v>
      </c>
      <c r="Y984" s="20">
        <f>VLOOKUP($A984,Database!$A:$Y,21,FALSE)</f>
        <v>4</v>
      </c>
      <c r="Z984" s="20">
        <f t="shared" si="90"/>
        <v>0</v>
      </c>
      <c r="AA984" s="20">
        <f t="shared" si="86"/>
        <v>1</v>
      </c>
      <c r="AB984" s="20">
        <f t="shared" ca="1" si="87"/>
        <v>91</v>
      </c>
      <c r="AC984" s="20">
        <f t="shared" ca="1" si="88"/>
        <v>0</v>
      </c>
      <c r="AD984" s="20" t="str">
        <f ca="1">IF(AC984=0,"",IF(OR(ISBLANK(P984),ISBLANK(Q984)),"",IF(ISBLANK(VLOOKUP(A984,Database!A:AA,22,FALSE)),"",VLOOKUP(A984,Database!A:AA,22,FALSE))))</f>
        <v/>
      </c>
      <c r="AE984" s="20">
        <f ca="1">IFERROR(
   IF(
     OR(ISBLANK(P984),ISBLANK(Q984)),
     "",
     IF(
       AND(AB984&lt;&gt;"",OR(W984="Terminé",W984="En cours")),
       VLOOKUP(AD984,Setup_ScoreExactBonus!A:D,4,FALSE),
       0
     )),
  0)</f>
        <v>0</v>
      </c>
      <c r="AF984" s="21">
        <f t="shared" ca="1" si="89"/>
        <v>91</v>
      </c>
      <c r="AG984" s="21">
        <f ca="1">SUMIFS(AF$2:AF984,D$2:D984,D984)</f>
        <v>1612</v>
      </c>
    </row>
    <row r="985" spans="1:33" hidden="1" x14ac:dyDescent="0.35">
      <c r="A985" s="21">
        <f>IF(ISBLANK(B985),"",COUNTIF(B$2:B985,B985))-1</f>
        <v>36</v>
      </c>
      <c r="B985" s="27">
        <v>12</v>
      </c>
      <c r="C985" s="10">
        <f>VLOOKUP($A985+IF($A985=0,1,0),Database!$A:$Y,7,FALSE)</f>
        <v>46194.25</v>
      </c>
      <c r="D985" s="21" t="str">
        <f>VLOOKUP(Pronostics!$B985,Setup_MPP!$A:$G,3,FALSE)</f>
        <v>Jaouad1</v>
      </c>
      <c r="E985" s="21" t="str">
        <f>VLOOKUP(Pronostics!$B985,Setup_MPP!$A:$G,2,FALSE)</f>
        <v>Jaouad SETTI</v>
      </c>
      <c r="F985" s="21" t="str">
        <f>VLOOKUP($B985,Setup_MPP!$A:$E,4,FALSE)</f>
        <v>#C2D4FF</v>
      </c>
      <c r="G985" s="21" t="str">
        <f>VLOOKUP($B985,Setup_MPP!$A:$E,5,FALSE)</f>
        <v>#6586D5</v>
      </c>
      <c r="H985" s="21" t="str">
        <f>IFERROR(IF(AND(A985&gt;=1,A985&lt;=104),VLOOKUP($A985,Location!$A:$J,6,FALSE),IF(A985=0,"Avant l'ouverture",IF(OR(A985=105,A985=106),"Bonus"))),"")</f>
        <v>Tour 2</v>
      </c>
      <c r="I985" s="21" t="str">
        <f>IF(LEFT(H985,4)="Tour",VLOOKUP(A985,Database!$A:$C,3,FALSE),"")</f>
        <v>F</v>
      </c>
      <c r="J985" s="21" t="str">
        <f>VLOOKUP($A985,Location!$A:$J,7,FALSE)</f>
        <v>Tunisie</v>
      </c>
      <c r="K985" s="21" t="str">
        <f>IFERROR(VLOOKUP(J985,Setup_Team!$B:$C,2,FALSE), "TDB")</f>
        <v>TUN</v>
      </c>
      <c r="L985" s="21" t="str">
        <f>VLOOKUP($A985,Location!$A:$J,8,FALSE)</f>
        <v>Japon</v>
      </c>
      <c r="M985" s="21" t="str">
        <f>IFERROR(VLOOKUP(L985,Setup_Team!$B:$C,2,FALSE), "TDB")</f>
        <v>JAP</v>
      </c>
      <c r="N985" s="21" t="str">
        <f>VLOOKUP($A985,Location!$A:$J,9,FALSE)</f>
        <v>Monterrey</v>
      </c>
      <c r="O985" s="21" t="str">
        <f>VLOOKUP($A985,Location!$A:$J,10,FALSE)</f>
        <v>Estadio BBVA</v>
      </c>
      <c r="P985" s="27">
        <v>0</v>
      </c>
      <c r="Q985" s="27">
        <v>2</v>
      </c>
      <c r="R985" s="27" t="str">
        <f t="shared" si="91"/>
        <v>0-2</v>
      </c>
      <c r="S985" s="21">
        <v>0</v>
      </c>
      <c r="T985" s="20">
        <f>VLOOKUP($A985,Database!$A:$Y,10,FALSE)</f>
        <v>118</v>
      </c>
      <c r="U985" s="20">
        <f>VLOOKUP($A985,Database!$A:$Y,11,FALSE)</f>
        <v>103</v>
      </c>
      <c r="V985" s="20">
        <f>VLOOKUP($A985,Database!$A:$Y,12,FALSE)</f>
        <v>91</v>
      </c>
      <c r="W985" s="20" t="str">
        <f>VLOOKUP(A985,Database!A:M,13,FALSE)</f>
        <v>Terminé</v>
      </c>
      <c r="X985" s="20">
        <f>VLOOKUP($A985,Database!$A:$Y,20,FALSE)</f>
        <v>0</v>
      </c>
      <c r="Y985" s="20">
        <f>VLOOKUP($A985,Database!$A:$Y,21,FALSE)</f>
        <v>4</v>
      </c>
      <c r="Z985" s="20">
        <f t="shared" si="90"/>
        <v>0</v>
      </c>
      <c r="AA985" s="20">
        <f t="shared" si="86"/>
        <v>1</v>
      </c>
      <c r="AB985" s="20">
        <f t="shared" ca="1" si="87"/>
        <v>91</v>
      </c>
      <c r="AC985" s="20">
        <f t="shared" ca="1" si="88"/>
        <v>0</v>
      </c>
      <c r="AD985" s="20" t="str">
        <f ca="1">IF(AC985=0,"",IF(OR(ISBLANK(P985),ISBLANK(Q985)),"",IF(ISBLANK(VLOOKUP(A985,Database!A:AA,22,FALSE)),"",VLOOKUP(A985,Database!A:AA,22,FALSE))))</f>
        <v/>
      </c>
      <c r="AE985" s="20">
        <f ca="1">IFERROR(
   IF(
     OR(ISBLANK(P985),ISBLANK(Q985)),
     "",
     IF(
       AND(AB985&lt;&gt;"",OR(W985="Terminé",W985="En cours")),
       VLOOKUP(AD985,Setup_ScoreExactBonus!A:D,4,FALSE),
       0
     )),
  0)</f>
        <v>0</v>
      </c>
      <c r="AF985" s="21">
        <f t="shared" ca="1" si="89"/>
        <v>91</v>
      </c>
      <c r="AG985" s="21">
        <f ca="1">SUMIFS(AF$2:AF985,D$2:D985,D985)</f>
        <v>1757</v>
      </c>
    </row>
    <row r="986" spans="1:33" hidden="1" x14ac:dyDescent="0.35">
      <c r="A986" s="21">
        <f>IF(ISBLANK(B986),"",COUNTIF(B$2:B986,B986))-1</f>
        <v>36</v>
      </c>
      <c r="B986" s="27">
        <v>13</v>
      </c>
      <c r="C986" s="10">
        <f>VLOOKUP($A986+IF($A986=0,1,0),Database!$A:$Y,7,FALSE)</f>
        <v>46194.25</v>
      </c>
      <c r="D986" s="21" t="str">
        <f>VLOOKUP(Pronostics!$B986,Setup_MPP!$A:$G,3,FALSE)</f>
        <v>Julien_I</v>
      </c>
      <c r="E986" s="21" t="str">
        <f>VLOOKUP(Pronostics!$B986,Setup_MPP!$A:$G,2,FALSE)</f>
        <v>Julien INGE</v>
      </c>
      <c r="F986" s="21" t="str">
        <f>VLOOKUP($B986,Setup_MPP!$A:$E,4,FALSE)</f>
        <v>#C1E0EF</v>
      </c>
      <c r="G986" s="21" t="str">
        <f>VLOOKUP($B986,Setup_MPP!$A:$E,5,FALSE)</f>
        <v>#4F91B2</v>
      </c>
      <c r="H986" s="21" t="str">
        <f>IFERROR(IF(AND(A986&gt;=1,A986&lt;=104),VLOOKUP($A986,Location!$A:$J,6,FALSE),IF(A986=0,"Avant l'ouverture",IF(OR(A986=105,A986=106),"Bonus"))),"")</f>
        <v>Tour 2</v>
      </c>
      <c r="I986" s="21" t="str">
        <f>IF(LEFT(H986,4)="Tour",VLOOKUP(A986,Database!$A:$C,3,FALSE),"")</f>
        <v>F</v>
      </c>
      <c r="J986" s="21" t="str">
        <f>VLOOKUP($A986,Location!$A:$J,7,FALSE)</f>
        <v>Tunisie</v>
      </c>
      <c r="K986" s="21" t="str">
        <f>IFERROR(VLOOKUP(J986,Setup_Team!$B:$C,2,FALSE), "TDB")</f>
        <v>TUN</v>
      </c>
      <c r="L986" s="21" t="str">
        <f>VLOOKUP($A986,Location!$A:$J,8,FALSE)</f>
        <v>Japon</v>
      </c>
      <c r="M986" s="21" t="str">
        <f>IFERROR(VLOOKUP(L986,Setup_Team!$B:$C,2,FALSE), "TDB")</f>
        <v>JAP</v>
      </c>
      <c r="N986" s="21" t="str">
        <f>VLOOKUP($A986,Location!$A:$J,9,FALSE)</f>
        <v>Monterrey</v>
      </c>
      <c r="O986" s="21" t="str">
        <f>VLOOKUP($A986,Location!$A:$J,10,FALSE)</f>
        <v>Estadio BBVA</v>
      </c>
      <c r="P986" s="27">
        <v>1</v>
      </c>
      <c r="Q986" s="27">
        <v>3</v>
      </c>
      <c r="R986" s="27" t="str">
        <f t="shared" si="91"/>
        <v>1-3</v>
      </c>
      <c r="S986" s="21">
        <v>0</v>
      </c>
      <c r="T986" s="20">
        <f>VLOOKUP($A986,Database!$A:$Y,10,FALSE)</f>
        <v>118</v>
      </c>
      <c r="U986" s="20">
        <f>VLOOKUP($A986,Database!$A:$Y,11,FALSE)</f>
        <v>103</v>
      </c>
      <c r="V986" s="20">
        <f>VLOOKUP($A986,Database!$A:$Y,12,FALSE)</f>
        <v>91</v>
      </c>
      <c r="W986" s="20" t="str">
        <f>VLOOKUP(A986,Database!A:M,13,FALSE)</f>
        <v>Terminé</v>
      </c>
      <c r="X986" s="20">
        <f>VLOOKUP($A986,Database!$A:$Y,20,FALSE)</f>
        <v>0</v>
      </c>
      <c r="Y986" s="20">
        <f>VLOOKUP($A986,Database!$A:$Y,21,FALSE)</f>
        <v>4</v>
      </c>
      <c r="Z986" s="20">
        <f t="shared" si="90"/>
        <v>0</v>
      </c>
      <c r="AA986" s="20">
        <f t="shared" si="86"/>
        <v>1</v>
      </c>
      <c r="AB986" s="20">
        <f t="shared" ca="1" si="87"/>
        <v>91</v>
      </c>
      <c r="AC986" s="20">
        <f t="shared" ca="1" si="88"/>
        <v>0</v>
      </c>
      <c r="AD986" s="20" t="str">
        <f ca="1">IF(AC986=0,"",IF(OR(ISBLANK(P986),ISBLANK(Q986)),"",IF(ISBLANK(VLOOKUP(A986,Database!A:AA,22,FALSE)),"",VLOOKUP(A986,Database!A:AA,22,FALSE))))</f>
        <v/>
      </c>
      <c r="AE986" s="20">
        <f ca="1">IFERROR(
   IF(
     OR(ISBLANK(P986),ISBLANK(Q986)),
     "",
     IF(
       AND(AB986&lt;&gt;"",OR(W986="Terminé",W986="En cours")),
       VLOOKUP(AD986,Setup_ScoreExactBonus!A:D,4,FALSE),
       0
     )),
  0)</f>
        <v>0</v>
      </c>
      <c r="AF986" s="21">
        <f t="shared" ca="1" si="89"/>
        <v>91</v>
      </c>
      <c r="AG986" s="21">
        <f ca="1">SUMIFS(AF$2:AF986,D$2:D986,D986)</f>
        <v>1766</v>
      </c>
    </row>
    <row r="987" spans="1:33" hidden="1" x14ac:dyDescent="0.35">
      <c r="A987" s="21">
        <f>IF(ISBLANK(B987),"",COUNTIF(B$2:B987,B987))-1</f>
        <v>36</v>
      </c>
      <c r="B987" s="27">
        <v>14</v>
      </c>
      <c r="C987" s="10">
        <f>VLOOKUP($A987+IF($A987=0,1,0),Database!$A:$Y,7,FALSE)</f>
        <v>46194.25</v>
      </c>
      <c r="D987" s="21" t="str">
        <f>VLOOKUP(Pronostics!$B987,Setup_MPP!$A:$G,3,FALSE)</f>
        <v>MarieEYT</v>
      </c>
      <c r="E987" s="21" t="str">
        <f>VLOOKUP(Pronostics!$B987,Setup_MPP!$A:$G,2,FALSE)</f>
        <v>Marie EXBRAYAT</v>
      </c>
      <c r="F987" s="21" t="str">
        <f>VLOOKUP($B987,Setup_MPP!$A:$E,4,FALSE)</f>
        <v>#FFAFD2</v>
      </c>
      <c r="G987" s="21" t="str">
        <f>VLOOKUP($B987,Setup_MPP!$A:$E,5,FALSE)</f>
        <v>#F2589B</v>
      </c>
      <c r="H987" s="21" t="str">
        <f>IFERROR(IF(AND(A987&gt;=1,A987&lt;=104),VLOOKUP($A987,Location!$A:$J,6,FALSE),IF(A987=0,"Avant l'ouverture",IF(OR(A987=105,A987=106),"Bonus"))),"")</f>
        <v>Tour 2</v>
      </c>
      <c r="I987" s="21" t="str">
        <f>IF(LEFT(H987,4)="Tour",VLOOKUP(A987,Database!$A:$C,3,FALSE),"")</f>
        <v>F</v>
      </c>
      <c r="J987" s="21" t="str">
        <f>VLOOKUP($A987,Location!$A:$J,7,FALSE)</f>
        <v>Tunisie</v>
      </c>
      <c r="K987" s="21" t="str">
        <f>IFERROR(VLOOKUP(J987,Setup_Team!$B:$C,2,FALSE), "TDB")</f>
        <v>TUN</v>
      </c>
      <c r="L987" s="21" t="str">
        <f>VLOOKUP($A987,Location!$A:$J,8,FALSE)</f>
        <v>Japon</v>
      </c>
      <c r="M987" s="21" t="str">
        <f>IFERROR(VLOOKUP(L987,Setup_Team!$B:$C,2,FALSE), "TDB")</f>
        <v>JAP</v>
      </c>
      <c r="N987" s="21" t="str">
        <f>VLOOKUP($A987,Location!$A:$J,9,FALSE)</f>
        <v>Monterrey</v>
      </c>
      <c r="O987" s="21" t="str">
        <f>VLOOKUP($A987,Location!$A:$J,10,FALSE)</f>
        <v>Estadio BBVA</v>
      </c>
      <c r="P987" s="27">
        <v>1</v>
      </c>
      <c r="Q987" s="27">
        <v>2</v>
      </c>
      <c r="R987" s="27" t="str">
        <f t="shared" si="91"/>
        <v>1-2</v>
      </c>
      <c r="S987" s="21">
        <v>0</v>
      </c>
      <c r="T987" s="20">
        <f>VLOOKUP($A987,Database!$A:$Y,10,FALSE)</f>
        <v>118</v>
      </c>
      <c r="U987" s="20">
        <f>VLOOKUP($A987,Database!$A:$Y,11,FALSE)</f>
        <v>103</v>
      </c>
      <c r="V987" s="20">
        <f>VLOOKUP($A987,Database!$A:$Y,12,FALSE)</f>
        <v>91</v>
      </c>
      <c r="W987" s="20" t="str">
        <f>VLOOKUP(A987,Database!A:M,13,FALSE)</f>
        <v>Terminé</v>
      </c>
      <c r="X987" s="20">
        <f>VLOOKUP($A987,Database!$A:$Y,20,FALSE)</f>
        <v>0</v>
      </c>
      <c r="Y987" s="20">
        <f>VLOOKUP($A987,Database!$A:$Y,21,FALSE)</f>
        <v>4</v>
      </c>
      <c r="Z987" s="20">
        <f t="shared" si="90"/>
        <v>0</v>
      </c>
      <c r="AA987" s="20">
        <f t="shared" si="86"/>
        <v>1</v>
      </c>
      <c r="AB987" s="20">
        <f t="shared" ca="1" si="87"/>
        <v>91</v>
      </c>
      <c r="AC987" s="20">
        <f t="shared" ca="1" si="88"/>
        <v>0</v>
      </c>
      <c r="AD987" s="20" t="str">
        <f ca="1">IF(AC987=0,"",IF(OR(ISBLANK(P987),ISBLANK(Q987)),"",IF(ISBLANK(VLOOKUP(A987,Database!A:AA,22,FALSE)),"",VLOOKUP(A987,Database!A:AA,22,FALSE))))</f>
        <v/>
      </c>
      <c r="AE987" s="20">
        <f ca="1">IFERROR(
   IF(
     OR(ISBLANK(P987),ISBLANK(Q987)),
     "",
     IF(
       AND(AB987&lt;&gt;"",OR(W987="Terminé",W987="En cours")),
       VLOOKUP(AD987,Setup_ScoreExactBonus!A:D,4,FALSE),
       0
     )),
  0)</f>
        <v>0</v>
      </c>
      <c r="AF987" s="21">
        <f t="shared" ca="1" si="89"/>
        <v>91</v>
      </c>
      <c r="AG987" s="21">
        <f ca="1">SUMIFS(AF$2:AF987,D$2:D987,D987)</f>
        <v>1520</v>
      </c>
    </row>
    <row r="988" spans="1:33" hidden="1" x14ac:dyDescent="0.35">
      <c r="A988" s="21">
        <f>IF(ISBLANK(B988),"",COUNTIF(B$2:B988,B988))-1</f>
        <v>36</v>
      </c>
      <c r="B988" s="27">
        <v>15</v>
      </c>
      <c r="C988" s="10">
        <f>VLOOKUP($A988+IF($A988=0,1,0),Database!$A:$Y,7,FALSE)</f>
        <v>46194.25</v>
      </c>
      <c r="D988" s="21" t="str">
        <f>VLOOKUP(Pronostics!$B988,Setup_MPP!$A:$G,3,FALSE)</f>
        <v>Amino28</v>
      </c>
      <c r="E988" s="21" t="str">
        <f>VLOOKUP(Pronostics!$B988,Setup_MPP!$A:$G,2,FALSE)</f>
        <v>Amine ZARROUKI</v>
      </c>
      <c r="F988" s="21" t="str">
        <f>VLOOKUP($B988,Setup_MPP!$A:$E,4,FALSE)</f>
        <v>#FF9898</v>
      </c>
      <c r="G988" s="21" t="str">
        <f>VLOOKUP($B988,Setup_MPP!$A:$E,5,FALSE)</f>
        <v>#FF5D5D</v>
      </c>
      <c r="H988" s="21" t="str">
        <f>IFERROR(IF(AND(A988&gt;=1,A988&lt;=104),VLOOKUP($A988,Location!$A:$J,6,FALSE),IF(A988=0,"Avant l'ouverture",IF(OR(A988=105,A988=106),"Bonus"))),"")</f>
        <v>Tour 2</v>
      </c>
      <c r="I988" s="21" t="str">
        <f>IF(LEFT(H988,4)="Tour",VLOOKUP(A988,Database!$A:$C,3,FALSE),"")</f>
        <v>F</v>
      </c>
      <c r="J988" s="21" t="str">
        <f>VLOOKUP($A988,Location!$A:$J,7,FALSE)</f>
        <v>Tunisie</v>
      </c>
      <c r="K988" s="21" t="str">
        <f>IFERROR(VLOOKUP(J988,Setup_Team!$B:$C,2,FALSE), "TDB")</f>
        <v>TUN</v>
      </c>
      <c r="L988" s="21" t="str">
        <f>VLOOKUP($A988,Location!$A:$J,8,FALSE)</f>
        <v>Japon</v>
      </c>
      <c r="M988" s="21" t="str">
        <f>IFERROR(VLOOKUP(L988,Setup_Team!$B:$C,2,FALSE), "TDB")</f>
        <v>JAP</v>
      </c>
      <c r="N988" s="21" t="str">
        <f>VLOOKUP($A988,Location!$A:$J,9,FALSE)</f>
        <v>Monterrey</v>
      </c>
      <c r="O988" s="21" t="str">
        <f>VLOOKUP($A988,Location!$A:$J,10,FALSE)</f>
        <v>Estadio BBVA</v>
      </c>
      <c r="P988" s="27">
        <v>0</v>
      </c>
      <c r="Q988" s="27">
        <v>1</v>
      </c>
      <c r="R988" s="27" t="str">
        <f t="shared" si="91"/>
        <v>0-1</v>
      </c>
      <c r="S988" s="21">
        <v>0</v>
      </c>
      <c r="T988" s="20">
        <f>VLOOKUP($A988,Database!$A:$Y,10,FALSE)</f>
        <v>118</v>
      </c>
      <c r="U988" s="20">
        <f>VLOOKUP($A988,Database!$A:$Y,11,FALSE)</f>
        <v>103</v>
      </c>
      <c r="V988" s="20">
        <f>VLOOKUP($A988,Database!$A:$Y,12,FALSE)</f>
        <v>91</v>
      </c>
      <c r="W988" s="20" t="str">
        <f>VLOOKUP(A988,Database!A:M,13,FALSE)</f>
        <v>Terminé</v>
      </c>
      <c r="X988" s="20">
        <f>VLOOKUP($A988,Database!$A:$Y,20,FALSE)</f>
        <v>0</v>
      </c>
      <c r="Y988" s="20">
        <f>VLOOKUP($A988,Database!$A:$Y,21,FALSE)</f>
        <v>4</v>
      </c>
      <c r="Z988" s="20">
        <f t="shared" si="90"/>
        <v>0</v>
      </c>
      <c r="AA988" s="20">
        <f t="shared" si="86"/>
        <v>1</v>
      </c>
      <c r="AB988" s="20">
        <f t="shared" ca="1" si="87"/>
        <v>91</v>
      </c>
      <c r="AC988" s="20">
        <f t="shared" ca="1" si="88"/>
        <v>0</v>
      </c>
      <c r="AD988" s="20" t="str">
        <f ca="1">IF(AC988=0,"",IF(OR(ISBLANK(P988),ISBLANK(Q988)),"",IF(ISBLANK(VLOOKUP(A988,Database!A:AA,22,FALSE)),"",VLOOKUP(A988,Database!A:AA,22,FALSE))))</f>
        <v/>
      </c>
      <c r="AE988" s="20">
        <f ca="1">IFERROR(
   IF(
     OR(ISBLANK(P988),ISBLANK(Q988)),
     "",
     IF(
       AND(AB988&lt;&gt;"",OR(W988="Terminé",W988="En cours")),
       VLOOKUP(AD988,Setup_ScoreExactBonus!A:D,4,FALSE),
       0
     )),
  0)</f>
        <v>0</v>
      </c>
      <c r="AF988" s="21">
        <f t="shared" ca="1" si="89"/>
        <v>91</v>
      </c>
      <c r="AG988" s="21">
        <f ca="1">SUMIFS(AF$2:AF988,D$2:D988,D988)</f>
        <v>1405</v>
      </c>
    </row>
    <row r="989" spans="1:33" hidden="1" x14ac:dyDescent="0.35">
      <c r="A989" s="21">
        <f>IF(ISBLANK(B989),"",COUNTIF(B$2:B989,B989))-1</f>
        <v>36</v>
      </c>
      <c r="B989" s="27">
        <v>16</v>
      </c>
      <c r="C989" s="10">
        <f>VLOOKUP($A989+IF($A989=0,1,0),Database!$A:$Y,7,FALSE)</f>
        <v>46194.25</v>
      </c>
      <c r="D989" s="21" t="str">
        <f>VLOOKUP(Pronostics!$B989,Setup_MPP!$A:$G,3,FALSE)</f>
        <v>RomaLaura</v>
      </c>
      <c r="E989" s="21" t="str">
        <f>VLOOKUP(Pronostics!$B989,Setup_MPP!$A:$G,2,FALSE)</f>
        <v>Laura GIULIANO</v>
      </c>
      <c r="F989" s="21" t="str">
        <f>VLOOKUP($B989,Setup_MPP!$A:$E,4,FALSE)</f>
        <v>#86A4FE</v>
      </c>
      <c r="G989" s="21" t="str">
        <f>VLOOKUP($B989,Setup_MPP!$A:$E,5,FALSE)</f>
        <v>#3769FF</v>
      </c>
      <c r="H989" s="21" t="str">
        <f>IFERROR(IF(AND(A989&gt;=1,A989&lt;=104),VLOOKUP($A989,Location!$A:$J,6,FALSE),IF(A989=0,"Avant l'ouverture",IF(OR(A989=105,A989=106),"Bonus"))),"")</f>
        <v>Tour 2</v>
      </c>
      <c r="I989" s="21" t="str">
        <f>IF(LEFT(H989,4)="Tour",VLOOKUP(A989,Database!$A:$C,3,FALSE),"")</f>
        <v>F</v>
      </c>
      <c r="J989" s="21" t="str">
        <f>VLOOKUP($A989,Location!$A:$J,7,FALSE)</f>
        <v>Tunisie</v>
      </c>
      <c r="K989" s="21" t="str">
        <f>IFERROR(VLOOKUP(J989,Setup_Team!$B:$C,2,FALSE), "TDB")</f>
        <v>TUN</v>
      </c>
      <c r="L989" s="21" t="str">
        <f>VLOOKUP($A989,Location!$A:$J,8,FALSE)</f>
        <v>Japon</v>
      </c>
      <c r="M989" s="21" t="str">
        <f>IFERROR(VLOOKUP(L989,Setup_Team!$B:$C,2,FALSE), "TDB")</f>
        <v>JAP</v>
      </c>
      <c r="N989" s="21" t="str">
        <f>VLOOKUP($A989,Location!$A:$J,9,FALSE)</f>
        <v>Monterrey</v>
      </c>
      <c r="O989" s="21" t="str">
        <f>VLOOKUP($A989,Location!$A:$J,10,FALSE)</f>
        <v>Estadio BBVA</v>
      </c>
      <c r="P989" s="27">
        <v>1</v>
      </c>
      <c r="Q989" s="27">
        <v>2</v>
      </c>
      <c r="R989" s="27" t="str">
        <f t="shared" si="91"/>
        <v>1-2</v>
      </c>
      <c r="S989" s="21">
        <v>0</v>
      </c>
      <c r="T989" s="20">
        <f>VLOOKUP($A989,Database!$A:$Y,10,FALSE)</f>
        <v>118</v>
      </c>
      <c r="U989" s="20">
        <f>VLOOKUP($A989,Database!$A:$Y,11,FALSE)</f>
        <v>103</v>
      </c>
      <c r="V989" s="20">
        <f>VLOOKUP($A989,Database!$A:$Y,12,FALSE)</f>
        <v>91</v>
      </c>
      <c r="W989" s="20" t="str">
        <f>VLOOKUP(A989,Database!A:M,13,FALSE)</f>
        <v>Terminé</v>
      </c>
      <c r="X989" s="20">
        <f>VLOOKUP($A989,Database!$A:$Y,20,FALSE)</f>
        <v>0</v>
      </c>
      <c r="Y989" s="20">
        <f>VLOOKUP($A989,Database!$A:$Y,21,FALSE)</f>
        <v>4</v>
      </c>
      <c r="Z989" s="20">
        <f t="shared" si="90"/>
        <v>0</v>
      </c>
      <c r="AA989" s="20">
        <f t="shared" ref="AA989:AA1052" si="92">IF(OR(ISBLANK(P989),ISBLANK(Q989)),"",IF(OR(AND(P989&gt;Q989,X989&gt;Y989),AND(P989=Q989,X989=Y989),AND(P989&lt;Q989,X989&lt;Y989)),1,0))</f>
        <v>1</v>
      </c>
      <c r="AB989" s="20">
        <f t="shared" ref="AB989:AB1052" ca="1" si="93">IF(C989&lt;NOW(),IF(AND(P989&gt;Q989,X989&gt;Y989),T989,IF(AND(P989=Q989,X989=Y989),U989,IF(AND(P989&lt;Q989,X989&lt;Y989),V989,0))),"")</f>
        <v>91</v>
      </c>
      <c r="AC989" s="20">
        <f t="shared" ref="AC989:AC1052" ca="1" si="94">IF(AND(P989=X989,Q989=Y989,NOT(ISBLANK(P989)),NOT(ISBLANK(Q989)),NOT(ISBLANK(X989)),NOT(ISBLANK(AB989))),1,0)</f>
        <v>0</v>
      </c>
      <c r="AD989" s="20" t="str">
        <f ca="1">IF(AC989=0,"",IF(OR(ISBLANK(P989),ISBLANK(Q989)),"",IF(ISBLANK(VLOOKUP(A989,Database!A:AA,22,FALSE)),"",VLOOKUP(A989,Database!A:AA,22,FALSE))))</f>
        <v/>
      </c>
      <c r="AE989" s="20">
        <f ca="1">IFERROR(
   IF(
     OR(ISBLANK(P989),ISBLANK(Q989)),
     "",
     IF(
       AND(AB989&lt;&gt;"",OR(W989="Terminé",W989="En cours")),
       VLOOKUP(AD989,Setup_ScoreExactBonus!A:D,4,FALSE),
       0
     )),
  0)</f>
        <v>0</v>
      </c>
      <c r="AF989" s="21">
        <f t="shared" ref="AF989:AF1052" ca="1" si="95">IFERROR(IF(OR(ISBLANK(P989),ISBLANK(Q989)),0,IF(AB989&lt;&gt;"", AB989 + IF(AC989=1,AE989, 0), "") * (S989+1)),"")</f>
        <v>91</v>
      </c>
      <c r="AG989" s="21">
        <f ca="1">SUMIFS(AF$2:AF989,D$2:D989,D989)</f>
        <v>1026</v>
      </c>
    </row>
    <row r="990" spans="1:33" hidden="1" x14ac:dyDescent="0.35">
      <c r="A990" s="21">
        <f>IF(ISBLANK(B990),"",COUNTIF(B$2:B990,B990))-1</f>
        <v>36</v>
      </c>
      <c r="B990" s="27">
        <v>17</v>
      </c>
      <c r="C990" s="10">
        <f>VLOOKUP($A990+IF($A990=0,1,0),Database!$A:$Y,7,FALSE)</f>
        <v>46194.25</v>
      </c>
      <c r="D990" s="21" t="str">
        <f>VLOOKUP(Pronostics!$B990,Setup_MPP!$A:$G,3,FALSE)</f>
        <v>Julien_cri</v>
      </c>
      <c r="E990" s="21" t="str">
        <f>VLOOKUP(Pronostics!$B990,Setup_MPP!$A:$G,2,FALSE)</f>
        <v>Julien CRIMOTEL</v>
      </c>
      <c r="F990" s="21" t="str">
        <f>VLOOKUP($B990,Setup_MPP!$A:$E,4,FALSE)</f>
        <v>#FFB0B0</v>
      </c>
      <c r="G990" s="21" t="str">
        <f>VLOOKUP($B990,Setup_MPP!$A:$E,5,FALSE)</f>
        <v>#F25757</v>
      </c>
      <c r="H990" s="21" t="str">
        <f>IFERROR(IF(AND(A990&gt;=1,A990&lt;=104),VLOOKUP($A990,Location!$A:$J,6,FALSE),IF(A990=0,"Avant l'ouverture",IF(OR(A990=105,A990=106),"Bonus"))),"")</f>
        <v>Tour 2</v>
      </c>
      <c r="I990" s="21" t="str">
        <f>IF(LEFT(H990,4)="Tour",VLOOKUP(A990,Database!$A:$C,3,FALSE),"")</f>
        <v>F</v>
      </c>
      <c r="J990" s="21" t="str">
        <f>VLOOKUP($A990,Location!$A:$J,7,FALSE)</f>
        <v>Tunisie</v>
      </c>
      <c r="K990" s="21" t="str">
        <f>IFERROR(VLOOKUP(J990,Setup_Team!$B:$C,2,FALSE), "TDB")</f>
        <v>TUN</v>
      </c>
      <c r="L990" s="21" t="str">
        <f>VLOOKUP($A990,Location!$A:$J,8,FALSE)</f>
        <v>Japon</v>
      </c>
      <c r="M990" s="21" t="str">
        <f>IFERROR(VLOOKUP(L990,Setup_Team!$B:$C,2,FALSE), "TDB")</f>
        <v>JAP</v>
      </c>
      <c r="N990" s="21" t="str">
        <f>VLOOKUP($A990,Location!$A:$J,9,FALSE)</f>
        <v>Monterrey</v>
      </c>
      <c r="O990" s="21" t="str">
        <f>VLOOKUP($A990,Location!$A:$J,10,FALSE)</f>
        <v>Estadio BBVA</v>
      </c>
      <c r="P990" s="27">
        <v>1</v>
      </c>
      <c r="Q990" s="27">
        <v>1</v>
      </c>
      <c r="R990" s="27" t="str">
        <f t="shared" si="91"/>
        <v>1-1</v>
      </c>
      <c r="S990" s="21">
        <v>0</v>
      </c>
      <c r="T990" s="20">
        <f>VLOOKUP($A990,Database!$A:$Y,10,FALSE)</f>
        <v>118</v>
      </c>
      <c r="U990" s="20">
        <f>VLOOKUP($A990,Database!$A:$Y,11,FALSE)</f>
        <v>103</v>
      </c>
      <c r="V990" s="20">
        <f>VLOOKUP($A990,Database!$A:$Y,12,FALSE)</f>
        <v>91</v>
      </c>
      <c r="W990" s="20" t="str">
        <f>VLOOKUP(A990,Database!A:M,13,FALSE)</f>
        <v>Terminé</v>
      </c>
      <c r="X990" s="20">
        <f>VLOOKUP($A990,Database!$A:$Y,20,FALSE)</f>
        <v>0</v>
      </c>
      <c r="Y990" s="20">
        <f>VLOOKUP($A990,Database!$A:$Y,21,FALSE)</f>
        <v>4</v>
      </c>
      <c r="Z990" s="20">
        <f t="shared" si="90"/>
        <v>0</v>
      </c>
      <c r="AA990" s="20">
        <f t="shared" si="92"/>
        <v>0</v>
      </c>
      <c r="AB990" s="20">
        <f t="shared" ca="1" si="93"/>
        <v>0</v>
      </c>
      <c r="AC990" s="20">
        <f t="shared" ca="1" si="94"/>
        <v>0</v>
      </c>
      <c r="AD990" s="20" t="str">
        <f ca="1">IF(AC990=0,"",IF(OR(ISBLANK(P990),ISBLANK(Q990)),"",IF(ISBLANK(VLOOKUP(A990,Database!A:AA,22,FALSE)),"",VLOOKUP(A990,Database!A:AA,22,FALSE))))</f>
        <v/>
      </c>
      <c r="AE990" s="20">
        <f ca="1">IFERROR(
   IF(
     OR(ISBLANK(P990),ISBLANK(Q990)),
     "",
     IF(
       AND(AB990&lt;&gt;"",OR(W990="Terminé",W990="En cours")),
       VLOOKUP(AD990,Setup_ScoreExactBonus!A:D,4,FALSE),
       0
     )),
  0)</f>
        <v>0</v>
      </c>
      <c r="AF990" s="21">
        <f t="shared" ca="1" si="95"/>
        <v>0</v>
      </c>
      <c r="AG990" s="21">
        <f ca="1">SUMIFS(AF$2:AF990,D$2:D990,D990)</f>
        <v>1247</v>
      </c>
    </row>
    <row r="991" spans="1:33" hidden="1" x14ac:dyDescent="0.35">
      <c r="A991" s="21">
        <f>IF(ISBLANK(B991),"",COUNTIF(B$2:B991,B991))-1</f>
        <v>36</v>
      </c>
      <c r="B991" s="27">
        <v>18</v>
      </c>
      <c r="C991" s="10">
        <f>VLOOKUP($A991+IF($A991=0,1,0),Database!$A:$Y,7,FALSE)</f>
        <v>46194.25</v>
      </c>
      <c r="D991" s="21" t="str">
        <f>VLOOKUP(Pronostics!$B991,Setup_MPP!$A:$G,3,FALSE)</f>
        <v>Cartone</v>
      </c>
      <c r="E991" s="21" t="str">
        <f>VLOOKUP(Pronostics!$B991,Setup_MPP!$A:$G,2,FALSE)</f>
        <v>Quentin CARTON</v>
      </c>
      <c r="F991" s="21" t="str">
        <f>VLOOKUP($B991,Setup_MPP!$A:$E,4,FALSE)</f>
        <v>#F0BC42</v>
      </c>
      <c r="G991" s="21" t="str">
        <f>VLOOKUP($B991,Setup_MPP!$A:$E,5,FALSE)</f>
        <v>#8E1F2F</v>
      </c>
      <c r="H991" s="21" t="str">
        <f>IFERROR(IF(AND(A991&gt;=1,A991&lt;=104),VLOOKUP($A991,Location!$A:$J,6,FALSE),IF(A991=0,"Avant l'ouverture",IF(OR(A991=105,A991=106),"Bonus"))),"")</f>
        <v>Tour 2</v>
      </c>
      <c r="I991" s="21" t="str">
        <f>IF(LEFT(H991,4)="Tour",VLOOKUP(A991,Database!$A:$C,3,FALSE),"")</f>
        <v>F</v>
      </c>
      <c r="J991" s="21" t="str">
        <f>VLOOKUP($A991,Location!$A:$J,7,FALSE)</f>
        <v>Tunisie</v>
      </c>
      <c r="K991" s="21" t="str">
        <f>IFERROR(VLOOKUP(J991,Setup_Team!$B:$C,2,FALSE), "TDB")</f>
        <v>TUN</v>
      </c>
      <c r="L991" s="21" t="str">
        <f>VLOOKUP($A991,Location!$A:$J,8,FALSE)</f>
        <v>Japon</v>
      </c>
      <c r="M991" s="21" t="str">
        <f>IFERROR(VLOOKUP(L991,Setup_Team!$B:$C,2,FALSE), "TDB")</f>
        <v>JAP</v>
      </c>
      <c r="N991" s="21" t="str">
        <f>VLOOKUP($A991,Location!$A:$J,9,FALSE)</f>
        <v>Monterrey</v>
      </c>
      <c r="O991" s="21" t="str">
        <f>VLOOKUP($A991,Location!$A:$J,10,FALSE)</f>
        <v>Estadio BBVA</v>
      </c>
      <c r="P991" s="27">
        <v>0</v>
      </c>
      <c r="Q991" s="27">
        <v>1</v>
      </c>
      <c r="R991" s="27" t="str">
        <f t="shared" si="91"/>
        <v>0-1</v>
      </c>
      <c r="S991" s="21">
        <v>0</v>
      </c>
      <c r="T991" s="20">
        <f>VLOOKUP($A991,Database!$A:$Y,10,FALSE)</f>
        <v>118</v>
      </c>
      <c r="U991" s="20">
        <f>VLOOKUP($A991,Database!$A:$Y,11,FALSE)</f>
        <v>103</v>
      </c>
      <c r="V991" s="20">
        <f>VLOOKUP($A991,Database!$A:$Y,12,FALSE)</f>
        <v>91</v>
      </c>
      <c r="W991" s="20" t="str">
        <f>VLOOKUP(A991,Database!A:M,13,FALSE)</f>
        <v>Terminé</v>
      </c>
      <c r="X991" s="20">
        <f>VLOOKUP($A991,Database!$A:$Y,20,FALSE)</f>
        <v>0</v>
      </c>
      <c r="Y991" s="20">
        <f>VLOOKUP($A991,Database!$A:$Y,21,FALSE)</f>
        <v>4</v>
      </c>
      <c r="Z991" s="20">
        <f t="shared" si="90"/>
        <v>0</v>
      </c>
      <c r="AA991" s="20">
        <f t="shared" si="92"/>
        <v>1</v>
      </c>
      <c r="AB991" s="20">
        <f t="shared" ca="1" si="93"/>
        <v>91</v>
      </c>
      <c r="AC991" s="20">
        <f t="shared" ca="1" si="94"/>
        <v>0</v>
      </c>
      <c r="AD991" s="20" t="str">
        <f ca="1">IF(AC991=0,"",IF(OR(ISBLANK(P991),ISBLANK(Q991)),"",IF(ISBLANK(VLOOKUP(A991,Database!A:AA,22,FALSE)),"",VLOOKUP(A991,Database!A:AA,22,FALSE))))</f>
        <v/>
      </c>
      <c r="AE991" s="20">
        <f ca="1">IFERROR(
   IF(
     OR(ISBLANK(P991),ISBLANK(Q991)),
     "",
     IF(
       AND(AB991&lt;&gt;"",OR(W991="Terminé",W991="En cours")),
       VLOOKUP(AD991,Setup_ScoreExactBonus!A:D,4,FALSE),
       0
     )),
  0)</f>
        <v>0</v>
      </c>
      <c r="AF991" s="21">
        <f t="shared" ca="1" si="95"/>
        <v>91</v>
      </c>
      <c r="AG991" s="21">
        <f ca="1">SUMIFS(AF$2:AF991,D$2:D991,D991)</f>
        <v>1529</v>
      </c>
    </row>
    <row r="992" spans="1:33" hidden="1" x14ac:dyDescent="0.35">
      <c r="A992" s="21">
        <f>IF(ISBLANK(B992),"",COUNTIF(B$2:B992,B992))-1</f>
        <v>36</v>
      </c>
      <c r="B992" s="27">
        <v>19</v>
      </c>
      <c r="C992" s="10">
        <f>VLOOKUP($A992+IF($A992=0,1,0),Database!$A:$Y,7,FALSE)</f>
        <v>46194.25</v>
      </c>
      <c r="D992" s="21" t="str">
        <f>VLOOKUP(Pronostics!$B992,Setup_MPP!$A:$G,3,FALSE)</f>
        <v>YramVi</v>
      </c>
      <c r="E992" s="21" t="str">
        <f>VLOOKUP(Pronostics!$B992,Setup_MPP!$A:$G,2,FALSE)</f>
        <v>Eyram TETSHIE</v>
      </c>
      <c r="F992" s="21" t="str">
        <f>VLOOKUP($B992,Setup_MPP!$A:$E,4,FALSE)</f>
        <v>#E8B28F</v>
      </c>
      <c r="G992" s="21" t="str">
        <f>VLOOKUP($B992,Setup_MPP!$A:$E,5,FALSE)</f>
        <v>#E65568</v>
      </c>
      <c r="H992" s="21" t="str">
        <f>IFERROR(IF(AND(A992&gt;=1,A992&lt;=104),VLOOKUP($A992,Location!$A:$J,6,FALSE),IF(A992=0,"Avant l'ouverture",IF(OR(A992=105,A992=106),"Bonus"))),"")</f>
        <v>Tour 2</v>
      </c>
      <c r="I992" s="21" t="str">
        <f>IF(LEFT(H992,4)="Tour",VLOOKUP(A992,Database!$A:$C,3,FALSE),"")</f>
        <v>F</v>
      </c>
      <c r="J992" s="21" t="str">
        <f>VLOOKUP($A992,Location!$A:$J,7,FALSE)</f>
        <v>Tunisie</v>
      </c>
      <c r="K992" s="21" t="str">
        <f>IFERROR(VLOOKUP(J992,Setup_Team!$B:$C,2,FALSE), "TDB")</f>
        <v>TUN</v>
      </c>
      <c r="L992" s="21" t="str">
        <f>VLOOKUP($A992,Location!$A:$J,8,FALSE)</f>
        <v>Japon</v>
      </c>
      <c r="M992" s="21" t="str">
        <f>IFERROR(VLOOKUP(L992,Setup_Team!$B:$C,2,FALSE), "TDB")</f>
        <v>JAP</v>
      </c>
      <c r="N992" s="21" t="str">
        <f>VLOOKUP($A992,Location!$A:$J,9,FALSE)</f>
        <v>Monterrey</v>
      </c>
      <c r="O992" s="21" t="str">
        <f>VLOOKUP($A992,Location!$A:$J,10,FALSE)</f>
        <v>Estadio BBVA</v>
      </c>
      <c r="P992" s="27">
        <v>1</v>
      </c>
      <c r="Q992" s="27">
        <v>2</v>
      </c>
      <c r="R992" s="27" t="str">
        <f t="shared" si="91"/>
        <v>1-2</v>
      </c>
      <c r="S992" s="21">
        <v>0</v>
      </c>
      <c r="T992" s="20">
        <f>VLOOKUP($A992,Database!$A:$Y,10,FALSE)</f>
        <v>118</v>
      </c>
      <c r="U992" s="20">
        <f>VLOOKUP($A992,Database!$A:$Y,11,FALSE)</f>
        <v>103</v>
      </c>
      <c r="V992" s="20">
        <f>VLOOKUP($A992,Database!$A:$Y,12,FALSE)</f>
        <v>91</v>
      </c>
      <c r="W992" s="20" t="str">
        <f>VLOOKUP(A992,Database!A:M,13,FALSE)</f>
        <v>Terminé</v>
      </c>
      <c r="X992" s="20">
        <f>VLOOKUP($A992,Database!$A:$Y,20,FALSE)</f>
        <v>0</v>
      </c>
      <c r="Y992" s="20">
        <f>VLOOKUP($A992,Database!$A:$Y,21,FALSE)</f>
        <v>4</v>
      </c>
      <c r="Z992" s="20">
        <f t="shared" si="90"/>
        <v>0</v>
      </c>
      <c r="AA992" s="20">
        <f t="shared" si="92"/>
        <v>1</v>
      </c>
      <c r="AB992" s="20">
        <f t="shared" ca="1" si="93"/>
        <v>91</v>
      </c>
      <c r="AC992" s="20">
        <f t="shared" ca="1" si="94"/>
        <v>0</v>
      </c>
      <c r="AD992" s="20" t="str">
        <f ca="1">IF(AC992=0,"",IF(OR(ISBLANK(P992),ISBLANK(Q992)),"",IF(ISBLANK(VLOOKUP(A992,Database!A:AA,22,FALSE)),"",VLOOKUP(A992,Database!A:AA,22,FALSE))))</f>
        <v/>
      </c>
      <c r="AE992" s="20">
        <f ca="1">IFERROR(
   IF(
     OR(ISBLANK(P992),ISBLANK(Q992)),
     "",
     IF(
       AND(AB992&lt;&gt;"",OR(W992="Terminé",W992="En cours")),
       VLOOKUP(AD992,Setup_ScoreExactBonus!A:D,4,FALSE),
       0
     )),
  0)</f>
        <v>0</v>
      </c>
      <c r="AF992" s="21">
        <f t="shared" ca="1" si="95"/>
        <v>91</v>
      </c>
      <c r="AG992" s="21">
        <f ca="1">SUMIFS(AF$2:AF992,D$2:D992,D992)</f>
        <v>1352</v>
      </c>
    </row>
    <row r="993" spans="1:33" hidden="1" x14ac:dyDescent="0.35">
      <c r="A993" s="21">
        <f>IF(ISBLANK(B993),"",COUNTIF(B$2:B993,B993))-1</f>
        <v>36</v>
      </c>
      <c r="B993" s="27">
        <v>20</v>
      </c>
      <c r="C993" s="10">
        <f>VLOOKUP($A993+IF($A993=0,1,0),Database!$A:$Y,7,FALSE)</f>
        <v>46194.25</v>
      </c>
      <c r="D993" s="21" t="str">
        <f>VLOOKUP(Pronostics!$B993,Setup_MPP!$A:$G,3,FALSE)</f>
        <v>Anis_MaFihache</v>
      </c>
      <c r="E993" s="21" t="str">
        <f>VLOOKUP(Pronostics!$B993,Setup_MPP!$A:$G,2,FALSE)</f>
        <v>Anis LEBIK</v>
      </c>
      <c r="F993" s="21" t="str">
        <f>VLOOKUP($B993,Setup_MPP!$A:$E,4,FALSE)</f>
        <v>#60DC8C</v>
      </c>
      <c r="G993" s="21" t="str">
        <f>VLOOKUP($B993,Setup_MPP!$A:$E,5,FALSE)</f>
        <v>#22A34F</v>
      </c>
      <c r="H993" s="21" t="str">
        <f>IFERROR(IF(AND(A993&gt;=1,A993&lt;=104),VLOOKUP($A993,Location!$A:$J,6,FALSE),IF(A993=0,"Avant l'ouverture",IF(OR(A993=105,A993=106),"Bonus"))),"")</f>
        <v>Tour 2</v>
      </c>
      <c r="I993" s="21" t="str">
        <f>IF(LEFT(H993,4)="Tour",VLOOKUP(A993,Database!$A:$C,3,FALSE),"")</f>
        <v>F</v>
      </c>
      <c r="J993" s="21" t="str">
        <f>VLOOKUP($A993,Location!$A:$J,7,FALSE)</f>
        <v>Tunisie</v>
      </c>
      <c r="K993" s="21" t="str">
        <f>IFERROR(VLOOKUP(J993,Setup_Team!$B:$C,2,FALSE), "TDB")</f>
        <v>TUN</v>
      </c>
      <c r="L993" s="21" t="str">
        <f>VLOOKUP($A993,Location!$A:$J,8,FALSE)</f>
        <v>Japon</v>
      </c>
      <c r="M993" s="21" t="str">
        <f>IFERROR(VLOOKUP(L993,Setup_Team!$B:$C,2,FALSE), "TDB")</f>
        <v>JAP</v>
      </c>
      <c r="N993" s="21" t="str">
        <f>VLOOKUP($A993,Location!$A:$J,9,FALSE)</f>
        <v>Monterrey</v>
      </c>
      <c r="O993" s="21" t="str">
        <f>VLOOKUP($A993,Location!$A:$J,10,FALSE)</f>
        <v>Estadio BBVA</v>
      </c>
      <c r="P993" s="27">
        <v>1</v>
      </c>
      <c r="Q993" s="27">
        <v>1</v>
      </c>
      <c r="R993" s="27" t="str">
        <f t="shared" si="91"/>
        <v>1-1</v>
      </c>
      <c r="S993" s="21">
        <v>0</v>
      </c>
      <c r="T993" s="20">
        <f>VLOOKUP($A993,Database!$A:$Y,10,FALSE)</f>
        <v>118</v>
      </c>
      <c r="U993" s="20">
        <f>VLOOKUP($A993,Database!$A:$Y,11,FALSE)</f>
        <v>103</v>
      </c>
      <c r="V993" s="20">
        <f>VLOOKUP($A993,Database!$A:$Y,12,FALSE)</f>
        <v>91</v>
      </c>
      <c r="W993" s="20" t="str">
        <f>VLOOKUP(A993,Database!A:M,13,FALSE)</f>
        <v>Terminé</v>
      </c>
      <c r="X993" s="20">
        <f>VLOOKUP($A993,Database!$A:$Y,20,FALSE)</f>
        <v>0</v>
      </c>
      <c r="Y993" s="20">
        <f>VLOOKUP($A993,Database!$A:$Y,21,FALSE)</f>
        <v>4</v>
      </c>
      <c r="Z993" s="20">
        <f t="shared" si="90"/>
        <v>0</v>
      </c>
      <c r="AA993" s="20">
        <f t="shared" si="92"/>
        <v>0</v>
      </c>
      <c r="AB993" s="20">
        <f t="shared" ca="1" si="93"/>
        <v>0</v>
      </c>
      <c r="AC993" s="20">
        <f t="shared" ca="1" si="94"/>
        <v>0</v>
      </c>
      <c r="AD993" s="20" t="str">
        <f ca="1">IF(AC993=0,"",IF(OR(ISBLANK(P993),ISBLANK(Q993)),"",IF(ISBLANK(VLOOKUP(A993,Database!A:AA,22,FALSE)),"",VLOOKUP(A993,Database!A:AA,22,FALSE))))</f>
        <v/>
      </c>
      <c r="AE993" s="20">
        <f ca="1">IFERROR(
   IF(
     OR(ISBLANK(P993),ISBLANK(Q993)),
     "",
     IF(
       AND(AB993&lt;&gt;"",OR(W993="Terminé",W993="En cours")),
       VLOOKUP(AD993,Setup_ScoreExactBonus!A:D,4,FALSE),
       0
     )),
  0)</f>
        <v>0</v>
      </c>
      <c r="AF993" s="21">
        <f t="shared" ca="1" si="95"/>
        <v>0</v>
      </c>
      <c r="AG993" s="21">
        <f ca="1">SUMIFS(AF$2:AF993,D$2:D993,D993)</f>
        <v>1448</v>
      </c>
    </row>
    <row r="994" spans="1:33" hidden="1" x14ac:dyDescent="0.35">
      <c r="A994" s="21">
        <f>IF(ISBLANK(B994),"",COUNTIF(B$2:B994,B994))-1</f>
        <v>36</v>
      </c>
      <c r="B994" s="27">
        <v>21</v>
      </c>
      <c r="C994" s="10">
        <f>VLOOKUP($A994+IF($A994=0,1,0),Database!$A:$Y,7,FALSE)</f>
        <v>46194.25</v>
      </c>
      <c r="D994" s="21" t="str">
        <f>VLOOKUP(Pronostics!$B994,Setup_MPP!$A:$G,3,FALSE)</f>
        <v>JUJULABOSS13</v>
      </c>
      <c r="E994" s="21" t="str">
        <f>VLOOKUP(Pronostics!$B994,Setup_MPP!$A:$G,2,FALSE)</f>
        <v>Julia BOUANAN</v>
      </c>
      <c r="F994" s="21" t="str">
        <f>VLOOKUP($B994,Setup_MPP!$A:$E,4,FALSE)</f>
        <v>#2FAEE0</v>
      </c>
      <c r="G994" s="21" t="str">
        <f>VLOOKUP($B994,Setup_MPP!$A:$E,5,FALSE)</f>
        <v>#BEA064</v>
      </c>
      <c r="H994" s="21" t="str">
        <f>IFERROR(IF(AND(A994&gt;=1,A994&lt;=104),VLOOKUP($A994,Location!$A:$J,6,FALSE),IF(A994=0,"Avant l'ouverture",IF(OR(A994=105,A994=106),"Bonus"))),"")</f>
        <v>Tour 2</v>
      </c>
      <c r="I994" s="21" t="str">
        <f>IF(LEFT(H994,4)="Tour",VLOOKUP(A994,Database!$A:$C,3,FALSE),"")</f>
        <v>F</v>
      </c>
      <c r="J994" s="21" t="str">
        <f>VLOOKUP($A994,Location!$A:$J,7,FALSE)</f>
        <v>Tunisie</v>
      </c>
      <c r="K994" s="21" t="str">
        <f>IFERROR(VLOOKUP(J994,Setup_Team!$B:$C,2,FALSE), "TDB")</f>
        <v>TUN</v>
      </c>
      <c r="L994" s="21" t="str">
        <f>VLOOKUP($A994,Location!$A:$J,8,FALSE)</f>
        <v>Japon</v>
      </c>
      <c r="M994" s="21" t="str">
        <f>IFERROR(VLOOKUP(L994,Setup_Team!$B:$C,2,FALSE), "TDB")</f>
        <v>JAP</v>
      </c>
      <c r="N994" s="21" t="str">
        <f>VLOOKUP($A994,Location!$A:$J,9,FALSE)</f>
        <v>Monterrey</v>
      </c>
      <c r="O994" s="21" t="str">
        <f>VLOOKUP($A994,Location!$A:$J,10,FALSE)</f>
        <v>Estadio BBVA</v>
      </c>
      <c r="P994" s="27">
        <v>2</v>
      </c>
      <c r="Q994" s="27">
        <v>3</v>
      </c>
      <c r="R994" s="27" t="str">
        <f t="shared" si="91"/>
        <v>2-3</v>
      </c>
      <c r="S994" s="21">
        <v>0</v>
      </c>
      <c r="T994" s="20">
        <f>VLOOKUP($A994,Database!$A:$Y,10,FALSE)</f>
        <v>118</v>
      </c>
      <c r="U994" s="20">
        <f>VLOOKUP($A994,Database!$A:$Y,11,FALSE)</f>
        <v>103</v>
      </c>
      <c r="V994" s="20">
        <f>VLOOKUP($A994,Database!$A:$Y,12,FALSE)</f>
        <v>91</v>
      </c>
      <c r="W994" s="20" t="str">
        <f>VLOOKUP(A994,Database!A:M,13,FALSE)</f>
        <v>Terminé</v>
      </c>
      <c r="X994" s="20">
        <f>VLOOKUP($A994,Database!$A:$Y,20,FALSE)</f>
        <v>0</v>
      </c>
      <c r="Y994" s="20">
        <f>VLOOKUP($A994,Database!$A:$Y,21,FALSE)</f>
        <v>4</v>
      </c>
      <c r="Z994" s="20">
        <f t="shared" si="90"/>
        <v>0</v>
      </c>
      <c r="AA994" s="20">
        <f t="shared" si="92"/>
        <v>1</v>
      </c>
      <c r="AB994" s="20">
        <f t="shared" ca="1" si="93"/>
        <v>91</v>
      </c>
      <c r="AC994" s="20">
        <f t="shared" ca="1" si="94"/>
        <v>0</v>
      </c>
      <c r="AD994" s="20" t="str">
        <f ca="1">IF(AC994=0,"",IF(OR(ISBLANK(P994),ISBLANK(Q994)),"",IF(ISBLANK(VLOOKUP(A994,Database!A:AA,22,FALSE)),"",VLOOKUP(A994,Database!A:AA,22,FALSE))))</f>
        <v/>
      </c>
      <c r="AE994" s="20">
        <f ca="1">IFERROR(
   IF(
     OR(ISBLANK(P994),ISBLANK(Q994)),
     "",
     IF(
       AND(AB994&lt;&gt;"",OR(W994="Terminé",W994="En cours")),
       VLOOKUP(AD994,Setup_ScoreExactBonus!A:D,4,FALSE),
       0
     )),
  0)</f>
        <v>0</v>
      </c>
      <c r="AF994" s="21">
        <f t="shared" ca="1" si="95"/>
        <v>91</v>
      </c>
      <c r="AG994" s="21">
        <f ca="1">SUMIFS(AF$2:AF994,D$2:D994,D994)</f>
        <v>1217</v>
      </c>
    </row>
    <row r="995" spans="1:33" hidden="1" x14ac:dyDescent="0.35">
      <c r="A995" s="21">
        <f>IF(ISBLANK(B995),"",COUNTIF(B$2:B995,B995))-1</f>
        <v>36</v>
      </c>
      <c r="B995" s="27">
        <v>22</v>
      </c>
      <c r="C995" s="10">
        <f>VLOOKUP($A995+IF($A995=0,1,0),Database!$A:$Y,7,FALSE)</f>
        <v>46194.25</v>
      </c>
      <c r="D995" s="21" t="str">
        <f>VLOOKUP(Pronostics!$B995,Setup_MPP!$A:$G,3,FALSE)</f>
        <v>Jujumsrd</v>
      </c>
      <c r="E995" s="21" t="str">
        <f>VLOOKUP(Pronostics!$B995,Setup_MPP!$A:$G,2,FALSE)</f>
        <v>Julie Mansard</v>
      </c>
      <c r="F995" s="21" t="str">
        <f>VLOOKUP($B995,Setup_MPP!$A:$E,4,FALSE)</f>
        <v>#41DEF0</v>
      </c>
      <c r="G995" s="21" t="str">
        <f>VLOOKUP($B995,Setup_MPP!$A:$E,5,FALSE)</f>
        <v>#0BA6B7</v>
      </c>
      <c r="H995" s="21" t="str">
        <f>IFERROR(IF(AND(A995&gt;=1,A995&lt;=104),VLOOKUP($A995,Location!$A:$J,6,FALSE),IF(A995=0,"Avant l'ouverture",IF(OR(A995=105,A995=106),"Bonus"))),"")</f>
        <v>Tour 2</v>
      </c>
      <c r="I995" s="21" t="str">
        <f>IF(LEFT(H995,4)="Tour",VLOOKUP(A995,Database!$A:$C,3,FALSE),"")</f>
        <v>F</v>
      </c>
      <c r="J995" s="21" t="str">
        <f>VLOOKUP($A995,Location!$A:$J,7,FALSE)</f>
        <v>Tunisie</v>
      </c>
      <c r="K995" s="21" t="str">
        <f>IFERROR(VLOOKUP(J995,Setup_Team!$B:$C,2,FALSE), "TDB")</f>
        <v>TUN</v>
      </c>
      <c r="L995" s="21" t="str">
        <f>VLOOKUP($A995,Location!$A:$J,8,FALSE)</f>
        <v>Japon</v>
      </c>
      <c r="M995" s="21" t="str">
        <f>IFERROR(VLOOKUP(L995,Setup_Team!$B:$C,2,FALSE), "TDB")</f>
        <v>JAP</v>
      </c>
      <c r="N995" s="21" t="str">
        <f>VLOOKUP($A995,Location!$A:$J,9,FALSE)</f>
        <v>Monterrey</v>
      </c>
      <c r="O995" s="21" t="str">
        <f>VLOOKUP($A995,Location!$A:$J,10,FALSE)</f>
        <v>Estadio BBVA</v>
      </c>
      <c r="P995" s="27">
        <v>1</v>
      </c>
      <c r="Q995" s="27">
        <v>3</v>
      </c>
      <c r="R995" s="27" t="str">
        <f t="shared" si="91"/>
        <v>1-3</v>
      </c>
      <c r="S995" s="21">
        <v>0</v>
      </c>
      <c r="T995" s="20">
        <f>VLOOKUP($A995,Database!$A:$Y,10,FALSE)</f>
        <v>118</v>
      </c>
      <c r="U995" s="20">
        <f>VLOOKUP($A995,Database!$A:$Y,11,FALSE)</f>
        <v>103</v>
      </c>
      <c r="V995" s="20">
        <f>VLOOKUP($A995,Database!$A:$Y,12,FALSE)</f>
        <v>91</v>
      </c>
      <c r="W995" s="20" t="str">
        <f>VLOOKUP(A995,Database!A:M,13,FALSE)</f>
        <v>Terminé</v>
      </c>
      <c r="X995" s="20">
        <f>VLOOKUP($A995,Database!$A:$Y,20,FALSE)</f>
        <v>0</v>
      </c>
      <c r="Y995" s="20">
        <f>VLOOKUP($A995,Database!$A:$Y,21,FALSE)</f>
        <v>4</v>
      </c>
      <c r="Z995" s="20">
        <f t="shared" si="90"/>
        <v>0</v>
      </c>
      <c r="AA995" s="20">
        <f t="shared" si="92"/>
        <v>1</v>
      </c>
      <c r="AB995" s="20">
        <f t="shared" ca="1" si="93"/>
        <v>91</v>
      </c>
      <c r="AC995" s="20">
        <f t="shared" ca="1" si="94"/>
        <v>0</v>
      </c>
      <c r="AD995" s="20" t="str">
        <f ca="1">IF(AC995=0,"",IF(OR(ISBLANK(P995),ISBLANK(Q995)),"",IF(ISBLANK(VLOOKUP(A995,Database!A:AA,22,FALSE)),"",VLOOKUP(A995,Database!A:AA,22,FALSE))))</f>
        <v/>
      </c>
      <c r="AE995" s="20">
        <f ca="1">IFERROR(
   IF(
     OR(ISBLANK(P995),ISBLANK(Q995)),
     "",
     IF(
       AND(AB995&lt;&gt;"",OR(W995="Terminé",W995="En cours")),
       VLOOKUP(AD995,Setup_ScoreExactBonus!A:D,4,FALSE),
       0
     )),
  0)</f>
        <v>0</v>
      </c>
      <c r="AF995" s="21">
        <f t="shared" ca="1" si="95"/>
        <v>91</v>
      </c>
      <c r="AG995" s="21">
        <f ca="1">SUMIFS(AF$2:AF995,D$2:D995,D995)</f>
        <v>886</v>
      </c>
    </row>
    <row r="996" spans="1:33" hidden="1" x14ac:dyDescent="0.35">
      <c r="A996" s="21">
        <f>IF(ISBLANK(B996),"",COUNTIF(B$2:B996,B996))-1</f>
        <v>36</v>
      </c>
      <c r="B996" s="27">
        <v>23</v>
      </c>
      <c r="C996" s="10">
        <f>VLOOKUP($A996+IF($A996=0,1,0),Database!$A:$Y,7,FALSE)</f>
        <v>46194.25</v>
      </c>
      <c r="D996" s="21" t="str">
        <f>VLOOKUP(Pronostics!$B996,Setup_MPP!$A:$G,3,FALSE)</f>
        <v>DJUDJUPRONO</v>
      </c>
      <c r="E996" s="21" t="str">
        <f>VLOOKUP(Pronostics!$B996,Setup_MPP!$A:$G,2,FALSE)</f>
        <v>Juliette</v>
      </c>
      <c r="F996" s="21" t="str">
        <f>VLOOKUP($B996,Setup_MPP!$A:$E,4,FALSE)</f>
        <v>#F2A2A2</v>
      </c>
      <c r="G996" s="21" t="str">
        <f>VLOOKUP($B996,Setup_MPP!$A:$E,5,FALSE)</f>
        <v>#C25D5D</v>
      </c>
      <c r="H996" s="21" t="str">
        <f>IFERROR(IF(AND(A996&gt;=1,A996&lt;=104),VLOOKUP($A996,Location!$A:$J,6,FALSE),IF(A996=0,"Avant l'ouverture",IF(OR(A996=105,A996=106),"Bonus"))),"")</f>
        <v>Tour 2</v>
      </c>
      <c r="I996" s="21" t="str">
        <f>IF(LEFT(H996,4)="Tour",VLOOKUP(A996,Database!$A:$C,3,FALSE),"")</f>
        <v>F</v>
      </c>
      <c r="J996" s="21" t="str">
        <f>VLOOKUP($A996,Location!$A:$J,7,FALSE)</f>
        <v>Tunisie</v>
      </c>
      <c r="K996" s="21" t="str">
        <f>IFERROR(VLOOKUP(J996,Setup_Team!$B:$C,2,FALSE), "TDB")</f>
        <v>TUN</v>
      </c>
      <c r="L996" s="21" t="str">
        <f>VLOOKUP($A996,Location!$A:$J,8,FALSE)</f>
        <v>Japon</v>
      </c>
      <c r="M996" s="21" t="str">
        <f>IFERROR(VLOOKUP(L996,Setup_Team!$B:$C,2,FALSE), "TDB")</f>
        <v>JAP</v>
      </c>
      <c r="N996" s="21" t="str">
        <f>VLOOKUP($A996,Location!$A:$J,9,FALSE)</f>
        <v>Monterrey</v>
      </c>
      <c r="O996" s="21" t="str">
        <f>VLOOKUP($A996,Location!$A:$J,10,FALSE)</f>
        <v>Estadio BBVA</v>
      </c>
      <c r="P996" s="27">
        <v>0</v>
      </c>
      <c r="Q996" s="27">
        <v>3</v>
      </c>
      <c r="R996" s="27" t="str">
        <f t="shared" si="91"/>
        <v>0-3</v>
      </c>
      <c r="S996" s="21">
        <v>0</v>
      </c>
      <c r="T996" s="20">
        <f>VLOOKUP($A996,Database!$A:$Y,10,FALSE)</f>
        <v>118</v>
      </c>
      <c r="U996" s="20">
        <f>VLOOKUP($A996,Database!$A:$Y,11,FALSE)</f>
        <v>103</v>
      </c>
      <c r="V996" s="20">
        <f>VLOOKUP($A996,Database!$A:$Y,12,FALSE)</f>
        <v>91</v>
      </c>
      <c r="W996" s="20" t="str">
        <f>VLOOKUP(A996,Database!A:M,13,FALSE)</f>
        <v>Terminé</v>
      </c>
      <c r="X996" s="20">
        <f>VLOOKUP($A996,Database!$A:$Y,20,FALSE)</f>
        <v>0</v>
      </c>
      <c r="Y996" s="20">
        <f>VLOOKUP($A996,Database!$A:$Y,21,FALSE)</f>
        <v>4</v>
      </c>
      <c r="Z996" s="20">
        <f t="shared" si="90"/>
        <v>0</v>
      </c>
      <c r="AA996" s="20">
        <f t="shared" si="92"/>
        <v>1</v>
      </c>
      <c r="AB996" s="20">
        <f t="shared" ca="1" si="93"/>
        <v>91</v>
      </c>
      <c r="AC996" s="20">
        <f t="shared" ca="1" si="94"/>
        <v>0</v>
      </c>
      <c r="AD996" s="20" t="str">
        <f ca="1">IF(AC996=0,"",IF(OR(ISBLANK(P996),ISBLANK(Q996)),"",IF(ISBLANK(VLOOKUP(A996,Database!A:AA,22,FALSE)),"",VLOOKUP(A996,Database!A:AA,22,FALSE))))</f>
        <v/>
      </c>
      <c r="AE996" s="20">
        <f ca="1">IFERROR(
   IF(
     OR(ISBLANK(P996),ISBLANK(Q996)),
     "",
     IF(
       AND(AB996&lt;&gt;"",OR(W996="Terminé",W996="En cours")),
       VLOOKUP(AD996,Setup_ScoreExactBonus!A:D,4,FALSE),
       0
     )),
  0)</f>
        <v>0</v>
      </c>
      <c r="AF996" s="21">
        <f t="shared" ca="1" si="95"/>
        <v>91</v>
      </c>
      <c r="AG996" s="21">
        <f ca="1">SUMIFS(AF$2:AF996,D$2:D996,D996)</f>
        <v>921</v>
      </c>
    </row>
    <row r="997" spans="1:33" hidden="1" x14ac:dyDescent="0.35">
      <c r="A997" s="21">
        <f>IF(ISBLANK(B997),"",COUNTIF(B$2:B997,B997))-1</f>
        <v>36</v>
      </c>
      <c r="B997" s="27">
        <v>24</v>
      </c>
      <c r="C997" s="10">
        <f>VLOOKUP($A997+IF($A997=0,1,0),Database!$A:$Y,7,FALSE)</f>
        <v>46194.25</v>
      </c>
      <c r="D997" s="21" t="str">
        <f>VLOOKUP(Pronostics!$B997,Setup_MPP!$A:$G,3,FALSE)</f>
        <v>Samyaaaaaaaaaa</v>
      </c>
      <c r="E997" s="21" t="str">
        <f>VLOOKUP(Pronostics!$B997,Setup_MPP!$A:$G,2,FALSE)</f>
        <v>Samya ALAOUI</v>
      </c>
      <c r="F997" s="21" t="str">
        <f>VLOOKUP($B997,Setup_MPP!$A:$E,4,FALSE)</f>
        <v>#A2F2C7</v>
      </c>
      <c r="G997" s="21" t="str">
        <f>VLOOKUP($B997,Setup_MPP!$A:$E,5,FALSE)</f>
        <v>#5DC18C</v>
      </c>
      <c r="H997" s="21" t="str">
        <f>IFERROR(IF(AND(A997&gt;=1,A997&lt;=104),VLOOKUP($A997,Location!$A:$J,6,FALSE),IF(A997=0,"Avant l'ouverture",IF(OR(A997=105,A997=106),"Bonus"))),"")</f>
        <v>Tour 2</v>
      </c>
      <c r="I997" s="21" t="str">
        <f>IF(LEFT(H997,4)="Tour",VLOOKUP(A997,Database!$A:$C,3,FALSE),"")</f>
        <v>F</v>
      </c>
      <c r="J997" s="21" t="str">
        <f>VLOOKUP($A997,Location!$A:$J,7,FALSE)</f>
        <v>Tunisie</v>
      </c>
      <c r="K997" s="21" t="str">
        <f>IFERROR(VLOOKUP(J997,Setup_Team!$B:$C,2,FALSE), "TDB")</f>
        <v>TUN</v>
      </c>
      <c r="L997" s="21" t="str">
        <f>VLOOKUP($A997,Location!$A:$J,8,FALSE)</f>
        <v>Japon</v>
      </c>
      <c r="M997" s="21" t="str">
        <f>IFERROR(VLOOKUP(L997,Setup_Team!$B:$C,2,FALSE), "TDB")</f>
        <v>JAP</v>
      </c>
      <c r="N997" s="21" t="str">
        <f>VLOOKUP($A997,Location!$A:$J,9,FALSE)</f>
        <v>Monterrey</v>
      </c>
      <c r="O997" s="21" t="str">
        <f>VLOOKUP($A997,Location!$A:$J,10,FALSE)</f>
        <v>Estadio BBVA</v>
      </c>
      <c r="P997" s="27">
        <v>1</v>
      </c>
      <c r="Q997" s="27">
        <v>2</v>
      </c>
      <c r="R997" s="27" t="str">
        <f t="shared" si="91"/>
        <v>1-2</v>
      </c>
      <c r="S997" s="21">
        <v>0</v>
      </c>
      <c r="T997" s="20">
        <f>VLOOKUP($A997,Database!$A:$Y,10,FALSE)</f>
        <v>118</v>
      </c>
      <c r="U997" s="20">
        <f>VLOOKUP($A997,Database!$A:$Y,11,FALSE)</f>
        <v>103</v>
      </c>
      <c r="V997" s="20">
        <f>VLOOKUP($A997,Database!$A:$Y,12,FALSE)</f>
        <v>91</v>
      </c>
      <c r="W997" s="20" t="str">
        <f>VLOOKUP(A997,Database!A:M,13,FALSE)</f>
        <v>Terminé</v>
      </c>
      <c r="X997" s="20">
        <f>VLOOKUP($A997,Database!$A:$Y,20,FALSE)</f>
        <v>0</v>
      </c>
      <c r="Y997" s="20">
        <f>VLOOKUP($A997,Database!$A:$Y,21,FALSE)</f>
        <v>4</v>
      </c>
      <c r="Z997" s="20">
        <f t="shared" si="90"/>
        <v>0</v>
      </c>
      <c r="AA997" s="20">
        <f t="shared" si="92"/>
        <v>1</v>
      </c>
      <c r="AB997" s="20">
        <f t="shared" ca="1" si="93"/>
        <v>91</v>
      </c>
      <c r="AC997" s="20">
        <f t="shared" ca="1" si="94"/>
        <v>0</v>
      </c>
      <c r="AD997" s="20" t="str">
        <f ca="1">IF(AC997=0,"",IF(OR(ISBLANK(P997),ISBLANK(Q997)),"",IF(ISBLANK(VLOOKUP(A997,Database!A:AA,22,FALSE)),"",VLOOKUP(A997,Database!A:AA,22,FALSE))))</f>
        <v/>
      </c>
      <c r="AE997" s="20">
        <f ca="1">IFERROR(
   IF(
     OR(ISBLANK(P997),ISBLANK(Q997)),
     "",
     IF(
       AND(AB997&lt;&gt;"",OR(W997="Terminé",W997="En cours")),
       VLOOKUP(AD997,Setup_ScoreExactBonus!A:D,4,FALSE),
       0
     )),
  0)</f>
        <v>0</v>
      </c>
      <c r="AF997" s="21">
        <f t="shared" ca="1" si="95"/>
        <v>91</v>
      </c>
      <c r="AG997" s="21">
        <f ca="1">SUMIFS(AF$2:AF997,D$2:D997,D997)</f>
        <v>1606</v>
      </c>
    </row>
    <row r="998" spans="1:33" hidden="1" x14ac:dyDescent="0.35">
      <c r="A998" s="21">
        <f>IF(ISBLANK(B998),"",COUNTIF(B$2:B998,B998))-1</f>
        <v>36</v>
      </c>
      <c r="B998" s="27">
        <v>25</v>
      </c>
      <c r="C998" s="10">
        <f>VLOOKUP($A998+IF($A998=0,1,0),Database!$A:$Y,7,FALSE)</f>
        <v>46194.25</v>
      </c>
      <c r="D998" s="21" t="str">
        <f>VLOOKUP(Pronostics!$B998,Setup_MPP!$A:$G,3,FALSE)</f>
        <v>leaw0808</v>
      </c>
      <c r="E998" s="21" t="str">
        <f>VLOOKUP(Pronostics!$B998,Setup_MPP!$A:$G,2,FALSE)</f>
        <v>Léa WALOCQ</v>
      </c>
      <c r="F998" s="21" t="str">
        <f>VLOOKUP($B998,Setup_MPP!$A:$E,4,FALSE)</f>
        <v>#D1B9EB</v>
      </c>
      <c r="G998" s="21" t="str">
        <f>VLOOKUP($B998,Setup_MPP!$A:$E,5,FALSE)</f>
        <v>#B58BC7</v>
      </c>
      <c r="H998" s="21" t="str">
        <f>IFERROR(IF(AND(A998&gt;=1,A998&lt;=104),VLOOKUP($A998,Location!$A:$J,6,FALSE),IF(A998=0,"Avant l'ouverture",IF(OR(A998=105,A998=106),"Bonus"))),"")</f>
        <v>Tour 2</v>
      </c>
      <c r="I998" s="21" t="str">
        <f>IF(LEFT(H998,4)="Tour",VLOOKUP(A998,Database!$A:$C,3,FALSE),"")</f>
        <v>F</v>
      </c>
      <c r="J998" s="21" t="str">
        <f>VLOOKUP($A998,Location!$A:$J,7,FALSE)</f>
        <v>Tunisie</v>
      </c>
      <c r="K998" s="21" t="str">
        <f>IFERROR(VLOOKUP(J998,Setup_Team!$B:$C,2,FALSE), "TDB")</f>
        <v>TUN</v>
      </c>
      <c r="L998" s="21" t="str">
        <f>VLOOKUP($A998,Location!$A:$J,8,FALSE)</f>
        <v>Japon</v>
      </c>
      <c r="M998" s="21" t="str">
        <f>IFERROR(VLOOKUP(L998,Setup_Team!$B:$C,2,FALSE), "TDB")</f>
        <v>JAP</v>
      </c>
      <c r="N998" s="21" t="str">
        <f>VLOOKUP($A998,Location!$A:$J,9,FALSE)</f>
        <v>Monterrey</v>
      </c>
      <c r="O998" s="21" t="str">
        <f>VLOOKUP($A998,Location!$A:$J,10,FALSE)</f>
        <v>Estadio BBVA</v>
      </c>
      <c r="P998" s="27">
        <v>1</v>
      </c>
      <c r="Q998" s="27">
        <v>2</v>
      </c>
      <c r="R998" s="27" t="str">
        <f t="shared" si="91"/>
        <v>1-2</v>
      </c>
      <c r="S998" s="21">
        <v>0</v>
      </c>
      <c r="T998" s="20">
        <f>VLOOKUP($A998,Database!$A:$Y,10,FALSE)</f>
        <v>118</v>
      </c>
      <c r="U998" s="20">
        <f>VLOOKUP($A998,Database!$A:$Y,11,FALSE)</f>
        <v>103</v>
      </c>
      <c r="V998" s="20">
        <f>VLOOKUP($A998,Database!$A:$Y,12,FALSE)</f>
        <v>91</v>
      </c>
      <c r="W998" s="20" t="str">
        <f>VLOOKUP(A998,Database!A:M,13,FALSE)</f>
        <v>Terminé</v>
      </c>
      <c r="X998" s="20">
        <f>VLOOKUP($A998,Database!$A:$Y,20,FALSE)</f>
        <v>0</v>
      </c>
      <c r="Y998" s="20">
        <f>VLOOKUP($A998,Database!$A:$Y,21,FALSE)</f>
        <v>4</v>
      </c>
      <c r="Z998" s="20">
        <f t="shared" si="90"/>
        <v>0</v>
      </c>
      <c r="AA998" s="20">
        <f t="shared" si="92"/>
        <v>1</v>
      </c>
      <c r="AB998" s="20">
        <f t="shared" ca="1" si="93"/>
        <v>91</v>
      </c>
      <c r="AC998" s="20">
        <f t="shared" ca="1" si="94"/>
        <v>0</v>
      </c>
      <c r="AD998" s="20" t="str">
        <f ca="1">IF(AC998=0,"",IF(OR(ISBLANK(P998),ISBLANK(Q998)),"",IF(ISBLANK(VLOOKUP(A998,Database!A:AA,22,FALSE)),"",VLOOKUP(A998,Database!A:AA,22,FALSE))))</f>
        <v/>
      </c>
      <c r="AE998" s="20">
        <f ca="1">IFERROR(
   IF(
     OR(ISBLANK(P998),ISBLANK(Q998)),
     "",
     IF(
       AND(AB998&lt;&gt;"",OR(W998="Terminé",W998="En cours")),
       VLOOKUP(AD998,Setup_ScoreExactBonus!A:D,4,FALSE),
       0
     )),
  0)</f>
        <v>0</v>
      </c>
      <c r="AF998" s="21">
        <f t="shared" ca="1" si="95"/>
        <v>91</v>
      </c>
      <c r="AG998" s="21">
        <f ca="1">SUMIFS(AF$2:AF998,D$2:D998,D998)</f>
        <v>1345</v>
      </c>
    </row>
    <row r="999" spans="1:33" hidden="1" x14ac:dyDescent="0.35">
      <c r="A999" s="21">
        <f>IF(ISBLANK(B999),"",COUNTIF(B$2:B999,B999))-1</f>
        <v>36</v>
      </c>
      <c r="B999" s="27">
        <v>26</v>
      </c>
      <c r="C999" s="10">
        <v>46184.875</v>
      </c>
      <c r="D999" s="21" t="str">
        <f>VLOOKUP(Pronostics!$B999,Setup_MPP!$A:$G,3,FALSE)</f>
        <v>Mohamad#5GGG1</v>
      </c>
      <c r="E999" s="21" t="str">
        <f>VLOOKUP(Pronostics!$B999,Setup_MPP!$A:$G,2,FALSE)</f>
        <v>Mohamad EL KAWAS</v>
      </c>
      <c r="F999" s="21" t="str">
        <f>VLOOKUP($B999,Setup_MPP!$A:$E,4,FALSE)</f>
        <v>#EB8787</v>
      </c>
      <c r="G999" s="21" t="str">
        <f>VLOOKUP($B999,Setup_MPP!$A:$E,5,FALSE)</f>
        <v>#368E2C</v>
      </c>
      <c r="H999" s="21" t="str">
        <f>IFERROR(IF(AND(A999&gt;=1,A999&lt;=104),VLOOKUP($A999,Location!$A:$J,6,FALSE),IF(A999=0,"Avant l'ouverture",IF(OR(A999=105,A999=106),"Bonus"))),"")</f>
        <v>Tour 2</v>
      </c>
      <c r="I999" s="21" t="str">
        <f>IF(LEFT(H999,4)="Tour",VLOOKUP(A999,Database!$A:$C,3,FALSE),"")</f>
        <v>F</v>
      </c>
      <c r="J999" s="21" t="str">
        <f>VLOOKUP($A999,Location!$A:$J,7,FALSE)</f>
        <v>Tunisie</v>
      </c>
      <c r="K999" s="21" t="str">
        <f>IFERROR(VLOOKUP(J999,Setup_Team!$B:$C,2,FALSE), "TDB")</f>
        <v>TUN</v>
      </c>
      <c r="L999" s="21" t="str">
        <f>VLOOKUP($A999,Location!$A:$J,8,FALSE)</f>
        <v>Japon</v>
      </c>
      <c r="M999" s="21" t="str">
        <f>IFERROR(VLOOKUP(L999,Setup_Team!$B:$C,2,FALSE), "TDB")</f>
        <v>JAP</v>
      </c>
      <c r="P999" s="21">
        <v>0</v>
      </c>
      <c r="Q999" s="21">
        <v>3</v>
      </c>
      <c r="R999" s="27" t="str">
        <f t="shared" si="91"/>
        <v>0-3</v>
      </c>
      <c r="S999" s="21">
        <v>0</v>
      </c>
      <c r="T999" s="20">
        <f>VLOOKUP($A999,Database!$A:$Y,10,FALSE)</f>
        <v>118</v>
      </c>
      <c r="U999" s="20">
        <f>VLOOKUP($A999,Database!$A:$Y,11,FALSE)</f>
        <v>103</v>
      </c>
      <c r="V999" s="20">
        <f>VLOOKUP($A999,Database!$A:$Y,12,FALSE)</f>
        <v>91</v>
      </c>
      <c r="W999" s="20" t="str">
        <f>VLOOKUP(A999,Database!A:M,13,FALSE)</f>
        <v>Terminé</v>
      </c>
      <c r="X999" s="20">
        <f>VLOOKUP($A999,Database!$A:$Y,20,FALSE)</f>
        <v>0</v>
      </c>
      <c r="Y999" s="20">
        <f>VLOOKUP($A999,Database!$A:$Y,21,FALSE)</f>
        <v>4</v>
      </c>
      <c r="Z999" s="20">
        <f t="shared" si="90"/>
        <v>0</v>
      </c>
      <c r="AA999" s="20">
        <f t="shared" si="92"/>
        <v>1</v>
      </c>
      <c r="AB999" s="20">
        <f t="shared" ca="1" si="93"/>
        <v>91</v>
      </c>
      <c r="AC999" s="20">
        <f t="shared" ca="1" si="94"/>
        <v>0</v>
      </c>
      <c r="AD999" s="20" t="str">
        <f ca="1">IF(AC999=0,"",IF(OR(ISBLANK(P999),ISBLANK(Q999)),"",IF(ISBLANK(VLOOKUP(A999,Database!A:AA,22,FALSE)),"",VLOOKUP(A999,Database!A:AA,22,FALSE))))</f>
        <v/>
      </c>
      <c r="AE999" s="20">
        <f ca="1">IFERROR(
   IF(
     OR(ISBLANK(P999),ISBLANK(Q999)),
     "",
     IF(
       AND(AB999&lt;&gt;"",OR(W999="Terminé",W999="En cours")),
       VLOOKUP(AD999,Setup_ScoreExactBonus!A:D,4,FALSE),
       0
     )),
  0)</f>
        <v>0</v>
      </c>
      <c r="AF999" s="21">
        <f t="shared" ca="1" si="95"/>
        <v>91</v>
      </c>
      <c r="AG999" s="21">
        <f ca="1">SUMIFS(AF$2:AF999,D$2:D999,D999)</f>
        <v>873</v>
      </c>
    </row>
    <row r="1000" spans="1:33" hidden="1" x14ac:dyDescent="0.35">
      <c r="A1000" s="21">
        <f>IF(ISBLANK(B1000),"",COUNTIF(B$2:B1000,B1000))-1</f>
        <v>36</v>
      </c>
      <c r="B1000" s="27">
        <v>27</v>
      </c>
      <c r="C1000" s="10">
        <f>VLOOKUP($A1000+IF($A1000=0,1,0),Database!$A:$Y,7,FALSE)</f>
        <v>46194.25</v>
      </c>
      <c r="D1000" s="21" t="str">
        <f>VLOOKUP(Pronostics!$B1000,Setup_MPP!$A:$G,3,FALSE)</f>
        <v>maryemkappa</v>
      </c>
      <c r="E1000" s="21" t="str">
        <f>VLOOKUP(Pronostics!$B1000,Setup_MPP!$A:$G,2,FALSE)</f>
        <v>Maryem GUIZANI</v>
      </c>
      <c r="F1000" s="21" t="str">
        <f>VLOOKUP($B1000,Setup_MPP!$A:$E,4,FALSE)</f>
        <v>#BCA2F4</v>
      </c>
      <c r="G1000" s="21" t="str">
        <f>VLOOKUP($B1000,Setup_MPP!$A:$E,5,FALSE)</f>
        <v>#6D3DD5</v>
      </c>
      <c r="H1000" s="21" t="str">
        <f>IFERROR(IF(AND(A1000&gt;=1,A1000&lt;=104),VLOOKUP($A1000,Location!$A:$J,6,FALSE),IF(A1000=0,"Avant l'ouverture",IF(OR(A1000=105,A1000=106),"Bonus"))),"")</f>
        <v>Tour 2</v>
      </c>
      <c r="I1000" s="21" t="str">
        <f>IF(LEFT(H1000,4)="Tour",VLOOKUP(A1000,Database!$A:$C,3,FALSE),"")</f>
        <v>F</v>
      </c>
      <c r="J1000" s="21" t="str">
        <f>VLOOKUP($A1000,Location!$A:$J,7,FALSE)</f>
        <v>Tunisie</v>
      </c>
      <c r="K1000" s="21" t="str">
        <f>IFERROR(VLOOKUP(J1000,Setup_Team!$B:$C,2,FALSE), "TDB")</f>
        <v>TUN</v>
      </c>
      <c r="L1000" s="21" t="str">
        <f>VLOOKUP($A1000,Location!$A:$J,8,FALSE)</f>
        <v>Japon</v>
      </c>
      <c r="M1000" s="21" t="str">
        <f>IFERROR(VLOOKUP(L1000,Setup_Team!$B:$C,2,FALSE), "TDB")</f>
        <v>JAP</v>
      </c>
      <c r="P1000" s="21">
        <v>1</v>
      </c>
      <c r="Q1000" s="21">
        <v>3</v>
      </c>
      <c r="R1000" s="27" t="str">
        <f t="shared" si="91"/>
        <v>1-3</v>
      </c>
      <c r="S1000" s="21">
        <v>0</v>
      </c>
      <c r="T1000" s="20">
        <f>VLOOKUP($A1000,Database!$A:$Y,10,FALSE)</f>
        <v>118</v>
      </c>
      <c r="U1000" s="20">
        <f>VLOOKUP($A1000,Database!$A:$Y,11,FALSE)</f>
        <v>103</v>
      </c>
      <c r="V1000" s="20">
        <f>VLOOKUP($A1000,Database!$A:$Y,12,FALSE)</f>
        <v>91</v>
      </c>
      <c r="W1000" s="20" t="str">
        <f>VLOOKUP(A1000,Database!A:M,13,FALSE)</f>
        <v>Terminé</v>
      </c>
      <c r="X1000" s="20">
        <f>VLOOKUP($A1000,Database!$A:$Y,20,FALSE)</f>
        <v>0</v>
      </c>
      <c r="Y1000" s="20">
        <f>VLOOKUP($A1000,Database!$A:$Y,21,FALSE)</f>
        <v>4</v>
      </c>
      <c r="Z1000" s="20">
        <f t="shared" si="90"/>
        <v>0</v>
      </c>
      <c r="AA1000" s="20">
        <f t="shared" si="92"/>
        <v>1</v>
      </c>
      <c r="AB1000" s="20">
        <f t="shared" ca="1" si="93"/>
        <v>91</v>
      </c>
      <c r="AC1000" s="20">
        <f t="shared" ca="1" si="94"/>
        <v>0</v>
      </c>
      <c r="AD1000" s="20" t="str">
        <f ca="1">IF(AC1000=0,"",IF(OR(ISBLANK(P1000),ISBLANK(Q1000)),"",IF(ISBLANK(VLOOKUP(A1000,Database!A:AA,22,FALSE)),"",VLOOKUP(A1000,Database!A:AA,22,FALSE))))</f>
        <v/>
      </c>
      <c r="AE1000" s="20">
        <f ca="1">IFERROR(
   IF(
     OR(ISBLANK(P1000),ISBLANK(Q1000)),
     "",
     IF(
       AND(AB1000&lt;&gt;"",OR(W1000="Terminé",W1000="En cours")),
       VLOOKUP(AD1000,Setup_ScoreExactBonus!A:D,4,FALSE),
       0
     )),
  0)</f>
        <v>0</v>
      </c>
      <c r="AF1000" s="21">
        <f t="shared" ca="1" si="95"/>
        <v>91</v>
      </c>
      <c r="AG1000" s="21">
        <f ca="1">SUMIFS(AF$2:AF1000,D$2:D1000,D1000)</f>
        <v>503</v>
      </c>
    </row>
    <row r="1001" spans="1:33" hidden="1" x14ac:dyDescent="0.35">
      <c r="A1001" s="21">
        <f>IF(ISBLANK(B1001),"",COUNTIF(B$2:B1001,B1001))-1</f>
        <v>37</v>
      </c>
      <c r="B1001" s="27">
        <v>1</v>
      </c>
      <c r="C1001" s="10">
        <f>VLOOKUP($A1001+IF($A1001=0,1,0),Database!$A:$Y,7,FALSE)</f>
        <v>46194.75</v>
      </c>
      <c r="D1001" s="21" t="str">
        <f>VLOOKUP(Pronostics!$B1001,Setup_MPP!$A:$G,3,FALSE)</f>
        <v>_Nicolas_LM_</v>
      </c>
      <c r="E1001" s="21" t="str">
        <f>VLOOKUP(Pronostics!$B1001,Setup_MPP!$A:$G,2,FALSE)</f>
        <v>Nicolas LE MOUEL</v>
      </c>
      <c r="F1001" s="21" t="str">
        <f>VLOOKUP($B1001,Setup_MPP!$A:$E,4,FALSE)</f>
        <v>#F7C79D</v>
      </c>
      <c r="G1001" s="21" t="str">
        <f>VLOOKUP($B1001,Setup_MPP!$A:$E,5,FALSE)</f>
        <v>#FFBE85</v>
      </c>
      <c r="H1001" s="21" t="str">
        <f>IFERROR(IF(AND(A1001&gt;=1,A1001&lt;=104),VLOOKUP($A1001,Location!$A:$J,6,FALSE),IF(A1001=0,"Avant l'ouverture",IF(OR(A1001=105,A1001=106),"Bonus"))),"")</f>
        <v>Tour 2</v>
      </c>
      <c r="I1001" s="21" t="str">
        <f>IF(LEFT(H1001,4)="Tour",VLOOKUP(A1001,Database!$A:$C,3,FALSE),"")</f>
        <v>H</v>
      </c>
      <c r="J1001" s="21" t="str">
        <f>VLOOKUP($A1001,Location!$A:$J,7,FALSE)</f>
        <v>Espagne</v>
      </c>
      <c r="K1001" s="21" t="str">
        <f>IFERROR(VLOOKUP(J1001,Setup_Team!$B:$C,2,FALSE), "TDB")</f>
        <v>ESP</v>
      </c>
      <c r="L1001" s="21" t="str">
        <f>VLOOKUP($A1001,Location!$A:$J,8,FALSE)</f>
        <v>Arabie Saoudite</v>
      </c>
      <c r="M1001" s="21" t="str">
        <f>IFERROR(VLOOKUP(L1001,Setup_Team!$B:$C,2,FALSE), "TDB")</f>
        <v>SAU</v>
      </c>
      <c r="N1001" s="21" t="str">
        <f>VLOOKUP($A1001,Location!$A:$J,9,FALSE)</f>
        <v>Atlanta</v>
      </c>
      <c r="O1001" s="21" t="str">
        <f>VLOOKUP($A1001,Location!$A:$J,10,FALSE)</f>
        <v>Mercedes-Benz Stadium</v>
      </c>
      <c r="P1001" s="27">
        <v>5</v>
      </c>
      <c r="Q1001" s="27">
        <v>1</v>
      </c>
      <c r="R1001" s="27" t="str">
        <f t="shared" si="91"/>
        <v>5-1</v>
      </c>
      <c r="S1001" s="21">
        <v>0</v>
      </c>
      <c r="T1001" s="20">
        <f>VLOOKUP($A1001,Database!$A:$Y,10,FALSE)</f>
        <v>31</v>
      </c>
      <c r="U1001" s="20">
        <f>VLOOKUP($A1001,Database!$A:$Y,11,FALSE)</f>
        <v>139</v>
      </c>
      <c r="V1001" s="20">
        <f>VLOOKUP($A1001,Database!$A:$Y,12,FALSE)</f>
        <v>176</v>
      </c>
      <c r="W1001" s="20" t="str">
        <f>VLOOKUP(A1001,Database!A:M,13,FALSE)</f>
        <v>Terminé</v>
      </c>
      <c r="X1001" s="20">
        <f>VLOOKUP($A1001,Database!$A:$Y,20,FALSE)</f>
        <v>4</v>
      </c>
      <c r="Y1001" s="20">
        <f>VLOOKUP($A1001,Database!$A:$Y,21,FALSE)</f>
        <v>0</v>
      </c>
      <c r="Z1001" s="20">
        <f t="shared" si="90"/>
        <v>0</v>
      </c>
      <c r="AA1001" s="20">
        <f t="shared" si="92"/>
        <v>1</v>
      </c>
      <c r="AB1001" s="20">
        <f t="shared" ca="1" si="93"/>
        <v>31</v>
      </c>
      <c r="AC1001" s="20">
        <f t="shared" ca="1" si="94"/>
        <v>0</v>
      </c>
      <c r="AD1001" s="20" t="str">
        <f ca="1">IF(AC1001=0,"",IF(OR(ISBLANK(P1001),ISBLANK(Q1001)),"",IF(ISBLANK(VLOOKUP(A1001,Database!A:AA,22,FALSE)),"",VLOOKUP(A1001,Database!A:AA,22,FALSE))))</f>
        <v/>
      </c>
      <c r="AE1001" s="20">
        <f ca="1">IFERROR(
   IF(
     OR(ISBLANK(P1001),ISBLANK(Q1001)),
     "",
     IF(
       AND(AB1001&lt;&gt;"",OR(W1001="Terminé",W1001="En cours")),
       VLOOKUP(AD1001,Setup_ScoreExactBonus!A:D,4,FALSE),
       0
     )),
  0)</f>
        <v>0</v>
      </c>
      <c r="AF1001" s="21">
        <f t="shared" ca="1" si="95"/>
        <v>31</v>
      </c>
      <c r="AG1001" s="21">
        <f ca="1">SUMIFS(AF$2:AF1001,D$2:D1001,D1001)</f>
        <v>1499</v>
      </c>
    </row>
    <row r="1002" spans="1:33" hidden="1" x14ac:dyDescent="0.35">
      <c r="A1002" s="21">
        <f>IF(ISBLANK(B1002),"",COUNTIF(B$2:B1002,B1002))-1</f>
        <v>37</v>
      </c>
      <c r="B1002" s="27">
        <v>2</v>
      </c>
      <c r="C1002" s="10">
        <f>VLOOKUP($A1002+IF($A1002=0,1,0),Database!$A:$Y,7,FALSE)</f>
        <v>46194.75</v>
      </c>
      <c r="D1002" s="21" t="str">
        <f>VLOOKUP(Pronostics!$B1002,Setup_MPP!$A:$G,3,FALSE)</f>
        <v>leaelaz</v>
      </c>
      <c r="E1002" s="21" t="str">
        <f>VLOOKUP(Pronostics!$B1002,Setup_MPP!$A:$G,2,FALSE)</f>
        <v>Léa EL ASERY</v>
      </c>
      <c r="F1002" s="21" t="str">
        <f>VLOOKUP($B1002,Setup_MPP!$A:$E,4,FALSE)</f>
        <v>#FFBEBE</v>
      </c>
      <c r="G1002" s="21" t="str">
        <f>VLOOKUP($B1002,Setup_MPP!$A:$E,5,FALSE)</f>
        <v>#DF6868</v>
      </c>
      <c r="H1002" s="21" t="str">
        <f>IFERROR(IF(AND(A1002&gt;=1,A1002&lt;=104),VLOOKUP($A1002,Location!$A:$J,6,FALSE),IF(A1002=0,"Avant l'ouverture",IF(OR(A1002=105,A1002=106),"Bonus"))),"")</f>
        <v>Tour 2</v>
      </c>
      <c r="I1002" s="21" t="str">
        <f>IF(LEFT(H1002,4)="Tour",VLOOKUP(A1002,Database!$A:$C,3,FALSE),"")</f>
        <v>H</v>
      </c>
      <c r="J1002" s="21" t="str">
        <f>VLOOKUP($A1002,Location!$A:$J,7,FALSE)</f>
        <v>Espagne</v>
      </c>
      <c r="K1002" s="21" t="str">
        <f>IFERROR(VLOOKUP(J1002,Setup_Team!$B:$C,2,FALSE), "TDB")</f>
        <v>ESP</v>
      </c>
      <c r="L1002" s="21" t="str">
        <f>VLOOKUP($A1002,Location!$A:$J,8,FALSE)</f>
        <v>Arabie Saoudite</v>
      </c>
      <c r="M1002" s="21" t="str">
        <f>IFERROR(VLOOKUP(L1002,Setup_Team!$B:$C,2,FALSE), "TDB")</f>
        <v>SAU</v>
      </c>
      <c r="N1002" s="21" t="str">
        <f>VLOOKUP($A1002,Location!$A:$J,9,FALSE)</f>
        <v>Atlanta</v>
      </c>
      <c r="O1002" s="21" t="str">
        <f>VLOOKUP($A1002,Location!$A:$J,10,FALSE)</f>
        <v>Mercedes-Benz Stadium</v>
      </c>
      <c r="P1002" s="27">
        <v>3</v>
      </c>
      <c r="Q1002" s="27">
        <v>1</v>
      </c>
      <c r="R1002" s="27" t="str">
        <f t="shared" si="91"/>
        <v>3-1</v>
      </c>
      <c r="S1002" s="21">
        <v>0</v>
      </c>
      <c r="T1002" s="20">
        <f>VLOOKUP($A1002,Database!$A:$Y,10,FALSE)</f>
        <v>31</v>
      </c>
      <c r="U1002" s="20">
        <f>VLOOKUP($A1002,Database!$A:$Y,11,FALSE)</f>
        <v>139</v>
      </c>
      <c r="V1002" s="20">
        <f>VLOOKUP($A1002,Database!$A:$Y,12,FALSE)</f>
        <v>176</v>
      </c>
      <c r="W1002" s="20" t="str">
        <f>VLOOKUP(A1002,Database!A:M,13,FALSE)</f>
        <v>Terminé</v>
      </c>
      <c r="X1002" s="20">
        <f>VLOOKUP($A1002,Database!$A:$Y,20,FALSE)</f>
        <v>4</v>
      </c>
      <c r="Y1002" s="20">
        <f>VLOOKUP($A1002,Database!$A:$Y,21,FALSE)</f>
        <v>0</v>
      </c>
      <c r="Z1002" s="20">
        <f t="shared" si="90"/>
        <v>0</v>
      </c>
      <c r="AA1002" s="20">
        <f t="shared" si="92"/>
        <v>1</v>
      </c>
      <c r="AB1002" s="20">
        <f t="shared" ca="1" si="93"/>
        <v>31</v>
      </c>
      <c r="AC1002" s="20">
        <f t="shared" ca="1" si="94"/>
        <v>0</v>
      </c>
      <c r="AD1002" s="20" t="str">
        <f ca="1">IF(AC1002=0,"",IF(OR(ISBLANK(P1002),ISBLANK(Q1002)),"",IF(ISBLANK(VLOOKUP(A1002,Database!A:AA,22,FALSE)),"",VLOOKUP(A1002,Database!A:AA,22,FALSE))))</f>
        <v/>
      </c>
      <c r="AE1002" s="20">
        <f ca="1">IFERROR(
   IF(
     OR(ISBLANK(P1002),ISBLANK(Q1002)),
     "",
     IF(
       AND(AB1002&lt;&gt;"",OR(W1002="Terminé",W1002="En cours")),
       VLOOKUP(AD1002,Setup_ScoreExactBonus!A:D,4,FALSE),
       0
     )),
  0)</f>
        <v>0</v>
      </c>
      <c r="AF1002" s="21">
        <f t="shared" ca="1" si="95"/>
        <v>31</v>
      </c>
      <c r="AG1002" s="21">
        <f ca="1">SUMIFS(AF$2:AF1002,D$2:D1002,D1002)</f>
        <v>1518</v>
      </c>
    </row>
    <row r="1003" spans="1:33" hidden="1" x14ac:dyDescent="0.35">
      <c r="A1003" s="21">
        <f>IF(ISBLANK(B1003),"",COUNTIF(B$2:B1003,B1003))-1</f>
        <v>37</v>
      </c>
      <c r="B1003" s="27">
        <v>3</v>
      </c>
      <c r="C1003" s="10">
        <f>VLOOKUP($A1003+IF($A1003=0,1,0),Database!$A:$Y,7,FALSE)</f>
        <v>46194.75</v>
      </c>
      <c r="D1003" s="21" t="str">
        <f>VLOOKUP(Pronostics!$B1003,Setup_MPP!$A:$G,3,FALSE)</f>
        <v>PasMetalleux</v>
      </c>
      <c r="E1003" s="21" t="str">
        <f>VLOOKUP(Pronostics!$B1003,Setup_MPP!$A:$G,2,FALSE)</f>
        <v>Elwenn JOUBREL</v>
      </c>
      <c r="F1003" s="21" t="str">
        <f>VLOOKUP($B1003,Setup_MPP!$A:$E,4,FALSE)</f>
        <v>#F5C7FC</v>
      </c>
      <c r="G1003" s="21" t="str">
        <f>VLOOKUP($B1003,Setup_MPP!$A:$E,5,FALSE)</f>
        <v>#C489CF</v>
      </c>
      <c r="H1003" s="21" t="str">
        <f>IFERROR(IF(AND(A1003&gt;=1,A1003&lt;=104),VLOOKUP($A1003,Location!$A:$J,6,FALSE),IF(A1003=0,"Avant l'ouverture",IF(OR(A1003=105,A1003=106),"Bonus"))),"")</f>
        <v>Tour 2</v>
      </c>
      <c r="I1003" s="21" t="str">
        <f>IF(LEFT(H1003,4)="Tour",VLOOKUP(A1003,Database!$A:$C,3,FALSE),"")</f>
        <v>H</v>
      </c>
      <c r="J1003" s="21" t="str">
        <f>VLOOKUP($A1003,Location!$A:$J,7,FALSE)</f>
        <v>Espagne</v>
      </c>
      <c r="K1003" s="21" t="str">
        <f>IFERROR(VLOOKUP(J1003,Setup_Team!$B:$C,2,FALSE), "TDB")</f>
        <v>ESP</v>
      </c>
      <c r="L1003" s="21" t="str">
        <f>VLOOKUP($A1003,Location!$A:$J,8,FALSE)</f>
        <v>Arabie Saoudite</v>
      </c>
      <c r="M1003" s="21" t="str">
        <f>IFERROR(VLOOKUP(L1003,Setup_Team!$B:$C,2,FALSE), "TDB")</f>
        <v>SAU</v>
      </c>
      <c r="N1003" s="21" t="str">
        <f>VLOOKUP($A1003,Location!$A:$J,9,FALSE)</f>
        <v>Atlanta</v>
      </c>
      <c r="O1003" s="21" t="str">
        <f>VLOOKUP($A1003,Location!$A:$J,10,FALSE)</f>
        <v>Mercedes-Benz Stadium</v>
      </c>
      <c r="P1003" s="27">
        <v>3</v>
      </c>
      <c r="Q1003" s="27">
        <v>1</v>
      </c>
      <c r="R1003" s="27" t="str">
        <f t="shared" si="91"/>
        <v>3-1</v>
      </c>
      <c r="S1003" s="21">
        <v>0</v>
      </c>
      <c r="T1003" s="20">
        <f>VLOOKUP($A1003,Database!$A:$Y,10,FALSE)</f>
        <v>31</v>
      </c>
      <c r="U1003" s="20">
        <f>VLOOKUP($A1003,Database!$A:$Y,11,FALSE)</f>
        <v>139</v>
      </c>
      <c r="V1003" s="20">
        <f>VLOOKUP($A1003,Database!$A:$Y,12,FALSE)</f>
        <v>176</v>
      </c>
      <c r="W1003" s="20" t="str">
        <f>VLOOKUP(A1003,Database!A:M,13,FALSE)</f>
        <v>Terminé</v>
      </c>
      <c r="X1003" s="20">
        <f>VLOOKUP($A1003,Database!$A:$Y,20,FALSE)</f>
        <v>4</v>
      </c>
      <c r="Y1003" s="20">
        <f>VLOOKUP($A1003,Database!$A:$Y,21,FALSE)</f>
        <v>0</v>
      </c>
      <c r="Z1003" s="20">
        <f t="shared" si="90"/>
        <v>0</v>
      </c>
      <c r="AA1003" s="20">
        <f t="shared" si="92"/>
        <v>1</v>
      </c>
      <c r="AB1003" s="20">
        <f t="shared" ca="1" si="93"/>
        <v>31</v>
      </c>
      <c r="AC1003" s="20">
        <f t="shared" ca="1" si="94"/>
        <v>0</v>
      </c>
      <c r="AD1003" s="20" t="str">
        <f ca="1">IF(AC1003=0,"",IF(OR(ISBLANK(P1003),ISBLANK(Q1003)),"",IF(ISBLANK(VLOOKUP(A1003,Database!A:AA,22,FALSE)),"",VLOOKUP(A1003,Database!A:AA,22,FALSE))))</f>
        <v/>
      </c>
      <c r="AE1003" s="20">
        <f ca="1">IFERROR(
   IF(
     OR(ISBLANK(P1003),ISBLANK(Q1003)),
     "",
     IF(
       AND(AB1003&lt;&gt;"",OR(W1003="Terminé",W1003="En cours")),
       VLOOKUP(AD1003,Setup_ScoreExactBonus!A:D,4,FALSE),
       0
     )),
  0)</f>
        <v>0</v>
      </c>
      <c r="AF1003" s="21">
        <f t="shared" ca="1" si="95"/>
        <v>31</v>
      </c>
      <c r="AG1003" s="21">
        <f ca="1">SUMIFS(AF$2:AF1003,D$2:D1003,D1003)</f>
        <v>1651</v>
      </c>
    </row>
    <row r="1004" spans="1:33" hidden="1" x14ac:dyDescent="0.35">
      <c r="A1004" s="21">
        <f>IF(ISBLANK(B1004),"",COUNTIF(B$2:B1004,B1004))-1</f>
        <v>37</v>
      </c>
      <c r="B1004" s="27">
        <v>4</v>
      </c>
      <c r="C1004" s="10">
        <f>VLOOKUP($A1004+IF($A1004=0,1,0),Database!$A:$Y,7,FALSE)</f>
        <v>46194.75</v>
      </c>
      <c r="D1004" s="21" t="str">
        <f>VLOOKUP(Pronostics!$B1004,Setup_MPP!$A:$G,3,FALSE)</f>
        <v>Popo444</v>
      </c>
      <c r="E1004" s="21" t="str">
        <f>VLOOKUP(Pronostics!$B1004,Setup_MPP!$A:$G,2,FALSE)</f>
        <v>Pauline OLIVIER</v>
      </c>
      <c r="F1004" s="21" t="str">
        <f>VLOOKUP($B1004,Setup_MPP!$A:$E,4,FALSE)</f>
        <v>#A5EA7F</v>
      </c>
      <c r="G1004" s="21" t="str">
        <f>VLOOKUP($B1004,Setup_MPP!$A:$E,5,FALSE)</f>
        <v>#80C65A</v>
      </c>
      <c r="H1004" s="21" t="str">
        <f>IFERROR(IF(AND(A1004&gt;=1,A1004&lt;=104),VLOOKUP($A1004,Location!$A:$J,6,FALSE),IF(A1004=0,"Avant l'ouverture",IF(OR(A1004=105,A1004=106),"Bonus"))),"")</f>
        <v>Tour 2</v>
      </c>
      <c r="I1004" s="21" t="str">
        <f>IF(LEFT(H1004,4)="Tour",VLOOKUP(A1004,Database!$A:$C,3,FALSE),"")</f>
        <v>H</v>
      </c>
      <c r="J1004" s="21" t="str">
        <f>VLOOKUP($A1004,Location!$A:$J,7,FALSE)</f>
        <v>Espagne</v>
      </c>
      <c r="K1004" s="21" t="str">
        <f>IFERROR(VLOOKUP(J1004,Setup_Team!$B:$C,2,FALSE), "TDB")</f>
        <v>ESP</v>
      </c>
      <c r="L1004" s="21" t="str">
        <f>VLOOKUP($A1004,Location!$A:$J,8,FALSE)</f>
        <v>Arabie Saoudite</v>
      </c>
      <c r="M1004" s="21" t="str">
        <f>IFERROR(VLOOKUP(L1004,Setup_Team!$B:$C,2,FALSE), "TDB")</f>
        <v>SAU</v>
      </c>
      <c r="N1004" s="21" t="str">
        <f>VLOOKUP($A1004,Location!$A:$J,9,FALSE)</f>
        <v>Atlanta</v>
      </c>
      <c r="O1004" s="21" t="str">
        <f>VLOOKUP($A1004,Location!$A:$J,10,FALSE)</f>
        <v>Mercedes-Benz Stadium</v>
      </c>
      <c r="P1004" s="27">
        <v>4</v>
      </c>
      <c r="Q1004" s="27">
        <v>0</v>
      </c>
      <c r="R1004" s="27" t="str">
        <f t="shared" si="91"/>
        <v>4-0</v>
      </c>
      <c r="S1004" s="21">
        <v>0</v>
      </c>
      <c r="T1004" s="20">
        <f>VLOOKUP($A1004,Database!$A:$Y,10,FALSE)</f>
        <v>31</v>
      </c>
      <c r="U1004" s="20">
        <f>VLOOKUP($A1004,Database!$A:$Y,11,FALSE)</f>
        <v>139</v>
      </c>
      <c r="V1004" s="20">
        <f>VLOOKUP($A1004,Database!$A:$Y,12,FALSE)</f>
        <v>176</v>
      </c>
      <c r="W1004" s="20" t="str">
        <f>VLOOKUP(A1004,Database!A:M,13,FALSE)</f>
        <v>Terminé</v>
      </c>
      <c r="X1004" s="20">
        <f>VLOOKUP($A1004,Database!$A:$Y,20,FALSE)</f>
        <v>4</v>
      </c>
      <c r="Y1004" s="20">
        <f>VLOOKUP($A1004,Database!$A:$Y,21,FALSE)</f>
        <v>0</v>
      </c>
      <c r="Z1004" s="20">
        <f t="shared" si="90"/>
        <v>0</v>
      </c>
      <c r="AA1004" s="20">
        <f t="shared" si="92"/>
        <v>1</v>
      </c>
      <c r="AB1004" s="20">
        <f t="shared" ca="1" si="93"/>
        <v>31</v>
      </c>
      <c r="AC1004" s="20">
        <f t="shared" ca="1" si="94"/>
        <v>1</v>
      </c>
      <c r="AD1004" s="20" t="str">
        <f ca="1">IF(AC1004=0,"",IF(OR(ISBLANK(P1004),ISBLANK(Q1004)),"",IF(ISBLANK(VLOOKUP(A1004,Database!A:AA,22,FALSE)),"",VLOOKUP(A1004,Database!A:AA,22,FALSE))))</f>
        <v>Très rare</v>
      </c>
      <c r="AE1004" s="20">
        <f ca="1">IFERROR(
   IF(
     OR(ISBLANK(P1004),ISBLANK(Q1004)),
     "",
     IF(
       AND(AB1004&lt;&gt;"",OR(W1004="Terminé",W1004="En cours")),
       VLOOKUP(AD1004,Setup_ScoreExactBonus!A:D,4,FALSE),
       0
     )),
  0)</f>
        <v>50</v>
      </c>
      <c r="AF1004" s="21">
        <f t="shared" ca="1" si="95"/>
        <v>81</v>
      </c>
      <c r="AG1004" s="21">
        <f ca="1">SUMIFS(AF$2:AF1004,D$2:D1004,D1004)</f>
        <v>1173</v>
      </c>
    </row>
    <row r="1005" spans="1:33" hidden="1" x14ac:dyDescent="0.35">
      <c r="A1005" s="21">
        <f>IF(ISBLANK(B1005),"",COUNTIF(B$2:B1005,B1005))-1</f>
        <v>37</v>
      </c>
      <c r="B1005" s="27">
        <v>5</v>
      </c>
      <c r="C1005" s="10">
        <f>VLOOKUP($A1005+IF($A1005=0,1,0),Database!$A:$Y,7,FALSE)</f>
        <v>46194.75</v>
      </c>
      <c r="D1005" s="21" t="str">
        <f>VLOOKUP(Pronostics!$B1005,Setup_MPP!$A:$G,3,FALSE)</f>
        <v>_Jujul</v>
      </c>
      <c r="E1005" s="21" t="str">
        <f>VLOOKUP(Pronostics!$B1005,Setup_MPP!$A:$G,2,FALSE)</f>
        <v>Julie BOISSIERE</v>
      </c>
      <c r="F1005" s="21" t="str">
        <f>VLOOKUP($B1005,Setup_MPP!$A:$E,4,FALSE)</f>
        <v>#D890FF</v>
      </c>
      <c r="G1005" s="21" t="str">
        <f>VLOOKUP($B1005,Setup_MPP!$A:$E,5,FALSE)</f>
        <v>#B750EF</v>
      </c>
      <c r="H1005" s="21" t="str">
        <f>IFERROR(IF(AND(A1005&gt;=1,A1005&lt;=104),VLOOKUP($A1005,Location!$A:$J,6,FALSE),IF(A1005=0,"Avant l'ouverture",IF(OR(A1005=105,A1005=106),"Bonus"))),"")</f>
        <v>Tour 2</v>
      </c>
      <c r="I1005" s="21" t="str">
        <f>IF(LEFT(H1005,4)="Tour",VLOOKUP(A1005,Database!$A:$C,3,FALSE),"")</f>
        <v>H</v>
      </c>
      <c r="J1005" s="21" t="str">
        <f>VLOOKUP($A1005,Location!$A:$J,7,FALSE)</f>
        <v>Espagne</v>
      </c>
      <c r="K1005" s="21" t="str">
        <f>IFERROR(VLOOKUP(J1005,Setup_Team!$B:$C,2,FALSE), "TDB")</f>
        <v>ESP</v>
      </c>
      <c r="L1005" s="21" t="str">
        <f>VLOOKUP($A1005,Location!$A:$J,8,FALSE)</f>
        <v>Arabie Saoudite</v>
      </c>
      <c r="M1005" s="21" t="str">
        <f>IFERROR(VLOOKUP(L1005,Setup_Team!$B:$C,2,FALSE), "TDB")</f>
        <v>SAU</v>
      </c>
      <c r="N1005" s="21" t="str">
        <f>VLOOKUP($A1005,Location!$A:$J,9,FALSE)</f>
        <v>Atlanta</v>
      </c>
      <c r="O1005" s="21" t="str">
        <f>VLOOKUP($A1005,Location!$A:$J,10,FALSE)</f>
        <v>Mercedes-Benz Stadium</v>
      </c>
      <c r="P1005" s="27">
        <v>4</v>
      </c>
      <c r="Q1005" s="27">
        <v>0</v>
      </c>
      <c r="R1005" s="27" t="str">
        <f t="shared" si="91"/>
        <v>4-0</v>
      </c>
      <c r="S1005" s="21">
        <v>0</v>
      </c>
      <c r="T1005" s="20">
        <f>VLOOKUP($A1005,Database!$A:$Y,10,FALSE)</f>
        <v>31</v>
      </c>
      <c r="U1005" s="20">
        <f>VLOOKUP($A1005,Database!$A:$Y,11,FALSE)</f>
        <v>139</v>
      </c>
      <c r="V1005" s="20">
        <f>VLOOKUP($A1005,Database!$A:$Y,12,FALSE)</f>
        <v>176</v>
      </c>
      <c r="W1005" s="20" t="str">
        <f>VLOOKUP(A1005,Database!A:M,13,FALSE)</f>
        <v>Terminé</v>
      </c>
      <c r="X1005" s="20">
        <f>VLOOKUP($A1005,Database!$A:$Y,20,FALSE)</f>
        <v>4</v>
      </c>
      <c r="Y1005" s="20">
        <f>VLOOKUP($A1005,Database!$A:$Y,21,FALSE)</f>
        <v>0</v>
      </c>
      <c r="Z1005" s="20">
        <f t="shared" si="90"/>
        <v>0</v>
      </c>
      <c r="AA1005" s="20">
        <f t="shared" si="92"/>
        <v>1</v>
      </c>
      <c r="AB1005" s="20">
        <f t="shared" ca="1" si="93"/>
        <v>31</v>
      </c>
      <c r="AC1005" s="20">
        <f t="shared" ca="1" si="94"/>
        <v>1</v>
      </c>
      <c r="AD1005" s="20" t="str">
        <f ca="1">IF(AC1005=0,"",IF(OR(ISBLANK(P1005),ISBLANK(Q1005)),"",IF(ISBLANK(VLOOKUP(A1005,Database!A:AA,22,FALSE)),"",VLOOKUP(A1005,Database!A:AA,22,FALSE))))</f>
        <v>Très rare</v>
      </c>
      <c r="AE1005" s="20">
        <f ca="1">IFERROR(
   IF(
     OR(ISBLANK(P1005),ISBLANK(Q1005)),
     "",
     IF(
       AND(AB1005&lt;&gt;"",OR(W1005="Terminé",W1005="En cours")),
       VLOOKUP(AD1005,Setup_ScoreExactBonus!A:D,4,FALSE),
       0
     )),
  0)</f>
        <v>50</v>
      </c>
      <c r="AF1005" s="21">
        <f t="shared" ca="1" si="95"/>
        <v>81</v>
      </c>
      <c r="AG1005" s="21">
        <f ca="1">SUMIFS(AF$2:AF1005,D$2:D1005,D1005)</f>
        <v>799</v>
      </c>
    </row>
    <row r="1006" spans="1:33" hidden="1" x14ac:dyDescent="0.35">
      <c r="A1006" s="21">
        <f>IF(ISBLANK(B1006),"",COUNTIF(B$2:B1006,B1006))-1</f>
        <v>37</v>
      </c>
      <c r="B1006" s="27">
        <v>6</v>
      </c>
      <c r="C1006" s="10">
        <f>VLOOKUP($A1006+IF($A1006=0,1,0),Database!$A:$Y,7,FALSE)</f>
        <v>46194.75</v>
      </c>
      <c r="D1006" s="21" t="str">
        <f>VLOOKUP(Pronostics!$B1006,Setup_MPP!$A:$G,3,FALSE)</f>
        <v>Julay</v>
      </c>
      <c r="E1006" s="21" t="str">
        <f>VLOOKUP(Pronostics!$B1006,Setup_MPP!$A:$G,2,FALSE)</f>
        <v>Julie BOUCHARD</v>
      </c>
      <c r="F1006" s="21" t="str">
        <f>VLOOKUP($B1006,Setup_MPP!$A:$E,4,FALSE)</f>
        <v>#A6F7B1</v>
      </c>
      <c r="G1006" s="21" t="str">
        <f>VLOOKUP($B1006,Setup_MPP!$A:$E,5,FALSE)</f>
        <v>#6EC179</v>
      </c>
      <c r="H1006" s="21" t="str">
        <f>IFERROR(IF(AND(A1006&gt;=1,A1006&lt;=104),VLOOKUP($A1006,Location!$A:$J,6,FALSE),IF(A1006=0,"Avant l'ouverture",IF(OR(A1006=105,A1006=106),"Bonus"))),"")</f>
        <v>Tour 2</v>
      </c>
      <c r="I1006" s="21" t="str">
        <f>IF(LEFT(H1006,4)="Tour",VLOOKUP(A1006,Database!$A:$C,3,FALSE),"")</f>
        <v>H</v>
      </c>
      <c r="J1006" s="21" t="str">
        <f>VLOOKUP($A1006,Location!$A:$J,7,FALSE)</f>
        <v>Espagne</v>
      </c>
      <c r="K1006" s="21" t="str">
        <f>IFERROR(VLOOKUP(J1006,Setup_Team!$B:$C,2,FALSE), "TDB")</f>
        <v>ESP</v>
      </c>
      <c r="L1006" s="21" t="str">
        <f>VLOOKUP($A1006,Location!$A:$J,8,FALSE)</f>
        <v>Arabie Saoudite</v>
      </c>
      <c r="M1006" s="21" t="str">
        <f>IFERROR(VLOOKUP(L1006,Setup_Team!$B:$C,2,FALSE), "TDB")</f>
        <v>SAU</v>
      </c>
      <c r="N1006" s="21" t="str">
        <f>VLOOKUP($A1006,Location!$A:$J,9,FALSE)</f>
        <v>Atlanta</v>
      </c>
      <c r="O1006" s="21" t="str">
        <f>VLOOKUP($A1006,Location!$A:$J,10,FALSE)</f>
        <v>Mercedes-Benz Stadium</v>
      </c>
      <c r="P1006" s="27">
        <v>3</v>
      </c>
      <c r="Q1006" s="27">
        <v>1</v>
      </c>
      <c r="R1006" s="27" t="str">
        <f t="shared" si="91"/>
        <v>3-1</v>
      </c>
      <c r="S1006" s="21">
        <v>0</v>
      </c>
      <c r="T1006" s="20">
        <f>VLOOKUP($A1006,Database!$A:$Y,10,FALSE)</f>
        <v>31</v>
      </c>
      <c r="U1006" s="20">
        <f>VLOOKUP($A1006,Database!$A:$Y,11,FALSE)</f>
        <v>139</v>
      </c>
      <c r="V1006" s="20">
        <f>VLOOKUP($A1006,Database!$A:$Y,12,FALSE)</f>
        <v>176</v>
      </c>
      <c r="W1006" s="20" t="str">
        <f>VLOOKUP(A1006,Database!A:M,13,FALSE)</f>
        <v>Terminé</v>
      </c>
      <c r="X1006" s="20">
        <f>VLOOKUP($A1006,Database!$A:$Y,20,FALSE)</f>
        <v>4</v>
      </c>
      <c r="Y1006" s="20">
        <f>VLOOKUP($A1006,Database!$A:$Y,21,FALSE)</f>
        <v>0</v>
      </c>
      <c r="Z1006" s="20">
        <f t="shared" si="90"/>
        <v>0</v>
      </c>
      <c r="AA1006" s="20">
        <f t="shared" si="92"/>
        <v>1</v>
      </c>
      <c r="AB1006" s="20">
        <f t="shared" ca="1" si="93"/>
        <v>31</v>
      </c>
      <c r="AC1006" s="20">
        <f t="shared" ca="1" si="94"/>
        <v>0</v>
      </c>
      <c r="AD1006" s="20" t="str">
        <f ca="1">IF(AC1006=0,"",IF(OR(ISBLANK(P1006),ISBLANK(Q1006)),"",IF(ISBLANK(VLOOKUP(A1006,Database!A:AA,22,FALSE)),"",VLOOKUP(A1006,Database!A:AA,22,FALSE))))</f>
        <v/>
      </c>
      <c r="AE1006" s="20">
        <f ca="1">IFERROR(
   IF(
     OR(ISBLANK(P1006),ISBLANK(Q1006)),
     "",
     IF(
       AND(AB1006&lt;&gt;"",OR(W1006="Terminé",W1006="En cours")),
       VLOOKUP(AD1006,Setup_ScoreExactBonus!A:D,4,FALSE),
       0
     )),
  0)</f>
        <v>0</v>
      </c>
      <c r="AF1006" s="21">
        <f t="shared" ca="1" si="95"/>
        <v>31</v>
      </c>
      <c r="AG1006" s="21">
        <f ca="1">SUMIFS(AF$2:AF1006,D$2:D1006,D1006)</f>
        <v>1475</v>
      </c>
    </row>
    <row r="1007" spans="1:33" hidden="1" x14ac:dyDescent="0.35">
      <c r="A1007" s="21">
        <f>IF(ISBLANK(B1007),"",COUNTIF(B$2:B1007,B1007))-1</f>
        <v>37</v>
      </c>
      <c r="B1007" s="27">
        <v>7</v>
      </c>
      <c r="C1007" s="10">
        <f>VLOOKUP($A1007+IF($A1007=0,1,0),Database!$A:$Y,7,FALSE)</f>
        <v>46194.75</v>
      </c>
      <c r="D1007" s="21" t="str">
        <f>VLOOKUP(Pronostics!$B1007,Setup_MPP!$A:$G,3,FALSE)</f>
        <v>__Vince__</v>
      </c>
      <c r="E1007" s="21" t="str">
        <f>VLOOKUP(Pronostics!$B1007,Setup_MPP!$A:$G,2,FALSE)</f>
        <v>Vincent FRAYSSE</v>
      </c>
      <c r="F1007" s="21" t="str">
        <f>VLOOKUP($B1007,Setup_MPP!$A:$E,4,FALSE)</f>
        <v>#B2EAE8</v>
      </c>
      <c r="G1007" s="21" t="str">
        <f>VLOOKUP($B1007,Setup_MPP!$A:$E,5,FALSE)</f>
        <v>#6CB4B1</v>
      </c>
      <c r="H1007" s="21" t="str">
        <f>IFERROR(IF(AND(A1007&gt;=1,A1007&lt;=104),VLOOKUP($A1007,Location!$A:$J,6,FALSE),IF(A1007=0,"Avant l'ouverture",IF(OR(A1007=105,A1007=106),"Bonus"))),"")</f>
        <v>Tour 2</v>
      </c>
      <c r="I1007" s="21" t="str">
        <f>IF(LEFT(H1007,4)="Tour",VLOOKUP(A1007,Database!$A:$C,3,FALSE),"")</f>
        <v>H</v>
      </c>
      <c r="J1007" s="21" t="str">
        <f>VLOOKUP($A1007,Location!$A:$J,7,FALSE)</f>
        <v>Espagne</v>
      </c>
      <c r="K1007" s="21" t="str">
        <f>IFERROR(VLOOKUP(J1007,Setup_Team!$B:$C,2,FALSE), "TDB")</f>
        <v>ESP</v>
      </c>
      <c r="L1007" s="21" t="str">
        <f>VLOOKUP($A1007,Location!$A:$J,8,FALSE)</f>
        <v>Arabie Saoudite</v>
      </c>
      <c r="M1007" s="21" t="str">
        <f>IFERROR(VLOOKUP(L1007,Setup_Team!$B:$C,2,FALSE), "TDB")</f>
        <v>SAU</v>
      </c>
      <c r="N1007" s="21" t="str">
        <f>VLOOKUP($A1007,Location!$A:$J,9,FALSE)</f>
        <v>Atlanta</v>
      </c>
      <c r="O1007" s="21" t="str">
        <f>VLOOKUP($A1007,Location!$A:$J,10,FALSE)</f>
        <v>Mercedes-Benz Stadium</v>
      </c>
      <c r="P1007" s="27">
        <v>5</v>
      </c>
      <c r="Q1007" s="27">
        <v>0</v>
      </c>
      <c r="R1007" s="27" t="str">
        <f t="shared" si="91"/>
        <v>5-0</v>
      </c>
      <c r="S1007" s="21">
        <v>0</v>
      </c>
      <c r="T1007" s="20">
        <f>VLOOKUP($A1007,Database!$A:$Y,10,FALSE)</f>
        <v>31</v>
      </c>
      <c r="U1007" s="20">
        <f>VLOOKUP($A1007,Database!$A:$Y,11,FALSE)</f>
        <v>139</v>
      </c>
      <c r="V1007" s="20">
        <f>VLOOKUP($A1007,Database!$A:$Y,12,FALSE)</f>
        <v>176</v>
      </c>
      <c r="W1007" s="20" t="str">
        <f>VLOOKUP(A1007,Database!A:M,13,FALSE)</f>
        <v>Terminé</v>
      </c>
      <c r="X1007" s="20">
        <f>VLOOKUP($A1007,Database!$A:$Y,20,FALSE)</f>
        <v>4</v>
      </c>
      <c r="Y1007" s="20">
        <f>VLOOKUP($A1007,Database!$A:$Y,21,FALSE)</f>
        <v>0</v>
      </c>
      <c r="Z1007" s="20">
        <f t="shared" si="90"/>
        <v>0</v>
      </c>
      <c r="AA1007" s="20">
        <f t="shared" si="92"/>
        <v>1</v>
      </c>
      <c r="AB1007" s="20">
        <f t="shared" ca="1" si="93"/>
        <v>31</v>
      </c>
      <c r="AC1007" s="20">
        <f t="shared" ca="1" si="94"/>
        <v>0</v>
      </c>
      <c r="AD1007" s="20" t="str">
        <f ca="1">IF(AC1007=0,"",IF(OR(ISBLANK(P1007),ISBLANK(Q1007)),"",IF(ISBLANK(VLOOKUP(A1007,Database!A:AA,22,FALSE)),"",VLOOKUP(A1007,Database!A:AA,22,FALSE))))</f>
        <v/>
      </c>
      <c r="AE1007" s="20">
        <f ca="1">IFERROR(
   IF(
     OR(ISBLANK(P1007),ISBLANK(Q1007)),
     "",
     IF(
       AND(AB1007&lt;&gt;"",OR(W1007="Terminé",W1007="En cours")),
       VLOOKUP(AD1007,Setup_ScoreExactBonus!A:D,4,FALSE),
       0
     )),
  0)</f>
        <v>0</v>
      </c>
      <c r="AF1007" s="21">
        <f t="shared" ca="1" si="95"/>
        <v>31</v>
      </c>
      <c r="AG1007" s="21">
        <f ca="1">SUMIFS(AF$2:AF1007,D$2:D1007,D1007)</f>
        <v>994</v>
      </c>
    </row>
    <row r="1008" spans="1:33" hidden="1" x14ac:dyDescent="0.35">
      <c r="A1008" s="21">
        <f>IF(ISBLANK(B1008),"",COUNTIF(B$2:B1008,B1008))-1</f>
        <v>37</v>
      </c>
      <c r="B1008" s="27">
        <v>8</v>
      </c>
      <c r="C1008" s="10">
        <f>VLOOKUP($A1008+IF($A1008=0,1,0),Database!$A:$Y,7,FALSE)</f>
        <v>46194.75</v>
      </c>
      <c r="D1008" s="21" t="str">
        <f>VLOOKUP(Pronostics!$B1008,Setup_MPP!$A:$G,3,FALSE)</f>
        <v>Louuiiis</v>
      </c>
      <c r="E1008" s="21" t="str">
        <f>VLOOKUP(Pronostics!$B1008,Setup_MPP!$A:$G,2,FALSE)</f>
        <v>Louis HARLE</v>
      </c>
      <c r="F1008" s="21" t="str">
        <f>VLOOKUP($B1008,Setup_MPP!$A:$E,4,FALSE)</f>
        <v>#EEF7B1</v>
      </c>
      <c r="G1008" s="21" t="str">
        <f>VLOOKUP($B1008,Setup_MPP!$A:$E,5,FALSE)</f>
        <v>#C1CB7D</v>
      </c>
      <c r="H1008" s="21" t="str">
        <f>IFERROR(IF(AND(A1008&gt;=1,A1008&lt;=104),VLOOKUP($A1008,Location!$A:$J,6,FALSE),IF(A1008=0,"Avant l'ouverture",IF(OR(A1008=105,A1008=106),"Bonus"))),"")</f>
        <v>Tour 2</v>
      </c>
      <c r="I1008" s="21" t="str">
        <f>IF(LEFT(H1008,4)="Tour",VLOOKUP(A1008,Database!$A:$C,3,FALSE),"")</f>
        <v>H</v>
      </c>
      <c r="J1008" s="21" t="str">
        <f>VLOOKUP($A1008,Location!$A:$J,7,FALSE)</f>
        <v>Espagne</v>
      </c>
      <c r="K1008" s="21" t="str">
        <f>IFERROR(VLOOKUP(J1008,Setup_Team!$B:$C,2,FALSE), "TDB")</f>
        <v>ESP</v>
      </c>
      <c r="L1008" s="21" t="str">
        <f>VLOOKUP($A1008,Location!$A:$J,8,FALSE)</f>
        <v>Arabie Saoudite</v>
      </c>
      <c r="M1008" s="21" t="str">
        <f>IFERROR(VLOOKUP(L1008,Setup_Team!$B:$C,2,FALSE), "TDB")</f>
        <v>SAU</v>
      </c>
      <c r="N1008" s="21" t="str">
        <f>VLOOKUP($A1008,Location!$A:$J,9,FALSE)</f>
        <v>Atlanta</v>
      </c>
      <c r="O1008" s="21" t="str">
        <f>VLOOKUP($A1008,Location!$A:$J,10,FALSE)</f>
        <v>Mercedes-Benz Stadium</v>
      </c>
      <c r="P1008" s="27">
        <v>3</v>
      </c>
      <c r="Q1008" s="27">
        <v>0</v>
      </c>
      <c r="R1008" s="27" t="str">
        <f t="shared" si="91"/>
        <v>3-0</v>
      </c>
      <c r="S1008" s="21">
        <v>0</v>
      </c>
      <c r="T1008" s="20">
        <f>VLOOKUP($A1008,Database!$A:$Y,10,FALSE)</f>
        <v>31</v>
      </c>
      <c r="U1008" s="20">
        <f>VLOOKUP($A1008,Database!$A:$Y,11,FALSE)</f>
        <v>139</v>
      </c>
      <c r="V1008" s="20">
        <f>VLOOKUP($A1008,Database!$A:$Y,12,FALSE)</f>
        <v>176</v>
      </c>
      <c r="W1008" s="20" t="str">
        <f>VLOOKUP(A1008,Database!A:M,13,FALSE)</f>
        <v>Terminé</v>
      </c>
      <c r="X1008" s="20">
        <f>VLOOKUP($A1008,Database!$A:$Y,20,FALSE)</f>
        <v>4</v>
      </c>
      <c r="Y1008" s="20">
        <f>VLOOKUP($A1008,Database!$A:$Y,21,FALSE)</f>
        <v>0</v>
      </c>
      <c r="Z1008" s="20">
        <f t="shared" si="90"/>
        <v>0</v>
      </c>
      <c r="AA1008" s="20">
        <f t="shared" si="92"/>
        <v>1</v>
      </c>
      <c r="AB1008" s="20">
        <f t="shared" ca="1" si="93"/>
        <v>31</v>
      </c>
      <c r="AC1008" s="20">
        <f t="shared" ca="1" si="94"/>
        <v>0</v>
      </c>
      <c r="AD1008" s="20" t="str">
        <f ca="1">IF(AC1008=0,"",IF(OR(ISBLANK(P1008),ISBLANK(Q1008)),"",IF(ISBLANK(VLOOKUP(A1008,Database!A:AA,22,FALSE)),"",VLOOKUP(A1008,Database!A:AA,22,FALSE))))</f>
        <v/>
      </c>
      <c r="AE1008" s="20">
        <f ca="1">IFERROR(
   IF(
     OR(ISBLANK(P1008),ISBLANK(Q1008)),
     "",
     IF(
       AND(AB1008&lt;&gt;"",OR(W1008="Terminé",W1008="En cours")),
       VLOOKUP(AD1008,Setup_ScoreExactBonus!A:D,4,FALSE),
       0
     )),
  0)</f>
        <v>0</v>
      </c>
      <c r="AF1008" s="21">
        <f t="shared" ca="1" si="95"/>
        <v>31</v>
      </c>
      <c r="AG1008" s="21">
        <f ca="1">SUMIFS(AF$2:AF1008,D$2:D1008,D1008)</f>
        <v>1204</v>
      </c>
    </row>
    <row r="1009" spans="1:33" x14ac:dyDescent="0.35">
      <c r="A1009" s="21">
        <f>IF(ISBLANK(B1009),"",COUNTIF(B$2:B1009,B1009))-1</f>
        <v>37</v>
      </c>
      <c r="B1009" s="27">
        <v>9</v>
      </c>
      <c r="C1009" s="10">
        <f>VLOOKUP($A1009+IF($A1009=0,1,0),Database!$A:$Y,7,FALSE)</f>
        <v>46194.75</v>
      </c>
      <c r="D1009" s="21" t="str">
        <f>VLOOKUP(Pronostics!$B1009,Setup_MPP!$A:$G,3,FALSE)</f>
        <v>Aurelien_dpq</v>
      </c>
      <c r="E1009" s="21" t="str">
        <f>VLOOKUP(Pronostics!$B1009,Setup_MPP!$A:$G,2,FALSE)</f>
        <v>Aurélien DE POULPIQUET</v>
      </c>
      <c r="F1009" s="21" t="str">
        <f>VLOOKUP($B1009,Setup_MPP!$A:$E,4,FALSE)</f>
        <v>#F4EA9D</v>
      </c>
      <c r="G1009" s="21" t="str">
        <f>VLOOKUP($B1009,Setup_MPP!$A:$E,5,FALSE)</f>
        <v>#D2C458</v>
      </c>
      <c r="H1009" s="21" t="str">
        <f>IFERROR(IF(AND(A1009&gt;=1,A1009&lt;=104),VLOOKUP($A1009,Location!$A:$J,6,FALSE),IF(A1009=0,"Avant l'ouverture",IF(OR(A1009=105,A1009=106),"Bonus"))),"")</f>
        <v>Tour 2</v>
      </c>
      <c r="I1009" s="21" t="str">
        <f>IF(LEFT(H1009,4)="Tour",VLOOKUP(A1009,Database!$A:$C,3,FALSE),"")</f>
        <v>H</v>
      </c>
      <c r="J1009" s="21" t="str">
        <f>VLOOKUP($A1009,Location!$A:$J,7,FALSE)</f>
        <v>Espagne</v>
      </c>
      <c r="K1009" s="21" t="str">
        <f>IFERROR(VLOOKUP(J1009,Setup_Team!$B:$C,2,FALSE), "TDB")</f>
        <v>ESP</v>
      </c>
      <c r="L1009" s="21" t="str">
        <f>VLOOKUP($A1009,Location!$A:$J,8,FALSE)</f>
        <v>Arabie Saoudite</v>
      </c>
      <c r="M1009" s="21" t="str">
        <f>IFERROR(VLOOKUP(L1009,Setup_Team!$B:$C,2,FALSE), "TDB")</f>
        <v>SAU</v>
      </c>
      <c r="N1009" s="21" t="str">
        <f>VLOOKUP($A1009,Location!$A:$J,9,FALSE)</f>
        <v>Atlanta</v>
      </c>
      <c r="O1009" s="21" t="str">
        <f>VLOOKUP($A1009,Location!$A:$J,10,FALSE)</f>
        <v>Mercedes-Benz Stadium</v>
      </c>
      <c r="P1009" s="27">
        <v>2</v>
      </c>
      <c r="Q1009" s="27">
        <v>1</v>
      </c>
      <c r="R1009" s="27" t="str">
        <f t="shared" si="91"/>
        <v>2-1</v>
      </c>
      <c r="S1009" s="21">
        <v>0</v>
      </c>
      <c r="T1009" s="20">
        <f>VLOOKUP($A1009,Database!$A:$Y,10,FALSE)</f>
        <v>31</v>
      </c>
      <c r="U1009" s="20">
        <f>VLOOKUP($A1009,Database!$A:$Y,11,FALSE)</f>
        <v>139</v>
      </c>
      <c r="V1009" s="20">
        <f>VLOOKUP($A1009,Database!$A:$Y,12,FALSE)</f>
        <v>176</v>
      </c>
      <c r="W1009" s="20" t="str">
        <f>VLOOKUP(A1009,Database!A:M,13,FALSE)</f>
        <v>Terminé</v>
      </c>
      <c r="X1009" s="20">
        <f>VLOOKUP($A1009,Database!$A:$Y,20,FALSE)</f>
        <v>4</v>
      </c>
      <c r="Y1009" s="20">
        <f>VLOOKUP($A1009,Database!$A:$Y,21,FALSE)</f>
        <v>0</v>
      </c>
      <c r="Z1009" s="20">
        <f t="shared" si="90"/>
        <v>0</v>
      </c>
      <c r="AA1009" s="20">
        <f t="shared" si="92"/>
        <v>1</v>
      </c>
      <c r="AB1009" s="20">
        <f t="shared" ca="1" si="93"/>
        <v>31</v>
      </c>
      <c r="AC1009" s="20">
        <f t="shared" ca="1" si="94"/>
        <v>0</v>
      </c>
      <c r="AD1009" s="20" t="str">
        <f ca="1">IF(AC1009=0,"",IF(OR(ISBLANK(P1009),ISBLANK(Q1009)),"",IF(ISBLANK(VLOOKUP(A1009,Database!A:AA,22,FALSE)),"",VLOOKUP(A1009,Database!A:AA,22,FALSE))))</f>
        <v/>
      </c>
      <c r="AE1009" s="20">
        <f ca="1">IFERROR(
   IF(
     OR(ISBLANK(P1009),ISBLANK(Q1009)),
     "",
     IF(
       AND(AB1009&lt;&gt;"",OR(W1009="Terminé",W1009="En cours")),
       VLOOKUP(AD1009,Setup_ScoreExactBonus!A:D,4,FALSE),
       0
     )),
  0)</f>
        <v>0</v>
      </c>
      <c r="AF1009" s="21">
        <f t="shared" ca="1" si="95"/>
        <v>31</v>
      </c>
      <c r="AG1009" s="21">
        <f ca="1">SUMIFS(AF$2:AF1009,D$2:D1009,D1009)</f>
        <v>1387</v>
      </c>
    </row>
    <row r="1010" spans="1:33" hidden="1" x14ac:dyDescent="0.35">
      <c r="A1010" s="21">
        <f>IF(ISBLANK(B1010),"",COUNTIF(B$2:B1010,B1010))-1</f>
        <v>37</v>
      </c>
      <c r="B1010" s="27">
        <v>10</v>
      </c>
      <c r="C1010" s="10">
        <f>VLOOKUP($A1010+IF($A1010=0,1,0),Database!$A:$Y,7,FALSE)</f>
        <v>46194.75</v>
      </c>
      <c r="D1010" s="21" t="str">
        <f>VLOOKUP(Pronostics!$B1010,Setup_MPP!$A:$G,3,FALSE)</f>
        <v>RandomPaul</v>
      </c>
      <c r="E1010" s="21" t="str">
        <f>VLOOKUP(Pronostics!$B1010,Setup_MPP!$A:$G,2,FALSE)</f>
        <v>Paul MONTESINOS</v>
      </c>
      <c r="F1010" s="21" t="str">
        <f>VLOOKUP($B1010,Setup_MPP!$A:$E,4,FALSE)</f>
        <v>#C4B0FF</v>
      </c>
      <c r="G1010" s="21" t="str">
        <f>VLOOKUP($B1010,Setup_MPP!$A:$E,5,FALSE)</f>
        <v>#7F66C8</v>
      </c>
      <c r="H1010" s="21" t="str">
        <f>IFERROR(IF(AND(A1010&gt;=1,A1010&lt;=104),VLOOKUP($A1010,Location!$A:$J,6,FALSE),IF(A1010=0,"Avant l'ouverture",IF(OR(A1010=105,A1010=106),"Bonus"))),"")</f>
        <v>Tour 2</v>
      </c>
      <c r="I1010" s="21" t="str">
        <f>IF(LEFT(H1010,4)="Tour",VLOOKUP(A1010,Database!$A:$C,3,FALSE),"")</f>
        <v>H</v>
      </c>
      <c r="J1010" s="21" t="str">
        <f>VLOOKUP($A1010,Location!$A:$J,7,FALSE)</f>
        <v>Espagne</v>
      </c>
      <c r="K1010" s="21" t="str">
        <f>IFERROR(VLOOKUP(J1010,Setup_Team!$B:$C,2,FALSE), "TDB")</f>
        <v>ESP</v>
      </c>
      <c r="L1010" s="21" t="str">
        <f>VLOOKUP($A1010,Location!$A:$J,8,FALSE)</f>
        <v>Arabie Saoudite</v>
      </c>
      <c r="M1010" s="21" t="str">
        <f>IFERROR(VLOOKUP(L1010,Setup_Team!$B:$C,2,FALSE), "TDB")</f>
        <v>SAU</v>
      </c>
      <c r="N1010" s="21" t="str">
        <f>VLOOKUP($A1010,Location!$A:$J,9,FALSE)</f>
        <v>Atlanta</v>
      </c>
      <c r="O1010" s="21" t="str">
        <f>VLOOKUP($A1010,Location!$A:$J,10,FALSE)</f>
        <v>Mercedes-Benz Stadium</v>
      </c>
      <c r="P1010" s="27">
        <v>8</v>
      </c>
      <c r="Q1010" s="27">
        <v>0</v>
      </c>
      <c r="R1010" s="27" t="str">
        <f t="shared" si="91"/>
        <v>8-0</v>
      </c>
      <c r="S1010" s="21">
        <v>0</v>
      </c>
      <c r="T1010" s="20">
        <f>VLOOKUP($A1010,Database!$A:$Y,10,FALSE)</f>
        <v>31</v>
      </c>
      <c r="U1010" s="20">
        <f>VLOOKUP($A1010,Database!$A:$Y,11,FALSE)</f>
        <v>139</v>
      </c>
      <c r="V1010" s="20">
        <f>VLOOKUP($A1010,Database!$A:$Y,12,FALSE)</f>
        <v>176</v>
      </c>
      <c r="W1010" s="20" t="str">
        <f>VLOOKUP(A1010,Database!A:M,13,FALSE)</f>
        <v>Terminé</v>
      </c>
      <c r="X1010" s="20">
        <f>VLOOKUP($A1010,Database!$A:$Y,20,FALSE)</f>
        <v>4</v>
      </c>
      <c r="Y1010" s="20">
        <f>VLOOKUP($A1010,Database!$A:$Y,21,FALSE)</f>
        <v>0</v>
      </c>
      <c r="Z1010" s="20">
        <f t="shared" si="90"/>
        <v>0</v>
      </c>
      <c r="AA1010" s="20">
        <f t="shared" si="92"/>
        <v>1</v>
      </c>
      <c r="AB1010" s="20">
        <f t="shared" ca="1" si="93"/>
        <v>31</v>
      </c>
      <c r="AC1010" s="20">
        <f t="shared" ca="1" si="94"/>
        <v>0</v>
      </c>
      <c r="AD1010" s="20" t="str">
        <f ca="1">IF(AC1010=0,"",IF(OR(ISBLANK(P1010),ISBLANK(Q1010)),"",IF(ISBLANK(VLOOKUP(A1010,Database!A:AA,22,FALSE)),"",VLOOKUP(A1010,Database!A:AA,22,FALSE))))</f>
        <v/>
      </c>
      <c r="AE1010" s="20">
        <f ca="1">IFERROR(
   IF(
     OR(ISBLANK(P1010),ISBLANK(Q1010)),
     "",
     IF(
       AND(AB1010&lt;&gt;"",OR(W1010="Terminé",W1010="En cours")),
       VLOOKUP(AD1010,Setup_ScoreExactBonus!A:D,4,FALSE),
       0
     )),
  0)</f>
        <v>0</v>
      </c>
      <c r="AF1010" s="21">
        <f t="shared" ca="1" si="95"/>
        <v>31</v>
      </c>
      <c r="AG1010" s="21">
        <f ca="1">SUMIFS(AF$2:AF1010,D$2:D1010,D1010)</f>
        <v>1382</v>
      </c>
    </row>
    <row r="1011" spans="1:33" hidden="1" x14ac:dyDescent="0.35">
      <c r="A1011" s="21">
        <f>IF(ISBLANK(B1011),"",COUNTIF(B$2:B1011,B1011))-1</f>
        <v>37</v>
      </c>
      <c r="B1011" s="27">
        <v>11</v>
      </c>
      <c r="C1011" s="10">
        <f>VLOOKUP($A1011+IF($A1011=0,1,0),Database!$A:$Y,7,FALSE)</f>
        <v>46194.75</v>
      </c>
      <c r="D1011" s="21" t="str">
        <f>VLOOKUP(Pronostics!$B1011,Setup_MPP!$A:$G,3,FALSE)</f>
        <v>Kinsley91</v>
      </c>
      <c r="E1011" s="21" t="str">
        <f>VLOOKUP(Pronostics!$B1011,Setup_MPP!$A:$G,2,FALSE)</f>
        <v>Kinsley ROQUE</v>
      </c>
      <c r="F1011" s="21" t="str">
        <f>VLOOKUP($B1011,Setup_MPP!$A:$E,4,FALSE)</f>
        <v>#CBEBBA</v>
      </c>
      <c r="G1011" s="21" t="str">
        <f>VLOOKUP($B1011,Setup_MPP!$A:$E,5,FALSE)</f>
        <v>#70BC6E</v>
      </c>
      <c r="H1011" s="21" t="str">
        <f>IFERROR(IF(AND(A1011&gt;=1,A1011&lt;=104),VLOOKUP($A1011,Location!$A:$J,6,FALSE),IF(A1011=0,"Avant l'ouverture",IF(OR(A1011=105,A1011=106),"Bonus"))),"")</f>
        <v>Tour 2</v>
      </c>
      <c r="I1011" s="21" t="str">
        <f>IF(LEFT(H1011,4)="Tour",VLOOKUP(A1011,Database!$A:$C,3,FALSE),"")</f>
        <v>H</v>
      </c>
      <c r="J1011" s="21" t="str">
        <f>VLOOKUP($A1011,Location!$A:$J,7,FALSE)</f>
        <v>Espagne</v>
      </c>
      <c r="K1011" s="21" t="str">
        <f>IFERROR(VLOOKUP(J1011,Setup_Team!$B:$C,2,FALSE), "TDB")</f>
        <v>ESP</v>
      </c>
      <c r="L1011" s="21" t="str">
        <f>VLOOKUP($A1011,Location!$A:$J,8,FALSE)</f>
        <v>Arabie Saoudite</v>
      </c>
      <c r="M1011" s="21" t="str">
        <f>IFERROR(VLOOKUP(L1011,Setup_Team!$B:$C,2,FALSE), "TDB")</f>
        <v>SAU</v>
      </c>
      <c r="N1011" s="21" t="str">
        <f>VLOOKUP($A1011,Location!$A:$J,9,FALSE)</f>
        <v>Atlanta</v>
      </c>
      <c r="O1011" s="21" t="str">
        <f>VLOOKUP($A1011,Location!$A:$J,10,FALSE)</f>
        <v>Mercedes-Benz Stadium</v>
      </c>
      <c r="P1011" s="27">
        <v>4</v>
      </c>
      <c r="Q1011" s="27">
        <v>1</v>
      </c>
      <c r="R1011" s="27" t="str">
        <f t="shared" si="91"/>
        <v>4-1</v>
      </c>
      <c r="S1011" s="21">
        <v>0</v>
      </c>
      <c r="T1011" s="20">
        <f>VLOOKUP($A1011,Database!$A:$Y,10,FALSE)</f>
        <v>31</v>
      </c>
      <c r="U1011" s="20">
        <f>VLOOKUP($A1011,Database!$A:$Y,11,FALSE)</f>
        <v>139</v>
      </c>
      <c r="V1011" s="20">
        <f>VLOOKUP($A1011,Database!$A:$Y,12,FALSE)</f>
        <v>176</v>
      </c>
      <c r="W1011" s="20" t="str">
        <f>VLOOKUP(A1011,Database!A:M,13,FALSE)</f>
        <v>Terminé</v>
      </c>
      <c r="X1011" s="20">
        <f>VLOOKUP($A1011,Database!$A:$Y,20,FALSE)</f>
        <v>4</v>
      </c>
      <c r="Y1011" s="20">
        <f>VLOOKUP($A1011,Database!$A:$Y,21,FALSE)</f>
        <v>0</v>
      </c>
      <c r="Z1011" s="20">
        <f t="shared" si="90"/>
        <v>0</v>
      </c>
      <c r="AA1011" s="20">
        <f t="shared" si="92"/>
        <v>1</v>
      </c>
      <c r="AB1011" s="20">
        <f t="shared" ca="1" si="93"/>
        <v>31</v>
      </c>
      <c r="AC1011" s="20">
        <f t="shared" ca="1" si="94"/>
        <v>0</v>
      </c>
      <c r="AD1011" s="20" t="str">
        <f ca="1">IF(AC1011=0,"",IF(OR(ISBLANK(P1011),ISBLANK(Q1011)),"",IF(ISBLANK(VLOOKUP(A1011,Database!A:AA,22,FALSE)),"",VLOOKUP(A1011,Database!A:AA,22,FALSE))))</f>
        <v/>
      </c>
      <c r="AE1011" s="20">
        <f ca="1">IFERROR(
   IF(
     OR(ISBLANK(P1011),ISBLANK(Q1011)),
     "",
     IF(
       AND(AB1011&lt;&gt;"",OR(W1011="Terminé",W1011="En cours")),
       VLOOKUP(AD1011,Setup_ScoreExactBonus!A:D,4,FALSE),
       0
     )),
  0)</f>
        <v>0</v>
      </c>
      <c r="AF1011" s="21">
        <f t="shared" ca="1" si="95"/>
        <v>31</v>
      </c>
      <c r="AG1011" s="21">
        <f ca="1">SUMIFS(AF$2:AF1011,D$2:D1011,D1011)</f>
        <v>1643</v>
      </c>
    </row>
    <row r="1012" spans="1:33" hidden="1" x14ac:dyDescent="0.35">
      <c r="A1012" s="21">
        <f>IF(ISBLANK(B1012),"",COUNTIF(B$2:B1012,B1012))-1</f>
        <v>37</v>
      </c>
      <c r="B1012" s="27">
        <v>12</v>
      </c>
      <c r="C1012" s="10">
        <f>VLOOKUP($A1012+IF($A1012=0,1,0),Database!$A:$Y,7,FALSE)</f>
        <v>46194.75</v>
      </c>
      <c r="D1012" s="21" t="str">
        <f>VLOOKUP(Pronostics!$B1012,Setup_MPP!$A:$G,3,FALSE)</f>
        <v>Jaouad1</v>
      </c>
      <c r="E1012" s="21" t="str">
        <f>VLOOKUP(Pronostics!$B1012,Setup_MPP!$A:$G,2,FALSE)</f>
        <v>Jaouad SETTI</v>
      </c>
      <c r="F1012" s="21" t="str">
        <f>VLOOKUP($B1012,Setup_MPP!$A:$E,4,FALSE)</f>
        <v>#C2D4FF</v>
      </c>
      <c r="G1012" s="21" t="str">
        <f>VLOOKUP($B1012,Setup_MPP!$A:$E,5,FALSE)</f>
        <v>#6586D5</v>
      </c>
      <c r="H1012" s="21" t="str">
        <f>IFERROR(IF(AND(A1012&gt;=1,A1012&lt;=104),VLOOKUP($A1012,Location!$A:$J,6,FALSE),IF(A1012=0,"Avant l'ouverture",IF(OR(A1012=105,A1012=106),"Bonus"))),"")</f>
        <v>Tour 2</v>
      </c>
      <c r="I1012" s="21" t="str">
        <f>IF(LEFT(H1012,4)="Tour",VLOOKUP(A1012,Database!$A:$C,3,FALSE),"")</f>
        <v>H</v>
      </c>
      <c r="J1012" s="21" t="str">
        <f>VLOOKUP($A1012,Location!$A:$J,7,FALSE)</f>
        <v>Espagne</v>
      </c>
      <c r="K1012" s="21" t="str">
        <f>IFERROR(VLOOKUP(J1012,Setup_Team!$B:$C,2,FALSE), "TDB")</f>
        <v>ESP</v>
      </c>
      <c r="L1012" s="21" t="str">
        <f>VLOOKUP($A1012,Location!$A:$J,8,FALSE)</f>
        <v>Arabie Saoudite</v>
      </c>
      <c r="M1012" s="21" t="str">
        <f>IFERROR(VLOOKUP(L1012,Setup_Team!$B:$C,2,FALSE), "TDB")</f>
        <v>SAU</v>
      </c>
      <c r="N1012" s="21" t="str">
        <f>VLOOKUP($A1012,Location!$A:$J,9,FALSE)</f>
        <v>Atlanta</v>
      </c>
      <c r="O1012" s="21" t="str">
        <f>VLOOKUP($A1012,Location!$A:$J,10,FALSE)</f>
        <v>Mercedes-Benz Stadium</v>
      </c>
      <c r="P1012" s="27">
        <v>2</v>
      </c>
      <c r="Q1012" s="27">
        <v>0</v>
      </c>
      <c r="R1012" s="27" t="str">
        <f t="shared" si="91"/>
        <v>2-0</v>
      </c>
      <c r="S1012" s="21">
        <v>0</v>
      </c>
      <c r="T1012" s="20">
        <f>VLOOKUP($A1012,Database!$A:$Y,10,FALSE)</f>
        <v>31</v>
      </c>
      <c r="U1012" s="20">
        <f>VLOOKUP($A1012,Database!$A:$Y,11,FALSE)</f>
        <v>139</v>
      </c>
      <c r="V1012" s="20">
        <f>VLOOKUP($A1012,Database!$A:$Y,12,FALSE)</f>
        <v>176</v>
      </c>
      <c r="W1012" s="20" t="str">
        <f>VLOOKUP(A1012,Database!A:M,13,FALSE)</f>
        <v>Terminé</v>
      </c>
      <c r="X1012" s="20">
        <f>VLOOKUP($A1012,Database!$A:$Y,20,FALSE)</f>
        <v>4</v>
      </c>
      <c r="Y1012" s="20">
        <f>VLOOKUP($A1012,Database!$A:$Y,21,FALSE)</f>
        <v>0</v>
      </c>
      <c r="Z1012" s="20">
        <f t="shared" si="90"/>
        <v>0</v>
      </c>
      <c r="AA1012" s="20">
        <f t="shared" si="92"/>
        <v>1</v>
      </c>
      <c r="AB1012" s="20">
        <f t="shared" ca="1" si="93"/>
        <v>31</v>
      </c>
      <c r="AC1012" s="20">
        <f t="shared" ca="1" si="94"/>
        <v>0</v>
      </c>
      <c r="AD1012" s="20" t="str">
        <f ca="1">IF(AC1012=0,"",IF(OR(ISBLANK(P1012),ISBLANK(Q1012)),"",IF(ISBLANK(VLOOKUP(A1012,Database!A:AA,22,FALSE)),"",VLOOKUP(A1012,Database!A:AA,22,FALSE))))</f>
        <v/>
      </c>
      <c r="AE1012" s="20">
        <f ca="1">IFERROR(
   IF(
     OR(ISBLANK(P1012),ISBLANK(Q1012)),
     "",
     IF(
       AND(AB1012&lt;&gt;"",OR(W1012="Terminé",W1012="En cours")),
       VLOOKUP(AD1012,Setup_ScoreExactBonus!A:D,4,FALSE),
       0
     )),
  0)</f>
        <v>0</v>
      </c>
      <c r="AF1012" s="21">
        <f t="shared" ca="1" si="95"/>
        <v>31</v>
      </c>
      <c r="AG1012" s="21">
        <f ca="1">SUMIFS(AF$2:AF1012,D$2:D1012,D1012)</f>
        <v>1788</v>
      </c>
    </row>
    <row r="1013" spans="1:33" hidden="1" x14ac:dyDescent="0.35">
      <c r="A1013" s="21">
        <f>IF(ISBLANK(B1013),"",COUNTIF(B$2:B1013,B1013))-1</f>
        <v>37</v>
      </c>
      <c r="B1013" s="27">
        <v>13</v>
      </c>
      <c r="C1013" s="10">
        <f>VLOOKUP($A1013+IF($A1013=0,1,0),Database!$A:$Y,7,FALSE)</f>
        <v>46194.75</v>
      </c>
      <c r="D1013" s="21" t="str">
        <f>VLOOKUP(Pronostics!$B1013,Setup_MPP!$A:$G,3,FALSE)</f>
        <v>Julien_I</v>
      </c>
      <c r="E1013" s="21" t="str">
        <f>VLOOKUP(Pronostics!$B1013,Setup_MPP!$A:$G,2,FALSE)</f>
        <v>Julien INGE</v>
      </c>
      <c r="F1013" s="21" t="str">
        <f>VLOOKUP($B1013,Setup_MPP!$A:$E,4,FALSE)</f>
        <v>#C1E0EF</v>
      </c>
      <c r="G1013" s="21" t="str">
        <f>VLOOKUP($B1013,Setup_MPP!$A:$E,5,FALSE)</f>
        <v>#4F91B2</v>
      </c>
      <c r="H1013" s="21" t="str">
        <f>IFERROR(IF(AND(A1013&gt;=1,A1013&lt;=104),VLOOKUP($A1013,Location!$A:$J,6,FALSE),IF(A1013=0,"Avant l'ouverture",IF(OR(A1013=105,A1013=106),"Bonus"))),"")</f>
        <v>Tour 2</v>
      </c>
      <c r="I1013" s="21" t="str">
        <f>IF(LEFT(H1013,4)="Tour",VLOOKUP(A1013,Database!$A:$C,3,FALSE),"")</f>
        <v>H</v>
      </c>
      <c r="J1013" s="21" t="str">
        <f>VLOOKUP($A1013,Location!$A:$J,7,FALSE)</f>
        <v>Espagne</v>
      </c>
      <c r="K1013" s="21" t="str">
        <f>IFERROR(VLOOKUP(J1013,Setup_Team!$B:$C,2,FALSE), "TDB")</f>
        <v>ESP</v>
      </c>
      <c r="L1013" s="21" t="str">
        <f>VLOOKUP($A1013,Location!$A:$J,8,FALSE)</f>
        <v>Arabie Saoudite</v>
      </c>
      <c r="M1013" s="21" t="str">
        <f>IFERROR(VLOOKUP(L1013,Setup_Team!$B:$C,2,FALSE), "TDB")</f>
        <v>SAU</v>
      </c>
      <c r="N1013" s="21" t="str">
        <f>VLOOKUP($A1013,Location!$A:$J,9,FALSE)</f>
        <v>Atlanta</v>
      </c>
      <c r="O1013" s="21" t="str">
        <f>VLOOKUP($A1013,Location!$A:$J,10,FALSE)</f>
        <v>Mercedes-Benz Stadium</v>
      </c>
      <c r="P1013" s="27">
        <v>1</v>
      </c>
      <c r="Q1013" s="27">
        <v>1</v>
      </c>
      <c r="R1013" s="27" t="str">
        <f t="shared" si="91"/>
        <v>1-1</v>
      </c>
      <c r="S1013" s="21">
        <v>0</v>
      </c>
      <c r="T1013" s="20">
        <f>VLOOKUP($A1013,Database!$A:$Y,10,FALSE)</f>
        <v>31</v>
      </c>
      <c r="U1013" s="20">
        <f>VLOOKUP($A1013,Database!$A:$Y,11,FALSE)</f>
        <v>139</v>
      </c>
      <c r="V1013" s="20">
        <f>VLOOKUP($A1013,Database!$A:$Y,12,FALSE)</f>
        <v>176</v>
      </c>
      <c r="W1013" s="20" t="str">
        <f>VLOOKUP(A1013,Database!A:M,13,FALSE)</f>
        <v>Terminé</v>
      </c>
      <c r="X1013" s="20">
        <f>VLOOKUP($A1013,Database!$A:$Y,20,FALSE)</f>
        <v>4</v>
      </c>
      <c r="Y1013" s="20">
        <f>VLOOKUP($A1013,Database!$A:$Y,21,FALSE)</f>
        <v>0</v>
      </c>
      <c r="Z1013" s="20">
        <f t="shared" si="90"/>
        <v>0</v>
      </c>
      <c r="AA1013" s="20">
        <f t="shared" si="92"/>
        <v>0</v>
      </c>
      <c r="AB1013" s="20">
        <f t="shared" ca="1" si="93"/>
        <v>0</v>
      </c>
      <c r="AC1013" s="20">
        <f t="shared" ca="1" si="94"/>
        <v>0</v>
      </c>
      <c r="AD1013" s="20" t="str">
        <f ca="1">IF(AC1013=0,"",IF(OR(ISBLANK(P1013),ISBLANK(Q1013)),"",IF(ISBLANK(VLOOKUP(A1013,Database!A:AA,22,FALSE)),"",VLOOKUP(A1013,Database!A:AA,22,FALSE))))</f>
        <v/>
      </c>
      <c r="AE1013" s="20">
        <f ca="1">IFERROR(
   IF(
     OR(ISBLANK(P1013),ISBLANK(Q1013)),
     "",
     IF(
       AND(AB1013&lt;&gt;"",OR(W1013="Terminé",W1013="En cours")),
       VLOOKUP(AD1013,Setup_ScoreExactBonus!A:D,4,FALSE),
       0
     )),
  0)</f>
        <v>0</v>
      </c>
      <c r="AF1013" s="21">
        <f t="shared" ca="1" si="95"/>
        <v>0</v>
      </c>
      <c r="AG1013" s="21">
        <f ca="1">SUMIFS(AF$2:AF1013,D$2:D1013,D1013)</f>
        <v>1766</v>
      </c>
    </row>
    <row r="1014" spans="1:33" hidden="1" x14ac:dyDescent="0.35">
      <c r="A1014" s="21">
        <f>IF(ISBLANK(B1014),"",COUNTIF(B$2:B1014,B1014))-1</f>
        <v>37</v>
      </c>
      <c r="B1014" s="27">
        <v>14</v>
      </c>
      <c r="C1014" s="10">
        <f>VLOOKUP($A1014+IF($A1014=0,1,0),Database!$A:$Y,7,FALSE)</f>
        <v>46194.75</v>
      </c>
      <c r="D1014" s="21" t="str">
        <f>VLOOKUP(Pronostics!$B1014,Setup_MPP!$A:$G,3,FALSE)</f>
        <v>MarieEYT</v>
      </c>
      <c r="E1014" s="21" t="str">
        <f>VLOOKUP(Pronostics!$B1014,Setup_MPP!$A:$G,2,FALSE)</f>
        <v>Marie EXBRAYAT</v>
      </c>
      <c r="F1014" s="21" t="str">
        <f>VLOOKUP($B1014,Setup_MPP!$A:$E,4,FALSE)</f>
        <v>#FFAFD2</v>
      </c>
      <c r="G1014" s="21" t="str">
        <f>VLOOKUP($B1014,Setup_MPP!$A:$E,5,FALSE)</f>
        <v>#F2589B</v>
      </c>
      <c r="H1014" s="21" t="str">
        <f>IFERROR(IF(AND(A1014&gt;=1,A1014&lt;=104),VLOOKUP($A1014,Location!$A:$J,6,FALSE),IF(A1014=0,"Avant l'ouverture",IF(OR(A1014=105,A1014=106),"Bonus"))),"")</f>
        <v>Tour 2</v>
      </c>
      <c r="I1014" s="21" t="str">
        <f>IF(LEFT(H1014,4)="Tour",VLOOKUP(A1014,Database!$A:$C,3,FALSE),"")</f>
        <v>H</v>
      </c>
      <c r="J1014" s="21" t="str">
        <f>VLOOKUP($A1014,Location!$A:$J,7,FALSE)</f>
        <v>Espagne</v>
      </c>
      <c r="K1014" s="21" t="str">
        <f>IFERROR(VLOOKUP(J1014,Setup_Team!$B:$C,2,FALSE), "TDB")</f>
        <v>ESP</v>
      </c>
      <c r="L1014" s="21" t="str">
        <f>VLOOKUP($A1014,Location!$A:$J,8,FALSE)</f>
        <v>Arabie Saoudite</v>
      </c>
      <c r="M1014" s="21" t="str">
        <f>IFERROR(VLOOKUP(L1014,Setup_Team!$B:$C,2,FALSE), "TDB")</f>
        <v>SAU</v>
      </c>
      <c r="N1014" s="21" t="str">
        <f>VLOOKUP($A1014,Location!$A:$J,9,FALSE)</f>
        <v>Atlanta</v>
      </c>
      <c r="O1014" s="21" t="str">
        <f>VLOOKUP($A1014,Location!$A:$J,10,FALSE)</f>
        <v>Mercedes-Benz Stadium</v>
      </c>
      <c r="P1014" s="27">
        <v>3</v>
      </c>
      <c r="Q1014" s="27">
        <v>0</v>
      </c>
      <c r="R1014" s="27" t="str">
        <f t="shared" si="91"/>
        <v>3-0</v>
      </c>
      <c r="S1014" s="21">
        <v>0</v>
      </c>
      <c r="T1014" s="20">
        <f>VLOOKUP($A1014,Database!$A:$Y,10,FALSE)</f>
        <v>31</v>
      </c>
      <c r="U1014" s="20">
        <f>VLOOKUP($A1014,Database!$A:$Y,11,FALSE)</f>
        <v>139</v>
      </c>
      <c r="V1014" s="20">
        <f>VLOOKUP($A1014,Database!$A:$Y,12,FALSE)</f>
        <v>176</v>
      </c>
      <c r="W1014" s="20" t="str">
        <f>VLOOKUP(A1014,Database!A:M,13,FALSE)</f>
        <v>Terminé</v>
      </c>
      <c r="X1014" s="20">
        <f>VLOOKUP($A1014,Database!$A:$Y,20,FALSE)</f>
        <v>4</v>
      </c>
      <c r="Y1014" s="20">
        <f>VLOOKUP($A1014,Database!$A:$Y,21,FALSE)</f>
        <v>0</v>
      </c>
      <c r="Z1014" s="20">
        <f t="shared" si="90"/>
        <v>0</v>
      </c>
      <c r="AA1014" s="20">
        <f t="shared" si="92"/>
        <v>1</v>
      </c>
      <c r="AB1014" s="20">
        <f t="shared" ca="1" si="93"/>
        <v>31</v>
      </c>
      <c r="AC1014" s="20">
        <f t="shared" ca="1" si="94"/>
        <v>0</v>
      </c>
      <c r="AD1014" s="20" t="str">
        <f ca="1">IF(AC1014=0,"",IF(OR(ISBLANK(P1014),ISBLANK(Q1014)),"",IF(ISBLANK(VLOOKUP(A1014,Database!A:AA,22,FALSE)),"",VLOOKUP(A1014,Database!A:AA,22,FALSE))))</f>
        <v/>
      </c>
      <c r="AE1014" s="20">
        <f ca="1">IFERROR(
   IF(
     OR(ISBLANK(P1014),ISBLANK(Q1014)),
     "",
     IF(
       AND(AB1014&lt;&gt;"",OR(W1014="Terminé",W1014="En cours")),
       VLOOKUP(AD1014,Setup_ScoreExactBonus!A:D,4,FALSE),
       0
     )),
  0)</f>
        <v>0</v>
      </c>
      <c r="AF1014" s="21">
        <f t="shared" ca="1" si="95"/>
        <v>31</v>
      </c>
      <c r="AG1014" s="21">
        <f ca="1">SUMIFS(AF$2:AF1014,D$2:D1014,D1014)</f>
        <v>1551</v>
      </c>
    </row>
    <row r="1015" spans="1:33" hidden="1" x14ac:dyDescent="0.35">
      <c r="A1015" s="21">
        <f>IF(ISBLANK(B1015),"",COUNTIF(B$2:B1015,B1015))-1</f>
        <v>37</v>
      </c>
      <c r="B1015" s="27">
        <v>15</v>
      </c>
      <c r="C1015" s="10">
        <f>VLOOKUP($A1015+IF($A1015=0,1,0),Database!$A:$Y,7,FALSE)</f>
        <v>46194.75</v>
      </c>
      <c r="D1015" s="21" t="str">
        <f>VLOOKUP(Pronostics!$B1015,Setup_MPP!$A:$G,3,FALSE)</f>
        <v>Amino28</v>
      </c>
      <c r="E1015" s="21" t="str">
        <f>VLOOKUP(Pronostics!$B1015,Setup_MPP!$A:$G,2,FALSE)</f>
        <v>Amine ZARROUKI</v>
      </c>
      <c r="F1015" s="21" t="str">
        <f>VLOOKUP($B1015,Setup_MPP!$A:$E,4,FALSE)</f>
        <v>#FF9898</v>
      </c>
      <c r="G1015" s="21" t="str">
        <f>VLOOKUP($B1015,Setup_MPP!$A:$E,5,FALSE)</f>
        <v>#FF5D5D</v>
      </c>
      <c r="H1015" s="21" t="str">
        <f>IFERROR(IF(AND(A1015&gt;=1,A1015&lt;=104),VLOOKUP($A1015,Location!$A:$J,6,FALSE),IF(A1015=0,"Avant l'ouverture",IF(OR(A1015=105,A1015=106),"Bonus"))),"")</f>
        <v>Tour 2</v>
      </c>
      <c r="I1015" s="21" t="str">
        <f>IF(LEFT(H1015,4)="Tour",VLOOKUP(A1015,Database!$A:$C,3,FALSE),"")</f>
        <v>H</v>
      </c>
      <c r="J1015" s="21" t="str">
        <f>VLOOKUP($A1015,Location!$A:$J,7,FALSE)</f>
        <v>Espagne</v>
      </c>
      <c r="K1015" s="21" t="str">
        <f>IFERROR(VLOOKUP(J1015,Setup_Team!$B:$C,2,FALSE), "TDB")</f>
        <v>ESP</v>
      </c>
      <c r="L1015" s="21" t="str">
        <f>VLOOKUP($A1015,Location!$A:$J,8,FALSE)</f>
        <v>Arabie Saoudite</v>
      </c>
      <c r="M1015" s="21" t="str">
        <f>IFERROR(VLOOKUP(L1015,Setup_Team!$B:$C,2,FALSE), "TDB")</f>
        <v>SAU</v>
      </c>
      <c r="N1015" s="21" t="str">
        <f>VLOOKUP($A1015,Location!$A:$J,9,FALSE)</f>
        <v>Atlanta</v>
      </c>
      <c r="O1015" s="21" t="str">
        <f>VLOOKUP($A1015,Location!$A:$J,10,FALSE)</f>
        <v>Mercedes-Benz Stadium</v>
      </c>
      <c r="P1015" s="27">
        <v>2</v>
      </c>
      <c r="Q1015" s="27">
        <v>0</v>
      </c>
      <c r="R1015" s="27" t="str">
        <f t="shared" si="91"/>
        <v>2-0</v>
      </c>
      <c r="S1015" s="21">
        <v>0</v>
      </c>
      <c r="T1015" s="20">
        <f>VLOOKUP($A1015,Database!$A:$Y,10,FALSE)</f>
        <v>31</v>
      </c>
      <c r="U1015" s="20">
        <f>VLOOKUP($A1015,Database!$A:$Y,11,FALSE)</f>
        <v>139</v>
      </c>
      <c r="V1015" s="20">
        <f>VLOOKUP($A1015,Database!$A:$Y,12,FALSE)</f>
        <v>176</v>
      </c>
      <c r="W1015" s="20" t="str">
        <f>VLOOKUP(A1015,Database!A:M,13,FALSE)</f>
        <v>Terminé</v>
      </c>
      <c r="X1015" s="20">
        <f>VLOOKUP($A1015,Database!$A:$Y,20,FALSE)</f>
        <v>4</v>
      </c>
      <c r="Y1015" s="20">
        <f>VLOOKUP($A1015,Database!$A:$Y,21,FALSE)</f>
        <v>0</v>
      </c>
      <c r="Z1015" s="20">
        <f t="shared" si="90"/>
        <v>0</v>
      </c>
      <c r="AA1015" s="20">
        <f t="shared" si="92"/>
        <v>1</v>
      </c>
      <c r="AB1015" s="20">
        <f t="shared" ca="1" si="93"/>
        <v>31</v>
      </c>
      <c r="AC1015" s="20">
        <f t="shared" ca="1" si="94"/>
        <v>0</v>
      </c>
      <c r="AD1015" s="20" t="str">
        <f ca="1">IF(AC1015=0,"",IF(OR(ISBLANK(P1015),ISBLANK(Q1015)),"",IF(ISBLANK(VLOOKUP(A1015,Database!A:AA,22,FALSE)),"",VLOOKUP(A1015,Database!A:AA,22,FALSE))))</f>
        <v/>
      </c>
      <c r="AE1015" s="20">
        <f ca="1">IFERROR(
   IF(
     OR(ISBLANK(P1015),ISBLANK(Q1015)),
     "",
     IF(
       AND(AB1015&lt;&gt;"",OR(W1015="Terminé",W1015="En cours")),
       VLOOKUP(AD1015,Setup_ScoreExactBonus!A:D,4,FALSE),
       0
     )),
  0)</f>
        <v>0</v>
      </c>
      <c r="AF1015" s="21">
        <f t="shared" ca="1" si="95"/>
        <v>31</v>
      </c>
      <c r="AG1015" s="21">
        <f ca="1">SUMIFS(AF$2:AF1015,D$2:D1015,D1015)</f>
        <v>1436</v>
      </c>
    </row>
    <row r="1016" spans="1:33" hidden="1" x14ac:dyDescent="0.35">
      <c r="A1016" s="21">
        <f>IF(ISBLANK(B1016),"",COUNTIF(B$2:B1016,B1016))-1</f>
        <v>37</v>
      </c>
      <c r="B1016" s="27">
        <v>16</v>
      </c>
      <c r="C1016" s="10">
        <f>VLOOKUP($A1016+IF($A1016=0,1,0),Database!$A:$Y,7,FALSE)</f>
        <v>46194.75</v>
      </c>
      <c r="D1016" s="21" t="str">
        <f>VLOOKUP(Pronostics!$B1016,Setup_MPP!$A:$G,3,FALSE)</f>
        <v>RomaLaura</v>
      </c>
      <c r="E1016" s="21" t="str">
        <f>VLOOKUP(Pronostics!$B1016,Setup_MPP!$A:$G,2,FALSE)</f>
        <v>Laura GIULIANO</v>
      </c>
      <c r="F1016" s="21" t="str">
        <f>VLOOKUP($B1016,Setup_MPP!$A:$E,4,FALSE)</f>
        <v>#86A4FE</v>
      </c>
      <c r="G1016" s="21" t="str">
        <f>VLOOKUP($B1016,Setup_MPP!$A:$E,5,FALSE)</f>
        <v>#3769FF</v>
      </c>
      <c r="H1016" s="21" t="str">
        <f>IFERROR(IF(AND(A1016&gt;=1,A1016&lt;=104),VLOOKUP($A1016,Location!$A:$J,6,FALSE),IF(A1016=0,"Avant l'ouverture",IF(OR(A1016=105,A1016=106),"Bonus"))),"")</f>
        <v>Tour 2</v>
      </c>
      <c r="I1016" s="21" t="str">
        <f>IF(LEFT(H1016,4)="Tour",VLOOKUP(A1016,Database!$A:$C,3,FALSE),"")</f>
        <v>H</v>
      </c>
      <c r="J1016" s="21" t="str">
        <f>VLOOKUP($A1016,Location!$A:$J,7,FALSE)</f>
        <v>Espagne</v>
      </c>
      <c r="K1016" s="21" t="str">
        <f>IFERROR(VLOOKUP(J1016,Setup_Team!$B:$C,2,FALSE), "TDB")</f>
        <v>ESP</v>
      </c>
      <c r="L1016" s="21" t="str">
        <f>VLOOKUP($A1016,Location!$A:$J,8,FALSE)</f>
        <v>Arabie Saoudite</v>
      </c>
      <c r="M1016" s="21" t="str">
        <f>IFERROR(VLOOKUP(L1016,Setup_Team!$B:$C,2,FALSE), "TDB")</f>
        <v>SAU</v>
      </c>
      <c r="N1016" s="21" t="str">
        <f>VLOOKUP($A1016,Location!$A:$J,9,FALSE)</f>
        <v>Atlanta</v>
      </c>
      <c r="O1016" s="21" t="str">
        <f>VLOOKUP($A1016,Location!$A:$J,10,FALSE)</f>
        <v>Mercedes-Benz Stadium</v>
      </c>
      <c r="P1016" s="27">
        <v>2</v>
      </c>
      <c r="Q1016" s="27">
        <v>0</v>
      </c>
      <c r="R1016" s="27" t="str">
        <f t="shared" si="91"/>
        <v>2-0</v>
      </c>
      <c r="S1016" s="21">
        <v>0</v>
      </c>
      <c r="T1016" s="20">
        <f>VLOOKUP($A1016,Database!$A:$Y,10,FALSE)</f>
        <v>31</v>
      </c>
      <c r="U1016" s="20">
        <f>VLOOKUP($A1016,Database!$A:$Y,11,FALSE)</f>
        <v>139</v>
      </c>
      <c r="V1016" s="20">
        <f>VLOOKUP($A1016,Database!$A:$Y,12,FALSE)</f>
        <v>176</v>
      </c>
      <c r="W1016" s="20" t="str">
        <f>VLOOKUP(A1016,Database!A:M,13,FALSE)</f>
        <v>Terminé</v>
      </c>
      <c r="X1016" s="20">
        <f>VLOOKUP($A1016,Database!$A:$Y,20,FALSE)</f>
        <v>4</v>
      </c>
      <c r="Y1016" s="20">
        <f>VLOOKUP($A1016,Database!$A:$Y,21,FALSE)</f>
        <v>0</v>
      </c>
      <c r="Z1016" s="20">
        <f t="shared" si="90"/>
        <v>0</v>
      </c>
      <c r="AA1016" s="20">
        <f t="shared" si="92"/>
        <v>1</v>
      </c>
      <c r="AB1016" s="20">
        <f t="shared" ca="1" si="93"/>
        <v>31</v>
      </c>
      <c r="AC1016" s="20">
        <f t="shared" ca="1" si="94"/>
        <v>0</v>
      </c>
      <c r="AD1016" s="20" t="str">
        <f ca="1">IF(AC1016=0,"",IF(OR(ISBLANK(P1016),ISBLANK(Q1016)),"",IF(ISBLANK(VLOOKUP(A1016,Database!A:AA,22,FALSE)),"",VLOOKUP(A1016,Database!A:AA,22,FALSE))))</f>
        <v/>
      </c>
      <c r="AE1016" s="20">
        <f ca="1">IFERROR(
   IF(
     OR(ISBLANK(P1016),ISBLANK(Q1016)),
     "",
     IF(
       AND(AB1016&lt;&gt;"",OR(W1016="Terminé",W1016="En cours")),
       VLOOKUP(AD1016,Setup_ScoreExactBonus!A:D,4,FALSE),
       0
     )),
  0)</f>
        <v>0</v>
      </c>
      <c r="AF1016" s="21">
        <f t="shared" ca="1" si="95"/>
        <v>31</v>
      </c>
      <c r="AG1016" s="21">
        <f ca="1">SUMIFS(AF$2:AF1016,D$2:D1016,D1016)</f>
        <v>1057</v>
      </c>
    </row>
    <row r="1017" spans="1:33" hidden="1" x14ac:dyDescent="0.35">
      <c r="A1017" s="21">
        <f>IF(ISBLANK(B1017),"",COUNTIF(B$2:B1017,B1017))-1</f>
        <v>37</v>
      </c>
      <c r="B1017" s="27">
        <v>17</v>
      </c>
      <c r="C1017" s="10">
        <f>VLOOKUP($A1017+IF($A1017=0,1,0),Database!$A:$Y,7,FALSE)</f>
        <v>46194.75</v>
      </c>
      <c r="D1017" s="21" t="str">
        <f>VLOOKUP(Pronostics!$B1017,Setup_MPP!$A:$G,3,FALSE)</f>
        <v>Julien_cri</v>
      </c>
      <c r="E1017" s="21" t="str">
        <f>VLOOKUP(Pronostics!$B1017,Setup_MPP!$A:$G,2,FALSE)</f>
        <v>Julien CRIMOTEL</v>
      </c>
      <c r="F1017" s="21" t="str">
        <f>VLOOKUP($B1017,Setup_MPP!$A:$E,4,FALSE)</f>
        <v>#FFB0B0</v>
      </c>
      <c r="G1017" s="21" t="str">
        <f>VLOOKUP($B1017,Setup_MPP!$A:$E,5,FALSE)</f>
        <v>#F25757</v>
      </c>
      <c r="H1017" s="21" t="str">
        <f>IFERROR(IF(AND(A1017&gt;=1,A1017&lt;=104),VLOOKUP($A1017,Location!$A:$J,6,FALSE),IF(A1017=0,"Avant l'ouverture",IF(OR(A1017=105,A1017=106),"Bonus"))),"")</f>
        <v>Tour 2</v>
      </c>
      <c r="I1017" s="21" t="str">
        <f>IF(LEFT(H1017,4)="Tour",VLOOKUP(A1017,Database!$A:$C,3,FALSE),"")</f>
        <v>H</v>
      </c>
      <c r="J1017" s="21" t="str">
        <f>VLOOKUP($A1017,Location!$A:$J,7,FALSE)</f>
        <v>Espagne</v>
      </c>
      <c r="K1017" s="21" t="str">
        <f>IFERROR(VLOOKUP(J1017,Setup_Team!$B:$C,2,FALSE), "TDB")</f>
        <v>ESP</v>
      </c>
      <c r="L1017" s="21" t="str">
        <f>VLOOKUP($A1017,Location!$A:$J,8,FALSE)</f>
        <v>Arabie Saoudite</v>
      </c>
      <c r="M1017" s="21" t="str">
        <f>IFERROR(VLOOKUP(L1017,Setup_Team!$B:$C,2,FALSE), "TDB")</f>
        <v>SAU</v>
      </c>
      <c r="N1017" s="21" t="str">
        <f>VLOOKUP($A1017,Location!$A:$J,9,FALSE)</f>
        <v>Atlanta</v>
      </c>
      <c r="O1017" s="21" t="str">
        <f>VLOOKUP($A1017,Location!$A:$J,10,FALSE)</f>
        <v>Mercedes-Benz Stadium</v>
      </c>
      <c r="P1017" s="27">
        <v>3</v>
      </c>
      <c r="Q1017" s="27">
        <v>1</v>
      </c>
      <c r="R1017" s="27" t="str">
        <f t="shared" si="91"/>
        <v>3-1</v>
      </c>
      <c r="S1017" s="21">
        <v>0</v>
      </c>
      <c r="T1017" s="20">
        <f>VLOOKUP($A1017,Database!$A:$Y,10,FALSE)</f>
        <v>31</v>
      </c>
      <c r="U1017" s="20">
        <f>VLOOKUP($A1017,Database!$A:$Y,11,FALSE)</f>
        <v>139</v>
      </c>
      <c r="V1017" s="20">
        <f>VLOOKUP($A1017,Database!$A:$Y,12,FALSE)</f>
        <v>176</v>
      </c>
      <c r="W1017" s="20" t="str">
        <f>VLOOKUP(A1017,Database!A:M,13,FALSE)</f>
        <v>Terminé</v>
      </c>
      <c r="X1017" s="20">
        <f>VLOOKUP($A1017,Database!$A:$Y,20,FALSE)</f>
        <v>4</v>
      </c>
      <c r="Y1017" s="20">
        <f>VLOOKUP($A1017,Database!$A:$Y,21,FALSE)</f>
        <v>0</v>
      </c>
      <c r="Z1017" s="20">
        <f t="shared" si="90"/>
        <v>0</v>
      </c>
      <c r="AA1017" s="20">
        <f t="shared" si="92"/>
        <v>1</v>
      </c>
      <c r="AB1017" s="20">
        <f t="shared" ca="1" si="93"/>
        <v>31</v>
      </c>
      <c r="AC1017" s="20">
        <f t="shared" ca="1" si="94"/>
        <v>0</v>
      </c>
      <c r="AD1017" s="20" t="str">
        <f ca="1">IF(AC1017=0,"",IF(OR(ISBLANK(P1017),ISBLANK(Q1017)),"",IF(ISBLANK(VLOOKUP(A1017,Database!A:AA,22,FALSE)),"",VLOOKUP(A1017,Database!A:AA,22,FALSE))))</f>
        <v/>
      </c>
      <c r="AE1017" s="20">
        <f ca="1">IFERROR(
   IF(
     OR(ISBLANK(P1017),ISBLANK(Q1017)),
     "",
     IF(
       AND(AB1017&lt;&gt;"",OR(W1017="Terminé",W1017="En cours")),
       VLOOKUP(AD1017,Setup_ScoreExactBonus!A:D,4,FALSE),
       0
     )),
  0)</f>
        <v>0</v>
      </c>
      <c r="AF1017" s="21">
        <f t="shared" ca="1" si="95"/>
        <v>31</v>
      </c>
      <c r="AG1017" s="21">
        <f ca="1">SUMIFS(AF$2:AF1017,D$2:D1017,D1017)</f>
        <v>1278</v>
      </c>
    </row>
    <row r="1018" spans="1:33" hidden="1" x14ac:dyDescent="0.35">
      <c r="A1018" s="21">
        <f>IF(ISBLANK(B1018),"",COUNTIF(B$2:B1018,B1018))-1</f>
        <v>37</v>
      </c>
      <c r="B1018" s="27">
        <v>18</v>
      </c>
      <c r="C1018" s="10">
        <f>VLOOKUP($A1018+IF($A1018=0,1,0),Database!$A:$Y,7,FALSE)</f>
        <v>46194.75</v>
      </c>
      <c r="D1018" s="21" t="str">
        <f>VLOOKUP(Pronostics!$B1018,Setup_MPP!$A:$G,3,FALSE)</f>
        <v>Cartone</v>
      </c>
      <c r="E1018" s="21" t="str">
        <f>VLOOKUP(Pronostics!$B1018,Setup_MPP!$A:$G,2,FALSE)</f>
        <v>Quentin CARTON</v>
      </c>
      <c r="F1018" s="21" t="str">
        <f>VLOOKUP($B1018,Setup_MPP!$A:$E,4,FALSE)</f>
        <v>#F0BC42</v>
      </c>
      <c r="G1018" s="21" t="str">
        <f>VLOOKUP($B1018,Setup_MPP!$A:$E,5,FALSE)</f>
        <v>#8E1F2F</v>
      </c>
      <c r="H1018" s="21" t="str">
        <f>IFERROR(IF(AND(A1018&gt;=1,A1018&lt;=104),VLOOKUP($A1018,Location!$A:$J,6,FALSE),IF(A1018=0,"Avant l'ouverture",IF(OR(A1018=105,A1018=106),"Bonus"))),"")</f>
        <v>Tour 2</v>
      </c>
      <c r="I1018" s="21" t="str">
        <f>IF(LEFT(H1018,4)="Tour",VLOOKUP(A1018,Database!$A:$C,3,FALSE),"")</f>
        <v>H</v>
      </c>
      <c r="J1018" s="21" t="str">
        <f>VLOOKUP($A1018,Location!$A:$J,7,FALSE)</f>
        <v>Espagne</v>
      </c>
      <c r="K1018" s="21" t="str">
        <f>IFERROR(VLOOKUP(J1018,Setup_Team!$B:$C,2,FALSE), "TDB")</f>
        <v>ESP</v>
      </c>
      <c r="L1018" s="21" t="str">
        <f>VLOOKUP($A1018,Location!$A:$J,8,FALSE)</f>
        <v>Arabie Saoudite</v>
      </c>
      <c r="M1018" s="21" t="str">
        <f>IFERROR(VLOOKUP(L1018,Setup_Team!$B:$C,2,FALSE), "TDB")</f>
        <v>SAU</v>
      </c>
      <c r="N1018" s="21" t="str">
        <f>VLOOKUP($A1018,Location!$A:$J,9,FALSE)</f>
        <v>Atlanta</v>
      </c>
      <c r="O1018" s="21" t="str">
        <f>VLOOKUP($A1018,Location!$A:$J,10,FALSE)</f>
        <v>Mercedes-Benz Stadium</v>
      </c>
      <c r="P1018" s="27">
        <v>7</v>
      </c>
      <c r="Q1018" s="27">
        <v>1</v>
      </c>
      <c r="R1018" s="27" t="str">
        <f t="shared" si="91"/>
        <v>7-1</v>
      </c>
      <c r="S1018" s="21">
        <v>0</v>
      </c>
      <c r="T1018" s="20">
        <f>VLOOKUP($A1018,Database!$A:$Y,10,FALSE)</f>
        <v>31</v>
      </c>
      <c r="U1018" s="20">
        <f>VLOOKUP($A1018,Database!$A:$Y,11,FALSE)</f>
        <v>139</v>
      </c>
      <c r="V1018" s="20">
        <f>VLOOKUP($A1018,Database!$A:$Y,12,FALSE)</f>
        <v>176</v>
      </c>
      <c r="W1018" s="20" t="str">
        <f>VLOOKUP(A1018,Database!A:M,13,FALSE)</f>
        <v>Terminé</v>
      </c>
      <c r="X1018" s="20">
        <f>VLOOKUP($A1018,Database!$A:$Y,20,FALSE)</f>
        <v>4</v>
      </c>
      <c r="Y1018" s="20">
        <f>VLOOKUP($A1018,Database!$A:$Y,21,FALSE)</f>
        <v>0</v>
      </c>
      <c r="Z1018" s="20">
        <f t="shared" si="90"/>
        <v>0</v>
      </c>
      <c r="AA1018" s="20">
        <f t="shared" si="92"/>
        <v>1</v>
      </c>
      <c r="AB1018" s="20">
        <f t="shared" ca="1" si="93"/>
        <v>31</v>
      </c>
      <c r="AC1018" s="20">
        <f t="shared" ca="1" si="94"/>
        <v>0</v>
      </c>
      <c r="AD1018" s="20" t="str">
        <f ca="1">IF(AC1018=0,"",IF(OR(ISBLANK(P1018),ISBLANK(Q1018)),"",IF(ISBLANK(VLOOKUP(A1018,Database!A:AA,22,FALSE)),"",VLOOKUP(A1018,Database!A:AA,22,FALSE))))</f>
        <v/>
      </c>
      <c r="AE1018" s="20">
        <f ca="1">IFERROR(
   IF(
     OR(ISBLANK(P1018),ISBLANK(Q1018)),
     "",
     IF(
       AND(AB1018&lt;&gt;"",OR(W1018="Terminé",W1018="En cours")),
       VLOOKUP(AD1018,Setup_ScoreExactBonus!A:D,4,FALSE),
       0
     )),
  0)</f>
        <v>0</v>
      </c>
      <c r="AF1018" s="21">
        <f t="shared" ca="1" si="95"/>
        <v>31</v>
      </c>
      <c r="AG1018" s="21">
        <f ca="1">SUMIFS(AF$2:AF1018,D$2:D1018,D1018)</f>
        <v>1560</v>
      </c>
    </row>
    <row r="1019" spans="1:33" hidden="1" x14ac:dyDescent="0.35">
      <c r="A1019" s="21">
        <f>IF(ISBLANK(B1019),"",COUNTIF(B$2:B1019,B1019))-1</f>
        <v>37</v>
      </c>
      <c r="B1019" s="27">
        <v>19</v>
      </c>
      <c r="C1019" s="10">
        <f>VLOOKUP($A1019+IF($A1019=0,1,0),Database!$A:$Y,7,FALSE)</f>
        <v>46194.75</v>
      </c>
      <c r="D1019" s="21" t="str">
        <f>VLOOKUP(Pronostics!$B1019,Setup_MPP!$A:$G,3,FALSE)</f>
        <v>YramVi</v>
      </c>
      <c r="E1019" s="21" t="str">
        <f>VLOOKUP(Pronostics!$B1019,Setup_MPP!$A:$G,2,FALSE)</f>
        <v>Eyram TETSHIE</v>
      </c>
      <c r="F1019" s="21" t="str">
        <f>VLOOKUP($B1019,Setup_MPP!$A:$E,4,FALSE)</f>
        <v>#E8B28F</v>
      </c>
      <c r="G1019" s="21" t="str">
        <f>VLOOKUP($B1019,Setup_MPP!$A:$E,5,FALSE)</f>
        <v>#E65568</v>
      </c>
      <c r="H1019" s="21" t="str">
        <f>IFERROR(IF(AND(A1019&gt;=1,A1019&lt;=104),VLOOKUP($A1019,Location!$A:$J,6,FALSE),IF(A1019=0,"Avant l'ouverture",IF(OR(A1019=105,A1019=106),"Bonus"))),"")</f>
        <v>Tour 2</v>
      </c>
      <c r="I1019" s="21" t="str">
        <f>IF(LEFT(H1019,4)="Tour",VLOOKUP(A1019,Database!$A:$C,3,FALSE),"")</f>
        <v>H</v>
      </c>
      <c r="J1019" s="21" t="str">
        <f>VLOOKUP($A1019,Location!$A:$J,7,FALSE)</f>
        <v>Espagne</v>
      </c>
      <c r="K1019" s="21" t="str">
        <f>IFERROR(VLOOKUP(J1019,Setup_Team!$B:$C,2,FALSE), "TDB")</f>
        <v>ESP</v>
      </c>
      <c r="L1019" s="21" t="str">
        <f>VLOOKUP($A1019,Location!$A:$J,8,FALSE)</f>
        <v>Arabie Saoudite</v>
      </c>
      <c r="M1019" s="21" t="str">
        <f>IFERROR(VLOOKUP(L1019,Setup_Team!$B:$C,2,FALSE), "TDB")</f>
        <v>SAU</v>
      </c>
      <c r="N1019" s="21" t="str">
        <f>VLOOKUP($A1019,Location!$A:$J,9,FALSE)</f>
        <v>Atlanta</v>
      </c>
      <c r="O1019" s="21" t="str">
        <f>VLOOKUP($A1019,Location!$A:$J,10,FALSE)</f>
        <v>Mercedes-Benz Stadium</v>
      </c>
      <c r="P1019" s="27">
        <v>3</v>
      </c>
      <c r="Q1019" s="27">
        <v>0</v>
      </c>
      <c r="R1019" s="27" t="str">
        <f t="shared" si="91"/>
        <v>3-0</v>
      </c>
      <c r="S1019" s="21">
        <v>0</v>
      </c>
      <c r="T1019" s="20">
        <f>VLOOKUP($A1019,Database!$A:$Y,10,FALSE)</f>
        <v>31</v>
      </c>
      <c r="U1019" s="20">
        <f>VLOOKUP($A1019,Database!$A:$Y,11,FALSE)</f>
        <v>139</v>
      </c>
      <c r="V1019" s="20">
        <f>VLOOKUP($A1019,Database!$A:$Y,12,FALSE)</f>
        <v>176</v>
      </c>
      <c r="W1019" s="20" t="str">
        <f>VLOOKUP(A1019,Database!A:M,13,FALSE)</f>
        <v>Terminé</v>
      </c>
      <c r="X1019" s="20">
        <f>VLOOKUP($A1019,Database!$A:$Y,20,FALSE)</f>
        <v>4</v>
      </c>
      <c r="Y1019" s="20">
        <f>VLOOKUP($A1019,Database!$A:$Y,21,FALSE)</f>
        <v>0</v>
      </c>
      <c r="Z1019" s="20">
        <f t="shared" si="90"/>
        <v>0</v>
      </c>
      <c r="AA1019" s="20">
        <f t="shared" si="92"/>
        <v>1</v>
      </c>
      <c r="AB1019" s="20">
        <f t="shared" ca="1" si="93"/>
        <v>31</v>
      </c>
      <c r="AC1019" s="20">
        <f t="shared" ca="1" si="94"/>
        <v>0</v>
      </c>
      <c r="AD1019" s="20" t="str">
        <f ca="1">IF(AC1019=0,"",IF(OR(ISBLANK(P1019),ISBLANK(Q1019)),"",IF(ISBLANK(VLOOKUP(A1019,Database!A:AA,22,FALSE)),"",VLOOKUP(A1019,Database!A:AA,22,FALSE))))</f>
        <v/>
      </c>
      <c r="AE1019" s="20">
        <f ca="1">IFERROR(
   IF(
     OR(ISBLANK(P1019),ISBLANK(Q1019)),
     "",
     IF(
       AND(AB1019&lt;&gt;"",OR(W1019="Terminé",W1019="En cours")),
       VLOOKUP(AD1019,Setup_ScoreExactBonus!A:D,4,FALSE),
       0
     )),
  0)</f>
        <v>0</v>
      </c>
      <c r="AF1019" s="21">
        <f t="shared" ca="1" si="95"/>
        <v>31</v>
      </c>
      <c r="AG1019" s="21">
        <f ca="1">SUMIFS(AF$2:AF1019,D$2:D1019,D1019)</f>
        <v>1383</v>
      </c>
    </row>
    <row r="1020" spans="1:33" hidden="1" x14ac:dyDescent="0.35">
      <c r="A1020" s="21">
        <f>IF(ISBLANK(B1020),"",COUNTIF(B$2:B1020,B1020))-1</f>
        <v>37</v>
      </c>
      <c r="B1020" s="27">
        <v>20</v>
      </c>
      <c r="C1020" s="10">
        <f>VLOOKUP($A1020+IF($A1020=0,1,0),Database!$A:$Y,7,FALSE)</f>
        <v>46194.75</v>
      </c>
      <c r="D1020" s="21" t="str">
        <f>VLOOKUP(Pronostics!$B1020,Setup_MPP!$A:$G,3,FALSE)</f>
        <v>Anis_MaFihache</v>
      </c>
      <c r="E1020" s="21" t="str">
        <f>VLOOKUP(Pronostics!$B1020,Setup_MPP!$A:$G,2,FALSE)</f>
        <v>Anis LEBIK</v>
      </c>
      <c r="F1020" s="21" t="str">
        <f>VLOOKUP($B1020,Setup_MPP!$A:$E,4,FALSE)</f>
        <v>#60DC8C</v>
      </c>
      <c r="G1020" s="21" t="str">
        <f>VLOOKUP($B1020,Setup_MPP!$A:$E,5,FALSE)</f>
        <v>#22A34F</v>
      </c>
      <c r="H1020" s="21" t="str">
        <f>IFERROR(IF(AND(A1020&gt;=1,A1020&lt;=104),VLOOKUP($A1020,Location!$A:$J,6,FALSE),IF(A1020=0,"Avant l'ouverture",IF(OR(A1020=105,A1020=106),"Bonus"))),"")</f>
        <v>Tour 2</v>
      </c>
      <c r="I1020" s="21" t="str">
        <f>IF(LEFT(H1020,4)="Tour",VLOOKUP(A1020,Database!$A:$C,3,FALSE),"")</f>
        <v>H</v>
      </c>
      <c r="J1020" s="21" t="str">
        <f>VLOOKUP($A1020,Location!$A:$J,7,FALSE)</f>
        <v>Espagne</v>
      </c>
      <c r="K1020" s="21" t="str">
        <f>IFERROR(VLOOKUP(J1020,Setup_Team!$B:$C,2,FALSE), "TDB")</f>
        <v>ESP</v>
      </c>
      <c r="L1020" s="21" t="str">
        <f>VLOOKUP($A1020,Location!$A:$J,8,FALSE)</f>
        <v>Arabie Saoudite</v>
      </c>
      <c r="M1020" s="21" t="str">
        <f>IFERROR(VLOOKUP(L1020,Setup_Team!$B:$C,2,FALSE), "TDB")</f>
        <v>SAU</v>
      </c>
      <c r="N1020" s="21" t="str">
        <f>VLOOKUP($A1020,Location!$A:$J,9,FALSE)</f>
        <v>Atlanta</v>
      </c>
      <c r="O1020" s="21" t="str">
        <f>VLOOKUP($A1020,Location!$A:$J,10,FALSE)</f>
        <v>Mercedes-Benz Stadium</v>
      </c>
      <c r="P1020" s="27">
        <v>3</v>
      </c>
      <c r="Q1020" s="27">
        <v>1</v>
      </c>
      <c r="R1020" s="27" t="str">
        <f t="shared" si="91"/>
        <v>3-1</v>
      </c>
      <c r="S1020" s="21">
        <v>0</v>
      </c>
      <c r="T1020" s="20">
        <f>VLOOKUP($A1020,Database!$A:$Y,10,FALSE)</f>
        <v>31</v>
      </c>
      <c r="U1020" s="20">
        <f>VLOOKUP($A1020,Database!$A:$Y,11,FALSE)</f>
        <v>139</v>
      </c>
      <c r="V1020" s="20">
        <f>VLOOKUP($A1020,Database!$A:$Y,12,FALSE)</f>
        <v>176</v>
      </c>
      <c r="W1020" s="20" t="str">
        <f>VLOOKUP(A1020,Database!A:M,13,FALSE)</f>
        <v>Terminé</v>
      </c>
      <c r="X1020" s="20">
        <f>VLOOKUP($A1020,Database!$A:$Y,20,FALSE)</f>
        <v>4</v>
      </c>
      <c r="Y1020" s="20">
        <f>VLOOKUP($A1020,Database!$A:$Y,21,FALSE)</f>
        <v>0</v>
      </c>
      <c r="Z1020" s="20">
        <f t="shared" si="90"/>
        <v>0</v>
      </c>
      <c r="AA1020" s="20">
        <f t="shared" si="92"/>
        <v>1</v>
      </c>
      <c r="AB1020" s="20">
        <f t="shared" ca="1" si="93"/>
        <v>31</v>
      </c>
      <c r="AC1020" s="20">
        <f t="shared" ca="1" si="94"/>
        <v>0</v>
      </c>
      <c r="AD1020" s="20" t="str">
        <f ca="1">IF(AC1020=0,"",IF(OR(ISBLANK(P1020),ISBLANK(Q1020)),"",IF(ISBLANK(VLOOKUP(A1020,Database!A:AA,22,FALSE)),"",VLOOKUP(A1020,Database!A:AA,22,FALSE))))</f>
        <v/>
      </c>
      <c r="AE1020" s="20">
        <f ca="1">IFERROR(
   IF(
     OR(ISBLANK(P1020),ISBLANK(Q1020)),
     "",
     IF(
       AND(AB1020&lt;&gt;"",OR(W1020="Terminé",W1020="En cours")),
       VLOOKUP(AD1020,Setup_ScoreExactBonus!A:D,4,FALSE),
       0
     )),
  0)</f>
        <v>0</v>
      </c>
      <c r="AF1020" s="21">
        <f t="shared" ca="1" si="95"/>
        <v>31</v>
      </c>
      <c r="AG1020" s="21">
        <f ca="1">SUMIFS(AF$2:AF1020,D$2:D1020,D1020)</f>
        <v>1479</v>
      </c>
    </row>
    <row r="1021" spans="1:33" hidden="1" x14ac:dyDescent="0.35">
      <c r="A1021" s="21">
        <f>IF(ISBLANK(B1021),"",COUNTIF(B$2:B1021,B1021))-1</f>
        <v>37</v>
      </c>
      <c r="B1021" s="27">
        <v>21</v>
      </c>
      <c r="C1021" s="10">
        <f>VLOOKUP($A1021+IF($A1021=0,1,0),Database!$A:$Y,7,FALSE)</f>
        <v>46194.75</v>
      </c>
      <c r="D1021" s="21" t="str">
        <f>VLOOKUP(Pronostics!$B1021,Setup_MPP!$A:$G,3,FALSE)</f>
        <v>JUJULABOSS13</v>
      </c>
      <c r="E1021" s="21" t="str">
        <f>VLOOKUP(Pronostics!$B1021,Setup_MPP!$A:$G,2,FALSE)</f>
        <v>Julia BOUANAN</v>
      </c>
      <c r="F1021" s="21" t="str">
        <f>VLOOKUP($B1021,Setup_MPP!$A:$E,4,FALSE)</f>
        <v>#2FAEE0</v>
      </c>
      <c r="G1021" s="21" t="str">
        <f>VLOOKUP($B1021,Setup_MPP!$A:$E,5,FALSE)</f>
        <v>#BEA064</v>
      </c>
      <c r="H1021" s="21" t="str">
        <f>IFERROR(IF(AND(A1021&gt;=1,A1021&lt;=104),VLOOKUP($A1021,Location!$A:$J,6,FALSE),IF(A1021=0,"Avant l'ouverture",IF(OR(A1021=105,A1021=106),"Bonus"))),"")</f>
        <v>Tour 2</v>
      </c>
      <c r="I1021" s="21" t="str">
        <f>IF(LEFT(H1021,4)="Tour",VLOOKUP(A1021,Database!$A:$C,3,FALSE),"")</f>
        <v>H</v>
      </c>
      <c r="J1021" s="21" t="str">
        <f>VLOOKUP($A1021,Location!$A:$J,7,FALSE)</f>
        <v>Espagne</v>
      </c>
      <c r="K1021" s="21" t="str">
        <f>IFERROR(VLOOKUP(J1021,Setup_Team!$B:$C,2,FALSE), "TDB")</f>
        <v>ESP</v>
      </c>
      <c r="L1021" s="21" t="str">
        <f>VLOOKUP($A1021,Location!$A:$J,8,FALSE)</f>
        <v>Arabie Saoudite</v>
      </c>
      <c r="M1021" s="21" t="str">
        <f>IFERROR(VLOOKUP(L1021,Setup_Team!$B:$C,2,FALSE), "TDB")</f>
        <v>SAU</v>
      </c>
      <c r="N1021" s="21" t="str">
        <f>VLOOKUP($A1021,Location!$A:$J,9,FALSE)</f>
        <v>Atlanta</v>
      </c>
      <c r="O1021" s="21" t="str">
        <f>VLOOKUP($A1021,Location!$A:$J,10,FALSE)</f>
        <v>Mercedes-Benz Stadium</v>
      </c>
      <c r="P1021" s="27">
        <v>2</v>
      </c>
      <c r="Q1021" s="27">
        <v>1</v>
      </c>
      <c r="R1021" s="27" t="str">
        <f t="shared" si="91"/>
        <v>2-1</v>
      </c>
      <c r="S1021" s="21">
        <v>0</v>
      </c>
      <c r="T1021" s="20">
        <f>VLOOKUP($A1021,Database!$A:$Y,10,FALSE)</f>
        <v>31</v>
      </c>
      <c r="U1021" s="20">
        <f>VLOOKUP($A1021,Database!$A:$Y,11,FALSE)</f>
        <v>139</v>
      </c>
      <c r="V1021" s="20">
        <f>VLOOKUP($A1021,Database!$A:$Y,12,FALSE)</f>
        <v>176</v>
      </c>
      <c r="W1021" s="20" t="str">
        <f>VLOOKUP(A1021,Database!A:M,13,FALSE)</f>
        <v>Terminé</v>
      </c>
      <c r="X1021" s="20">
        <f>VLOOKUP($A1021,Database!$A:$Y,20,FALSE)</f>
        <v>4</v>
      </c>
      <c r="Y1021" s="20">
        <f>VLOOKUP($A1021,Database!$A:$Y,21,FALSE)</f>
        <v>0</v>
      </c>
      <c r="Z1021" s="20">
        <f t="shared" si="90"/>
        <v>0</v>
      </c>
      <c r="AA1021" s="20">
        <f t="shared" si="92"/>
        <v>1</v>
      </c>
      <c r="AB1021" s="20">
        <f t="shared" ca="1" si="93"/>
        <v>31</v>
      </c>
      <c r="AC1021" s="20">
        <f t="shared" ca="1" si="94"/>
        <v>0</v>
      </c>
      <c r="AD1021" s="20" t="str">
        <f ca="1">IF(AC1021=0,"",IF(OR(ISBLANK(P1021),ISBLANK(Q1021)),"",IF(ISBLANK(VLOOKUP(A1021,Database!A:AA,22,FALSE)),"",VLOOKUP(A1021,Database!A:AA,22,FALSE))))</f>
        <v/>
      </c>
      <c r="AE1021" s="20">
        <f ca="1">IFERROR(
   IF(
     OR(ISBLANK(P1021),ISBLANK(Q1021)),
     "",
     IF(
       AND(AB1021&lt;&gt;"",OR(W1021="Terminé",W1021="En cours")),
       VLOOKUP(AD1021,Setup_ScoreExactBonus!A:D,4,FALSE),
       0
     )),
  0)</f>
        <v>0</v>
      </c>
      <c r="AF1021" s="21">
        <f t="shared" ca="1" si="95"/>
        <v>31</v>
      </c>
      <c r="AG1021" s="21">
        <f ca="1">SUMIFS(AF$2:AF1021,D$2:D1021,D1021)</f>
        <v>1248</v>
      </c>
    </row>
    <row r="1022" spans="1:33" hidden="1" x14ac:dyDescent="0.35">
      <c r="A1022" s="21">
        <f>IF(ISBLANK(B1022),"",COUNTIF(B$2:B1022,B1022))-1</f>
        <v>37</v>
      </c>
      <c r="B1022" s="27">
        <v>22</v>
      </c>
      <c r="C1022" s="10">
        <f>VLOOKUP($A1022+IF($A1022=0,1,0),Database!$A:$Y,7,FALSE)</f>
        <v>46194.75</v>
      </c>
      <c r="D1022" s="21" t="str">
        <f>VLOOKUP(Pronostics!$B1022,Setup_MPP!$A:$G,3,FALSE)</f>
        <v>Jujumsrd</v>
      </c>
      <c r="E1022" s="21" t="str">
        <f>VLOOKUP(Pronostics!$B1022,Setup_MPP!$A:$G,2,FALSE)</f>
        <v>Julie Mansard</v>
      </c>
      <c r="F1022" s="21" t="str">
        <f>VLOOKUP($B1022,Setup_MPP!$A:$E,4,FALSE)</f>
        <v>#41DEF0</v>
      </c>
      <c r="G1022" s="21" t="str">
        <f>VLOOKUP($B1022,Setup_MPP!$A:$E,5,FALSE)</f>
        <v>#0BA6B7</v>
      </c>
      <c r="H1022" s="21" t="str">
        <f>IFERROR(IF(AND(A1022&gt;=1,A1022&lt;=104),VLOOKUP($A1022,Location!$A:$J,6,FALSE),IF(A1022=0,"Avant l'ouverture",IF(OR(A1022=105,A1022=106),"Bonus"))),"")</f>
        <v>Tour 2</v>
      </c>
      <c r="I1022" s="21" t="str">
        <f>IF(LEFT(H1022,4)="Tour",VLOOKUP(A1022,Database!$A:$C,3,FALSE),"")</f>
        <v>H</v>
      </c>
      <c r="J1022" s="21" t="str">
        <f>VLOOKUP($A1022,Location!$A:$J,7,FALSE)</f>
        <v>Espagne</v>
      </c>
      <c r="K1022" s="21" t="str">
        <f>IFERROR(VLOOKUP(J1022,Setup_Team!$B:$C,2,FALSE), "TDB")</f>
        <v>ESP</v>
      </c>
      <c r="L1022" s="21" t="str">
        <f>VLOOKUP($A1022,Location!$A:$J,8,FALSE)</f>
        <v>Arabie Saoudite</v>
      </c>
      <c r="M1022" s="21" t="str">
        <f>IFERROR(VLOOKUP(L1022,Setup_Team!$B:$C,2,FALSE), "TDB")</f>
        <v>SAU</v>
      </c>
      <c r="N1022" s="21" t="str">
        <f>VLOOKUP($A1022,Location!$A:$J,9,FALSE)</f>
        <v>Atlanta</v>
      </c>
      <c r="O1022" s="21" t="str">
        <f>VLOOKUP($A1022,Location!$A:$J,10,FALSE)</f>
        <v>Mercedes-Benz Stadium</v>
      </c>
      <c r="P1022" s="27">
        <v>2</v>
      </c>
      <c r="Q1022" s="27">
        <v>0</v>
      </c>
      <c r="R1022" s="27" t="str">
        <f t="shared" si="91"/>
        <v>2-0</v>
      </c>
      <c r="S1022" s="21">
        <v>0</v>
      </c>
      <c r="T1022" s="20">
        <f>VLOOKUP($A1022,Database!$A:$Y,10,FALSE)</f>
        <v>31</v>
      </c>
      <c r="U1022" s="20">
        <f>VLOOKUP($A1022,Database!$A:$Y,11,FALSE)</f>
        <v>139</v>
      </c>
      <c r="V1022" s="20">
        <f>VLOOKUP($A1022,Database!$A:$Y,12,FALSE)</f>
        <v>176</v>
      </c>
      <c r="W1022" s="20" t="str">
        <f>VLOOKUP(A1022,Database!A:M,13,FALSE)</f>
        <v>Terminé</v>
      </c>
      <c r="X1022" s="20">
        <f>VLOOKUP($A1022,Database!$A:$Y,20,FALSE)</f>
        <v>4</v>
      </c>
      <c r="Y1022" s="20">
        <f>VLOOKUP($A1022,Database!$A:$Y,21,FALSE)</f>
        <v>0</v>
      </c>
      <c r="Z1022" s="20">
        <f t="shared" si="90"/>
        <v>0</v>
      </c>
      <c r="AA1022" s="20">
        <f t="shared" si="92"/>
        <v>1</v>
      </c>
      <c r="AB1022" s="20">
        <f t="shared" ca="1" si="93"/>
        <v>31</v>
      </c>
      <c r="AC1022" s="20">
        <f t="shared" ca="1" si="94"/>
        <v>0</v>
      </c>
      <c r="AD1022" s="20" t="str">
        <f ca="1">IF(AC1022=0,"",IF(OR(ISBLANK(P1022),ISBLANK(Q1022)),"",IF(ISBLANK(VLOOKUP(A1022,Database!A:AA,22,FALSE)),"",VLOOKUP(A1022,Database!A:AA,22,FALSE))))</f>
        <v/>
      </c>
      <c r="AE1022" s="20">
        <f ca="1">IFERROR(
   IF(
     OR(ISBLANK(P1022),ISBLANK(Q1022)),
     "",
     IF(
       AND(AB1022&lt;&gt;"",OR(W1022="Terminé",W1022="En cours")),
       VLOOKUP(AD1022,Setup_ScoreExactBonus!A:D,4,FALSE),
       0
     )),
  0)</f>
        <v>0</v>
      </c>
      <c r="AF1022" s="21">
        <f t="shared" ca="1" si="95"/>
        <v>31</v>
      </c>
      <c r="AG1022" s="21">
        <f ca="1">SUMIFS(AF$2:AF1022,D$2:D1022,D1022)</f>
        <v>917</v>
      </c>
    </row>
    <row r="1023" spans="1:33" hidden="1" x14ac:dyDescent="0.35">
      <c r="A1023" s="21">
        <f>IF(ISBLANK(B1023),"",COUNTIF(B$2:B1023,B1023))-1</f>
        <v>37</v>
      </c>
      <c r="B1023" s="27">
        <v>23</v>
      </c>
      <c r="C1023" s="10">
        <f>VLOOKUP($A1023+IF($A1023=0,1,0),Database!$A:$Y,7,FALSE)</f>
        <v>46194.75</v>
      </c>
      <c r="D1023" s="21" t="str">
        <f>VLOOKUP(Pronostics!$B1023,Setup_MPP!$A:$G,3,FALSE)</f>
        <v>DJUDJUPRONO</v>
      </c>
      <c r="E1023" s="21" t="str">
        <f>VLOOKUP(Pronostics!$B1023,Setup_MPP!$A:$G,2,FALSE)</f>
        <v>Juliette</v>
      </c>
      <c r="F1023" s="21" t="str">
        <f>VLOOKUP($B1023,Setup_MPP!$A:$E,4,FALSE)</f>
        <v>#F2A2A2</v>
      </c>
      <c r="G1023" s="21" t="str">
        <f>VLOOKUP($B1023,Setup_MPP!$A:$E,5,FALSE)</f>
        <v>#C25D5D</v>
      </c>
      <c r="H1023" s="21" t="str">
        <f>IFERROR(IF(AND(A1023&gt;=1,A1023&lt;=104),VLOOKUP($A1023,Location!$A:$J,6,FALSE),IF(A1023=0,"Avant l'ouverture",IF(OR(A1023=105,A1023=106),"Bonus"))),"")</f>
        <v>Tour 2</v>
      </c>
      <c r="I1023" s="21" t="str">
        <f>IF(LEFT(H1023,4)="Tour",VLOOKUP(A1023,Database!$A:$C,3,FALSE),"")</f>
        <v>H</v>
      </c>
      <c r="J1023" s="21" t="str">
        <f>VLOOKUP($A1023,Location!$A:$J,7,FALSE)</f>
        <v>Espagne</v>
      </c>
      <c r="K1023" s="21" t="str">
        <f>IFERROR(VLOOKUP(J1023,Setup_Team!$B:$C,2,FALSE), "TDB")</f>
        <v>ESP</v>
      </c>
      <c r="L1023" s="21" t="str">
        <f>VLOOKUP($A1023,Location!$A:$J,8,FALSE)</f>
        <v>Arabie Saoudite</v>
      </c>
      <c r="M1023" s="21" t="str">
        <f>IFERROR(VLOOKUP(L1023,Setup_Team!$B:$C,2,FALSE), "TDB")</f>
        <v>SAU</v>
      </c>
      <c r="N1023" s="21" t="str">
        <f>VLOOKUP($A1023,Location!$A:$J,9,FALSE)</f>
        <v>Atlanta</v>
      </c>
      <c r="O1023" s="21" t="str">
        <f>VLOOKUP($A1023,Location!$A:$J,10,FALSE)</f>
        <v>Mercedes-Benz Stadium</v>
      </c>
      <c r="P1023" s="27">
        <v>5</v>
      </c>
      <c r="Q1023" s="27">
        <v>0</v>
      </c>
      <c r="R1023" s="27" t="str">
        <f t="shared" si="91"/>
        <v>5-0</v>
      </c>
      <c r="S1023" s="21">
        <v>0</v>
      </c>
      <c r="T1023" s="20">
        <f>VLOOKUP($A1023,Database!$A:$Y,10,FALSE)</f>
        <v>31</v>
      </c>
      <c r="U1023" s="20">
        <f>VLOOKUP($A1023,Database!$A:$Y,11,FALSE)</f>
        <v>139</v>
      </c>
      <c r="V1023" s="20">
        <f>VLOOKUP($A1023,Database!$A:$Y,12,FALSE)</f>
        <v>176</v>
      </c>
      <c r="W1023" s="20" t="str">
        <f>VLOOKUP(A1023,Database!A:M,13,FALSE)</f>
        <v>Terminé</v>
      </c>
      <c r="X1023" s="20">
        <f>VLOOKUP($A1023,Database!$A:$Y,20,FALSE)</f>
        <v>4</v>
      </c>
      <c r="Y1023" s="20">
        <f>VLOOKUP($A1023,Database!$A:$Y,21,FALSE)</f>
        <v>0</v>
      </c>
      <c r="Z1023" s="20">
        <f t="shared" si="90"/>
        <v>0</v>
      </c>
      <c r="AA1023" s="20">
        <f t="shared" si="92"/>
        <v>1</v>
      </c>
      <c r="AB1023" s="20">
        <f t="shared" ca="1" si="93"/>
        <v>31</v>
      </c>
      <c r="AC1023" s="20">
        <f t="shared" ca="1" si="94"/>
        <v>0</v>
      </c>
      <c r="AD1023" s="20" t="str">
        <f ca="1">IF(AC1023=0,"",IF(OR(ISBLANK(P1023),ISBLANK(Q1023)),"",IF(ISBLANK(VLOOKUP(A1023,Database!A:AA,22,FALSE)),"",VLOOKUP(A1023,Database!A:AA,22,FALSE))))</f>
        <v/>
      </c>
      <c r="AE1023" s="20">
        <f ca="1">IFERROR(
   IF(
     OR(ISBLANK(P1023),ISBLANK(Q1023)),
     "",
     IF(
       AND(AB1023&lt;&gt;"",OR(W1023="Terminé",W1023="En cours")),
       VLOOKUP(AD1023,Setup_ScoreExactBonus!A:D,4,FALSE),
       0
     )),
  0)</f>
        <v>0</v>
      </c>
      <c r="AF1023" s="21">
        <f t="shared" ca="1" si="95"/>
        <v>31</v>
      </c>
      <c r="AG1023" s="21">
        <f ca="1">SUMIFS(AF$2:AF1023,D$2:D1023,D1023)</f>
        <v>952</v>
      </c>
    </row>
    <row r="1024" spans="1:33" hidden="1" x14ac:dyDescent="0.35">
      <c r="A1024" s="21">
        <f>IF(ISBLANK(B1024),"",COUNTIF(B$2:B1024,B1024))-1</f>
        <v>37</v>
      </c>
      <c r="B1024" s="27">
        <v>24</v>
      </c>
      <c r="C1024" s="10">
        <f>VLOOKUP($A1024+IF($A1024=0,1,0),Database!$A:$Y,7,FALSE)</f>
        <v>46194.75</v>
      </c>
      <c r="D1024" s="21" t="str">
        <f>VLOOKUP(Pronostics!$B1024,Setup_MPP!$A:$G,3,FALSE)</f>
        <v>Samyaaaaaaaaaa</v>
      </c>
      <c r="E1024" s="21" t="str">
        <f>VLOOKUP(Pronostics!$B1024,Setup_MPP!$A:$G,2,FALSE)</f>
        <v>Samya ALAOUI</v>
      </c>
      <c r="F1024" s="21" t="str">
        <f>VLOOKUP($B1024,Setup_MPP!$A:$E,4,FALSE)</f>
        <v>#A2F2C7</v>
      </c>
      <c r="G1024" s="21" t="str">
        <f>VLOOKUP($B1024,Setup_MPP!$A:$E,5,FALSE)</f>
        <v>#5DC18C</v>
      </c>
      <c r="H1024" s="21" t="str">
        <f>IFERROR(IF(AND(A1024&gt;=1,A1024&lt;=104),VLOOKUP($A1024,Location!$A:$J,6,FALSE),IF(A1024=0,"Avant l'ouverture",IF(OR(A1024=105,A1024=106),"Bonus"))),"")</f>
        <v>Tour 2</v>
      </c>
      <c r="I1024" s="21" t="str">
        <f>IF(LEFT(H1024,4)="Tour",VLOOKUP(A1024,Database!$A:$C,3,FALSE),"")</f>
        <v>H</v>
      </c>
      <c r="J1024" s="21" t="str">
        <f>VLOOKUP($A1024,Location!$A:$J,7,FALSE)</f>
        <v>Espagne</v>
      </c>
      <c r="K1024" s="21" t="str">
        <f>IFERROR(VLOOKUP(J1024,Setup_Team!$B:$C,2,FALSE), "TDB")</f>
        <v>ESP</v>
      </c>
      <c r="L1024" s="21" t="str">
        <f>VLOOKUP($A1024,Location!$A:$J,8,FALSE)</f>
        <v>Arabie Saoudite</v>
      </c>
      <c r="M1024" s="21" t="str">
        <f>IFERROR(VLOOKUP(L1024,Setup_Team!$B:$C,2,FALSE), "TDB")</f>
        <v>SAU</v>
      </c>
      <c r="N1024" s="21" t="str">
        <f>VLOOKUP($A1024,Location!$A:$J,9,FALSE)</f>
        <v>Atlanta</v>
      </c>
      <c r="O1024" s="21" t="str">
        <f>VLOOKUP($A1024,Location!$A:$J,10,FALSE)</f>
        <v>Mercedes-Benz Stadium</v>
      </c>
      <c r="P1024" s="27">
        <v>3</v>
      </c>
      <c r="Q1024" s="27">
        <v>1</v>
      </c>
      <c r="R1024" s="27" t="str">
        <f t="shared" si="91"/>
        <v>3-1</v>
      </c>
      <c r="S1024" s="21">
        <v>0</v>
      </c>
      <c r="T1024" s="20">
        <f>VLOOKUP($A1024,Database!$A:$Y,10,FALSE)</f>
        <v>31</v>
      </c>
      <c r="U1024" s="20">
        <f>VLOOKUP($A1024,Database!$A:$Y,11,FALSE)</f>
        <v>139</v>
      </c>
      <c r="V1024" s="20">
        <f>VLOOKUP($A1024,Database!$A:$Y,12,FALSE)</f>
        <v>176</v>
      </c>
      <c r="W1024" s="20" t="str">
        <f>VLOOKUP(A1024,Database!A:M,13,FALSE)</f>
        <v>Terminé</v>
      </c>
      <c r="X1024" s="20">
        <f>VLOOKUP($A1024,Database!$A:$Y,20,FALSE)</f>
        <v>4</v>
      </c>
      <c r="Y1024" s="20">
        <f>VLOOKUP($A1024,Database!$A:$Y,21,FALSE)</f>
        <v>0</v>
      </c>
      <c r="Z1024" s="20">
        <f t="shared" si="90"/>
        <v>0</v>
      </c>
      <c r="AA1024" s="20">
        <f t="shared" si="92"/>
        <v>1</v>
      </c>
      <c r="AB1024" s="20">
        <f t="shared" ca="1" si="93"/>
        <v>31</v>
      </c>
      <c r="AC1024" s="20">
        <f t="shared" ca="1" si="94"/>
        <v>0</v>
      </c>
      <c r="AD1024" s="20" t="str">
        <f ca="1">IF(AC1024=0,"",IF(OR(ISBLANK(P1024),ISBLANK(Q1024)),"",IF(ISBLANK(VLOOKUP(A1024,Database!A:AA,22,FALSE)),"",VLOOKUP(A1024,Database!A:AA,22,FALSE))))</f>
        <v/>
      </c>
      <c r="AE1024" s="20">
        <f ca="1">IFERROR(
   IF(
     OR(ISBLANK(P1024),ISBLANK(Q1024)),
     "",
     IF(
       AND(AB1024&lt;&gt;"",OR(W1024="Terminé",W1024="En cours")),
       VLOOKUP(AD1024,Setup_ScoreExactBonus!A:D,4,FALSE),
       0
     )),
  0)</f>
        <v>0</v>
      </c>
      <c r="AF1024" s="21">
        <f t="shared" ca="1" si="95"/>
        <v>31</v>
      </c>
      <c r="AG1024" s="21">
        <f ca="1">SUMIFS(AF$2:AF1024,D$2:D1024,D1024)</f>
        <v>1637</v>
      </c>
    </row>
    <row r="1025" spans="1:33" hidden="1" x14ac:dyDescent="0.35">
      <c r="A1025" s="21">
        <f>IF(ISBLANK(B1025),"",COUNTIF(B$2:B1025,B1025))-1</f>
        <v>37</v>
      </c>
      <c r="B1025" s="27">
        <v>25</v>
      </c>
      <c r="C1025" s="10">
        <f>VLOOKUP($A1025+IF($A1025=0,1,0),Database!$A:$Y,7,FALSE)</f>
        <v>46194.75</v>
      </c>
      <c r="D1025" s="21" t="str">
        <f>VLOOKUP(Pronostics!$B1025,Setup_MPP!$A:$G,3,FALSE)</f>
        <v>leaw0808</v>
      </c>
      <c r="E1025" s="21" t="str">
        <f>VLOOKUP(Pronostics!$B1025,Setup_MPP!$A:$G,2,FALSE)</f>
        <v>Léa WALOCQ</v>
      </c>
      <c r="F1025" s="21" t="str">
        <f>VLOOKUP($B1025,Setup_MPP!$A:$E,4,FALSE)</f>
        <v>#D1B9EB</v>
      </c>
      <c r="G1025" s="21" t="str">
        <f>VLOOKUP($B1025,Setup_MPP!$A:$E,5,FALSE)</f>
        <v>#B58BC7</v>
      </c>
      <c r="H1025" s="21" t="str">
        <f>IFERROR(IF(AND(A1025&gt;=1,A1025&lt;=104),VLOOKUP($A1025,Location!$A:$J,6,FALSE),IF(A1025=0,"Avant l'ouverture",IF(OR(A1025=105,A1025=106),"Bonus"))),"")</f>
        <v>Tour 2</v>
      </c>
      <c r="I1025" s="21" t="str">
        <f>IF(LEFT(H1025,4)="Tour",VLOOKUP(A1025,Database!$A:$C,3,FALSE),"")</f>
        <v>H</v>
      </c>
      <c r="J1025" s="21" t="str">
        <f>VLOOKUP($A1025,Location!$A:$J,7,FALSE)</f>
        <v>Espagne</v>
      </c>
      <c r="K1025" s="21" t="str">
        <f>IFERROR(VLOOKUP(J1025,Setup_Team!$B:$C,2,FALSE), "TDB")</f>
        <v>ESP</v>
      </c>
      <c r="L1025" s="21" t="str">
        <f>VLOOKUP($A1025,Location!$A:$J,8,FALSE)</f>
        <v>Arabie Saoudite</v>
      </c>
      <c r="M1025" s="21" t="str">
        <f>IFERROR(VLOOKUP(L1025,Setup_Team!$B:$C,2,FALSE), "TDB")</f>
        <v>SAU</v>
      </c>
      <c r="N1025" s="21" t="str">
        <f>VLOOKUP($A1025,Location!$A:$J,9,FALSE)</f>
        <v>Atlanta</v>
      </c>
      <c r="O1025" s="21" t="str">
        <f>VLOOKUP($A1025,Location!$A:$J,10,FALSE)</f>
        <v>Mercedes-Benz Stadium</v>
      </c>
      <c r="P1025" s="27">
        <v>3</v>
      </c>
      <c r="Q1025" s="27">
        <v>0</v>
      </c>
      <c r="R1025" s="27" t="str">
        <f t="shared" si="91"/>
        <v>3-0</v>
      </c>
      <c r="S1025" s="21">
        <v>0</v>
      </c>
      <c r="T1025" s="20">
        <f>VLOOKUP($A1025,Database!$A:$Y,10,FALSE)</f>
        <v>31</v>
      </c>
      <c r="U1025" s="20">
        <f>VLOOKUP($A1025,Database!$A:$Y,11,FALSE)</f>
        <v>139</v>
      </c>
      <c r="V1025" s="20">
        <f>VLOOKUP($A1025,Database!$A:$Y,12,FALSE)</f>
        <v>176</v>
      </c>
      <c r="W1025" s="20" t="str">
        <f>VLOOKUP(A1025,Database!A:M,13,FALSE)</f>
        <v>Terminé</v>
      </c>
      <c r="X1025" s="20">
        <f>VLOOKUP($A1025,Database!$A:$Y,20,FALSE)</f>
        <v>4</v>
      </c>
      <c r="Y1025" s="20">
        <f>VLOOKUP($A1025,Database!$A:$Y,21,FALSE)</f>
        <v>0</v>
      </c>
      <c r="Z1025" s="20">
        <f t="shared" si="90"/>
        <v>0</v>
      </c>
      <c r="AA1025" s="20">
        <f t="shared" si="92"/>
        <v>1</v>
      </c>
      <c r="AB1025" s="20">
        <f t="shared" ca="1" si="93"/>
        <v>31</v>
      </c>
      <c r="AC1025" s="20">
        <f t="shared" ca="1" si="94"/>
        <v>0</v>
      </c>
      <c r="AD1025" s="20" t="str">
        <f ca="1">IF(AC1025=0,"",IF(OR(ISBLANK(P1025),ISBLANK(Q1025)),"",IF(ISBLANK(VLOOKUP(A1025,Database!A:AA,22,FALSE)),"",VLOOKUP(A1025,Database!A:AA,22,FALSE))))</f>
        <v/>
      </c>
      <c r="AE1025" s="20">
        <f ca="1">IFERROR(
   IF(
     OR(ISBLANK(P1025),ISBLANK(Q1025)),
     "",
     IF(
       AND(AB1025&lt;&gt;"",OR(W1025="Terminé",W1025="En cours")),
       VLOOKUP(AD1025,Setup_ScoreExactBonus!A:D,4,FALSE),
       0
     )),
  0)</f>
        <v>0</v>
      </c>
      <c r="AF1025" s="21">
        <f t="shared" ca="1" si="95"/>
        <v>31</v>
      </c>
      <c r="AG1025" s="21">
        <f ca="1">SUMIFS(AF$2:AF1025,D$2:D1025,D1025)</f>
        <v>1376</v>
      </c>
    </row>
    <row r="1026" spans="1:33" hidden="1" x14ac:dyDescent="0.35">
      <c r="A1026" s="21">
        <f>IF(ISBLANK(B1026),"",COUNTIF(B$2:B1026,B1026))-1</f>
        <v>37</v>
      </c>
      <c r="B1026" s="27">
        <v>26</v>
      </c>
      <c r="C1026" s="10">
        <v>46184.875</v>
      </c>
      <c r="D1026" s="21" t="str">
        <f>VLOOKUP(Pronostics!$B1026,Setup_MPP!$A:$G,3,FALSE)</f>
        <v>Mohamad#5GGG1</v>
      </c>
      <c r="E1026" s="21" t="str">
        <f>VLOOKUP(Pronostics!$B1026,Setup_MPP!$A:$G,2,FALSE)</f>
        <v>Mohamad EL KAWAS</v>
      </c>
      <c r="F1026" s="21" t="str">
        <f>VLOOKUP($B1026,Setup_MPP!$A:$E,4,FALSE)</f>
        <v>#EB8787</v>
      </c>
      <c r="G1026" s="21" t="str">
        <f>VLOOKUP($B1026,Setup_MPP!$A:$E,5,FALSE)</f>
        <v>#368E2C</v>
      </c>
      <c r="H1026" s="21" t="str">
        <f>IFERROR(IF(AND(A1026&gt;=1,A1026&lt;=104),VLOOKUP($A1026,Location!$A:$J,6,FALSE),IF(A1026=0,"Avant l'ouverture",IF(OR(A1026=105,A1026=106),"Bonus"))),"")</f>
        <v>Tour 2</v>
      </c>
      <c r="I1026" s="21" t="str">
        <f>IF(LEFT(H1026,4)="Tour",VLOOKUP(A1026,Database!$A:$C,3,FALSE),"")</f>
        <v>H</v>
      </c>
      <c r="J1026" s="21" t="str">
        <f>VLOOKUP($A1026,Location!$A:$J,7,FALSE)</f>
        <v>Espagne</v>
      </c>
      <c r="K1026" s="21" t="str">
        <f>IFERROR(VLOOKUP(J1026,Setup_Team!$B:$C,2,FALSE), "TDB")</f>
        <v>ESP</v>
      </c>
      <c r="L1026" s="21" t="str">
        <f>VLOOKUP($A1026,Location!$A:$J,8,FALSE)</f>
        <v>Arabie Saoudite</v>
      </c>
      <c r="M1026" s="21" t="str">
        <f>IFERROR(VLOOKUP(L1026,Setup_Team!$B:$C,2,FALSE), "TDB")</f>
        <v>SAU</v>
      </c>
      <c r="P1026" s="27">
        <v>2</v>
      </c>
      <c r="Q1026" s="27">
        <v>1</v>
      </c>
      <c r="R1026" s="27" t="str">
        <f t="shared" si="91"/>
        <v>2-1</v>
      </c>
      <c r="S1026" s="21">
        <v>0</v>
      </c>
      <c r="T1026" s="20">
        <f>VLOOKUP($A1026,Database!$A:$Y,10,FALSE)</f>
        <v>31</v>
      </c>
      <c r="U1026" s="20">
        <f>VLOOKUP($A1026,Database!$A:$Y,11,FALSE)</f>
        <v>139</v>
      </c>
      <c r="V1026" s="20">
        <f>VLOOKUP($A1026,Database!$A:$Y,12,FALSE)</f>
        <v>176</v>
      </c>
      <c r="W1026" s="20" t="str">
        <f>VLOOKUP(A1026,Database!A:M,13,FALSE)</f>
        <v>Terminé</v>
      </c>
      <c r="X1026" s="20">
        <f>VLOOKUP($A1026,Database!$A:$Y,20,FALSE)</f>
        <v>4</v>
      </c>
      <c r="Y1026" s="20">
        <f>VLOOKUP($A1026,Database!$A:$Y,21,FALSE)</f>
        <v>0</v>
      </c>
      <c r="Z1026" s="20">
        <f t="shared" ref="Z1026:Z1089" si="96">IF(A1026=0,0,IF(W1026="À venir",0,IF(AND(ISBLANK(P1026),ISBLANK(Q1026)),1,0)))</f>
        <v>0</v>
      </c>
      <c r="AA1026" s="20">
        <f t="shared" si="92"/>
        <v>1</v>
      </c>
      <c r="AB1026" s="20">
        <f t="shared" ca="1" si="93"/>
        <v>31</v>
      </c>
      <c r="AC1026" s="20">
        <f t="shared" ca="1" si="94"/>
        <v>0</v>
      </c>
      <c r="AD1026" s="20" t="str">
        <f ca="1">IF(AC1026=0,"",IF(OR(ISBLANK(P1026),ISBLANK(Q1026)),"",IF(ISBLANK(VLOOKUP(A1026,Database!A:AA,22,FALSE)),"",VLOOKUP(A1026,Database!A:AA,22,FALSE))))</f>
        <v/>
      </c>
      <c r="AE1026" s="20">
        <f ca="1">IFERROR(
   IF(
     OR(ISBLANK(P1026),ISBLANK(Q1026)),
     "",
     IF(
       AND(AB1026&lt;&gt;"",OR(W1026="Terminé",W1026="En cours")),
       VLOOKUP(AD1026,Setup_ScoreExactBonus!A:D,4,FALSE),
       0
     )),
  0)</f>
        <v>0</v>
      </c>
      <c r="AF1026" s="21">
        <f t="shared" ca="1" si="95"/>
        <v>31</v>
      </c>
      <c r="AG1026" s="21">
        <f ca="1">SUMIFS(AF$2:AF1026,D$2:D1026,D1026)</f>
        <v>904</v>
      </c>
    </row>
    <row r="1027" spans="1:33" hidden="1" x14ac:dyDescent="0.35">
      <c r="A1027" s="21">
        <f>IF(ISBLANK(B1027),"",COUNTIF(B$2:B1027,B1027))-1</f>
        <v>37</v>
      </c>
      <c r="B1027" s="27">
        <v>27</v>
      </c>
      <c r="C1027" s="10">
        <f>VLOOKUP($A1027+IF($A1027=0,1,0),Database!$A:$Y,7,FALSE)</f>
        <v>46194.75</v>
      </c>
      <c r="D1027" s="21" t="str">
        <f>VLOOKUP(Pronostics!$B1027,Setup_MPP!$A:$G,3,FALSE)</f>
        <v>maryemkappa</v>
      </c>
      <c r="E1027" s="21" t="str">
        <f>VLOOKUP(Pronostics!$B1027,Setup_MPP!$A:$G,2,FALSE)</f>
        <v>Maryem GUIZANI</v>
      </c>
      <c r="F1027" s="21" t="str">
        <f>VLOOKUP($B1027,Setup_MPP!$A:$E,4,FALSE)</f>
        <v>#BCA2F4</v>
      </c>
      <c r="G1027" s="21" t="str">
        <f>VLOOKUP($B1027,Setup_MPP!$A:$E,5,FALSE)</f>
        <v>#6D3DD5</v>
      </c>
      <c r="H1027" s="21" t="str">
        <f>IFERROR(IF(AND(A1027&gt;=1,A1027&lt;=104),VLOOKUP($A1027,Location!$A:$J,6,FALSE),IF(A1027=0,"Avant l'ouverture",IF(OR(A1027=105,A1027=106),"Bonus"))),"")</f>
        <v>Tour 2</v>
      </c>
      <c r="I1027" s="21" t="str">
        <f>IF(LEFT(H1027,4)="Tour",VLOOKUP(A1027,Database!$A:$C,3,FALSE),"")</f>
        <v>H</v>
      </c>
      <c r="J1027" s="21" t="str">
        <f>VLOOKUP($A1027,Location!$A:$J,7,FALSE)</f>
        <v>Espagne</v>
      </c>
      <c r="K1027" s="21" t="str">
        <f>IFERROR(VLOOKUP(J1027,Setup_Team!$B:$C,2,FALSE), "TDB")</f>
        <v>ESP</v>
      </c>
      <c r="L1027" s="21" t="str">
        <f>VLOOKUP($A1027,Location!$A:$J,8,FALSE)</f>
        <v>Arabie Saoudite</v>
      </c>
      <c r="M1027" s="21" t="str">
        <f>IFERROR(VLOOKUP(L1027,Setup_Team!$B:$C,2,FALSE), "TDB")</f>
        <v>SAU</v>
      </c>
      <c r="P1027" s="21">
        <v>5</v>
      </c>
      <c r="Q1027" s="21">
        <v>1</v>
      </c>
      <c r="R1027" s="27" t="str">
        <f t="shared" ref="R1027:R1090" si="97">IF(AND(A1027&gt;0,A1027&lt;=104,W1027="Terminé"),TEXT(P1027,"0")&amp;"-"&amp;TEXT(Q1027,"0"),"")</f>
        <v>5-1</v>
      </c>
      <c r="S1027" s="21">
        <v>0</v>
      </c>
      <c r="T1027" s="20">
        <f>VLOOKUP($A1027,Database!$A:$Y,10,FALSE)</f>
        <v>31</v>
      </c>
      <c r="U1027" s="20">
        <f>VLOOKUP($A1027,Database!$A:$Y,11,FALSE)</f>
        <v>139</v>
      </c>
      <c r="V1027" s="20">
        <f>VLOOKUP($A1027,Database!$A:$Y,12,FALSE)</f>
        <v>176</v>
      </c>
      <c r="W1027" s="20" t="str">
        <f>VLOOKUP(A1027,Database!A:M,13,FALSE)</f>
        <v>Terminé</v>
      </c>
      <c r="X1027" s="20">
        <f>VLOOKUP($A1027,Database!$A:$Y,20,FALSE)</f>
        <v>4</v>
      </c>
      <c r="Y1027" s="20">
        <f>VLOOKUP($A1027,Database!$A:$Y,21,FALSE)</f>
        <v>0</v>
      </c>
      <c r="Z1027" s="20">
        <f t="shared" si="96"/>
        <v>0</v>
      </c>
      <c r="AA1027" s="20">
        <f t="shared" si="92"/>
        <v>1</v>
      </c>
      <c r="AB1027" s="20">
        <f t="shared" ca="1" si="93"/>
        <v>31</v>
      </c>
      <c r="AC1027" s="20">
        <f t="shared" ca="1" si="94"/>
        <v>0</v>
      </c>
      <c r="AD1027" s="20" t="str">
        <f ca="1">IF(AC1027=0,"",IF(OR(ISBLANK(P1027),ISBLANK(Q1027)),"",IF(ISBLANK(VLOOKUP(A1027,Database!A:AA,22,FALSE)),"",VLOOKUP(A1027,Database!A:AA,22,FALSE))))</f>
        <v/>
      </c>
      <c r="AE1027" s="20">
        <f ca="1">IFERROR(
   IF(
     OR(ISBLANK(P1027),ISBLANK(Q1027)),
     "",
     IF(
       AND(AB1027&lt;&gt;"",OR(W1027="Terminé",W1027="En cours")),
       VLOOKUP(AD1027,Setup_ScoreExactBonus!A:D,4,FALSE),
       0
     )),
  0)</f>
        <v>0</v>
      </c>
      <c r="AF1027" s="21">
        <f t="shared" ca="1" si="95"/>
        <v>31</v>
      </c>
      <c r="AG1027" s="21">
        <f ca="1">SUMIFS(AF$2:AF1027,D$2:D1027,D1027)</f>
        <v>534</v>
      </c>
    </row>
    <row r="1028" spans="1:33" hidden="1" x14ac:dyDescent="0.35">
      <c r="A1028" s="21">
        <f>IF(ISBLANK(B1028),"",COUNTIF(B$2:B1028,B1028))-1</f>
        <v>38</v>
      </c>
      <c r="B1028" s="27">
        <v>1</v>
      </c>
      <c r="C1028" s="10">
        <f>VLOOKUP($A1028+IF($A1028=0,1,0),Database!$A:$Y,7,FALSE)</f>
        <v>46194.875</v>
      </c>
      <c r="D1028" s="21" t="str">
        <f>VLOOKUP(Pronostics!$B1028,Setup_MPP!$A:$G,3,FALSE)</f>
        <v>_Nicolas_LM_</v>
      </c>
      <c r="E1028" s="21" t="str">
        <f>VLOOKUP(Pronostics!$B1028,Setup_MPP!$A:$G,2,FALSE)</f>
        <v>Nicolas LE MOUEL</v>
      </c>
      <c r="F1028" s="21" t="str">
        <f>VLOOKUP($B1028,Setup_MPP!$A:$E,4,FALSE)</f>
        <v>#F7C79D</v>
      </c>
      <c r="G1028" s="21" t="str">
        <f>VLOOKUP($B1028,Setup_MPP!$A:$E,5,FALSE)</f>
        <v>#FFBE85</v>
      </c>
      <c r="H1028" s="21" t="str">
        <f>IFERROR(IF(AND(A1028&gt;=1,A1028&lt;=104),VLOOKUP($A1028,Location!$A:$J,6,FALSE),IF(A1028=0,"Avant l'ouverture",IF(OR(A1028=105,A1028=106),"Bonus"))),"")</f>
        <v>Tour 2</v>
      </c>
      <c r="I1028" s="21" t="str">
        <f>IF(LEFT(H1028,4)="Tour",VLOOKUP(A1028,Database!$A:$C,3,FALSE),"")</f>
        <v>G</v>
      </c>
      <c r="J1028" s="21" t="str">
        <f>VLOOKUP($A1028,Location!$A:$J,7,FALSE)</f>
        <v>Belgique</v>
      </c>
      <c r="K1028" s="21" t="str">
        <f>IFERROR(VLOOKUP(J1028,Setup_Team!$B:$C,2,FALSE), "TDB")</f>
        <v>BEL</v>
      </c>
      <c r="L1028" s="21" t="str">
        <f>VLOOKUP($A1028,Location!$A:$J,8,FALSE)</f>
        <v>Iran</v>
      </c>
      <c r="M1028" s="21" t="str">
        <f>IFERROR(VLOOKUP(L1028,Setup_Team!$B:$C,2,FALSE), "TDB")</f>
        <v>IRN</v>
      </c>
      <c r="N1028" s="21" t="str">
        <f>VLOOKUP($A1028,Location!$A:$J,9,FALSE)</f>
        <v>Inglewood, Los Angeles, California</v>
      </c>
      <c r="O1028" s="21" t="str">
        <f>VLOOKUP($A1028,Location!$A:$J,10,FALSE)</f>
        <v>SoFi Stadium</v>
      </c>
      <c r="P1028" s="27">
        <v>3</v>
      </c>
      <c r="Q1028" s="27">
        <v>1</v>
      </c>
      <c r="R1028" s="27" t="str">
        <f t="shared" si="97"/>
        <v>3-1</v>
      </c>
      <c r="S1028" s="21">
        <v>0</v>
      </c>
      <c r="T1028" s="20">
        <f>VLOOKUP($A1028,Database!$A:$Y,10,FALSE)</f>
        <v>39</v>
      </c>
      <c r="U1028" s="20">
        <f>VLOOKUP($A1028,Database!$A:$Y,11,FALSE)</f>
        <v>138</v>
      </c>
      <c r="V1028" s="20">
        <f>VLOOKUP($A1028,Database!$A:$Y,12,FALSE)</f>
        <v>171</v>
      </c>
      <c r="W1028" s="20" t="str">
        <f>VLOOKUP(A1028,Database!A:M,13,FALSE)</f>
        <v>Terminé</v>
      </c>
      <c r="X1028" s="20">
        <f>VLOOKUP($A1028,Database!$A:$Y,20,FALSE)</f>
        <v>0</v>
      </c>
      <c r="Y1028" s="20">
        <f>VLOOKUP($A1028,Database!$A:$Y,21,FALSE)</f>
        <v>0</v>
      </c>
      <c r="Z1028" s="20">
        <f t="shared" si="96"/>
        <v>0</v>
      </c>
      <c r="AA1028" s="20">
        <f t="shared" si="92"/>
        <v>0</v>
      </c>
      <c r="AB1028" s="20">
        <f t="shared" ca="1" si="93"/>
        <v>0</v>
      </c>
      <c r="AC1028" s="20">
        <f t="shared" ca="1" si="94"/>
        <v>0</v>
      </c>
      <c r="AD1028" s="20" t="str">
        <f ca="1">IF(AC1028=0,"",IF(OR(ISBLANK(P1028),ISBLANK(Q1028)),"",IF(ISBLANK(VLOOKUP(A1028,Database!A:AA,22,FALSE)),"",VLOOKUP(A1028,Database!A:AA,22,FALSE))))</f>
        <v/>
      </c>
      <c r="AE1028" s="20">
        <f ca="1">IFERROR(
   IF(
     OR(ISBLANK(P1028),ISBLANK(Q1028)),
     "",
     IF(
       AND(AB1028&lt;&gt;"",OR(W1028="Terminé",W1028="En cours")),
       VLOOKUP(AD1028,Setup_ScoreExactBonus!A:D,4,FALSE),
       0
     )),
  0)</f>
        <v>0</v>
      </c>
      <c r="AF1028" s="21">
        <f t="shared" ca="1" si="95"/>
        <v>0</v>
      </c>
      <c r="AG1028" s="21">
        <f ca="1">SUMIFS(AF$2:AF1028,D$2:D1028,D1028)</f>
        <v>1499</v>
      </c>
    </row>
    <row r="1029" spans="1:33" hidden="1" x14ac:dyDescent="0.35">
      <c r="A1029" s="21">
        <f>IF(ISBLANK(B1029),"",COUNTIF(B$2:B1029,B1029))-1</f>
        <v>38</v>
      </c>
      <c r="B1029" s="27">
        <v>2</v>
      </c>
      <c r="C1029" s="10">
        <f>VLOOKUP($A1029+IF($A1029=0,1,0),Database!$A:$Y,7,FALSE)</f>
        <v>46194.875</v>
      </c>
      <c r="D1029" s="21" t="str">
        <f>VLOOKUP(Pronostics!$B1029,Setup_MPP!$A:$G,3,FALSE)</f>
        <v>leaelaz</v>
      </c>
      <c r="E1029" s="21" t="str">
        <f>VLOOKUP(Pronostics!$B1029,Setup_MPP!$A:$G,2,FALSE)</f>
        <v>Léa EL ASERY</v>
      </c>
      <c r="F1029" s="21" t="str">
        <f>VLOOKUP($B1029,Setup_MPP!$A:$E,4,FALSE)</f>
        <v>#FFBEBE</v>
      </c>
      <c r="G1029" s="21" t="str">
        <f>VLOOKUP($B1029,Setup_MPP!$A:$E,5,FALSE)</f>
        <v>#DF6868</v>
      </c>
      <c r="H1029" s="21" t="str">
        <f>IFERROR(IF(AND(A1029&gt;=1,A1029&lt;=104),VLOOKUP($A1029,Location!$A:$J,6,FALSE),IF(A1029=0,"Avant l'ouverture",IF(OR(A1029=105,A1029=106),"Bonus"))),"")</f>
        <v>Tour 2</v>
      </c>
      <c r="I1029" s="21" t="str">
        <f>IF(LEFT(H1029,4)="Tour",VLOOKUP(A1029,Database!$A:$C,3,FALSE),"")</f>
        <v>G</v>
      </c>
      <c r="J1029" s="21" t="str">
        <f>VLOOKUP($A1029,Location!$A:$J,7,FALSE)</f>
        <v>Belgique</v>
      </c>
      <c r="K1029" s="21" t="str">
        <f>IFERROR(VLOOKUP(J1029,Setup_Team!$B:$C,2,FALSE), "TDB")</f>
        <v>BEL</v>
      </c>
      <c r="L1029" s="21" t="str">
        <f>VLOOKUP($A1029,Location!$A:$J,8,FALSE)</f>
        <v>Iran</v>
      </c>
      <c r="M1029" s="21" t="str">
        <f>IFERROR(VLOOKUP(L1029,Setup_Team!$B:$C,2,FALSE), "TDB")</f>
        <v>IRN</v>
      </c>
      <c r="N1029" s="21" t="str">
        <f>VLOOKUP($A1029,Location!$A:$J,9,FALSE)</f>
        <v>Inglewood, Los Angeles, California</v>
      </c>
      <c r="O1029" s="21" t="str">
        <f>VLOOKUP($A1029,Location!$A:$J,10,FALSE)</f>
        <v>SoFi Stadium</v>
      </c>
      <c r="P1029" s="27">
        <v>4</v>
      </c>
      <c r="Q1029" s="27">
        <v>1</v>
      </c>
      <c r="R1029" s="27" t="str">
        <f t="shared" si="97"/>
        <v>4-1</v>
      </c>
      <c r="S1029" s="21">
        <v>0</v>
      </c>
      <c r="T1029" s="20">
        <f>VLOOKUP($A1029,Database!$A:$Y,10,FALSE)</f>
        <v>39</v>
      </c>
      <c r="U1029" s="20">
        <f>VLOOKUP($A1029,Database!$A:$Y,11,FALSE)</f>
        <v>138</v>
      </c>
      <c r="V1029" s="20">
        <f>VLOOKUP($A1029,Database!$A:$Y,12,FALSE)</f>
        <v>171</v>
      </c>
      <c r="W1029" s="20" t="str">
        <f>VLOOKUP(A1029,Database!A:M,13,FALSE)</f>
        <v>Terminé</v>
      </c>
      <c r="X1029" s="20">
        <f>VLOOKUP($A1029,Database!$A:$Y,20,FALSE)</f>
        <v>0</v>
      </c>
      <c r="Y1029" s="20">
        <f>VLOOKUP($A1029,Database!$A:$Y,21,FALSE)</f>
        <v>0</v>
      </c>
      <c r="Z1029" s="20">
        <f t="shared" si="96"/>
        <v>0</v>
      </c>
      <c r="AA1029" s="20">
        <f t="shared" si="92"/>
        <v>0</v>
      </c>
      <c r="AB1029" s="20">
        <f t="shared" ca="1" si="93"/>
        <v>0</v>
      </c>
      <c r="AC1029" s="20">
        <f t="shared" ca="1" si="94"/>
        <v>0</v>
      </c>
      <c r="AD1029" s="20" t="str">
        <f ca="1">IF(AC1029=0,"",IF(OR(ISBLANK(P1029),ISBLANK(Q1029)),"",IF(ISBLANK(VLOOKUP(A1029,Database!A:AA,22,FALSE)),"",VLOOKUP(A1029,Database!A:AA,22,FALSE))))</f>
        <v/>
      </c>
      <c r="AE1029" s="20">
        <f ca="1">IFERROR(
   IF(
     OR(ISBLANK(P1029),ISBLANK(Q1029)),
     "",
     IF(
       AND(AB1029&lt;&gt;"",OR(W1029="Terminé",W1029="En cours")),
       VLOOKUP(AD1029,Setup_ScoreExactBonus!A:D,4,FALSE),
       0
     )),
  0)</f>
        <v>0</v>
      </c>
      <c r="AF1029" s="21">
        <f t="shared" ca="1" si="95"/>
        <v>0</v>
      </c>
      <c r="AG1029" s="21">
        <f ca="1">SUMIFS(AF$2:AF1029,D$2:D1029,D1029)</f>
        <v>1518</v>
      </c>
    </row>
    <row r="1030" spans="1:33" hidden="1" x14ac:dyDescent="0.35">
      <c r="A1030" s="21">
        <f>IF(ISBLANK(B1030),"",COUNTIF(B$2:B1030,B1030))-1</f>
        <v>38</v>
      </c>
      <c r="B1030" s="27">
        <v>3</v>
      </c>
      <c r="C1030" s="10">
        <f>VLOOKUP($A1030+IF($A1030=0,1,0),Database!$A:$Y,7,FALSE)</f>
        <v>46194.875</v>
      </c>
      <c r="D1030" s="21" t="str">
        <f>VLOOKUP(Pronostics!$B1030,Setup_MPP!$A:$G,3,FALSE)</f>
        <v>PasMetalleux</v>
      </c>
      <c r="E1030" s="21" t="str">
        <f>VLOOKUP(Pronostics!$B1030,Setup_MPP!$A:$G,2,FALSE)</f>
        <v>Elwenn JOUBREL</v>
      </c>
      <c r="F1030" s="21" t="str">
        <f>VLOOKUP($B1030,Setup_MPP!$A:$E,4,FALSE)</f>
        <v>#F5C7FC</v>
      </c>
      <c r="G1030" s="21" t="str">
        <f>VLOOKUP($B1030,Setup_MPP!$A:$E,5,FALSE)</f>
        <v>#C489CF</v>
      </c>
      <c r="H1030" s="21" t="str">
        <f>IFERROR(IF(AND(A1030&gt;=1,A1030&lt;=104),VLOOKUP($A1030,Location!$A:$J,6,FALSE),IF(A1030=0,"Avant l'ouverture",IF(OR(A1030=105,A1030=106),"Bonus"))),"")</f>
        <v>Tour 2</v>
      </c>
      <c r="I1030" s="21" t="str">
        <f>IF(LEFT(H1030,4)="Tour",VLOOKUP(A1030,Database!$A:$C,3,FALSE),"")</f>
        <v>G</v>
      </c>
      <c r="J1030" s="21" t="str">
        <f>VLOOKUP($A1030,Location!$A:$J,7,FALSE)</f>
        <v>Belgique</v>
      </c>
      <c r="K1030" s="21" t="str">
        <f>IFERROR(VLOOKUP(J1030,Setup_Team!$B:$C,2,FALSE), "TDB")</f>
        <v>BEL</v>
      </c>
      <c r="L1030" s="21" t="str">
        <f>VLOOKUP($A1030,Location!$A:$J,8,FALSE)</f>
        <v>Iran</v>
      </c>
      <c r="M1030" s="21" t="str">
        <f>IFERROR(VLOOKUP(L1030,Setup_Team!$B:$C,2,FALSE), "TDB")</f>
        <v>IRN</v>
      </c>
      <c r="N1030" s="21" t="str">
        <f>VLOOKUP($A1030,Location!$A:$J,9,FALSE)</f>
        <v>Inglewood, Los Angeles, California</v>
      </c>
      <c r="O1030" s="21" t="str">
        <f>VLOOKUP($A1030,Location!$A:$J,10,FALSE)</f>
        <v>SoFi Stadium</v>
      </c>
      <c r="P1030" s="27">
        <v>2</v>
      </c>
      <c r="Q1030" s="27">
        <v>1</v>
      </c>
      <c r="R1030" s="27" t="str">
        <f t="shared" si="97"/>
        <v>2-1</v>
      </c>
      <c r="S1030" s="21">
        <v>0</v>
      </c>
      <c r="T1030" s="20">
        <f>VLOOKUP($A1030,Database!$A:$Y,10,FALSE)</f>
        <v>39</v>
      </c>
      <c r="U1030" s="20">
        <f>VLOOKUP($A1030,Database!$A:$Y,11,FALSE)</f>
        <v>138</v>
      </c>
      <c r="V1030" s="20">
        <f>VLOOKUP($A1030,Database!$A:$Y,12,FALSE)</f>
        <v>171</v>
      </c>
      <c r="W1030" s="20" t="str">
        <f>VLOOKUP(A1030,Database!A:M,13,FALSE)</f>
        <v>Terminé</v>
      </c>
      <c r="X1030" s="20">
        <f>VLOOKUP($A1030,Database!$A:$Y,20,FALSE)</f>
        <v>0</v>
      </c>
      <c r="Y1030" s="20">
        <f>VLOOKUP($A1030,Database!$A:$Y,21,FALSE)</f>
        <v>0</v>
      </c>
      <c r="Z1030" s="20">
        <f t="shared" si="96"/>
        <v>0</v>
      </c>
      <c r="AA1030" s="20">
        <f t="shared" si="92"/>
        <v>0</v>
      </c>
      <c r="AB1030" s="20">
        <f t="shared" ca="1" si="93"/>
        <v>0</v>
      </c>
      <c r="AC1030" s="20">
        <f t="shared" ca="1" si="94"/>
        <v>0</v>
      </c>
      <c r="AD1030" s="20" t="str">
        <f ca="1">IF(AC1030=0,"",IF(OR(ISBLANK(P1030),ISBLANK(Q1030)),"",IF(ISBLANK(VLOOKUP(A1030,Database!A:AA,22,FALSE)),"",VLOOKUP(A1030,Database!A:AA,22,FALSE))))</f>
        <v/>
      </c>
      <c r="AE1030" s="20">
        <f ca="1">IFERROR(
   IF(
     OR(ISBLANK(P1030),ISBLANK(Q1030)),
     "",
     IF(
       AND(AB1030&lt;&gt;"",OR(W1030="Terminé",W1030="En cours")),
       VLOOKUP(AD1030,Setup_ScoreExactBonus!A:D,4,FALSE),
       0
     )),
  0)</f>
        <v>0</v>
      </c>
      <c r="AF1030" s="21">
        <f t="shared" ca="1" si="95"/>
        <v>0</v>
      </c>
      <c r="AG1030" s="21">
        <f ca="1">SUMIFS(AF$2:AF1030,D$2:D1030,D1030)</f>
        <v>1651</v>
      </c>
    </row>
    <row r="1031" spans="1:33" hidden="1" x14ac:dyDescent="0.35">
      <c r="A1031" s="21">
        <f>IF(ISBLANK(B1031),"",COUNTIF(B$2:B1031,B1031))-1</f>
        <v>38</v>
      </c>
      <c r="B1031" s="27">
        <v>4</v>
      </c>
      <c r="C1031" s="10">
        <f>VLOOKUP($A1031+IF($A1031=0,1,0),Database!$A:$Y,7,FALSE)</f>
        <v>46194.875</v>
      </c>
      <c r="D1031" s="21" t="str">
        <f>VLOOKUP(Pronostics!$B1031,Setup_MPP!$A:$G,3,FALSE)</f>
        <v>Popo444</v>
      </c>
      <c r="E1031" s="21" t="str">
        <f>VLOOKUP(Pronostics!$B1031,Setup_MPP!$A:$G,2,FALSE)</f>
        <v>Pauline OLIVIER</v>
      </c>
      <c r="F1031" s="21" t="str">
        <f>VLOOKUP($B1031,Setup_MPP!$A:$E,4,FALSE)</f>
        <v>#A5EA7F</v>
      </c>
      <c r="G1031" s="21" t="str">
        <f>VLOOKUP($B1031,Setup_MPP!$A:$E,5,FALSE)</f>
        <v>#80C65A</v>
      </c>
      <c r="H1031" s="21" t="str">
        <f>IFERROR(IF(AND(A1031&gt;=1,A1031&lt;=104),VLOOKUP($A1031,Location!$A:$J,6,FALSE),IF(A1031=0,"Avant l'ouverture",IF(OR(A1031=105,A1031=106),"Bonus"))),"")</f>
        <v>Tour 2</v>
      </c>
      <c r="I1031" s="21" t="str">
        <f>IF(LEFT(H1031,4)="Tour",VLOOKUP(A1031,Database!$A:$C,3,FALSE),"")</f>
        <v>G</v>
      </c>
      <c r="J1031" s="21" t="str">
        <f>VLOOKUP($A1031,Location!$A:$J,7,FALSE)</f>
        <v>Belgique</v>
      </c>
      <c r="K1031" s="21" t="str">
        <f>IFERROR(VLOOKUP(J1031,Setup_Team!$B:$C,2,FALSE), "TDB")</f>
        <v>BEL</v>
      </c>
      <c r="L1031" s="21" t="str">
        <f>VLOOKUP($A1031,Location!$A:$J,8,FALSE)</f>
        <v>Iran</v>
      </c>
      <c r="M1031" s="21" t="str">
        <f>IFERROR(VLOOKUP(L1031,Setup_Team!$B:$C,2,FALSE), "TDB")</f>
        <v>IRN</v>
      </c>
      <c r="N1031" s="21" t="str">
        <f>VLOOKUP($A1031,Location!$A:$J,9,FALSE)</f>
        <v>Inglewood, Los Angeles, California</v>
      </c>
      <c r="O1031" s="21" t="str">
        <f>VLOOKUP($A1031,Location!$A:$J,10,FALSE)</f>
        <v>SoFi Stadium</v>
      </c>
      <c r="P1031" s="27">
        <v>4</v>
      </c>
      <c r="Q1031" s="27">
        <v>0</v>
      </c>
      <c r="R1031" s="27" t="str">
        <f t="shared" si="97"/>
        <v>4-0</v>
      </c>
      <c r="S1031" s="21">
        <v>0</v>
      </c>
      <c r="T1031" s="20">
        <f>VLOOKUP($A1031,Database!$A:$Y,10,FALSE)</f>
        <v>39</v>
      </c>
      <c r="U1031" s="20">
        <f>VLOOKUP($A1031,Database!$A:$Y,11,FALSE)</f>
        <v>138</v>
      </c>
      <c r="V1031" s="20">
        <f>VLOOKUP($A1031,Database!$A:$Y,12,FALSE)</f>
        <v>171</v>
      </c>
      <c r="W1031" s="20" t="str">
        <f>VLOOKUP(A1031,Database!A:M,13,FALSE)</f>
        <v>Terminé</v>
      </c>
      <c r="X1031" s="20">
        <f>VLOOKUP($A1031,Database!$A:$Y,20,FALSE)</f>
        <v>0</v>
      </c>
      <c r="Y1031" s="20">
        <f>VLOOKUP($A1031,Database!$A:$Y,21,FALSE)</f>
        <v>0</v>
      </c>
      <c r="Z1031" s="20">
        <f t="shared" si="96"/>
        <v>0</v>
      </c>
      <c r="AA1031" s="20">
        <f t="shared" si="92"/>
        <v>0</v>
      </c>
      <c r="AB1031" s="20">
        <f t="shared" ca="1" si="93"/>
        <v>0</v>
      </c>
      <c r="AC1031" s="20">
        <f t="shared" ca="1" si="94"/>
        <v>0</v>
      </c>
      <c r="AD1031" s="20" t="str">
        <f ca="1">IF(AC1031=0,"",IF(OR(ISBLANK(P1031),ISBLANK(Q1031)),"",IF(ISBLANK(VLOOKUP(A1031,Database!A:AA,22,FALSE)),"",VLOOKUP(A1031,Database!A:AA,22,FALSE))))</f>
        <v/>
      </c>
      <c r="AE1031" s="20">
        <f ca="1">IFERROR(
   IF(
     OR(ISBLANK(P1031),ISBLANK(Q1031)),
     "",
     IF(
       AND(AB1031&lt;&gt;"",OR(W1031="Terminé",W1031="En cours")),
       VLOOKUP(AD1031,Setup_ScoreExactBonus!A:D,4,FALSE),
       0
     )),
  0)</f>
        <v>0</v>
      </c>
      <c r="AF1031" s="21">
        <f t="shared" ca="1" si="95"/>
        <v>0</v>
      </c>
      <c r="AG1031" s="21">
        <f ca="1">SUMIFS(AF$2:AF1031,D$2:D1031,D1031)</f>
        <v>1173</v>
      </c>
    </row>
    <row r="1032" spans="1:33" hidden="1" x14ac:dyDescent="0.35">
      <c r="A1032" s="21">
        <f>IF(ISBLANK(B1032),"",COUNTIF(B$2:B1032,B1032))-1</f>
        <v>38</v>
      </c>
      <c r="B1032" s="27">
        <v>5</v>
      </c>
      <c r="C1032" s="10">
        <f>VLOOKUP($A1032+IF($A1032=0,1,0),Database!$A:$Y,7,FALSE)</f>
        <v>46194.875</v>
      </c>
      <c r="D1032" s="21" t="str">
        <f>VLOOKUP(Pronostics!$B1032,Setup_MPP!$A:$G,3,FALSE)</f>
        <v>_Jujul</v>
      </c>
      <c r="E1032" s="21" t="str">
        <f>VLOOKUP(Pronostics!$B1032,Setup_MPP!$A:$G,2,FALSE)</f>
        <v>Julie BOISSIERE</v>
      </c>
      <c r="F1032" s="21" t="str">
        <f>VLOOKUP($B1032,Setup_MPP!$A:$E,4,FALSE)</f>
        <v>#D890FF</v>
      </c>
      <c r="G1032" s="21" t="str">
        <f>VLOOKUP($B1032,Setup_MPP!$A:$E,5,FALSE)</f>
        <v>#B750EF</v>
      </c>
      <c r="H1032" s="21" t="str">
        <f>IFERROR(IF(AND(A1032&gt;=1,A1032&lt;=104),VLOOKUP($A1032,Location!$A:$J,6,FALSE),IF(A1032=0,"Avant l'ouverture",IF(OR(A1032=105,A1032=106),"Bonus"))),"")</f>
        <v>Tour 2</v>
      </c>
      <c r="I1032" s="21" t="str">
        <f>IF(LEFT(H1032,4)="Tour",VLOOKUP(A1032,Database!$A:$C,3,FALSE),"")</f>
        <v>G</v>
      </c>
      <c r="J1032" s="21" t="str">
        <f>VLOOKUP($A1032,Location!$A:$J,7,FALSE)</f>
        <v>Belgique</v>
      </c>
      <c r="K1032" s="21" t="str">
        <f>IFERROR(VLOOKUP(J1032,Setup_Team!$B:$C,2,FALSE), "TDB")</f>
        <v>BEL</v>
      </c>
      <c r="L1032" s="21" t="str">
        <f>VLOOKUP($A1032,Location!$A:$J,8,FALSE)</f>
        <v>Iran</v>
      </c>
      <c r="M1032" s="21" t="str">
        <f>IFERROR(VLOOKUP(L1032,Setup_Team!$B:$C,2,FALSE), "TDB")</f>
        <v>IRN</v>
      </c>
      <c r="N1032" s="21" t="str">
        <f>VLOOKUP($A1032,Location!$A:$J,9,FALSE)</f>
        <v>Inglewood, Los Angeles, California</v>
      </c>
      <c r="O1032" s="21" t="str">
        <f>VLOOKUP($A1032,Location!$A:$J,10,FALSE)</f>
        <v>SoFi Stadium</v>
      </c>
      <c r="P1032" s="27">
        <v>1</v>
      </c>
      <c r="Q1032" s="27">
        <v>1</v>
      </c>
      <c r="R1032" s="27" t="str">
        <f t="shared" si="97"/>
        <v>1-1</v>
      </c>
      <c r="S1032" s="21">
        <v>0</v>
      </c>
      <c r="T1032" s="20">
        <f>VLOOKUP($A1032,Database!$A:$Y,10,FALSE)</f>
        <v>39</v>
      </c>
      <c r="U1032" s="20">
        <f>VLOOKUP($A1032,Database!$A:$Y,11,FALSE)</f>
        <v>138</v>
      </c>
      <c r="V1032" s="20">
        <f>VLOOKUP($A1032,Database!$A:$Y,12,FALSE)</f>
        <v>171</v>
      </c>
      <c r="W1032" s="20" t="str">
        <f>VLOOKUP(A1032,Database!A:M,13,FALSE)</f>
        <v>Terminé</v>
      </c>
      <c r="X1032" s="20">
        <f>VLOOKUP($A1032,Database!$A:$Y,20,FALSE)</f>
        <v>0</v>
      </c>
      <c r="Y1032" s="20">
        <f>VLOOKUP($A1032,Database!$A:$Y,21,FALSE)</f>
        <v>0</v>
      </c>
      <c r="Z1032" s="20">
        <f t="shared" si="96"/>
        <v>0</v>
      </c>
      <c r="AA1032" s="20">
        <f t="shared" si="92"/>
        <v>1</v>
      </c>
      <c r="AB1032" s="20">
        <f t="shared" ca="1" si="93"/>
        <v>138</v>
      </c>
      <c r="AC1032" s="20">
        <f t="shared" ca="1" si="94"/>
        <v>0</v>
      </c>
      <c r="AD1032" s="20" t="str">
        <f ca="1">IF(AC1032=0,"",IF(OR(ISBLANK(P1032),ISBLANK(Q1032)),"",IF(ISBLANK(VLOOKUP(A1032,Database!A:AA,22,FALSE)),"",VLOOKUP(A1032,Database!A:AA,22,FALSE))))</f>
        <v/>
      </c>
      <c r="AE1032" s="20">
        <f ca="1">IFERROR(
   IF(
     OR(ISBLANK(P1032),ISBLANK(Q1032)),
     "",
     IF(
       AND(AB1032&lt;&gt;"",OR(W1032="Terminé",W1032="En cours")),
       VLOOKUP(AD1032,Setup_ScoreExactBonus!A:D,4,FALSE),
       0
     )),
  0)</f>
        <v>0</v>
      </c>
      <c r="AF1032" s="21">
        <f t="shared" ca="1" si="95"/>
        <v>138</v>
      </c>
      <c r="AG1032" s="21">
        <f ca="1">SUMIFS(AF$2:AF1032,D$2:D1032,D1032)</f>
        <v>937</v>
      </c>
    </row>
    <row r="1033" spans="1:33" hidden="1" x14ac:dyDescent="0.35">
      <c r="A1033" s="21">
        <f>IF(ISBLANK(B1033),"",COUNTIF(B$2:B1033,B1033))-1</f>
        <v>38</v>
      </c>
      <c r="B1033" s="27">
        <v>6</v>
      </c>
      <c r="C1033" s="10">
        <f>VLOOKUP($A1033+IF($A1033=0,1,0),Database!$A:$Y,7,FALSE)</f>
        <v>46194.875</v>
      </c>
      <c r="D1033" s="21" t="str">
        <f>VLOOKUP(Pronostics!$B1033,Setup_MPP!$A:$G,3,FALSE)</f>
        <v>Julay</v>
      </c>
      <c r="E1033" s="21" t="str">
        <f>VLOOKUP(Pronostics!$B1033,Setup_MPP!$A:$G,2,FALSE)</f>
        <v>Julie BOUCHARD</v>
      </c>
      <c r="F1033" s="21" t="str">
        <f>VLOOKUP($B1033,Setup_MPP!$A:$E,4,FALSE)</f>
        <v>#A6F7B1</v>
      </c>
      <c r="G1033" s="21" t="str">
        <f>VLOOKUP($B1033,Setup_MPP!$A:$E,5,FALSE)</f>
        <v>#6EC179</v>
      </c>
      <c r="H1033" s="21" t="str">
        <f>IFERROR(IF(AND(A1033&gt;=1,A1033&lt;=104),VLOOKUP($A1033,Location!$A:$J,6,FALSE),IF(A1033=0,"Avant l'ouverture",IF(OR(A1033=105,A1033=106),"Bonus"))),"")</f>
        <v>Tour 2</v>
      </c>
      <c r="I1033" s="21" t="str">
        <f>IF(LEFT(H1033,4)="Tour",VLOOKUP(A1033,Database!$A:$C,3,FALSE),"")</f>
        <v>G</v>
      </c>
      <c r="J1033" s="21" t="str">
        <f>VLOOKUP($A1033,Location!$A:$J,7,FALSE)</f>
        <v>Belgique</v>
      </c>
      <c r="K1033" s="21" t="str">
        <f>IFERROR(VLOOKUP(J1033,Setup_Team!$B:$C,2,FALSE), "TDB")</f>
        <v>BEL</v>
      </c>
      <c r="L1033" s="21" t="str">
        <f>VLOOKUP($A1033,Location!$A:$J,8,FALSE)</f>
        <v>Iran</v>
      </c>
      <c r="M1033" s="21" t="str">
        <f>IFERROR(VLOOKUP(L1033,Setup_Team!$B:$C,2,FALSE), "TDB")</f>
        <v>IRN</v>
      </c>
      <c r="N1033" s="21" t="str">
        <f>VLOOKUP($A1033,Location!$A:$J,9,FALSE)</f>
        <v>Inglewood, Los Angeles, California</v>
      </c>
      <c r="O1033" s="21" t="str">
        <f>VLOOKUP($A1033,Location!$A:$J,10,FALSE)</f>
        <v>SoFi Stadium</v>
      </c>
      <c r="P1033" s="27">
        <v>3</v>
      </c>
      <c r="Q1033" s="27">
        <v>1</v>
      </c>
      <c r="R1033" s="27" t="str">
        <f t="shared" si="97"/>
        <v>3-1</v>
      </c>
      <c r="S1033" s="21">
        <v>0</v>
      </c>
      <c r="T1033" s="20">
        <f>VLOOKUP($A1033,Database!$A:$Y,10,FALSE)</f>
        <v>39</v>
      </c>
      <c r="U1033" s="20">
        <f>VLOOKUP($A1033,Database!$A:$Y,11,FALSE)</f>
        <v>138</v>
      </c>
      <c r="V1033" s="20">
        <f>VLOOKUP($A1033,Database!$A:$Y,12,FALSE)</f>
        <v>171</v>
      </c>
      <c r="W1033" s="20" t="str">
        <f>VLOOKUP(A1033,Database!A:M,13,FALSE)</f>
        <v>Terminé</v>
      </c>
      <c r="X1033" s="20">
        <f>VLOOKUP($A1033,Database!$A:$Y,20,FALSE)</f>
        <v>0</v>
      </c>
      <c r="Y1033" s="20">
        <f>VLOOKUP($A1033,Database!$A:$Y,21,FALSE)</f>
        <v>0</v>
      </c>
      <c r="Z1033" s="20">
        <f t="shared" si="96"/>
        <v>0</v>
      </c>
      <c r="AA1033" s="20">
        <f t="shared" si="92"/>
        <v>0</v>
      </c>
      <c r="AB1033" s="20">
        <f t="shared" ca="1" si="93"/>
        <v>0</v>
      </c>
      <c r="AC1033" s="20">
        <f t="shared" ca="1" si="94"/>
        <v>0</v>
      </c>
      <c r="AD1033" s="20" t="str">
        <f ca="1">IF(AC1033=0,"",IF(OR(ISBLANK(P1033),ISBLANK(Q1033)),"",IF(ISBLANK(VLOOKUP(A1033,Database!A:AA,22,FALSE)),"",VLOOKUP(A1033,Database!A:AA,22,FALSE))))</f>
        <v/>
      </c>
      <c r="AE1033" s="20">
        <f ca="1">IFERROR(
   IF(
     OR(ISBLANK(P1033),ISBLANK(Q1033)),
     "",
     IF(
       AND(AB1033&lt;&gt;"",OR(W1033="Terminé",W1033="En cours")),
       VLOOKUP(AD1033,Setup_ScoreExactBonus!A:D,4,FALSE),
       0
     )),
  0)</f>
        <v>0</v>
      </c>
      <c r="AF1033" s="21">
        <f t="shared" ca="1" si="95"/>
        <v>0</v>
      </c>
      <c r="AG1033" s="21">
        <f ca="1">SUMIFS(AF$2:AF1033,D$2:D1033,D1033)</f>
        <v>1475</v>
      </c>
    </row>
    <row r="1034" spans="1:33" hidden="1" x14ac:dyDescent="0.35">
      <c r="A1034" s="21">
        <f>IF(ISBLANK(B1034),"",COUNTIF(B$2:B1034,B1034))-1</f>
        <v>38</v>
      </c>
      <c r="B1034" s="27">
        <v>7</v>
      </c>
      <c r="C1034" s="10">
        <f>VLOOKUP($A1034+IF($A1034=0,1,0),Database!$A:$Y,7,FALSE)</f>
        <v>46194.875</v>
      </c>
      <c r="D1034" s="21" t="str">
        <f>VLOOKUP(Pronostics!$B1034,Setup_MPP!$A:$G,3,FALSE)</f>
        <v>__Vince__</v>
      </c>
      <c r="E1034" s="21" t="str">
        <f>VLOOKUP(Pronostics!$B1034,Setup_MPP!$A:$G,2,FALSE)</f>
        <v>Vincent FRAYSSE</v>
      </c>
      <c r="F1034" s="21" t="str">
        <f>VLOOKUP($B1034,Setup_MPP!$A:$E,4,FALSE)</f>
        <v>#B2EAE8</v>
      </c>
      <c r="G1034" s="21" t="str">
        <f>VLOOKUP($B1034,Setup_MPP!$A:$E,5,FALSE)</f>
        <v>#6CB4B1</v>
      </c>
      <c r="H1034" s="21" t="str">
        <f>IFERROR(IF(AND(A1034&gt;=1,A1034&lt;=104),VLOOKUP($A1034,Location!$A:$J,6,FALSE),IF(A1034=0,"Avant l'ouverture",IF(OR(A1034=105,A1034=106),"Bonus"))),"")</f>
        <v>Tour 2</v>
      </c>
      <c r="I1034" s="21" t="str">
        <f>IF(LEFT(H1034,4)="Tour",VLOOKUP(A1034,Database!$A:$C,3,FALSE),"")</f>
        <v>G</v>
      </c>
      <c r="J1034" s="21" t="str">
        <f>VLOOKUP($A1034,Location!$A:$J,7,FALSE)</f>
        <v>Belgique</v>
      </c>
      <c r="K1034" s="21" t="str">
        <f>IFERROR(VLOOKUP(J1034,Setup_Team!$B:$C,2,FALSE), "TDB")</f>
        <v>BEL</v>
      </c>
      <c r="L1034" s="21" t="str">
        <f>VLOOKUP($A1034,Location!$A:$J,8,FALSE)</f>
        <v>Iran</v>
      </c>
      <c r="M1034" s="21" t="str">
        <f>IFERROR(VLOOKUP(L1034,Setup_Team!$B:$C,2,FALSE), "TDB")</f>
        <v>IRN</v>
      </c>
      <c r="N1034" s="21" t="str">
        <f>VLOOKUP($A1034,Location!$A:$J,9,FALSE)</f>
        <v>Inglewood, Los Angeles, California</v>
      </c>
      <c r="O1034" s="21" t="str">
        <f>VLOOKUP($A1034,Location!$A:$J,10,FALSE)</f>
        <v>SoFi Stadium</v>
      </c>
      <c r="P1034" s="27">
        <v>4</v>
      </c>
      <c r="Q1034" s="27">
        <v>0</v>
      </c>
      <c r="R1034" s="27" t="str">
        <f t="shared" si="97"/>
        <v>4-0</v>
      </c>
      <c r="S1034" s="21">
        <v>0</v>
      </c>
      <c r="T1034" s="20">
        <f>VLOOKUP($A1034,Database!$A:$Y,10,FALSE)</f>
        <v>39</v>
      </c>
      <c r="U1034" s="20">
        <f>VLOOKUP($A1034,Database!$A:$Y,11,FALSE)</f>
        <v>138</v>
      </c>
      <c r="V1034" s="20">
        <f>VLOOKUP($A1034,Database!$A:$Y,12,FALSE)</f>
        <v>171</v>
      </c>
      <c r="W1034" s="20" t="str">
        <f>VLOOKUP(A1034,Database!A:M,13,FALSE)</f>
        <v>Terminé</v>
      </c>
      <c r="X1034" s="20">
        <f>VLOOKUP($A1034,Database!$A:$Y,20,FALSE)</f>
        <v>0</v>
      </c>
      <c r="Y1034" s="20">
        <f>VLOOKUP($A1034,Database!$A:$Y,21,FALSE)</f>
        <v>0</v>
      </c>
      <c r="Z1034" s="20">
        <f t="shared" si="96"/>
        <v>0</v>
      </c>
      <c r="AA1034" s="20">
        <f t="shared" si="92"/>
        <v>0</v>
      </c>
      <c r="AB1034" s="20">
        <f t="shared" ca="1" si="93"/>
        <v>0</v>
      </c>
      <c r="AC1034" s="20">
        <f t="shared" ca="1" si="94"/>
        <v>0</v>
      </c>
      <c r="AD1034" s="20" t="str">
        <f ca="1">IF(AC1034=0,"",IF(OR(ISBLANK(P1034),ISBLANK(Q1034)),"",IF(ISBLANK(VLOOKUP(A1034,Database!A:AA,22,FALSE)),"",VLOOKUP(A1034,Database!A:AA,22,FALSE))))</f>
        <v/>
      </c>
      <c r="AE1034" s="20">
        <f ca="1">IFERROR(
   IF(
     OR(ISBLANK(P1034),ISBLANK(Q1034)),
     "",
     IF(
       AND(AB1034&lt;&gt;"",OR(W1034="Terminé",W1034="En cours")),
       VLOOKUP(AD1034,Setup_ScoreExactBonus!A:D,4,FALSE),
       0
     )),
  0)</f>
        <v>0</v>
      </c>
      <c r="AF1034" s="21">
        <f t="shared" ca="1" si="95"/>
        <v>0</v>
      </c>
      <c r="AG1034" s="21">
        <f ca="1">SUMIFS(AF$2:AF1034,D$2:D1034,D1034)</f>
        <v>994</v>
      </c>
    </row>
    <row r="1035" spans="1:33" hidden="1" x14ac:dyDescent="0.35">
      <c r="A1035" s="21">
        <f>IF(ISBLANK(B1035),"",COUNTIF(B$2:B1035,B1035))-1</f>
        <v>38</v>
      </c>
      <c r="B1035" s="27">
        <v>8</v>
      </c>
      <c r="C1035" s="10">
        <f>VLOOKUP($A1035+IF($A1035=0,1,0),Database!$A:$Y,7,FALSE)</f>
        <v>46194.875</v>
      </c>
      <c r="D1035" s="21" t="str">
        <f>VLOOKUP(Pronostics!$B1035,Setup_MPP!$A:$G,3,FALSE)</f>
        <v>Louuiiis</v>
      </c>
      <c r="E1035" s="21" t="str">
        <f>VLOOKUP(Pronostics!$B1035,Setup_MPP!$A:$G,2,FALSE)</f>
        <v>Louis HARLE</v>
      </c>
      <c r="F1035" s="21" t="str">
        <f>VLOOKUP($B1035,Setup_MPP!$A:$E,4,FALSE)</f>
        <v>#EEF7B1</v>
      </c>
      <c r="G1035" s="21" t="str">
        <f>VLOOKUP($B1035,Setup_MPP!$A:$E,5,FALSE)</f>
        <v>#C1CB7D</v>
      </c>
      <c r="H1035" s="21" t="str">
        <f>IFERROR(IF(AND(A1035&gt;=1,A1035&lt;=104),VLOOKUP($A1035,Location!$A:$J,6,FALSE),IF(A1035=0,"Avant l'ouverture",IF(OR(A1035=105,A1035=106),"Bonus"))),"")</f>
        <v>Tour 2</v>
      </c>
      <c r="I1035" s="21" t="str">
        <f>IF(LEFT(H1035,4)="Tour",VLOOKUP(A1035,Database!$A:$C,3,FALSE),"")</f>
        <v>G</v>
      </c>
      <c r="J1035" s="21" t="str">
        <f>VLOOKUP($A1035,Location!$A:$J,7,FALSE)</f>
        <v>Belgique</v>
      </c>
      <c r="K1035" s="21" t="str">
        <f>IFERROR(VLOOKUP(J1035,Setup_Team!$B:$C,2,FALSE), "TDB")</f>
        <v>BEL</v>
      </c>
      <c r="L1035" s="21" t="str">
        <f>VLOOKUP($A1035,Location!$A:$J,8,FALSE)</f>
        <v>Iran</v>
      </c>
      <c r="M1035" s="21" t="str">
        <f>IFERROR(VLOOKUP(L1035,Setup_Team!$B:$C,2,FALSE), "TDB")</f>
        <v>IRN</v>
      </c>
      <c r="N1035" s="21" t="str">
        <f>VLOOKUP($A1035,Location!$A:$J,9,FALSE)</f>
        <v>Inglewood, Los Angeles, California</v>
      </c>
      <c r="O1035" s="21" t="str">
        <f>VLOOKUP($A1035,Location!$A:$J,10,FALSE)</f>
        <v>SoFi Stadium</v>
      </c>
      <c r="P1035" s="27">
        <v>3</v>
      </c>
      <c r="Q1035" s="27">
        <v>1</v>
      </c>
      <c r="R1035" s="27" t="str">
        <f t="shared" si="97"/>
        <v>3-1</v>
      </c>
      <c r="S1035" s="21">
        <v>0</v>
      </c>
      <c r="T1035" s="20">
        <f>VLOOKUP($A1035,Database!$A:$Y,10,FALSE)</f>
        <v>39</v>
      </c>
      <c r="U1035" s="20">
        <f>VLOOKUP($A1035,Database!$A:$Y,11,FALSE)</f>
        <v>138</v>
      </c>
      <c r="V1035" s="20">
        <f>VLOOKUP($A1035,Database!$A:$Y,12,FALSE)</f>
        <v>171</v>
      </c>
      <c r="W1035" s="20" t="str">
        <f>VLOOKUP(A1035,Database!A:M,13,FALSE)</f>
        <v>Terminé</v>
      </c>
      <c r="X1035" s="20">
        <f>VLOOKUP($A1035,Database!$A:$Y,20,FALSE)</f>
        <v>0</v>
      </c>
      <c r="Y1035" s="20">
        <f>VLOOKUP($A1035,Database!$A:$Y,21,FALSE)</f>
        <v>0</v>
      </c>
      <c r="Z1035" s="20">
        <f t="shared" si="96"/>
        <v>0</v>
      </c>
      <c r="AA1035" s="20">
        <f t="shared" si="92"/>
        <v>0</v>
      </c>
      <c r="AB1035" s="20">
        <f t="shared" ca="1" si="93"/>
        <v>0</v>
      </c>
      <c r="AC1035" s="20">
        <f t="shared" ca="1" si="94"/>
        <v>0</v>
      </c>
      <c r="AD1035" s="20" t="str">
        <f ca="1">IF(AC1035=0,"",IF(OR(ISBLANK(P1035),ISBLANK(Q1035)),"",IF(ISBLANK(VLOOKUP(A1035,Database!A:AA,22,FALSE)),"",VLOOKUP(A1035,Database!A:AA,22,FALSE))))</f>
        <v/>
      </c>
      <c r="AE1035" s="20">
        <f ca="1">IFERROR(
   IF(
     OR(ISBLANK(P1035),ISBLANK(Q1035)),
     "",
     IF(
       AND(AB1035&lt;&gt;"",OR(W1035="Terminé",W1035="En cours")),
       VLOOKUP(AD1035,Setup_ScoreExactBonus!A:D,4,FALSE),
       0
     )),
  0)</f>
        <v>0</v>
      </c>
      <c r="AF1035" s="21">
        <f t="shared" ca="1" si="95"/>
        <v>0</v>
      </c>
      <c r="AG1035" s="21">
        <f ca="1">SUMIFS(AF$2:AF1035,D$2:D1035,D1035)</f>
        <v>1204</v>
      </c>
    </row>
    <row r="1036" spans="1:33" x14ac:dyDescent="0.35">
      <c r="A1036" s="21">
        <f>IF(ISBLANK(B1036),"",COUNTIF(B$2:B1036,B1036))-1</f>
        <v>38</v>
      </c>
      <c r="B1036" s="27">
        <v>9</v>
      </c>
      <c r="C1036" s="10">
        <f>VLOOKUP($A1036+IF($A1036=0,1,0),Database!$A:$Y,7,FALSE)</f>
        <v>46194.875</v>
      </c>
      <c r="D1036" s="21" t="str">
        <f>VLOOKUP(Pronostics!$B1036,Setup_MPP!$A:$G,3,FALSE)</f>
        <v>Aurelien_dpq</v>
      </c>
      <c r="E1036" s="21" t="str">
        <f>VLOOKUP(Pronostics!$B1036,Setup_MPP!$A:$G,2,FALSE)</f>
        <v>Aurélien DE POULPIQUET</v>
      </c>
      <c r="F1036" s="21" t="str">
        <f>VLOOKUP($B1036,Setup_MPP!$A:$E,4,FALSE)</f>
        <v>#F4EA9D</v>
      </c>
      <c r="G1036" s="21" t="str">
        <f>VLOOKUP($B1036,Setup_MPP!$A:$E,5,FALSE)</f>
        <v>#D2C458</v>
      </c>
      <c r="H1036" s="21" t="str">
        <f>IFERROR(IF(AND(A1036&gt;=1,A1036&lt;=104),VLOOKUP($A1036,Location!$A:$J,6,FALSE),IF(A1036=0,"Avant l'ouverture",IF(OR(A1036=105,A1036=106),"Bonus"))),"")</f>
        <v>Tour 2</v>
      </c>
      <c r="I1036" s="21" t="str">
        <f>IF(LEFT(H1036,4)="Tour",VLOOKUP(A1036,Database!$A:$C,3,FALSE),"")</f>
        <v>G</v>
      </c>
      <c r="J1036" s="21" t="str">
        <f>VLOOKUP($A1036,Location!$A:$J,7,FALSE)</f>
        <v>Belgique</v>
      </c>
      <c r="K1036" s="21" t="str">
        <f>IFERROR(VLOOKUP(J1036,Setup_Team!$B:$C,2,FALSE), "TDB")</f>
        <v>BEL</v>
      </c>
      <c r="L1036" s="21" t="str">
        <f>VLOOKUP($A1036,Location!$A:$J,8,FALSE)</f>
        <v>Iran</v>
      </c>
      <c r="M1036" s="21" t="str">
        <f>IFERROR(VLOOKUP(L1036,Setup_Team!$B:$C,2,FALSE), "TDB")</f>
        <v>IRN</v>
      </c>
      <c r="N1036" s="21" t="str">
        <f>VLOOKUP($A1036,Location!$A:$J,9,FALSE)</f>
        <v>Inglewood, Los Angeles, California</v>
      </c>
      <c r="O1036" s="21" t="str">
        <f>VLOOKUP($A1036,Location!$A:$J,10,FALSE)</f>
        <v>SoFi Stadium</v>
      </c>
      <c r="P1036" s="27">
        <v>3</v>
      </c>
      <c r="Q1036" s="27">
        <v>1</v>
      </c>
      <c r="R1036" s="27" t="str">
        <f t="shared" si="97"/>
        <v>3-1</v>
      </c>
      <c r="S1036" s="21">
        <v>0</v>
      </c>
      <c r="T1036" s="20">
        <f>VLOOKUP($A1036,Database!$A:$Y,10,FALSE)</f>
        <v>39</v>
      </c>
      <c r="U1036" s="20">
        <f>VLOOKUP($A1036,Database!$A:$Y,11,FALSE)</f>
        <v>138</v>
      </c>
      <c r="V1036" s="20">
        <f>VLOOKUP($A1036,Database!$A:$Y,12,FALSE)</f>
        <v>171</v>
      </c>
      <c r="W1036" s="20" t="str">
        <f>VLOOKUP(A1036,Database!A:M,13,FALSE)</f>
        <v>Terminé</v>
      </c>
      <c r="X1036" s="20">
        <f>VLOOKUP($A1036,Database!$A:$Y,20,FALSE)</f>
        <v>0</v>
      </c>
      <c r="Y1036" s="20">
        <f>VLOOKUP($A1036,Database!$A:$Y,21,FALSE)</f>
        <v>0</v>
      </c>
      <c r="Z1036" s="20">
        <f t="shared" si="96"/>
        <v>0</v>
      </c>
      <c r="AA1036" s="20">
        <f t="shared" si="92"/>
        <v>0</v>
      </c>
      <c r="AB1036" s="20">
        <f t="shared" ca="1" si="93"/>
        <v>0</v>
      </c>
      <c r="AC1036" s="20">
        <f t="shared" ca="1" si="94"/>
        <v>0</v>
      </c>
      <c r="AD1036" s="20" t="str">
        <f ca="1">IF(AC1036=0,"",IF(OR(ISBLANK(P1036),ISBLANK(Q1036)),"",IF(ISBLANK(VLOOKUP(A1036,Database!A:AA,22,FALSE)),"",VLOOKUP(A1036,Database!A:AA,22,FALSE))))</f>
        <v/>
      </c>
      <c r="AE1036" s="20">
        <f ca="1">IFERROR(
   IF(
     OR(ISBLANK(P1036),ISBLANK(Q1036)),
     "",
     IF(
       AND(AB1036&lt;&gt;"",OR(W1036="Terminé",W1036="En cours")),
       VLOOKUP(AD1036,Setup_ScoreExactBonus!A:D,4,FALSE),
       0
     )),
  0)</f>
        <v>0</v>
      </c>
      <c r="AF1036" s="21">
        <f t="shared" ca="1" si="95"/>
        <v>0</v>
      </c>
      <c r="AG1036" s="21">
        <f ca="1">SUMIFS(AF$2:AF1036,D$2:D1036,D1036)</f>
        <v>1387</v>
      </c>
    </row>
    <row r="1037" spans="1:33" hidden="1" x14ac:dyDescent="0.35">
      <c r="A1037" s="21">
        <f>IF(ISBLANK(B1037),"",COUNTIF(B$2:B1037,B1037))-1</f>
        <v>38</v>
      </c>
      <c r="B1037" s="27">
        <v>10</v>
      </c>
      <c r="C1037" s="10">
        <f>VLOOKUP($A1037+IF($A1037=0,1,0),Database!$A:$Y,7,FALSE)</f>
        <v>46194.875</v>
      </c>
      <c r="D1037" s="21" t="str">
        <f>VLOOKUP(Pronostics!$B1037,Setup_MPP!$A:$G,3,FALSE)</f>
        <v>RandomPaul</v>
      </c>
      <c r="E1037" s="21" t="str">
        <f>VLOOKUP(Pronostics!$B1037,Setup_MPP!$A:$G,2,FALSE)</f>
        <v>Paul MONTESINOS</v>
      </c>
      <c r="F1037" s="21" t="str">
        <f>VLOOKUP($B1037,Setup_MPP!$A:$E,4,FALSE)</f>
        <v>#C4B0FF</v>
      </c>
      <c r="G1037" s="21" t="str">
        <f>VLOOKUP($B1037,Setup_MPP!$A:$E,5,FALSE)</f>
        <v>#7F66C8</v>
      </c>
      <c r="H1037" s="21" t="str">
        <f>IFERROR(IF(AND(A1037&gt;=1,A1037&lt;=104),VLOOKUP($A1037,Location!$A:$J,6,FALSE),IF(A1037=0,"Avant l'ouverture",IF(OR(A1037=105,A1037=106),"Bonus"))),"")</f>
        <v>Tour 2</v>
      </c>
      <c r="I1037" s="21" t="str">
        <f>IF(LEFT(H1037,4)="Tour",VLOOKUP(A1037,Database!$A:$C,3,FALSE),"")</f>
        <v>G</v>
      </c>
      <c r="J1037" s="21" t="str">
        <f>VLOOKUP($A1037,Location!$A:$J,7,FALSE)</f>
        <v>Belgique</v>
      </c>
      <c r="K1037" s="21" t="str">
        <f>IFERROR(VLOOKUP(J1037,Setup_Team!$B:$C,2,FALSE), "TDB")</f>
        <v>BEL</v>
      </c>
      <c r="L1037" s="21" t="str">
        <f>VLOOKUP($A1037,Location!$A:$J,8,FALSE)</f>
        <v>Iran</v>
      </c>
      <c r="M1037" s="21" t="str">
        <f>IFERROR(VLOOKUP(L1037,Setup_Team!$B:$C,2,FALSE), "TDB")</f>
        <v>IRN</v>
      </c>
      <c r="N1037" s="21" t="str">
        <f>VLOOKUP($A1037,Location!$A:$J,9,FALSE)</f>
        <v>Inglewood, Los Angeles, California</v>
      </c>
      <c r="O1037" s="21" t="str">
        <f>VLOOKUP($A1037,Location!$A:$J,10,FALSE)</f>
        <v>SoFi Stadium</v>
      </c>
      <c r="P1037" s="27">
        <v>3</v>
      </c>
      <c r="Q1037" s="27">
        <v>0</v>
      </c>
      <c r="R1037" s="27" t="str">
        <f t="shared" si="97"/>
        <v>3-0</v>
      </c>
      <c r="S1037" s="21">
        <v>0</v>
      </c>
      <c r="T1037" s="20">
        <f>VLOOKUP($A1037,Database!$A:$Y,10,FALSE)</f>
        <v>39</v>
      </c>
      <c r="U1037" s="20">
        <f>VLOOKUP($A1037,Database!$A:$Y,11,FALSE)</f>
        <v>138</v>
      </c>
      <c r="V1037" s="20">
        <f>VLOOKUP($A1037,Database!$A:$Y,12,FALSE)</f>
        <v>171</v>
      </c>
      <c r="W1037" s="20" t="str">
        <f>VLOOKUP(A1037,Database!A:M,13,FALSE)</f>
        <v>Terminé</v>
      </c>
      <c r="X1037" s="20">
        <f>VLOOKUP($A1037,Database!$A:$Y,20,FALSE)</f>
        <v>0</v>
      </c>
      <c r="Y1037" s="20">
        <f>VLOOKUP($A1037,Database!$A:$Y,21,FALSE)</f>
        <v>0</v>
      </c>
      <c r="Z1037" s="20">
        <f t="shared" si="96"/>
        <v>0</v>
      </c>
      <c r="AA1037" s="20">
        <f t="shared" si="92"/>
        <v>0</v>
      </c>
      <c r="AB1037" s="20">
        <f t="shared" ca="1" si="93"/>
        <v>0</v>
      </c>
      <c r="AC1037" s="20">
        <f t="shared" ca="1" si="94"/>
        <v>0</v>
      </c>
      <c r="AD1037" s="20" t="str">
        <f ca="1">IF(AC1037=0,"",IF(OR(ISBLANK(P1037),ISBLANK(Q1037)),"",IF(ISBLANK(VLOOKUP(A1037,Database!A:AA,22,FALSE)),"",VLOOKUP(A1037,Database!A:AA,22,FALSE))))</f>
        <v/>
      </c>
      <c r="AE1037" s="20">
        <f ca="1">IFERROR(
   IF(
     OR(ISBLANK(P1037),ISBLANK(Q1037)),
     "",
     IF(
       AND(AB1037&lt;&gt;"",OR(W1037="Terminé",W1037="En cours")),
       VLOOKUP(AD1037,Setup_ScoreExactBonus!A:D,4,FALSE),
       0
     )),
  0)</f>
        <v>0</v>
      </c>
      <c r="AF1037" s="21">
        <f t="shared" ca="1" si="95"/>
        <v>0</v>
      </c>
      <c r="AG1037" s="21">
        <f ca="1">SUMIFS(AF$2:AF1037,D$2:D1037,D1037)</f>
        <v>1382</v>
      </c>
    </row>
    <row r="1038" spans="1:33" hidden="1" x14ac:dyDescent="0.35">
      <c r="A1038" s="21">
        <f>IF(ISBLANK(B1038),"",COUNTIF(B$2:B1038,B1038))-1</f>
        <v>38</v>
      </c>
      <c r="B1038" s="27">
        <v>11</v>
      </c>
      <c r="C1038" s="10">
        <f>VLOOKUP($A1038+IF($A1038=0,1,0),Database!$A:$Y,7,FALSE)</f>
        <v>46194.875</v>
      </c>
      <c r="D1038" s="21" t="str">
        <f>VLOOKUP(Pronostics!$B1038,Setup_MPP!$A:$G,3,FALSE)</f>
        <v>Kinsley91</v>
      </c>
      <c r="E1038" s="21" t="str">
        <f>VLOOKUP(Pronostics!$B1038,Setup_MPP!$A:$G,2,FALSE)</f>
        <v>Kinsley ROQUE</v>
      </c>
      <c r="F1038" s="21" t="str">
        <f>VLOOKUP($B1038,Setup_MPP!$A:$E,4,FALSE)</f>
        <v>#CBEBBA</v>
      </c>
      <c r="G1038" s="21" t="str">
        <f>VLOOKUP($B1038,Setup_MPP!$A:$E,5,FALSE)</f>
        <v>#70BC6E</v>
      </c>
      <c r="H1038" s="21" t="str">
        <f>IFERROR(IF(AND(A1038&gt;=1,A1038&lt;=104),VLOOKUP($A1038,Location!$A:$J,6,FALSE),IF(A1038=0,"Avant l'ouverture",IF(OR(A1038=105,A1038=106),"Bonus"))),"")</f>
        <v>Tour 2</v>
      </c>
      <c r="I1038" s="21" t="str">
        <f>IF(LEFT(H1038,4)="Tour",VLOOKUP(A1038,Database!$A:$C,3,FALSE),"")</f>
        <v>G</v>
      </c>
      <c r="J1038" s="21" t="str">
        <f>VLOOKUP($A1038,Location!$A:$J,7,FALSE)</f>
        <v>Belgique</v>
      </c>
      <c r="K1038" s="21" t="str">
        <f>IFERROR(VLOOKUP(J1038,Setup_Team!$B:$C,2,FALSE), "TDB")</f>
        <v>BEL</v>
      </c>
      <c r="L1038" s="21" t="str">
        <f>VLOOKUP($A1038,Location!$A:$J,8,FALSE)</f>
        <v>Iran</v>
      </c>
      <c r="M1038" s="21" t="str">
        <f>IFERROR(VLOOKUP(L1038,Setup_Team!$B:$C,2,FALSE), "TDB")</f>
        <v>IRN</v>
      </c>
      <c r="N1038" s="21" t="str">
        <f>VLOOKUP($A1038,Location!$A:$J,9,FALSE)</f>
        <v>Inglewood, Los Angeles, California</v>
      </c>
      <c r="O1038" s="21" t="str">
        <f>VLOOKUP($A1038,Location!$A:$J,10,FALSE)</f>
        <v>SoFi Stadium</v>
      </c>
      <c r="P1038" s="27">
        <v>2</v>
      </c>
      <c r="Q1038" s="27">
        <v>0</v>
      </c>
      <c r="R1038" s="27" t="str">
        <f t="shared" si="97"/>
        <v>2-0</v>
      </c>
      <c r="S1038" s="21">
        <v>0</v>
      </c>
      <c r="T1038" s="20">
        <f>VLOOKUP($A1038,Database!$A:$Y,10,FALSE)</f>
        <v>39</v>
      </c>
      <c r="U1038" s="20">
        <f>VLOOKUP($A1038,Database!$A:$Y,11,FALSE)</f>
        <v>138</v>
      </c>
      <c r="V1038" s="20">
        <f>VLOOKUP($A1038,Database!$A:$Y,12,FALSE)</f>
        <v>171</v>
      </c>
      <c r="W1038" s="20" t="str">
        <f>VLOOKUP(A1038,Database!A:M,13,FALSE)</f>
        <v>Terminé</v>
      </c>
      <c r="X1038" s="20">
        <f>VLOOKUP($A1038,Database!$A:$Y,20,FALSE)</f>
        <v>0</v>
      </c>
      <c r="Y1038" s="20">
        <f>VLOOKUP($A1038,Database!$A:$Y,21,FALSE)</f>
        <v>0</v>
      </c>
      <c r="Z1038" s="20">
        <f t="shared" si="96"/>
        <v>0</v>
      </c>
      <c r="AA1038" s="20">
        <f t="shared" si="92"/>
        <v>0</v>
      </c>
      <c r="AB1038" s="20">
        <f t="shared" ca="1" si="93"/>
        <v>0</v>
      </c>
      <c r="AC1038" s="20">
        <f t="shared" ca="1" si="94"/>
        <v>0</v>
      </c>
      <c r="AD1038" s="20" t="str">
        <f ca="1">IF(AC1038=0,"",IF(OR(ISBLANK(P1038),ISBLANK(Q1038)),"",IF(ISBLANK(VLOOKUP(A1038,Database!A:AA,22,FALSE)),"",VLOOKUP(A1038,Database!A:AA,22,FALSE))))</f>
        <v/>
      </c>
      <c r="AE1038" s="20">
        <f ca="1">IFERROR(
   IF(
     OR(ISBLANK(P1038),ISBLANK(Q1038)),
     "",
     IF(
       AND(AB1038&lt;&gt;"",OR(W1038="Terminé",W1038="En cours")),
       VLOOKUP(AD1038,Setup_ScoreExactBonus!A:D,4,FALSE),
       0
     )),
  0)</f>
        <v>0</v>
      </c>
      <c r="AF1038" s="21">
        <f t="shared" ca="1" si="95"/>
        <v>0</v>
      </c>
      <c r="AG1038" s="21">
        <f ca="1">SUMIFS(AF$2:AF1038,D$2:D1038,D1038)</f>
        <v>1643</v>
      </c>
    </row>
    <row r="1039" spans="1:33" hidden="1" x14ac:dyDescent="0.35">
      <c r="A1039" s="21">
        <f>IF(ISBLANK(B1039),"",COUNTIF(B$2:B1039,B1039))-1</f>
        <v>38</v>
      </c>
      <c r="B1039" s="27">
        <v>12</v>
      </c>
      <c r="C1039" s="10">
        <f>VLOOKUP($A1039+IF($A1039=0,1,0),Database!$A:$Y,7,FALSE)</f>
        <v>46194.875</v>
      </c>
      <c r="D1039" s="21" t="str">
        <f>VLOOKUP(Pronostics!$B1039,Setup_MPP!$A:$G,3,FALSE)</f>
        <v>Jaouad1</v>
      </c>
      <c r="E1039" s="21" t="str">
        <f>VLOOKUP(Pronostics!$B1039,Setup_MPP!$A:$G,2,FALSE)</f>
        <v>Jaouad SETTI</v>
      </c>
      <c r="F1039" s="21" t="str">
        <f>VLOOKUP($B1039,Setup_MPP!$A:$E,4,FALSE)</f>
        <v>#C2D4FF</v>
      </c>
      <c r="G1039" s="21" t="str">
        <f>VLOOKUP($B1039,Setup_MPP!$A:$E,5,FALSE)</f>
        <v>#6586D5</v>
      </c>
      <c r="H1039" s="21" t="str">
        <f>IFERROR(IF(AND(A1039&gt;=1,A1039&lt;=104),VLOOKUP($A1039,Location!$A:$J,6,FALSE),IF(A1039=0,"Avant l'ouverture",IF(OR(A1039=105,A1039=106),"Bonus"))),"")</f>
        <v>Tour 2</v>
      </c>
      <c r="I1039" s="21" t="str">
        <f>IF(LEFT(H1039,4)="Tour",VLOOKUP(A1039,Database!$A:$C,3,FALSE),"")</f>
        <v>G</v>
      </c>
      <c r="J1039" s="21" t="str">
        <f>VLOOKUP($A1039,Location!$A:$J,7,FALSE)</f>
        <v>Belgique</v>
      </c>
      <c r="K1039" s="21" t="str">
        <f>IFERROR(VLOOKUP(J1039,Setup_Team!$B:$C,2,FALSE), "TDB")</f>
        <v>BEL</v>
      </c>
      <c r="L1039" s="21" t="str">
        <f>VLOOKUP($A1039,Location!$A:$J,8,FALSE)</f>
        <v>Iran</v>
      </c>
      <c r="M1039" s="21" t="str">
        <f>IFERROR(VLOOKUP(L1039,Setup_Team!$B:$C,2,FALSE), "TDB")</f>
        <v>IRN</v>
      </c>
      <c r="N1039" s="21" t="str">
        <f>VLOOKUP($A1039,Location!$A:$J,9,FALSE)</f>
        <v>Inglewood, Los Angeles, California</v>
      </c>
      <c r="O1039" s="21" t="str">
        <f>VLOOKUP($A1039,Location!$A:$J,10,FALSE)</f>
        <v>SoFi Stadium</v>
      </c>
      <c r="P1039" s="27">
        <v>4</v>
      </c>
      <c r="Q1039" s="27">
        <v>1</v>
      </c>
      <c r="R1039" s="27" t="str">
        <f t="shared" si="97"/>
        <v>4-1</v>
      </c>
      <c r="S1039" s="21">
        <v>0</v>
      </c>
      <c r="T1039" s="20">
        <f>VLOOKUP($A1039,Database!$A:$Y,10,FALSE)</f>
        <v>39</v>
      </c>
      <c r="U1039" s="20">
        <f>VLOOKUP($A1039,Database!$A:$Y,11,FALSE)</f>
        <v>138</v>
      </c>
      <c r="V1039" s="20">
        <f>VLOOKUP($A1039,Database!$A:$Y,12,FALSE)</f>
        <v>171</v>
      </c>
      <c r="W1039" s="20" t="str">
        <f>VLOOKUP(A1039,Database!A:M,13,FALSE)</f>
        <v>Terminé</v>
      </c>
      <c r="X1039" s="20">
        <f>VLOOKUP($A1039,Database!$A:$Y,20,FALSE)</f>
        <v>0</v>
      </c>
      <c r="Y1039" s="20">
        <f>VLOOKUP($A1039,Database!$A:$Y,21,FALSE)</f>
        <v>0</v>
      </c>
      <c r="Z1039" s="20">
        <f t="shared" si="96"/>
        <v>0</v>
      </c>
      <c r="AA1039" s="20">
        <f t="shared" si="92"/>
        <v>0</v>
      </c>
      <c r="AB1039" s="20">
        <f t="shared" ca="1" si="93"/>
        <v>0</v>
      </c>
      <c r="AC1039" s="20">
        <f t="shared" ca="1" si="94"/>
        <v>0</v>
      </c>
      <c r="AD1039" s="20" t="str">
        <f ca="1">IF(AC1039=0,"",IF(OR(ISBLANK(P1039),ISBLANK(Q1039)),"",IF(ISBLANK(VLOOKUP(A1039,Database!A:AA,22,FALSE)),"",VLOOKUP(A1039,Database!A:AA,22,FALSE))))</f>
        <v/>
      </c>
      <c r="AE1039" s="20">
        <f ca="1">IFERROR(
   IF(
     OR(ISBLANK(P1039),ISBLANK(Q1039)),
     "",
     IF(
       AND(AB1039&lt;&gt;"",OR(W1039="Terminé",W1039="En cours")),
       VLOOKUP(AD1039,Setup_ScoreExactBonus!A:D,4,FALSE),
       0
     )),
  0)</f>
        <v>0</v>
      </c>
      <c r="AF1039" s="21">
        <f t="shared" ca="1" si="95"/>
        <v>0</v>
      </c>
      <c r="AG1039" s="21">
        <f ca="1">SUMIFS(AF$2:AF1039,D$2:D1039,D1039)</f>
        <v>1788</v>
      </c>
    </row>
    <row r="1040" spans="1:33" hidden="1" x14ac:dyDescent="0.35">
      <c r="A1040" s="21">
        <f>IF(ISBLANK(B1040),"",COUNTIF(B$2:B1040,B1040))-1</f>
        <v>38</v>
      </c>
      <c r="B1040" s="27">
        <v>13</v>
      </c>
      <c r="C1040" s="10">
        <f>VLOOKUP($A1040+IF($A1040=0,1,0),Database!$A:$Y,7,FALSE)</f>
        <v>46194.875</v>
      </c>
      <c r="D1040" s="21" t="str">
        <f>VLOOKUP(Pronostics!$B1040,Setup_MPP!$A:$G,3,FALSE)</f>
        <v>Julien_I</v>
      </c>
      <c r="E1040" s="21" t="str">
        <f>VLOOKUP(Pronostics!$B1040,Setup_MPP!$A:$G,2,FALSE)</f>
        <v>Julien INGE</v>
      </c>
      <c r="F1040" s="21" t="str">
        <f>VLOOKUP($B1040,Setup_MPP!$A:$E,4,FALSE)</f>
        <v>#C1E0EF</v>
      </c>
      <c r="G1040" s="21" t="str">
        <f>VLOOKUP($B1040,Setup_MPP!$A:$E,5,FALSE)</f>
        <v>#4F91B2</v>
      </c>
      <c r="H1040" s="21" t="str">
        <f>IFERROR(IF(AND(A1040&gt;=1,A1040&lt;=104),VLOOKUP($A1040,Location!$A:$J,6,FALSE),IF(A1040=0,"Avant l'ouverture",IF(OR(A1040=105,A1040=106),"Bonus"))),"")</f>
        <v>Tour 2</v>
      </c>
      <c r="I1040" s="21" t="str">
        <f>IF(LEFT(H1040,4)="Tour",VLOOKUP(A1040,Database!$A:$C,3,FALSE),"")</f>
        <v>G</v>
      </c>
      <c r="J1040" s="21" t="str">
        <f>VLOOKUP($A1040,Location!$A:$J,7,FALSE)</f>
        <v>Belgique</v>
      </c>
      <c r="K1040" s="21" t="str">
        <f>IFERROR(VLOOKUP(J1040,Setup_Team!$B:$C,2,FALSE), "TDB")</f>
        <v>BEL</v>
      </c>
      <c r="L1040" s="21" t="str">
        <f>VLOOKUP($A1040,Location!$A:$J,8,FALSE)</f>
        <v>Iran</v>
      </c>
      <c r="M1040" s="21" t="str">
        <f>IFERROR(VLOOKUP(L1040,Setup_Team!$B:$C,2,FALSE), "TDB")</f>
        <v>IRN</v>
      </c>
      <c r="N1040" s="21" t="str">
        <f>VLOOKUP($A1040,Location!$A:$J,9,FALSE)</f>
        <v>Inglewood, Los Angeles, California</v>
      </c>
      <c r="O1040" s="21" t="str">
        <f>VLOOKUP($A1040,Location!$A:$J,10,FALSE)</f>
        <v>SoFi Stadium</v>
      </c>
      <c r="P1040" s="27">
        <v>3</v>
      </c>
      <c r="Q1040" s="27">
        <v>0</v>
      </c>
      <c r="R1040" s="27" t="str">
        <f t="shared" si="97"/>
        <v>3-0</v>
      </c>
      <c r="S1040" s="21">
        <v>0</v>
      </c>
      <c r="T1040" s="20">
        <f>VLOOKUP($A1040,Database!$A:$Y,10,FALSE)</f>
        <v>39</v>
      </c>
      <c r="U1040" s="20">
        <f>VLOOKUP($A1040,Database!$A:$Y,11,FALSE)</f>
        <v>138</v>
      </c>
      <c r="V1040" s="20">
        <f>VLOOKUP($A1040,Database!$A:$Y,12,FALSE)</f>
        <v>171</v>
      </c>
      <c r="W1040" s="20" t="str">
        <f>VLOOKUP(A1040,Database!A:M,13,FALSE)</f>
        <v>Terminé</v>
      </c>
      <c r="X1040" s="20">
        <f>VLOOKUP($A1040,Database!$A:$Y,20,FALSE)</f>
        <v>0</v>
      </c>
      <c r="Y1040" s="20">
        <f>VLOOKUP($A1040,Database!$A:$Y,21,FALSE)</f>
        <v>0</v>
      </c>
      <c r="Z1040" s="20">
        <f t="shared" si="96"/>
        <v>0</v>
      </c>
      <c r="AA1040" s="20">
        <f t="shared" si="92"/>
        <v>0</v>
      </c>
      <c r="AB1040" s="20">
        <f t="shared" ca="1" si="93"/>
        <v>0</v>
      </c>
      <c r="AC1040" s="20">
        <f t="shared" ca="1" si="94"/>
        <v>0</v>
      </c>
      <c r="AD1040" s="20" t="str">
        <f ca="1">IF(AC1040=0,"",IF(OR(ISBLANK(P1040),ISBLANK(Q1040)),"",IF(ISBLANK(VLOOKUP(A1040,Database!A:AA,22,FALSE)),"",VLOOKUP(A1040,Database!A:AA,22,FALSE))))</f>
        <v/>
      </c>
      <c r="AE1040" s="20">
        <f ca="1">IFERROR(
   IF(
     OR(ISBLANK(P1040),ISBLANK(Q1040)),
     "",
     IF(
       AND(AB1040&lt;&gt;"",OR(W1040="Terminé",W1040="En cours")),
       VLOOKUP(AD1040,Setup_ScoreExactBonus!A:D,4,FALSE),
       0
     )),
  0)</f>
        <v>0</v>
      </c>
      <c r="AF1040" s="21">
        <f t="shared" ca="1" si="95"/>
        <v>0</v>
      </c>
      <c r="AG1040" s="21">
        <f ca="1">SUMIFS(AF$2:AF1040,D$2:D1040,D1040)</f>
        <v>1766</v>
      </c>
    </row>
    <row r="1041" spans="1:33" hidden="1" x14ac:dyDescent="0.35">
      <c r="A1041" s="21">
        <f>IF(ISBLANK(B1041),"",COUNTIF(B$2:B1041,B1041))-1</f>
        <v>38</v>
      </c>
      <c r="B1041" s="27">
        <v>14</v>
      </c>
      <c r="C1041" s="10">
        <f>VLOOKUP($A1041+IF($A1041=0,1,0),Database!$A:$Y,7,FALSE)</f>
        <v>46194.875</v>
      </c>
      <c r="D1041" s="21" t="str">
        <f>VLOOKUP(Pronostics!$B1041,Setup_MPP!$A:$G,3,FALSE)</f>
        <v>MarieEYT</v>
      </c>
      <c r="E1041" s="21" t="str">
        <f>VLOOKUP(Pronostics!$B1041,Setup_MPP!$A:$G,2,FALSE)</f>
        <v>Marie EXBRAYAT</v>
      </c>
      <c r="F1041" s="21" t="str">
        <f>VLOOKUP($B1041,Setup_MPP!$A:$E,4,FALSE)</f>
        <v>#FFAFD2</v>
      </c>
      <c r="G1041" s="21" t="str">
        <f>VLOOKUP($B1041,Setup_MPP!$A:$E,5,FALSE)</f>
        <v>#F2589B</v>
      </c>
      <c r="H1041" s="21" t="str">
        <f>IFERROR(IF(AND(A1041&gt;=1,A1041&lt;=104),VLOOKUP($A1041,Location!$A:$J,6,FALSE),IF(A1041=0,"Avant l'ouverture",IF(OR(A1041=105,A1041=106),"Bonus"))),"")</f>
        <v>Tour 2</v>
      </c>
      <c r="I1041" s="21" t="str">
        <f>IF(LEFT(H1041,4)="Tour",VLOOKUP(A1041,Database!$A:$C,3,FALSE),"")</f>
        <v>G</v>
      </c>
      <c r="J1041" s="21" t="str">
        <f>VLOOKUP($A1041,Location!$A:$J,7,FALSE)</f>
        <v>Belgique</v>
      </c>
      <c r="K1041" s="21" t="str">
        <f>IFERROR(VLOOKUP(J1041,Setup_Team!$B:$C,2,FALSE), "TDB")</f>
        <v>BEL</v>
      </c>
      <c r="L1041" s="21" t="str">
        <f>VLOOKUP($A1041,Location!$A:$J,8,FALSE)</f>
        <v>Iran</v>
      </c>
      <c r="M1041" s="21" t="str">
        <f>IFERROR(VLOOKUP(L1041,Setup_Team!$B:$C,2,FALSE), "TDB")</f>
        <v>IRN</v>
      </c>
      <c r="N1041" s="21" t="str">
        <f>VLOOKUP($A1041,Location!$A:$J,9,FALSE)</f>
        <v>Inglewood, Los Angeles, California</v>
      </c>
      <c r="O1041" s="21" t="str">
        <f>VLOOKUP($A1041,Location!$A:$J,10,FALSE)</f>
        <v>SoFi Stadium</v>
      </c>
      <c r="P1041" s="27">
        <v>3</v>
      </c>
      <c r="Q1041" s="27">
        <v>1</v>
      </c>
      <c r="R1041" s="27" t="str">
        <f t="shared" si="97"/>
        <v>3-1</v>
      </c>
      <c r="S1041" s="21">
        <v>0</v>
      </c>
      <c r="T1041" s="20">
        <f>VLOOKUP($A1041,Database!$A:$Y,10,FALSE)</f>
        <v>39</v>
      </c>
      <c r="U1041" s="20">
        <f>VLOOKUP($A1041,Database!$A:$Y,11,FALSE)</f>
        <v>138</v>
      </c>
      <c r="V1041" s="20">
        <f>VLOOKUP($A1041,Database!$A:$Y,12,FALSE)</f>
        <v>171</v>
      </c>
      <c r="W1041" s="20" t="str">
        <f>VLOOKUP(A1041,Database!A:M,13,FALSE)</f>
        <v>Terminé</v>
      </c>
      <c r="X1041" s="20">
        <f>VLOOKUP($A1041,Database!$A:$Y,20,FALSE)</f>
        <v>0</v>
      </c>
      <c r="Y1041" s="20">
        <f>VLOOKUP($A1041,Database!$A:$Y,21,FALSE)</f>
        <v>0</v>
      </c>
      <c r="Z1041" s="20">
        <f t="shared" si="96"/>
        <v>0</v>
      </c>
      <c r="AA1041" s="20">
        <f t="shared" si="92"/>
        <v>0</v>
      </c>
      <c r="AB1041" s="20">
        <f t="shared" ca="1" si="93"/>
        <v>0</v>
      </c>
      <c r="AC1041" s="20">
        <f t="shared" ca="1" si="94"/>
        <v>0</v>
      </c>
      <c r="AD1041" s="20" t="str">
        <f ca="1">IF(AC1041=0,"",IF(OR(ISBLANK(P1041),ISBLANK(Q1041)),"",IF(ISBLANK(VLOOKUP(A1041,Database!A:AA,22,FALSE)),"",VLOOKUP(A1041,Database!A:AA,22,FALSE))))</f>
        <v/>
      </c>
      <c r="AE1041" s="20">
        <f ca="1">IFERROR(
   IF(
     OR(ISBLANK(P1041),ISBLANK(Q1041)),
     "",
     IF(
       AND(AB1041&lt;&gt;"",OR(W1041="Terminé",W1041="En cours")),
       VLOOKUP(AD1041,Setup_ScoreExactBonus!A:D,4,FALSE),
       0
     )),
  0)</f>
        <v>0</v>
      </c>
      <c r="AF1041" s="21">
        <f t="shared" ca="1" si="95"/>
        <v>0</v>
      </c>
      <c r="AG1041" s="21">
        <f ca="1">SUMIFS(AF$2:AF1041,D$2:D1041,D1041)</f>
        <v>1551</v>
      </c>
    </row>
    <row r="1042" spans="1:33" hidden="1" x14ac:dyDescent="0.35">
      <c r="A1042" s="21">
        <f>IF(ISBLANK(B1042),"",COUNTIF(B$2:B1042,B1042))-1</f>
        <v>38</v>
      </c>
      <c r="B1042" s="27">
        <v>15</v>
      </c>
      <c r="C1042" s="10">
        <f>VLOOKUP($A1042+IF($A1042=0,1,0),Database!$A:$Y,7,FALSE)</f>
        <v>46194.875</v>
      </c>
      <c r="D1042" s="21" t="str">
        <f>VLOOKUP(Pronostics!$B1042,Setup_MPP!$A:$G,3,FALSE)</f>
        <v>Amino28</v>
      </c>
      <c r="E1042" s="21" t="str">
        <f>VLOOKUP(Pronostics!$B1042,Setup_MPP!$A:$G,2,FALSE)</f>
        <v>Amine ZARROUKI</v>
      </c>
      <c r="F1042" s="21" t="str">
        <f>VLOOKUP($B1042,Setup_MPP!$A:$E,4,FALSE)</f>
        <v>#FF9898</v>
      </c>
      <c r="G1042" s="21" t="str">
        <f>VLOOKUP($B1042,Setup_MPP!$A:$E,5,FALSE)</f>
        <v>#FF5D5D</v>
      </c>
      <c r="H1042" s="21" t="str">
        <f>IFERROR(IF(AND(A1042&gt;=1,A1042&lt;=104),VLOOKUP($A1042,Location!$A:$J,6,FALSE),IF(A1042=0,"Avant l'ouverture",IF(OR(A1042=105,A1042=106),"Bonus"))),"")</f>
        <v>Tour 2</v>
      </c>
      <c r="I1042" s="21" t="str">
        <f>IF(LEFT(H1042,4)="Tour",VLOOKUP(A1042,Database!$A:$C,3,FALSE),"")</f>
        <v>G</v>
      </c>
      <c r="J1042" s="21" t="str">
        <f>VLOOKUP($A1042,Location!$A:$J,7,FALSE)</f>
        <v>Belgique</v>
      </c>
      <c r="K1042" s="21" t="str">
        <f>IFERROR(VLOOKUP(J1042,Setup_Team!$B:$C,2,FALSE), "TDB")</f>
        <v>BEL</v>
      </c>
      <c r="L1042" s="21" t="str">
        <f>VLOOKUP($A1042,Location!$A:$J,8,FALSE)</f>
        <v>Iran</v>
      </c>
      <c r="M1042" s="21" t="str">
        <f>IFERROR(VLOOKUP(L1042,Setup_Team!$B:$C,2,FALSE), "TDB")</f>
        <v>IRN</v>
      </c>
      <c r="N1042" s="21" t="str">
        <f>VLOOKUP($A1042,Location!$A:$J,9,FALSE)</f>
        <v>Inglewood, Los Angeles, California</v>
      </c>
      <c r="O1042" s="21" t="str">
        <f>VLOOKUP($A1042,Location!$A:$J,10,FALSE)</f>
        <v>SoFi Stadium</v>
      </c>
      <c r="P1042" s="27">
        <v>3</v>
      </c>
      <c r="Q1042" s="27">
        <v>0</v>
      </c>
      <c r="R1042" s="27" t="str">
        <f t="shared" si="97"/>
        <v>3-0</v>
      </c>
      <c r="S1042" s="21">
        <v>0</v>
      </c>
      <c r="T1042" s="20">
        <f>VLOOKUP($A1042,Database!$A:$Y,10,FALSE)</f>
        <v>39</v>
      </c>
      <c r="U1042" s="20">
        <f>VLOOKUP($A1042,Database!$A:$Y,11,FALSE)</f>
        <v>138</v>
      </c>
      <c r="V1042" s="20">
        <f>VLOOKUP($A1042,Database!$A:$Y,12,FALSE)</f>
        <v>171</v>
      </c>
      <c r="W1042" s="20" t="str">
        <f>VLOOKUP(A1042,Database!A:M,13,FALSE)</f>
        <v>Terminé</v>
      </c>
      <c r="X1042" s="20">
        <f>VLOOKUP($A1042,Database!$A:$Y,20,FALSE)</f>
        <v>0</v>
      </c>
      <c r="Y1042" s="20">
        <f>VLOOKUP($A1042,Database!$A:$Y,21,FALSE)</f>
        <v>0</v>
      </c>
      <c r="Z1042" s="20">
        <f t="shared" si="96"/>
        <v>0</v>
      </c>
      <c r="AA1042" s="20">
        <f t="shared" si="92"/>
        <v>0</v>
      </c>
      <c r="AB1042" s="20">
        <f t="shared" ca="1" si="93"/>
        <v>0</v>
      </c>
      <c r="AC1042" s="20">
        <f t="shared" ca="1" si="94"/>
        <v>0</v>
      </c>
      <c r="AD1042" s="20" t="str">
        <f ca="1">IF(AC1042=0,"",IF(OR(ISBLANK(P1042),ISBLANK(Q1042)),"",IF(ISBLANK(VLOOKUP(A1042,Database!A:AA,22,FALSE)),"",VLOOKUP(A1042,Database!A:AA,22,FALSE))))</f>
        <v/>
      </c>
      <c r="AE1042" s="20">
        <f ca="1">IFERROR(
   IF(
     OR(ISBLANK(P1042),ISBLANK(Q1042)),
     "",
     IF(
       AND(AB1042&lt;&gt;"",OR(W1042="Terminé",W1042="En cours")),
       VLOOKUP(AD1042,Setup_ScoreExactBonus!A:D,4,FALSE),
       0
     )),
  0)</f>
        <v>0</v>
      </c>
      <c r="AF1042" s="21">
        <f t="shared" ca="1" si="95"/>
        <v>0</v>
      </c>
      <c r="AG1042" s="21">
        <f ca="1">SUMIFS(AF$2:AF1042,D$2:D1042,D1042)</f>
        <v>1436</v>
      </c>
    </row>
    <row r="1043" spans="1:33" hidden="1" x14ac:dyDescent="0.35">
      <c r="A1043" s="21">
        <f>IF(ISBLANK(B1043),"",COUNTIF(B$2:B1043,B1043))-1</f>
        <v>38</v>
      </c>
      <c r="B1043" s="27">
        <v>16</v>
      </c>
      <c r="C1043" s="10">
        <f>VLOOKUP($A1043+IF($A1043=0,1,0),Database!$A:$Y,7,FALSE)</f>
        <v>46194.875</v>
      </c>
      <c r="D1043" s="21" t="str">
        <f>VLOOKUP(Pronostics!$B1043,Setup_MPP!$A:$G,3,FALSE)</f>
        <v>RomaLaura</v>
      </c>
      <c r="E1043" s="21" t="str">
        <f>VLOOKUP(Pronostics!$B1043,Setup_MPP!$A:$G,2,FALSE)</f>
        <v>Laura GIULIANO</v>
      </c>
      <c r="F1043" s="21" t="str">
        <f>VLOOKUP($B1043,Setup_MPP!$A:$E,4,FALSE)</f>
        <v>#86A4FE</v>
      </c>
      <c r="G1043" s="21" t="str">
        <f>VLOOKUP($B1043,Setup_MPP!$A:$E,5,FALSE)</f>
        <v>#3769FF</v>
      </c>
      <c r="H1043" s="21" t="str">
        <f>IFERROR(IF(AND(A1043&gt;=1,A1043&lt;=104),VLOOKUP($A1043,Location!$A:$J,6,FALSE),IF(A1043=0,"Avant l'ouverture",IF(OR(A1043=105,A1043=106),"Bonus"))),"")</f>
        <v>Tour 2</v>
      </c>
      <c r="I1043" s="21" t="str">
        <f>IF(LEFT(H1043,4)="Tour",VLOOKUP(A1043,Database!$A:$C,3,FALSE),"")</f>
        <v>G</v>
      </c>
      <c r="J1043" s="21" t="str">
        <f>VLOOKUP($A1043,Location!$A:$J,7,FALSE)</f>
        <v>Belgique</v>
      </c>
      <c r="K1043" s="21" t="str">
        <f>IFERROR(VLOOKUP(J1043,Setup_Team!$B:$C,2,FALSE), "TDB")</f>
        <v>BEL</v>
      </c>
      <c r="L1043" s="21" t="str">
        <f>VLOOKUP($A1043,Location!$A:$J,8,FALSE)</f>
        <v>Iran</v>
      </c>
      <c r="M1043" s="21" t="str">
        <f>IFERROR(VLOOKUP(L1043,Setup_Team!$B:$C,2,FALSE), "TDB")</f>
        <v>IRN</v>
      </c>
      <c r="N1043" s="21" t="str">
        <f>VLOOKUP($A1043,Location!$A:$J,9,FALSE)</f>
        <v>Inglewood, Los Angeles, California</v>
      </c>
      <c r="O1043" s="21" t="str">
        <f>VLOOKUP($A1043,Location!$A:$J,10,FALSE)</f>
        <v>SoFi Stadium</v>
      </c>
      <c r="P1043" s="27">
        <v>0</v>
      </c>
      <c r="Q1043" s="27">
        <v>1</v>
      </c>
      <c r="R1043" s="27" t="str">
        <f t="shared" si="97"/>
        <v>0-1</v>
      </c>
      <c r="S1043" s="21">
        <v>0</v>
      </c>
      <c r="T1043" s="20">
        <f>VLOOKUP($A1043,Database!$A:$Y,10,FALSE)</f>
        <v>39</v>
      </c>
      <c r="U1043" s="20">
        <f>VLOOKUP($A1043,Database!$A:$Y,11,FALSE)</f>
        <v>138</v>
      </c>
      <c r="V1043" s="20">
        <f>VLOOKUP($A1043,Database!$A:$Y,12,FALSE)</f>
        <v>171</v>
      </c>
      <c r="W1043" s="20" t="str">
        <f>VLOOKUP(A1043,Database!A:M,13,FALSE)</f>
        <v>Terminé</v>
      </c>
      <c r="X1043" s="20">
        <f>VLOOKUP($A1043,Database!$A:$Y,20,FALSE)</f>
        <v>0</v>
      </c>
      <c r="Y1043" s="20">
        <f>VLOOKUP($A1043,Database!$A:$Y,21,FALSE)</f>
        <v>0</v>
      </c>
      <c r="Z1043" s="20">
        <f t="shared" si="96"/>
        <v>0</v>
      </c>
      <c r="AA1043" s="20">
        <f t="shared" si="92"/>
        <v>0</v>
      </c>
      <c r="AB1043" s="20">
        <f t="shared" ca="1" si="93"/>
        <v>0</v>
      </c>
      <c r="AC1043" s="20">
        <f t="shared" ca="1" si="94"/>
        <v>0</v>
      </c>
      <c r="AD1043" s="20" t="str">
        <f ca="1">IF(AC1043=0,"",IF(OR(ISBLANK(P1043),ISBLANK(Q1043)),"",IF(ISBLANK(VLOOKUP(A1043,Database!A:AA,22,FALSE)),"",VLOOKUP(A1043,Database!A:AA,22,FALSE))))</f>
        <v/>
      </c>
      <c r="AE1043" s="20">
        <f ca="1">IFERROR(
   IF(
     OR(ISBLANK(P1043),ISBLANK(Q1043)),
     "",
     IF(
       AND(AB1043&lt;&gt;"",OR(W1043="Terminé",W1043="En cours")),
       VLOOKUP(AD1043,Setup_ScoreExactBonus!A:D,4,FALSE),
       0
     )),
  0)</f>
        <v>0</v>
      </c>
      <c r="AF1043" s="21">
        <f t="shared" ca="1" si="95"/>
        <v>0</v>
      </c>
      <c r="AG1043" s="21">
        <f ca="1">SUMIFS(AF$2:AF1043,D$2:D1043,D1043)</f>
        <v>1057</v>
      </c>
    </row>
    <row r="1044" spans="1:33" hidden="1" x14ac:dyDescent="0.35">
      <c r="A1044" s="21">
        <f>IF(ISBLANK(B1044),"",COUNTIF(B$2:B1044,B1044))-1</f>
        <v>38</v>
      </c>
      <c r="B1044" s="27">
        <v>17</v>
      </c>
      <c r="C1044" s="10">
        <f>VLOOKUP($A1044+IF($A1044=0,1,0),Database!$A:$Y,7,FALSE)</f>
        <v>46194.875</v>
      </c>
      <c r="D1044" s="21" t="str">
        <f>VLOOKUP(Pronostics!$B1044,Setup_MPP!$A:$G,3,FALSE)</f>
        <v>Julien_cri</v>
      </c>
      <c r="E1044" s="21" t="str">
        <f>VLOOKUP(Pronostics!$B1044,Setup_MPP!$A:$G,2,FALSE)</f>
        <v>Julien CRIMOTEL</v>
      </c>
      <c r="F1044" s="21" t="str">
        <f>VLOOKUP($B1044,Setup_MPP!$A:$E,4,FALSE)</f>
        <v>#FFB0B0</v>
      </c>
      <c r="G1044" s="21" t="str">
        <f>VLOOKUP($B1044,Setup_MPP!$A:$E,5,FALSE)</f>
        <v>#F25757</v>
      </c>
      <c r="H1044" s="21" t="str">
        <f>IFERROR(IF(AND(A1044&gt;=1,A1044&lt;=104),VLOOKUP($A1044,Location!$A:$J,6,FALSE),IF(A1044=0,"Avant l'ouverture",IF(OR(A1044=105,A1044=106),"Bonus"))),"")</f>
        <v>Tour 2</v>
      </c>
      <c r="I1044" s="21" t="str">
        <f>IF(LEFT(H1044,4)="Tour",VLOOKUP(A1044,Database!$A:$C,3,FALSE),"")</f>
        <v>G</v>
      </c>
      <c r="J1044" s="21" t="str">
        <f>VLOOKUP($A1044,Location!$A:$J,7,FALSE)</f>
        <v>Belgique</v>
      </c>
      <c r="K1044" s="21" t="str">
        <f>IFERROR(VLOOKUP(J1044,Setup_Team!$B:$C,2,FALSE), "TDB")</f>
        <v>BEL</v>
      </c>
      <c r="L1044" s="21" t="str">
        <f>VLOOKUP($A1044,Location!$A:$J,8,FALSE)</f>
        <v>Iran</v>
      </c>
      <c r="M1044" s="21" t="str">
        <f>IFERROR(VLOOKUP(L1044,Setup_Team!$B:$C,2,FALSE), "TDB")</f>
        <v>IRN</v>
      </c>
      <c r="N1044" s="21" t="str">
        <f>VLOOKUP($A1044,Location!$A:$J,9,FALSE)</f>
        <v>Inglewood, Los Angeles, California</v>
      </c>
      <c r="O1044" s="21" t="str">
        <f>VLOOKUP($A1044,Location!$A:$J,10,FALSE)</f>
        <v>SoFi Stadium</v>
      </c>
      <c r="P1044" s="27">
        <v>4</v>
      </c>
      <c r="Q1044" s="27">
        <v>0</v>
      </c>
      <c r="R1044" s="27" t="str">
        <f t="shared" si="97"/>
        <v>4-0</v>
      </c>
      <c r="S1044" s="21">
        <v>0</v>
      </c>
      <c r="T1044" s="20">
        <f>VLOOKUP($A1044,Database!$A:$Y,10,FALSE)</f>
        <v>39</v>
      </c>
      <c r="U1044" s="20">
        <f>VLOOKUP($A1044,Database!$A:$Y,11,FALSE)</f>
        <v>138</v>
      </c>
      <c r="V1044" s="20">
        <f>VLOOKUP($A1044,Database!$A:$Y,12,FALSE)</f>
        <v>171</v>
      </c>
      <c r="W1044" s="20" t="str">
        <f>VLOOKUP(A1044,Database!A:M,13,FALSE)</f>
        <v>Terminé</v>
      </c>
      <c r="X1044" s="20">
        <f>VLOOKUP($A1044,Database!$A:$Y,20,FALSE)</f>
        <v>0</v>
      </c>
      <c r="Y1044" s="20">
        <f>VLOOKUP($A1044,Database!$A:$Y,21,FALSE)</f>
        <v>0</v>
      </c>
      <c r="Z1044" s="20">
        <f t="shared" si="96"/>
        <v>0</v>
      </c>
      <c r="AA1044" s="20">
        <f t="shared" si="92"/>
        <v>0</v>
      </c>
      <c r="AB1044" s="20">
        <f t="shared" ca="1" si="93"/>
        <v>0</v>
      </c>
      <c r="AC1044" s="20">
        <f t="shared" ca="1" si="94"/>
        <v>0</v>
      </c>
      <c r="AD1044" s="20" t="str">
        <f ca="1">IF(AC1044=0,"",IF(OR(ISBLANK(P1044),ISBLANK(Q1044)),"",IF(ISBLANK(VLOOKUP(A1044,Database!A:AA,22,FALSE)),"",VLOOKUP(A1044,Database!A:AA,22,FALSE))))</f>
        <v/>
      </c>
      <c r="AE1044" s="20">
        <f ca="1">IFERROR(
   IF(
     OR(ISBLANK(P1044),ISBLANK(Q1044)),
     "",
     IF(
       AND(AB1044&lt;&gt;"",OR(W1044="Terminé",W1044="En cours")),
       VLOOKUP(AD1044,Setup_ScoreExactBonus!A:D,4,FALSE),
       0
     )),
  0)</f>
        <v>0</v>
      </c>
      <c r="AF1044" s="21">
        <f t="shared" ca="1" si="95"/>
        <v>0</v>
      </c>
      <c r="AG1044" s="21">
        <f ca="1">SUMIFS(AF$2:AF1044,D$2:D1044,D1044)</f>
        <v>1278</v>
      </c>
    </row>
    <row r="1045" spans="1:33" hidden="1" x14ac:dyDescent="0.35">
      <c r="A1045" s="21">
        <f>IF(ISBLANK(B1045),"",COUNTIF(B$2:B1045,B1045))-1</f>
        <v>38</v>
      </c>
      <c r="B1045" s="27">
        <v>18</v>
      </c>
      <c r="C1045" s="10">
        <f>VLOOKUP($A1045+IF($A1045=0,1,0),Database!$A:$Y,7,FALSE)</f>
        <v>46194.875</v>
      </c>
      <c r="D1045" s="21" t="str">
        <f>VLOOKUP(Pronostics!$B1045,Setup_MPP!$A:$G,3,FALSE)</f>
        <v>Cartone</v>
      </c>
      <c r="E1045" s="21" t="str">
        <f>VLOOKUP(Pronostics!$B1045,Setup_MPP!$A:$G,2,FALSE)</f>
        <v>Quentin CARTON</v>
      </c>
      <c r="F1045" s="21" t="str">
        <f>VLOOKUP($B1045,Setup_MPP!$A:$E,4,FALSE)</f>
        <v>#F0BC42</v>
      </c>
      <c r="G1045" s="21" t="str">
        <f>VLOOKUP($B1045,Setup_MPP!$A:$E,5,FALSE)</f>
        <v>#8E1F2F</v>
      </c>
      <c r="H1045" s="21" t="str">
        <f>IFERROR(IF(AND(A1045&gt;=1,A1045&lt;=104),VLOOKUP($A1045,Location!$A:$J,6,FALSE),IF(A1045=0,"Avant l'ouverture",IF(OR(A1045=105,A1045=106),"Bonus"))),"")</f>
        <v>Tour 2</v>
      </c>
      <c r="I1045" s="21" t="str">
        <f>IF(LEFT(H1045,4)="Tour",VLOOKUP(A1045,Database!$A:$C,3,FALSE),"")</f>
        <v>G</v>
      </c>
      <c r="J1045" s="21" t="str">
        <f>VLOOKUP($A1045,Location!$A:$J,7,FALSE)</f>
        <v>Belgique</v>
      </c>
      <c r="K1045" s="21" t="str">
        <f>IFERROR(VLOOKUP(J1045,Setup_Team!$B:$C,2,FALSE), "TDB")</f>
        <v>BEL</v>
      </c>
      <c r="L1045" s="21" t="str">
        <f>VLOOKUP($A1045,Location!$A:$J,8,FALSE)</f>
        <v>Iran</v>
      </c>
      <c r="M1045" s="21" t="str">
        <f>IFERROR(VLOOKUP(L1045,Setup_Team!$B:$C,2,FALSE), "TDB")</f>
        <v>IRN</v>
      </c>
      <c r="N1045" s="21" t="str">
        <f>VLOOKUP($A1045,Location!$A:$J,9,FALSE)</f>
        <v>Inglewood, Los Angeles, California</v>
      </c>
      <c r="O1045" s="21" t="str">
        <f>VLOOKUP($A1045,Location!$A:$J,10,FALSE)</f>
        <v>SoFi Stadium</v>
      </c>
      <c r="P1045" s="27">
        <v>1</v>
      </c>
      <c r="Q1045" s="27">
        <v>1</v>
      </c>
      <c r="R1045" s="27" t="str">
        <f t="shared" si="97"/>
        <v>1-1</v>
      </c>
      <c r="S1045" s="21">
        <v>0</v>
      </c>
      <c r="T1045" s="20">
        <f>VLOOKUP($A1045,Database!$A:$Y,10,FALSE)</f>
        <v>39</v>
      </c>
      <c r="U1045" s="20">
        <f>VLOOKUP($A1045,Database!$A:$Y,11,FALSE)</f>
        <v>138</v>
      </c>
      <c r="V1045" s="20">
        <f>VLOOKUP($A1045,Database!$A:$Y,12,FALSE)</f>
        <v>171</v>
      </c>
      <c r="W1045" s="20" t="str">
        <f>VLOOKUP(A1045,Database!A:M,13,FALSE)</f>
        <v>Terminé</v>
      </c>
      <c r="X1045" s="20">
        <f>VLOOKUP($A1045,Database!$A:$Y,20,FALSE)</f>
        <v>0</v>
      </c>
      <c r="Y1045" s="20">
        <f>VLOOKUP($A1045,Database!$A:$Y,21,FALSE)</f>
        <v>0</v>
      </c>
      <c r="Z1045" s="20">
        <f t="shared" si="96"/>
        <v>0</v>
      </c>
      <c r="AA1045" s="20">
        <f t="shared" si="92"/>
        <v>1</v>
      </c>
      <c r="AB1045" s="20">
        <f t="shared" ca="1" si="93"/>
        <v>138</v>
      </c>
      <c r="AC1045" s="20">
        <f t="shared" ca="1" si="94"/>
        <v>0</v>
      </c>
      <c r="AD1045" s="20" t="str">
        <f ca="1">IF(AC1045=0,"",IF(OR(ISBLANK(P1045),ISBLANK(Q1045)),"",IF(ISBLANK(VLOOKUP(A1045,Database!A:AA,22,FALSE)),"",VLOOKUP(A1045,Database!A:AA,22,FALSE))))</f>
        <v/>
      </c>
      <c r="AE1045" s="20">
        <f ca="1">IFERROR(
   IF(
     OR(ISBLANK(P1045),ISBLANK(Q1045)),
     "",
     IF(
       AND(AB1045&lt;&gt;"",OR(W1045="Terminé",W1045="En cours")),
       VLOOKUP(AD1045,Setup_ScoreExactBonus!A:D,4,FALSE),
       0
     )),
  0)</f>
        <v>0</v>
      </c>
      <c r="AF1045" s="21">
        <f t="shared" ca="1" si="95"/>
        <v>138</v>
      </c>
      <c r="AG1045" s="21">
        <f ca="1">SUMIFS(AF$2:AF1045,D$2:D1045,D1045)</f>
        <v>1698</v>
      </c>
    </row>
    <row r="1046" spans="1:33" hidden="1" x14ac:dyDescent="0.35">
      <c r="A1046" s="21">
        <f>IF(ISBLANK(B1046),"",COUNTIF(B$2:B1046,B1046))-1</f>
        <v>38</v>
      </c>
      <c r="B1046" s="27">
        <v>19</v>
      </c>
      <c r="C1046" s="10">
        <f>VLOOKUP($A1046+IF($A1046=0,1,0),Database!$A:$Y,7,FALSE)</f>
        <v>46194.875</v>
      </c>
      <c r="D1046" s="21" t="str">
        <f>VLOOKUP(Pronostics!$B1046,Setup_MPP!$A:$G,3,FALSE)</f>
        <v>YramVi</v>
      </c>
      <c r="E1046" s="21" t="str">
        <f>VLOOKUP(Pronostics!$B1046,Setup_MPP!$A:$G,2,FALSE)</f>
        <v>Eyram TETSHIE</v>
      </c>
      <c r="F1046" s="21" t="str">
        <f>VLOOKUP($B1046,Setup_MPP!$A:$E,4,FALSE)</f>
        <v>#E8B28F</v>
      </c>
      <c r="G1046" s="21" t="str">
        <f>VLOOKUP($B1046,Setup_MPP!$A:$E,5,FALSE)</f>
        <v>#E65568</v>
      </c>
      <c r="H1046" s="21" t="str">
        <f>IFERROR(IF(AND(A1046&gt;=1,A1046&lt;=104),VLOOKUP($A1046,Location!$A:$J,6,FALSE),IF(A1046=0,"Avant l'ouverture",IF(OR(A1046=105,A1046=106),"Bonus"))),"")</f>
        <v>Tour 2</v>
      </c>
      <c r="I1046" s="21" t="str">
        <f>IF(LEFT(H1046,4)="Tour",VLOOKUP(A1046,Database!$A:$C,3,FALSE),"")</f>
        <v>G</v>
      </c>
      <c r="J1046" s="21" t="str">
        <f>VLOOKUP($A1046,Location!$A:$J,7,FALSE)</f>
        <v>Belgique</v>
      </c>
      <c r="K1046" s="21" t="str">
        <f>IFERROR(VLOOKUP(J1046,Setup_Team!$B:$C,2,FALSE), "TDB")</f>
        <v>BEL</v>
      </c>
      <c r="L1046" s="21" t="str">
        <f>VLOOKUP($A1046,Location!$A:$J,8,FALSE)</f>
        <v>Iran</v>
      </c>
      <c r="M1046" s="21" t="str">
        <f>IFERROR(VLOOKUP(L1046,Setup_Team!$B:$C,2,FALSE), "TDB")</f>
        <v>IRN</v>
      </c>
      <c r="N1046" s="21" t="str">
        <f>VLOOKUP($A1046,Location!$A:$J,9,FALSE)</f>
        <v>Inglewood, Los Angeles, California</v>
      </c>
      <c r="O1046" s="21" t="str">
        <f>VLOOKUP($A1046,Location!$A:$J,10,FALSE)</f>
        <v>SoFi Stadium</v>
      </c>
      <c r="P1046" s="27">
        <v>2</v>
      </c>
      <c r="Q1046" s="27">
        <v>0</v>
      </c>
      <c r="R1046" s="27" t="str">
        <f t="shared" si="97"/>
        <v>2-0</v>
      </c>
      <c r="S1046" s="21">
        <v>0</v>
      </c>
      <c r="T1046" s="20">
        <f>VLOOKUP($A1046,Database!$A:$Y,10,FALSE)</f>
        <v>39</v>
      </c>
      <c r="U1046" s="20">
        <f>VLOOKUP($A1046,Database!$A:$Y,11,FALSE)</f>
        <v>138</v>
      </c>
      <c r="V1046" s="20">
        <f>VLOOKUP($A1046,Database!$A:$Y,12,FALSE)</f>
        <v>171</v>
      </c>
      <c r="W1046" s="20" t="str">
        <f>VLOOKUP(A1046,Database!A:M,13,FALSE)</f>
        <v>Terminé</v>
      </c>
      <c r="X1046" s="20">
        <f>VLOOKUP($A1046,Database!$A:$Y,20,FALSE)</f>
        <v>0</v>
      </c>
      <c r="Y1046" s="20">
        <f>VLOOKUP($A1046,Database!$A:$Y,21,FALSE)</f>
        <v>0</v>
      </c>
      <c r="Z1046" s="20">
        <f t="shared" si="96"/>
        <v>0</v>
      </c>
      <c r="AA1046" s="20">
        <f t="shared" si="92"/>
        <v>0</v>
      </c>
      <c r="AB1046" s="20">
        <f t="shared" ca="1" si="93"/>
        <v>0</v>
      </c>
      <c r="AC1046" s="20">
        <f t="shared" ca="1" si="94"/>
        <v>0</v>
      </c>
      <c r="AD1046" s="20" t="str">
        <f ca="1">IF(AC1046=0,"",IF(OR(ISBLANK(P1046),ISBLANK(Q1046)),"",IF(ISBLANK(VLOOKUP(A1046,Database!A:AA,22,FALSE)),"",VLOOKUP(A1046,Database!A:AA,22,FALSE))))</f>
        <v/>
      </c>
      <c r="AE1046" s="20">
        <f ca="1">IFERROR(
   IF(
     OR(ISBLANK(P1046),ISBLANK(Q1046)),
     "",
     IF(
       AND(AB1046&lt;&gt;"",OR(W1046="Terminé",W1046="En cours")),
       VLOOKUP(AD1046,Setup_ScoreExactBonus!A:D,4,FALSE),
       0
     )),
  0)</f>
        <v>0</v>
      </c>
      <c r="AF1046" s="21">
        <f t="shared" ca="1" si="95"/>
        <v>0</v>
      </c>
      <c r="AG1046" s="21">
        <f ca="1">SUMIFS(AF$2:AF1046,D$2:D1046,D1046)</f>
        <v>1383</v>
      </c>
    </row>
    <row r="1047" spans="1:33" hidden="1" x14ac:dyDescent="0.35">
      <c r="A1047" s="21">
        <f>IF(ISBLANK(B1047),"",COUNTIF(B$2:B1047,B1047))-1</f>
        <v>38</v>
      </c>
      <c r="B1047" s="27">
        <v>20</v>
      </c>
      <c r="C1047" s="10">
        <f>VLOOKUP($A1047+IF($A1047=0,1,0),Database!$A:$Y,7,FALSE)</f>
        <v>46194.875</v>
      </c>
      <c r="D1047" s="21" t="str">
        <f>VLOOKUP(Pronostics!$B1047,Setup_MPP!$A:$G,3,FALSE)</f>
        <v>Anis_MaFihache</v>
      </c>
      <c r="E1047" s="21" t="str">
        <f>VLOOKUP(Pronostics!$B1047,Setup_MPP!$A:$G,2,FALSE)</f>
        <v>Anis LEBIK</v>
      </c>
      <c r="F1047" s="21" t="str">
        <f>VLOOKUP($B1047,Setup_MPP!$A:$E,4,FALSE)</f>
        <v>#60DC8C</v>
      </c>
      <c r="G1047" s="21" t="str">
        <f>VLOOKUP($B1047,Setup_MPP!$A:$E,5,FALSE)</f>
        <v>#22A34F</v>
      </c>
      <c r="H1047" s="21" t="str">
        <f>IFERROR(IF(AND(A1047&gt;=1,A1047&lt;=104),VLOOKUP($A1047,Location!$A:$J,6,FALSE),IF(A1047=0,"Avant l'ouverture",IF(OR(A1047=105,A1047=106),"Bonus"))),"")</f>
        <v>Tour 2</v>
      </c>
      <c r="I1047" s="21" t="str">
        <f>IF(LEFT(H1047,4)="Tour",VLOOKUP(A1047,Database!$A:$C,3,FALSE),"")</f>
        <v>G</v>
      </c>
      <c r="J1047" s="21" t="str">
        <f>VLOOKUP($A1047,Location!$A:$J,7,FALSE)</f>
        <v>Belgique</v>
      </c>
      <c r="K1047" s="21" t="str">
        <f>IFERROR(VLOOKUP(J1047,Setup_Team!$B:$C,2,FALSE), "TDB")</f>
        <v>BEL</v>
      </c>
      <c r="L1047" s="21" t="str">
        <f>VLOOKUP($A1047,Location!$A:$J,8,FALSE)</f>
        <v>Iran</v>
      </c>
      <c r="M1047" s="21" t="str">
        <f>IFERROR(VLOOKUP(L1047,Setup_Team!$B:$C,2,FALSE), "TDB")</f>
        <v>IRN</v>
      </c>
      <c r="N1047" s="21" t="str">
        <f>VLOOKUP($A1047,Location!$A:$J,9,FALSE)</f>
        <v>Inglewood, Los Angeles, California</v>
      </c>
      <c r="O1047" s="21" t="str">
        <f>VLOOKUP($A1047,Location!$A:$J,10,FALSE)</f>
        <v>SoFi Stadium</v>
      </c>
      <c r="P1047" s="27">
        <v>2</v>
      </c>
      <c r="Q1047" s="27">
        <v>1</v>
      </c>
      <c r="R1047" s="27" t="str">
        <f t="shared" si="97"/>
        <v>2-1</v>
      </c>
      <c r="S1047" s="21">
        <v>0</v>
      </c>
      <c r="T1047" s="20">
        <f>VLOOKUP($A1047,Database!$A:$Y,10,FALSE)</f>
        <v>39</v>
      </c>
      <c r="U1047" s="20">
        <f>VLOOKUP($A1047,Database!$A:$Y,11,FALSE)</f>
        <v>138</v>
      </c>
      <c r="V1047" s="20">
        <f>VLOOKUP($A1047,Database!$A:$Y,12,FALSE)</f>
        <v>171</v>
      </c>
      <c r="W1047" s="20" t="str">
        <f>VLOOKUP(A1047,Database!A:M,13,FALSE)</f>
        <v>Terminé</v>
      </c>
      <c r="X1047" s="20">
        <f>VLOOKUP($A1047,Database!$A:$Y,20,FALSE)</f>
        <v>0</v>
      </c>
      <c r="Y1047" s="20">
        <f>VLOOKUP($A1047,Database!$A:$Y,21,FALSE)</f>
        <v>0</v>
      </c>
      <c r="Z1047" s="20">
        <f t="shared" si="96"/>
        <v>0</v>
      </c>
      <c r="AA1047" s="20">
        <f t="shared" si="92"/>
        <v>0</v>
      </c>
      <c r="AB1047" s="20">
        <f t="shared" ca="1" si="93"/>
        <v>0</v>
      </c>
      <c r="AC1047" s="20">
        <f t="shared" ca="1" si="94"/>
        <v>0</v>
      </c>
      <c r="AD1047" s="20" t="str">
        <f ca="1">IF(AC1047=0,"",IF(OR(ISBLANK(P1047),ISBLANK(Q1047)),"",IF(ISBLANK(VLOOKUP(A1047,Database!A:AA,22,FALSE)),"",VLOOKUP(A1047,Database!A:AA,22,FALSE))))</f>
        <v/>
      </c>
      <c r="AE1047" s="20">
        <f ca="1">IFERROR(
   IF(
     OR(ISBLANK(P1047),ISBLANK(Q1047)),
     "",
     IF(
       AND(AB1047&lt;&gt;"",OR(W1047="Terminé",W1047="En cours")),
       VLOOKUP(AD1047,Setup_ScoreExactBonus!A:D,4,FALSE),
       0
     )),
  0)</f>
        <v>0</v>
      </c>
      <c r="AF1047" s="21">
        <f t="shared" ca="1" si="95"/>
        <v>0</v>
      </c>
      <c r="AG1047" s="21">
        <f ca="1">SUMIFS(AF$2:AF1047,D$2:D1047,D1047)</f>
        <v>1479</v>
      </c>
    </row>
    <row r="1048" spans="1:33" hidden="1" x14ac:dyDescent="0.35">
      <c r="A1048" s="21">
        <f>IF(ISBLANK(B1048),"",COUNTIF(B$2:B1048,B1048))-1</f>
        <v>38</v>
      </c>
      <c r="B1048" s="27">
        <v>21</v>
      </c>
      <c r="C1048" s="10">
        <f>VLOOKUP($A1048+IF($A1048=0,1,0),Database!$A:$Y,7,FALSE)</f>
        <v>46194.875</v>
      </c>
      <c r="D1048" s="21" t="str">
        <f>VLOOKUP(Pronostics!$B1048,Setup_MPP!$A:$G,3,FALSE)</f>
        <v>JUJULABOSS13</v>
      </c>
      <c r="E1048" s="21" t="str">
        <f>VLOOKUP(Pronostics!$B1048,Setup_MPP!$A:$G,2,FALSE)</f>
        <v>Julia BOUANAN</v>
      </c>
      <c r="F1048" s="21" t="str">
        <f>VLOOKUP($B1048,Setup_MPP!$A:$E,4,FALSE)</f>
        <v>#2FAEE0</v>
      </c>
      <c r="G1048" s="21" t="str">
        <f>VLOOKUP($B1048,Setup_MPP!$A:$E,5,FALSE)</f>
        <v>#BEA064</v>
      </c>
      <c r="H1048" s="21" t="str">
        <f>IFERROR(IF(AND(A1048&gt;=1,A1048&lt;=104),VLOOKUP($A1048,Location!$A:$J,6,FALSE),IF(A1048=0,"Avant l'ouverture",IF(OR(A1048=105,A1048=106),"Bonus"))),"")</f>
        <v>Tour 2</v>
      </c>
      <c r="I1048" s="21" t="str">
        <f>IF(LEFT(H1048,4)="Tour",VLOOKUP(A1048,Database!$A:$C,3,FALSE),"")</f>
        <v>G</v>
      </c>
      <c r="J1048" s="21" t="str">
        <f>VLOOKUP($A1048,Location!$A:$J,7,FALSE)</f>
        <v>Belgique</v>
      </c>
      <c r="K1048" s="21" t="str">
        <f>IFERROR(VLOOKUP(J1048,Setup_Team!$B:$C,2,FALSE), "TDB")</f>
        <v>BEL</v>
      </c>
      <c r="L1048" s="21" t="str">
        <f>VLOOKUP($A1048,Location!$A:$J,8,FALSE)</f>
        <v>Iran</v>
      </c>
      <c r="M1048" s="21" t="str">
        <f>IFERROR(VLOOKUP(L1048,Setup_Team!$B:$C,2,FALSE), "TDB")</f>
        <v>IRN</v>
      </c>
      <c r="N1048" s="21" t="str">
        <f>VLOOKUP($A1048,Location!$A:$J,9,FALSE)</f>
        <v>Inglewood, Los Angeles, California</v>
      </c>
      <c r="O1048" s="21" t="str">
        <f>VLOOKUP($A1048,Location!$A:$J,10,FALSE)</f>
        <v>SoFi Stadium</v>
      </c>
      <c r="P1048" s="27">
        <v>3</v>
      </c>
      <c r="Q1048" s="27">
        <v>1</v>
      </c>
      <c r="R1048" s="27" t="str">
        <f t="shared" si="97"/>
        <v>3-1</v>
      </c>
      <c r="S1048" s="21">
        <v>0</v>
      </c>
      <c r="T1048" s="20">
        <f>VLOOKUP($A1048,Database!$A:$Y,10,FALSE)</f>
        <v>39</v>
      </c>
      <c r="U1048" s="20">
        <f>VLOOKUP($A1048,Database!$A:$Y,11,FALSE)</f>
        <v>138</v>
      </c>
      <c r="V1048" s="20">
        <f>VLOOKUP($A1048,Database!$A:$Y,12,FALSE)</f>
        <v>171</v>
      </c>
      <c r="W1048" s="20" t="str">
        <f>VLOOKUP(A1048,Database!A:M,13,FALSE)</f>
        <v>Terminé</v>
      </c>
      <c r="X1048" s="20">
        <f>VLOOKUP($A1048,Database!$A:$Y,20,FALSE)</f>
        <v>0</v>
      </c>
      <c r="Y1048" s="20">
        <f>VLOOKUP($A1048,Database!$A:$Y,21,FALSE)</f>
        <v>0</v>
      </c>
      <c r="Z1048" s="20">
        <f t="shared" si="96"/>
        <v>0</v>
      </c>
      <c r="AA1048" s="20">
        <f t="shared" si="92"/>
        <v>0</v>
      </c>
      <c r="AB1048" s="20">
        <f t="shared" ca="1" si="93"/>
        <v>0</v>
      </c>
      <c r="AC1048" s="20">
        <f t="shared" ca="1" si="94"/>
        <v>0</v>
      </c>
      <c r="AD1048" s="20" t="str">
        <f ca="1">IF(AC1048=0,"",IF(OR(ISBLANK(P1048),ISBLANK(Q1048)),"",IF(ISBLANK(VLOOKUP(A1048,Database!A:AA,22,FALSE)),"",VLOOKUP(A1048,Database!A:AA,22,FALSE))))</f>
        <v/>
      </c>
      <c r="AE1048" s="20">
        <f ca="1">IFERROR(
   IF(
     OR(ISBLANK(P1048),ISBLANK(Q1048)),
     "",
     IF(
       AND(AB1048&lt;&gt;"",OR(W1048="Terminé",W1048="En cours")),
       VLOOKUP(AD1048,Setup_ScoreExactBonus!A:D,4,FALSE),
       0
     )),
  0)</f>
        <v>0</v>
      </c>
      <c r="AF1048" s="21">
        <f t="shared" ca="1" si="95"/>
        <v>0</v>
      </c>
      <c r="AG1048" s="21">
        <f ca="1">SUMIFS(AF$2:AF1048,D$2:D1048,D1048)</f>
        <v>1248</v>
      </c>
    </row>
    <row r="1049" spans="1:33" hidden="1" x14ac:dyDescent="0.35">
      <c r="A1049" s="21">
        <f>IF(ISBLANK(B1049),"",COUNTIF(B$2:B1049,B1049))-1</f>
        <v>38</v>
      </c>
      <c r="B1049" s="27">
        <v>22</v>
      </c>
      <c r="C1049" s="10">
        <f>VLOOKUP($A1049+IF($A1049=0,1,0),Database!$A:$Y,7,FALSE)</f>
        <v>46194.875</v>
      </c>
      <c r="D1049" s="21" t="str">
        <f>VLOOKUP(Pronostics!$B1049,Setup_MPP!$A:$G,3,FALSE)</f>
        <v>Jujumsrd</v>
      </c>
      <c r="E1049" s="21" t="str">
        <f>VLOOKUP(Pronostics!$B1049,Setup_MPP!$A:$G,2,FALSE)</f>
        <v>Julie Mansard</v>
      </c>
      <c r="F1049" s="21" t="str">
        <f>VLOOKUP($B1049,Setup_MPP!$A:$E,4,FALSE)</f>
        <v>#41DEF0</v>
      </c>
      <c r="G1049" s="21" t="str">
        <f>VLOOKUP($B1049,Setup_MPP!$A:$E,5,FALSE)</f>
        <v>#0BA6B7</v>
      </c>
      <c r="H1049" s="21" t="str">
        <f>IFERROR(IF(AND(A1049&gt;=1,A1049&lt;=104),VLOOKUP($A1049,Location!$A:$J,6,FALSE),IF(A1049=0,"Avant l'ouverture",IF(OR(A1049=105,A1049=106),"Bonus"))),"")</f>
        <v>Tour 2</v>
      </c>
      <c r="I1049" s="21" t="str">
        <f>IF(LEFT(H1049,4)="Tour",VLOOKUP(A1049,Database!$A:$C,3,FALSE),"")</f>
        <v>G</v>
      </c>
      <c r="J1049" s="21" t="str">
        <f>VLOOKUP($A1049,Location!$A:$J,7,FALSE)</f>
        <v>Belgique</v>
      </c>
      <c r="K1049" s="21" t="str">
        <f>IFERROR(VLOOKUP(J1049,Setup_Team!$B:$C,2,FALSE), "TDB")</f>
        <v>BEL</v>
      </c>
      <c r="L1049" s="21" t="str">
        <f>VLOOKUP($A1049,Location!$A:$J,8,FALSE)</f>
        <v>Iran</v>
      </c>
      <c r="M1049" s="21" t="str">
        <f>IFERROR(VLOOKUP(L1049,Setup_Team!$B:$C,2,FALSE), "TDB")</f>
        <v>IRN</v>
      </c>
      <c r="N1049" s="21" t="str">
        <f>VLOOKUP($A1049,Location!$A:$J,9,FALSE)</f>
        <v>Inglewood, Los Angeles, California</v>
      </c>
      <c r="O1049" s="21" t="str">
        <f>VLOOKUP($A1049,Location!$A:$J,10,FALSE)</f>
        <v>SoFi Stadium</v>
      </c>
      <c r="P1049" s="27">
        <v>1</v>
      </c>
      <c r="Q1049" s="27">
        <v>1</v>
      </c>
      <c r="R1049" s="27" t="str">
        <f t="shared" si="97"/>
        <v>1-1</v>
      </c>
      <c r="S1049" s="21">
        <v>0</v>
      </c>
      <c r="T1049" s="20">
        <f>VLOOKUP($A1049,Database!$A:$Y,10,FALSE)</f>
        <v>39</v>
      </c>
      <c r="U1049" s="20">
        <f>VLOOKUP($A1049,Database!$A:$Y,11,FALSE)</f>
        <v>138</v>
      </c>
      <c r="V1049" s="20">
        <f>VLOOKUP($A1049,Database!$A:$Y,12,FALSE)</f>
        <v>171</v>
      </c>
      <c r="W1049" s="20" t="str">
        <f>VLOOKUP(A1049,Database!A:M,13,FALSE)</f>
        <v>Terminé</v>
      </c>
      <c r="X1049" s="20">
        <f>VLOOKUP($A1049,Database!$A:$Y,20,FALSE)</f>
        <v>0</v>
      </c>
      <c r="Y1049" s="20">
        <f>VLOOKUP($A1049,Database!$A:$Y,21,FALSE)</f>
        <v>0</v>
      </c>
      <c r="Z1049" s="20">
        <f t="shared" si="96"/>
        <v>0</v>
      </c>
      <c r="AA1049" s="20">
        <f t="shared" si="92"/>
        <v>1</v>
      </c>
      <c r="AB1049" s="20">
        <f t="shared" ca="1" si="93"/>
        <v>138</v>
      </c>
      <c r="AC1049" s="20">
        <f t="shared" ca="1" si="94"/>
        <v>0</v>
      </c>
      <c r="AD1049" s="20" t="str">
        <f ca="1">IF(AC1049=0,"",IF(OR(ISBLANK(P1049),ISBLANK(Q1049)),"",IF(ISBLANK(VLOOKUP(A1049,Database!A:AA,22,FALSE)),"",VLOOKUP(A1049,Database!A:AA,22,FALSE))))</f>
        <v/>
      </c>
      <c r="AE1049" s="20">
        <f ca="1">IFERROR(
   IF(
     OR(ISBLANK(P1049),ISBLANK(Q1049)),
     "",
     IF(
       AND(AB1049&lt;&gt;"",OR(W1049="Terminé",W1049="En cours")),
       VLOOKUP(AD1049,Setup_ScoreExactBonus!A:D,4,FALSE),
       0
     )),
  0)</f>
        <v>0</v>
      </c>
      <c r="AF1049" s="21">
        <f t="shared" ca="1" si="95"/>
        <v>138</v>
      </c>
      <c r="AG1049" s="21">
        <f ca="1">SUMIFS(AF$2:AF1049,D$2:D1049,D1049)</f>
        <v>1055</v>
      </c>
    </row>
    <row r="1050" spans="1:33" hidden="1" x14ac:dyDescent="0.35">
      <c r="A1050" s="21">
        <f>IF(ISBLANK(B1050),"",COUNTIF(B$2:B1050,B1050))-1</f>
        <v>38</v>
      </c>
      <c r="B1050" s="27">
        <v>23</v>
      </c>
      <c r="C1050" s="10">
        <f>VLOOKUP($A1050+IF($A1050=0,1,0),Database!$A:$Y,7,FALSE)</f>
        <v>46194.875</v>
      </c>
      <c r="D1050" s="21" t="str">
        <f>VLOOKUP(Pronostics!$B1050,Setup_MPP!$A:$G,3,FALSE)</f>
        <v>DJUDJUPRONO</v>
      </c>
      <c r="E1050" s="21" t="str">
        <f>VLOOKUP(Pronostics!$B1050,Setup_MPP!$A:$G,2,FALSE)</f>
        <v>Juliette</v>
      </c>
      <c r="F1050" s="21" t="str">
        <f>VLOOKUP($B1050,Setup_MPP!$A:$E,4,FALSE)</f>
        <v>#F2A2A2</v>
      </c>
      <c r="G1050" s="21" t="str">
        <f>VLOOKUP($B1050,Setup_MPP!$A:$E,5,FALSE)</f>
        <v>#C25D5D</v>
      </c>
      <c r="H1050" s="21" t="str">
        <f>IFERROR(IF(AND(A1050&gt;=1,A1050&lt;=104),VLOOKUP($A1050,Location!$A:$J,6,FALSE),IF(A1050=0,"Avant l'ouverture",IF(OR(A1050=105,A1050=106),"Bonus"))),"")</f>
        <v>Tour 2</v>
      </c>
      <c r="I1050" s="21" t="str">
        <f>IF(LEFT(H1050,4)="Tour",VLOOKUP(A1050,Database!$A:$C,3,FALSE),"")</f>
        <v>G</v>
      </c>
      <c r="J1050" s="21" t="str">
        <f>VLOOKUP($A1050,Location!$A:$J,7,FALSE)</f>
        <v>Belgique</v>
      </c>
      <c r="K1050" s="21" t="str">
        <f>IFERROR(VLOOKUP(J1050,Setup_Team!$B:$C,2,FALSE), "TDB")</f>
        <v>BEL</v>
      </c>
      <c r="L1050" s="21" t="str">
        <f>VLOOKUP($A1050,Location!$A:$J,8,FALSE)</f>
        <v>Iran</v>
      </c>
      <c r="M1050" s="21" t="str">
        <f>IFERROR(VLOOKUP(L1050,Setup_Team!$B:$C,2,FALSE), "TDB")</f>
        <v>IRN</v>
      </c>
      <c r="N1050" s="21" t="str">
        <f>VLOOKUP($A1050,Location!$A:$J,9,FALSE)</f>
        <v>Inglewood, Los Angeles, California</v>
      </c>
      <c r="O1050" s="21" t="str">
        <f>VLOOKUP($A1050,Location!$A:$J,10,FALSE)</f>
        <v>SoFi Stadium</v>
      </c>
      <c r="P1050" s="27">
        <v>2</v>
      </c>
      <c r="Q1050" s="27">
        <v>2</v>
      </c>
      <c r="R1050" s="27" t="str">
        <f t="shared" si="97"/>
        <v>2-2</v>
      </c>
      <c r="S1050" s="21">
        <v>0</v>
      </c>
      <c r="T1050" s="20">
        <f>VLOOKUP($A1050,Database!$A:$Y,10,FALSE)</f>
        <v>39</v>
      </c>
      <c r="U1050" s="20">
        <f>VLOOKUP($A1050,Database!$A:$Y,11,FALSE)</f>
        <v>138</v>
      </c>
      <c r="V1050" s="20">
        <f>VLOOKUP($A1050,Database!$A:$Y,12,FALSE)</f>
        <v>171</v>
      </c>
      <c r="W1050" s="20" t="str">
        <f>VLOOKUP(A1050,Database!A:M,13,FALSE)</f>
        <v>Terminé</v>
      </c>
      <c r="X1050" s="20">
        <f>VLOOKUP($A1050,Database!$A:$Y,20,FALSE)</f>
        <v>0</v>
      </c>
      <c r="Y1050" s="20">
        <f>VLOOKUP($A1050,Database!$A:$Y,21,FALSE)</f>
        <v>0</v>
      </c>
      <c r="Z1050" s="20">
        <f t="shared" si="96"/>
        <v>0</v>
      </c>
      <c r="AA1050" s="20">
        <f t="shared" si="92"/>
        <v>1</v>
      </c>
      <c r="AB1050" s="20">
        <f t="shared" ca="1" si="93"/>
        <v>138</v>
      </c>
      <c r="AC1050" s="20">
        <f t="shared" ca="1" si="94"/>
        <v>0</v>
      </c>
      <c r="AD1050" s="20" t="str">
        <f ca="1">IF(AC1050=0,"",IF(OR(ISBLANK(P1050),ISBLANK(Q1050)),"",IF(ISBLANK(VLOOKUP(A1050,Database!A:AA,22,FALSE)),"",VLOOKUP(A1050,Database!A:AA,22,FALSE))))</f>
        <v/>
      </c>
      <c r="AE1050" s="20">
        <f ca="1">IFERROR(
   IF(
     OR(ISBLANK(P1050),ISBLANK(Q1050)),
     "",
     IF(
       AND(AB1050&lt;&gt;"",OR(W1050="Terminé",W1050="En cours")),
       VLOOKUP(AD1050,Setup_ScoreExactBonus!A:D,4,FALSE),
       0
     )),
  0)</f>
        <v>0</v>
      </c>
      <c r="AF1050" s="21">
        <f t="shared" ca="1" si="95"/>
        <v>138</v>
      </c>
      <c r="AG1050" s="21">
        <f ca="1">SUMIFS(AF$2:AF1050,D$2:D1050,D1050)</f>
        <v>1090</v>
      </c>
    </row>
    <row r="1051" spans="1:33" hidden="1" x14ac:dyDescent="0.35">
      <c r="A1051" s="21">
        <f>IF(ISBLANK(B1051),"",COUNTIF(B$2:B1051,B1051))-1</f>
        <v>38</v>
      </c>
      <c r="B1051" s="27">
        <v>24</v>
      </c>
      <c r="C1051" s="10">
        <f>VLOOKUP($A1051+IF($A1051=0,1,0),Database!$A:$Y,7,FALSE)</f>
        <v>46194.875</v>
      </c>
      <c r="D1051" s="21" t="str">
        <f>VLOOKUP(Pronostics!$B1051,Setup_MPP!$A:$G,3,FALSE)</f>
        <v>Samyaaaaaaaaaa</v>
      </c>
      <c r="E1051" s="21" t="str">
        <f>VLOOKUP(Pronostics!$B1051,Setup_MPP!$A:$G,2,FALSE)</f>
        <v>Samya ALAOUI</v>
      </c>
      <c r="F1051" s="21" t="str">
        <f>VLOOKUP($B1051,Setup_MPP!$A:$E,4,FALSE)</f>
        <v>#A2F2C7</v>
      </c>
      <c r="G1051" s="21" t="str">
        <f>VLOOKUP($B1051,Setup_MPP!$A:$E,5,FALSE)</f>
        <v>#5DC18C</v>
      </c>
      <c r="H1051" s="21" t="str">
        <f>IFERROR(IF(AND(A1051&gt;=1,A1051&lt;=104),VLOOKUP($A1051,Location!$A:$J,6,FALSE),IF(A1051=0,"Avant l'ouverture",IF(OR(A1051=105,A1051=106),"Bonus"))),"")</f>
        <v>Tour 2</v>
      </c>
      <c r="I1051" s="21" t="str">
        <f>IF(LEFT(H1051,4)="Tour",VLOOKUP(A1051,Database!$A:$C,3,FALSE),"")</f>
        <v>G</v>
      </c>
      <c r="J1051" s="21" t="str">
        <f>VLOOKUP($A1051,Location!$A:$J,7,FALSE)</f>
        <v>Belgique</v>
      </c>
      <c r="K1051" s="21" t="str">
        <f>IFERROR(VLOOKUP(J1051,Setup_Team!$B:$C,2,FALSE), "TDB")</f>
        <v>BEL</v>
      </c>
      <c r="L1051" s="21" t="str">
        <f>VLOOKUP($A1051,Location!$A:$J,8,FALSE)</f>
        <v>Iran</v>
      </c>
      <c r="M1051" s="21" t="str">
        <f>IFERROR(VLOOKUP(L1051,Setup_Team!$B:$C,2,FALSE), "TDB")</f>
        <v>IRN</v>
      </c>
      <c r="N1051" s="21" t="str">
        <f>VLOOKUP($A1051,Location!$A:$J,9,FALSE)</f>
        <v>Inglewood, Los Angeles, California</v>
      </c>
      <c r="O1051" s="21" t="str">
        <f>VLOOKUP($A1051,Location!$A:$J,10,FALSE)</f>
        <v>SoFi Stadium</v>
      </c>
      <c r="P1051" s="27">
        <v>3</v>
      </c>
      <c r="Q1051" s="27">
        <v>1</v>
      </c>
      <c r="R1051" s="27" t="str">
        <f t="shared" si="97"/>
        <v>3-1</v>
      </c>
      <c r="S1051" s="21">
        <v>0</v>
      </c>
      <c r="T1051" s="20">
        <f>VLOOKUP($A1051,Database!$A:$Y,10,FALSE)</f>
        <v>39</v>
      </c>
      <c r="U1051" s="20">
        <f>VLOOKUP($A1051,Database!$A:$Y,11,FALSE)</f>
        <v>138</v>
      </c>
      <c r="V1051" s="20">
        <f>VLOOKUP($A1051,Database!$A:$Y,12,FALSE)</f>
        <v>171</v>
      </c>
      <c r="W1051" s="20" t="str">
        <f>VLOOKUP(A1051,Database!A:M,13,FALSE)</f>
        <v>Terminé</v>
      </c>
      <c r="X1051" s="20">
        <f>VLOOKUP($A1051,Database!$A:$Y,20,FALSE)</f>
        <v>0</v>
      </c>
      <c r="Y1051" s="20">
        <f>VLOOKUP($A1051,Database!$A:$Y,21,FALSE)</f>
        <v>0</v>
      </c>
      <c r="Z1051" s="20">
        <f t="shared" si="96"/>
        <v>0</v>
      </c>
      <c r="AA1051" s="20">
        <f t="shared" si="92"/>
        <v>0</v>
      </c>
      <c r="AB1051" s="20">
        <f t="shared" ca="1" si="93"/>
        <v>0</v>
      </c>
      <c r="AC1051" s="20">
        <f t="shared" ca="1" si="94"/>
        <v>0</v>
      </c>
      <c r="AD1051" s="20" t="str">
        <f ca="1">IF(AC1051=0,"",IF(OR(ISBLANK(P1051),ISBLANK(Q1051)),"",IF(ISBLANK(VLOOKUP(A1051,Database!A:AA,22,FALSE)),"",VLOOKUP(A1051,Database!A:AA,22,FALSE))))</f>
        <v/>
      </c>
      <c r="AE1051" s="20">
        <f ca="1">IFERROR(
   IF(
     OR(ISBLANK(P1051),ISBLANK(Q1051)),
     "",
     IF(
       AND(AB1051&lt;&gt;"",OR(W1051="Terminé",W1051="En cours")),
       VLOOKUP(AD1051,Setup_ScoreExactBonus!A:D,4,FALSE),
       0
     )),
  0)</f>
        <v>0</v>
      </c>
      <c r="AF1051" s="21">
        <f t="shared" ca="1" si="95"/>
        <v>0</v>
      </c>
      <c r="AG1051" s="21">
        <f ca="1">SUMIFS(AF$2:AF1051,D$2:D1051,D1051)</f>
        <v>1637</v>
      </c>
    </row>
    <row r="1052" spans="1:33" hidden="1" x14ac:dyDescent="0.35">
      <c r="A1052" s="21">
        <f>IF(ISBLANK(B1052),"",COUNTIF(B$2:B1052,B1052))-1</f>
        <v>38</v>
      </c>
      <c r="B1052" s="27">
        <v>25</v>
      </c>
      <c r="C1052" s="10">
        <f>VLOOKUP($A1052+IF($A1052=0,1,0),Database!$A:$Y,7,FALSE)</f>
        <v>46194.875</v>
      </c>
      <c r="D1052" s="21" t="str">
        <f>VLOOKUP(Pronostics!$B1052,Setup_MPP!$A:$G,3,FALSE)</f>
        <v>leaw0808</v>
      </c>
      <c r="E1052" s="21" t="str">
        <f>VLOOKUP(Pronostics!$B1052,Setup_MPP!$A:$G,2,FALSE)</f>
        <v>Léa WALOCQ</v>
      </c>
      <c r="F1052" s="21" t="str">
        <f>VLOOKUP($B1052,Setup_MPP!$A:$E,4,FALSE)</f>
        <v>#D1B9EB</v>
      </c>
      <c r="G1052" s="21" t="str">
        <f>VLOOKUP($B1052,Setup_MPP!$A:$E,5,FALSE)</f>
        <v>#B58BC7</v>
      </c>
      <c r="H1052" s="21" t="str">
        <f>IFERROR(IF(AND(A1052&gt;=1,A1052&lt;=104),VLOOKUP($A1052,Location!$A:$J,6,FALSE),IF(A1052=0,"Avant l'ouverture",IF(OR(A1052=105,A1052=106),"Bonus"))),"")</f>
        <v>Tour 2</v>
      </c>
      <c r="I1052" s="21" t="str">
        <f>IF(LEFT(H1052,4)="Tour",VLOOKUP(A1052,Database!$A:$C,3,FALSE),"")</f>
        <v>G</v>
      </c>
      <c r="J1052" s="21" t="str">
        <f>VLOOKUP($A1052,Location!$A:$J,7,FALSE)</f>
        <v>Belgique</v>
      </c>
      <c r="K1052" s="21" t="str">
        <f>IFERROR(VLOOKUP(J1052,Setup_Team!$B:$C,2,FALSE), "TDB")</f>
        <v>BEL</v>
      </c>
      <c r="L1052" s="21" t="str">
        <f>VLOOKUP($A1052,Location!$A:$J,8,FALSE)</f>
        <v>Iran</v>
      </c>
      <c r="M1052" s="21" t="str">
        <f>IFERROR(VLOOKUP(L1052,Setup_Team!$B:$C,2,FALSE), "TDB")</f>
        <v>IRN</v>
      </c>
      <c r="N1052" s="21" t="str">
        <f>VLOOKUP($A1052,Location!$A:$J,9,FALSE)</f>
        <v>Inglewood, Los Angeles, California</v>
      </c>
      <c r="O1052" s="21" t="str">
        <f>VLOOKUP($A1052,Location!$A:$J,10,FALSE)</f>
        <v>SoFi Stadium</v>
      </c>
      <c r="P1052" s="27">
        <v>1</v>
      </c>
      <c r="Q1052" s="27">
        <v>1</v>
      </c>
      <c r="R1052" s="27" t="str">
        <f t="shared" si="97"/>
        <v>1-1</v>
      </c>
      <c r="S1052" s="21">
        <v>0</v>
      </c>
      <c r="T1052" s="20">
        <f>VLOOKUP($A1052,Database!$A:$Y,10,FALSE)</f>
        <v>39</v>
      </c>
      <c r="U1052" s="20">
        <f>VLOOKUP($A1052,Database!$A:$Y,11,FALSE)</f>
        <v>138</v>
      </c>
      <c r="V1052" s="20">
        <f>VLOOKUP($A1052,Database!$A:$Y,12,FALSE)</f>
        <v>171</v>
      </c>
      <c r="W1052" s="20" t="str">
        <f>VLOOKUP(A1052,Database!A:M,13,FALSE)</f>
        <v>Terminé</v>
      </c>
      <c r="X1052" s="20">
        <f>VLOOKUP($A1052,Database!$A:$Y,20,FALSE)</f>
        <v>0</v>
      </c>
      <c r="Y1052" s="20">
        <f>VLOOKUP($A1052,Database!$A:$Y,21,FALSE)</f>
        <v>0</v>
      </c>
      <c r="Z1052" s="20">
        <f t="shared" si="96"/>
        <v>0</v>
      </c>
      <c r="AA1052" s="20">
        <f t="shared" si="92"/>
        <v>1</v>
      </c>
      <c r="AB1052" s="20">
        <f t="shared" ca="1" si="93"/>
        <v>138</v>
      </c>
      <c r="AC1052" s="20">
        <f t="shared" ca="1" si="94"/>
        <v>0</v>
      </c>
      <c r="AD1052" s="20" t="str">
        <f ca="1">IF(AC1052=0,"",IF(OR(ISBLANK(P1052),ISBLANK(Q1052)),"",IF(ISBLANK(VLOOKUP(A1052,Database!A:AA,22,FALSE)),"",VLOOKUP(A1052,Database!A:AA,22,FALSE))))</f>
        <v/>
      </c>
      <c r="AE1052" s="20">
        <f ca="1">IFERROR(
   IF(
     OR(ISBLANK(P1052),ISBLANK(Q1052)),
     "",
     IF(
       AND(AB1052&lt;&gt;"",OR(W1052="Terminé",W1052="En cours")),
       VLOOKUP(AD1052,Setup_ScoreExactBonus!A:D,4,FALSE),
       0
     )),
  0)</f>
        <v>0</v>
      </c>
      <c r="AF1052" s="21">
        <f t="shared" ca="1" si="95"/>
        <v>138</v>
      </c>
      <c r="AG1052" s="21">
        <f ca="1">SUMIFS(AF$2:AF1052,D$2:D1052,D1052)</f>
        <v>1514</v>
      </c>
    </row>
    <row r="1053" spans="1:33" hidden="1" x14ac:dyDescent="0.35">
      <c r="A1053" s="21">
        <f>IF(ISBLANK(B1053),"",COUNTIF(B$2:B1053,B1053))-1</f>
        <v>38</v>
      </c>
      <c r="B1053" s="27">
        <v>26</v>
      </c>
      <c r="C1053" s="10">
        <v>46184.875</v>
      </c>
      <c r="D1053" s="21" t="str">
        <f>VLOOKUP(Pronostics!$B1053,Setup_MPP!$A:$G,3,FALSE)</f>
        <v>Mohamad#5GGG1</v>
      </c>
      <c r="E1053" s="21" t="str">
        <f>VLOOKUP(Pronostics!$B1053,Setup_MPP!$A:$G,2,FALSE)</f>
        <v>Mohamad EL KAWAS</v>
      </c>
      <c r="F1053" s="21" t="str">
        <f>VLOOKUP($B1053,Setup_MPP!$A:$E,4,FALSE)</f>
        <v>#EB8787</v>
      </c>
      <c r="G1053" s="21" t="str">
        <f>VLOOKUP($B1053,Setup_MPP!$A:$E,5,FALSE)</f>
        <v>#368E2C</v>
      </c>
      <c r="H1053" s="21" t="str">
        <f>IFERROR(IF(AND(A1053&gt;=1,A1053&lt;=104),VLOOKUP($A1053,Location!$A:$J,6,FALSE),IF(A1053=0,"Avant l'ouverture",IF(OR(A1053=105,A1053=106),"Bonus"))),"")</f>
        <v>Tour 2</v>
      </c>
      <c r="I1053" s="21" t="str">
        <f>IF(LEFT(H1053,4)="Tour",VLOOKUP(A1053,Database!$A:$C,3,FALSE),"")</f>
        <v>G</v>
      </c>
      <c r="J1053" s="21" t="str">
        <f>VLOOKUP($A1053,Location!$A:$J,7,FALSE)</f>
        <v>Belgique</v>
      </c>
      <c r="K1053" s="21" t="str">
        <f>IFERROR(VLOOKUP(J1053,Setup_Team!$B:$C,2,FALSE), "TDB")</f>
        <v>BEL</v>
      </c>
      <c r="L1053" s="21" t="str">
        <f>VLOOKUP($A1053,Location!$A:$J,8,FALSE)</f>
        <v>Iran</v>
      </c>
      <c r="M1053" s="21" t="str">
        <f>IFERROR(VLOOKUP(L1053,Setup_Team!$B:$C,2,FALSE), "TDB")</f>
        <v>IRN</v>
      </c>
      <c r="P1053" s="21">
        <v>2</v>
      </c>
      <c r="Q1053" s="21">
        <v>1</v>
      </c>
      <c r="R1053" s="27" t="str">
        <f t="shared" si="97"/>
        <v>2-1</v>
      </c>
      <c r="S1053" s="21">
        <v>0</v>
      </c>
      <c r="T1053" s="20">
        <f>VLOOKUP($A1053,Database!$A:$Y,10,FALSE)</f>
        <v>39</v>
      </c>
      <c r="U1053" s="20">
        <f>VLOOKUP($A1053,Database!$A:$Y,11,FALSE)</f>
        <v>138</v>
      </c>
      <c r="V1053" s="20">
        <f>VLOOKUP($A1053,Database!$A:$Y,12,FALSE)</f>
        <v>171</v>
      </c>
      <c r="W1053" s="20" t="str">
        <f>VLOOKUP(A1053,Database!A:M,13,FALSE)</f>
        <v>Terminé</v>
      </c>
      <c r="X1053" s="20">
        <f>VLOOKUP($A1053,Database!$A:$Y,20,FALSE)</f>
        <v>0</v>
      </c>
      <c r="Y1053" s="20">
        <f>VLOOKUP($A1053,Database!$A:$Y,21,FALSE)</f>
        <v>0</v>
      </c>
      <c r="Z1053" s="20">
        <f t="shared" si="96"/>
        <v>0</v>
      </c>
      <c r="AA1053" s="20">
        <f t="shared" ref="AA1053:AA1116" si="98">IF(OR(ISBLANK(P1053),ISBLANK(Q1053)),"",IF(OR(AND(P1053&gt;Q1053,X1053&gt;Y1053),AND(P1053=Q1053,X1053=Y1053),AND(P1053&lt;Q1053,X1053&lt;Y1053)),1,0))</f>
        <v>0</v>
      </c>
      <c r="AB1053" s="20">
        <f t="shared" ref="AB1053:AB1116" ca="1" si="99">IF(C1053&lt;NOW(),IF(AND(P1053&gt;Q1053,X1053&gt;Y1053),T1053,IF(AND(P1053=Q1053,X1053=Y1053),U1053,IF(AND(P1053&lt;Q1053,X1053&lt;Y1053),V1053,0))),"")</f>
        <v>0</v>
      </c>
      <c r="AC1053" s="20">
        <f t="shared" ref="AC1053:AC1116" ca="1" si="100">IF(AND(P1053=X1053,Q1053=Y1053,NOT(ISBLANK(P1053)),NOT(ISBLANK(Q1053)),NOT(ISBLANK(X1053)),NOT(ISBLANK(AB1053))),1,0)</f>
        <v>0</v>
      </c>
      <c r="AD1053" s="20" t="str">
        <f ca="1">IF(AC1053=0,"",IF(OR(ISBLANK(P1053),ISBLANK(Q1053)),"",IF(ISBLANK(VLOOKUP(A1053,Database!A:AA,22,FALSE)),"",VLOOKUP(A1053,Database!A:AA,22,FALSE))))</f>
        <v/>
      </c>
      <c r="AE1053" s="20">
        <f ca="1">IFERROR(
   IF(
     OR(ISBLANK(P1053),ISBLANK(Q1053)),
     "",
     IF(
       AND(AB1053&lt;&gt;"",OR(W1053="Terminé",W1053="En cours")),
       VLOOKUP(AD1053,Setup_ScoreExactBonus!A:D,4,FALSE),
       0
     )),
  0)</f>
        <v>0</v>
      </c>
      <c r="AF1053" s="21">
        <f t="shared" ref="AF1053:AF1116" ca="1" si="101">IFERROR(IF(OR(ISBLANK(P1053),ISBLANK(Q1053)),0,IF(AB1053&lt;&gt;"", AB1053 + IF(AC1053=1,AE1053, 0), "") * (S1053+1)),"")</f>
        <v>0</v>
      </c>
      <c r="AG1053" s="21">
        <f ca="1">SUMIFS(AF$2:AF1053,D$2:D1053,D1053)</f>
        <v>904</v>
      </c>
    </row>
    <row r="1054" spans="1:33" hidden="1" x14ac:dyDescent="0.35">
      <c r="A1054" s="21">
        <f>IF(ISBLANK(B1054),"",COUNTIF(B$2:B1054,B1054))-1</f>
        <v>38</v>
      </c>
      <c r="B1054" s="27">
        <v>27</v>
      </c>
      <c r="C1054" s="10">
        <f>VLOOKUP($A1054+IF($A1054=0,1,0),Database!$A:$Y,7,FALSE)</f>
        <v>46194.875</v>
      </c>
      <c r="D1054" s="21" t="str">
        <f>VLOOKUP(Pronostics!$B1054,Setup_MPP!$A:$G,3,FALSE)</f>
        <v>maryemkappa</v>
      </c>
      <c r="E1054" s="21" t="str">
        <f>VLOOKUP(Pronostics!$B1054,Setup_MPP!$A:$G,2,FALSE)</f>
        <v>Maryem GUIZANI</v>
      </c>
      <c r="F1054" s="21" t="str">
        <f>VLOOKUP($B1054,Setup_MPP!$A:$E,4,FALSE)</f>
        <v>#BCA2F4</v>
      </c>
      <c r="G1054" s="21" t="str">
        <f>VLOOKUP($B1054,Setup_MPP!$A:$E,5,FALSE)</f>
        <v>#6D3DD5</v>
      </c>
      <c r="H1054" s="21" t="str">
        <f>IFERROR(IF(AND(A1054&gt;=1,A1054&lt;=104),VLOOKUP($A1054,Location!$A:$J,6,FALSE),IF(A1054=0,"Avant l'ouverture",IF(OR(A1054=105,A1054=106),"Bonus"))),"")</f>
        <v>Tour 2</v>
      </c>
      <c r="I1054" s="21" t="str">
        <f>IF(LEFT(H1054,4)="Tour",VLOOKUP(A1054,Database!$A:$C,3,FALSE),"")</f>
        <v>G</v>
      </c>
      <c r="J1054" s="21" t="str">
        <f>VLOOKUP($A1054,Location!$A:$J,7,FALSE)</f>
        <v>Belgique</v>
      </c>
      <c r="K1054" s="21" t="str">
        <f>IFERROR(VLOOKUP(J1054,Setup_Team!$B:$C,2,FALSE), "TDB")</f>
        <v>BEL</v>
      </c>
      <c r="L1054" s="21" t="str">
        <f>VLOOKUP($A1054,Location!$A:$J,8,FALSE)</f>
        <v>Iran</v>
      </c>
      <c r="M1054" s="21" t="str">
        <f>IFERROR(VLOOKUP(L1054,Setup_Team!$B:$C,2,FALSE), "TDB")</f>
        <v>IRN</v>
      </c>
      <c r="P1054" s="21">
        <v>5</v>
      </c>
      <c r="Q1054" s="21">
        <v>1</v>
      </c>
      <c r="R1054" s="27" t="str">
        <f t="shared" si="97"/>
        <v>5-1</v>
      </c>
      <c r="S1054" s="21">
        <v>0</v>
      </c>
      <c r="T1054" s="20">
        <f>VLOOKUP($A1054,Database!$A:$Y,10,FALSE)</f>
        <v>39</v>
      </c>
      <c r="U1054" s="20">
        <f>VLOOKUP($A1054,Database!$A:$Y,11,FALSE)</f>
        <v>138</v>
      </c>
      <c r="V1054" s="20">
        <f>VLOOKUP($A1054,Database!$A:$Y,12,FALSE)</f>
        <v>171</v>
      </c>
      <c r="W1054" s="20" t="str">
        <f>VLOOKUP(A1054,Database!A:M,13,FALSE)</f>
        <v>Terminé</v>
      </c>
      <c r="X1054" s="20">
        <f>VLOOKUP($A1054,Database!$A:$Y,20,FALSE)</f>
        <v>0</v>
      </c>
      <c r="Y1054" s="20">
        <f>VLOOKUP($A1054,Database!$A:$Y,21,FALSE)</f>
        <v>0</v>
      </c>
      <c r="Z1054" s="20">
        <f t="shared" si="96"/>
        <v>0</v>
      </c>
      <c r="AA1054" s="20">
        <f t="shared" si="98"/>
        <v>0</v>
      </c>
      <c r="AB1054" s="20">
        <f t="shared" ca="1" si="99"/>
        <v>0</v>
      </c>
      <c r="AC1054" s="20">
        <f t="shared" ca="1" si="100"/>
        <v>0</v>
      </c>
      <c r="AD1054" s="20" t="str">
        <f ca="1">IF(AC1054=0,"",IF(OR(ISBLANK(P1054),ISBLANK(Q1054)),"",IF(ISBLANK(VLOOKUP(A1054,Database!A:AA,22,FALSE)),"",VLOOKUP(A1054,Database!A:AA,22,FALSE))))</f>
        <v/>
      </c>
      <c r="AE1054" s="20">
        <f ca="1">IFERROR(
   IF(
     OR(ISBLANK(P1054),ISBLANK(Q1054)),
     "",
     IF(
       AND(AB1054&lt;&gt;"",OR(W1054="Terminé",W1054="En cours")),
       VLOOKUP(AD1054,Setup_ScoreExactBonus!A:D,4,FALSE),
       0
     )),
  0)</f>
        <v>0</v>
      </c>
      <c r="AF1054" s="21">
        <f t="shared" ca="1" si="101"/>
        <v>0</v>
      </c>
      <c r="AG1054" s="21">
        <f ca="1">SUMIFS(AF$2:AF1054,D$2:D1054,D1054)</f>
        <v>534</v>
      </c>
    </row>
    <row r="1055" spans="1:33" hidden="1" x14ac:dyDescent="0.35">
      <c r="A1055" s="21">
        <f>IF(ISBLANK(B1055),"",COUNTIF(B$2:B1055,B1055))-1</f>
        <v>39</v>
      </c>
      <c r="B1055" s="27">
        <v>1</v>
      </c>
      <c r="C1055" s="10">
        <f>VLOOKUP($A1055+IF($A1055=0,1,0),Database!$A:$Y,7,FALSE)</f>
        <v>46195</v>
      </c>
      <c r="D1055" s="21" t="str">
        <f>VLOOKUP(Pronostics!$B1055,Setup_MPP!$A:$G,3,FALSE)</f>
        <v>_Nicolas_LM_</v>
      </c>
      <c r="E1055" s="21" t="str">
        <f>VLOOKUP(Pronostics!$B1055,Setup_MPP!$A:$G,2,FALSE)</f>
        <v>Nicolas LE MOUEL</v>
      </c>
      <c r="F1055" s="21" t="str">
        <f>VLOOKUP($B1055,Setup_MPP!$A:$E,4,FALSE)</f>
        <v>#F7C79D</v>
      </c>
      <c r="G1055" s="21" t="str">
        <f>VLOOKUP($B1055,Setup_MPP!$A:$E,5,FALSE)</f>
        <v>#FFBE85</v>
      </c>
      <c r="H1055" s="21" t="str">
        <f>IFERROR(IF(AND(A1055&gt;=1,A1055&lt;=104),VLOOKUP($A1055,Location!$A:$J,6,FALSE),IF(A1055=0,"Avant l'ouverture",IF(OR(A1055=105,A1055=106),"Bonus"))),"")</f>
        <v>Tour 2</v>
      </c>
      <c r="I1055" s="21" t="str">
        <f>IF(LEFT(H1055,4)="Tour",VLOOKUP(A1055,Database!$A:$C,3,FALSE),"")</f>
        <v>H</v>
      </c>
      <c r="J1055" s="21" t="str">
        <f>VLOOKUP($A1055,Location!$A:$J,7,FALSE)</f>
        <v>Uruguay</v>
      </c>
      <c r="K1055" s="21" t="str">
        <f>IFERROR(VLOOKUP(J1055,Setup_Team!$B:$C,2,FALSE), "TDB")</f>
        <v>URY</v>
      </c>
      <c r="L1055" s="21" t="str">
        <f>VLOOKUP($A1055,Location!$A:$J,8,FALSE)</f>
        <v>Cap-Vert</v>
      </c>
      <c r="M1055" s="21" t="str">
        <f>IFERROR(VLOOKUP(L1055,Setup_Team!$B:$C,2,FALSE), "TDB")</f>
        <v>CPV</v>
      </c>
      <c r="N1055" s="21" t="str">
        <f>VLOOKUP($A1055,Location!$A:$J,9,FALSE)</f>
        <v>Miami Gardens, Florida</v>
      </c>
      <c r="O1055" s="21" t="str">
        <f>VLOOKUP($A1055,Location!$A:$J,10,FALSE)</f>
        <v>Hard Rock Stadium</v>
      </c>
      <c r="P1055" s="27">
        <v>2</v>
      </c>
      <c r="Q1055" s="27">
        <v>0</v>
      </c>
      <c r="R1055" s="27" t="str">
        <f t="shared" si="97"/>
        <v>2-0</v>
      </c>
      <c r="S1055" s="21">
        <v>0</v>
      </c>
      <c r="T1055" s="20">
        <f>VLOOKUP($A1055,Database!$A:$Y,10,FALSE)</f>
        <v>72</v>
      </c>
      <c r="U1055" s="20">
        <f>VLOOKUP($A1055,Database!$A:$Y,11,FALSE)</f>
        <v>109</v>
      </c>
      <c r="V1055" s="20">
        <f>VLOOKUP($A1055,Database!$A:$Y,12,FALSE)</f>
        <v>137</v>
      </c>
      <c r="W1055" s="20" t="str">
        <f>VLOOKUP(A1055,Database!A:M,13,FALSE)</f>
        <v>Terminé</v>
      </c>
      <c r="X1055" s="20">
        <f>VLOOKUP($A1055,Database!$A:$Y,20,FALSE)</f>
        <v>2</v>
      </c>
      <c r="Y1055" s="20">
        <f>VLOOKUP($A1055,Database!$A:$Y,21,FALSE)</f>
        <v>2</v>
      </c>
      <c r="Z1055" s="20">
        <f t="shared" si="96"/>
        <v>0</v>
      </c>
      <c r="AA1055" s="20">
        <f t="shared" si="98"/>
        <v>0</v>
      </c>
      <c r="AB1055" s="20">
        <f t="shared" ca="1" si="99"/>
        <v>0</v>
      </c>
      <c r="AC1055" s="20">
        <f t="shared" ca="1" si="100"/>
        <v>0</v>
      </c>
      <c r="AD1055" s="20" t="str">
        <f ca="1">IF(AC1055=0,"",IF(OR(ISBLANK(P1055),ISBLANK(Q1055)),"",IF(ISBLANK(VLOOKUP(A1055,Database!A:AA,22,FALSE)),"",VLOOKUP(A1055,Database!A:AA,22,FALSE))))</f>
        <v/>
      </c>
      <c r="AE1055" s="20">
        <f ca="1">IFERROR(
   IF(
     OR(ISBLANK(P1055),ISBLANK(Q1055)),
     "",
     IF(
       AND(AB1055&lt;&gt;"",OR(W1055="Terminé",W1055="En cours")),
       VLOOKUP(AD1055,Setup_ScoreExactBonus!A:D,4,FALSE),
       0
     )),
  0)</f>
        <v>0</v>
      </c>
      <c r="AF1055" s="21">
        <f t="shared" ca="1" si="101"/>
        <v>0</v>
      </c>
      <c r="AG1055" s="21">
        <f ca="1">SUMIFS(AF$2:AF1055,D$2:D1055,D1055)</f>
        <v>1499</v>
      </c>
    </row>
    <row r="1056" spans="1:33" hidden="1" x14ac:dyDescent="0.35">
      <c r="A1056" s="21">
        <f>IF(ISBLANK(B1056),"",COUNTIF(B$2:B1056,B1056))-1</f>
        <v>39</v>
      </c>
      <c r="B1056" s="27">
        <v>2</v>
      </c>
      <c r="C1056" s="10">
        <f>VLOOKUP($A1056+IF($A1056=0,1,0),Database!$A:$Y,7,FALSE)</f>
        <v>46195</v>
      </c>
      <c r="D1056" s="21" t="str">
        <f>VLOOKUP(Pronostics!$B1056,Setup_MPP!$A:$G,3,FALSE)</f>
        <v>leaelaz</v>
      </c>
      <c r="E1056" s="21" t="str">
        <f>VLOOKUP(Pronostics!$B1056,Setup_MPP!$A:$G,2,FALSE)</f>
        <v>Léa EL ASERY</v>
      </c>
      <c r="F1056" s="21" t="str">
        <f>VLOOKUP($B1056,Setup_MPP!$A:$E,4,FALSE)</f>
        <v>#FFBEBE</v>
      </c>
      <c r="G1056" s="21" t="str">
        <f>VLOOKUP($B1056,Setup_MPP!$A:$E,5,FALSE)</f>
        <v>#DF6868</v>
      </c>
      <c r="H1056" s="21" t="str">
        <f>IFERROR(IF(AND(A1056&gt;=1,A1056&lt;=104),VLOOKUP($A1056,Location!$A:$J,6,FALSE),IF(A1056=0,"Avant l'ouverture",IF(OR(A1056=105,A1056=106),"Bonus"))),"")</f>
        <v>Tour 2</v>
      </c>
      <c r="I1056" s="21" t="str">
        <f>IF(LEFT(H1056,4)="Tour",VLOOKUP(A1056,Database!$A:$C,3,FALSE),"")</f>
        <v>H</v>
      </c>
      <c r="J1056" s="21" t="str">
        <f>VLOOKUP($A1056,Location!$A:$J,7,FALSE)</f>
        <v>Uruguay</v>
      </c>
      <c r="K1056" s="21" t="str">
        <f>IFERROR(VLOOKUP(J1056,Setup_Team!$B:$C,2,FALSE), "TDB")</f>
        <v>URY</v>
      </c>
      <c r="L1056" s="21" t="str">
        <f>VLOOKUP($A1056,Location!$A:$J,8,FALSE)</f>
        <v>Cap-Vert</v>
      </c>
      <c r="M1056" s="21" t="str">
        <f>IFERROR(VLOOKUP(L1056,Setup_Team!$B:$C,2,FALSE), "TDB")</f>
        <v>CPV</v>
      </c>
      <c r="N1056" s="21" t="str">
        <f>VLOOKUP($A1056,Location!$A:$J,9,FALSE)</f>
        <v>Miami Gardens, Florida</v>
      </c>
      <c r="O1056" s="21" t="str">
        <f>VLOOKUP($A1056,Location!$A:$J,10,FALSE)</f>
        <v>Hard Rock Stadium</v>
      </c>
      <c r="P1056" s="27">
        <v>1</v>
      </c>
      <c r="Q1056" s="27">
        <v>0</v>
      </c>
      <c r="R1056" s="27" t="str">
        <f t="shared" si="97"/>
        <v>1-0</v>
      </c>
      <c r="S1056" s="21">
        <v>0</v>
      </c>
      <c r="T1056" s="20">
        <f>VLOOKUP($A1056,Database!$A:$Y,10,FALSE)</f>
        <v>72</v>
      </c>
      <c r="U1056" s="20">
        <f>VLOOKUP($A1056,Database!$A:$Y,11,FALSE)</f>
        <v>109</v>
      </c>
      <c r="V1056" s="20">
        <f>VLOOKUP($A1056,Database!$A:$Y,12,FALSE)</f>
        <v>137</v>
      </c>
      <c r="W1056" s="20" t="str">
        <f>VLOOKUP(A1056,Database!A:M,13,FALSE)</f>
        <v>Terminé</v>
      </c>
      <c r="X1056" s="20">
        <f>VLOOKUP($A1056,Database!$A:$Y,20,FALSE)</f>
        <v>2</v>
      </c>
      <c r="Y1056" s="20">
        <f>VLOOKUP($A1056,Database!$A:$Y,21,FALSE)</f>
        <v>2</v>
      </c>
      <c r="Z1056" s="20">
        <f t="shared" si="96"/>
        <v>0</v>
      </c>
      <c r="AA1056" s="20">
        <f t="shared" si="98"/>
        <v>0</v>
      </c>
      <c r="AB1056" s="20">
        <f t="shared" ca="1" si="99"/>
        <v>0</v>
      </c>
      <c r="AC1056" s="20">
        <f t="shared" ca="1" si="100"/>
        <v>0</v>
      </c>
      <c r="AD1056" s="20" t="str">
        <f ca="1">IF(AC1056=0,"",IF(OR(ISBLANK(P1056),ISBLANK(Q1056)),"",IF(ISBLANK(VLOOKUP(A1056,Database!A:AA,22,FALSE)),"",VLOOKUP(A1056,Database!A:AA,22,FALSE))))</f>
        <v/>
      </c>
      <c r="AE1056" s="20">
        <f ca="1">IFERROR(
   IF(
     OR(ISBLANK(P1056),ISBLANK(Q1056)),
     "",
     IF(
       AND(AB1056&lt;&gt;"",OR(W1056="Terminé",W1056="En cours")),
       VLOOKUP(AD1056,Setup_ScoreExactBonus!A:D,4,FALSE),
       0
     )),
  0)</f>
        <v>0</v>
      </c>
      <c r="AF1056" s="21">
        <f t="shared" ca="1" si="101"/>
        <v>0</v>
      </c>
      <c r="AG1056" s="21">
        <f ca="1">SUMIFS(AF$2:AF1056,D$2:D1056,D1056)</f>
        <v>1518</v>
      </c>
    </row>
    <row r="1057" spans="1:33" hidden="1" x14ac:dyDescent="0.35">
      <c r="A1057" s="21">
        <f>IF(ISBLANK(B1057),"",COUNTIF(B$2:B1057,B1057))-1</f>
        <v>39</v>
      </c>
      <c r="B1057" s="27">
        <v>3</v>
      </c>
      <c r="C1057" s="10">
        <f>VLOOKUP($A1057+IF($A1057=0,1,0),Database!$A:$Y,7,FALSE)</f>
        <v>46195</v>
      </c>
      <c r="D1057" s="21" t="str">
        <f>VLOOKUP(Pronostics!$B1057,Setup_MPP!$A:$G,3,FALSE)</f>
        <v>PasMetalleux</v>
      </c>
      <c r="E1057" s="21" t="str">
        <f>VLOOKUP(Pronostics!$B1057,Setup_MPP!$A:$G,2,FALSE)</f>
        <v>Elwenn JOUBREL</v>
      </c>
      <c r="F1057" s="21" t="str">
        <f>VLOOKUP($B1057,Setup_MPP!$A:$E,4,FALSE)</f>
        <v>#F5C7FC</v>
      </c>
      <c r="G1057" s="21" t="str">
        <f>VLOOKUP($B1057,Setup_MPP!$A:$E,5,FALSE)</f>
        <v>#C489CF</v>
      </c>
      <c r="H1057" s="21" t="str">
        <f>IFERROR(IF(AND(A1057&gt;=1,A1057&lt;=104),VLOOKUP($A1057,Location!$A:$J,6,FALSE),IF(A1057=0,"Avant l'ouverture",IF(OR(A1057=105,A1057=106),"Bonus"))),"")</f>
        <v>Tour 2</v>
      </c>
      <c r="I1057" s="21" t="str">
        <f>IF(LEFT(H1057,4)="Tour",VLOOKUP(A1057,Database!$A:$C,3,FALSE),"")</f>
        <v>H</v>
      </c>
      <c r="J1057" s="21" t="str">
        <f>VLOOKUP($A1057,Location!$A:$J,7,FALSE)</f>
        <v>Uruguay</v>
      </c>
      <c r="K1057" s="21" t="str">
        <f>IFERROR(VLOOKUP(J1057,Setup_Team!$B:$C,2,FALSE), "TDB")</f>
        <v>URY</v>
      </c>
      <c r="L1057" s="21" t="str">
        <f>VLOOKUP($A1057,Location!$A:$J,8,FALSE)</f>
        <v>Cap-Vert</v>
      </c>
      <c r="M1057" s="21" t="str">
        <f>IFERROR(VLOOKUP(L1057,Setup_Team!$B:$C,2,FALSE), "TDB")</f>
        <v>CPV</v>
      </c>
      <c r="N1057" s="21" t="str">
        <f>VLOOKUP($A1057,Location!$A:$J,9,FALSE)</f>
        <v>Miami Gardens, Florida</v>
      </c>
      <c r="O1057" s="21" t="str">
        <f>VLOOKUP($A1057,Location!$A:$J,10,FALSE)</f>
        <v>Hard Rock Stadium</v>
      </c>
      <c r="P1057" s="27">
        <v>1</v>
      </c>
      <c r="Q1057" s="27">
        <v>0</v>
      </c>
      <c r="R1057" s="27" t="str">
        <f t="shared" si="97"/>
        <v>1-0</v>
      </c>
      <c r="S1057" s="21">
        <v>0</v>
      </c>
      <c r="T1057" s="20">
        <f>VLOOKUP($A1057,Database!$A:$Y,10,FALSE)</f>
        <v>72</v>
      </c>
      <c r="U1057" s="20">
        <f>VLOOKUP($A1057,Database!$A:$Y,11,FALSE)</f>
        <v>109</v>
      </c>
      <c r="V1057" s="20">
        <f>VLOOKUP($A1057,Database!$A:$Y,12,FALSE)</f>
        <v>137</v>
      </c>
      <c r="W1057" s="20" t="str">
        <f>VLOOKUP(A1057,Database!A:M,13,FALSE)</f>
        <v>Terminé</v>
      </c>
      <c r="X1057" s="20">
        <f>VLOOKUP($A1057,Database!$A:$Y,20,FALSE)</f>
        <v>2</v>
      </c>
      <c r="Y1057" s="20">
        <f>VLOOKUP($A1057,Database!$A:$Y,21,FALSE)</f>
        <v>2</v>
      </c>
      <c r="Z1057" s="20">
        <f t="shared" si="96"/>
        <v>0</v>
      </c>
      <c r="AA1057" s="20">
        <f t="shared" si="98"/>
        <v>0</v>
      </c>
      <c r="AB1057" s="20">
        <f t="shared" ca="1" si="99"/>
        <v>0</v>
      </c>
      <c r="AC1057" s="20">
        <f t="shared" ca="1" si="100"/>
        <v>0</v>
      </c>
      <c r="AD1057" s="20" t="str">
        <f ca="1">IF(AC1057=0,"",IF(OR(ISBLANK(P1057),ISBLANK(Q1057)),"",IF(ISBLANK(VLOOKUP(A1057,Database!A:AA,22,FALSE)),"",VLOOKUP(A1057,Database!A:AA,22,FALSE))))</f>
        <v/>
      </c>
      <c r="AE1057" s="20">
        <f ca="1">IFERROR(
   IF(
     OR(ISBLANK(P1057),ISBLANK(Q1057)),
     "",
     IF(
       AND(AB1057&lt;&gt;"",OR(W1057="Terminé",W1057="En cours")),
       VLOOKUP(AD1057,Setup_ScoreExactBonus!A:D,4,FALSE),
       0
     )),
  0)</f>
        <v>0</v>
      </c>
      <c r="AF1057" s="21">
        <f t="shared" ca="1" si="101"/>
        <v>0</v>
      </c>
      <c r="AG1057" s="21">
        <f ca="1">SUMIFS(AF$2:AF1057,D$2:D1057,D1057)</f>
        <v>1651</v>
      </c>
    </row>
    <row r="1058" spans="1:33" hidden="1" x14ac:dyDescent="0.35">
      <c r="A1058" s="21">
        <f>IF(ISBLANK(B1058),"",COUNTIF(B$2:B1058,B1058))-1</f>
        <v>39</v>
      </c>
      <c r="B1058" s="27">
        <v>4</v>
      </c>
      <c r="C1058" s="10">
        <f>VLOOKUP($A1058+IF($A1058=0,1,0),Database!$A:$Y,7,FALSE)</f>
        <v>46195</v>
      </c>
      <c r="D1058" s="21" t="str">
        <f>VLOOKUP(Pronostics!$B1058,Setup_MPP!$A:$G,3,FALSE)</f>
        <v>Popo444</v>
      </c>
      <c r="E1058" s="21" t="str">
        <f>VLOOKUP(Pronostics!$B1058,Setup_MPP!$A:$G,2,FALSE)</f>
        <v>Pauline OLIVIER</v>
      </c>
      <c r="F1058" s="21" t="str">
        <f>VLOOKUP($B1058,Setup_MPP!$A:$E,4,FALSE)</f>
        <v>#A5EA7F</v>
      </c>
      <c r="G1058" s="21" t="str">
        <f>VLOOKUP($B1058,Setup_MPP!$A:$E,5,FALSE)</f>
        <v>#80C65A</v>
      </c>
      <c r="H1058" s="21" t="str">
        <f>IFERROR(IF(AND(A1058&gt;=1,A1058&lt;=104),VLOOKUP($A1058,Location!$A:$J,6,FALSE),IF(A1058=0,"Avant l'ouverture",IF(OR(A1058=105,A1058=106),"Bonus"))),"")</f>
        <v>Tour 2</v>
      </c>
      <c r="I1058" s="21" t="str">
        <f>IF(LEFT(H1058,4)="Tour",VLOOKUP(A1058,Database!$A:$C,3,FALSE),"")</f>
        <v>H</v>
      </c>
      <c r="J1058" s="21" t="str">
        <f>VLOOKUP($A1058,Location!$A:$J,7,FALSE)</f>
        <v>Uruguay</v>
      </c>
      <c r="K1058" s="21" t="str">
        <f>IFERROR(VLOOKUP(J1058,Setup_Team!$B:$C,2,FALSE), "TDB")</f>
        <v>URY</v>
      </c>
      <c r="L1058" s="21" t="str">
        <f>VLOOKUP($A1058,Location!$A:$J,8,FALSE)</f>
        <v>Cap-Vert</v>
      </c>
      <c r="M1058" s="21" t="str">
        <f>IFERROR(VLOOKUP(L1058,Setup_Team!$B:$C,2,FALSE), "TDB")</f>
        <v>CPV</v>
      </c>
      <c r="N1058" s="21" t="str">
        <f>VLOOKUP($A1058,Location!$A:$J,9,FALSE)</f>
        <v>Miami Gardens, Florida</v>
      </c>
      <c r="O1058" s="21" t="str">
        <f>VLOOKUP($A1058,Location!$A:$J,10,FALSE)</f>
        <v>Hard Rock Stadium</v>
      </c>
      <c r="P1058" s="27">
        <v>3</v>
      </c>
      <c r="Q1058" s="27">
        <v>0</v>
      </c>
      <c r="R1058" s="27" t="str">
        <f t="shared" si="97"/>
        <v>3-0</v>
      </c>
      <c r="S1058" s="21">
        <v>0</v>
      </c>
      <c r="T1058" s="20">
        <f>VLOOKUP($A1058,Database!$A:$Y,10,FALSE)</f>
        <v>72</v>
      </c>
      <c r="U1058" s="20">
        <f>VLOOKUP($A1058,Database!$A:$Y,11,FALSE)</f>
        <v>109</v>
      </c>
      <c r="V1058" s="20">
        <f>VLOOKUP($A1058,Database!$A:$Y,12,FALSE)</f>
        <v>137</v>
      </c>
      <c r="W1058" s="20" t="str">
        <f>VLOOKUP(A1058,Database!A:M,13,FALSE)</f>
        <v>Terminé</v>
      </c>
      <c r="X1058" s="20">
        <f>VLOOKUP($A1058,Database!$A:$Y,20,FALSE)</f>
        <v>2</v>
      </c>
      <c r="Y1058" s="20">
        <f>VLOOKUP($A1058,Database!$A:$Y,21,FALSE)</f>
        <v>2</v>
      </c>
      <c r="Z1058" s="20">
        <f t="shared" si="96"/>
        <v>0</v>
      </c>
      <c r="AA1058" s="20">
        <f t="shared" si="98"/>
        <v>0</v>
      </c>
      <c r="AB1058" s="20">
        <f t="shared" ca="1" si="99"/>
        <v>0</v>
      </c>
      <c r="AC1058" s="20">
        <f t="shared" ca="1" si="100"/>
        <v>0</v>
      </c>
      <c r="AD1058" s="20" t="str">
        <f ca="1">IF(AC1058=0,"",IF(OR(ISBLANK(P1058),ISBLANK(Q1058)),"",IF(ISBLANK(VLOOKUP(A1058,Database!A:AA,22,FALSE)),"",VLOOKUP(A1058,Database!A:AA,22,FALSE))))</f>
        <v/>
      </c>
      <c r="AE1058" s="20">
        <f ca="1">IFERROR(
   IF(
     OR(ISBLANK(P1058),ISBLANK(Q1058)),
     "",
     IF(
       AND(AB1058&lt;&gt;"",OR(W1058="Terminé",W1058="En cours")),
       VLOOKUP(AD1058,Setup_ScoreExactBonus!A:D,4,FALSE),
       0
     )),
  0)</f>
        <v>0</v>
      </c>
      <c r="AF1058" s="21">
        <f t="shared" ca="1" si="101"/>
        <v>0</v>
      </c>
      <c r="AG1058" s="21">
        <f ca="1">SUMIFS(AF$2:AF1058,D$2:D1058,D1058)</f>
        <v>1173</v>
      </c>
    </row>
    <row r="1059" spans="1:33" hidden="1" x14ac:dyDescent="0.35">
      <c r="A1059" s="21">
        <f>IF(ISBLANK(B1059),"",COUNTIF(B$2:B1059,B1059))-1</f>
        <v>39</v>
      </c>
      <c r="B1059" s="27">
        <v>5</v>
      </c>
      <c r="C1059" s="10">
        <f>VLOOKUP($A1059+IF($A1059=0,1,0),Database!$A:$Y,7,FALSE)</f>
        <v>46195</v>
      </c>
      <c r="D1059" s="21" t="str">
        <f>VLOOKUP(Pronostics!$B1059,Setup_MPP!$A:$G,3,FALSE)</f>
        <v>_Jujul</v>
      </c>
      <c r="E1059" s="21" t="str">
        <f>VLOOKUP(Pronostics!$B1059,Setup_MPP!$A:$G,2,FALSE)</f>
        <v>Julie BOISSIERE</v>
      </c>
      <c r="F1059" s="21" t="str">
        <f>VLOOKUP($B1059,Setup_MPP!$A:$E,4,FALSE)</f>
        <v>#D890FF</v>
      </c>
      <c r="G1059" s="21" t="str">
        <f>VLOOKUP($B1059,Setup_MPP!$A:$E,5,FALSE)</f>
        <v>#B750EF</v>
      </c>
      <c r="H1059" s="21" t="str">
        <f>IFERROR(IF(AND(A1059&gt;=1,A1059&lt;=104),VLOOKUP($A1059,Location!$A:$J,6,FALSE),IF(A1059=0,"Avant l'ouverture",IF(OR(A1059=105,A1059=106),"Bonus"))),"")</f>
        <v>Tour 2</v>
      </c>
      <c r="I1059" s="21" t="str">
        <f>IF(LEFT(H1059,4)="Tour",VLOOKUP(A1059,Database!$A:$C,3,FALSE),"")</f>
        <v>H</v>
      </c>
      <c r="J1059" s="21" t="str">
        <f>VLOOKUP($A1059,Location!$A:$J,7,FALSE)</f>
        <v>Uruguay</v>
      </c>
      <c r="K1059" s="21" t="str">
        <f>IFERROR(VLOOKUP(J1059,Setup_Team!$B:$C,2,FALSE), "TDB")</f>
        <v>URY</v>
      </c>
      <c r="L1059" s="21" t="str">
        <f>VLOOKUP($A1059,Location!$A:$J,8,FALSE)</f>
        <v>Cap-Vert</v>
      </c>
      <c r="M1059" s="21" t="str">
        <f>IFERROR(VLOOKUP(L1059,Setup_Team!$B:$C,2,FALSE), "TDB")</f>
        <v>CPV</v>
      </c>
      <c r="N1059" s="21" t="str">
        <f>VLOOKUP($A1059,Location!$A:$J,9,FALSE)</f>
        <v>Miami Gardens, Florida</v>
      </c>
      <c r="O1059" s="21" t="str">
        <f>VLOOKUP($A1059,Location!$A:$J,10,FALSE)</f>
        <v>Hard Rock Stadium</v>
      </c>
      <c r="P1059" s="27">
        <v>2</v>
      </c>
      <c r="Q1059" s="27">
        <v>3</v>
      </c>
      <c r="R1059" s="27" t="str">
        <f t="shared" si="97"/>
        <v>2-3</v>
      </c>
      <c r="S1059" s="21">
        <v>1</v>
      </c>
      <c r="T1059" s="20">
        <f>VLOOKUP($A1059,Database!$A:$Y,10,FALSE)</f>
        <v>72</v>
      </c>
      <c r="U1059" s="20">
        <f>VLOOKUP($A1059,Database!$A:$Y,11,FALSE)</f>
        <v>109</v>
      </c>
      <c r="V1059" s="20">
        <f>VLOOKUP($A1059,Database!$A:$Y,12,FALSE)</f>
        <v>137</v>
      </c>
      <c r="W1059" s="20" t="str">
        <f>VLOOKUP(A1059,Database!A:M,13,FALSE)</f>
        <v>Terminé</v>
      </c>
      <c r="X1059" s="20">
        <f>VLOOKUP($A1059,Database!$A:$Y,20,FALSE)</f>
        <v>2</v>
      </c>
      <c r="Y1059" s="20">
        <f>VLOOKUP($A1059,Database!$A:$Y,21,FALSE)</f>
        <v>2</v>
      </c>
      <c r="Z1059" s="20">
        <f t="shared" si="96"/>
        <v>0</v>
      </c>
      <c r="AA1059" s="20">
        <f t="shared" si="98"/>
        <v>0</v>
      </c>
      <c r="AB1059" s="20">
        <f t="shared" ca="1" si="99"/>
        <v>0</v>
      </c>
      <c r="AC1059" s="20">
        <f t="shared" ca="1" si="100"/>
        <v>0</v>
      </c>
      <c r="AD1059" s="20" t="str">
        <f ca="1">IF(AC1059=0,"",IF(OR(ISBLANK(P1059),ISBLANK(Q1059)),"",IF(ISBLANK(VLOOKUP(A1059,Database!A:AA,22,FALSE)),"",VLOOKUP(A1059,Database!A:AA,22,FALSE))))</f>
        <v/>
      </c>
      <c r="AE1059" s="20">
        <f ca="1">IFERROR(
   IF(
     OR(ISBLANK(P1059),ISBLANK(Q1059)),
     "",
     IF(
       AND(AB1059&lt;&gt;"",OR(W1059="Terminé",W1059="En cours")),
       VLOOKUP(AD1059,Setup_ScoreExactBonus!A:D,4,FALSE),
       0
     )),
  0)</f>
        <v>0</v>
      </c>
      <c r="AF1059" s="21">
        <f t="shared" ca="1" si="101"/>
        <v>0</v>
      </c>
      <c r="AG1059" s="21">
        <f ca="1">SUMIFS(AF$2:AF1059,D$2:D1059,D1059)</f>
        <v>937</v>
      </c>
    </row>
    <row r="1060" spans="1:33" hidden="1" x14ac:dyDescent="0.35">
      <c r="A1060" s="21">
        <f>IF(ISBLANK(B1060),"",COUNTIF(B$2:B1060,B1060))-1</f>
        <v>39</v>
      </c>
      <c r="B1060" s="27">
        <v>6</v>
      </c>
      <c r="C1060" s="10">
        <f>VLOOKUP($A1060+IF($A1060=0,1,0),Database!$A:$Y,7,FALSE)</f>
        <v>46195</v>
      </c>
      <c r="D1060" s="21" t="str">
        <f>VLOOKUP(Pronostics!$B1060,Setup_MPP!$A:$G,3,FALSE)</f>
        <v>Julay</v>
      </c>
      <c r="E1060" s="21" t="str">
        <f>VLOOKUP(Pronostics!$B1060,Setup_MPP!$A:$G,2,FALSE)</f>
        <v>Julie BOUCHARD</v>
      </c>
      <c r="F1060" s="21" t="str">
        <f>VLOOKUP($B1060,Setup_MPP!$A:$E,4,FALSE)</f>
        <v>#A6F7B1</v>
      </c>
      <c r="G1060" s="21" t="str">
        <f>VLOOKUP($B1060,Setup_MPP!$A:$E,5,FALSE)</f>
        <v>#6EC179</v>
      </c>
      <c r="H1060" s="21" t="str">
        <f>IFERROR(IF(AND(A1060&gt;=1,A1060&lt;=104),VLOOKUP($A1060,Location!$A:$J,6,FALSE),IF(A1060=0,"Avant l'ouverture",IF(OR(A1060=105,A1060=106),"Bonus"))),"")</f>
        <v>Tour 2</v>
      </c>
      <c r="I1060" s="21" t="str">
        <f>IF(LEFT(H1060,4)="Tour",VLOOKUP(A1060,Database!$A:$C,3,FALSE),"")</f>
        <v>H</v>
      </c>
      <c r="J1060" s="21" t="str">
        <f>VLOOKUP($A1060,Location!$A:$J,7,FALSE)</f>
        <v>Uruguay</v>
      </c>
      <c r="K1060" s="21" t="str">
        <f>IFERROR(VLOOKUP(J1060,Setup_Team!$B:$C,2,FALSE), "TDB")</f>
        <v>URY</v>
      </c>
      <c r="L1060" s="21" t="str">
        <f>VLOOKUP($A1060,Location!$A:$J,8,FALSE)</f>
        <v>Cap-Vert</v>
      </c>
      <c r="M1060" s="21" t="str">
        <f>IFERROR(VLOOKUP(L1060,Setup_Team!$B:$C,2,FALSE), "TDB")</f>
        <v>CPV</v>
      </c>
      <c r="N1060" s="21" t="str">
        <f>VLOOKUP($A1060,Location!$A:$J,9,FALSE)</f>
        <v>Miami Gardens, Florida</v>
      </c>
      <c r="O1060" s="21" t="str">
        <f>VLOOKUP($A1060,Location!$A:$J,10,FALSE)</f>
        <v>Hard Rock Stadium</v>
      </c>
      <c r="P1060" s="27">
        <v>1</v>
      </c>
      <c r="Q1060" s="27">
        <v>0</v>
      </c>
      <c r="R1060" s="27" t="str">
        <f t="shared" si="97"/>
        <v>1-0</v>
      </c>
      <c r="S1060" s="21">
        <v>0</v>
      </c>
      <c r="T1060" s="20">
        <f>VLOOKUP($A1060,Database!$A:$Y,10,FALSE)</f>
        <v>72</v>
      </c>
      <c r="U1060" s="20">
        <f>VLOOKUP($A1060,Database!$A:$Y,11,FALSE)</f>
        <v>109</v>
      </c>
      <c r="V1060" s="20">
        <f>VLOOKUP($A1060,Database!$A:$Y,12,FALSE)</f>
        <v>137</v>
      </c>
      <c r="W1060" s="20" t="str">
        <f>VLOOKUP(A1060,Database!A:M,13,FALSE)</f>
        <v>Terminé</v>
      </c>
      <c r="X1060" s="20">
        <f>VLOOKUP($A1060,Database!$A:$Y,20,FALSE)</f>
        <v>2</v>
      </c>
      <c r="Y1060" s="20">
        <f>VLOOKUP($A1060,Database!$A:$Y,21,FALSE)</f>
        <v>2</v>
      </c>
      <c r="Z1060" s="20">
        <f t="shared" si="96"/>
        <v>0</v>
      </c>
      <c r="AA1060" s="20">
        <f t="shared" si="98"/>
        <v>0</v>
      </c>
      <c r="AB1060" s="20">
        <f t="shared" ca="1" si="99"/>
        <v>0</v>
      </c>
      <c r="AC1060" s="20">
        <f t="shared" ca="1" si="100"/>
        <v>0</v>
      </c>
      <c r="AD1060" s="20" t="str">
        <f ca="1">IF(AC1060=0,"",IF(OR(ISBLANK(P1060),ISBLANK(Q1060)),"",IF(ISBLANK(VLOOKUP(A1060,Database!A:AA,22,FALSE)),"",VLOOKUP(A1060,Database!A:AA,22,FALSE))))</f>
        <v/>
      </c>
      <c r="AE1060" s="20">
        <f ca="1">IFERROR(
   IF(
     OR(ISBLANK(P1060),ISBLANK(Q1060)),
     "",
     IF(
       AND(AB1060&lt;&gt;"",OR(W1060="Terminé",W1060="En cours")),
       VLOOKUP(AD1060,Setup_ScoreExactBonus!A:D,4,FALSE),
       0
     )),
  0)</f>
        <v>0</v>
      </c>
      <c r="AF1060" s="21">
        <f t="shared" ca="1" si="101"/>
        <v>0</v>
      </c>
      <c r="AG1060" s="21">
        <f ca="1">SUMIFS(AF$2:AF1060,D$2:D1060,D1060)</f>
        <v>1475</v>
      </c>
    </row>
    <row r="1061" spans="1:33" hidden="1" x14ac:dyDescent="0.35">
      <c r="A1061" s="21">
        <f>IF(ISBLANK(B1061),"",COUNTIF(B$2:B1061,B1061))-1</f>
        <v>39</v>
      </c>
      <c r="B1061" s="27">
        <v>7</v>
      </c>
      <c r="C1061" s="10">
        <f>VLOOKUP($A1061+IF($A1061=0,1,0),Database!$A:$Y,7,FALSE)</f>
        <v>46195</v>
      </c>
      <c r="D1061" s="21" t="str">
        <f>VLOOKUP(Pronostics!$B1061,Setup_MPP!$A:$G,3,FALSE)</f>
        <v>__Vince__</v>
      </c>
      <c r="E1061" s="21" t="str">
        <f>VLOOKUP(Pronostics!$B1061,Setup_MPP!$A:$G,2,FALSE)</f>
        <v>Vincent FRAYSSE</v>
      </c>
      <c r="F1061" s="21" t="str">
        <f>VLOOKUP($B1061,Setup_MPP!$A:$E,4,FALSE)</f>
        <v>#B2EAE8</v>
      </c>
      <c r="G1061" s="21" t="str">
        <f>VLOOKUP($B1061,Setup_MPP!$A:$E,5,FALSE)</f>
        <v>#6CB4B1</v>
      </c>
      <c r="H1061" s="21" t="str">
        <f>IFERROR(IF(AND(A1061&gt;=1,A1061&lt;=104),VLOOKUP($A1061,Location!$A:$J,6,FALSE),IF(A1061=0,"Avant l'ouverture",IF(OR(A1061=105,A1061=106),"Bonus"))),"")</f>
        <v>Tour 2</v>
      </c>
      <c r="I1061" s="21" t="str">
        <f>IF(LEFT(H1061,4)="Tour",VLOOKUP(A1061,Database!$A:$C,3,FALSE),"")</f>
        <v>H</v>
      </c>
      <c r="J1061" s="21" t="str">
        <f>VLOOKUP($A1061,Location!$A:$J,7,FALSE)</f>
        <v>Uruguay</v>
      </c>
      <c r="K1061" s="21" t="str">
        <f>IFERROR(VLOOKUP(J1061,Setup_Team!$B:$C,2,FALSE), "TDB")</f>
        <v>URY</v>
      </c>
      <c r="L1061" s="21" t="str">
        <f>VLOOKUP($A1061,Location!$A:$J,8,FALSE)</f>
        <v>Cap-Vert</v>
      </c>
      <c r="M1061" s="21" t="str">
        <f>IFERROR(VLOOKUP(L1061,Setup_Team!$B:$C,2,FALSE), "TDB")</f>
        <v>CPV</v>
      </c>
      <c r="N1061" s="21" t="str">
        <f>VLOOKUP($A1061,Location!$A:$J,9,FALSE)</f>
        <v>Miami Gardens, Florida</v>
      </c>
      <c r="O1061" s="21" t="str">
        <f>VLOOKUP($A1061,Location!$A:$J,10,FALSE)</f>
        <v>Hard Rock Stadium</v>
      </c>
      <c r="P1061" s="27">
        <v>2</v>
      </c>
      <c r="Q1061" s="27">
        <v>0</v>
      </c>
      <c r="R1061" s="27" t="str">
        <f t="shared" si="97"/>
        <v>2-0</v>
      </c>
      <c r="S1061" s="21">
        <v>0</v>
      </c>
      <c r="T1061" s="20">
        <f>VLOOKUP($A1061,Database!$A:$Y,10,FALSE)</f>
        <v>72</v>
      </c>
      <c r="U1061" s="20">
        <f>VLOOKUP($A1061,Database!$A:$Y,11,FALSE)</f>
        <v>109</v>
      </c>
      <c r="V1061" s="20">
        <f>VLOOKUP($A1061,Database!$A:$Y,12,FALSE)</f>
        <v>137</v>
      </c>
      <c r="W1061" s="20" t="str">
        <f>VLOOKUP(A1061,Database!A:M,13,FALSE)</f>
        <v>Terminé</v>
      </c>
      <c r="X1061" s="20">
        <f>VLOOKUP($A1061,Database!$A:$Y,20,FALSE)</f>
        <v>2</v>
      </c>
      <c r="Y1061" s="20">
        <f>VLOOKUP($A1061,Database!$A:$Y,21,FALSE)</f>
        <v>2</v>
      </c>
      <c r="Z1061" s="20">
        <f t="shared" si="96"/>
        <v>0</v>
      </c>
      <c r="AA1061" s="20">
        <f t="shared" si="98"/>
        <v>0</v>
      </c>
      <c r="AB1061" s="20">
        <f t="shared" ca="1" si="99"/>
        <v>0</v>
      </c>
      <c r="AC1061" s="20">
        <f t="shared" ca="1" si="100"/>
        <v>0</v>
      </c>
      <c r="AD1061" s="20" t="str">
        <f ca="1">IF(AC1061=0,"",IF(OR(ISBLANK(P1061),ISBLANK(Q1061)),"",IF(ISBLANK(VLOOKUP(A1061,Database!A:AA,22,FALSE)),"",VLOOKUP(A1061,Database!A:AA,22,FALSE))))</f>
        <v/>
      </c>
      <c r="AE1061" s="20">
        <f ca="1">IFERROR(
   IF(
     OR(ISBLANK(P1061),ISBLANK(Q1061)),
     "",
     IF(
       AND(AB1061&lt;&gt;"",OR(W1061="Terminé",W1061="En cours")),
       VLOOKUP(AD1061,Setup_ScoreExactBonus!A:D,4,FALSE),
       0
     )),
  0)</f>
        <v>0</v>
      </c>
      <c r="AF1061" s="21">
        <f t="shared" ca="1" si="101"/>
        <v>0</v>
      </c>
      <c r="AG1061" s="21">
        <f ca="1">SUMIFS(AF$2:AF1061,D$2:D1061,D1061)</f>
        <v>994</v>
      </c>
    </row>
    <row r="1062" spans="1:33" hidden="1" x14ac:dyDescent="0.35">
      <c r="A1062" s="21">
        <f>IF(ISBLANK(B1062),"",COUNTIF(B$2:B1062,B1062))-1</f>
        <v>39</v>
      </c>
      <c r="B1062" s="27">
        <v>8</v>
      </c>
      <c r="C1062" s="10">
        <f>VLOOKUP($A1062+IF($A1062=0,1,0),Database!$A:$Y,7,FALSE)</f>
        <v>46195</v>
      </c>
      <c r="D1062" s="21" t="str">
        <f>VLOOKUP(Pronostics!$B1062,Setup_MPP!$A:$G,3,FALSE)</f>
        <v>Louuiiis</v>
      </c>
      <c r="E1062" s="21" t="str">
        <f>VLOOKUP(Pronostics!$B1062,Setup_MPP!$A:$G,2,FALSE)</f>
        <v>Louis HARLE</v>
      </c>
      <c r="F1062" s="21" t="str">
        <f>VLOOKUP($B1062,Setup_MPP!$A:$E,4,FALSE)</f>
        <v>#EEF7B1</v>
      </c>
      <c r="G1062" s="21" t="str">
        <f>VLOOKUP($B1062,Setup_MPP!$A:$E,5,FALSE)</f>
        <v>#C1CB7D</v>
      </c>
      <c r="H1062" s="21" t="str">
        <f>IFERROR(IF(AND(A1062&gt;=1,A1062&lt;=104),VLOOKUP($A1062,Location!$A:$J,6,FALSE),IF(A1062=0,"Avant l'ouverture",IF(OR(A1062=105,A1062=106),"Bonus"))),"")</f>
        <v>Tour 2</v>
      </c>
      <c r="I1062" s="21" t="str">
        <f>IF(LEFT(H1062,4)="Tour",VLOOKUP(A1062,Database!$A:$C,3,FALSE),"")</f>
        <v>H</v>
      </c>
      <c r="J1062" s="21" t="str">
        <f>VLOOKUP($A1062,Location!$A:$J,7,FALSE)</f>
        <v>Uruguay</v>
      </c>
      <c r="K1062" s="21" t="str">
        <f>IFERROR(VLOOKUP(J1062,Setup_Team!$B:$C,2,FALSE), "TDB")</f>
        <v>URY</v>
      </c>
      <c r="L1062" s="21" t="str">
        <f>VLOOKUP($A1062,Location!$A:$J,8,FALSE)</f>
        <v>Cap-Vert</v>
      </c>
      <c r="M1062" s="21" t="str">
        <f>IFERROR(VLOOKUP(L1062,Setup_Team!$B:$C,2,FALSE), "TDB")</f>
        <v>CPV</v>
      </c>
      <c r="N1062" s="21" t="str">
        <f>VLOOKUP($A1062,Location!$A:$J,9,FALSE)</f>
        <v>Miami Gardens, Florida</v>
      </c>
      <c r="O1062" s="21" t="str">
        <f>VLOOKUP($A1062,Location!$A:$J,10,FALSE)</f>
        <v>Hard Rock Stadium</v>
      </c>
      <c r="P1062" s="27">
        <v>3</v>
      </c>
      <c r="Q1062" s="27">
        <v>0</v>
      </c>
      <c r="R1062" s="27" t="str">
        <f t="shared" si="97"/>
        <v>3-0</v>
      </c>
      <c r="S1062" s="21">
        <v>0</v>
      </c>
      <c r="T1062" s="20">
        <f>VLOOKUP($A1062,Database!$A:$Y,10,FALSE)</f>
        <v>72</v>
      </c>
      <c r="U1062" s="20">
        <f>VLOOKUP($A1062,Database!$A:$Y,11,FALSE)</f>
        <v>109</v>
      </c>
      <c r="V1062" s="20">
        <f>VLOOKUP($A1062,Database!$A:$Y,12,FALSE)</f>
        <v>137</v>
      </c>
      <c r="W1062" s="20" t="str">
        <f>VLOOKUP(A1062,Database!A:M,13,FALSE)</f>
        <v>Terminé</v>
      </c>
      <c r="X1062" s="20">
        <f>VLOOKUP($A1062,Database!$A:$Y,20,FALSE)</f>
        <v>2</v>
      </c>
      <c r="Y1062" s="20">
        <f>VLOOKUP($A1062,Database!$A:$Y,21,FALSE)</f>
        <v>2</v>
      </c>
      <c r="Z1062" s="20">
        <f t="shared" si="96"/>
        <v>0</v>
      </c>
      <c r="AA1062" s="20">
        <f t="shared" si="98"/>
        <v>0</v>
      </c>
      <c r="AB1062" s="20">
        <f t="shared" ca="1" si="99"/>
        <v>0</v>
      </c>
      <c r="AC1062" s="20">
        <f t="shared" ca="1" si="100"/>
        <v>0</v>
      </c>
      <c r="AD1062" s="20" t="str">
        <f ca="1">IF(AC1062=0,"",IF(OR(ISBLANK(P1062),ISBLANK(Q1062)),"",IF(ISBLANK(VLOOKUP(A1062,Database!A:AA,22,FALSE)),"",VLOOKUP(A1062,Database!A:AA,22,FALSE))))</f>
        <v/>
      </c>
      <c r="AE1062" s="20">
        <f ca="1">IFERROR(
   IF(
     OR(ISBLANK(P1062),ISBLANK(Q1062)),
     "",
     IF(
       AND(AB1062&lt;&gt;"",OR(W1062="Terminé",W1062="En cours")),
       VLOOKUP(AD1062,Setup_ScoreExactBonus!A:D,4,FALSE),
       0
     )),
  0)</f>
        <v>0</v>
      </c>
      <c r="AF1062" s="21">
        <f t="shared" ca="1" si="101"/>
        <v>0</v>
      </c>
      <c r="AG1062" s="21">
        <f ca="1">SUMIFS(AF$2:AF1062,D$2:D1062,D1062)</f>
        <v>1204</v>
      </c>
    </row>
    <row r="1063" spans="1:33" x14ac:dyDescent="0.35">
      <c r="A1063" s="21">
        <f>IF(ISBLANK(B1063),"",COUNTIF(B$2:B1063,B1063))-1</f>
        <v>39</v>
      </c>
      <c r="B1063" s="27">
        <v>9</v>
      </c>
      <c r="C1063" s="10">
        <f>VLOOKUP($A1063+IF($A1063=0,1,0),Database!$A:$Y,7,FALSE)</f>
        <v>46195</v>
      </c>
      <c r="D1063" s="21" t="str">
        <f>VLOOKUP(Pronostics!$B1063,Setup_MPP!$A:$G,3,FALSE)</f>
        <v>Aurelien_dpq</v>
      </c>
      <c r="E1063" s="21" t="str">
        <f>VLOOKUP(Pronostics!$B1063,Setup_MPP!$A:$G,2,FALSE)</f>
        <v>Aurélien DE POULPIQUET</v>
      </c>
      <c r="F1063" s="21" t="str">
        <f>VLOOKUP($B1063,Setup_MPP!$A:$E,4,FALSE)</f>
        <v>#F4EA9D</v>
      </c>
      <c r="G1063" s="21" t="str">
        <f>VLOOKUP($B1063,Setup_MPP!$A:$E,5,FALSE)</f>
        <v>#D2C458</v>
      </c>
      <c r="H1063" s="21" t="str">
        <f>IFERROR(IF(AND(A1063&gt;=1,A1063&lt;=104),VLOOKUP($A1063,Location!$A:$J,6,FALSE),IF(A1063=0,"Avant l'ouverture",IF(OR(A1063=105,A1063=106),"Bonus"))),"")</f>
        <v>Tour 2</v>
      </c>
      <c r="I1063" s="21" t="str">
        <f>IF(LEFT(H1063,4)="Tour",VLOOKUP(A1063,Database!$A:$C,3,FALSE),"")</f>
        <v>H</v>
      </c>
      <c r="J1063" s="21" t="str">
        <f>VLOOKUP($A1063,Location!$A:$J,7,FALSE)</f>
        <v>Uruguay</v>
      </c>
      <c r="K1063" s="21" t="str">
        <f>IFERROR(VLOOKUP(J1063,Setup_Team!$B:$C,2,FALSE), "TDB")</f>
        <v>URY</v>
      </c>
      <c r="L1063" s="21" t="str">
        <f>VLOOKUP($A1063,Location!$A:$J,8,FALSE)</f>
        <v>Cap-Vert</v>
      </c>
      <c r="M1063" s="21" t="str">
        <f>IFERROR(VLOOKUP(L1063,Setup_Team!$B:$C,2,FALSE), "TDB")</f>
        <v>CPV</v>
      </c>
      <c r="N1063" s="21" t="str">
        <f>VLOOKUP($A1063,Location!$A:$J,9,FALSE)</f>
        <v>Miami Gardens, Florida</v>
      </c>
      <c r="O1063" s="21" t="str">
        <f>VLOOKUP($A1063,Location!$A:$J,10,FALSE)</f>
        <v>Hard Rock Stadium</v>
      </c>
      <c r="P1063" s="27">
        <v>2</v>
      </c>
      <c r="Q1063" s="27">
        <v>0</v>
      </c>
      <c r="R1063" s="27" t="str">
        <f t="shared" si="97"/>
        <v>2-0</v>
      </c>
      <c r="S1063" s="21">
        <v>0</v>
      </c>
      <c r="T1063" s="20">
        <f>VLOOKUP($A1063,Database!$A:$Y,10,FALSE)</f>
        <v>72</v>
      </c>
      <c r="U1063" s="20">
        <f>VLOOKUP($A1063,Database!$A:$Y,11,FALSE)</f>
        <v>109</v>
      </c>
      <c r="V1063" s="20">
        <f>VLOOKUP($A1063,Database!$A:$Y,12,FALSE)</f>
        <v>137</v>
      </c>
      <c r="W1063" s="20" t="str">
        <f>VLOOKUP(A1063,Database!A:M,13,FALSE)</f>
        <v>Terminé</v>
      </c>
      <c r="X1063" s="20">
        <f>VLOOKUP($A1063,Database!$A:$Y,20,FALSE)</f>
        <v>2</v>
      </c>
      <c r="Y1063" s="20">
        <f>VLOOKUP($A1063,Database!$A:$Y,21,FALSE)</f>
        <v>2</v>
      </c>
      <c r="Z1063" s="20">
        <f t="shared" si="96"/>
        <v>0</v>
      </c>
      <c r="AA1063" s="20">
        <f t="shared" si="98"/>
        <v>0</v>
      </c>
      <c r="AB1063" s="20">
        <f t="shared" ca="1" si="99"/>
        <v>0</v>
      </c>
      <c r="AC1063" s="20">
        <f t="shared" ca="1" si="100"/>
        <v>0</v>
      </c>
      <c r="AD1063" s="20" t="str">
        <f ca="1">IF(AC1063=0,"",IF(OR(ISBLANK(P1063),ISBLANK(Q1063)),"",IF(ISBLANK(VLOOKUP(A1063,Database!A:AA,22,FALSE)),"",VLOOKUP(A1063,Database!A:AA,22,FALSE))))</f>
        <v/>
      </c>
      <c r="AE1063" s="20">
        <f ca="1">IFERROR(
   IF(
     OR(ISBLANK(P1063),ISBLANK(Q1063)),
     "",
     IF(
       AND(AB1063&lt;&gt;"",OR(W1063="Terminé",W1063="En cours")),
       VLOOKUP(AD1063,Setup_ScoreExactBonus!A:D,4,FALSE),
       0
     )),
  0)</f>
        <v>0</v>
      </c>
      <c r="AF1063" s="21">
        <f t="shared" ca="1" si="101"/>
        <v>0</v>
      </c>
      <c r="AG1063" s="21">
        <f ca="1">SUMIFS(AF$2:AF1063,D$2:D1063,D1063)</f>
        <v>1387</v>
      </c>
    </row>
    <row r="1064" spans="1:33" hidden="1" x14ac:dyDescent="0.35">
      <c r="A1064" s="21">
        <f>IF(ISBLANK(B1064),"",COUNTIF(B$2:B1064,B1064))-1</f>
        <v>39</v>
      </c>
      <c r="B1064" s="27">
        <v>10</v>
      </c>
      <c r="C1064" s="10">
        <f>VLOOKUP($A1064+IF($A1064=0,1,0),Database!$A:$Y,7,FALSE)</f>
        <v>46195</v>
      </c>
      <c r="D1064" s="21" t="str">
        <f>VLOOKUP(Pronostics!$B1064,Setup_MPP!$A:$G,3,FALSE)</f>
        <v>RandomPaul</v>
      </c>
      <c r="E1064" s="21" t="str">
        <f>VLOOKUP(Pronostics!$B1064,Setup_MPP!$A:$G,2,FALSE)</f>
        <v>Paul MONTESINOS</v>
      </c>
      <c r="F1064" s="21" t="str">
        <f>VLOOKUP($B1064,Setup_MPP!$A:$E,4,FALSE)</f>
        <v>#C4B0FF</v>
      </c>
      <c r="G1064" s="21" t="str">
        <f>VLOOKUP($B1064,Setup_MPP!$A:$E,5,FALSE)</f>
        <v>#7F66C8</v>
      </c>
      <c r="H1064" s="21" t="str">
        <f>IFERROR(IF(AND(A1064&gt;=1,A1064&lt;=104),VLOOKUP($A1064,Location!$A:$J,6,FALSE),IF(A1064=0,"Avant l'ouverture",IF(OR(A1064=105,A1064=106),"Bonus"))),"")</f>
        <v>Tour 2</v>
      </c>
      <c r="I1064" s="21" t="str">
        <f>IF(LEFT(H1064,4)="Tour",VLOOKUP(A1064,Database!$A:$C,3,FALSE),"")</f>
        <v>H</v>
      </c>
      <c r="J1064" s="21" t="str">
        <f>VLOOKUP($A1064,Location!$A:$J,7,FALSE)</f>
        <v>Uruguay</v>
      </c>
      <c r="K1064" s="21" t="str">
        <f>IFERROR(VLOOKUP(J1064,Setup_Team!$B:$C,2,FALSE), "TDB")</f>
        <v>URY</v>
      </c>
      <c r="L1064" s="21" t="str">
        <f>VLOOKUP($A1064,Location!$A:$J,8,FALSE)</f>
        <v>Cap-Vert</v>
      </c>
      <c r="M1064" s="21" t="str">
        <f>IFERROR(VLOOKUP(L1064,Setup_Team!$B:$C,2,FALSE), "TDB")</f>
        <v>CPV</v>
      </c>
      <c r="N1064" s="21" t="str">
        <f>VLOOKUP($A1064,Location!$A:$J,9,FALSE)</f>
        <v>Miami Gardens, Florida</v>
      </c>
      <c r="O1064" s="21" t="str">
        <f>VLOOKUP($A1064,Location!$A:$J,10,FALSE)</f>
        <v>Hard Rock Stadium</v>
      </c>
      <c r="P1064" s="27">
        <v>0</v>
      </c>
      <c r="Q1064" s="27">
        <v>0</v>
      </c>
      <c r="R1064" s="27" t="str">
        <f t="shared" si="97"/>
        <v>0-0</v>
      </c>
      <c r="S1064" s="21">
        <v>0</v>
      </c>
      <c r="T1064" s="20">
        <f>VLOOKUP($A1064,Database!$A:$Y,10,FALSE)</f>
        <v>72</v>
      </c>
      <c r="U1064" s="20">
        <f>VLOOKUP($A1064,Database!$A:$Y,11,FALSE)</f>
        <v>109</v>
      </c>
      <c r="V1064" s="20">
        <f>VLOOKUP($A1064,Database!$A:$Y,12,FALSE)</f>
        <v>137</v>
      </c>
      <c r="W1064" s="20" t="str">
        <f>VLOOKUP(A1064,Database!A:M,13,FALSE)</f>
        <v>Terminé</v>
      </c>
      <c r="X1064" s="20">
        <f>VLOOKUP($A1064,Database!$A:$Y,20,FALSE)</f>
        <v>2</v>
      </c>
      <c r="Y1064" s="20">
        <f>VLOOKUP($A1064,Database!$A:$Y,21,FALSE)</f>
        <v>2</v>
      </c>
      <c r="Z1064" s="20">
        <f t="shared" si="96"/>
        <v>0</v>
      </c>
      <c r="AA1064" s="20">
        <f t="shared" si="98"/>
        <v>1</v>
      </c>
      <c r="AB1064" s="20">
        <f t="shared" ca="1" si="99"/>
        <v>109</v>
      </c>
      <c r="AC1064" s="20">
        <f t="shared" ca="1" si="100"/>
        <v>0</v>
      </c>
      <c r="AD1064" s="20" t="str">
        <f ca="1">IF(AC1064=0,"",IF(OR(ISBLANK(P1064),ISBLANK(Q1064)),"",IF(ISBLANK(VLOOKUP(A1064,Database!A:AA,22,FALSE)),"",VLOOKUP(A1064,Database!A:AA,22,FALSE))))</f>
        <v/>
      </c>
      <c r="AE1064" s="20">
        <f ca="1">IFERROR(
   IF(
     OR(ISBLANK(P1064),ISBLANK(Q1064)),
     "",
     IF(
       AND(AB1064&lt;&gt;"",OR(W1064="Terminé",W1064="En cours")),
       VLOOKUP(AD1064,Setup_ScoreExactBonus!A:D,4,FALSE),
       0
     )),
  0)</f>
        <v>0</v>
      </c>
      <c r="AF1064" s="21">
        <f t="shared" ca="1" si="101"/>
        <v>109</v>
      </c>
      <c r="AG1064" s="21">
        <f ca="1">SUMIFS(AF$2:AF1064,D$2:D1064,D1064)</f>
        <v>1491</v>
      </c>
    </row>
    <row r="1065" spans="1:33" hidden="1" x14ac:dyDescent="0.35">
      <c r="A1065" s="21">
        <f>IF(ISBLANK(B1065),"",COUNTIF(B$2:B1065,B1065))-1</f>
        <v>39</v>
      </c>
      <c r="B1065" s="27">
        <v>11</v>
      </c>
      <c r="C1065" s="10">
        <f>VLOOKUP($A1065+IF($A1065=0,1,0),Database!$A:$Y,7,FALSE)</f>
        <v>46195</v>
      </c>
      <c r="D1065" s="21" t="str">
        <f>VLOOKUP(Pronostics!$B1065,Setup_MPP!$A:$G,3,FALSE)</f>
        <v>Kinsley91</v>
      </c>
      <c r="E1065" s="21" t="str">
        <f>VLOOKUP(Pronostics!$B1065,Setup_MPP!$A:$G,2,FALSE)</f>
        <v>Kinsley ROQUE</v>
      </c>
      <c r="F1065" s="21" t="str">
        <f>VLOOKUP($B1065,Setup_MPP!$A:$E,4,FALSE)</f>
        <v>#CBEBBA</v>
      </c>
      <c r="G1065" s="21" t="str">
        <f>VLOOKUP($B1065,Setup_MPP!$A:$E,5,FALSE)</f>
        <v>#70BC6E</v>
      </c>
      <c r="H1065" s="21" t="str">
        <f>IFERROR(IF(AND(A1065&gt;=1,A1065&lt;=104),VLOOKUP($A1065,Location!$A:$J,6,FALSE),IF(A1065=0,"Avant l'ouverture",IF(OR(A1065=105,A1065=106),"Bonus"))),"")</f>
        <v>Tour 2</v>
      </c>
      <c r="I1065" s="21" t="str">
        <f>IF(LEFT(H1065,4)="Tour",VLOOKUP(A1065,Database!$A:$C,3,FALSE),"")</f>
        <v>H</v>
      </c>
      <c r="J1065" s="21" t="str">
        <f>VLOOKUP($A1065,Location!$A:$J,7,FALSE)</f>
        <v>Uruguay</v>
      </c>
      <c r="K1065" s="21" t="str">
        <f>IFERROR(VLOOKUP(J1065,Setup_Team!$B:$C,2,FALSE), "TDB")</f>
        <v>URY</v>
      </c>
      <c r="L1065" s="21" t="str">
        <f>VLOOKUP($A1065,Location!$A:$J,8,FALSE)</f>
        <v>Cap-Vert</v>
      </c>
      <c r="M1065" s="21" t="str">
        <f>IFERROR(VLOOKUP(L1065,Setup_Team!$B:$C,2,FALSE), "TDB")</f>
        <v>CPV</v>
      </c>
      <c r="N1065" s="21" t="str">
        <f>VLOOKUP($A1065,Location!$A:$J,9,FALSE)</f>
        <v>Miami Gardens, Florida</v>
      </c>
      <c r="O1065" s="21" t="str">
        <f>VLOOKUP($A1065,Location!$A:$J,10,FALSE)</f>
        <v>Hard Rock Stadium</v>
      </c>
      <c r="P1065" s="27">
        <v>0</v>
      </c>
      <c r="Q1065" s="27">
        <v>0</v>
      </c>
      <c r="R1065" s="27" t="str">
        <f t="shared" si="97"/>
        <v>0-0</v>
      </c>
      <c r="S1065" s="21">
        <v>0</v>
      </c>
      <c r="T1065" s="20">
        <f>VLOOKUP($A1065,Database!$A:$Y,10,FALSE)</f>
        <v>72</v>
      </c>
      <c r="U1065" s="20">
        <f>VLOOKUP($A1065,Database!$A:$Y,11,FALSE)</f>
        <v>109</v>
      </c>
      <c r="V1065" s="20">
        <f>VLOOKUP($A1065,Database!$A:$Y,12,FALSE)</f>
        <v>137</v>
      </c>
      <c r="W1065" s="20" t="str">
        <f>VLOOKUP(A1065,Database!A:M,13,FALSE)</f>
        <v>Terminé</v>
      </c>
      <c r="X1065" s="20">
        <f>VLOOKUP($A1065,Database!$A:$Y,20,FALSE)</f>
        <v>2</v>
      </c>
      <c r="Y1065" s="20">
        <f>VLOOKUP($A1065,Database!$A:$Y,21,FALSE)</f>
        <v>2</v>
      </c>
      <c r="Z1065" s="20">
        <f t="shared" si="96"/>
        <v>0</v>
      </c>
      <c r="AA1065" s="20">
        <f t="shared" si="98"/>
        <v>1</v>
      </c>
      <c r="AB1065" s="20">
        <f t="shared" ca="1" si="99"/>
        <v>109</v>
      </c>
      <c r="AC1065" s="20">
        <f t="shared" ca="1" si="100"/>
        <v>0</v>
      </c>
      <c r="AD1065" s="20" t="str">
        <f ca="1">IF(AC1065=0,"",IF(OR(ISBLANK(P1065),ISBLANK(Q1065)),"",IF(ISBLANK(VLOOKUP(A1065,Database!A:AA,22,FALSE)),"",VLOOKUP(A1065,Database!A:AA,22,FALSE))))</f>
        <v/>
      </c>
      <c r="AE1065" s="20">
        <f ca="1">IFERROR(
   IF(
     OR(ISBLANK(P1065),ISBLANK(Q1065)),
     "",
     IF(
       AND(AB1065&lt;&gt;"",OR(W1065="Terminé",W1065="En cours")),
       VLOOKUP(AD1065,Setup_ScoreExactBonus!A:D,4,FALSE),
       0
     )),
  0)</f>
        <v>0</v>
      </c>
      <c r="AF1065" s="21">
        <f t="shared" ca="1" si="101"/>
        <v>109</v>
      </c>
      <c r="AG1065" s="21">
        <f ca="1">SUMIFS(AF$2:AF1065,D$2:D1065,D1065)</f>
        <v>1752</v>
      </c>
    </row>
    <row r="1066" spans="1:33" hidden="1" x14ac:dyDescent="0.35">
      <c r="A1066" s="21">
        <f>IF(ISBLANK(B1066),"",COUNTIF(B$2:B1066,B1066))-1</f>
        <v>39</v>
      </c>
      <c r="B1066" s="27">
        <v>12</v>
      </c>
      <c r="C1066" s="10">
        <f>VLOOKUP($A1066+IF($A1066=0,1,0),Database!$A:$Y,7,FALSE)</f>
        <v>46195</v>
      </c>
      <c r="D1066" s="21" t="str">
        <f>VLOOKUP(Pronostics!$B1066,Setup_MPP!$A:$G,3,FALSE)</f>
        <v>Jaouad1</v>
      </c>
      <c r="E1066" s="21" t="str">
        <f>VLOOKUP(Pronostics!$B1066,Setup_MPP!$A:$G,2,FALSE)</f>
        <v>Jaouad SETTI</v>
      </c>
      <c r="F1066" s="21" t="str">
        <f>VLOOKUP($B1066,Setup_MPP!$A:$E,4,FALSE)</f>
        <v>#C2D4FF</v>
      </c>
      <c r="G1066" s="21" t="str">
        <f>VLOOKUP($B1066,Setup_MPP!$A:$E,5,FALSE)</f>
        <v>#6586D5</v>
      </c>
      <c r="H1066" s="21" t="str">
        <f>IFERROR(IF(AND(A1066&gt;=1,A1066&lt;=104),VLOOKUP($A1066,Location!$A:$J,6,FALSE),IF(A1066=0,"Avant l'ouverture",IF(OR(A1066=105,A1066=106),"Bonus"))),"")</f>
        <v>Tour 2</v>
      </c>
      <c r="I1066" s="21" t="str">
        <f>IF(LEFT(H1066,4)="Tour",VLOOKUP(A1066,Database!$A:$C,3,FALSE),"")</f>
        <v>H</v>
      </c>
      <c r="J1066" s="21" t="str">
        <f>VLOOKUP($A1066,Location!$A:$J,7,FALSE)</f>
        <v>Uruguay</v>
      </c>
      <c r="K1066" s="21" t="str">
        <f>IFERROR(VLOOKUP(J1066,Setup_Team!$B:$C,2,FALSE), "TDB")</f>
        <v>URY</v>
      </c>
      <c r="L1066" s="21" t="str">
        <f>VLOOKUP($A1066,Location!$A:$J,8,FALSE)</f>
        <v>Cap-Vert</v>
      </c>
      <c r="M1066" s="21" t="str">
        <f>IFERROR(VLOOKUP(L1066,Setup_Team!$B:$C,2,FALSE), "TDB")</f>
        <v>CPV</v>
      </c>
      <c r="N1066" s="21" t="str">
        <f>VLOOKUP($A1066,Location!$A:$J,9,FALSE)</f>
        <v>Miami Gardens, Florida</v>
      </c>
      <c r="O1066" s="21" t="str">
        <f>VLOOKUP($A1066,Location!$A:$J,10,FALSE)</f>
        <v>Hard Rock Stadium</v>
      </c>
      <c r="P1066" s="27">
        <v>2</v>
      </c>
      <c r="Q1066" s="27">
        <v>0</v>
      </c>
      <c r="R1066" s="27" t="str">
        <f t="shared" si="97"/>
        <v>2-0</v>
      </c>
      <c r="S1066" s="21">
        <v>0</v>
      </c>
      <c r="T1066" s="20">
        <f>VLOOKUP($A1066,Database!$A:$Y,10,FALSE)</f>
        <v>72</v>
      </c>
      <c r="U1066" s="20">
        <f>VLOOKUP($A1066,Database!$A:$Y,11,FALSE)</f>
        <v>109</v>
      </c>
      <c r="V1066" s="20">
        <f>VLOOKUP($A1066,Database!$A:$Y,12,FALSE)</f>
        <v>137</v>
      </c>
      <c r="W1066" s="20" t="str">
        <f>VLOOKUP(A1066,Database!A:M,13,FALSE)</f>
        <v>Terminé</v>
      </c>
      <c r="X1066" s="20">
        <f>VLOOKUP($A1066,Database!$A:$Y,20,FALSE)</f>
        <v>2</v>
      </c>
      <c r="Y1066" s="20">
        <f>VLOOKUP($A1066,Database!$A:$Y,21,FALSE)</f>
        <v>2</v>
      </c>
      <c r="Z1066" s="20">
        <f t="shared" si="96"/>
        <v>0</v>
      </c>
      <c r="AA1066" s="20">
        <f t="shared" si="98"/>
        <v>0</v>
      </c>
      <c r="AB1066" s="20">
        <f t="shared" ca="1" si="99"/>
        <v>0</v>
      </c>
      <c r="AC1066" s="20">
        <f t="shared" ca="1" si="100"/>
        <v>0</v>
      </c>
      <c r="AD1066" s="20" t="str">
        <f ca="1">IF(AC1066=0,"",IF(OR(ISBLANK(P1066),ISBLANK(Q1066)),"",IF(ISBLANK(VLOOKUP(A1066,Database!A:AA,22,FALSE)),"",VLOOKUP(A1066,Database!A:AA,22,FALSE))))</f>
        <v/>
      </c>
      <c r="AE1066" s="20">
        <f ca="1">IFERROR(
   IF(
     OR(ISBLANK(P1066),ISBLANK(Q1066)),
     "",
     IF(
       AND(AB1066&lt;&gt;"",OR(W1066="Terminé",W1066="En cours")),
       VLOOKUP(AD1066,Setup_ScoreExactBonus!A:D,4,FALSE),
       0
     )),
  0)</f>
        <v>0</v>
      </c>
      <c r="AF1066" s="21">
        <f t="shared" ca="1" si="101"/>
        <v>0</v>
      </c>
      <c r="AG1066" s="21">
        <f ca="1">SUMIFS(AF$2:AF1066,D$2:D1066,D1066)</f>
        <v>1788</v>
      </c>
    </row>
    <row r="1067" spans="1:33" hidden="1" x14ac:dyDescent="0.35">
      <c r="A1067" s="21">
        <f>IF(ISBLANK(B1067),"",COUNTIF(B$2:B1067,B1067))-1</f>
        <v>39</v>
      </c>
      <c r="B1067" s="27">
        <v>13</v>
      </c>
      <c r="C1067" s="10">
        <f>VLOOKUP($A1067+IF($A1067=0,1,0),Database!$A:$Y,7,FALSE)</f>
        <v>46195</v>
      </c>
      <c r="D1067" s="21" t="str">
        <f>VLOOKUP(Pronostics!$B1067,Setup_MPP!$A:$G,3,FALSE)</f>
        <v>Julien_I</v>
      </c>
      <c r="E1067" s="21" t="str">
        <f>VLOOKUP(Pronostics!$B1067,Setup_MPP!$A:$G,2,FALSE)</f>
        <v>Julien INGE</v>
      </c>
      <c r="F1067" s="21" t="str">
        <f>VLOOKUP($B1067,Setup_MPP!$A:$E,4,FALSE)</f>
        <v>#C1E0EF</v>
      </c>
      <c r="G1067" s="21" t="str">
        <f>VLOOKUP($B1067,Setup_MPP!$A:$E,5,FALSE)</f>
        <v>#4F91B2</v>
      </c>
      <c r="H1067" s="21" t="str">
        <f>IFERROR(IF(AND(A1067&gt;=1,A1067&lt;=104),VLOOKUP($A1067,Location!$A:$J,6,FALSE),IF(A1067=0,"Avant l'ouverture",IF(OR(A1067=105,A1067=106),"Bonus"))),"")</f>
        <v>Tour 2</v>
      </c>
      <c r="I1067" s="21" t="str">
        <f>IF(LEFT(H1067,4)="Tour",VLOOKUP(A1067,Database!$A:$C,3,FALSE),"")</f>
        <v>H</v>
      </c>
      <c r="J1067" s="21" t="str">
        <f>VLOOKUP($A1067,Location!$A:$J,7,FALSE)</f>
        <v>Uruguay</v>
      </c>
      <c r="K1067" s="21" t="str">
        <f>IFERROR(VLOOKUP(J1067,Setup_Team!$B:$C,2,FALSE), "TDB")</f>
        <v>URY</v>
      </c>
      <c r="L1067" s="21" t="str">
        <f>VLOOKUP($A1067,Location!$A:$J,8,FALSE)</f>
        <v>Cap-Vert</v>
      </c>
      <c r="M1067" s="21" t="str">
        <f>IFERROR(VLOOKUP(L1067,Setup_Team!$B:$C,2,FALSE), "TDB")</f>
        <v>CPV</v>
      </c>
      <c r="N1067" s="21" t="str">
        <f>VLOOKUP($A1067,Location!$A:$J,9,FALSE)</f>
        <v>Miami Gardens, Florida</v>
      </c>
      <c r="O1067" s="21" t="str">
        <f>VLOOKUP($A1067,Location!$A:$J,10,FALSE)</f>
        <v>Hard Rock Stadium</v>
      </c>
      <c r="P1067" s="27">
        <v>0</v>
      </c>
      <c r="Q1067" s="27">
        <v>1</v>
      </c>
      <c r="R1067" s="27" t="str">
        <f t="shared" si="97"/>
        <v>0-1</v>
      </c>
      <c r="S1067" s="21">
        <v>0</v>
      </c>
      <c r="T1067" s="20">
        <f>VLOOKUP($A1067,Database!$A:$Y,10,FALSE)</f>
        <v>72</v>
      </c>
      <c r="U1067" s="20">
        <f>VLOOKUP($A1067,Database!$A:$Y,11,FALSE)</f>
        <v>109</v>
      </c>
      <c r="V1067" s="20">
        <f>VLOOKUP($A1067,Database!$A:$Y,12,FALSE)</f>
        <v>137</v>
      </c>
      <c r="W1067" s="20" t="str">
        <f>VLOOKUP(A1067,Database!A:M,13,FALSE)</f>
        <v>Terminé</v>
      </c>
      <c r="X1067" s="20">
        <f>VLOOKUP($A1067,Database!$A:$Y,20,FALSE)</f>
        <v>2</v>
      </c>
      <c r="Y1067" s="20">
        <f>VLOOKUP($A1067,Database!$A:$Y,21,FALSE)</f>
        <v>2</v>
      </c>
      <c r="Z1067" s="20">
        <f t="shared" si="96"/>
        <v>0</v>
      </c>
      <c r="AA1067" s="20">
        <f t="shared" si="98"/>
        <v>0</v>
      </c>
      <c r="AB1067" s="20">
        <f t="shared" ca="1" si="99"/>
        <v>0</v>
      </c>
      <c r="AC1067" s="20">
        <f t="shared" ca="1" si="100"/>
        <v>0</v>
      </c>
      <c r="AD1067" s="20" t="str">
        <f ca="1">IF(AC1067=0,"",IF(OR(ISBLANK(P1067),ISBLANK(Q1067)),"",IF(ISBLANK(VLOOKUP(A1067,Database!A:AA,22,FALSE)),"",VLOOKUP(A1067,Database!A:AA,22,FALSE))))</f>
        <v/>
      </c>
      <c r="AE1067" s="20">
        <f ca="1">IFERROR(
   IF(
     OR(ISBLANK(P1067),ISBLANK(Q1067)),
     "",
     IF(
       AND(AB1067&lt;&gt;"",OR(W1067="Terminé",W1067="En cours")),
       VLOOKUP(AD1067,Setup_ScoreExactBonus!A:D,4,FALSE),
       0
     )),
  0)</f>
        <v>0</v>
      </c>
      <c r="AF1067" s="21">
        <f t="shared" ca="1" si="101"/>
        <v>0</v>
      </c>
      <c r="AG1067" s="21">
        <f ca="1">SUMIFS(AF$2:AF1067,D$2:D1067,D1067)</f>
        <v>1766</v>
      </c>
    </row>
    <row r="1068" spans="1:33" hidden="1" x14ac:dyDescent="0.35">
      <c r="A1068" s="21">
        <f>IF(ISBLANK(B1068),"",COUNTIF(B$2:B1068,B1068))-1</f>
        <v>39</v>
      </c>
      <c r="B1068" s="27">
        <v>14</v>
      </c>
      <c r="C1068" s="10">
        <f>VLOOKUP($A1068+IF($A1068=0,1,0),Database!$A:$Y,7,FALSE)</f>
        <v>46195</v>
      </c>
      <c r="D1068" s="21" t="str">
        <f>VLOOKUP(Pronostics!$B1068,Setup_MPP!$A:$G,3,FALSE)</f>
        <v>MarieEYT</v>
      </c>
      <c r="E1068" s="21" t="str">
        <f>VLOOKUP(Pronostics!$B1068,Setup_MPP!$A:$G,2,FALSE)</f>
        <v>Marie EXBRAYAT</v>
      </c>
      <c r="F1068" s="21" t="str">
        <f>VLOOKUP($B1068,Setup_MPP!$A:$E,4,FALSE)</f>
        <v>#FFAFD2</v>
      </c>
      <c r="G1068" s="21" t="str">
        <f>VLOOKUP($B1068,Setup_MPP!$A:$E,5,FALSE)</f>
        <v>#F2589B</v>
      </c>
      <c r="H1068" s="21" t="str">
        <f>IFERROR(IF(AND(A1068&gt;=1,A1068&lt;=104),VLOOKUP($A1068,Location!$A:$J,6,FALSE),IF(A1068=0,"Avant l'ouverture",IF(OR(A1068=105,A1068=106),"Bonus"))),"")</f>
        <v>Tour 2</v>
      </c>
      <c r="I1068" s="21" t="str">
        <f>IF(LEFT(H1068,4)="Tour",VLOOKUP(A1068,Database!$A:$C,3,FALSE),"")</f>
        <v>H</v>
      </c>
      <c r="J1068" s="21" t="str">
        <f>VLOOKUP($A1068,Location!$A:$J,7,FALSE)</f>
        <v>Uruguay</v>
      </c>
      <c r="K1068" s="21" t="str">
        <f>IFERROR(VLOOKUP(J1068,Setup_Team!$B:$C,2,FALSE), "TDB")</f>
        <v>URY</v>
      </c>
      <c r="L1068" s="21" t="str">
        <f>VLOOKUP($A1068,Location!$A:$J,8,FALSE)</f>
        <v>Cap-Vert</v>
      </c>
      <c r="M1068" s="21" t="str">
        <f>IFERROR(VLOOKUP(L1068,Setup_Team!$B:$C,2,FALSE), "TDB")</f>
        <v>CPV</v>
      </c>
      <c r="N1068" s="21" t="str">
        <f>VLOOKUP($A1068,Location!$A:$J,9,FALSE)</f>
        <v>Miami Gardens, Florida</v>
      </c>
      <c r="O1068" s="21" t="str">
        <f>VLOOKUP($A1068,Location!$A:$J,10,FALSE)</f>
        <v>Hard Rock Stadium</v>
      </c>
      <c r="P1068" s="27">
        <v>2</v>
      </c>
      <c r="Q1068" s="27">
        <v>0</v>
      </c>
      <c r="R1068" s="27" t="str">
        <f t="shared" si="97"/>
        <v>2-0</v>
      </c>
      <c r="S1068" s="21">
        <v>0</v>
      </c>
      <c r="T1068" s="20">
        <f>VLOOKUP($A1068,Database!$A:$Y,10,FALSE)</f>
        <v>72</v>
      </c>
      <c r="U1068" s="20">
        <f>VLOOKUP($A1068,Database!$A:$Y,11,FALSE)</f>
        <v>109</v>
      </c>
      <c r="V1068" s="20">
        <f>VLOOKUP($A1068,Database!$A:$Y,12,FALSE)</f>
        <v>137</v>
      </c>
      <c r="W1068" s="20" t="str">
        <f>VLOOKUP(A1068,Database!A:M,13,FALSE)</f>
        <v>Terminé</v>
      </c>
      <c r="X1068" s="20">
        <f>VLOOKUP($A1068,Database!$A:$Y,20,FALSE)</f>
        <v>2</v>
      </c>
      <c r="Y1068" s="20">
        <f>VLOOKUP($A1068,Database!$A:$Y,21,FALSE)</f>
        <v>2</v>
      </c>
      <c r="Z1068" s="20">
        <f t="shared" si="96"/>
        <v>0</v>
      </c>
      <c r="AA1068" s="20">
        <f t="shared" si="98"/>
        <v>0</v>
      </c>
      <c r="AB1068" s="20">
        <f t="shared" ca="1" si="99"/>
        <v>0</v>
      </c>
      <c r="AC1068" s="20">
        <f t="shared" ca="1" si="100"/>
        <v>0</v>
      </c>
      <c r="AD1068" s="20" t="str">
        <f ca="1">IF(AC1068=0,"",IF(OR(ISBLANK(P1068),ISBLANK(Q1068)),"",IF(ISBLANK(VLOOKUP(A1068,Database!A:AA,22,FALSE)),"",VLOOKUP(A1068,Database!A:AA,22,FALSE))))</f>
        <v/>
      </c>
      <c r="AE1068" s="20">
        <f ca="1">IFERROR(
   IF(
     OR(ISBLANK(P1068),ISBLANK(Q1068)),
     "",
     IF(
       AND(AB1068&lt;&gt;"",OR(W1068="Terminé",W1068="En cours")),
       VLOOKUP(AD1068,Setup_ScoreExactBonus!A:D,4,FALSE),
       0
     )),
  0)</f>
        <v>0</v>
      </c>
      <c r="AF1068" s="21">
        <f t="shared" ca="1" si="101"/>
        <v>0</v>
      </c>
      <c r="AG1068" s="21">
        <f ca="1">SUMIFS(AF$2:AF1068,D$2:D1068,D1068)</f>
        <v>1551</v>
      </c>
    </row>
    <row r="1069" spans="1:33" hidden="1" x14ac:dyDescent="0.35">
      <c r="A1069" s="21">
        <f>IF(ISBLANK(B1069),"",COUNTIF(B$2:B1069,B1069))-1</f>
        <v>39</v>
      </c>
      <c r="B1069" s="27">
        <v>15</v>
      </c>
      <c r="C1069" s="10">
        <f>VLOOKUP($A1069+IF($A1069=0,1,0),Database!$A:$Y,7,FALSE)</f>
        <v>46195</v>
      </c>
      <c r="D1069" s="21" t="str">
        <f>VLOOKUP(Pronostics!$B1069,Setup_MPP!$A:$G,3,FALSE)</f>
        <v>Amino28</v>
      </c>
      <c r="E1069" s="21" t="str">
        <f>VLOOKUP(Pronostics!$B1069,Setup_MPP!$A:$G,2,FALSE)</f>
        <v>Amine ZARROUKI</v>
      </c>
      <c r="F1069" s="21" t="str">
        <f>VLOOKUP($B1069,Setup_MPP!$A:$E,4,FALSE)</f>
        <v>#FF9898</v>
      </c>
      <c r="G1069" s="21" t="str">
        <f>VLOOKUP($B1069,Setup_MPP!$A:$E,5,FALSE)</f>
        <v>#FF5D5D</v>
      </c>
      <c r="H1069" s="21" t="str">
        <f>IFERROR(IF(AND(A1069&gt;=1,A1069&lt;=104),VLOOKUP($A1069,Location!$A:$J,6,FALSE),IF(A1069=0,"Avant l'ouverture",IF(OR(A1069=105,A1069=106),"Bonus"))),"")</f>
        <v>Tour 2</v>
      </c>
      <c r="I1069" s="21" t="str">
        <f>IF(LEFT(H1069,4)="Tour",VLOOKUP(A1069,Database!$A:$C,3,FALSE),"")</f>
        <v>H</v>
      </c>
      <c r="J1069" s="21" t="str">
        <f>VLOOKUP($A1069,Location!$A:$J,7,FALSE)</f>
        <v>Uruguay</v>
      </c>
      <c r="K1069" s="21" t="str">
        <f>IFERROR(VLOOKUP(J1069,Setup_Team!$B:$C,2,FALSE), "TDB")</f>
        <v>URY</v>
      </c>
      <c r="L1069" s="21" t="str">
        <f>VLOOKUP($A1069,Location!$A:$J,8,FALSE)</f>
        <v>Cap-Vert</v>
      </c>
      <c r="M1069" s="21" t="str">
        <f>IFERROR(VLOOKUP(L1069,Setup_Team!$B:$C,2,FALSE), "TDB")</f>
        <v>CPV</v>
      </c>
      <c r="N1069" s="21" t="str">
        <f>VLOOKUP($A1069,Location!$A:$J,9,FALSE)</f>
        <v>Miami Gardens, Florida</v>
      </c>
      <c r="O1069" s="21" t="str">
        <f>VLOOKUP($A1069,Location!$A:$J,10,FALSE)</f>
        <v>Hard Rock Stadium</v>
      </c>
      <c r="P1069" s="27">
        <v>2</v>
      </c>
      <c r="Q1069" s="27">
        <v>0</v>
      </c>
      <c r="R1069" s="27" t="str">
        <f t="shared" si="97"/>
        <v>2-0</v>
      </c>
      <c r="S1069" s="21">
        <v>0</v>
      </c>
      <c r="T1069" s="20">
        <f>VLOOKUP($A1069,Database!$A:$Y,10,FALSE)</f>
        <v>72</v>
      </c>
      <c r="U1069" s="20">
        <f>VLOOKUP($A1069,Database!$A:$Y,11,FALSE)</f>
        <v>109</v>
      </c>
      <c r="V1069" s="20">
        <f>VLOOKUP($A1069,Database!$A:$Y,12,FALSE)</f>
        <v>137</v>
      </c>
      <c r="W1069" s="20" t="str">
        <f>VLOOKUP(A1069,Database!A:M,13,FALSE)</f>
        <v>Terminé</v>
      </c>
      <c r="X1069" s="20">
        <f>VLOOKUP($A1069,Database!$A:$Y,20,FALSE)</f>
        <v>2</v>
      </c>
      <c r="Y1069" s="20">
        <f>VLOOKUP($A1069,Database!$A:$Y,21,FALSE)</f>
        <v>2</v>
      </c>
      <c r="Z1069" s="20">
        <f t="shared" si="96"/>
        <v>0</v>
      </c>
      <c r="AA1069" s="20">
        <f t="shared" si="98"/>
        <v>0</v>
      </c>
      <c r="AB1069" s="20">
        <f t="shared" ca="1" si="99"/>
        <v>0</v>
      </c>
      <c r="AC1069" s="20">
        <f t="shared" ca="1" si="100"/>
        <v>0</v>
      </c>
      <c r="AD1069" s="20" t="str">
        <f ca="1">IF(AC1069=0,"",IF(OR(ISBLANK(P1069),ISBLANK(Q1069)),"",IF(ISBLANK(VLOOKUP(A1069,Database!A:AA,22,FALSE)),"",VLOOKUP(A1069,Database!A:AA,22,FALSE))))</f>
        <v/>
      </c>
      <c r="AE1069" s="20">
        <f ca="1">IFERROR(
   IF(
     OR(ISBLANK(P1069),ISBLANK(Q1069)),
     "",
     IF(
       AND(AB1069&lt;&gt;"",OR(W1069="Terminé",W1069="En cours")),
       VLOOKUP(AD1069,Setup_ScoreExactBonus!A:D,4,FALSE),
       0
     )),
  0)</f>
        <v>0</v>
      </c>
      <c r="AF1069" s="21">
        <f t="shared" ca="1" si="101"/>
        <v>0</v>
      </c>
      <c r="AG1069" s="21">
        <f ca="1">SUMIFS(AF$2:AF1069,D$2:D1069,D1069)</f>
        <v>1436</v>
      </c>
    </row>
    <row r="1070" spans="1:33" hidden="1" x14ac:dyDescent="0.35">
      <c r="A1070" s="21">
        <f>IF(ISBLANK(B1070),"",COUNTIF(B$2:B1070,B1070))-1</f>
        <v>39</v>
      </c>
      <c r="B1070" s="27">
        <v>16</v>
      </c>
      <c r="C1070" s="10">
        <f>VLOOKUP($A1070+IF($A1070=0,1,0),Database!$A:$Y,7,FALSE)</f>
        <v>46195</v>
      </c>
      <c r="D1070" s="21" t="str">
        <f>VLOOKUP(Pronostics!$B1070,Setup_MPP!$A:$G,3,FALSE)</f>
        <v>RomaLaura</v>
      </c>
      <c r="E1070" s="21" t="str">
        <f>VLOOKUP(Pronostics!$B1070,Setup_MPP!$A:$G,2,FALSE)</f>
        <v>Laura GIULIANO</v>
      </c>
      <c r="F1070" s="21" t="str">
        <f>VLOOKUP($B1070,Setup_MPP!$A:$E,4,FALSE)</f>
        <v>#86A4FE</v>
      </c>
      <c r="G1070" s="21" t="str">
        <f>VLOOKUP($B1070,Setup_MPP!$A:$E,5,FALSE)</f>
        <v>#3769FF</v>
      </c>
      <c r="H1070" s="21" t="str">
        <f>IFERROR(IF(AND(A1070&gt;=1,A1070&lt;=104),VLOOKUP($A1070,Location!$A:$J,6,FALSE),IF(A1070=0,"Avant l'ouverture",IF(OR(A1070=105,A1070=106),"Bonus"))),"")</f>
        <v>Tour 2</v>
      </c>
      <c r="I1070" s="21" t="str">
        <f>IF(LEFT(H1070,4)="Tour",VLOOKUP(A1070,Database!$A:$C,3,FALSE),"")</f>
        <v>H</v>
      </c>
      <c r="J1070" s="21" t="str">
        <f>VLOOKUP($A1070,Location!$A:$J,7,FALSE)</f>
        <v>Uruguay</v>
      </c>
      <c r="K1070" s="21" t="str">
        <f>IFERROR(VLOOKUP(J1070,Setup_Team!$B:$C,2,FALSE), "TDB")</f>
        <v>URY</v>
      </c>
      <c r="L1070" s="21" t="str">
        <f>VLOOKUP($A1070,Location!$A:$J,8,FALSE)</f>
        <v>Cap-Vert</v>
      </c>
      <c r="M1070" s="21" t="str">
        <f>IFERROR(VLOOKUP(L1070,Setup_Team!$B:$C,2,FALSE), "TDB")</f>
        <v>CPV</v>
      </c>
      <c r="N1070" s="21" t="str">
        <f>VLOOKUP($A1070,Location!$A:$J,9,FALSE)</f>
        <v>Miami Gardens, Florida</v>
      </c>
      <c r="O1070" s="21" t="str">
        <f>VLOOKUP($A1070,Location!$A:$J,10,FALSE)</f>
        <v>Hard Rock Stadium</v>
      </c>
      <c r="P1070" s="27">
        <v>1</v>
      </c>
      <c r="Q1070" s="27">
        <v>1</v>
      </c>
      <c r="R1070" s="27" t="str">
        <f t="shared" si="97"/>
        <v>1-1</v>
      </c>
      <c r="S1070" s="21">
        <v>0</v>
      </c>
      <c r="T1070" s="20">
        <f>VLOOKUP($A1070,Database!$A:$Y,10,FALSE)</f>
        <v>72</v>
      </c>
      <c r="U1070" s="20">
        <f>VLOOKUP($A1070,Database!$A:$Y,11,FALSE)</f>
        <v>109</v>
      </c>
      <c r="V1070" s="20">
        <f>VLOOKUP($A1070,Database!$A:$Y,12,FALSE)</f>
        <v>137</v>
      </c>
      <c r="W1070" s="20" t="str">
        <f>VLOOKUP(A1070,Database!A:M,13,FALSE)</f>
        <v>Terminé</v>
      </c>
      <c r="X1070" s="20">
        <f>VLOOKUP($A1070,Database!$A:$Y,20,FALSE)</f>
        <v>2</v>
      </c>
      <c r="Y1070" s="20">
        <f>VLOOKUP($A1070,Database!$A:$Y,21,FALSE)</f>
        <v>2</v>
      </c>
      <c r="Z1070" s="20">
        <f t="shared" si="96"/>
        <v>0</v>
      </c>
      <c r="AA1070" s="20">
        <f t="shared" si="98"/>
        <v>1</v>
      </c>
      <c r="AB1070" s="20">
        <f t="shared" ca="1" si="99"/>
        <v>109</v>
      </c>
      <c r="AC1070" s="20">
        <f t="shared" ca="1" si="100"/>
        <v>0</v>
      </c>
      <c r="AD1070" s="20" t="str">
        <f ca="1">IF(AC1070=0,"",IF(OR(ISBLANK(P1070),ISBLANK(Q1070)),"",IF(ISBLANK(VLOOKUP(A1070,Database!A:AA,22,FALSE)),"",VLOOKUP(A1070,Database!A:AA,22,FALSE))))</f>
        <v/>
      </c>
      <c r="AE1070" s="20">
        <f ca="1">IFERROR(
   IF(
     OR(ISBLANK(P1070),ISBLANK(Q1070)),
     "",
     IF(
       AND(AB1070&lt;&gt;"",OR(W1070="Terminé",W1070="En cours")),
       VLOOKUP(AD1070,Setup_ScoreExactBonus!A:D,4,FALSE),
       0
     )),
  0)</f>
        <v>0</v>
      </c>
      <c r="AF1070" s="21">
        <f t="shared" ca="1" si="101"/>
        <v>109</v>
      </c>
      <c r="AG1070" s="21">
        <f ca="1">SUMIFS(AF$2:AF1070,D$2:D1070,D1070)</f>
        <v>1166</v>
      </c>
    </row>
    <row r="1071" spans="1:33" hidden="1" x14ac:dyDescent="0.35">
      <c r="A1071" s="21">
        <f>IF(ISBLANK(B1071),"",COUNTIF(B$2:B1071,B1071))-1</f>
        <v>39</v>
      </c>
      <c r="B1071" s="27">
        <v>17</v>
      </c>
      <c r="C1071" s="10">
        <f>VLOOKUP($A1071+IF($A1071=0,1,0),Database!$A:$Y,7,FALSE)</f>
        <v>46195</v>
      </c>
      <c r="D1071" s="21" t="str">
        <f>VLOOKUP(Pronostics!$B1071,Setup_MPP!$A:$G,3,FALSE)</f>
        <v>Julien_cri</v>
      </c>
      <c r="E1071" s="21" t="str">
        <f>VLOOKUP(Pronostics!$B1071,Setup_MPP!$A:$G,2,FALSE)</f>
        <v>Julien CRIMOTEL</v>
      </c>
      <c r="F1071" s="21" t="str">
        <f>VLOOKUP($B1071,Setup_MPP!$A:$E,4,FALSE)</f>
        <v>#FFB0B0</v>
      </c>
      <c r="G1071" s="21" t="str">
        <f>VLOOKUP($B1071,Setup_MPP!$A:$E,5,FALSE)</f>
        <v>#F25757</v>
      </c>
      <c r="H1071" s="21" t="str">
        <f>IFERROR(IF(AND(A1071&gt;=1,A1071&lt;=104),VLOOKUP($A1071,Location!$A:$J,6,FALSE),IF(A1071=0,"Avant l'ouverture",IF(OR(A1071=105,A1071=106),"Bonus"))),"")</f>
        <v>Tour 2</v>
      </c>
      <c r="I1071" s="21" t="str">
        <f>IF(LEFT(H1071,4)="Tour",VLOOKUP(A1071,Database!$A:$C,3,FALSE),"")</f>
        <v>H</v>
      </c>
      <c r="J1071" s="21" t="str">
        <f>VLOOKUP($A1071,Location!$A:$J,7,FALSE)</f>
        <v>Uruguay</v>
      </c>
      <c r="K1071" s="21" t="str">
        <f>IFERROR(VLOOKUP(J1071,Setup_Team!$B:$C,2,FALSE), "TDB")</f>
        <v>URY</v>
      </c>
      <c r="L1071" s="21" t="str">
        <f>VLOOKUP($A1071,Location!$A:$J,8,FALSE)</f>
        <v>Cap-Vert</v>
      </c>
      <c r="M1071" s="21" t="str">
        <f>IFERROR(VLOOKUP(L1071,Setup_Team!$B:$C,2,FALSE), "TDB")</f>
        <v>CPV</v>
      </c>
      <c r="N1071" s="21" t="str">
        <f>VLOOKUP($A1071,Location!$A:$J,9,FALSE)</f>
        <v>Miami Gardens, Florida</v>
      </c>
      <c r="O1071" s="21" t="str">
        <f>VLOOKUP($A1071,Location!$A:$J,10,FALSE)</f>
        <v>Hard Rock Stadium</v>
      </c>
      <c r="P1071" s="27">
        <v>2</v>
      </c>
      <c r="Q1071" s="27">
        <v>1</v>
      </c>
      <c r="R1071" s="27" t="str">
        <f t="shared" si="97"/>
        <v>2-1</v>
      </c>
      <c r="S1071" s="21">
        <v>0</v>
      </c>
      <c r="T1071" s="20">
        <f>VLOOKUP($A1071,Database!$A:$Y,10,FALSE)</f>
        <v>72</v>
      </c>
      <c r="U1071" s="20">
        <f>VLOOKUP($A1071,Database!$A:$Y,11,FALSE)</f>
        <v>109</v>
      </c>
      <c r="V1071" s="20">
        <f>VLOOKUP($A1071,Database!$A:$Y,12,FALSE)</f>
        <v>137</v>
      </c>
      <c r="W1071" s="20" t="str">
        <f>VLOOKUP(A1071,Database!A:M,13,FALSE)</f>
        <v>Terminé</v>
      </c>
      <c r="X1071" s="20">
        <f>VLOOKUP($A1071,Database!$A:$Y,20,FALSE)</f>
        <v>2</v>
      </c>
      <c r="Y1071" s="20">
        <f>VLOOKUP($A1071,Database!$A:$Y,21,FALSE)</f>
        <v>2</v>
      </c>
      <c r="Z1071" s="20">
        <f t="shared" si="96"/>
        <v>0</v>
      </c>
      <c r="AA1071" s="20">
        <f t="shared" si="98"/>
        <v>0</v>
      </c>
      <c r="AB1071" s="20">
        <f t="shared" ca="1" si="99"/>
        <v>0</v>
      </c>
      <c r="AC1071" s="20">
        <f t="shared" ca="1" si="100"/>
        <v>0</v>
      </c>
      <c r="AD1071" s="20" t="str">
        <f ca="1">IF(AC1071=0,"",IF(OR(ISBLANK(P1071),ISBLANK(Q1071)),"",IF(ISBLANK(VLOOKUP(A1071,Database!A:AA,22,FALSE)),"",VLOOKUP(A1071,Database!A:AA,22,FALSE))))</f>
        <v/>
      </c>
      <c r="AE1071" s="20">
        <f ca="1">IFERROR(
   IF(
     OR(ISBLANK(P1071),ISBLANK(Q1071)),
     "",
     IF(
       AND(AB1071&lt;&gt;"",OR(W1071="Terminé",W1071="En cours")),
       VLOOKUP(AD1071,Setup_ScoreExactBonus!A:D,4,FALSE),
       0
     )),
  0)</f>
        <v>0</v>
      </c>
      <c r="AF1071" s="21">
        <f t="shared" ca="1" si="101"/>
        <v>0</v>
      </c>
      <c r="AG1071" s="21">
        <f ca="1">SUMIFS(AF$2:AF1071,D$2:D1071,D1071)</f>
        <v>1278</v>
      </c>
    </row>
    <row r="1072" spans="1:33" hidden="1" x14ac:dyDescent="0.35">
      <c r="A1072" s="21">
        <f>IF(ISBLANK(B1072),"",COUNTIF(B$2:B1072,B1072))-1</f>
        <v>39</v>
      </c>
      <c r="B1072" s="27">
        <v>18</v>
      </c>
      <c r="C1072" s="10">
        <f>VLOOKUP($A1072+IF($A1072=0,1,0),Database!$A:$Y,7,FALSE)</f>
        <v>46195</v>
      </c>
      <c r="D1072" s="21" t="str">
        <f>VLOOKUP(Pronostics!$B1072,Setup_MPP!$A:$G,3,FALSE)</f>
        <v>Cartone</v>
      </c>
      <c r="E1072" s="21" t="str">
        <f>VLOOKUP(Pronostics!$B1072,Setup_MPP!$A:$G,2,FALSE)</f>
        <v>Quentin CARTON</v>
      </c>
      <c r="F1072" s="21" t="str">
        <f>VLOOKUP($B1072,Setup_MPP!$A:$E,4,FALSE)</f>
        <v>#F0BC42</v>
      </c>
      <c r="G1072" s="21" t="str">
        <f>VLOOKUP($B1072,Setup_MPP!$A:$E,5,FALSE)</f>
        <v>#8E1F2F</v>
      </c>
      <c r="H1072" s="21" t="str">
        <f>IFERROR(IF(AND(A1072&gt;=1,A1072&lt;=104),VLOOKUP($A1072,Location!$A:$J,6,FALSE),IF(A1072=0,"Avant l'ouverture",IF(OR(A1072=105,A1072=106),"Bonus"))),"")</f>
        <v>Tour 2</v>
      </c>
      <c r="I1072" s="21" t="str">
        <f>IF(LEFT(H1072,4)="Tour",VLOOKUP(A1072,Database!$A:$C,3,FALSE),"")</f>
        <v>H</v>
      </c>
      <c r="J1072" s="21" t="str">
        <f>VLOOKUP($A1072,Location!$A:$J,7,FALSE)</f>
        <v>Uruguay</v>
      </c>
      <c r="K1072" s="21" t="str">
        <f>IFERROR(VLOOKUP(J1072,Setup_Team!$B:$C,2,FALSE), "TDB")</f>
        <v>URY</v>
      </c>
      <c r="L1072" s="21" t="str">
        <f>VLOOKUP($A1072,Location!$A:$J,8,FALSE)</f>
        <v>Cap-Vert</v>
      </c>
      <c r="M1072" s="21" t="str">
        <f>IFERROR(VLOOKUP(L1072,Setup_Team!$B:$C,2,FALSE), "TDB")</f>
        <v>CPV</v>
      </c>
      <c r="N1072" s="21" t="str">
        <f>VLOOKUP($A1072,Location!$A:$J,9,FALSE)</f>
        <v>Miami Gardens, Florida</v>
      </c>
      <c r="O1072" s="21" t="str">
        <f>VLOOKUP($A1072,Location!$A:$J,10,FALSE)</f>
        <v>Hard Rock Stadium</v>
      </c>
      <c r="P1072" s="27">
        <v>4</v>
      </c>
      <c r="Q1072" s="27">
        <v>0</v>
      </c>
      <c r="R1072" s="27" t="str">
        <f t="shared" si="97"/>
        <v>4-0</v>
      </c>
      <c r="S1072" s="21">
        <v>0</v>
      </c>
      <c r="T1072" s="20">
        <f>VLOOKUP($A1072,Database!$A:$Y,10,FALSE)</f>
        <v>72</v>
      </c>
      <c r="U1072" s="20">
        <f>VLOOKUP($A1072,Database!$A:$Y,11,FALSE)</f>
        <v>109</v>
      </c>
      <c r="V1072" s="20">
        <f>VLOOKUP($A1072,Database!$A:$Y,12,FALSE)</f>
        <v>137</v>
      </c>
      <c r="W1072" s="20" t="str">
        <f>VLOOKUP(A1072,Database!A:M,13,FALSE)</f>
        <v>Terminé</v>
      </c>
      <c r="X1072" s="20">
        <f>VLOOKUP($A1072,Database!$A:$Y,20,FALSE)</f>
        <v>2</v>
      </c>
      <c r="Y1072" s="20">
        <f>VLOOKUP($A1072,Database!$A:$Y,21,FALSE)</f>
        <v>2</v>
      </c>
      <c r="Z1072" s="20">
        <f t="shared" si="96"/>
        <v>0</v>
      </c>
      <c r="AA1072" s="20">
        <f t="shared" si="98"/>
        <v>0</v>
      </c>
      <c r="AB1072" s="20">
        <f t="shared" ca="1" si="99"/>
        <v>0</v>
      </c>
      <c r="AC1072" s="20">
        <f t="shared" ca="1" si="100"/>
        <v>0</v>
      </c>
      <c r="AD1072" s="20" t="str">
        <f ca="1">IF(AC1072=0,"",IF(OR(ISBLANK(P1072),ISBLANK(Q1072)),"",IF(ISBLANK(VLOOKUP(A1072,Database!A:AA,22,FALSE)),"",VLOOKUP(A1072,Database!A:AA,22,FALSE))))</f>
        <v/>
      </c>
      <c r="AE1072" s="20">
        <f ca="1">IFERROR(
   IF(
     OR(ISBLANK(P1072),ISBLANK(Q1072)),
     "",
     IF(
       AND(AB1072&lt;&gt;"",OR(W1072="Terminé",W1072="En cours")),
       VLOOKUP(AD1072,Setup_ScoreExactBonus!A:D,4,FALSE),
       0
     )),
  0)</f>
        <v>0</v>
      </c>
      <c r="AF1072" s="21">
        <f t="shared" ca="1" si="101"/>
        <v>0</v>
      </c>
      <c r="AG1072" s="21">
        <f ca="1">SUMIFS(AF$2:AF1072,D$2:D1072,D1072)</f>
        <v>1698</v>
      </c>
    </row>
    <row r="1073" spans="1:33" hidden="1" x14ac:dyDescent="0.35">
      <c r="A1073" s="21">
        <f>IF(ISBLANK(B1073),"",COUNTIF(B$2:B1073,B1073))-1</f>
        <v>39</v>
      </c>
      <c r="B1073" s="27">
        <v>19</v>
      </c>
      <c r="C1073" s="10">
        <f>VLOOKUP($A1073+IF($A1073=0,1,0),Database!$A:$Y,7,FALSE)</f>
        <v>46195</v>
      </c>
      <c r="D1073" s="21" t="str">
        <f>VLOOKUP(Pronostics!$B1073,Setup_MPP!$A:$G,3,FALSE)</f>
        <v>YramVi</v>
      </c>
      <c r="E1073" s="21" t="str">
        <f>VLOOKUP(Pronostics!$B1073,Setup_MPP!$A:$G,2,FALSE)</f>
        <v>Eyram TETSHIE</v>
      </c>
      <c r="F1073" s="21" t="str">
        <f>VLOOKUP($B1073,Setup_MPP!$A:$E,4,FALSE)</f>
        <v>#E8B28F</v>
      </c>
      <c r="G1073" s="21" t="str">
        <f>VLOOKUP($B1073,Setup_MPP!$A:$E,5,FALSE)</f>
        <v>#E65568</v>
      </c>
      <c r="H1073" s="21" t="str">
        <f>IFERROR(IF(AND(A1073&gt;=1,A1073&lt;=104),VLOOKUP($A1073,Location!$A:$J,6,FALSE),IF(A1073=0,"Avant l'ouverture",IF(OR(A1073=105,A1073=106),"Bonus"))),"")</f>
        <v>Tour 2</v>
      </c>
      <c r="I1073" s="21" t="str">
        <f>IF(LEFT(H1073,4)="Tour",VLOOKUP(A1073,Database!$A:$C,3,FALSE),"")</f>
        <v>H</v>
      </c>
      <c r="J1073" s="21" t="str">
        <f>VLOOKUP($A1073,Location!$A:$J,7,FALSE)</f>
        <v>Uruguay</v>
      </c>
      <c r="K1073" s="21" t="str">
        <f>IFERROR(VLOOKUP(J1073,Setup_Team!$B:$C,2,FALSE), "TDB")</f>
        <v>URY</v>
      </c>
      <c r="L1073" s="21" t="str">
        <f>VLOOKUP($A1073,Location!$A:$J,8,FALSE)</f>
        <v>Cap-Vert</v>
      </c>
      <c r="M1073" s="21" t="str">
        <f>IFERROR(VLOOKUP(L1073,Setup_Team!$B:$C,2,FALSE), "TDB")</f>
        <v>CPV</v>
      </c>
      <c r="N1073" s="21" t="str">
        <f>VLOOKUP($A1073,Location!$A:$J,9,FALSE)</f>
        <v>Miami Gardens, Florida</v>
      </c>
      <c r="O1073" s="21" t="str">
        <f>VLOOKUP($A1073,Location!$A:$J,10,FALSE)</f>
        <v>Hard Rock Stadium</v>
      </c>
      <c r="P1073" s="27">
        <v>2</v>
      </c>
      <c r="Q1073" s="27">
        <v>1</v>
      </c>
      <c r="R1073" s="27" t="str">
        <f t="shared" si="97"/>
        <v>2-1</v>
      </c>
      <c r="S1073" s="21">
        <v>0</v>
      </c>
      <c r="T1073" s="20">
        <f>VLOOKUP($A1073,Database!$A:$Y,10,FALSE)</f>
        <v>72</v>
      </c>
      <c r="U1073" s="20">
        <f>VLOOKUP($A1073,Database!$A:$Y,11,FALSE)</f>
        <v>109</v>
      </c>
      <c r="V1073" s="20">
        <f>VLOOKUP($A1073,Database!$A:$Y,12,FALSE)</f>
        <v>137</v>
      </c>
      <c r="W1073" s="20" t="str">
        <f>VLOOKUP(A1073,Database!A:M,13,FALSE)</f>
        <v>Terminé</v>
      </c>
      <c r="X1073" s="20">
        <f>VLOOKUP($A1073,Database!$A:$Y,20,FALSE)</f>
        <v>2</v>
      </c>
      <c r="Y1073" s="20">
        <f>VLOOKUP($A1073,Database!$A:$Y,21,FALSE)</f>
        <v>2</v>
      </c>
      <c r="Z1073" s="20">
        <f t="shared" si="96"/>
        <v>0</v>
      </c>
      <c r="AA1073" s="20">
        <f t="shared" si="98"/>
        <v>0</v>
      </c>
      <c r="AB1073" s="20">
        <f t="shared" ca="1" si="99"/>
        <v>0</v>
      </c>
      <c r="AC1073" s="20">
        <f t="shared" ca="1" si="100"/>
        <v>0</v>
      </c>
      <c r="AD1073" s="20" t="str">
        <f ca="1">IF(AC1073=0,"",IF(OR(ISBLANK(P1073),ISBLANK(Q1073)),"",IF(ISBLANK(VLOOKUP(A1073,Database!A:AA,22,FALSE)),"",VLOOKUP(A1073,Database!A:AA,22,FALSE))))</f>
        <v/>
      </c>
      <c r="AE1073" s="20">
        <f ca="1">IFERROR(
   IF(
     OR(ISBLANK(P1073),ISBLANK(Q1073)),
     "",
     IF(
       AND(AB1073&lt;&gt;"",OR(W1073="Terminé",W1073="En cours")),
       VLOOKUP(AD1073,Setup_ScoreExactBonus!A:D,4,FALSE),
       0
     )),
  0)</f>
        <v>0</v>
      </c>
      <c r="AF1073" s="21">
        <f t="shared" ca="1" si="101"/>
        <v>0</v>
      </c>
      <c r="AG1073" s="21">
        <f ca="1">SUMIFS(AF$2:AF1073,D$2:D1073,D1073)</f>
        <v>1383</v>
      </c>
    </row>
    <row r="1074" spans="1:33" hidden="1" x14ac:dyDescent="0.35">
      <c r="A1074" s="21">
        <f>IF(ISBLANK(B1074),"",COUNTIF(B$2:B1074,B1074))-1</f>
        <v>39</v>
      </c>
      <c r="B1074" s="27">
        <v>20</v>
      </c>
      <c r="C1074" s="10">
        <f>VLOOKUP($A1074+IF($A1074=0,1,0),Database!$A:$Y,7,FALSE)</f>
        <v>46195</v>
      </c>
      <c r="D1074" s="21" t="str">
        <f>VLOOKUP(Pronostics!$B1074,Setup_MPP!$A:$G,3,FALSE)</f>
        <v>Anis_MaFihache</v>
      </c>
      <c r="E1074" s="21" t="str">
        <f>VLOOKUP(Pronostics!$B1074,Setup_MPP!$A:$G,2,FALSE)</f>
        <v>Anis LEBIK</v>
      </c>
      <c r="F1074" s="21" t="str">
        <f>VLOOKUP($B1074,Setup_MPP!$A:$E,4,FALSE)</f>
        <v>#60DC8C</v>
      </c>
      <c r="G1074" s="21" t="str">
        <f>VLOOKUP($B1074,Setup_MPP!$A:$E,5,FALSE)</f>
        <v>#22A34F</v>
      </c>
      <c r="H1074" s="21" t="str">
        <f>IFERROR(IF(AND(A1074&gt;=1,A1074&lt;=104),VLOOKUP($A1074,Location!$A:$J,6,FALSE),IF(A1074=0,"Avant l'ouverture",IF(OR(A1074=105,A1074=106),"Bonus"))),"")</f>
        <v>Tour 2</v>
      </c>
      <c r="I1074" s="21" t="str">
        <f>IF(LEFT(H1074,4)="Tour",VLOOKUP(A1074,Database!$A:$C,3,FALSE),"")</f>
        <v>H</v>
      </c>
      <c r="J1074" s="21" t="str">
        <f>VLOOKUP($A1074,Location!$A:$J,7,FALSE)</f>
        <v>Uruguay</v>
      </c>
      <c r="K1074" s="21" t="str">
        <f>IFERROR(VLOOKUP(J1074,Setup_Team!$B:$C,2,FALSE), "TDB")</f>
        <v>URY</v>
      </c>
      <c r="L1074" s="21" t="str">
        <f>VLOOKUP($A1074,Location!$A:$J,8,FALSE)</f>
        <v>Cap-Vert</v>
      </c>
      <c r="M1074" s="21" t="str">
        <f>IFERROR(VLOOKUP(L1074,Setup_Team!$B:$C,2,FALSE), "TDB")</f>
        <v>CPV</v>
      </c>
      <c r="N1074" s="21" t="str">
        <f>VLOOKUP($A1074,Location!$A:$J,9,FALSE)</f>
        <v>Miami Gardens, Florida</v>
      </c>
      <c r="O1074" s="21" t="str">
        <f>VLOOKUP($A1074,Location!$A:$J,10,FALSE)</f>
        <v>Hard Rock Stadium</v>
      </c>
      <c r="P1074" s="27">
        <v>1</v>
      </c>
      <c r="Q1074" s="27">
        <v>1</v>
      </c>
      <c r="R1074" s="27" t="str">
        <f t="shared" si="97"/>
        <v>1-1</v>
      </c>
      <c r="S1074" s="21">
        <v>0</v>
      </c>
      <c r="T1074" s="20">
        <f>VLOOKUP($A1074,Database!$A:$Y,10,FALSE)</f>
        <v>72</v>
      </c>
      <c r="U1074" s="20">
        <f>VLOOKUP($A1074,Database!$A:$Y,11,FALSE)</f>
        <v>109</v>
      </c>
      <c r="V1074" s="20">
        <f>VLOOKUP($A1074,Database!$A:$Y,12,FALSE)</f>
        <v>137</v>
      </c>
      <c r="W1074" s="20" t="str">
        <f>VLOOKUP(A1074,Database!A:M,13,FALSE)</f>
        <v>Terminé</v>
      </c>
      <c r="X1074" s="20">
        <f>VLOOKUP($A1074,Database!$A:$Y,20,FALSE)</f>
        <v>2</v>
      </c>
      <c r="Y1074" s="20">
        <f>VLOOKUP($A1074,Database!$A:$Y,21,FALSE)</f>
        <v>2</v>
      </c>
      <c r="Z1074" s="20">
        <f t="shared" si="96"/>
        <v>0</v>
      </c>
      <c r="AA1074" s="20">
        <f t="shared" si="98"/>
        <v>1</v>
      </c>
      <c r="AB1074" s="20">
        <f t="shared" ca="1" si="99"/>
        <v>109</v>
      </c>
      <c r="AC1074" s="20">
        <f t="shared" ca="1" si="100"/>
        <v>0</v>
      </c>
      <c r="AD1074" s="20" t="str">
        <f ca="1">IF(AC1074=0,"",IF(OR(ISBLANK(P1074),ISBLANK(Q1074)),"",IF(ISBLANK(VLOOKUP(A1074,Database!A:AA,22,FALSE)),"",VLOOKUP(A1074,Database!A:AA,22,FALSE))))</f>
        <v/>
      </c>
      <c r="AE1074" s="20">
        <f ca="1">IFERROR(
   IF(
     OR(ISBLANK(P1074),ISBLANK(Q1074)),
     "",
     IF(
       AND(AB1074&lt;&gt;"",OR(W1074="Terminé",W1074="En cours")),
       VLOOKUP(AD1074,Setup_ScoreExactBonus!A:D,4,FALSE),
       0
     )),
  0)</f>
        <v>0</v>
      </c>
      <c r="AF1074" s="21">
        <f t="shared" ca="1" si="101"/>
        <v>109</v>
      </c>
      <c r="AG1074" s="21">
        <f ca="1">SUMIFS(AF$2:AF1074,D$2:D1074,D1074)</f>
        <v>1588</v>
      </c>
    </row>
    <row r="1075" spans="1:33" hidden="1" x14ac:dyDescent="0.35">
      <c r="A1075" s="21">
        <f>IF(ISBLANK(B1075),"",COUNTIF(B$2:B1075,B1075))-1</f>
        <v>39</v>
      </c>
      <c r="B1075" s="27">
        <v>21</v>
      </c>
      <c r="C1075" s="10">
        <f>VLOOKUP($A1075+IF($A1075=0,1,0),Database!$A:$Y,7,FALSE)</f>
        <v>46195</v>
      </c>
      <c r="D1075" s="21" t="str">
        <f>VLOOKUP(Pronostics!$B1075,Setup_MPP!$A:$G,3,FALSE)</f>
        <v>JUJULABOSS13</v>
      </c>
      <c r="E1075" s="21" t="str">
        <f>VLOOKUP(Pronostics!$B1075,Setup_MPP!$A:$G,2,FALSE)</f>
        <v>Julia BOUANAN</v>
      </c>
      <c r="F1075" s="21" t="str">
        <f>VLOOKUP($B1075,Setup_MPP!$A:$E,4,FALSE)</f>
        <v>#2FAEE0</v>
      </c>
      <c r="G1075" s="21" t="str">
        <f>VLOOKUP($B1075,Setup_MPP!$A:$E,5,FALSE)</f>
        <v>#BEA064</v>
      </c>
      <c r="H1075" s="21" t="str">
        <f>IFERROR(IF(AND(A1075&gt;=1,A1075&lt;=104),VLOOKUP($A1075,Location!$A:$J,6,FALSE),IF(A1075=0,"Avant l'ouverture",IF(OR(A1075=105,A1075=106),"Bonus"))),"")</f>
        <v>Tour 2</v>
      </c>
      <c r="I1075" s="21" t="str">
        <f>IF(LEFT(H1075,4)="Tour",VLOOKUP(A1075,Database!$A:$C,3,FALSE),"")</f>
        <v>H</v>
      </c>
      <c r="J1075" s="21" t="str">
        <f>VLOOKUP($A1075,Location!$A:$J,7,FALSE)</f>
        <v>Uruguay</v>
      </c>
      <c r="K1075" s="21" t="str">
        <f>IFERROR(VLOOKUP(J1075,Setup_Team!$B:$C,2,FALSE), "TDB")</f>
        <v>URY</v>
      </c>
      <c r="L1075" s="21" t="str">
        <f>VLOOKUP($A1075,Location!$A:$J,8,FALSE)</f>
        <v>Cap-Vert</v>
      </c>
      <c r="M1075" s="21" t="str">
        <f>IFERROR(VLOOKUP(L1075,Setup_Team!$B:$C,2,FALSE), "TDB")</f>
        <v>CPV</v>
      </c>
      <c r="N1075" s="21" t="str">
        <f>VLOOKUP($A1075,Location!$A:$J,9,FALSE)</f>
        <v>Miami Gardens, Florida</v>
      </c>
      <c r="O1075" s="21" t="str">
        <f>VLOOKUP($A1075,Location!$A:$J,10,FALSE)</f>
        <v>Hard Rock Stadium</v>
      </c>
      <c r="P1075" s="27">
        <v>3</v>
      </c>
      <c r="Q1075" s="27">
        <v>2</v>
      </c>
      <c r="R1075" s="27" t="str">
        <f t="shared" si="97"/>
        <v>3-2</v>
      </c>
      <c r="S1075" s="21">
        <v>0</v>
      </c>
      <c r="T1075" s="20">
        <f>VLOOKUP($A1075,Database!$A:$Y,10,FALSE)</f>
        <v>72</v>
      </c>
      <c r="U1075" s="20">
        <f>VLOOKUP($A1075,Database!$A:$Y,11,FALSE)</f>
        <v>109</v>
      </c>
      <c r="V1075" s="20">
        <f>VLOOKUP($A1075,Database!$A:$Y,12,FALSE)</f>
        <v>137</v>
      </c>
      <c r="W1075" s="20" t="str">
        <f>VLOOKUP(A1075,Database!A:M,13,FALSE)</f>
        <v>Terminé</v>
      </c>
      <c r="X1075" s="20">
        <f>VLOOKUP($A1075,Database!$A:$Y,20,FALSE)</f>
        <v>2</v>
      </c>
      <c r="Y1075" s="20">
        <f>VLOOKUP($A1075,Database!$A:$Y,21,FALSE)</f>
        <v>2</v>
      </c>
      <c r="Z1075" s="20">
        <f t="shared" si="96"/>
        <v>0</v>
      </c>
      <c r="AA1075" s="20">
        <f t="shared" si="98"/>
        <v>0</v>
      </c>
      <c r="AB1075" s="20">
        <f t="shared" ca="1" si="99"/>
        <v>0</v>
      </c>
      <c r="AC1075" s="20">
        <f t="shared" ca="1" si="100"/>
        <v>0</v>
      </c>
      <c r="AD1075" s="20" t="str">
        <f ca="1">IF(AC1075=0,"",IF(OR(ISBLANK(P1075),ISBLANK(Q1075)),"",IF(ISBLANK(VLOOKUP(A1075,Database!A:AA,22,FALSE)),"",VLOOKUP(A1075,Database!A:AA,22,FALSE))))</f>
        <v/>
      </c>
      <c r="AE1075" s="20">
        <f ca="1">IFERROR(
   IF(
     OR(ISBLANK(P1075),ISBLANK(Q1075)),
     "",
     IF(
       AND(AB1075&lt;&gt;"",OR(W1075="Terminé",W1075="En cours")),
       VLOOKUP(AD1075,Setup_ScoreExactBonus!A:D,4,FALSE),
       0
     )),
  0)</f>
        <v>0</v>
      </c>
      <c r="AF1075" s="21">
        <f t="shared" ca="1" si="101"/>
        <v>0</v>
      </c>
      <c r="AG1075" s="21">
        <f ca="1">SUMIFS(AF$2:AF1075,D$2:D1075,D1075)</f>
        <v>1248</v>
      </c>
    </row>
    <row r="1076" spans="1:33" hidden="1" x14ac:dyDescent="0.35">
      <c r="A1076" s="21">
        <f>IF(ISBLANK(B1076),"",COUNTIF(B$2:B1076,B1076))-1</f>
        <v>39</v>
      </c>
      <c r="B1076" s="27">
        <v>22</v>
      </c>
      <c r="C1076" s="10">
        <f>VLOOKUP($A1076+IF($A1076=0,1,0),Database!$A:$Y,7,FALSE)</f>
        <v>46195</v>
      </c>
      <c r="D1076" s="21" t="str">
        <f>VLOOKUP(Pronostics!$B1076,Setup_MPP!$A:$G,3,FALSE)</f>
        <v>Jujumsrd</v>
      </c>
      <c r="E1076" s="21" t="str">
        <f>VLOOKUP(Pronostics!$B1076,Setup_MPP!$A:$G,2,FALSE)</f>
        <v>Julie Mansard</v>
      </c>
      <c r="F1076" s="21" t="str">
        <f>VLOOKUP($B1076,Setup_MPP!$A:$E,4,FALSE)</f>
        <v>#41DEF0</v>
      </c>
      <c r="G1076" s="21" t="str">
        <f>VLOOKUP($B1076,Setup_MPP!$A:$E,5,FALSE)</f>
        <v>#0BA6B7</v>
      </c>
      <c r="H1076" s="21" t="str">
        <f>IFERROR(IF(AND(A1076&gt;=1,A1076&lt;=104),VLOOKUP($A1076,Location!$A:$J,6,FALSE),IF(A1076=0,"Avant l'ouverture",IF(OR(A1076=105,A1076=106),"Bonus"))),"")</f>
        <v>Tour 2</v>
      </c>
      <c r="I1076" s="21" t="str">
        <f>IF(LEFT(H1076,4)="Tour",VLOOKUP(A1076,Database!$A:$C,3,FALSE),"")</f>
        <v>H</v>
      </c>
      <c r="J1076" s="21" t="str">
        <f>VLOOKUP($A1076,Location!$A:$J,7,FALSE)</f>
        <v>Uruguay</v>
      </c>
      <c r="K1076" s="21" t="str">
        <f>IFERROR(VLOOKUP(J1076,Setup_Team!$B:$C,2,FALSE), "TDB")</f>
        <v>URY</v>
      </c>
      <c r="L1076" s="21" t="str">
        <f>VLOOKUP($A1076,Location!$A:$J,8,FALSE)</f>
        <v>Cap-Vert</v>
      </c>
      <c r="M1076" s="21" t="str">
        <f>IFERROR(VLOOKUP(L1076,Setup_Team!$B:$C,2,FALSE), "TDB")</f>
        <v>CPV</v>
      </c>
      <c r="N1076" s="21" t="str">
        <f>VLOOKUP($A1076,Location!$A:$J,9,FALSE)</f>
        <v>Miami Gardens, Florida</v>
      </c>
      <c r="O1076" s="21" t="str">
        <f>VLOOKUP($A1076,Location!$A:$J,10,FALSE)</f>
        <v>Hard Rock Stadium</v>
      </c>
      <c r="P1076" s="27">
        <v>1</v>
      </c>
      <c r="Q1076" s="27">
        <v>1</v>
      </c>
      <c r="R1076" s="27" t="str">
        <f t="shared" si="97"/>
        <v>1-1</v>
      </c>
      <c r="S1076" s="21">
        <v>0</v>
      </c>
      <c r="T1076" s="20">
        <f>VLOOKUP($A1076,Database!$A:$Y,10,FALSE)</f>
        <v>72</v>
      </c>
      <c r="U1076" s="20">
        <f>VLOOKUP($A1076,Database!$A:$Y,11,FALSE)</f>
        <v>109</v>
      </c>
      <c r="V1076" s="20">
        <f>VLOOKUP($A1076,Database!$A:$Y,12,FALSE)</f>
        <v>137</v>
      </c>
      <c r="W1076" s="20" t="str">
        <f>VLOOKUP(A1076,Database!A:M,13,FALSE)</f>
        <v>Terminé</v>
      </c>
      <c r="X1076" s="20">
        <f>VLOOKUP($A1076,Database!$A:$Y,20,FALSE)</f>
        <v>2</v>
      </c>
      <c r="Y1076" s="20">
        <f>VLOOKUP($A1076,Database!$A:$Y,21,FALSE)</f>
        <v>2</v>
      </c>
      <c r="Z1076" s="20">
        <f t="shared" si="96"/>
        <v>0</v>
      </c>
      <c r="AA1076" s="20">
        <f t="shared" si="98"/>
        <v>1</v>
      </c>
      <c r="AB1076" s="20">
        <f t="shared" ca="1" si="99"/>
        <v>109</v>
      </c>
      <c r="AC1076" s="20">
        <f t="shared" ca="1" si="100"/>
        <v>0</v>
      </c>
      <c r="AD1076" s="20" t="str">
        <f ca="1">IF(AC1076=0,"",IF(OR(ISBLANK(P1076),ISBLANK(Q1076)),"",IF(ISBLANK(VLOOKUP(A1076,Database!A:AA,22,FALSE)),"",VLOOKUP(A1076,Database!A:AA,22,FALSE))))</f>
        <v/>
      </c>
      <c r="AE1076" s="20">
        <f ca="1">IFERROR(
   IF(
     OR(ISBLANK(P1076),ISBLANK(Q1076)),
     "",
     IF(
       AND(AB1076&lt;&gt;"",OR(W1076="Terminé",W1076="En cours")),
       VLOOKUP(AD1076,Setup_ScoreExactBonus!A:D,4,FALSE),
       0
     )),
  0)</f>
        <v>0</v>
      </c>
      <c r="AF1076" s="21">
        <f t="shared" ca="1" si="101"/>
        <v>109</v>
      </c>
      <c r="AG1076" s="21">
        <f ca="1">SUMIFS(AF$2:AF1076,D$2:D1076,D1076)</f>
        <v>1164</v>
      </c>
    </row>
    <row r="1077" spans="1:33" hidden="1" x14ac:dyDescent="0.35">
      <c r="A1077" s="21">
        <f>IF(ISBLANK(B1077),"",COUNTIF(B$2:B1077,B1077))-1</f>
        <v>39</v>
      </c>
      <c r="B1077" s="27">
        <v>23</v>
      </c>
      <c r="C1077" s="10">
        <f>VLOOKUP($A1077+IF($A1077=0,1,0),Database!$A:$Y,7,FALSE)</f>
        <v>46195</v>
      </c>
      <c r="D1077" s="21" t="str">
        <f>VLOOKUP(Pronostics!$B1077,Setup_MPP!$A:$G,3,FALSE)</f>
        <v>DJUDJUPRONO</v>
      </c>
      <c r="E1077" s="21" t="str">
        <f>VLOOKUP(Pronostics!$B1077,Setup_MPP!$A:$G,2,FALSE)</f>
        <v>Juliette</v>
      </c>
      <c r="F1077" s="21" t="str">
        <f>VLOOKUP($B1077,Setup_MPP!$A:$E,4,FALSE)</f>
        <v>#F2A2A2</v>
      </c>
      <c r="G1077" s="21" t="str">
        <f>VLOOKUP($B1077,Setup_MPP!$A:$E,5,FALSE)</f>
        <v>#C25D5D</v>
      </c>
      <c r="H1077" s="21" t="str">
        <f>IFERROR(IF(AND(A1077&gt;=1,A1077&lt;=104),VLOOKUP($A1077,Location!$A:$J,6,FALSE),IF(A1077=0,"Avant l'ouverture",IF(OR(A1077=105,A1077=106),"Bonus"))),"")</f>
        <v>Tour 2</v>
      </c>
      <c r="I1077" s="21" t="str">
        <f>IF(LEFT(H1077,4)="Tour",VLOOKUP(A1077,Database!$A:$C,3,FALSE),"")</f>
        <v>H</v>
      </c>
      <c r="J1077" s="21" t="str">
        <f>VLOOKUP($A1077,Location!$A:$J,7,FALSE)</f>
        <v>Uruguay</v>
      </c>
      <c r="K1077" s="21" t="str">
        <f>IFERROR(VLOOKUP(J1077,Setup_Team!$B:$C,2,FALSE), "TDB")</f>
        <v>URY</v>
      </c>
      <c r="L1077" s="21" t="str">
        <f>VLOOKUP($A1077,Location!$A:$J,8,FALSE)</f>
        <v>Cap-Vert</v>
      </c>
      <c r="M1077" s="21" t="str">
        <f>IFERROR(VLOOKUP(L1077,Setup_Team!$B:$C,2,FALSE), "TDB")</f>
        <v>CPV</v>
      </c>
      <c r="N1077" s="21" t="str">
        <f>VLOOKUP($A1077,Location!$A:$J,9,FALSE)</f>
        <v>Miami Gardens, Florida</v>
      </c>
      <c r="O1077" s="21" t="str">
        <f>VLOOKUP($A1077,Location!$A:$J,10,FALSE)</f>
        <v>Hard Rock Stadium</v>
      </c>
      <c r="P1077" s="27">
        <v>2</v>
      </c>
      <c r="Q1077" s="27">
        <v>0</v>
      </c>
      <c r="R1077" s="27" t="str">
        <f t="shared" si="97"/>
        <v>2-0</v>
      </c>
      <c r="S1077" s="21">
        <v>0</v>
      </c>
      <c r="T1077" s="20">
        <f>VLOOKUP($A1077,Database!$A:$Y,10,FALSE)</f>
        <v>72</v>
      </c>
      <c r="U1077" s="20">
        <f>VLOOKUP($A1077,Database!$A:$Y,11,FALSE)</f>
        <v>109</v>
      </c>
      <c r="V1077" s="20">
        <f>VLOOKUP($A1077,Database!$A:$Y,12,FALSE)</f>
        <v>137</v>
      </c>
      <c r="W1077" s="20" t="str">
        <f>VLOOKUP(A1077,Database!A:M,13,FALSE)</f>
        <v>Terminé</v>
      </c>
      <c r="X1077" s="20">
        <f>VLOOKUP($A1077,Database!$A:$Y,20,FALSE)</f>
        <v>2</v>
      </c>
      <c r="Y1077" s="20">
        <f>VLOOKUP($A1077,Database!$A:$Y,21,FALSE)</f>
        <v>2</v>
      </c>
      <c r="Z1077" s="20">
        <f t="shared" si="96"/>
        <v>0</v>
      </c>
      <c r="AA1077" s="20">
        <f t="shared" si="98"/>
        <v>0</v>
      </c>
      <c r="AB1077" s="20">
        <f t="shared" ca="1" si="99"/>
        <v>0</v>
      </c>
      <c r="AC1077" s="20">
        <f t="shared" ca="1" si="100"/>
        <v>0</v>
      </c>
      <c r="AD1077" s="20" t="str">
        <f ca="1">IF(AC1077=0,"",IF(OR(ISBLANK(P1077),ISBLANK(Q1077)),"",IF(ISBLANK(VLOOKUP(A1077,Database!A:AA,22,FALSE)),"",VLOOKUP(A1077,Database!A:AA,22,FALSE))))</f>
        <v/>
      </c>
      <c r="AE1077" s="20">
        <f ca="1">IFERROR(
   IF(
     OR(ISBLANK(P1077),ISBLANK(Q1077)),
     "",
     IF(
       AND(AB1077&lt;&gt;"",OR(W1077="Terminé",W1077="En cours")),
       VLOOKUP(AD1077,Setup_ScoreExactBonus!A:D,4,FALSE),
       0
     )),
  0)</f>
        <v>0</v>
      </c>
      <c r="AF1077" s="21">
        <f t="shared" ca="1" si="101"/>
        <v>0</v>
      </c>
      <c r="AG1077" s="21">
        <f ca="1">SUMIFS(AF$2:AF1077,D$2:D1077,D1077)</f>
        <v>1090</v>
      </c>
    </row>
    <row r="1078" spans="1:33" hidden="1" x14ac:dyDescent="0.35">
      <c r="A1078" s="21">
        <f>IF(ISBLANK(B1078),"",COUNTIF(B$2:B1078,B1078))-1</f>
        <v>39</v>
      </c>
      <c r="B1078" s="27">
        <v>24</v>
      </c>
      <c r="C1078" s="10">
        <f>VLOOKUP($A1078+IF($A1078=0,1,0),Database!$A:$Y,7,FALSE)</f>
        <v>46195</v>
      </c>
      <c r="D1078" s="21" t="str">
        <f>VLOOKUP(Pronostics!$B1078,Setup_MPP!$A:$G,3,FALSE)</f>
        <v>Samyaaaaaaaaaa</v>
      </c>
      <c r="E1078" s="21" t="str">
        <f>VLOOKUP(Pronostics!$B1078,Setup_MPP!$A:$G,2,FALSE)</f>
        <v>Samya ALAOUI</v>
      </c>
      <c r="F1078" s="21" t="str">
        <f>VLOOKUP($B1078,Setup_MPP!$A:$E,4,FALSE)</f>
        <v>#A2F2C7</v>
      </c>
      <c r="G1078" s="21" t="str">
        <f>VLOOKUP($B1078,Setup_MPP!$A:$E,5,FALSE)</f>
        <v>#5DC18C</v>
      </c>
      <c r="H1078" s="21" t="str">
        <f>IFERROR(IF(AND(A1078&gt;=1,A1078&lt;=104),VLOOKUP($A1078,Location!$A:$J,6,FALSE),IF(A1078=0,"Avant l'ouverture",IF(OR(A1078=105,A1078=106),"Bonus"))),"")</f>
        <v>Tour 2</v>
      </c>
      <c r="I1078" s="21" t="str">
        <f>IF(LEFT(H1078,4)="Tour",VLOOKUP(A1078,Database!$A:$C,3,FALSE),"")</f>
        <v>H</v>
      </c>
      <c r="J1078" s="21" t="str">
        <f>VLOOKUP($A1078,Location!$A:$J,7,FALSE)</f>
        <v>Uruguay</v>
      </c>
      <c r="K1078" s="21" t="str">
        <f>IFERROR(VLOOKUP(J1078,Setup_Team!$B:$C,2,FALSE), "TDB")</f>
        <v>URY</v>
      </c>
      <c r="L1078" s="21" t="str">
        <f>VLOOKUP($A1078,Location!$A:$J,8,FALSE)</f>
        <v>Cap-Vert</v>
      </c>
      <c r="M1078" s="21" t="str">
        <f>IFERROR(VLOOKUP(L1078,Setup_Team!$B:$C,2,FALSE), "TDB")</f>
        <v>CPV</v>
      </c>
      <c r="N1078" s="21" t="str">
        <f>VLOOKUP($A1078,Location!$A:$J,9,FALSE)</f>
        <v>Miami Gardens, Florida</v>
      </c>
      <c r="O1078" s="21" t="str">
        <f>VLOOKUP($A1078,Location!$A:$J,10,FALSE)</f>
        <v>Hard Rock Stadium</v>
      </c>
      <c r="P1078" s="27">
        <v>1</v>
      </c>
      <c r="Q1078" s="27">
        <v>1</v>
      </c>
      <c r="R1078" s="27" t="str">
        <f t="shared" si="97"/>
        <v>1-1</v>
      </c>
      <c r="S1078" s="21">
        <v>0</v>
      </c>
      <c r="T1078" s="20">
        <f>VLOOKUP($A1078,Database!$A:$Y,10,FALSE)</f>
        <v>72</v>
      </c>
      <c r="U1078" s="20">
        <f>VLOOKUP($A1078,Database!$A:$Y,11,FALSE)</f>
        <v>109</v>
      </c>
      <c r="V1078" s="20">
        <f>VLOOKUP($A1078,Database!$A:$Y,12,FALSE)</f>
        <v>137</v>
      </c>
      <c r="W1078" s="20" t="str">
        <f>VLOOKUP(A1078,Database!A:M,13,FALSE)</f>
        <v>Terminé</v>
      </c>
      <c r="X1078" s="20">
        <f>VLOOKUP($A1078,Database!$A:$Y,20,FALSE)</f>
        <v>2</v>
      </c>
      <c r="Y1078" s="20">
        <f>VLOOKUP($A1078,Database!$A:$Y,21,FALSE)</f>
        <v>2</v>
      </c>
      <c r="Z1078" s="20">
        <f t="shared" si="96"/>
        <v>0</v>
      </c>
      <c r="AA1078" s="20">
        <f t="shared" si="98"/>
        <v>1</v>
      </c>
      <c r="AB1078" s="20">
        <f t="shared" ca="1" si="99"/>
        <v>109</v>
      </c>
      <c r="AC1078" s="20">
        <f t="shared" ca="1" si="100"/>
        <v>0</v>
      </c>
      <c r="AD1078" s="20" t="str">
        <f ca="1">IF(AC1078=0,"",IF(OR(ISBLANK(P1078),ISBLANK(Q1078)),"",IF(ISBLANK(VLOOKUP(A1078,Database!A:AA,22,FALSE)),"",VLOOKUP(A1078,Database!A:AA,22,FALSE))))</f>
        <v/>
      </c>
      <c r="AE1078" s="20">
        <f ca="1">IFERROR(
   IF(
     OR(ISBLANK(P1078),ISBLANK(Q1078)),
     "",
     IF(
       AND(AB1078&lt;&gt;"",OR(W1078="Terminé",W1078="En cours")),
       VLOOKUP(AD1078,Setup_ScoreExactBonus!A:D,4,FALSE),
       0
     )),
  0)</f>
        <v>0</v>
      </c>
      <c r="AF1078" s="21">
        <f t="shared" ca="1" si="101"/>
        <v>109</v>
      </c>
      <c r="AG1078" s="21">
        <f ca="1">SUMIFS(AF$2:AF1078,D$2:D1078,D1078)</f>
        <v>1746</v>
      </c>
    </row>
    <row r="1079" spans="1:33" hidden="1" x14ac:dyDescent="0.35">
      <c r="A1079" s="21">
        <f>IF(ISBLANK(B1079),"",COUNTIF(B$2:B1079,B1079))-1</f>
        <v>39</v>
      </c>
      <c r="B1079" s="27">
        <v>25</v>
      </c>
      <c r="C1079" s="10">
        <f>VLOOKUP($A1079+IF($A1079=0,1,0),Database!$A:$Y,7,FALSE)</f>
        <v>46195</v>
      </c>
      <c r="D1079" s="21" t="str">
        <f>VLOOKUP(Pronostics!$B1079,Setup_MPP!$A:$G,3,FALSE)</f>
        <v>leaw0808</v>
      </c>
      <c r="E1079" s="21" t="str">
        <f>VLOOKUP(Pronostics!$B1079,Setup_MPP!$A:$G,2,FALSE)</f>
        <v>Léa WALOCQ</v>
      </c>
      <c r="F1079" s="21" t="str">
        <f>VLOOKUP($B1079,Setup_MPP!$A:$E,4,FALSE)</f>
        <v>#D1B9EB</v>
      </c>
      <c r="G1079" s="21" t="str">
        <f>VLOOKUP($B1079,Setup_MPP!$A:$E,5,FALSE)</f>
        <v>#B58BC7</v>
      </c>
      <c r="H1079" s="21" t="str">
        <f>IFERROR(IF(AND(A1079&gt;=1,A1079&lt;=104),VLOOKUP($A1079,Location!$A:$J,6,FALSE),IF(A1079=0,"Avant l'ouverture",IF(OR(A1079=105,A1079=106),"Bonus"))),"")</f>
        <v>Tour 2</v>
      </c>
      <c r="I1079" s="21" t="str">
        <f>IF(LEFT(H1079,4)="Tour",VLOOKUP(A1079,Database!$A:$C,3,FALSE),"")</f>
        <v>H</v>
      </c>
      <c r="J1079" s="21" t="str">
        <f>VLOOKUP($A1079,Location!$A:$J,7,FALSE)</f>
        <v>Uruguay</v>
      </c>
      <c r="K1079" s="21" t="str">
        <f>IFERROR(VLOOKUP(J1079,Setup_Team!$B:$C,2,FALSE), "TDB")</f>
        <v>URY</v>
      </c>
      <c r="L1079" s="21" t="str">
        <f>VLOOKUP($A1079,Location!$A:$J,8,FALSE)</f>
        <v>Cap-Vert</v>
      </c>
      <c r="M1079" s="21" t="str">
        <f>IFERROR(VLOOKUP(L1079,Setup_Team!$B:$C,2,FALSE), "TDB")</f>
        <v>CPV</v>
      </c>
      <c r="N1079" s="21" t="str">
        <f>VLOOKUP($A1079,Location!$A:$J,9,FALSE)</f>
        <v>Miami Gardens, Florida</v>
      </c>
      <c r="O1079" s="21" t="str">
        <f>VLOOKUP($A1079,Location!$A:$J,10,FALSE)</f>
        <v>Hard Rock Stadium</v>
      </c>
      <c r="P1079" s="27">
        <v>3</v>
      </c>
      <c r="Q1079" s="27">
        <v>1</v>
      </c>
      <c r="R1079" s="27" t="str">
        <f t="shared" si="97"/>
        <v>3-1</v>
      </c>
      <c r="S1079" s="21">
        <v>0</v>
      </c>
      <c r="T1079" s="20">
        <f>VLOOKUP($A1079,Database!$A:$Y,10,FALSE)</f>
        <v>72</v>
      </c>
      <c r="U1079" s="20">
        <f>VLOOKUP($A1079,Database!$A:$Y,11,FALSE)</f>
        <v>109</v>
      </c>
      <c r="V1079" s="20">
        <f>VLOOKUP($A1079,Database!$A:$Y,12,FALSE)</f>
        <v>137</v>
      </c>
      <c r="W1079" s="20" t="str">
        <f>VLOOKUP(A1079,Database!A:M,13,FALSE)</f>
        <v>Terminé</v>
      </c>
      <c r="X1079" s="20">
        <f>VLOOKUP($A1079,Database!$A:$Y,20,FALSE)</f>
        <v>2</v>
      </c>
      <c r="Y1079" s="20">
        <f>VLOOKUP($A1079,Database!$A:$Y,21,FALSE)</f>
        <v>2</v>
      </c>
      <c r="Z1079" s="20">
        <f t="shared" si="96"/>
        <v>0</v>
      </c>
      <c r="AA1079" s="20">
        <f t="shared" si="98"/>
        <v>0</v>
      </c>
      <c r="AB1079" s="20">
        <f t="shared" ca="1" si="99"/>
        <v>0</v>
      </c>
      <c r="AC1079" s="20">
        <f t="shared" ca="1" si="100"/>
        <v>0</v>
      </c>
      <c r="AD1079" s="20" t="str">
        <f ca="1">IF(AC1079=0,"",IF(OR(ISBLANK(P1079),ISBLANK(Q1079)),"",IF(ISBLANK(VLOOKUP(A1079,Database!A:AA,22,FALSE)),"",VLOOKUP(A1079,Database!A:AA,22,FALSE))))</f>
        <v/>
      </c>
      <c r="AE1079" s="20">
        <f ca="1">IFERROR(
   IF(
     OR(ISBLANK(P1079),ISBLANK(Q1079)),
     "",
     IF(
       AND(AB1079&lt;&gt;"",OR(W1079="Terminé",W1079="En cours")),
       VLOOKUP(AD1079,Setup_ScoreExactBonus!A:D,4,FALSE),
       0
     )),
  0)</f>
        <v>0</v>
      </c>
      <c r="AF1079" s="21">
        <f t="shared" ca="1" si="101"/>
        <v>0</v>
      </c>
      <c r="AG1079" s="21">
        <f ca="1">SUMIFS(AF$2:AF1079,D$2:D1079,D1079)</f>
        <v>1514</v>
      </c>
    </row>
    <row r="1080" spans="1:33" hidden="1" x14ac:dyDescent="0.35">
      <c r="A1080" s="21">
        <f>IF(ISBLANK(B1080),"",COUNTIF(B$2:B1080,B1080))-1</f>
        <v>39</v>
      </c>
      <c r="B1080" s="27">
        <v>26</v>
      </c>
      <c r="C1080" s="10">
        <v>46184.875</v>
      </c>
      <c r="D1080" s="21" t="str">
        <f>VLOOKUP(Pronostics!$B1080,Setup_MPP!$A:$G,3,FALSE)</f>
        <v>Mohamad#5GGG1</v>
      </c>
      <c r="E1080" s="21" t="str">
        <f>VLOOKUP(Pronostics!$B1080,Setup_MPP!$A:$G,2,FALSE)</f>
        <v>Mohamad EL KAWAS</v>
      </c>
      <c r="F1080" s="21" t="str">
        <f>VLOOKUP($B1080,Setup_MPP!$A:$E,4,FALSE)</f>
        <v>#EB8787</v>
      </c>
      <c r="G1080" s="21" t="str">
        <f>VLOOKUP($B1080,Setup_MPP!$A:$E,5,FALSE)</f>
        <v>#368E2C</v>
      </c>
      <c r="H1080" s="21" t="str">
        <f>IFERROR(IF(AND(A1080&gt;=1,A1080&lt;=104),VLOOKUP($A1080,Location!$A:$J,6,FALSE),IF(A1080=0,"Avant l'ouverture",IF(OR(A1080=105,A1080=106),"Bonus"))),"")</f>
        <v>Tour 2</v>
      </c>
      <c r="I1080" s="21" t="str">
        <f>IF(LEFT(H1080,4)="Tour",VLOOKUP(A1080,Database!$A:$C,3,FALSE),"")</f>
        <v>H</v>
      </c>
      <c r="J1080" s="21" t="str">
        <f>VLOOKUP($A1080,Location!$A:$J,7,FALSE)</f>
        <v>Uruguay</v>
      </c>
      <c r="K1080" s="21" t="str">
        <f>IFERROR(VLOOKUP(J1080,Setup_Team!$B:$C,2,FALSE), "TDB")</f>
        <v>URY</v>
      </c>
      <c r="L1080" s="21" t="str">
        <f>VLOOKUP($A1080,Location!$A:$J,8,FALSE)</f>
        <v>Cap-Vert</v>
      </c>
      <c r="M1080" s="21" t="str">
        <f>IFERROR(VLOOKUP(L1080,Setup_Team!$B:$C,2,FALSE), "TDB")</f>
        <v>CPV</v>
      </c>
      <c r="P1080" s="21">
        <v>1</v>
      </c>
      <c r="Q1080" s="21">
        <v>0</v>
      </c>
      <c r="R1080" s="27" t="str">
        <f t="shared" si="97"/>
        <v>1-0</v>
      </c>
      <c r="S1080" s="21">
        <v>0</v>
      </c>
      <c r="T1080" s="20">
        <f>VLOOKUP($A1080,Database!$A:$Y,10,FALSE)</f>
        <v>72</v>
      </c>
      <c r="U1080" s="20">
        <f>VLOOKUP($A1080,Database!$A:$Y,11,FALSE)</f>
        <v>109</v>
      </c>
      <c r="V1080" s="20">
        <f>VLOOKUP($A1080,Database!$A:$Y,12,FALSE)</f>
        <v>137</v>
      </c>
      <c r="W1080" s="20" t="str">
        <f>VLOOKUP(A1080,Database!A:M,13,FALSE)</f>
        <v>Terminé</v>
      </c>
      <c r="X1080" s="20">
        <f>VLOOKUP($A1080,Database!$A:$Y,20,FALSE)</f>
        <v>2</v>
      </c>
      <c r="Y1080" s="20">
        <f>VLOOKUP($A1080,Database!$A:$Y,21,FALSE)</f>
        <v>2</v>
      </c>
      <c r="Z1080" s="20">
        <f t="shared" si="96"/>
        <v>0</v>
      </c>
      <c r="AA1080" s="20">
        <f t="shared" si="98"/>
        <v>0</v>
      </c>
      <c r="AB1080" s="20">
        <f t="shared" ca="1" si="99"/>
        <v>0</v>
      </c>
      <c r="AC1080" s="20">
        <f t="shared" ca="1" si="100"/>
        <v>0</v>
      </c>
      <c r="AD1080" s="20" t="str">
        <f ca="1">IF(AC1080=0,"",IF(OR(ISBLANK(P1080),ISBLANK(Q1080)),"",IF(ISBLANK(VLOOKUP(A1080,Database!A:AA,22,FALSE)),"",VLOOKUP(A1080,Database!A:AA,22,FALSE))))</f>
        <v/>
      </c>
      <c r="AE1080" s="20">
        <f ca="1">IFERROR(
   IF(
     OR(ISBLANK(P1080),ISBLANK(Q1080)),
     "",
     IF(
       AND(AB1080&lt;&gt;"",OR(W1080="Terminé",W1080="En cours")),
       VLOOKUP(AD1080,Setup_ScoreExactBonus!A:D,4,FALSE),
       0
     )),
  0)</f>
        <v>0</v>
      </c>
      <c r="AF1080" s="21">
        <f t="shared" ca="1" si="101"/>
        <v>0</v>
      </c>
      <c r="AG1080" s="21">
        <f ca="1">SUMIFS(AF$2:AF1080,D$2:D1080,D1080)</f>
        <v>904</v>
      </c>
    </row>
    <row r="1081" spans="1:33" hidden="1" x14ac:dyDescent="0.35">
      <c r="A1081" s="21">
        <f>IF(ISBLANK(B1081),"",COUNTIF(B$2:B1081,B1081))-1</f>
        <v>39</v>
      </c>
      <c r="B1081" s="27">
        <v>27</v>
      </c>
      <c r="C1081" s="10">
        <f>VLOOKUP($A1081+IF($A1081=0,1,0),Database!$A:$Y,7,FALSE)</f>
        <v>46195</v>
      </c>
      <c r="D1081" s="21" t="str">
        <f>VLOOKUP(Pronostics!$B1081,Setup_MPP!$A:$G,3,FALSE)</f>
        <v>maryemkappa</v>
      </c>
      <c r="E1081" s="21" t="str">
        <f>VLOOKUP(Pronostics!$B1081,Setup_MPP!$A:$G,2,FALSE)</f>
        <v>Maryem GUIZANI</v>
      </c>
      <c r="F1081" s="21" t="str">
        <f>VLOOKUP($B1081,Setup_MPP!$A:$E,4,FALSE)</f>
        <v>#BCA2F4</v>
      </c>
      <c r="G1081" s="21" t="str">
        <f>VLOOKUP($B1081,Setup_MPP!$A:$E,5,FALSE)</f>
        <v>#6D3DD5</v>
      </c>
      <c r="H1081" s="21" t="str">
        <f>IFERROR(IF(AND(A1081&gt;=1,A1081&lt;=104),VLOOKUP($A1081,Location!$A:$J,6,FALSE),IF(A1081=0,"Avant l'ouverture",IF(OR(A1081=105,A1081=106),"Bonus"))),"")</f>
        <v>Tour 2</v>
      </c>
      <c r="I1081" s="21" t="str">
        <f>IF(LEFT(H1081,4)="Tour",VLOOKUP(A1081,Database!$A:$C,3,FALSE),"")</f>
        <v>H</v>
      </c>
      <c r="J1081" s="21" t="str">
        <f>VLOOKUP($A1081,Location!$A:$J,7,FALSE)</f>
        <v>Uruguay</v>
      </c>
      <c r="K1081" s="21" t="str">
        <f>IFERROR(VLOOKUP(J1081,Setup_Team!$B:$C,2,FALSE), "TDB")</f>
        <v>URY</v>
      </c>
      <c r="L1081" s="21" t="str">
        <f>VLOOKUP($A1081,Location!$A:$J,8,FALSE)</f>
        <v>Cap-Vert</v>
      </c>
      <c r="M1081" s="21" t="str">
        <f>IFERROR(VLOOKUP(L1081,Setup_Team!$B:$C,2,FALSE), "TDB")</f>
        <v>CPV</v>
      </c>
      <c r="P1081" s="21">
        <v>1</v>
      </c>
      <c r="Q1081" s="21">
        <v>1</v>
      </c>
      <c r="R1081" s="27" t="str">
        <f t="shared" si="97"/>
        <v>1-1</v>
      </c>
      <c r="S1081" s="21">
        <v>0</v>
      </c>
      <c r="T1081" s="20">
        <f>VLOOKUP($A1081,Database!$A:$Y,10,FALSE)</f>
        <v>72</v>
      </c>
      <c r="U1081" s="20">
        <f>VLOOKUP($A1081,Database!$A:$Y,11,FALSE)</f>
        <v>109</v>
      </c>
      <c r="V1081" s="20">
        <f>VLOOKUP($A1081,Database!$A:$Y,12,FALSE)</f>
        <v>137</v>
      </c>
      <c r="W1081" s="20" t="str">
        <f>VLOOKUP(A1081,Database!A:M,13,FALSE)</f>
        <v>Terminé</v>
      </c>
      <c r="X1081" s="20">
        <f>VLOOKUP($A1081,Database!$A:$Y,20,FALSE)</f>
        <v>2</v>
      </c>
      <c r="Y1081" s="20">
        <f>VLOOKUP($A1081,Database!$A:$Y,21,FALSE)</f>
        <v>2</v>
      </c>
      <c r="Z1081" s="20">
        <f t="shared" si="96"/>
        <v>0</v>
      </c>
      <c r="AA1081" s="20">
        <f t="shared" si="98"/>
        <v>1</v>
      </c>
      <c r="AB1081" s="20">
        <f t="shared" ca="1" si="99"/>
        <v>109</v>
      </c>
      <c r="AC1081" s="20">
        <f t="shared" ca="1" si="100"/>
        <v>0</v>
      </c>
      <c r="AD1081" s="20" t="str">
        <f ca="1">IF(AC1081=0,"",IF(OR(ISBLANK(P1081),ISBLANK(Q1081)),"",IF(ISBLANK(VLOOKUP(A1081,Database!A:AA,22,FALSE)),"",VLOOKUP(A1081,Database!A:AA,22,FALSE))))</f>
        <v/>
      </c>
      <c r="AE1081" s="20">
        <f ca="1">IFERROR(
   IF(
     OR(ISBLANK(P1081),ISBLANK(Q1081)),
     "",
     IF(
       AND(AB1081&lt;&gt;"",OR(W1081="Terminé",W1081="En cours")),
       VLOOKUP(AD1081,Setup_ScoreExactBonus!A:D,4,FALSE),
       0
     )),
  0)</f>
        <v>0</v>
      </c>
      <c r="AF1081" s="21">
        <f t="shared" ca="1" si="101"/>
        <v>109</v>
      </c>
      <c r="AG1081" s="21">
        <f ca="1">SUMIFS(AF$2:AF1081,D$2:D1081,D1081)</f>
        <v>643</v>
      </c>
    </row>
    <row r="1082" spans="1:33" hidden="1" x14ac:dyDescent="0.35">
      <c r="A1082" s="21">
        <f>IF(ISBLANK(B1082),"",COUNTIF(B$2:B1082,B1082))-1</f>
        <v>40</v>
      </c>
      <c r="B1082" s="27">
        <v>1</v>
      </c>
      <c r="C1082" s="10">
        <f>VLOOKUP($A1082+IF($A1082=0,1,0),Database!$A:$Y,7,FALSE)</f>
        <v>46195.125</v>
      </c>
      <c r="D1082" s="21" t="str">
        <f>VLOOKUP(Pronostics!$B1082,Setup_MPP!$A:$G,3,FALSE)</f>
        <v>_Nicolas_LM_</v>
      </c>
      <c r="E1082" s="21" t="str">
        <f>VLOOKUP(Pronostics!$B1082,Setup_MPP!$A:$G,2,FALSE)</f>
        <v>Nicolas LE MOUEL</v>
      </c>
      <c r="F1082" s="21" t="str">
        <f>VLOOKUP($B1082,Setup_MPP!$A:$E,4,FALSE)</f>
        <v>#F7C79D</v>
      </c>
      <c r="G1082" s="21" t="str">
        <f>VLOOKUP($B1082,Setup_MPP!$A:$E,5,FALSE)</f>
        <v>#FFBE85</v>
      </c>
      <c r="H1082" s="21" t="str">
        <f>IFERROR(IF(AND(A1082&gt;=1,A1082&lt;=104),VLOOKUP($A1082,Location!$A:$J,6,FALSE),IF(A1082=0,"Avant l'ouverture",IF(OR(A1082=105,A1082=106),"Bonus"))),"")</f>
        <v>Tour 2</v>
      </c>
      <c r="I1082" s="21" t="str">
        <f>IF(LEFT(H1082,4)="Tour",VLOOKUP(A1082,Database!$A:$C,3,FALSE),"")</f>
        <v>G</v>
      </c>
      <c r="J1082" s="21" t="str">
        <f>VLOOKUP($A1082,Location!$A:$J,7,FALSE)</f>
        <v>Nouvelle-Zélande</v>
      </c>
      <c r="K1082" s="21" t="str">
        <f>IFERROR(VLOOKUP(J1082,Setup_Team!$B:$C,2,FALSE), "TDB")</f>
        <v>NZL</v>
      </c>
      <c r="L1082" s="21" t="str">
        <f>VLOOKUP($A1082,Location!$A:$J,8,FALSE)</f>
        <v>Egypte</v>
      </c>
      <c r="M1082" s="21" t="str">
        <f>IFERROR(VLOOKUP(L1082,Setup_Team!$B:$C,2,FALSE), "TDB")</f>
        <v>EGY</v>
      </c>
      <c r="N1082" s="21" t="str">
        <f>VLOOKUP($A1082,Location!$A:$J,9,FALSE)</f>
        <v>Vancouver</v>
      </c>
      <c r="O1082" s="21" t="str">
        <f>VLOOKUP($A1082,Location!$A:$J,10,FALSE)</f>
        <v>BC Place</v>
      </c>
      <c r="P1082" s="27">
        <v>0</v>
      </c>
      <c r="Q1082" s="27">
        <v>1</v>
      </c>
      <c r="R1082" s="27" t="str">
        <f t="shared" si="97"/>
        <v>0-1</v>
      </c>
      <c r="S1082" s="21">
        <v>0</v>
      </c>
      <c r="T1082" s="20">
        <f>VLOOKUP($A1082,Database!$A:$Y,10,FALSE)</f>
        <v>148</v>
      </c>
      <c r="U1082" s="20">
        <f>VLOOKUP($A1082,Database!$A:$Y,11,FALSE)</f>
        <v>116</v>
      </c>
      <c r="V1082" s="20">
        <f>VLOOKUP($A1082,Database!$A:$Y,12,FALSE)</f>
        <v>59</v>
      </c>
      <c r="W1082" s="20" t="str">
        <f>VLOOKUP(A1082,Database!A:M,13,FALSE)</f>
        <v>Terminé</v>
      </c>
      <c r="X1082" s="20">
        <f>VLOOKUP($A1082,Database!$A:$Y,20,FALSE)</f>
        <v>1</v>
      </c>
      <c r="Y1082" s="20">
        <f>VLOOKUP($A1082,Database!$A:$Y,21,FALSE)</f>
        <v>3</v>
      </c>
      <c r="Z1082" s="20">
        <f t="shared" si="96"/>
        <v>0</v>
      </c>
      <c r="AA1082" s="20">
        <f t="shared" si="98"/>
        <v>1</v>
      </c>
      <c r="AB1082" s="20">
        <f t="shared" ca="1" si="99"/>
        <v>59</v>
      </c>
      <c r="AC1082" s="20">
        <f t="shared" ca="1" si="100"/>
        <v>0</v>
      </c>
      <c r="AD1082" s="20" t="str">
        <f ca="1">IF(AC1082=0,"",IF(OR(ISBLANK(P1082),ISBLANK(Q1082)),"",IF(ISBLANK(VLOOKUP(A1082,Database!A:AA,22,FALSE)),"",VLOOKUP(A1082,Database!A:AA,22,FALSE))))</f>
        <v/>
      </c>
      <c r="AE1082" s="20">
        <f ca="1">IFERROR(
   IF(
     OR(ISBLANK(P1082),ISBLANK(Q1082)),
     "",
     IF(
       AND(AB1082&lt;&gt;"",OR(W1082="Terminé",W1082="En cours")),
       VLOOKUP(AD1082,Setup_ScoreExactBonus!A:D,4,FALSE),
       0
     )),
  0)</f>
        <v>0</v>
      </c>
      <c r="AF1082" s="21">
        <f t="shared" ca="1" si="101"/>
        <v>59</v>
      </c>
      <c r="AG1082" s="21">
        <f ca="1">SUMIFS(AF$2:AF1082,D$2:D1082,D1082)</f>
        <v>1558</v>
      </c>
    </row>
    <row r="1083" spans="1:33" hidden="1" x14ac:dyDescent="0.35">
      <c r="A1083" s="21">
        <f>IF(ISBLANK(B1083),"",COUNTIF(B$2:B1083,B1083))-1</f>
        <v>40</v>
      </c>
      <c r="B1083" s="27">
        <v>2</v>
      </c>
      <c r="C1083" s="10">
        <f>VLOOKUP($A1083+IF($A1083=0,1,0),Database!$A:$Y,7,FALSE)</f>
        <v>46195.125</v>
      </c>
      <c r="D1083" s="21" t="str">
        <f>VLOOKUP(Pronostics!$B1083,Setup_MPP!$A:$G,3,FALSE)</f>
        <v>leaelaz</v>
      </c>
      <c r="E1083" s="21" t="str">
        <f>VLOOKUP(Pronostics!$B1083,Setup_MPP!$A:$G,2,FALSE)</f>
        <v>Léa EL ASERY</v>
      </c>
      <c r="F1083" s="21" t="str">
        <f>VLOOKUP($B1083,Setup_MPP!$A:$E,4,FALSE)</f>
        <v>#FFBEBE</v>
      </c>
      <c r="G1083" s="21" t="str">
        <f>VLOOKUP($B1083,Setup_MPP!$A:$E,5,FALSE)</f>
        <v>#DF6868</v>
      </c>
      <c r="H1083" s="21" t="str">
        <f>IFERROR(IF(AND(A1083&gt;=1,A1083&lt;=104),VLOOKUP($A1083,Location!$A:$J,6,FALSE),IF(A1083=0,"Avant l'ouverture",IF(OR(A1083=105,A1083=106),"Bonus"))),"")</f>
        <v>Tour 2</v>
      </c>
      <c r="I1083" s="21" t="str">
        <f>IF(LEFT(H1083,4)="Tour",VLOOKUP(A1083,Database!$A:$C,3,FALSE),"")</f>
        <v>G</v>
      </c>
      <c r="J1083" s="21" t="str">
        <f>VLOOKUP($A1083,Location!$A:$J,7,FALSE)</f>
        <v>Nouvelle-Zélande</v>
      </c>
      <c r="K1083" s="21" t="str">
        <f>IFERROR(VLOOKUP(J1083,Setup_Team!$B:$C,2,FALSE), "TDB")</f>
        <v>NZL</v>
      </c>
      <c r="L1083" s="21" t="str">
        <f>VLOOKUP($A1083,Location!$A:$J,8,FALSE)</f>
        <v>Egypte</v>
      </c>
      <c r="M1083" s="21" t="str">
        <f>IFERROR(VLOOKUP(L1083,Setup_Team!$B:$C,2,FALSE), "TDB")</f>
        <v>EGY</v>
      </c>
      <c r="N1083" s="21" t="str">
        <f>VLOOKUP($A1083,Location!$A:$J,9,FALSE)</f>
        <v>Vancouver</v>
      </c>
      <c r="O1083" s="21" t="str">
        <f>VLOOKUP($A1083,Location!$A:$J,10,FALSE)</f>
        <v>BC Place</v>
      </c>
      <c r="P1083" s="27">
        <v>1</v>
      </c>
      <c r="Q1083" s="27">
        <v>3</v>
      </c>
      <c r="R1083" s="27" t="str">
        <f t="shared" si="97"/>
        <v>1-3</v>
      </c>
      <c r="S1083" s="21">
        <v>0</v>
      </c>
      <c r="T1083" s="20">
        <f>VLOOKUP($A1083,Database!$A:$Y,10,FALSE)</f>
        <v>148</v>
      </c>
      <c r="U1083" s="20">
        <f>VLOOKUP($A1083,Database!$A:$Y,11,FALSE)</f>
        <v>116</v>
      </c>
      <c r="V1083" s="20">
        <f>VLOOKUP($A1083,Database!$A:$Y,12,FALSE)</f>
        <v>59</v>
      </c>
      <c r="W1083" s="20" t="str">
        <f>VLOOKUP(A1083,Database!A:M,13,FALSE)</f>
        <v>Terminé</v>
      </c>
      <c r="X1083" s="20">
        <f>VLOOKUP($A1083,Database!$A:$Y,20,FALSE)</f>
        <v>1</v>
      </c>
      <c r="Y1083" s="20">
        <f>VLOOKUP($A1083,Database!$A:$Y,21,FALSE)</f>
        <v>3</v>
      </c>
      <c r="Z1083" s="20">
        <f t="shared" si="96"/>
        <v>0</v>
      </c>
      <c r="AA1083" s="20">
        <f t="shared" si="98"/>
        <v>1</v>
      </c>
      <c r="AB1083" s="20">
        <f t="shared" ca="1" si="99"/>
        <v>59</v>
      </c>
      <c r="AC1083" s="20">
        <f t="shared" ca="1" si="100"/>
        <v>1</v>
      </c>
      <c r="AD1083" s="20" t="str">
        <f ca="1">IF(AC1083=0,"",IF(OR(ISBLANK(P1083),ISBLANK(Q1083)),"",IF(ISBLANK(VLOOKUP(A1083,Database!A:AA,22,FALSE)),"",VLOOKUP(A1083,Database!A:AA,22,FALSE))))</f>
        <v>Très rare</v>
      </c>
      <c r="AE1083" s="20">
        <f ca="1">IFERROR(
   IF(
     OR(ISBLANK(P1083),ISBLANK(Q1083)),
     "",
     IF(
       AND(AB1083&lt;&gt;"",OR(W1083="Terminé",W1083="En cours")),
       VLOOKUP(AD1083,Setup_ScoreExactBonus!A:D,4,FALSE),
       0
     )),
  0)</f>
        <v>50</v>
      </c>
      <c r="AF1083" s="21">
        <f t="shared" ca="1" si="101"/>
        <v>109</v>
      </c>
      <c r="AG1083" s="21">
        <f ca="1">SUMIFS(AF$2:AF1083,D$2:D1083,D1083)</f>
        <v>1627</v>
      </c>
    </row>
    <row r="1084" spans="1:33" hidden="1" x14ac:dyDescent="0.35">
      <c r="A1084" s="21">
        <f>IF(ISBLANK(B1084),"",COUNTIF(B$2:B1084,B1084))-1</f>
        <v>40</v>
      </c>
      <c r="B1084" s="27">
        <v>3</v>
      </c>
      <c r="C1084" s="10">
        <f>VLOOKUP($A1084+IF($A1084=0,1,0),Database!$A:$Y,7,FALSE)</f>
        <v>46195.125</v>
      </c>
      <c r="D1084" s="21" t="str">
        <f>VLOOKUP(Pronostics!$B1084,Setup_MPP!$A:$G,3,FALSE)</f>
        <v>PasMetalleux</v>
      </c>
      <c r="E1084" s="21" t="str">
        <f>VLOOKUP(Pronostics!$B1084,Setup_MPP!$A:$G,2,FALSE)</f>
        <v>Elwenn JOUBREL</v>
      </c>
      <c r="F1084" s="21" t="str">
        <f>VLOOKUP($B1084,Setup_MPP!$A:$E,4,FALSE)</f>
        <v>#F5C7FC</v>
      </c>
      <c r="G1084" s="21" t="str">
        <f>VLOOKUP($B1084,Setup_MPP!$A:$E,5,FALSE)</f>
        <v>#C489CF</v>
      </c>
      <c r="H1084" s="21" t="str">
        <f>IFERROR(IF(AND(A1084&gt;=1,A1084&lt;=104),VLOOKUP($A1084,Location!$A:$J,6,FALSE),IF(A1084=0,"Avant l'ouverture",IF(OR(A1084=105,A1084=106),"Bonus"))),"")</f>
        <v>Tour 2</v>
      </c>
      <c r="I1084" s="21" t="str">
        <f>IF(LEFT(H1084,4)="Tour",VLOOKUP(A1084,Database!$A:$C,3,FALSE),"")</f>
        <v>G</v>
      </c>
      <c r="J1084" s="21" t="str">
        <f>VLOOKUP($A1084,Location!$A:$J,7,FALSE)</f>
        <v>Nouvelle-Zélande</v>
      </c>
      <c r="K1084" s="21" t="str">
        <f>IFERROR(VLOOKUP(J1084,Setup_Team!$B:$C,2,FALSE), "TDB")</f>
        <v>NZL</v>
      </c>
      <c r="L1084" s="21" t="str">
        <f>VLOOKUP($A1084,Location!$A:$J,8,FALSE)</f>
        <v>Egypte</v>
      </c>
      <c r="M1084" s="21" t="str">
        <f>IFERROR(VLOOKUP(L1084,Setup_Team!$B:$C,2,FALSE), "TDB")</f>
        <v>EGY</v>
      </c>
      <c r="N1084" s="21" t="str">
        <f>VLOOKUP($A1084,Location!$A:$J,9,FALSE)</f>
        <v>Vancouver</v>
      </c>
      <c r="O1084" s="21" t="str">
        <f>VLOOKUP($A1084,Location!$A:$J,10,FALSE)</f>
        <v>BC Place</v>
      </c>
      <c r="P1084" s="27">
        <v>1</v>
      </c>
      <c r="Q1084" s="27">
        <v>2</v>
      </c>
      <c r="R1084" s="27" t="str">
        <f t="shared" si="97"/>
        <v>1-2</v>
      </c>
      <c r="S1084" s="21">
        <v>0</v>
      </c>
      <c r="T1084" s="20">
        <f>VLOOKUP($A1084,Database!$A:$Y,10,FALSE)</f>
        <v>148</v>
      </c>
      <c r="U1084" s="20">
        <f>VLOOKUP($A1084,Database!$A:$Y,11,FALSE)</f>
        <v>116</v>
      </c>
      <c r="V1084" s="20">
        <f>VLOOKUP($A1084,Database!$A:$Y,12,FALSE)</f>
        <v>59</v>
      </c>
      <c r="W1084" s="20" t="str">
        <f>VLOOKUP(A1084,Database!A:M,13,FALSE)</f>
        <v>Terminé</v>
      </c>
      <c r="X1084" s="20">
        <f>VLOOKUP($A1084,Database!$A:$Y,20,FALSE)</f>
        <v>1</v>
      </c>
      <c r="Y1084" s="20">
        <f>VLOOKUP($A1084,Database!$A:$Y,21,FALSE)</f>
        <v>3</v>
      </c>
      <c r="Z1084" s="20">
        <f t="shared" si="96"/>
        <v>0</v>
      </c>
      <c r="AA1084" s="20">
        <f t="shared" si="98"/>
        <v>1</v>
      </c>
      <c r="AB1084" s="20">
        <f t="shared" ca="1" si="99"/>
        <v>59</v>
      </c>
      <c r="AC1084" s="20">
        <f t="shared" ca="1" si="100"/>
        <v>0</v>
      </c>
      <c r="AD1084" s="20" t="str">
        <f ca="1">IF(AC1084=0,"",IF(OR(ISBLANK(P1084),ISBLANK(Q1084)),"",IF(ISBLANK(VLOOKUP(A1084,Database!A:AA,22,FALSE)),"",VLOOKUP(A1084,Database!A:AA,22,FALSE))))</f>
        <v/>
      </c>
      <c r="AE1084" s="20">
        <f ca="1">IFERROR(
   IF(
     OR(ISBLANK(P1084),ISBLANK(Q1084)),
     "",
     IF(
       AND(AB1084&lt;&gt;"",OR(W1084="Terminé",W1084="En cours")),
       VLOOKUP(AD1084,Setup_ScoreExactBonus!A:D,4,FALSE),
       0
     )),
  0)</f>
        <v>0</v>
      </c>
      <c r="AF1084" s="21">
        <f t="shared" ca="1" si="101"/>
        <v>59</v>
      </c>
      <c r="AG1084" s="21">
        <f ca="1">SUMIFS(AF$2:AF1084,D$2:D1084,D1084)</f>
        <v>1710</v>
      </c>
    </row>
    <row r="1085" spans="1:33" hidden="1" x14ac:dyDescent="0.35">
      <c r="A1085" s="21">
        <f>IF(ISBLANK(B1085),"",COUNTIF(B$2:B1085,B1085))-1</f>
        <v>40</v>
      </c>
      <c r="B1085" s="27">
        <v>4</v>
      </c>
      <c r="C1085" s="10">
        <f>VLOOKUP($A1085+IF($A1085=0,1,0),Database!$A:$Y,7,FALSE)</f>
        <v>46195.125</v>
      </c>
      <c r="D1085" s="21" t="str">
        <f>VLOOKUP(Pronostics!$B1085,Setup_MPP!$A:$G,3,FALSE)</f>
        <v>Popo444</v>
      </c>
      <c r="E1085" s="21" t="str">
        <f>VLOOKUP(Pronostics!$B1085,Setup_MPP!$A:$G,2,FALSE)</f>
        <v>Pauline OLIVIER</v>
      </c>
      <c r="F1085" s="21" t="str">
        <f>VLOOKUP($B1085,Setup_MPP!$A:$E,4,FALSE)</f>
        <v>#A5EA7F</v>
      </c>
      <c r="G1085" s="21" t="str">
        <f>VLOOKUP($B1085,Setup_MPP!$A:$E,5,FALSE)</f>
        <v>#80C65A</v>
      </c>
      <c r="H1085" s="21" t="str">
        <f>IFERROR(IF(AND(A1085&gt;=1,A1085&lt;=104),VLOOKUP($A1085,Location!$A:$J,6,FALSE),IF(A1085=0,"Avant l'ouverture",IF(OR(A1085=105,A1085=106),"Bonus"))),"")</f>
        <v>Tour 2</v>
      </c>
      <c r="I1085" s="21" t="str">
        <f>IF(LEFT(H1085,4)="Tour",VLOOKUP(A1085,Database!$A:$C,3,FALSE),"")</f>
        <v>G</v>
      </c>
      <c r="J1085" s="21" t="str">
        <f>VLOOKUP($A1085,Location!$A:$J,7,FALSE)</f>
        <v>Nouvelle-Zélande</v>
      </c>
      <c r="K1085" s="21" t="str">
        <f>IFERROR(VLOOKUP(J1085,Setup_Team!$B:$C,2,FALSE), "TDB")</f>
        <v>NZL</v>
      </c>
      <c r="L1085" s="21" t="str">
        <f>VLOOKUP($A1085,Location!$A:$J,8,FALSE)</f>
        <v>Egypte</v>
      </c>
      <c r="M1085" s="21" t="str">
        <f>IFERROR(VLOOKUP(L1085,Setup_Team!$B:$C,2,FALSE), "TDB")</f>
        <v>EGY</v>
      </c>
      <c r="N1085" s="21" t="str">
        <f>VLOOKUP($A1085,Location!$A:$J,9,FALSE)</f>
        <v>Vancouver</v>
      </c>
      <c r="O1085" s="21" t="str">
        <f>VLOOKUP($A1085,Location!$A:$J,10,FALSE)</f>
        <v>BC Place</v>
      </c>
      <c r="P1085" s="27">
        <v>0</v>
      </c>
      <c r="Q1085" s="27">
        <v>1</v>
      </c>
      <c r="R1085" s="27" t="str">
        <f t="shared" si="97"/>
        <v>0-1</v>
      </c>
      <c r="S1085" s="21">
        <v>0</v>
      </c>
      <c r="T1085" s="20">
        <f>VLOOKUP($A1085,Database!$A:$Y,10,FALSE)</f>
        <v>148</v>
      </c>
      <c r="U1085" s="20">
        <f>VLOOKUP($A1085,Database!$A:$Y,11,FALSE)</f>
        <v>116</v>
      </c>
      <c r="V1085" s="20">
        <f>VLOOKUP($A1085,Database!$A:$Y,12,FALSE)</f>
        <v>59</v>
      </c>
      <c r="W1085" s="20" t="str">
        <f>VLOOKUP(A1085,Database!A:M,13,FALSE)</f>
        <v>Terminé</v>
      </c>
      <c r="X1085" s="20">
        <f>VLOOKUP($A1085,Database!$A:$Y,20,FALSE)</f>
        <v>1</v>
      </c>
      <c r="Y1085" s="20">
        <f>VLOOKUP($A1085,Database!$A:$Y,21,FALSE)</f>
        <v>3</v>
      </c>
      <c r="Z1085" s="20">
        <f t="shared" si="96"/>
        <v>0</v>
      </c>
      <c r="AA1085" s="20">
        <f t="shared" si="98"/>
        <v>1</v>
      </c>
      <c r="AB1085" s="20">
        <f t="shared" ca="1" si="99"/>
        <v>59</v>
      </c>
      <c r="AC1085" s="20">
        <f t="shared" ca="1" si="100"/>
        <v>0</v>
      </c>
      <c r="AD1085" s="20" t="str">
        <f ca="1">IF(AC1085=0,"",IF(OR(ISBLANK(P1085),ISBLANK(Q1085)),"",IF(ISBLANK(VLOOKUP(A1085,Database!A:AA,22,FALSE)),"",VLOOKUP(A1085,Database!A:AA,22,FALSE))))</f>
        <v/>
      </c>
      <c r="AE1085" s="20">
        <f ca="1">IFERROR(
   IF(
     OR(ISBLANK(P1085),ISBLANK(Q1085)),
     "",
     IF(
       AND(AB1085&lt;&gt;"",OR(W1085="Terminé",W1085="En cours")),
       VLOOKUP(AD1085,Setup_ScoreExactBonus!A:D,4,FALSE),
       0
     )),
  0)</f>
        <v>0</v>
      </c>
      <c r="AF1085" s="21">
        <f t="shared" ca="1" si="101"/>
        <v>59</v>
      </c>
      <c r="AG1085" s="21">
        <f ca="1">SUMIFS(AF$2:AF1085,D$2:D1085,D1085)</f>
        <v>1232</v>
      </c>
    </row>
    <row r="1086" spans="1:33" hidden="1" x14ac:dyDescent="0.35">
      <c r="A1086" s="21">
        <f>IF(ISBLANK(B1086),"",COUNTIF(B$2:B1086,B1086))-1</f>
        <v>40</v>
      </c>
      <c r="B1086" s="27">
        <v>5</v>
      </c>
      <c r="C1086" s="10">
        <f>VLOOKUP($A1086+IF($A1086=0,1,0),Database!$A:$Y,7,FALSE)</f>
        <v>46195.125</v>
      </c>
      <c r="D1086" s="21" t="str">
        <f>VLOOKUP(Pronostics!$B1086,Setup_MPP!$A:$G,3,FALSE)</f>
        <v>_Jujul</v>
      </c>
      <c r="E1086" s="21" t="str">
        <f>VLOOKUP(Pronostics!$B1086,Setup_MPP!$A:$G,2,FALSE)</f>
        <v>Julie BOISSIERE</v>
      </c>
      <c r="F1086" s="21" t="str">
        <f>VLOOKUP($B1086,Setup_MPP!$A:$E,4,FALSE)</f>
        <v>#D890FF</v>
      </c>
      <c r="G1086" s="21" t="str">
        <f>VLOOKUP($B1086,Setup_MPP!$A:$E,5,FALSE)</f>
        <v>#B750EF</v>
      </c>
      <c r="H1086" s="21" t="str">
        <f>IFERROR(IF(AND(A1086&gt;=1,A1086&lt;=104),VLOOKUP($A1086,Location!$A:$J,6,FALSE),IF(A1086=0,"Avant l'ouverture",IF(OR(A1086=105,A1086=106),"Bonus"))),"")</f>
        <v>Tour 2</v>
      </c>
      <c r="I1086" s="21" t="str">
        <f>IF(LEFT(H1086,4)="Tour",VLOOKUP(A1086,Database!$A:$C,3,FALSE),"")</f>
        <v>G</v>
      </c>
      <c r="J1086" s="21" t="str">
        <f>VLOOKUP($A1086,Location!$A:$J,7,FALSE)</f>
        <v>Nouvelle-Zélande</v>
      </c>
      <c r="K1086" s="21" t="str">
        <f>IFERROR(VLOOKUP(J1086,Setup_Team!$B:$C,2,FALSE), "TDB")</f>
        <v>NZL</v>
      </c>
      <c r="L1086" s="21" t="str">
        <f>VLOOKUP($A1086,Location!$A:$J,8,FALSE)</f>
        <v>Egypte</v>
      </c>
      <c r="M1086" s="21" t="str">
        <f>IFERROR(VLOOKUP(L1086,Setup_Team!$B:$C,2,FALSE), "TDB")</f>
        <v>EGY</v>
      </c>
      <c r="N1086" s="21" t="str">
        <f>VLOOKUP($A1086,Location!$A:$J,9,FALSE)</f>
        <v>Vancouver</v>
      </c>
      <c r="O1086" s="21" t="str">
        <f>VLOOKUP($A1086,Location!$A:$J,10,FALSE)</f>
        <v>BC Place</v>
      </c>
      <c r="P1086" s="27">
        <v>1</v>
      </c>
      <c r="Q1086" s="27">
        <v>2</v>
      </c>
      <c r="R1086" s="27" t="str">
        <f t="shared" si="97"/>
        <v>1-2</v>
      </c>
      <c r="S1086" s="21">
        <v>0</v>
      </c>
      <c r="T1086" s="20">
        <f>VLOOKUP($A1086,Database!$A:$Y,10,FALSE)</f>
        <v>148</v>
      </c>
      <c r="U1086" s="20">
        <f>VLOOKUP($A1086,Database!$A:$Y,11,FALSE)</f>
        <v>116</v>
      </c>
      <c r="V1086" s="20">
        <f>VLOOKUP($A1086,Database!$A:$Y,12,FALSE)</f>
        <v>59</v>
      </c>
      <c r="W1086" s="20" t="str">
        <f>VLOOKUP(A1086,Database!A:M,13,FALSE)</f>
        <v>Terminé</v>
      </c>
      <c r="X1086" s="20">
        <f>VLOOKUP($A1086,Database!$A:$Y,20,FALSE)</f>
        <v>1</v>
      </c>
      <c r="Y1086" s="20">
        <f>VLOOKUP($A1086,Database!$A:$Y,21,FALSE)</f>
        <v>3</v>
      </c>
      <c r="Z1086" s="20">
        <f t="shared" si="96"/>
        <v>0</v>
      </c>
      <c r="AA1086" s="20">
        <f t="shared" si="98"/>
        <v>1</v>
      </c>
      <c r="AB1086" s="20">
        <f t="shared" ca="1" si="99"/>
        <v>59</v>
      </c>
      <c r="AC1086" s="20">
        <f t="shared" ca="1" si="100"/>
        <v>0</v>
      </c>
      <c r="AD1086" s="20" t="str">
        <f ca="1">IF(AC1086=0,"",IF(OR(ISBLANK(P1086),ISBLANK(Q1086)),"",IF(ISBLANK(VLOOKUP(A1086,Database!A:AA,22,FALSE)),"",VLOOKUP(A1086,Database!A:AA,22,FALSE))))</f>
        <v/>
      </c>
      <c r="AE1086" s="20">
        <f ca="1">IFERROR(
   IF(
     OR(ISBLANK(P1086),ISBLANK(Q1086)),
     "",
     IF(
       AND(AB1086&lt;&gt;"",OR(W1086="Terminé",W1086="En cours")),
       VLOOKUP(AD1086,Setup_ScoreExactBonus!A:D,4,FALSE),
       0
     )),
  0)</f>
        <v>0</v>
      </c>
      <c r="AF1086" s="21">
        <f t="shared" ca="1" si="101"/>
        <v>59</v>
      </c>
      <c r="AG1086" s="21">
        <f ca="1">SUMIFS(AF$2:AF1086,D$2:D1086,D1086)</f>
        <v>996</v>
      </c>
    </row>
    <row r="1087" spans="1:33" hidden="1" x14ac:dyDescent="0.35">
      <c r="A1087" s="21">
        <f>IF(ISBLANK(B1087),"",COUNTIF(B$2:B1087,B1087))-1</f>
        <v>40</v>
      </c>
      <c r="B1087" s="27">
        <v>6</v>
      </c>
      <c r="C1087" s="10">
        <f>VLOOKUP($A1087+IF($A1087=0,1,0),Database!$A:$Y,7,FALSE)</f>
        <v>46195.125</v>
      </c>
      <c r="D1087" s="21" t="str">
        <f>VLOOKUP(Pronostics!$B1087,Setup_MPP!$A:$G,3,FALSE)</f>
        <v>Julay</v>
      </c>
      <c r="E1087" s="21" t="str">
        <f>VLOOKUP(Pronostics!$B1087,Setup_MPP!$A:$G,2,FALSE)</f>
        <v>Julie BOUCHARD</v>
      </c>
      <c r="F1087" s="21" t="str">
        <f>VLOOKUP($B1087,Setup_MPP!$A:$E,4,FALSE)</f>
        <v>#A6F7B1</v>
      </c>
      <c r="G1087" s="21" t="str">
        <f>VLOOKUP($B1087,Setup_MPP!$A:$E,5,FALSE)</f>
        <v>#6EC179</v>
      </c>
      <c r="H1087" s="21" t="str">
        <f>IFERROR(IF(AND(A1087&gt;=1,A1087&lt;=104),VLOOKUP($A1087,Location!$A:$J,6,FALSE),IF(A1087=0,"Avant l'ouverture",IF(OR(A1087=105,A1087=106),"Bonus"))),"")</f>
        <v>Tour 2</v>
      </c>
      <c r="I1087" s="21" t="str">
        <f>IF(LEFT(H1087,4)="Tour",VLOOKUP(A1087,Database!$A:$C,3,FALSE),"")</f>
        <v>G</v>
      </c>
      <c r="J1087" s="21" t="str">
        <f>VLOOKUP($A1087,Location!$A:$J,7,FALSE)</f>
        <v>Nouvelle-Zélande</v>
      </c>
      <c r="K1087" s="21" t="str">
        <f>IFERROR(VLOOKUP(J1087,Setup_Team!$B:$C,2,FALSE), "TDB")</f>
        <v>NZL</v>
      </c>
      <c r="L1087" s="21" t="str">
        <f>VLOOKUP($A1087,Location!$A:$J,8,FALSE)</f>
        <v>Egypte</v>
      </c>
      <c r="M1087" s="21" t="str">
        <f>IFERROR(VLOOKUP(L1087,Setup_Team!$B:$C,2,FALSE), "TDB")</f>
        <v>EGY</v>
      </c>
      <c r="N1087" s="21" t="str">
        <f>VLOOKUP($A1087,Location!$A:$J,9,FALSE)</f>
        <v>Vancouver</v>
      </c>
      <c r="O1087" s="21" t="str">
        <f>VLOOKUP($A1087,Location!$A:$J,10,FALSE)</f>
        <v>BC Place</v>
      </c>
      <c r="P1087" s="27">
        <v>0</v>
      </c>
      <c r="Q1087" s="27">
        <v>2</v>
      </c>
      <c r="R1087" s="27" t="str">
        <f t="shared" si="97"/>
        <v>0-2</v>
      </c>
      <c r="S1087" s="21">
        <v>0</v>
      </c>
      <c r="T1087" s="20">
        <f>VLOOKUP($A1087,Database!$A:$Y,10,FALSE)</f>
        <v>148</v>
      </c>
      <c r="U1087" s="20">
        <f>VLOOKUP($A1087,Database!$A:$Y,11,FALSE)</f>
        <v>116</v>
      </c>
      <c r="V1087" s="20">
        <f>VLOOKUP($A1087,Database!$A:$Y,12,FALSE)</f>
        <v>59</v>
      </c>
      <c r="W1087" s="20" t="str">
        <f>VLOOKUP(A1087,Database!A:M,13,FALSE)</f>
        <v>Terminé</v>
      </c>
      <c r="X1087" s="20">
        <f>VLOOKUP($A1087,Database!$A:$Y,20,FALSE)</f>
        <v>1</v>
      </c>
      <c r="Y1087" s="20">
        <f>VLOOKUP($A1087,Database!$A:$Y,21,FALSE)</f>
        <v>3</v>
      </c>
      <c r="Z1087" s="20">
        <f t="shared" si="96"/>
        <v>0</v>
      </c>
      <c r="AA1087" s="20">
        <f t="shared" si="98"/>
        <v>1</v>
      </c>
      <c r="AB1087" s="20">
        <f t="shared" ca="1" si="99"/>
        <v>59</v>
      </c>
      <c r="AC1087" s="20">
        <f t="shared" ca="1" si="100"/>
        <v>0</v>
      </c>
      <c r="AD1087" s="20" t="str">
        <f ca="1">IF(AC1087=0,"",IF(OR(ISBLANK(P1087),ISBLANK(Q1087)),"",IF(ISBLANK(VLOOKUP(A1087,Database!A:AA,22,FALSE)),"",VLOOKUP(A1087,Database!A:AA,22,FALSE))))</f>
        <v/>
      </c>
      <c r="AE1087" s="20">
        <f ca="1">IFERROR(
   IF(
     OR(ISBLANK(P1087),ISBLANK(Q1087)),
     "",
     IF(
       AND(AB1087&lt;&gt;"",OR(W1087="Terminé",W1087="En cours")),
       VLOOKUP(AD1087,Setup_ScoreExactBonus!A:D,4,FALSE),
       0
     )),
  0)</f>
        <v>0</v>
      </c>
      <c r="AF1087" s="21">
        <f t="shared" ca="1" si="101"/>
        <v>59</v>
      </c>
      <c r="AG1087" s="21">
        <f ca="1">SUMIFS(AF$2:AF1087,D$2:D1087,D1087)</f>
        <v>1534</v>
      </c>
    </row>
    <row r="1088" spans="1:33" hidden="1" x14ac:dyDescent="0.35">
      <c r="A1088" s="21">
        <f>IF(ISBLANK(B1088),"",COUNTIF(B$2:B1088,B1088))-1</f>
        <v>40</v>
      </c>
      <c r="B1088" s="27">
        <v>7</v>
      </c>
      <c r="C1088" s="10">
        <f>VLOOKUP($A1088+IF($A1088=0,1,0),Database!$A:$Y,7,FALSE)</f>
        <v>46195.125</v>
      </c>
      <c r="D1088" s="21" t="str">
        <f>VLOOKUP(Pronostics!$B1088,Setup_MPP!$A:$G,3,FALSE)</f>
        <v>__Vince__</v>
      </c>
      <c r="E1088" s="21" t="str">
        <f>VLOOKUP(Pronostics!$B1088,Setup_MPP!$A:$G,2,FALSE)</f>
        <v>Vincent FRAYSSE</v>
      </c>
      <c r="F1088" s="21" t="str">
        <f>VLOOKUP($B1088,Setup_MPP!$A:$E,4,FALSE)</f>
        <v>#B2EAE8</v>
      </c>
      <c r="G1088" s="21" t="str">
        <f>VLOOKUP($B1088,Setup_MPP!$A:$E,5,FALSE)</f>
        <v>#6CB4B1</v>
      </c>
      <c r="H1088" s="21" t="str">
        <f>IFERROR(IF(AND(A1088&gt;=1,A1088&lt;=104),VLOOKUP($A1088,Location!$A:$J,6,FALSE),IF(A1088=0,"Avant l'ouverture",IF(OR(A1088=105,A1088=106),"Bonus"))),"")</f>
        <v>Tour 2</v>
      </c>
      <c r="I1088" s="21" t="str">
        <f>IF(LEFT(H1088,4)="Tour",VLOOKUP(A1088,Database!$A:$C,3,FALSE),"")</f>
        <v>G</v>
      </c>
      <c r="J1088" s="21" t="str">
        <f>VLOOKUP($A1088,Location!$A:$J,7,FALSE)</f>
        <v>Nouvelle-Zélande</v>
      </c>
      <c r="K1088" s="21" t="str">
        <f>IFERROR(VLOOKUP(J1088,Setup_Team!$B:$C,2,FALSE), "TDB")</f>
        <v>NZL</v>
      </c>
      <c r="L1088" s="21" t="str">
        <f>VLOOKUP($A1088,Location!$A:$J,8,FALSE)</f>
        <v>Egypte</v>
      </c>
      <c r="M1088" s="21" t="str">
        <f>IFERROR(VLOOKUP(L1088,Setup_Team!$B:$C,2,FALSE), "TDB")</f>
        <v>EGY</v>
      </c>
      <c r="N1088" s="21" t="str">
        <f>VLOOKUP($A1088,Location!$A:$J,9,FALSE)</f>
        <v>Vancouver</v>
      </c>
      <c r="O1088" s="21" t="str">
        <f>VLOOKUP($A1088,Location!$A:$J,10,FALSE)</f>
        <v>BC Place</v>
      </c>
      <c r="P1088" s="27">
        <v>1</v>
      </c>
      <c r="Q1088" s="27">
        <v>1</v>
      </c>
      <c r="R1088" s="27" t="str">
        <f t="shared" si="97"/>
        <v>1-1</v>
      </c>
      <c r="S1088" s="21">
        <v>0</v>
      </c>
      <c r="T1088" s="20">
        <f>VLOOKUP($A1088,Database!$A:$Y,10,FALSE)</f>
        <v>148</v>
      </c>
      <c r="U1088" s="20">
        <f>VLOOKUP($A1088,Database!$A:$Y,11,FALSE)</f>
        <v>116</v>
      </c>
      <c r="V1088" s="20">
        <f>VLOOKUP($A1088,Database!$A:$Y,12,FALSE)</f>
        <v>59</v>
      </c>
      <c r="W1088" s="20" t="str">
        <f>VLOOKUP(A1088,Database!A:M,13,FALSE)</f>
        <v>Terminé</v>
      </c>
      <c r="X1088" s="20">
        <f>VLOOKUP($A1088,Database!$A:$Y,20,FALSE)</f>
        <v>1</v>
      </c>
      <c r="Y1088" s="20">
        <f>VLOOKUP($A1088,Database!$A:$Y,21,FALSE)</f>
        <v>3</v>
      </c>
      <c r="Z1088" s="20">
        <f t="shared" si="96"/>
        <v>0</v>
      </c>
      <c r="AA1088" s="20">
        <f t="shared" si="98"/>
        <v>0</v>
      </c>
      <c r="AB1088" s="20">
        <f t="shared" ca="1" si="99"/>
        <v>0</v>
      </c>
      <c r="AC1088" s="20">
        <f t="shared" ca="1" si="100"/>
        <v>0</v>
      </c>
      <c r="AD1088" s="20" t="str">
        <f ca="1">IF(AC1088=0,"",IF(OR(ISBLANK(P1088),ISBLANK(Q1088)),"",IF(ISBLANK(VLOOKUP(A1088,Database!A:AA,22,FALSE)),"",VLOOKUP(A1088,Database!A:AA,22,FALSE))))</f>
        <v/>
      </c>
      <c r="AE1088" s="20">
        <f ca="1">IFERROR(
   IF(
     OR(ISBLANK(P1088),ISBLANK(Q1088)),
     "",
     IF(
       AND(AB1088&lt;&gt;"",OR(W1088="Terminé",W1088="En cours")),
       VLOOKUP(AD1088,Setup_ScoreExactBonus!A:D,4,FALSE),
       0
     )),
  0)</f>
        <v>0</v>
      </c>
      <c r="AF1088" s="21">
        <f t="shared" ca="1" si="101"/>
        <v>0</v>
      </c>
      <c r="AG1088" s="21">
        <f ca="1">SUMIFS(AF$2:AF1088,D$2:D1088,D1088)</f>
        <v>994</v>
      </c>
    </row>
    <row r="1089" spans="1:33" hidden="1" x14ac:dyDescent="0.35">
      <c r="A1089" s="21">
        <f>IF(ISBLANK(B1089),"",COUNTIF(B$2:B1089,B1089))-1</f>
        <v>40</v>
      </c>
      <c r="B1089" s="27">
        <v>8</v>
      </c>
      <c r="C1089" s="10">
        <f>VLOOKUP($A1089+IF($A1089=0,1,0),Database!$A:$Y,7,FALSE)</f>
        <v>46195.125</v>
      </c>
      <c r="D1089" s="21" t="str">
        <f>VLOOKUP(Pronostics!$B1089,Setup_MPP!$A:$G,3,FALSE)</f>
        <v>Louuiiis</v>
      </c>
      <c r="E1089" s="21" t="str">
        <f>VLOOKUP(Pronostics!$B1089,Setup_MPP!$A:$G,2,FALSE)</f>
        <v>Louis HARLE</v>
      </c>
      <c r="F1089" s="21" t="str">
        <f>VLOOKUP($B1089,Setup_MPP!$A:$E,4,FALSE)</f>
        <v>#EEF7B1</v>
      </c>
      <c r="G1089" s="21" t="str">
        <f>VLOOKUP($B1089,Setup_MPP!$A:$E,5,FALSE)</f>
        <v>#C1CB7D</v>
      </c>
      <c r="H1089" s="21" t="str">
        <f>IFERROR(IF(AND(A1089&gt;=1,A1089&lt;=104),VLOOKUP($A1089,Location!$A:$J,6,FALSE),IF(A1089=0,"Avant l'ouverture",IF(OR(A1089=105,A1089=106),"Bonus"))),"")</f>
        <v>Tour 2</v>
      </c>
      <c r="I1089" s="21" t="str">
        <f>IF(LEFT(H1089,4)="Tour",VLOOKUP(A1089,Database!$A:$C,3,FALSE),"")</f>
        <v>G</v>
      </c>
      <c r="J1089" s="21" t="str">
        <f>VLOOKUP($A1089,Location!$A:$J,7,FALSE)</f>
        <v>Nouvelle-Zélande</v>
      </c>
      <c r="K1089" s="21" t="str">
        <f>IFERROR(VLOOKUP(J1089,Setup_Team!$B:$C,2,FALSE), "TDB")</f>
        <v>NZL</v>
      </c>
      <c r="L1089" s="21" t="str">
        <f>VLOOKUP($A1089,Location!$A:$J,8,FALSE)</f>
        <v>Egypte</v>
      </c>
      <c r="M1089" s="21" t="str">
        <f>IFERROR(VLOOKUP(L1089,Setup_Team!$B:$C,2,FALSE), "TDB")</f>
        <v>EGY</v>
      </c>
      <c r="N1089" s="21" t="str">
        <f>VLOOKUP($A1089,Location!$A:$J,9,FALSE)</f>
        <v>Vancouver</v>
      </c>
      <c r="O1089" s="21" t="str">
        <f>VLOOKUP($A1089,Location!$A:$J,10,FALSE)</f>
        <v>BC Place</v>
      </c>
      <c r="P1089" s="27">
        <v>2</v>
      </c>
      <c r="Q1089" s="27">
        <v>2</v>
      </c>
      <c r="R1089" s="27" t="str">
        <f t="shared" si="97"/>
        <v>2-2</v>
      </c>
      <c r="S1089" s="21">
        <v>0</v>
      </c>
      <c r="T1089" s="20">
        <f>VLOOKUP($A1089,Database!$A:$Y,10,FALSE)</f>
        <v>148</v>
      </c>
      <c r="U1089" s="20">
        <f>VLOOKUP($A1089,Database!$A:$Y,11,FALSE)</f>
        <v>116</v>
      </c>
      <c r="V1089" s="20">
        <f>VLOOKUP($A1089,Database!$A:$Y,12,FALSE)</f>
        <v>59</v>
      </c>
      <c r="W1089" s="20" t="str">
        <f>VLOOKUP(A1089,Database!A:M,13,FALSE)</f>
        <v>Terminé</v>
      </c>
      <c r="X1089" s="20">
        <f>VLOOKUP($A1089,Database!$A:$Y,20,FALSE)</f>
        <v>1</v>
      </c>
      <c r="Y1089" s="20">
        <f>VLOOKUP($A1089,Database!$A:$Y,21,FALSE)</f>
        <v>3</v>
      </c>
      <c r="Z1089" s="20">
        <f t="shared" si="96"/>
        <v>0</v>
      </c>
      <c r="AA1089" s="20">
        <f t="shared" si="98"/>
        <v>0</v>
      </c>
      <c r="AB1089" s="20">
        <f t="shared" ca="1" si="99"/>
        <v>0</v>
      </c>
      <c r="AC1089" s="20">
        <f t="shared" ca="1" si="100"/>
        <v>0</v>
      </c>
      <c r="AD1089" s="20" t="str">
        <f ca="1">IF(AC1089=0,"",IF(OR(ISBLANK(P1089),ISBLANK(Q1089)),"",IF(ISBLANK(VLOOKUP(A1089,Database!A:AA,22,FALSE)),"",VLOOKUP(A1089,Database!A:AA,22,FALSE))))</f>
        <v/>
      </c>
      <c r="AE1089" s="20">
        <f ca="1">IFERROR(
   IF(
     OR(ISBLANK(P1089),ISBLANK(Q1089)),
     "",
     IF(
       AND(AB1089&lt;&gt;"",OR(W1089="Terminé",W1089="En cours")),
       VLOOKUP(AD1089,Setup_ScoreExactBonus!A:D,4,FALSE),
       0
     )),
  0)</f>
        <v>0</v>
      </c>
      <c r="AF1089" s="21">
        <f t="shared" ca="1" si="101"/>
        <v>0</v>
      </c>
      <c r="AG1089" s="21">
        <f ca="1">SUMIFS(AF$2:AF1089,D$2:D1089,D1089)</f>
        <v>1204</v>
      </c>
    </row>
    <row r="1090" spans="1:33" x14ac:dyDescent="0.35">
      <c r="A1090" s="21">
        <f>IF(ISBLANK(B1090),"",COUNTIF(B$2:B1090,B1090))-1</f>
        <v>40</v>
      </c>
      <c r="B1090" s="27">
        <v>9</v>
      </c>
      <c r="C1090" s="10">
        <f>VLOOKUP($A1090+IF($A1090=0,1,0),Database!$A:$Y,7,FALSE)</f>
        <v>46195.125</v>
      </c>
      <c r="D1090" s="21" t="str">
        <f>VLOOKUP(Pronostics!$B1090,Setup_MPP!$A:$G,3,FALSE)</f>
        <v>Aurelien_dpq</v>
      </c>
      <c r="E1090" s="21" t="str">
        <f>VLOOKUP(Pronostics!$B1090,Setup_MPP!$A:$G,2,FALSE)</f>
        <v>Aurélien DE POULPIQUET</v>
      </c>
      <c r="F1090" s="21" t="str">
        <f>VLOOKUP($B1090,Setup_MPP!$A:$E,4,FALSE)</f>
        <v>#F4EA9D</v>
      </c>
      <c r="G1090" s="21" t="str">
        <f>VLOOKUP($B1090,Setup_MPP!$A:$E,5,FALSE)</f>
        <v>#D2C458</v>
      </c>
      <c r="H1090" s="21" t="str">
        <f>IFERROR(IF(AND(A1090&gt;=1,A1090&lt;=104),VLOOKUP($A1090,Location!$A:$J,6,FALSE),IF(A1090=0,"Avant l'ouverture",IF(OR(A1090=105,A1090=106),"Bonus"))),"")</f>
        <v>Tour 2</v>
      </c>
      <c r="I1090" s="21" t="str">
        <f>IF(LEFT(H1090,4)="Tour",VLOOKUP(A1090,Database!$A:$C,3,FALSE),"")</f>
        <v>G</v>
      </c>
      <c r="J1090" s="21" t="str">
        <f>VLOOKUP($A1090,Location!$A:$J,7,FALSE)</f>
        <v>Nouvelle-Zélande</v>
      </c>
      <c r="K1090" s="21" t="str">
        <f>IFERROR(VLOOKUP(J1090,Setup_Team!$B:$C,2,FALSE), "TDB")</f>
        <v>NZL</v>
      </c>
      <c r="L1090" s="21" t="str">
        <f>VLOOKUP($A1090,Location!$A:$J,8,FALSE)</f>
        <v>Egypte</v>
      </c>
      <c r="M1090" s="21" t="str">
        <f>IFERROR(VLOOKUP(L1090,Setup_Team!$B:$C,2,FALSE), "TDB")</f>
        <v>EGY</v>
      </c>
      <c r="N1090" s="21" t="str">
        <f>VLOOKUP($A1090,Location!$A:$J,9,FALSE)</f>
        <v>Vancouver</v>
      </c>
      <c r="O1090" s="21" t="str">
        <f>VLOOKUP($A1090,Location!$A:$J,10,FALSE)</f>
        <v>BC Place</v>
      </c>
      <c r="P1090" s="27">
        <v>1</v>
      </c>
      <c r="Q1090" s="27">
        <v>3</v>
      </c>
      <c r="R1090" s="27" t="str">
        <f t="shared" si="97"/>
        <v>1-3</v>
      </c>
      <c r="S1090" s="21">
        <v>0</v>
      </c>
      <c r="T1090" s="20">
        <f>VLOOKUP($A1090,Database!$A:$Y,10,FALSE)</f>
        <v>148</v>
      </c>
      <c r="U1090" s="20">
        <f>VLOOKUP($A1090,Database!$A:$Y,11,FALSE)</f>
        <v>116</v>
      </c>
      <c r="V1090" s="20">
        <f>VLOOKUP($A1090,Database!$A:$Y,12,FALSE)</f>
        <v>59</v>
      </c>
      <c r="W1090" s="20" t="str">
        <f>VLOOKUP(A1090,Database!A:M,13,FALSE)</f>
        <v>Terminé</v>
      </c>
      <c r="X1090" s="20">
        <f>VLOOKUP($A1090,Database!$A:$Y,20,FALSE)</f>
        <v>1</v>
      </c>
      <c r="Y1090" s="20">
        <f>VLOOKUP($A1090,Database!$A:$Y,21,FALSE)</f>
        <v>3</v>
      </c>
      <c r="Z1090" s="20">
        <f t="shared" ref="Z1090:Z1153" si="102">IF(A1090=0,0,IF(W1090="À venir",0,IF(AND(ISBLANK(P1090),ISBLANK(Q1090)),1,0)))</f>
        <v>0</v>
      </c>
      <c r="AA1090" s="20">
        <f t="shared" si="98"/>
        <v>1</v>
      </c>
      <c r="AB1090" s="20">
        <f t="shared" ca="1" si="99"/>
        <v>59</v>
      </c>
      <c r="AC1090" s="20">
        <f t="shared" ca="1" si="100"/>
        <v>1</v>
      </c>
      <c r="AD1090" s="20" t="str">
        <f ca="1">IF(AC1090=0,"",IF(OR(ISBLANK(P1090),ISBLANK(Q1090)),"",IF(ISBLANK(VLOOKUP(A1090,Database!A:AA,22,FALSE)),"",VLOOKUP(A1090,Database!A:AA,22,FALSE))))</f>
        <v>Très rare</v>
      </c>
      <c r="AE1090" s="20">
        <f ca="1">IFERROR(
   IF(
     OR(ISBLANK(P1090),ISBLANK(Q1090)),
     "",
     IF(
       AND(AB1090&lt;&gt;"",OR(W1090="Terminé",W1090="En cours")),
       VLOOKUP(AD1090,Setup_ScoreExactBonus!A:D,4,FALSE),
       0
     )),
  0)</f>
        <v>50</v>
      </c>
      <c r="AF1090" s="21">
        <f t="shared" ca="1" si="101"/>
        <v>109</v>
      </c>
      <c r="AG1090" s="21">
        <f ca="1">SUMIFS(AF$2:AF1090,D$2:D1090,D1090)</f>
        <v>1496</v>
      </c>
    </row>
    <row r="1091" spans="1:33" hidden="1" x14ac:dyDescent="0.35">
      <c r="A1091" s="21">
        <f>IF(ISBLANK(B1091),"",COUNTIF(B$2:B1091,B1091))-1</f>
        <v>40</v>
      </c>
      <c r="B1091" s="27">
        <v>10</v>
      </c>
      <c r="C1091" s="10">
        <f>VLOOKUP($A1091+IF($A1091=0,1,0),Database!$A:$Y,7,FALSE)</f>
        <v>46195.125</v>
      </c>
      <c r="D1091" s="21" t="str">
        <f>VLOOKUP(Pronostics!$B1091,Setup_MPP!$A:$G,3,FALSE)</f>
        <v>RandomPaul</v>
      </c>
      <c r="E1091" s="21" t="str">
        <f>VLOOKUP(Pronostics!$B1091,Setup_MPP!$A:$G,2,FALSE)</f>
        <v>Paul MONTESINOS</v>
      </c>
      <c r="F1091" s="21" t="str">
        <f>VLOOKUP($B1091,Setup_MPP!$A:$E,4,FALSE)</f>
        <v>#C4B0FF</v>
      </c>
      <c r="G1091" s="21" t="str">
        <f>VLOOKUP($B1091,Setup_MPP!$A:$E,5,FALSE)</f>
        <v>#7F66C8</v>
      </c>
      <c r="H1091" s="21" t="str">
        <f>IFERROR(IF(AND(A1091&gt;=1,A1091&lt;=104),VLOOKUP($A1091,Location!$A:$J,6,FALSE),IF(A1091=0,"Avant l'ouverture",IF(OR(A1091=105,A1091=106),"Bonus"))),"")</f>
        <v>Tour 2</v>
      </c>
      <c r="I1091" s="21" t="str">
        <f>IF(LEFT(H1091,4)="Tour",VLOOKUP(A1091,Database!$A:$C,3,FALSE),"")</f>
        <v>G</v>
      </c>
      <c r="J1091" s="21" t="str">
        <f>VLOOKUP($A1091,Location!$A:$J,7,FALSE)</f>
        <v>Nouvelle-Zélande</v>
      </c>
      <c r="K1091" s="21" t="str">
        <f>IFERROR(VLOOKUP(J1091,Setup_Team!$B:$C,2,FALSE), "TDB")</f>
        <v>NZL</v>
      </c>
      <c r="L1091" s="21" t="str">
        <f>VLOOKUP($A1091,Location!$A:$J,8,FALSE)</f>
        <v>Egypte</v>
      </c>
      <c r="M1091" s="21" t="str">
        <f>IFERROR(VLOOKUP(L1091,Setup_Team!$B:$C,2,FALSE), "TDB")</f>
        <v>EGY</v>
      </c>
      <c r="N1091" s="21" t="str">
        <f>VLOOKUP($A1091,Location!$A:$J,9,FALSE)</f>
        <v>Vancouver</v>
      </c>
      <c r="O1091" s="21" t="str">
        <f>VLOOKUP($A1091,Location!$A:$J,10,FALSE)</f>
        <v>BC Place</v>
      </c>
      <c r="P1091" s="27">
        <v>1</v>
      </c>
      <c r="Q1091" s="27">
        <v>1</v>
      </c>
      <c r="R1091" s="27" t="str">
        <f t="shared" ref="R1091:R1154" si="103">IF(AND(A1091&gt;0,A1091&lt;=104,W1091="Terminé"),TEXT(P1091,"0")&amp;"-"&amp;TEXT(Q1091,"0"),"")</f>
        <v>1-1</v>
      </c>
      <c r="S1091" s="21">
        <v>0</v>
      </c>
      <c r="T1091" s="20">
        <f>VLOOKUP($A1091,Database!$A:$Y,10,FALSE)</f>
        <v>148</v>
      </c>
      <c r="U1091" s="20">
        <f>VLOOKUP($A1091,Database!$A:$Y,11,FALSE)</f>
        <v>116</v>
      </c>
      <c r="V1091" s="20">
        <f>VLOOKUP($A1091,Database!$A:$Y,12,FALSE)</f>
        <v>59</v>
      </c>
      <c r="W1091" s="20" t="str">
        <f>VLOOKUP(A1091,Database!A:M,13,FALSE)</f>
        <v>Terminé</v>
      </c>
      <c r="X1091" s="20">
        <f>VLOOKUP($A1091,Database!$A:$Y,20,FALSE)</f>
        <v>1</v>
      </c>
      <c r="Y1091" s="20">
        <f>VLOOKUP($A1091,Database!$A:$Y,21,FALSE)</f>
        <v>3</v>
      </c>
      <c r="Z1091" s="20">
        <f t="shared" si="102"/>
        <v>0</v>
      </c>
      <c r="AA1091" s="20">
        <f t="shared" si="98"/>
        <v>0</v>
      </c>
      <c r="AB1091" s="20">
        <f t="shared" ca="1" si="99"/>
        <v>0</v>
      </c>
      <c r="AC1091" s="20">
        <f t="shared" ca="1" si="100"/>
        <v>0</v>
      </c>
      <c r="AD1091" s="20" t="str">
        <f ca="1">IF(AC1091=0,"",IF(OR(ISBLANK(P1091),ISBLANK(Q1091)),"",IF(ISBLANK(VLOOKUP(A1091,Database!A:AA,22,FALSE)),"",VLOOKUP(A1091,Database!A:AA,22,FALSE))))</f>
        <v/>
      </c>
      <c r="AE1091" s="20">
        <f ca="1">IFERROR(
   IF(
     OR(ISBLANK(P1091),ISBLANK(Q1091)),
     "",
     IF(
       AND(AB1091&lt;&gt;"",OR(W1091="Terminé",W1091="En cours")),
       VLOOKUP(AD1091,Setup_ScoreExactBonus!A:D,4,FALSE),
       0
     )),
  0)</f>
        <v>0</v>
      </c>
      <c r="AF1091" s="21">
        <f t="shared" ca="1" si="101"/>
        <v>0</v>
      </c>
      <c r="AG1091" s="21">
        <f ca="1">SUMIFS(AF$2:AF1091,D$2:D1091,D1091)</f>
        <v>1491</v>
      </c>
    </row>
    <row r="1092" spans="1:33" hidden="1" x14ac:dyDescent="0.35">
      <c r="A1092" s="21">
        <f>IF(ISBLANK(B1092),"",COUNTIF(B$2:B1092,B1092))-1</f>
        <v>40</v>
      </c>
      <c r="B1092" s="27">
        <v>11</v>
      </c>
      <c r="C1092" s="10">
        <f>VLOOKUP($A1092+IF($A1092=0,1,0),Database!$A:$Y,7,FALSE)</f>
        <v>46195.125</v>
      </c>
      <c r="D1092" s="21" t="str">
        <f>VLOOKUP(Pronostics!$B1092,Setup_MPP!$A:$G,3,FALSE)</f>
        <v>Kinsley91</v>
      </c>
      <c r="E1092" s="21" t="str">
        <f>VLOOKUP(Pronostics!$B1092,Setup_MPP!$A:$G,2,FALSE)</f>
        <v>Kinsley ROQUE</v>
      </c>
      <c r="F1092" s="21" t="str">
        <f>VLOOKUP($B1092,Setup_MPP!$A:$E,4,FALSE)</f>
        <v>#CBEBBA</v>
      </c>
      <c r="G1092" s="21" t="str">
        <f>VLOOKUP($B1092,Setup_MPP!$A:$E,5,FALSE)</f>
        <v>#70BC6E</v>
      </c>
      <c r="H1092" s="21" t="str">
        <f>IFERROR(IF(AND(A1092&gt;=1,A1092&lt;=104),VLOOKUP($A1092,Location!$A:$J,6,FALSE),IF(A1092=0,"Avant l'ouverture",IF(OR(A1092=105,A1092=106),"Bonus"))),"")</f>
        <v>Tour 2</v>
      </c>
      <c r="I1092" s="21" t="str">
        <f>IF(LEFT(H1092,4)="Tour",VLOOKUP(A1092,Database!$A:$C,3,FALSE),"")</f>
        <v>G</v>
      </c>
      <c r="J1092" s="21" t="str">
        <f>VLOOKUP($A1092,Location!$A:$J,7,FALSE)</f>
        <v>Nouvelle-Zélande</v>
      </c>
      <c r="K1092" s="21" t="str">
        <f>IFERROR(VLOOKUP(J1092,Setup_Team!$B:$C,2,FALSE), "TDB")</f>
        <v>NZL</v>
      </c>
      <c r="L1092" s="21" t="str">
        <f>VLOOKUP($A1092,Location!$A:$J,8,FALSE)</f>
        <v>Egypte</v>
      </c>
      <c r="M1092" s="21" t="str">
        <f>IFERROR(VLOOKUP(L1092,Setup_Team!$B:$C,2,FALSE), "TDB")</f>
        <v>EGY</v>
      </c>
      <c r="N1092" s="21" t="str">
        <f>VLOOKUP($A1092,Location!$A:$J,9,FALSE)</f>
        <v>Vancouver</v>
      </c>
      <c r="O1092" s="21" t="str">
        <f>VLOOKUP($A1092,Location!$A:$J,10,FALSE)</f>
        <v>BC Place</v>
      </c>
      <c r="P1092" s="27">
        <v>0</v>
      </c>
      <c r="Q1092" s="27">
        <v>2</v>
      </c>
      <c r="R1092" s="27" t="str">
        <f t="shared" si="103"/>
        <v>0-2</v>
      </c>
      <c r="S1092" s="21">
        <v>0</v>
      </c>
      <c r="T1092" s="20">
        <f>VLOOKUP($A1092,Database!$A:$Y,10,FALSE)</f>
        <v>148</v>
      </c>
      <c r="U1092" s="20">
        <f>VLOOKUP($A1092,Database!$A:$Y,11,FALSE)</f>
        <v>116</v>
      </c>
      <c r="V1092" s="20">
        <f>VLOOKUP($A1092,Database!$A:$Y,12,FALSE)</f>
        <v>59</v>
      </c>
      <c r="W1092" s="20" t="str">
        <f>VLOOKUP(A1092,Database!A:M,13,FALSE)</f>
        <v>Terminé</v>
      </c>
      <c r="X1092" s="20">
        <f>VLOOKUP($A1092,Database!$A:$Y,20,FALSE)</f>
        <v>1</v>
      </c>
      <c r="Y1092" s="20">
        <f>VLOOKUP($A1092,Database!$A:$Y,21,FALSE)</f>
        <v>3</v>
      </c>
      <c r="Z1092" s="20">
        <f t="shared" si="102"/>
        <v>0</v>
      </c>
      <c r="AA1092" s="20">
        <f t="shared" si="98"/>
        <v>1</v>
      </c>
      <c r="AB1092" s="20">
        <f t="shared" ca="1" si="99"/>
        <v>59</v>
      </c>
      <c r="AC1092" s="20">
        <f t="shared" ca="1" si="100"/>
        <v>0</v>
      </c>
      <c r="AD1092" s="20" t="str">
        <f ca="1">IF(AC1092=0,"",IF(OR(ISBLANK(P1092),ISBLANK(Q1092)),"",IF(ISBLANK(VLOOKUP(A1092,Database!A:AA,22,FALSE)),"",VLOOKUP(A1092,Database!A:AA,22,FALSE))))</f>
        <v/>
      </c>
      <c r="AE1092" s="20">
        <f ca="1">IFERROR(
   IF(
     OR(ISBLANK(P1092),ISBLANK(Q1092)),
     "",
     IF(
       AND(AB1092&lt;&gt;"",OR(W1092="Terminé",W1092="En cours")),
       VLOOKUP(AD1092,Setup_ScoreExactBonus!A:D,4,FALSE),
       0
     )),
  0)</f>
        <v>0</v>
      </c>
      <c r="AF1092" s="21">
        <f t="shared" ca="1" si="101"/>
        <v>59</v>
      </c>
      <c r="AG1092" s="21">
        <f ca="1">SUMIFS(AF$2:AF1092,D$2:D1092,D1092)</f>
        <v>1811</v>
      </c>
    </row>
    <row r="1093" spans="1:33" hidden="1" x14ac:dyDescent="0.35">
      <c r="A1093" s="21">
        <f>IF(ISBLANK(B1093),"",COUNTIF(B$2:B1093,B1093))-1</f>
        <v>40</v>
      </c>
      <c r="B1093" s="27">
        <v>12</v>
      </c>
      <c r="C1093" s="10">
        <f>VLOOKUP($A1093+IF($A1093=0,1,0),Database!$A:$Y,7,FALSE)</f>
        <v>46195.125</v>
      </c>
      <c r="D1093" s="21" t="str">
        <f>VLOOKUP(Pronostics!$B1093,Setup_MPP!$A:$G,3,FALSE)</f>
        <v>Jaouad1</v>
      </c>
      <c r="E1093" s="21" t="str">
        <f>VLOOKUP(Pronostics!$B1093,Setup_MPP!$A:$G,2,FALSE)</f>
        <v>Jaouad SETTI</v>
      </c>
      <c r="F1093" s="21" t="str">
        <f>VLOOKUP($B1093,Setup_MPP!$A:$E,4,FALSE)</f>
        <v>#C2D4FF</v>
      </c>
      <c r="G1093" s="21" t="str">
        <f>VLOOKUP($B1093,Setup_MPP!$A:$E,5,FALSE)</f>
        <v>#6586D5</v>
      </c>
      <c r="H1093" s="21" t="str">
        <f>IFERROR(IF(AND(A1093&gt;=1,A1093&lt;=104),VLOOKUP($A1093,Location!$A:$J,6,FALSE),IF(A1093=0,"Avant l'ouverture",IF(OR(A1093=105,A1093=106),"Bonus"))),"")</f>
        <v>Tour 2</v>
      </c>
      <c r="I1093" s="21" t="str">
        <f>IF(LEFT(H1093,4)="Tour",VLOOKUP(A1093,Database!$A:$C,3,FALSE),"")</f>
        <v>G</v>
      </c>
      <c r="J1093" s="21" t="str">
        <f>VLOOKUP($A1093,Location!$A:$J,7,FALSE)</f>
        <v>Nouvelle-Zélande</v>
      </c>
      <c r="K1093" s="21" t="str">
        <f>IFERROR(VLOOKUP(J1093,Setup_Team!$B:$C,2,FALSE), "TDB")</f>
        <v>NZL</v>
      </c>
      <c r="L1093" s="21" t="str">
        <f>VLOOKUP($A1093,Location!$A:$J,8,FALSE)</f>
        <v>Egypte</v>
      </c>
      <c r="M1093" s="21" t="str">
        <f>IFERROR(VLOOKUP(L1093,Setup_Team!$B:$C,2,FALSE), "TDB")</f>
        <v>EGY</v>
      </c>
      <c r="N1093" s="21" t="str">
        <f>VLOOKUP($A1093,Location!$A:$J,9,FALSE)</f>
        <v>Vancouver</v>
      </c>
      <c r="O1093" s="21" t="str">
        <f>VLOOKUP($A1093,Location!$A:$J,10,FALSE)</f>
        <v>BC Place</v>
      </c>
      <c r="P1093" s="27">
        <v>1</v>
      </c>
      <c r="Q1093" s="27">
        <v>1</v>
      </c>
      <c r="R1093" s="27" t="str">
        <f t="shared" si="103"/>
        <v>1-1</v>
      </c>
      <c r="S1093" s="21">
        <v>0</v>
      </c>
      <c r="T1093" s="20">
        <f>VLOOKUP($A1093,Database!$A:$Y,10,FALSE)</f>
        <v>148</v>
      </c>
      <c r="U1093" s="20">
        <f>VLOOKUP($A1093,Database!$A:$Y,11,FALSE)</f>
        <v>116</v>
      </c>
      <c r="V1093" s="20">
        <f>VLOOKUP($A1093,Database!$A:$Y,12,FALSE)</f>
        <v>59</v>
      </c>
      <c r="W1093" s="20" t="str">
        <f>VLOOKUP(A1093,Database!A:M,13,FALSE)</f>
        <v>Terminé</v>
      </c>
      <c r="X1093" s="20">
        <f>VLOOKUP($A1093,Database!$A:$Y,20,FALSE)</f>
        <v>1</v>
      </c>
      <c r="Y1093" s="20">
        <f>VLOOKUP($A1093,Database!$A:$Y,21,FALSE)</f>
        <v>3</v>
      </c>
      <c r="Z1093" s="20">
        <f t="shared" si="102"/>
        <v>0</v>
      </c>
      <c r="AA1093" s="20">
        <f t="shared" si="98"/>
        <v>0</v>
      </c>
      <c r="AB1093" s="20">
        <f t="shared" ca="1" si="99"/>
        <v>0</v>
      </c>
      <c r="AC1093" s="20">
        <f t="shared" ca="1" si="100"/>
        <v>0</v>
      </c>
      <c r="AD1093" s="20" t="str">
        <f ca="1">IF(AC1093=0,"",IF(OR(ISBLANK(P1093),ISBLANK(Q1093)),"",IF(ISBLANK(VLOOKUP(A1093,Database!A:AA,22,FALSE)),"",VLOOKUP(A1093,Database!A:AA,22,FALSE))))</f>
        <v/>
      </c>
      <c r="AE1093" s="20">
        <f ca="1">IFERROR(
   IF(
     OR(ISBLANK(P1093),ISBLANK(Q1093)),
     "",
     IF(
       AND(AB1093&lt;&gt;"",OR(W1093="Terminé",W1093="En cours")),
       VLOOKUP(AD1093,Setup_ScoreExactBonus!A:D,4,FALSE),
       0
     )),
  0)</f>
        <v>0</v>
      </c>
      <c r="AF1093" s="21">
        <f t="shared" ca="1" si="101"/>
        <v>0</v>
      </c>
      <c r="AG1093" s="21">
        <f ca="1">SUMIFS(AF$2:AF1093,D$2:D1093,D1093)</f>
        <v>1788</v>
      </c>
    </row>
    <row r="1094" spans="1:33" hidden="1" x14ac:dyDescent="0.35">
      <c r="A1094" s="21">
        <f>IF(ISBLANK(B1094),"",COUNTIF(B$2:B1094,B1094))-1</f>
        <v>40</v>
      </c>
      <c r="B1094" s="27">
        <v>13</v>
      </c>
      <c r="C1094" s="10">
        <f>VLOOKUP($A1094+IF($A1094=0,1,0),Database!$A:$Y,7,FALSE)</f>
        <v>46195.125</v>
      </c>
      <c r="D1094" s="21" t="str">
        <f>VLOOKUP(Pronostics!$B1094,Setup_MPP!$A:$G,3,FALSE)</f>
        <v>Julien_I</v>
      </c>
      <c r="E1094" s="21" t="str">
        <f>VLOOKUP(Pronostics!$B1094,Setup_MPP!$A:$G,2,FALSE)</f>
        <v>Julien INGE</v>
      </c>
      <c r="F1094" s="21" t="str">
        <f>VLOOKUP($B1094,Setup_MPP!$A:$E,4,FALSE)</f>
        <v>#C1E0EF</v>
      </c>
      <c r="G1094" s="21" t="str">
        <f>VLOOKUP($B1094,Setup_MPP!$A:$E,5,FALSE)</f>
        <v>#4F91B2</v>
      </c>
      <c r="H1094" s="21" t="str">
        <f>IFERROR(IF(AND(A1094&gt;=1,A1094&lt;=104),VLOOKUP($A1094,Location!$A:$J,6,FALSE),IF(A1094=0,"Avant l'ouverture",IF(OR(A1094=105,A1094=106),"Bonus"))),"")</f>
        <v>Tour 2</v>
      </c>
      <c r="I1094" s="21" t="str">
        <f>IF(LEFT(H1094,4)="Tour",VLOOKUP(A1094,Database!$A:$C,3,FALSE),"")</f>
        <v>G</v>
      </c>
      <c r="J1094" s="21" t="str">
        <f>VLOOKUP($A1094,Location!$A:$J,7,FALSE)</f>
        <v>Nouvelle-Zélande</v>
      </c>
      <c r="K1094" s="21" t="str">
        <f>IFERROR(VLOOKUP(J1094,Setup_Team!$B:$C,2,FALSE), "TDB")</f>
        <v>NZL</v>
      </c>
      <c r="L1094" s="21" t="str">
        <f>VLOOKUP($A1094,Location!$A:$J,8,FALSE)</f>
        <v>Egypte</v>
      </c>
      <c r="M1094" s="21" t="str">
        <f>IFERROR(VLOOKUP(L1094,Setup_Team!$B:$C,2,FALSE), "TDB")</f>
        <v>EGY</v>
      </c>
      <c r="N1094" s="21" t="str">
        <f>VLOOKUP($A1094,Location!$A:$J,9,FALSE)</f>
        <v>Vancouver</v>
      </c>
      <c r="O1094" s="21" t="str">
        <f>VLOOKUP($A1094,Location!$A:$J,10,FALSE)</f>
        <v>BC Place</v>
      </c>
      <c r="P1094" s="27">
        <v>0</v>
      </c>
      <c r="Q1094" s="27">
        <v>2</v>
      </c>
      <c r="R1094" s="27" t="str">
        <f t="shared" si="103"/>
        <v>0-2</v>
      </c>
      <c r="S1094" s="21">
        <v>0</v>
      </c>
      <c r="T1094" s="20">
        <f>VLOOKUP($A1094,Database!$A:$Y,10,FALSE)</f>
        <v>148</v>
      </c>
      <c r="U1094" s="20">
        <f>VLOOKUP($A1094,Database!$A:$Y,11,FALSE)</f>
        <v>116</v>
      </c>
      <c r="V1094" s="20">
        <f>VLOOKUP($A1094,Database!$A:$Y,12,FALSE)</f>
        <v>59</v>
      </c>
      <c r="W1094" s="20" t="str">
        <f>VLOOKUP(A1094,Database!A:M,13,FALSE)</f>
        <v>Terminé</v>
      </c>
      <c r="X1094" s="20">
        <f>VLOOKUP($A1094,Database!$A:$Y,20,FALSE)</f>
        <v>1</v>
      </c>
      <c r="Y1094" s="20">
        <f>VLOOKUP($A1094,Database!$A:$Y,21,FALSE)</f>
        <v>3</v>
      </c>
      <c r="Z1094" s="20">
        <f t="shared" si="102"/>
        <v>0</v>
      </c>
      <c r="AA1094" s="20">
        <f t="shared" si="98"/>
        <v>1</v>
      </c>
      <c r="AB1094" s="20">
        <f t="shared" ca="1" si="99"/>
        <v>59</v>
      </c>
      <c r="AC1094" s="20">
        <f t="shared" ca="1" si="100"/>
        <v>0</v>
      </c>
      <c r="AD1094" s="20" t="str">
        <f ca="1">IF(AC1094=0,"",IF(OR(ISBLANK(P1094),ISBLANK(Q1094)),"",IF(ISBLANK(VLOOKUP(A1094,Database!A:AA,22,FALSE)),"",VLOOKUP(A1094,Database!A:AA,22,FALSE))))</f>
        <v/>
      </c>
      <c r="AE1094" s="20">
        <f ca="1">IFERROR(
   IF(
     OR(ISBLANK(P1094),ISBLANK(Q1094)),
     "",
     IF(
       AND(AB1094&lt;&gt;"",OR(W1094="Terminé",W1094="En cours")),
       VLOOKUP(AD1094,Setup_ScoreExactBonus!A:D,4,FALSE),
       0
     )),
  0)</f>
        <v>0</v>
      </c>
      <c r="AF1094" s="21">
        <f t="shared" ca="1" si="101"/>
        <v>59</v>
      </c>
      <c r="AG1094" s="21">
        <f ca="1">SUMIFS(AF$2:AF1094,D$2:D1094,D1094)</f>
        <v>1825</v>
      </c>
    </row>
    <row r="1095" spans="1:33" hidden="1" x14ac:dyDescent="0.35">
      <c r="A1095" s="21">
        <f>IF(ISBLANK(B1095),"",COUNTIF(B$2:B1095,B1095))-1</f>
        <v>40</v>
      </c>
      <c r="B1095" s="27">
        <v>14</v>
      </c>
      <c r="C1095" s="10">
        <f>VLOOKUP($A1095+IF($A1095=0,1,0),Database!$A:$Y,7,FALSE)</f>
        <v>46195.125</v>
      </c>
      <c r="D1095" s="21" t="str">
        <f>VLOOKUP(Pronostics!$B1095,Setup_MPP!$A:$G,3,FALSE)</f>
        <v>MarieEYT</v>
      </c>
      <c r="E1095" s="21" t="str">
        <f>VLOOKUP(Pronostics!$B1095,Setup_MPP!$A:$G,2,FALSE)</f>
        <v>Marie EXBRAYAT</v>
      </c>
      <c r="F1095" s="21" t="str">
        <f>VLOOKUP($B1095,Setup_MPP!$A:$E,4,FALSE)</f>
        <v>#FFAFD2</v>
      </c>
      <c r="G1095" s="21" t="str">
        <f>VLOOKUP($B1095,Setup_MPP!$A:$E,5,FALSE)</f>
        <v>#F2589B</v>
      </c>
      <c r="H1095" s="21" t="str">
        <f>IFERROR(IF(AND(A1095&gt;=1,A1095&lt;=104),VLOOKUP($A1095,Location!$A:$J,6,FALSE),IF(A1095=0,"Avant l'ouverture",IF(OR(A1095=105,A1095=106),"Bonus"))),"")</f>
        <v>Tour 2</v>
      </c>
      <c r="I1095" s="21" t="str">
        <f>IF(LEFT(H1095,4)="Tour",VLOOKUP(A1095,Database!$A:$C,3,FALSE),"")</f>
        <v>G</v>
      </c>
      <c r="J1095" s="21" t="str">
        <f>VLOOKUP($A1095,Location!$A:$J,7,FALSE)</f>
        <v>Nouvelle-Zélande</v>
      </c>
      <c r="K1095" s="21" t="str">
        <f>IFERROR(VLOOKUP(J1095,Setup_Team!$B:$C,2,FALSE), "TDB")</f>
        <v>NZL</v>
      </c>
      <c r="L1095" s="21" t="str">
        <f>VLOOKUP($A1095,Location!$A:$J,8,FALSE)</f>
        <v>Egypte</v>
      </c>
      <c r="M1095" s="21" t="str">
        <f>IFERROR(VLOOKUP(L1095,Setup_Team!$B:$C,2,FALSE), "TDB")</f>
        <v>EGY</v>
      </c>
      <c r="N1095" s="21" t="str">
        <f>VLOOKUP($A1095,Location!$A:$J,9,FALSE)</f>
        <v>Vancouver</v>
      </c>
      <c r="O1095" s="21" t="str">
        <f>VLOOKUP($A1095,Location!$A:$J,10,FALSE)</f>
        <v>BC Place</v>
      </c>
      <c r="P1095" s="27">
        <v>1</v>
      </c>
      <c r="Q1095" s="27">
        <v>2</v>
      </c>
      <c r="R1095" s="27" t="str">
        <f t="shared" si="103"/>
        <v>1-2</v>
      </c>
      <c r="S1095" s="21">
        <v>0</v>
      </c>
      <c r="T1095" s="20">
        <f>VLOOKUP($A1095,Database!$A:$Y,10,FALSE)</f>
        <v>148</v>
      </c>
      <c r="U1095" s="20">
        <f>VLOOKUP($A1095,Database!$A:$Y,11,FALSE)</f>
        <v>116</v>
      </c>
      <c r="V1095" s="20">
        <f>VLOOKUP($A1095,Database!$A:$Y,12,FALSE)</f>
        <v>59</v>
      </c>
      <c r="W1095" s="20" t="str">
        <f>VLOOKUP(A1095,Database!A:M,13,FALSE)</f>
        <v>Terminé</v>
      </c>
      <c r="X1095" s="20">
        <f>VLOOKUP($A1095,Database!$A:$Y,20,FALSE)</f>
        <v>1</v>
      </c>
      <c r="Y1095" s="20">
        <f>VLOOKUP($A1095,Database!$A:$Y,21,FALSE)</f>
        <v>3</v>
      </c>
      <c r="Z1095" s="20">
        <f t="shared" si="102"/>
        <v>0</v>
      </c>
      <c r="AA1095" s="20">
        <f t="shared" si="98"/>
        <v>1</v>
      </c>
      <c r="AB1095" s="20">
        <f t="shared" ca="1" si="99"/>
        <v>59</v>
      </c>
      <c r="AC1095" s="20">
        <f t="shared" ca="1" si="100"/>
        <v>0</v>
      </c>
      <c r="AD1095" s="20" t="str">
        <f ca="1">IF(AC1095=0,"",IF(OR(ISBLANK(P1095),ISBLANK(Q1095)),"",IF(ISBLANK(VLOOKUP(A1095,Database!A:AA,22,FALSE)),"",VLOOKUP(A1095,Database!A:AA,22,FALSE))))</f>
        <v/>
      </c>
      <c r="AE1095" s="20">
        <f ca="1">IFERROR(
   IF(
     OR(ISBLANK(P1095),ISBLANK(Q1095)),
     "",
     IF(
       AND(AB1095&lt;&gt;"",OR(W1095="Terminé",W1095="En cours")),
       VLOOKUP(AD1095,Setup_ScoreExactBonus!A:D,4,FALSE),
       0
     )),
  0)</f>
        <v>0</v>
      </c>
      <c r="AF1095" s="21">
        <f t="shared" ca="1" si="101"/>
        <v>59</v>
      </c>
      <c r="AG1095" s="21">
        <f ca="1">SUMIFS(AF$2:AF1095,D$2:D1095,D1095)</f>
        <v>1610</v>
      </c>
    </row>
    <row r="1096" spans="1:33" hidden="1" x14ac:dyDescent="0.35">
      <c r="A1096" s="21">
        <f>IF(ISBLANK(B1096),"",COUNTIF(B$2:B1096,B1096))-1</f>
        <v>40</v>
      </c>
      <c r="B1096" s="27">
        <v>15</v>
      </c>
      <c r="C1096" s="10">
        <f>VLOOKUP($A1096+IF($A1096=0,1,0),Database!$A:$Y,7,FALSE)</f>
        <v>46195.125</v>
      </c>
      <c r="D1096" s="21" t="str">
        <f>VLOOKUP(Pronostics!$B1096,Setup_MPP!$A:$G,3,FALSE)</f>
        <v>Amino28</v>
      </c>
      <c r="E1096" s="21" t="str">
        <f>VLOOKUP(Pronostics!$B1096,Setup_MPP!$A:$G,2,FALSE)</f>
        <v>Amine ZARROUKI</v>
      </c>
      <c r="F1096" s="21" t="str">
        <f>VLOOKUP($B1096,Setup_MPP!$A:$E,4,FALSE)</f>
        <v>#FF9898</v>
      </c>
      <c r="G1096" s="21" t="str">
        <f>VLOOKUP($B1096,Setup_MPP!$A:$E,5,FALSE)</f>
        <v>#FF5D5D</v>
      </c>
      <c r="H1096" s="21" t="str">
        <f>IFERROR(IF(AND(A1096&gt;=1,A1096&lt;=104),VLOOKUP($A1096,Location!$A:$J,6,FALSE),IF(A1096=0,"Avant l'ouverture",IF(OR(A1096=105,A1096=106),"Bonus"))),"")</f>
        <v>Tour 2</v>
      </c>
      <c r="I1096" s="21" t="str">
        <f>IF(LEFT(H1096,4)="Tour",VLOOKUP(A1096,Database!$A:$C,3,FALSE),"")</f>
        <v>G</v>
      </c>
      <c r="J1096" s="21" t="str">
        <f>VLOOKUP($A1096,Location!$A:$J,7,FALSE)</f>
        <v>Nouvelle-Zélande</v>
      </c>
      <c r="K1096" s="21" t="str">
        <f>IFERROR(VLOOKUP(J1096,Setup_Team!$B:$C,2,FALSE), "TDB")</f>
        <v>NZL</v>
      </c>
      <c r="L1096" s="21" t="str">
        <f>VLOOKUP($A1096,Location!$A:$J,8,FALSE)</f>
        <v>Egypte</v>
      </c>
      <c r="M1096" s="21" t="str">
        <f>IFERROR(VLOOKUP(L1096,Setup_Team!$B:$C,2,FALSE), "TDB")</f>
        <v>EGY</v>
      </c>
      <c r="N1096" s="21" t="str">
        <f>VLOOKUP($A1096,Location!$A:$J,9,FALSE)</f>
        <v>Vancouver</v>
      </c>
      <c r="O1096" s="21" t="str">
        <f>VLOOKUP($A1096,Location!$A:$J,10,FALSE)</f>
        <v>BC Place</v>
      </c>
      <c r="P1096" s="27">
        <v>0</v>
      </c>
      <c r="Q1096" s="27">
        <v>2</v>
      </c>
      <c r="R1096" s="27" t="str">
        <f t="shared" si="103"/>
        <v>0-2</v>
      </c>
      <c r="S1096" s="21">
        <v>0</v>
      </c>
      <c r="T1096" s="20">
        <f>VLOOKUP($A1096,Database!$A:$Y,10,FALSE)</f>
        <v>148</v>
      </c>
      <c r="U1096" s="20">
        <f>VLOOKUP($A1096,Database!$A:$Y,11,FALSE)</f>
        <v>116</v>
      </c>
      <c r="V1096" s="20">
        <f>VLOOKUP($A1096,Database!$A:$Y,12,FALSE)</f>
        <v>59</v>
      </c>
      <c r="W1096" s="20" t="str">
        <f>VLOOKUP(A1096,Database!A:M,13,FALSE)</f>
        <v>Terminé</v>
      </c>
      <c r="X1096" s="20">
        <f>VLOOKUP($A1096,Database!$A:$Y,20,FALSE)</f>
        <v>1</v>
      </c>
      <c r="Y1096" s="20">
        <f>VLOOKUP($A1096,Database!$A:$Y,21,FALSE)</f>
        <v>3</v>
      </c>
      <c r="Z1096" s="20">
        <f t="shared" si="102"/>
        <v>0</v>
      </c>
      <c r="AA1096" s="20">
        <f t="shared" si="98"/>
        <v>1</v>
      </c>
      <c r="AB1096" s="20">
        <f t="shared" ca="1" si="99"/>
        <v>59</v>
      </c>
      <c r="AC1096" s="20">
        <f t="shared" ca="1" si="100"/>
        <v>0</v>
      </c>
      <c r="AD1096" s="20" t="str">
        <f ca="1">IF(AC1096=0,"",IF(OR(ISBLANK(P1096),ISBLANK(Q1096)),"",IF(ISBLANK(VLOOKUP(A1096,Database!A:AA,22,FALSE)),"",VLOOKUP(A1096,Database!A:AA,22,FALSE))))</f>
        <v/>
      </c>
      <c r="AE1096" s="20">
        <f ca="1">IFERROR(
   IF(
     OR(ISBLANK(P1096),ISBLANK(Q1096)),
     "",
     IF(
       AND(AB1096&lt;&gt;"",OR(W1096="Terminé",W1096="En cours")),
       VLOOKUP(AD1096,Setup_ScoreExactBonus!A:D,4,FALSE),
       0
     )),
  0)</f>
        <v>0</v>
      </c>
      <c r="AF1096" s="21">
        <f t="shared" ca="1" si="101"/>
        <v>59</v>
      </c>
      <c r="AG1096" s="21">
        <f ca="1">SUMIFS(AF$2:AF1096,D$2:D1096,D1096)</f>
        <v>1495</v>
      </c>
    </row>
    <row r="1097" spans="1:33" hidden="1" x14ac:dyDescent="0.35">
      <c r="A1097" s="21">
        <f>IF(ISBLANK(B1097),"",COUNTIF(B$2:B1097,B1097))-1</f>
        <v>40</v>
      </c>
      <c r="B1097" s="27">
        <v>16</v>
      </c>
      <c r="C1097" s="10">
        <f>VLOOKUP($A1097+IF($A1097=0,1,0),Database!$A:$Y,7,FALSE)</f>
        <v>46195.125</v>
      </c>
      <c r="D1097" s="21" t="str">
        <f>VLOOKUP(Pronostics!$B1097,Setup_MPP!$A:$G,3,FALSE)</f>
        <v>RomaLaura</v>
      </c>
      <c r="E1097" s="21" t="str">
        <f>VLOOKUP(Pronostics!$B1097,Setup_MPP!$A:$G,2,FALSE)</f>
        <v>Laura GIULIANO</v>
      </c>
      <c r="F1097" s="21" t="str">
        <f>VLOOKUP($B1097,Setup_MPP!$A:$E,4,FALSE)</f>
        <v>#86A4FE</v>
      </c>
      <c r="G1097" s="21" t="str">
        <f>VLOOKUP($B1097,Setup_MPP!$A:$E,5,FALSE)</f>
        <v>#3769FF</v>
      </c>
      <c r="H1097" s="21" t="str">
        <f>IFERROR(IF(AND(A1097&gt;=1,A1097&lt;=104),VLOOKUP($A1097,Location!$A:$J,6,FALSE),IF(A1097=0,"Avant l'ouverture",IF(OR(A1097=105,A1097=106),"Bonus"))),"")</f>
        <v>Tour 2</v>
      </c>
      <c r="I1097" s="21" t="str">
        <f>IF(LEFT(H1097,4)="Tour",VLOOKUP(A1097,Database!$A:$C,3,FALSE),"")</f>
        <v>G</v>
      </c>
      <c r="J1097" s="21" t="str">
        <f>VLOOKUP($A1097,Location!$A:$J,7,FALSE)</f>
        <v>Nouvelle-Zélande</v>
      </c>
      <c r="K1097" s="21" t="str">
        <f>IFERROR(VLOOKUP(J1097,Setup_Team!$B:$C,2,FALSE), "TDB")</f>
        <v>NZL</v>
      </c>
      <c r="L1097" s="21" t="str">
        <f>VLOOKUP($A1097,Location!$A:$J,8,FALSE)</f>
        <v>Egypte</v>
      </c>
      <c r="M1097" s="21" t="str">
        <f>IFERROR(VLOOKUP(L1097,Setup_Team!$B:$C,2,FALSE), "TDB")</f>
        <v>EGY</v>
      </c>
      <c r="N1097" s="21" t="str">
        <f>VLOOKUP($A1097,Location!$A:$J,9,FALSE)</f>
        <v>Vancouver</v>
      </c>
      <c r="O1097" s="21" t="str">
        <f>VLOOKUP($A1097,Location!$A:$J,10,FALSE)</f>
        <v>BC Place</v>
      </c>
      <c r="P1097" s="27">
        <v>0</v>
      </c>
      <c r="Q1097" s="27">
        <v>1</v>
      </c>
      <c r="R1097" s="27" t="str">
        <f t="shared" si="103"/>
        <v>0-1</v>
      </c>
      <c r="S1097" s="21">
        <v>0</v>
      </c>
      <c r="T1097" s="20">
        <f>VLOOKUP($A1097,Database!$A:$Y,10,FALSE)</f>
        <v>148</v>
      </c>
      <c r="U1097" s="20">
        <f>VLOOKUP($A1097,Database!$A:$Y,11,FALSE)</f>
        <v>116</v>
      </c>
      <c r="V1097" s="20">
        <f>VLOOKUP($A1097,Database!$A:$Y,12,FALSE)</f>
        <v>59</v>
      </c>
      <c r="W1097" s="20" t="str">
        <f>VLOOKUP(A1097,Database!A:M,13,FALSE)</f>
        <v>Terminé</v>
      </c>
      <c r="X1097" s="20">
        <f>VLOOKUP($A1097,Database!$A:$Y,20,FALSE)</f>
        <v>1</v>
      </c>
      <c r="Y1097" s="20">
        <f>VLOOKUP($A1097,Database!$A:$Y,21,FALSE)</f>
        <v>3</v>
      </c>
      <c r="Z1097" s="20">
        <f t="shared" si="102"/>
        <v>0</v>
      </c>
      <c r="AA1097" s="20">
        <f t="shared" si="98"/>
        <v>1</v>
      </c>
      <c r="AB1097" s="20">
        <f t="shared" ca="1" si="99"/>
        <v>59</v>
      </c>
      <c r="AC1097" s="20">
        <f t="shared" ca="1" si="100"/>
        <v>0</v>
      </c>
      <c r="AD1097" s="20" t="str">
        <f ca="1">IF(AC1097=0,"",IF(OR(ISBLANK(P1097),ISBLANK(Q1097)),"",IF(ISBLANK(VLOOKUP(A1097,Database!A:AA,22,FALSE)),"",VLOOKUP(A1097,Database!A:AA,22,FALSE))))</f>
        <v/>
      </c>
      <c r="AE1097" s="20">
        <f ca="1">IFERROR(
   IF(
     OR(ISBLANK(P1097),ISBLANK(Q1097)),
     "",
     IF(
       AND(AB1097&lt;&gt;"",OR(W1097="Terminé",W1097="En cours")),
       VLOOKUP(AD1097,Setup_ScoreExactBonus!A:D,4,FALSE),
       0
     )),
  0)</f>
        <v>0</v>
      </c>
      <c r="AF1097" s="21">
        <f t="shared" ca="1" si="101"/>
        <v>59</v>
      </c>
      <c r="AG1097" s="21">
        <f ca="1">SUMIFS(AF$2:AF1097,D$2:D1097,D1097)</f>
        <v>1225</v>
      </c>
    </row>
    <row r="1098" spans="1:33" hidden="1" x14ac:dyDescent="0.35">
      <c r="A1098" s="21">
        <f>IF(ISBLANK(B1098),"",COUNTIF(B$2:B1098,B1098))-1</f>
        <v>40</v>
      </c>
      <c r="B1098" s="27">
        <v>17</v>
      </c>
      <c r="C1098" s="10">
        <f>VLOOKUP($A1098+IF($A1098=0,1,0),Database!$A:$Y,7,FALSE)</f>
        <v>46195.125</v>
      </c>
      <c r="D1098" s="21" t="str">
        <f>VLOOKUP(Pronostics!$B1098,Setup_MPP!$A:$G,3,FALSE)</f>
        <v>Julien_cri</v>
      </c>
      <c r="E1098" s="21" t="str">
        <f>VLOOKUP(Pronostics!$B1098,Setup_MPP!$A:$G,2,FALSE)</f>
        <v>Julien CRIMOTEL</v>
      </c>
      <c r="F1098" s="21" t="str">
        <f>VLOOKUP($B1098,Setup_MPP!$A:$E,4,FALSE)</f>
        <v>#FFB0B0</v>
      </c>
      <c r="G1098" s="21" t="str">
        <f>VLOOKUP($B1098,Setup_MPP!$A:$E,5,FALSE)</f>
        <v>#F25757</v>
      </c>
      <c r="H1098" s="21" t="str">
        <f>IFERROR(IF(AND(A1098&gt;=1,A1098&lt;=104),VLOOKUP($A1098,Location!$A:$J,6,FALSE),IF(A1098=0,"Avant l'ouverture",IF(OR(A1098=105,A1098=106),"Bonus"))),"")</f>
        <v>Tour 2</v>
      </c>
      <c r="I1098" s="21" t="str">
        <f>IF(LEFT(H1098,4)="Tour",VLOOKUP(A1098,Database!$A:$C,3,FALSE),"")</f>
        <v>G</v>
      </c>
      <c r="J1098" s="21" t="str">
        <f>VLOOKUP($A1098,Location!$A:$J,7,FALSE)</f>
        <v>Nouvelle-Zélande</v>
      </c>
      <c r="K1098" s="21" t="str">
        <f>IFERROR(VLOOKUP(J1098,Setup_Team!$B:$C,2,FALSE), "TDB")</f>
        <v>NZL</v>
      </c>
      <c r="L1098" s="21" t="str">
        <f>VLOOKUP($A1098,Location!$A:$J,8,FALSE)</f>
        <v>Egypte</v>
      </c>
      <c r="M1098" s="21" t="str">
        <f>IFERROR(VLOOKUP(L1098,Setup_Team!$B:$C,2,FALSE), "TDB")</f>
        <v>EGY</v>
      </c>
      <c r="N1098" s="21" t="str">
        <f>VLOOKUP($A1098,Location!$A:$J,9,FALSE)</f>
        <v>Vancouver</v>
      </c>
      <c r="O1098" s="21" t="str">
        <f>VLOOKUP($A1098,Location!$A:$J,10,FALSE)</f>
        <v>BC Place</v>
      </c>
      <c r="P1098" s="27">
        <v>1</v>
      </c>
      <c r="Q1098" s="27">
        <v>1</v>
      </c>
      <c r="R1098" s="27" t="str">
        <f t="shared" si="103"/>
        <v>1-1</v>
      </c>
      <c r="S1098" s="21">
        <v>0</v>
      </c>
      <c r="T1098" s="20">
        <f>VLOOKUP($A1098,Database!$A:$Y,10,FALSE)</f>
        <v>148</v>
      </c>
      <c r="U1098" s="20">
        <f>VLOOKUP($A1098,Database!$A:$Y,11,FALSE)</f>
        <v>116</v>
      </c>
      <c r="V1098" s="20">
        <f>VLOOKUP($A1098,Database!$A:$Y,12,FALSE)</f>
        <v>59</v>
      </c>
      <c r="W1098" s="20" t="str">
        <f>VLOOKUP(A1098,Database!A:M,13,FALSE)</f>
        <v>Terminé</v>
      </c>
      <c r="X1098" s="20">
        <f>VLOOKUP($A1098,Database!$A:$Y,20,FALSE)</f>
        <v>1</v>
      </c>
      <c r="Y1098" s="20">
        <f>VLOOKUP($A1098,Database!$A:$Y,21,FALSE)</f>
        <v>3</v>
      </c>
      <c r="Z1098" s="20">
        <f t="shared" si="102"/>
        <v>0</v>
      </c>
      <c r="AA1098" s="20">
        <f t="shared" si="98"/>
        <v>0</v>
      </c>
      <c r="AB1098" s="20">
        <f t="shared" ca="1" si="99"/>
        <v>0</v>
      </c>
      <c r="AC1098" s="20">
        <f t="shared" ca="1" si="100"/>
        <v>0</v>
      </c>
      <c r="AD1098" s="20" t="str">
        <f ca="1">IF(AC1098=0,"",IF(OR(ISBLANK(P1098),ISBLANK(Q1098)),"",IF(ISBLANK(VLOOKUP(A1098,Database!A:AA,22,FALSE)),"",VLOOKUP(A1098,Database!A:AA,22,FALSE))))</f>
        <v/>
      </c>
      <c r="AE1098" s="20">
        <f ca="1">IFERROR(
   IF(
     OR(ISBLANK(P1098),ISBLANK(Q1098)),
     "",
     IF(
       AND(AB1098&lt;&gt;"",OR(W1098="Terminé",W1098="En cours")),
       VLOOKUP(AD1098,Setup_ScoreExactBonus!A:D,4,FALSE),
       0
     )),
  0)</f>
        <v>0</v>
      </c>
      <c r="AF1098" s="21">
        <f t="shared" ca="1" si="101"/>
        <v>0</v>
      </c>
      <c r="AG1098" s="21">
        <f ca="1">SUMIFS(AF$2:AF1098,D$2:D1098,D1098)</f>
        <v>1278</v>
      </c>
    </row>
    <row r="1099" spans="1:33" hidden="1" x14ac:dyDescent="0.35">
      <c r="A1099" s="21">
        <f>IF(ISBLANK(B1099),"",COUNTIF(B$2:B1099,B1099))-1</f>
        <v>40</v>
      </c>
      <c r="B1099" s="27">
        <v>18</v>
      </c>
      <c r="C1099" s="10">
        <f>VLOOKUP($A1099+IF($A1099=0,1,0),Database!$A:$Y,7,FALSE)</f>
        <v>46195.125</v>
      </c>
      <c r="D1099" s="21" t="str">
        <f>VLOOKUP(Pronostics!$B1099,Setup_MPP!$A:$G,3,FALSE)</f>
        <v>Cartone</v>
      </c>
      <c r="E1099" s="21" t="str">
        <f>VLOOKUP(Pronostics!$B1099,Setup_MPP!$A:$G,2,FALSE)</f>
        <v>Quentin CARTON</v>
      </c>
      <c r="F1099" s="21" t="str">
        <f>VLOOKUP($B1099,Setup_MPP!$A:$E,4,FALSE)</f>
        <v>#F0BC42</v>
      </c>
      <c r="G1099" s="21" t="str">
        <f>VLOOKUP($B1099,Setup_MPP!$A:$E,5,FALSE)</f>
        <v>#8E1F2F</v>
      </c>
      <c r="H1099" s="21" t="str">
        <f>IFERROR(IF(AND(A1099&gt;=1,A1099&lt;=104),VLOOKUP($A1099,Location!$A:$J,6,FALSE),IF(A1099=0,"Avant l'ouverture",IF(OR(A1099=105,A1099=106),"Bonus"))),"")</f>
        <v>Tour 2</v>
      </c>
      <c r="I1099" s="21" t="str">
        <f>IF(LEFT(H1099,4)="Tour",VLOOKUP(A1099,Database!$A:$C,3,FALSE),"")</f>
        <v>G</v>
      </c>
      <c r="J1099" s="21" t="str">
        <f>VLOOKUP($A1099,Location!$A:$J,7,FALSE)</f>
        <v>Nouvelle-Zélande</v>
      </c>
      <c r="K1099" s="21" t="str">
        <f>IFERROR(VLOOKUP(J1099,Setup_Team!$B:$C,2,FALSE), "TDB")</f>
        <v>NZL</v>
      </c>
      <c r="L1099" s="21" t="str">
        <f>VLOOKUP($A1099,Location!$A:$J,8,FALSE)</f>
        <v>Egypte</v>
      </c>
      <c r="M1099" s="21" t="str">
        <f>IFERROR(VLOOKUP(L1099,Setup_Team!$B:$C,2,FALSE), "TDB")</f>
        <v>EGY</v>
      </c>
      <c r="N1099" s="21" t="str">
        <f>VLOOKUP($A1099,Location!$A:$J,9,FALSE)</f>
        <v>Vancouver</v>
      </c>
      <c r="O1099" s="21" t="str">
        <f>VLOOKUP($A1099,Location!$A:$J,10,FALSE)</f>
        <v>BC Place</v>
      </c>
      <c r="P1099" s="27">
        <v>1</v>
      </c>
      <c r="Q1099" s="27">
        <v>1</v>
      </c>
      <c r="R1099" s="27" t="str">
        <f t="shared" si="103"/>
        <v>1-1</v>
      </c>
      <c r="S1099" s="21">
        <v>0</v>
      </c>
      <c r="T1099" s="20">
        <f>VLOOKUP($A1099,Database!$A:$Y,10,FALSE)</f>
        <v>148</v>
      </c>
      <c r="U1099" s="20">
        <f>VLOOKUP($A1099,Database!$A:$Y,11,FALSE)</f>
        <v>116</v>
      </c>
      <c r="V1099" s="20">
        <f>VLOOKUP($A1099,Database!$A:$Y,12,FALSE)</f>
        <v>59</v>
      </c>
      <c r="W1099" s="20" t="str">
        <f>VLOOKUP(A1099,Database!A:M,13,FALSE)</f>
        <v>Terminé</v>
      </c>
      <c r="X1099" s="20">
        <f>VLOOKUP($A1099,Database!$A:$Y,20,FALSE)</f>
        <v>1</v>
      </c>
      <c r="Y1099" s="20">
        <f>VLOOKUP($A1099,Database!$A:$Y,21,FALSE)</f>
        <v>3</v>
      </c>
      <c r="Z1099" s="20">
        <f t="shared" si="102"/>
        <v>0</v>
      </c>
      <c r="AA1099" s="20">
        <f t="shared" si="98"/>
        <v>0</v>
      </c>
      <c r="AB1099" s="20">
        <f t="shared" ca="1" si="99"/>
        <v>0</v>
      </c>
      <c r="AC1099" s="20">
        <f t="shared" ca="1" si="100"/>
        <v>0</v>
      </c>
      <c r="AD1099" s="20" t="str">
        <f ca="1">IF(AC1099=0,"",IF(OR(ISBLANK(P1099),ISBLANK(Q1099)),"",IF(ISBLANK(VLOOKUP(A1099,Database!A:AA,22,FALSE)),"",VLOOKUP(A1099,Database!A:AA,22,FALSE))))</f>
        <v/>
      </c>
      <c r="AE1099" s="20">
        <f ca="1">IFERROR(
   IF(
     OR(ISBLANK(P1099),ISBLANK(Q1099)),
     "",
     IF(
       AND(AB1099&lt;&gt;"",OR(W1099="Terminé",W1099="En cours")),
       VLOOKUP(AD1099,Setup_ScoreExactBonus!A:D,4,FALSE),
       0
     )),
  0)</f>
        <v>0</v>
      </c>
      <c r="AF1099" s="21">
        <f t="shared" ca="1" si="101"/>
        <v>0</v>
      </c>
      <c r="AG1099" s="21">
        <f ca="1">SUMIFS(AF$2:AF1099,D$2:D1099,D1099)</f>
        <v>1698</v>
      </c>
    </row>
    <row r="1100" spans="1:33" hidden="1" x14ac:dyDescent="0.35">
      <c r="A1100" s="21">
        <f>IF(ISBLANK(B1100),"",COUNTIF(B$2:B1100,B1100))-1</f>
        <v>40</v>
      </c>
      <c r="B1100" s="27">
        <v>19</v>
      </c>
      <c r="C1100" s="10">
        <f>VLOOKUP($A1100+IF($A1100=0,1,0),Database!$A:$Y,7,FALSE)</f>
        <v>46195.125</v>
      </c>
      <c r="D1100" s="21" t="str">
        <f>VLOOKUP(Pronostics!$B1100,Setup_MPP!$A:$G,3,FALSE)</f>
        <v>YramVi</v>
      </c>
      <c r="E1100" s="21" t="str">
        <f>VLOOKUP(Pronostics!$B1100,Setup_MPP!$A:$G,2,FALSE)</f>
        <v>Eyram TETSHIE</v>
      </c>
      <c r="F1100" s="21" t="str">
        <f>VLOOKUP($B1100,Setup_MPP!$A:$E,4,FALSE)</f>
        <v>#E8B28F</v>
      </c>
      <c r="G1100" s="21" t="str">
        <f>VLOOKUP($B1100,Setup_MPP!$A:$E,5,FALSE)</f>
        <v>#E65568</v>
      </c>
      <c r="H1100" s="21" t="str">
        <f>IFERROR(IF(AND(A1100&gt;=1,A1100&lt;=104),VLOOKUP($A1100,Location!$A:$J,6,FALSE),IF(A1100=0,"Avant l'ouverture",IF(OR(A1100=105,A1100=106),"Bonus"))),"")</f>
        <v>Tour 2</v>
      </c>
      <c r="I1100" s="21" t="str">
        <f>IF(LEFT(H1100,4)="Tour",VLOOKUP(A1100,Database!$A:$C,3,FALSE),"")</f>
        <v>G</v>
      </c>
      <c r="J1100" s="21" t="str">
        <f>VLOOKUP($A1100,Location!$A:$J,7,FALSE)</f>
        <v>Nouvelle-Zélande</v>
      </c>
      <c r="K1100" s="21" t="str">
        <f>IFERROR(VLOOKUP(J1100,Setup_Team!$B:$C,2,FALSE), "TDB")</f>
        <v>NZL</v>
      </c>
      <c r="L1100" s="21" t="str">
        <f>VLOOKUP($A1100,Location!$A:$J,8,FALSE)</f>
        <v>Egypte</v>
      </c>
      <c r="M1100" s="21" t="str">
        <f>IFERROR(VLOOKUP(L1100,Setup_Team!$B:$C,2,FALSE), "TDB")</f>
        <v>EGY</v>
      </c>
      <c r="N1100" s="21" t="str">
        <f>VLOOKUP($A1100,Location!$A:$J,9,FALSE)</f>
        <v>Vancouver</v>
      </c>
      <c r="O1100" s="21" t="str">
        <f>VLOOKUP($A1100,Location!$A:$J,10,FALSE)</f>
        <v>BC Place</v>
      </c>
      <c r="P1100" s="27">
        <v>1</v>
      </c>
      <c r="Q1100" s="27">
        <v>2</v>
      </c>
      <c r="R1100" s="27" t="str">
        <f t="shared" si="103"/>
        <v>1-2</v>
      </c>
      <c r="S1100" s="21">
        <v>0</v>
      </c>
      <c r="T1100" s="20">
        <f>VLOOKUP($A1100,Database!$A:$Y,10,FALSE)</f>
        <v>148</v>
      </c>
      <c r="U1100" s="20">
        <f>VLOOKUP($A1100,Database!$A:$Y,11,FALSE)</f>
        <v>116</v>
      </c>
      <c r="V1100" s="20">
        <f>VLOOKUP($A1100,Database!$A:$Y,12,FALSE)</f>
        <v>59</v>
      </c>
      <c r="W1100" s="20" t="str">
        <f>VLOOKUP(A1100,Database!A:M,13,FALSE)</f>
        <v>Terminé</v>
      </c>
      <c r="X1100" s="20">
        <f>VLOOKUP($A1100,Database!$A:$Y,20,FALSE)</f>
        <v>1</v>
      </c>
      <c r="Y1100" s="20">
        <f>VLOOKUP($A1100,Database!$A:$Y,21,FALSE)</f>
        <v>3</v>
      </c>
      <c r="Z1100" s="20">
        <f t="shared" si="102"/>
        <v>0</v>
      </c>
      <c r="AA1100" s="20">
        <f t="shared" si="98"/>
        <v>1</v>
      </c>
      <c r="AB1100" s="20">
        <f t="shared" ca="1" si="99"/>
        <v>59</v>
      </c>
      <c r="AC1100" s="20">
        <f t="shared" ca="1" si="100"/>
        <v>0</v>
      </c>
      <c r="AD1100" s="20" t="str">
        <f ca="1">IF(AC1100=0,"",IF(OR(ISBLANK(P1100),ISBLANK(Q1100)),"",IF(ISBLANK(VLOOKUP(A1100,Database!A:AA,22,FALSE)),"",VLOOKUP(A1100,Database!A:AA,22,FALSE))))</f>
        <v/>
      </c>
      <c r="AE1100" s="20">
        <f ca="1">IFERROR(
   IF(
     OR(ISBLANK(P1100),ISBLANK(Q1100)),
     "",
     IF(
       AND(AB1100&lt;&gt;"",OR(W1100="Terminé",W1100="En cours")),
       VLOOKUP(AD1100,Setup_ScoreExactBonus!A:D,4,FALSE),
       0
     )),
  0)</f>
        <v>0</v>
      </c>
      <c r="AF1100" s="21">
        <f t="shared" ca="1" si="101"/>
        <v>59</v>
      </c>
      <c r="AG1100" s="21">
        <f ca="1">SUMIFS(AF$2:AF1100,D$2:D1100,D1100)</f>
        <v>1442</v>
      </c>
    </row>
    <row r="1101" spans="1:33" hidden="1" x14ac:dyDescent="0.35">
      <c r="A1101" s="21">
        <f>IF(ISBLANK(B1101),"",COUNTIF(B$2:B1101,B1101))-1</f>
        <v>40</v>
      </c>
      <c r="B1101" s="27">
        <v>20</v>
      </c>
      <c r="C1101" s="10">
        <f>VLOOKUP($A1101+IF($A1101=0,1,0),Database!$A:$Y,7,FALSE)</f>
        <v>46195.125</v>
      </c>
      <c r="D1101" s="21" t="str">
        <f>VLOOKUP(Pronostics!$B1101,Setup_MPP!$A:$G,3,FALSE)</f>
        <v>Anis_MaFihache</v>
      </c>
      <c r="E1101" s="21" t="str">
        <f>VLOOKUP(Pronostics!$B1101,Setup_MPP!$A:$G,2,FALSE)</f>
        <v>Anis LEBIK</v>
      </c>
      <c r="F1101" s="21" t="str">
        <f>VLOOKUP($B1101,Setup_MPP!$A:$E,4,FALSE)</f>
        <v>#60DC8C</v>
      </c>
      <c r="G1101" s="21" t="str">
        <f>VLOOKUP($B1101,Setup_MPP!$A:$E,5,FALSE)</f>
        <v>#22A34F</v>
      </c>
      <c r="H1101" s="21" t="str">
        <f>IFERROR(IF(AND(A1101&gt;=1,A1101&lt;=104),VLOOKUP($A1101,Location!$A:$J,6,FALSE),IF(A1101=0,"Avant l'ouverture",IF(OR(A1101=105,A1101=106),"Bonus"))),"")</f>
        <v>Tour 2</v>
      </c>
      <c r="I1101" s="21" t="str">
        <f>IF(LEFT(H1101,4)="Tour",VLOOKUP(A1101,Database!$A:$C,3,FALSE),"")</f>
        <v>G</v>
      </c>
      <c r="J1101" s="21" t="str">
        <f>VLOOKUP($A1101,Location!$A:$J,7,FALSE)</f>
        <v>Nouvelle-Zélande</v>
      </c>
      <c r="K1101" s="21" t="str">
        <f>IFERROR(VLOOKUP(J1101,Setup_Team!$B:$C,2,FALSE), "TDB")</f>
        <v>NZL</v>
      </c>
      <c r="L1101" s="21" t="str">
        <f>VLOOKUP($A1101,Location!$A:$J,8,FALSE)</f>
        <v>Egypte</v>
      </c>
      <c r="M1101" s="21" t="str">
        <f>IFERROR(VLOOKUP(L1101,Setup_Team!$B:$C,2,FALSE), "TDB")</f>
        <v>EGY</v>
      </c>
      <c r="N1101" s="21" t="str">
        <f>VLOOKUP($A1101,Location!$A:$J,9,FALSE)</f>
        <v>Vancouver</v>
      </c>
      <c r="O1101" s="21" t="str">
        <f>VLOOKUP($A1101,Location!$A:$J,10,FALSE)</f>
        <v>BC Place</v>
      </c>
      <c r="P1101" s="27">
        <v>1</v>
      </c>
      <c r="Q1101" s="27">
        <v>1</v>
      </c>
      <c r="R1101" s="27" t="str">
        <f t="shared" si="103"/>
        <v>1-1</v>
      </c>
      <c r="S1101" s="21">
        <v>0</v>
      </c>
      <c r="T1101" s="20">
        <f>VLOOKUP($A1101,Database!$A:$Y,10,FALSE)</f>
        <v>148</v>
      </c>
      <c r="U1101" s="20">
        <f>VLOOKUP($A1101,Database!$A:$Y,11,FALSE)</f>
        <v>116</v>
      </c>
      <c r="V1101" s="20">
        <f>VLOOKUP($A1101,Database!$A:$Y,12,FALSE)</f>
        <v>59</v>
      </c>
      <c r="W1101" s="20" t="str">
        <f>VLOOKUP(A1101,Database!A:M,13,FALSE)</f>
        <v>Terminé</v>
      </c>
      <c r="X1101" s="20">
        <f>VLOOKUP($A1101,Database!$A:$Y,20,FALSE)</f>
        <v>1</v>
      </c>
      <c r="Y1101" s="20">
        <f>VLOOKUP($A1101,Database!$A:$Y,21,FALSE)</f>
        <v>3</v>
      </c>
      <c r="Z1101" s="20">
        <f t="shared" si="102"/>
        <v>0</v>
      </c>
      <c r="AA1101" s="20">
        <f t="shared" si="98"/>
        <v>0</v>
      </c>
      <c r="AB1101" s="20">
        <f t="shared" ca="1" si="99"/>
        <v>0</v>
      </c>
      <c r="AC1101" s="20">
        <f t="shared" ca="1" si="100"/>
        <v>0</v>
      </c>
      <c r="AD1101" s="20" t="str">
        <f ca="1">IF(AC1101=0,"",IF(OR(ISBLANK(P1101),ISBLANK(Q1101)),"",IF(ISBLANK(VLOOKUP(A1101,Database!A:AA,22,FALSE)),"",VLOOKUP(A1101,Database!A:AA,22,FALSE))))</f>
        <v/>
      </c>
      <c r="AE1101" s="20">
        <f ca="1">IFERROR(
   IF(
     OR(ISBLANK(P1101),ISBLANK(Q1101)),
     "",
     IF(
       AND(AB1101&lt;&gt;"",OR(W1101="Terminé",W1101="En cours")),
       VLOOKUP(AD1101,Setup_ScoreExactBonus!A:D,4,FALSE),
       0
     )),
  0)</f>
        <v>0</v>
      </c>
      <c r="AF1101" s="21">
        <f t="shared" ca="1" si="101"/>
        <v>0</v>
      </c>
      <c r="AG1101" s="21">
        <f ca="1">SUMIFS(AF$2:AF1101,D$2:D1101,D1101)</f>
        <v>1588</v>
      </c>
    </row>
    <row r="1102" spans="1:33" hidden="1" x14ac:dyDescent="0.35">
      <c r="A1102" s="21">
        <f>IF(ISBLANK(B1102),"",COUNTIF(B$2:B1102,B1102))-1</f>
        <v>40</v>
      </c>
      <c r="B1102" s="27">
        <v>21</v>
      </c>
      <c r="C1102" s="10">
        <f>VLOOKUP($A1102+IF($A1102=0,1,0),Database!$A:$Y,7,FALSE)</f>
        <v>46195.125</v>
      </c>
      <c r="D1102" s="21" t="str">
        <f>VLOOKUP(Pronostics!$B1102,Setup_MPP!$A:$G,3,FALSE)</f>
        <v>JUJULABOSS13</v>
      </c>
      <c r="E1102" s="21" t="str">
        <f>VLOOKUP(Pronostics!$B1102,Setup_MPP!$A:$G,2,FALSE)</f>
        <v>Julia BOUANAN</v>
      </c>
      <c r="F1102" s="21" t="str">
        <f>VLOOKUP($B1102,Setup_MPP!$A:$E,4,FALSE)</f>
        <v>#2FAEE0</v>
      </c>
      <c r="G1102" s="21" t="str">
        <f>VLOOKUP($B1102,Setup_MPP!$A:$E,5,FALSE)</f>
        <v>#BEA064</v>
      </c>
      <c r="H1102" s="21" t="str">
        <f>IFERROR(IF(AND(A1102&gt;=1,A1102&lt;=104),VLOOKUP($A1102,Location!$A:$J,6,FALSE),IF(A1102=0,"Avant l'ouverture",IF(OR(A1102=105,A1102=106),"Bonus"))),"")</f>
        <v>Tour 2</v>
      </c>
      <c r="I1102" s="21" t="str">
        <f>IF(LEFT(H1102,4)="Tour",VLOOKUP(A1102,Database!$A:$C,3,FALSE),"")</f>
        <v>G</v>
      </c>
      <c r="J1102" s="21" t="str">
        <f>VLOOKUP($A1102,Location!$A:$J,7,FALSE)</f>
        <v>Nouvelle-Zélande</v>
      </c>
      <c r="K1102" s="21" t="str">
        <f>IFERROR(VLOOKUP(J1102,Setup_Team!$B:$C,2,FALSE), "TDB")</f>
        <v>NZL</v>
      </c>
      <c r="L1102" s="21" t="str">
        <f>VLOOKUP($A1102,Location!$A:$J,8,FALSE)</f>
        <v>Egypte</v>
      </c>
      <c r="M1102" s="21" t="str">
        <f>IFERROR(VLOOKUP(L1102,Setup_Team!$B:$C,2,FALSE), "TDB")</f>
        <v>EGY</v>
      </c>
      <c r="N1102" s="21" t="str">
        <f>VLOOKUP($A1102,Location!$A:$J,9,FALSE)</f>
        <v>Vancouver</v>
      </c>
      <c r="O1102" s="21" t="str">
        <f>VLOOKUP($A1102,Location!$A:$J,10,FALSE)</f>
        <v>BC Place</v>
      </c>
      <c r="P1102" s="27">
        <v>2</v>
      </c>
      <c r="Q1102" s="27">
        <v>2</v>
      </c>
      <c r="R1102" s="27" t="str">
        <f t="shared" si="103"/>
        <v>2-2</v>
      </c>
      <c r="S1102" s="21">
        <v>0</v>
      </c>
      <c r="T1102" s="20">
        <f>VLOOKUP($A1102,Database!$A:$Y,10,FALSE)</f>
        <v>148</v>
      </c>
      <c r="U1102" s="20">
        <f>VLOOKUP($A1102,Database!$A:$Y,11,FALSE)</f>
        <v>116</v>
      </c>
      <c r="V1102" s="20">
        <f>VLOOKUP($A1102,Database!$A:$Y,12,FALSE)</f>
        <v>59</v>
      </c>
      <c r="W1102" s="20" t="str">
        <f>VLOOKUP(A1102,Database!A:M,13,FALSE)</f>
        <v>Terminé</v>
      </c>
      <c r="X1102" s="20">
        <f>VLOOKUP($A1102,Database!$A:$Y,20,FALSE)</f>
        <v>1</v>
      </c>
      <c r="Y1102" s="20">
        <f>VLOOKUP($A1102,Database!$A:$Y,21,FALSE)</f>
        <v>3</v>
      </c>
      <c r="Z1102" s="20">
        <f t="shared" si="102"/>
        <v>0</v>
      </c>
      <c r="AA1102" s="20">
        <f t="shared" si="98"/>
        <v>0</v>
      </c>
      <c r="AB1102" s="20">
        <f t="shared" ca="1" si="99"/>
        <v>0</v>
      </c>
      <c r="AC1102" s="20">
        <f t="shared" ca="1" si="100"/>
        <v>0</v>
      </c>
      <c r="AD1102" s="20" t="str">
        <f ca="1">IF(AC1102=0,"",IF(OR(ISBLANK(P1102),ISBLANK(Q1102)),"",IF(ISBLANK(VLOOKUP(A1102,Database!A:AA,22,FALSE)),"",VLOOKUP(A1102,Database!A:AA,22,FALSE))))</f>
        <v/>
      </c>
      <c r="AE1102" s="20">
        <f ca="1">IFERROR(
   IF(
     OR(ISBLANK(P1102),ISBLANK(Q1102)),
     "",
     IF(
       AND(AB1102&lt;&gt;"",OR(W1102="Terminé",W1102="En cours")),
       VLOOKUP(AD1102,Setup_ScoreExactBonus!A:D,4,FALSE),
       0
     )),
  0)</f>
        <v>0</v>
      </c>
      <c r="AF1102" s="21">
        <f t="shared" ca="1" si="101"/>
        <v>0</v>
      </c>
      <c r="AG1102" s="21">
        <f ca="1">SUMIFS(AF$2:AF1102,D$2:D1102,D1102)</f>
        <v>1248</v>
      </c>
    </row>
    <row r="1103" spans="1:33" hidden="1" x14ac:dyDescent="0.35">
      <c r="A1103" s="21">
        <f>IF(ISBLANK(B1103),"",COUNTIF(B$2:B1103,B1103))-1</f>
        <v>40</v>
      </c>
      <c r="B1103" s="27">
        <v>22</v>
      </c>
      <c r="C1103" s="10">
        <f>VLOOKUP($A1103+IF($A1103=0,1,0),Database!$A:$Y,7,FALSE)</f>
        <v>46195.125</v>
      </c>
      <c r="D1103" s="21" t="str">
        <f>VLOOKUP(Pronostics!$B1103,Setup_MPP!$A:$G,3,FALSE)</f>
        <v>Jujumsrd</v>
      </c>
      <c r="E1103" s="21" t="str">
        <f>VLOOKUP(Pronostics!$B1103,Setup_MPP!$A:$G,2,FALSE)</f>
        <v>Julie Mansard</v>
      </c>
      <c r="F1103" s="21" t="str">
        <f>VLOOKUP($B1103,Setup_MPP!$A:$E,4,FALSE)</f>
        <v>#41DEF0</v>
      </c>
      <c r="G1103" s="21" t="str">
        <f>VLOOKUP($B1103,Setup_MPP!$A:$E,5,FALSE)</f>
        <v>#0BA6B7</v>
      </c>
      <c r="H1103" s="21" t="str">
        <f>IFERROR(IF(AND(A1103&gt;=1,A1103&lt;=104),VLOOKUP($A1103,Location!$A:$J,6,FALSE),IF(A1103=0,"Avant l'ouverture",IF(OR(A1103=105,A1103=106),"Bonus"))),"")</f>
        <v>Tour 2</v>
      </c>
      <c r="I1103" s="21" t="str">
        <f>IF(LEFT(H1103,4)="Tour",VLOOKUP(A1103,Database!$A:$C,3,FALSE),"")</f>
        <v>G</v>
      </c>
      <c r="J1103" s="21" t="str">
        <f>VLOOKUP($A1103,Location!$A:$J,7,FALSE)</f>
        <v>Nouvelle-Zélande</v>
      </c>
      <c r="K1103" s="21" t="str">
        <f>IFERROR(VLOOKUP(J1103,Setup_Team!$B:$C,2,FALSE), "TDB")</f>
        <v>NZL</v>
      </c>
      <c r="L1103" s="21" t="str">
        <f>VLOOKUP($A1103,Location!$A:$J,8,FALSE)</f>
        <v>Egypte</v>
      </c>
      <c r="M1103" s="21" t="str">
        <f>IFERROR(VLOOKUP(L1103,Setup_Team!$B:$C,2,FALSE), "TDB")</f>
        <v>EGY</v>
      </c>
      <c r="N1103" s="21" t="str">
        <f>VLOOKUP($A1103,Location!$A:$J,9,FALSE)</f>
        <v>Vancouver</v>
      </c>
      <c r="O1103" s="21" t="str">
        <f>VLOOKUP($A1103,Location!$A:$J,10,FALSE)</f>
        <v>BC Place</v>
      </c>
      <c r="P1103" s="27">
        <v>1</v>
      </c>
      <c r="Q1103" s="27">
        <v>1</v>
      </c>
      <c r="R1103" s="27" t="str">
        <f t="shared" si="103"/>
        <v>1-1</v>
      </c>
      <c r="S1103" s="21">
        <v>0</v>
      </c>
      <c r="T1103" s="20">
        <f>VLOOKUP($A1103,Database!$A:$Y,10,FALSE)</f>
        <v>148</v>
      </c>
      <c r="U1103" s="20">
        <f>VLOOKUP($A1103,Database!$A:$Y,11,FALSE)</f>
        <v>116</v>
      </c>
      <c r="V1103" s="20">
        <f>VLOOKUP($A1103,Database!$A:$Y,12,FALSE)</f>
        <v>59</v>
      </c>
      <c r="W1103" s="20" t="str">
        <f>VLOOKUP(A1103,Database!A:M,13,FALSE)</f>
        <v>Terminé</v>
      </c>
      <c r="X1103" s="20">
        <f>VLOOKUP($A1103,Database!$A:$Y,20,FALSE)</f>
        <v>1</v>
      </c>
      <c r="Y1103" s="20">
        <f>VLOOKUP($A1103,Database!$A:$Y,21,FALSE)</f>
        <v>3</v>
      </c>
      <c r="Z1103" s="20">
        <f t="shared" si="102"/>
        <v>0</v>
      </c>
      <c r="AA1103" s="20">
        <f t="shared" si="98"/>
        <v>0</v>
      </c>
      <c r="AB1103" s="20">
        <f t="shared" ca="1" si="99"/>
        <v>0</v>
      </c>
      <c r="AC1103" s="20">
        <f t="shared" ca="1" si="100"/>
        <v>0</v>
      </c>
      <c r="AD1103" s="20" t="str">
        <f ca="1">IF(AC1103=0,"",IF(OR(ISBLANK(P1103),ISBLANK(Q1103)),"",IF(ISBLANK(VLOOKUP(A1103,Database!A:AA,22,FALSE)),"",VLOOKUP(A1103,Database!A:AA,22,FALSE))))</f>
        <v/>
      </c>
      <c r="AE1103" s="20">
        <f ca="1">IFERROR(
   IF(
     OR(ISBLANK(P1103),ISBLANK(Q1103)),
     "",
     IF(
       AND(AB1103&lt;&gt;"",OR(W1103="Terminé",W1103="En cours")),
       VLOOKUP(AD1103,Setup_ScoreExactBonus!A:D,4,FALSE),
       0
     )),
  0)</f>
        <v>0</v>
      </c>
      <c r="AF1103" s="21">
        <f t="shared" ca="1" si="101"/>
        <v>0</v>
      </c>
      <c r="AG1103" s="21">
        <f ca="1">SUMIFS(AF$2:AF1103,D$2:D1103,D1103)</f>
        <v>1164</v>
      </c>
    </row>
    <row r="1104" spans="1:33" hidden="1" x14ac:dyDescent="0.35">
      <c r="A1104" s="21">
        <f>IF(ISBLANK(B1104),"",COUNTIF(B$2:B1104,B1104))-1</f>
        <v>40</v>
      </c>
      <c r="B1104" s="27">
        <v>23</v>
      </c>
      <c r="C1104" s="10">
        <f>VLOOKUP($A1104+IF($A1104=0,1,0),Database!$A:$Y,7,FALSE)</f>
        <v>46195.125</v>
      </c>
      <c r="D1104" s="21" t="str">
        <f>VLOOKUP(Pronostics!$B1104,Setup_MPP!$A:$G,3,FALSE)</f>
        <v>DJUDJUPRONO</v>
      </c>
      <c r="E1104" s="21" t="str">
        <f>VLOOKUP(Pronostics!$B1104,Setup_MPP!$A:$G,2,FALSE)</f>
        <v>Juliette</v>
      </c>
      <c r="F1104" s="21" t="str">
        <f>VLOOKUP($B1104,Setup_MPP!$A:$E,4,FALSE)</f>
        <v>#F2A2A2</v>
      </c>
      <c r="G1104" s="21" t="str">
        <f>VLOOKUP($B1104,Setup_MPP!$A:$E,5,FALSE)</f>
        <v>#C25D5D</v>
      </c>
      <c r="H1104" s="21" t="str">
        <f>IFERROR(IF(AND(A1104&gt;=1,A1104&lt;=104),VLOOKUP($A1104,Location!$A:$J,6,FALSE),IF(A1104=0,"Avant l'ouverture",IF(OR(A1104=105,A1104=106),"Bonus"))),"")</f>
        <v>Tour 2</v>
      </c>
      <c r="I1104" s="21" t="str">
        <f>IF(LEFT(H1104,4)="Tour",VLOOKUP(A1104,Database!$A:$C,3,FALSE),"")</f>
        <v>G</v>
      </c>
      <c r="J1104" s="21" t="str">
        <f>VLOOKUP($A1104,Location!$A:$J,7,FALSE)</f>
        <v>Nouvelle-Zélande</v>
      </c>
      <c r="K1104" s="21" t="str">
        <f>IFERROR(VLOOKUP(J1104,Setup_Team!$B:$C,2,FALSE), "TDB")</f>
        <v>NZL</v>
      </c>
      <c r="L1104" s="21" t="str">
        <f>VLOOKUP($A1104,Location!$A:$J,8,FALSE)</f>
        <v>Egypte</v>
      </c>
      <c r="M1104" s="21" t="str">
        <f>IFERROR(VLOOKUP(L1104,Setup_Team!$B:$C,2,FALSE), "TDB")</f>
        <v>EGY</v>
      </c>
      <c r="N1104" s="21" t="str">
        <f>VLOOKUP($A1104,Location!$A:$J,9,FALSE)</f>
        <v>Vancouver</v>
      </c>
      <c r="O1104" s="21" t="str">
        <f>VLOOKUP($A1104,Location!$A:$J,10,FALSE)</f>
        <v>BC Place</v>
      </c>
      <c r="P1104" s="27">
        <v>2</v>
      </c>
      <c r="Q1104" s="27">
        <v>2</v>
      </c>
      <c r="R1104" s="27" t="str">
        <f t="shared" si="103"/>
        <v>2-2</v>
      </c>
      <c r="S1104" s="21">
        <v>1</v>
      </c>
      <c r="T1104" s="20">
        <f>VLOOKUP($A1104,Database!$A:$Y,10,FALSE)</f>
        <v>148</v>
      </c>
      <c r="U1104" s="20">
        <f>VLOOKUP($A1104,Database!$A:$Y,11,FALSE)</f>
        <v>116</v>
      </c>
      <c r="V1104" s="20">
        <f>VLOOKUP($A1104,Database!$A:$Y,12,FALSE)</f>
        <v>59</v>
      </c>
      <c r="W1104" s="20" t="str">
        <f>VLOOKUP(A1104,Database!A:M,13,FALSE)</f>
        <v>Terminé</v>
      </c>
      <c r="X1104" s="20">
        <f>VLOOKUP($A1104,Database!$A:$Y,20,FALSE)</f>
        <v>1</v>
      </c>
      <c r="Y1104" s="20">
        <f>VLOOKUP($A1104,Database!$A:$Y,21,FALSE)</f>
        <v>3</v>
      </c>
      <c r="Z1104" s="20">
        <f t="shared" si="102"/>
        <v>0</v>
      </c>
      <c r="AA1104" s="20">
        <f t="shared" si="98"/>
        <v>0</v>
      </c>
      <c r="AB1104" s="20">
        <f t="shared" ca="1" si="99"/>
        <v>0</v>
      </c>
      <c r="AC1104" s="20">
        <f t="shared" ca="1" si="100"/>
        <v>0</v>
      </c>
      <c r="AD1104" s="20" t="str">
        <f ca="1">IF(AC1104=0,"",IF(OR(ISBLANK(P1104),ISBLANK(Q1104)),"",IF(ISBLANK(VLOOKUP(A1104,Database!A:AA,22,FALSE)),"",VLOOKUP(A1104,Database!A:AA,22,FALSE))))</f>
        <v/>
      </c>
      <c r="AE1104" s="20">
        <f ca="1">IFERROR(
   IF(
     OR(ISBLANK(P1104),ISBLANK(Q1104)),
     "",
     IF(
       AND(AB1104&lt;&gt;"",OR(W1104="Terminé",W1104="En cours")),
       VLOOKUP(AD1104,Setup_ScoreExactBonus!A:D,4,FALSE),
       0
     )),
  0)</f>
        <v>0</v>
      </c>
      <c r="AF1104" s="21">
        <f t="shared" ca="1" si="101"/>
        <v>0</v>
      </c>
      <c r="AG1104" s="21">
        <f ca="1">SUMIFS(AF$2:AF1104,D$2:D1104,D1104)</f>
        <v>1090</v>
      </c>
    </row>
    <row r="1105" spans="1:33" hidden="1" x14ac:dyDescent="0.35">
      <c r="A1105" s="21">
        <f>IF(ISBLANK(B1105),"",COUNTIF(B$2:B1105,B1105))-1</f>
        <v>40</v>
      </c>
      <c r="B1105" s="27">
        <v>24</v>
      </c>
      <c r="C1105" s="10">
        <f>VLOOKUP($A1105+IF($A1105=0,1,0),Database!$A:$Y,7,FALSE)</f>
        <v>46195.125</v>
      </c>
      <c r="D1105" s="21" t="str">
        <f>VLOOKUP(Pronostics!$B1105,Setup_MPP!$A:$G,3,FALSE)</f>
        <v>Samyaaaaaaaaaa</v>
      </c>
      <c r="E1105" s="21" t="str">
        <f>VLOOKUP(Pronostics!$B1105,Setup_MPP!$A:$G,2,FALSE)</f>
        <v>Samya ALAOUI</v>
      </c>
      <c r="F1105" s="21" t="str">
        <f>VLOOKUP($B1105,Setup_MPP!$A:$E,4,FALSE)</f>
        <v>#A2F2C7</v>
      </c>
      <c r="G1105" s="21" t="str">
        <f>VLOOKUP($B1105,Setup_MPP!$A:$E,5,FALSE)</f>
        <v>#5DC18C</v>
      </c>
      <c r="H1105" s="21" t="str">
        <f>IFERROR(IF(AND(A1105&gt;=1,A1105&lt;=104),VLOOKUP($A1105,Location!$A:$J,6,FALSE),IF(A1105=0,"Avant l'ouverture",IF(OR(A1105=105,A1105=106),"Bonus"))),"")</f>
        <v>Tour 2</v>
      </c>
      <c r="I1105" s="21" t="str">
        <f>IF(LEFT(H1105,4)="Tour",VLOOKUP(A1105,Database!$A:$C,3,FALSE),"")</f>
        <v>G</v>
      </c>
      <c r="J1105" s="21" t="str">
        <f>VLOOKUP($A1105,Location!$A:$J,7,FALSE)</f>
        <v>Nouvelle-Zélande</v>
      </c>
      <c r="K1105" s="21" t="str">
        <f>IFERROR(VLOOKUP(J1105,Setup_Team!$B:$C,2,FALSE), "TDB")</f>
        <v>NZL</v>
      </c>
      <c r="L1105" s="21" t="str">
        <f>VLOOKUP($A1105,Location!$A:$J,8,FALSE)</f>
        <v>Egypte</v>
      </c>
      <c r="M1105" s="21" t="str">
        <f>IFERROR(VLOOKUP(L1105,Setup_Team!$B:$C,2,FALSE), "TDB")</f>
        <v>EGY</v>
      </c>
      <c r="N1105" s="21" t="str">
        <f>VLOOKUP($A1105,Location!$A:$J,9,FALSE)</f>
        <v>Vancouver</v>
      </c>
      <c r="O1105" s="21" t="str">
        <f>VLOOKUP($A1105,Location!$A:$J,10,FALSE)</f>
        <v>BC Place</v>
      </c>
      <c r="P1105" s="27">
        <v>1</v>
      </c>
      <c r="Q1105" s="27">
        <v>2</v>
      </c>
      <c r="R1105" s="27" t="str">
        <f t="shared" si="103"/>
        <v>1-2</v>
      </c>
      <c r="S1105" s="21">
        <v>0</v>
      </c>
      <c r="T1105" s="20">
        <f>VLOOKUP($A1105,Database!$A:$Y,10,FALSE)</f>
        <v>148</v>
      </c>
      <c r="U1105" s="20">
        <f>VLOOKUP($A1105,Database!$A:$Y,11,FALSE)</f>
        <v>116</v>
      </c>
      <c r="V1105" s="20">
        <f>VLOOKUP($A1105,Database!$A:$Y,12,FALSE)</f>
        <v>59</v>
      </c>
      <c r="W1105" s="20" t="str">
        <f>VLOOKUP(A1105,Database!A:M,13,FALSE)</f>
        <v>Terminé</v>
      </c>
      <c r="X1105" s="20">
        <f>VLOOKUP($A1105,Database!$A:$Y,20,FALSE)</f>
        <v>1</v>
      </c>
      <c r="Y1105" s="20">
        <f>VLOOKUP($A1105,Database!$A:$Y,21,FALSE)</f>
        <v>3</v>
      </c>
      <c r="Z1105" s="20">
        <f t="shared" si="102"/>
        <v>0</v>
      </c>
      <c r="AA1105" s="20">
        <f t="shared" si="98"/>
        <v>1</v>
      </c>
      <c r="AB1105" s="20">
        <f t="shared" ca="1" si="99"/>
        <v>59</v>
      </c>
      <c r="AC1105" s="20">
        <f t="shared" ca="1" si="100"/>
        <v>0</v>
      </c>
      <c r="AD1105" s="20" t="str">
        <f ca="1">IF(AC1105=0,"",IF(OR(ISBLANK(P1105),ISBLANK(Q1105)),"",IF(ISBLANK(VLOOKUP(A1105,Database!A:AA,22,FALSE)),"",VLOOKUP(A1105,Database!A:AA,22,FALSE))))</f>
        <v/>
      </c>
      <c r="AE1105" s="20">
        <f ca="1">IFERROR(
   IF(
     OR(ISBLANK(P1105),ISBLANK(Q1105)),
     "",
     IF(
       AND(AB1105&lt;&gt;"",OR(W1105="Terminé",W1105="En cours")),
       VLOOKUP(AD1105,Setup_ScoreExactBonus!A:D,4,FALSE),
       0
     )),
  0)</f>
        <v>0</v>
      </c>
      <c r="AF1105" s="21">
        <f t="shared" ca="1" si="101"/>
        <v>59</v>
      </c>
      <c r="AG1105" s="21">
        <f ca="1">SUMIFS(AF$2:AF1105,D$2:D1105,D1105)</f>
        <v>1805</v>
      </c>
    </row>
    <row r="1106" spans="1:33" hidden="1" x14ac:dyDescent="0.35">
      <c r="A1106" s="21">
        <f>IF(ISBLANK(B1106),"",COUNTIF(B$2:B1106,B1106))-1</f>
        <v>40</v>
      </c>
      <c r="B1106" s="27">
        <v>25</v>
      </c>
      <c r="C1106" s="10">
        <f>VLOOKUP($A1106+IF($A1106=0,1,0),Database!$A:$Y,7,FALSE)</f>
        <v>46195.125</v>
      </c>
      <c r="D1106" s="21" t="str">
        <f>VLOOKUP(Pronostics!$B1106,Setup_MPP!$A:$G,3,FALSE)</f>
        <v>leaw0808</v>
      </c>
      <c r="E1106" s="21" t="str">
        <f>VLOOKUP(Pronostics!$B1106,Setup_MPP!$A:$G,2,FALSE)</f>
        <v>Léa WALOCQ</v>
      </c>
      <c r="F1106" s="21" t="str">
        <f>VLOOKUP($B1106,Setup_MPP!$A:$E,4,FALSE)</f>
        <v>#D1B9EB</v>
      </c>
      <c r="G1106" s="21" t="str">
        <f>VLOOKUP($B1106,Setup_MPP!$A:$E,5,FALSE)</f>
        <v>#B58BC7</v>
      </c>
      <c r="H1106" s="21" t="str">
        <f>IFERROR(IF(AND(A1106&gt;=1,A1106&lt;=104),VLOOKUP($A1106,Location!$A:$J,6,FALSE),IF(A1106=0,"Avant l'ouverture",IF(OR(A1106=105,A1106=106),"Bonus"))),"")</f>
        <v>Tour 2</v>
      </c>
      <c r="I1106" s="21" t="str">
        <f>IF(LEFT(H1106,4)="Tour",VLOOKUP(A1106,Database!$A:$C,3,FALSE),"")</f>
        <v>G</v>
      </c>
      <c r="J1106" s="21" t="str">
        <f>VLOOKUP($A1106,Location!$A:$J,7,FALSE)</f>
        <v>Nouvelle-Zélande</v>
      </c>
      <c r="K1106" s="21" t="str">
        <f>IFERROR(VLOOKUP(J1106,Setup_Team!$B:$C,2,FALSE), "TDB")</f>
        <v>NZL</v>
      </c>
      <c r="L1106" s="21" t="str">
        <f>VLOOKUP($A1106,Location!$A:$J,8,FALSE)</f>
        <v>Egypte</v>
      </c>
      <c r="M1106" s="21" t="str">
        <f>IFERROR(VLOOKUP(L1106,Setup_Team!$B:$C,2,FALSE), "TDB")</f>
        <v>EGY</v>
      </c>
      <c r="N1106" s="21" t="str">
        <f>VLOOKUP($A1106,Location!$A:$J,9,FALSE)</f>
        <v>Vancouver</v>
      </c>
      <c r="O1106" s="21" t="str">
        <f>VLOOKUP($A1106,Location!$A:$J,10,FALSE)</f>
        <v>BC Place</v>
      </c>
      <c r="P1106" s="27">
        <v>1</v>
      </c>
      <c r="Q1106" s="27">
        <v>0</v>
      </c>
      <c r="R1106" s="27" t="str">
        <f t="shared" si="103"/>
        <v>1-0</v>
      </c>
      <c r="S1106" s="21">
        <v>0</v>
      </c>
      <c r="T1106" s="20">
        <f>VLOOKUP($A1106,Database!$A:$Y,10,FALSE)</f>
        <v>148</v>
      </c>
      <c r="U1106" s="20">
        <f>VLOOKUP($A1106,Database!$A:$Y,11,FALSE)</f>
        <v>116</v>
      </c>
      <c r="V1106" s="20">
        <f>VLOOKUP($A1106,Database!$A:$Y,12,FALSE)</f>
        <v>59</v>
      </c>
      <c r="W1106" s="20" t="str">
        <f>VLOOKUP(A1106,Database!A:M,13,FALSE)</f>
        <v>Terminé</v>
      </c>
      <c r="X1106" s="20">
        <f>VLOOKUP($A1106,Database!$A:$Y,20,FALSE)</f>
        <v>1</v>
      </c>
      <c r="Y1106" s="20">
        <f>VLOOKUP($A1106,Database!$A:$Y,21,FALSE)</f>
        <v>3</v>
      </c>
      <c r="Z1106" s="20">
        <f t="shared" si="102"/>
        <v>0</v>
      </c>
      <c r="AA1106" s="20">
        <f t="shared" si="98"/>
        <v>0</v>
      </c>
      <c r="AB1106" s="20">
        <f t="shared" ca="1" si="99"/>
        <v>0</v>
      </c>
      <c r="AC1106" s="20">
        <f t="shared" ca="1" si="100"/>
        <v>0</v>
      </c>
      <c r="AD1106" s="20" t="str">
        <f ca="1">IF(AC1106=0,"",IF(OR(ISBLANK(P1106),ISBLANK(Q1106)),"",IF(ISBLANK(VLOOKUP(A1106,Database!A:AA,22,FALSE)),"",VLOOKUP(A1106,Database!A:AA,22,FALSE))))</f>
        <v/>
      </c>
      <c r="AE1106" s="20">
        <f ca="1">IFERROR(
   IF(
     OR(ISBLANK(P1106),ISBLANK(Q1106)),
     "",
     IF(
       AND(AB1106&lt;&gt;"",OR(W1106="Terminé",W1106="En cours")),
       VLOOKUP(AD1106,Setup_ScoreExactBonus!A:D,4,FALSE),
       0
     )),
  0)</f>
        <v>0</v>
      </c>
      <c r="AF1106" s="21">
        <f t="shared" ca="1" si="101"/>
        <v>0</v>
      </c>
      <c r="AG1106" s="21">
        <f ca="1">SUMIFS(AF$2:AF1106,D$2:D1106,D1106)</f>
        <v>1514</v>
      </c>
    </row>
    <row r="1107" spans="1:33" hidden="1" x14ac:dyDescent="0.35">
      <c r="A1107" s="21">
        <f>IF(ISBLANK(B1107),"",COUNTIF(B$2:B1107,B1107))-1</f>
        <v>40</v>
      </c>
      <c r="B1107" s="27">
        <v>26</v>
      </c>
      <c r="C1107" s="10">
        <v>46184.875</v>
      </c>
      <c r="D1107" s="21" t="str">
        <f>VLOOKUP(Pronostics!$B1107,Setup_MPP!$A:$G,3,FALSE)</f>
        <v>Mohamad#5GGG1</v>
      </c>
      <c r="E1107" s="21" t="str">
        <f>VLOOKUP(Pronostics!$B1107,Setup_MPP!$A:$G,2,FALSE)</f>
        <v>Mohamad EL KAWAS</v>
      </c>
      <c r="F1107" s="21" t="str">
        <f>VLOOKUP($B1107,Setup_MPP!$A:$E,4,FALSE)</f>
        <v>#EB8787</v>
      </c>
      <c r="G1107" s="21" t="str">
        <f>VLOOKUP($B1107,Setup_MPP!$A:$E,5,FALSE)</f>
        <v>#368E2C</v>
      </c>
      <c r="H1107" s="21" t="str">
        <f>IFERROR(IF(AND(A1107&gt;=1,A1107&lt;=104),VLOOKUP($A1107,Location!$A:$J,6,FALSE),IF(A1107=0,"Avant l'ouverture",IF(OR(A1107=105,A1107=106),"Bonus"))),"")</f>
        <v>Tour 2</v>
      </c>
      <c r="I1107" s="21" t="str">
        <f>IF(LEFT(H1107,4)="Tour",VLOOKUP(A1107,Database!$A:$C,3,FALSE),"")</f>
        <v>G</v>
      </c>
      <c r="J1107" s="21" t="str">
        <f>VLOOKUP($A1107,Location!$A:$J,7,FALSE)</f>
        <v>Nouvelle-Zélande</v>
      </c>
      <c r="K1107" s="21" t="str">
        <f>IFERROR(VLOOKUP(J1107,Setup_Team!$B:$C,2,FALSE), "TDB")</f>
        <v>NZL</v>
      </c>
      <c r="L1107" s="21" t="str">
        <f>VLOOKUP($A1107,Location!$A:$J,8,FALSE)</f>
        <v>Egypte</v>
      </c>
      <c r="M1107" s="21" t="str">
        <f>IFERROR(VLOOKUP(L1107,Setup_Team!$B:$C,2,FALSE), "TDB")</f>
        <v>EGY</v>
      </c>
      <c r="P1107" s="21">
        <v>1</v>
      </c>
      <c r="Q1107" s="21">
        <v>1</v>
      </c>
      <c r="R1107" s="27" t="str">
        <f t="shared" si="103"/>
        <v>1-1</v>
      </c>
      <c r="S1107" s="21">
        <v>0</v>
      </c>
      <c r="T1107" s="20">
        <f>VLOOKUP($A1107,Database!$A:$Y,10,FALSE)</f>
        <v>148</v>
      </c>
      <c r="U1107" s="20">
        <f>VLOOKUP($A1107,Database!$A:$Y,11,FALSE)</f>
        <v>116</v>
      </c>
      <c r="V1107" s="20">
        <f>VLOOKUP($A1107,Database!$A:$Y,12,FALSE)</f>
        <v>59</v>
      </c>
      <c r="W1107" s="20" t="str">
        <f>VLOOKUP(A1107,Database!A:M,13,FALSE)</f>
        <v>Terminé</v>
      </c>
      <c r="X1107" s="20">
        <f>VLOOKUP($A1107,Database!$A:$Y,20,FALSE)</f>
        <v>1</v>
      </c>
      <c r="Y1107" s="20">
        <f>VLOOKUP($A1107,Database!$A:$Y,21,FALSE)</f>
        <v>3</v>
      </c>
      <c r="Z1107" s="20">
        <f t="shared" si="102"/>
        <v>0</v>
      </c>
      <c r="AA1107" s="20">
        <f t="shared" si="98"/>
        <v>0</v>
      </c>
      <c r="AB1107" s="20">
        <f t="shared" ca="1" si="99"/>
        <v>0</v>
      </c>
      <c r="AC1107" s="20">
        <f t="shared" ca="1" si="100"/>
        <v>0</v>
      </c>
      <c r="AD1107" s="20" t="str">
        <f ca="1">IF(AC1107=0,"",IF(OR(ISBLANK(P1107),ISBLANK(Q1107)),"",IF(ISBLANK(VLOOKUP(A1107,Database!A:AA,22,FALSE)),"",VLOOKUP(A1107,Database!A:AA,22,FALSE))))</f>
        <v/>
      </c>
      <c r="AE1107" s="20">
        <f ca="1">IFERROR(
   IF(
     OR(ISBLANK(P1107),ISBLANK(Q1107)),
     "",
     IF(
       AND(AB1107&lt;&gt;"",OR(W1107="Terminé",W1107="En cours")),
       VLOOKUP(AD1107,Setup_ScoreExactBonus!A:D,4,FALSE),
       0
     )),
  0)</f>
        <v>0</v>
      </c>
      <c r="AF1107" s="21">
        <f t="shared" ca="1" si="101"/>
        <v>0</v>
      </c>
      <c r="AG1107" s="21">
        <f ca="1">SUMIFS(AF$2:AF1107,D$2:D1107,D1107)</f>
        <v>904</v>
      </c>
    </row>
    <row r="1108" spans="1:33" hidden="1" x14ac:dyDescent="0.35">
      <c r="A1108" s="21">
        <f>IF(ISBLANK(B1108),"",COUNTIF(B$2:B1108,B1108))-1</f>
        <v>40</v>
      </c>
      <c r="B1108" s="27">
        <v>27</v>
      </c>
      <c r="C1108" s="10">
        <f>VLOOKUP($A1108+IF($A1108=0,1,0),Database!$A:$Y,7,FALSE)</f>
        <v>46195.125</v>
      </c>
      <c r="D1108" s="21" t="str">
        <f>VLOOKUP(Pronostics!$B1108,Setup_MPP!$A:$G,3,FALSE)</f>
        <v>maryemkappa</v>
      </c>
      <c r="E1108" s="21" t="str">
        <f>VLOOKUP(Pronostics!$B1108,Setup_MPP!$A:$G,2,FALSE)</f>
        <v>Maryem GUIZANI</v>
      </c>
      <c r="F1108" s="21" t="str">
        <f>VLOOKUP($B1108,Setup_MPP!$A:$E,4,FALSE)</f>
        <v>#BCA2F4</v>
      </c>
      <c r="G1108" s="21" t="str">
        <f>VLOOKUP($B1108,Setup_MPP!$A:$E,5,FALSE)</f>
        <v>#6D3DD5</v>
      </c>
      <c r="H1108" s="21" t="str">
        <f>IFERROR(IF(AND(A1108&gt;=1,A1108&lt;=104),VLOOKUP($A1108,Location!$A:$J,6,FALSE),IF(A1108=0,"Avant l'ouverture",IF(OR(A1108=105,A1108=106),"Bonus"))),"")</f>
        <v>Tour 2</v>
      </c>
      <c r="I1108" s="21" t="str">
        <f>IF(LEFT(H1108,4)="Tour",VLOOKUP(A1108,Database!$A:$C,3,FALSE),"")</f>
        <v>G</v>
      </c>
      <c r="J1108" s="21" t="str">
        <f>VLOOKUP($A1108,Location!$A:$J,7,FALSE)</f>
        <v>Nouvelle-Zélande</v>
      </c>
      <c r="K1108" s="21" t="str">
        <f>IFERROR(VLOOKUP(J1108,Setup_Team!$B:$C,2,FALSE), "TDB")</f>
        <v>NZL</v>
      </c>
      <c r="L1108" s="21" t="str">
        <f>VLOOKUP($A1108,Location!$A:$J,8,FALSE)</f>
        <v>Egypte</v>
      </c>
      <c r="M1108" s="21" t="str">
        <f>IFERROR(VLOOKUP(L1108,Setup_Team!$B:$C,2,FALSE), "TDB")</f>
        <v>EGY</v>
      </c>
      <c r="P1108" s="21">
        <v>1</v>
      </c>
      <c r="Q1108" s="21">
        <v>1</v>
      </c>
      <c r="R1108" s="27" t="str">
        <f t="shared" si="103"/>
        <v>1-1</v>
      </c>
      <c r="S1108" s="21">
        <v>0</v>
      </c>
      <c r="T1108" s="20">
        <f>VLOOKUP($A1108,Database!$A:$Y,10,FALSE)</f>
        <v>148</v>
      </c>
      <c r="U1108" s="20">
        <f>VLOOKUP($A1108,Database!$A:$Y,11,FALSE)</f>
        <v>116</v>
      </c>
      <c r="V1108" s="20">
        <f>VLOOKUP($A1108,Database!$A:$Y,12,FALSE)</f>
        <v>59</v>
      </c>
      <c r="W1108" s="20" t="str">
        <f>VLOOKUP(A1108,Database!A:M,13,FALSE)</f>
        <v>Terminé</v>
      </c>
      <c r="X1108" s="20">
        <f>VLOOKUP($A1108,Database!$A:$Y,20,FALSE)</f>
        <v>1</v>
      </c>
      <c r="Y1108" s="20">
        <f>VLOOKUP($A1108,Database!$A:$Y,21,FALSE)</f>
        <v>3</v>
      </c>
      <c r="Z1108" s="20">
        <f t="shared" si="102"/>
        <v>0</v>
      </c>
      <c r="AA1108" s="20">
        <f t="shared" si="98"/>
        <v>0</v>
      </c>
      <c r="AB1108" s="20">
        <f t="shared" ca="1" si="99"/>
        <v>0</v>
      </c>
      <c r="AC1108" s="20">
        <f t="shared" ca="1" si="100"/>
        <v>0</v>
      </c>
      <c r="AD1108" s="20" t="str">
        <f ca="1">IF(AC1108=0,"",IF(OR(ISBLANK(P1108),ISBLANK(Q1108)),"",IF(ISBLANK(VLOOKUP(A1108,Database!A:AA,22,FALSE)),"",VLOOKUP(A1108,Database!A:AA,22,FALSE))))</f>
        <v/>
      </c>
      <c r="AE1108" s="20">
        <f ca="1">IFERROR(
   IF(
     OR(ISBLANK(P1108),ISBLANK(Q1108)),
     "",
     IF(
       AND(AB1108&lt;&gt;"",OR(W1108="Terminé",W1108="En cours")),
       VLOOKUP(AD1108,Setup_ScoreExactBonus!A:D,4,FALSE),
       0
     )),
  0)</f>
        <v>0</v>
      </c>
      <c r="AF1108" s="21">
        <f t="shared" ca="1" si="101"/>
        <v>0</v>
      </c>
      <c r="AG1108" s="21">
        <f ca="1">SUMIFS(AF$2:AF1108,D$2:D1108,D1108)</f>
        <v>643</v>
      </c>
    </row>
    <row r="1109" spans="1:33" hidden="1" x14ac:dyDescent="0.35">
      <c r="A1109" s="21">
        <f>IF(ISBLANK(B1109),"",COUNTIF(B$2:B1109,B1109))-1</f>
        <v>41</v>
      </c>
      <c r="B1109" s="27">
        <v>1</v>
      </c>
      <c r="C1109" s="10">
        <f>VLOOKUP($A1109+IF($A1109=0,1,0),Database!$A:$Y,7,FALSE)</f>
        <v>46195.791666666664</v>
      </c>
      <c r="D1109" s="21" t="str">
        <f>VLOOKUP(Pronostics!$B1109,Setup_MPP!$A:$G,3,FALSE)</f>
        <v>_Nicolas_LM_</v>
      </c>
      <c r="E1109" s="21" t="str">
        <f>VLOOKUP(Pronostics!$B1109,Setup_MPP!$A:$G,2,FALSE)</f>
        <v>Nicolas LE MOUEL</v>
      </c>
      <c r="F1109" s="21" t="str">
        <f>VLOOKUP($B1109,Setup_MPP!$A:$E,4,FALSE)</f>
        <v>#F7C79D</v>
      </c>
      <c r="G1109" s="21" t="str">
        <f>VLOOKUP($B1109,Setup_MPP!$A:$E,5,FALSE)</f>
        <v>#FFBE85</v>
      </c>
      <c r="H1109" s="21" t="str">
        <f>IFERROR(IF(AND(A1109&gt;=1,A1109&lt;=104),VLOOKUP($A1109,Location!$A:$J,6,FALSE),IF(A1109=0,"Avant l'ouverture",IF(OR(A1109=105,A1109=106),"Bonus"))),"")</f>
        <v>Tour 2</v>
      </c>
      <c r="I1109" s="21" t="str">
        <f>IF(LEFT(H1109,4)="Tour",VLOOKUP(A1109,Database!$A:$C,3,FALSE),"")</f>
        <v>J</v>
      </c>
      <c r="J1109" s="21" t="str">
        <f>VLOOKUP($A1109,Location!$A:$J,7,FALSE)</f>
        <v>Argentine</v>
      </c>
      <c r="K1109" s="21" t="str">
        <f>IFERROR(VLOOKUP(J1109,Setup_Team!$B:$C,2,FALSE), "TDB")</f>
        <v>ARG</v>
      </c>
      <c r="L1109" s="21" t="str">
        <f>VLOOKUP($A1109,Location!$A:$J,8,FALSE)</f>
        <v>Autriche</v>
      </c>
      <c r="M1109" s="21" t="str">
        <f>IFERROR(VLOOKUP(L1109,Setup_Team!$B:$C,2,FALSE), "TDB")</f>
        <v>AUT</v>
      </c>
      <c r="N1109" s="21" t="str">
        <f>VLOOKUP($A1109,Location!$A:$J,9,FALSE)</f>
        <v>Arlington, Dallas, Texas</v>
      </c>
      <c r="O1109" s="21" t="str">
        <f>VLOOKUP($A1109,Location!$A:$J,10,FALSE)</f>
        <v>AT&amp;T Stadium</v>
      </c>
      <c r="P1109" s="27">
        <v>2</v>
      </c>
      <c r="Q1109" s="27">
        <v>2</v>
      </c>
      <c r="R1109" s="27" t="str">
        <f t="shared" si="103"/>
        <v>2-2</v>
      </c>
      <c r="S1109" s="21">
        <v>0</v>
      </c>
      <c r="T1109" s="20">
        <f>VLOOKUP($A1109,Database!$A:$Y,10,FALSE)</f>
        <v>63</v>
      </c>
      <c r="U1109" s="20">
        <f>VLOOKUP($A1109,Database!$A:$Y,11,FALSE)</f>
        <v>105</v>
      </c>
      <c r="V1109" s="20">
        <f>VLOOKUP($A1109,Database!$A:$Y,12,FALSE)</f>
        <v>132</v>
      </c>
      <c r="W1109" s="20" t="str">
        <f>VLOOKUP(A1109,Database!A:M,13,FALSE)</f>
        <v>Terminé</v>
      </c>
      <c r="X1109" s="20">
        <f>VLOOKUP($A1109,Database!$A:$Y,20,FALSE)</f>
        <v>2</v>
      </c>
      <c r="Y1109" s="20">
        <f>VLOOKUP($A1109,Database!$A:$Y,21,FALSE)</f>
        <v>0</v>
      </c>
      <c r="Z1109" s="20">
        <f t="shared" si="102"/>
        <v>0</v>
      </c>
      <c r="AA1109" s="20">
        <f t="shared" si="98"/>
        <v>0</v>
      </c>
      <c r="AB1109" s="20">
        <f t="shared" ca="1" si="99"/>
        <v>0</v>
      </c>
      <c r="AC1109" s="20">
        <f t="shared" ca="1" si="100"/>
        <v>0</v>
      </c>
      <c r="AD1109" s="20" t="str">
        <f ca="1">IF(AC1109=0,"",IF(OR(ISBLANK(P1109),ISBLANK(Q1109)),"",IF(ISBLANK(VLOOKUP(A1109,Database!A:AA,22,FALSE)),"",VLOOKUP(A1109,Database!A:AA,22,FALSE))))</f>
        <v/>
      </c>
      <c r="AE1109" s="20">
        <f ca="1">IFERROR(
   IF(
     OR(ISBLANK(P1109),ISBLANK(Q1109)),
     "",
     IF(
       AND(AB1109&lt;&gt;"",OR(W1109="Terminé",W1109="En cours")),
       VLOOKUP(AD1109,Setup_ScoreExactBonus!A:D,4,FALSE),
       0
     )),
  0)</f>
        <v>0</v>
      </c>
      <c r="AF1109" s="21">
        <f t="shared" ca="1" si="101"/>
        <v>0</v>
      </c>
      <c r="AG1109" s="21">
        <f ca="1">SUMIFS(AF$2:AF1109,D$2:D1109,D1109)</f>
        <v>1558</v>
      </c>
    </row>
    <row r="1110" spans="1:33" hidden="1" x14ac:dyDescent="0.35">
      <c r="A1110" s="21">
        <f>IF(ISBLANK(B1110),"",COUNTIF(B$2:B1110,B1110))-1</f>
        <v>41</v>
      </c>
      <c r="B1110" s="27">
        <v>2</v>
      </c>
      <c r="C1110" s="10">
        <f>VLOOKUP($A1110+IF($A1110=0,1,0),Database!$A:$Y,7,FALSE)</f>
        <v>46195.791666666664</v>
      </c>
      <c r="D1110" s="21" t="str">
        <f>VLOOKUP(Pronostics!$B1110,Setup_MPP!$A:$G,3,FALSE)</f>
        <v>leaelaz</v>
      </c>
      <c r="E1110" s="21" t="str">
        <f>VLOOKUP(Pronostics!$B1110,Setup_MPP!$A:$G,2,FALSE)</f>
        <v>Léa EL ASERY</v>
      </c>
      <c r="F1110" s="21" t="str">
        <f>VLOOKUP($B1110,Setup_MPP!$A:$E,4,FALSE)</f>
        <v>#FFBEBE</v>
      </c>
      <c r="G1110" s="21" t="str">
        <f>VLOOKUP($B1110,Setup_MPP!$A:$E,5,FALSE)</f>
        <v>#DF6868</v>
      </c>
      <c r="H1110" s="21" t="str">
        <f>IFERROR(IF(AND(A1110&gt;=1,A1110&lt;=104),VLOOKUP($A1110,Location!$A:$J,6,FALSE),IF(A1110=0,"Avant l'ouverture",IF(OR(A1110=105,A1110=106),"Bonus"))),"")</f>
        <v>Tour 2</v>
      </c>
      <c r="I1110" s="21" t="str">
        <f>IF(LEFT(H1110,4)="Tour",VLOOKUP(A1110,Database!$A:$C,3,FALSE),"")</f>
        <v>J</v>
      </c>
      <c r="J1110" s="21" t="str">
        <f>VLOOKUP($A1110,Location!$A:$J,7,FALSE)</f>
        <v>Argentine</v>
      </c>
      <c r="K1110" s="21" t="str">
        <f>IFERROR(VLOOKUP(J1110,Setup_Team!$B:$C,2,FALSE), "TDB")</f>
        <v>ARG</v>
      </c>
      <c r="L1110" s="21" t="str">
        <f>VLOOKUP($A1110,Location!$A:$J,8,FALSE)</f>
        <v>Autriche</v>
      </c>
      <c r="M1110" s="21" t="str">
        <f>IFERROR(VLOOKUP(L1110,Setup_Team!$B:$C,2,FALSE), "TDB")</f>
        <v>AUT</v>
      </c>
      <c r="N1110" s="21" t="str">
        <f>VLOOKUP($A1110,Location!$A:$J,9,FALSE)</f>
        <v>Arlington, Dallas, Texas</v>
      </c>
      <c r="O1110" s="21" t="str">
        <f>VLOOKUP($A1110,Location!$A:$J,10,FALSE)</f>
        <v>AT&amp;T Stadium</v>
      </c>
      <c r="P1110" s="27">
        <v>2</v>
      </c>
      <c r="Q1110" s="27">
        <v>1</v>
      </c>
      <c r="R1110" s="27" t="str">
        <f t="shared" si="103"/>
        <v>2-1</v>
      </c>
      <c r="S1110" s="21">
        <v>0</v>
      </c>
      <c r="T1110" s="20">
        <f>VLOOKUP($A1110,Database!$A:$Y,10,FALSE)</f>
        <v>63</v>
      </c>
      <c r="U1110" s="20">
        <f>VLOOKUP($A1110,Database!$A:$Y,11,FALSE)</f>
        <v>105</v>
      </c>
      <c r="V1110" s="20">
        <f>VLOOKUP($A1110,Database!$A:$Y,12,FALSE)</f>
        <v>132</v>
      </c>
      <c r="W1110" s="20" t="str">
        <f>VLOOKUP(A1110,Database!A:M,13,FALSE)</f>
        <v>Terminé</v>
      </c>
      <c r="X1110" s="20">
        <f>VLOOKUP($A1110,Database!$A:$Y,20,FALSE)</f>
        <v>2</v>
      </c>
      <c r="Y1110" s="20">
        <f>VLOOKUP($A1110,Database!$A:$Y,21,FALSE)</f>
        <v>0</v>
      </c>
      <c r="Z1110" s="20">
        <f t="shared" si="102"/>
        <v>0</v>
      </c>
      <c r="AA1110" s="20">
        <f t="shared" si="98"/>
        <v>1</v>
      </c>
      <c r="AB1110" s="20">
        <f t="shared" ca="1" si="99"/>
        <v>63</v>
      </c>
      <c r="AC1110" s="20">
        <f t="shared" ca="1" si="100"/>
        <v>0</v>
      </c>
      <c r="AD1110" s="20" t="str">
        <f ca="1">IF(AC1110=0,"",IF(OR(ISBLANK(P1110),ISBLANK(Q1110)),"",IF(ISBLANK(VLOOKUP(A1110,Database!A:AA,22,FALSE)),"",VLOOKUP(A1110,Database!A:AA,22,FALSE))))</f>
        <v/>
      </c>
      <c r="AE1110" s="20">
        <f ca="1">IFERROR(
   IF(
     OR(ISBLANK(P1110),ISBLANK(Q1110)),
     "",
     IF(
       AND(AB1110&lt;&gt;"",OR(W1110="Terminé",W1110="En cours")),
       VLOOKUP(AD1110,Setup_ScoreExactBonus!A:D,4,FALSE),
       0
     )),
  0)</f>
        <v>0</v>
      </c>
      <c r="AF1110" s="21">
        <f t="shared" ca="1" si="101"/>
        <v>63</v>
      </c>
      <c r="AG1110" s="21">
        <f ca="1">SUMIFS(AF$2:AF1110,D$2:D1110,D1110)</f>
        <v>1690</v>
      </c>
    </row>
    <row r="1111" spans="1:33" hidden="1" x14ac:dyDescent="0.35">
      <c r="A1111" s="21">
        <f>IF(ISBLANK(B1111),"",COUNTIF(B$2:B1111,B1111))-1</f>
        <v>41</v>
      </c>
      <c r="B1111" s="27">
        <v>3</v>
      </c>
      <c r="C1111" s="10">
        <f>VLOOKUP($A1111+IF($A1111=0,1,0),Database!$A:$Y,7,FALSE)</f>
        <v>46195.791666666664</v>
      </c>
      <c r="D1111" s="21" t="str">
        <f>VLOOKUP(Pronostics!$B1111,Setup_MPP!$A:$G,3,FALSE)</f>
        <v>PasMetalleux</v>
      </c>
      <c r="E1111" s="21" t="str">
        <f>VLOOKUP(Pronostics!$B1111,Setup_MPP!$A:$G,2,FALSE)</f>
        <v>Elwenn JOUBREL</v>
      </c>
      <c r="F1111" s="21" t="str">
        <f>VLOOKUP($B1111,Setup_MPP!$A:$E,4,FALSE)</f>
        <v>#F5C7FC</v>
      </c>
      <c r="G1111" s="21" t="str">
        <f>VLOOKUP($B1111,Setup_MPP!$A:$E,5,FALSE)</f>
        <v>#C489CF</v>
      </c>
      <c r="H1111" s="21" t="str">
        <f>IFERROR(IF(AND(A1111&gt;=1,A1111&lt;=104),VLOOKUP($A1111,Location!$A:$J,6,FALSE),IF(A1111=0,"Avant l'ouverture",IF(OR(A1111=105,A1111=106),"Bonus"))),"")</f>
        <v>Tour 2</v>
      </c>
      <c r="I1111" s="21" t="str">
        <f>IF(LEFT(H1111,4)="Tour",VLOOKUP(A1111,Database!$A:$C,3,FALSE),"")</f>
        <v>J</v>
      </c>
      <c r="J1111" s="21" t="str">
        <f>VLOOKUP($A1111,Location!$A:$J,7,FALSE)</f>
        <v>Argentine</v>
      </c>
      <c r="K1111" s="21" t="str">
        <f>IFERROR(VLOOKUP(J1111,Setup_Team!$B:$C,2,FALSE), "TDB")</f>
        <v>ARG</v>
      </c>
      <c r="L1111" s="21" t="str">
        <f>VLOOKUP($A1111,Location!$A:$J,8,FALSE)</f>
        <v>Autriche</v>
      </c>
      <c r="M1111" s="21" t="str">
        <f>IFERROR(VLOOKUP(L1111,Setup_Team!$B:$C,2,FALSE), "TDB")</f>
        <v>AUT</v>
      </c>
      <c r="N1111" s="21" t="str">
        <f>VLOOKUP($A1111,Location!$A:$J,9,FALSE)</f>
        <v>Arlington, Dallas, Texas</v>
      </c>
      <c r="O1111" s="21" t="str">
        <f>VLOOKUP($A1111,Location!$A:$J,10,FALSE)</f>
        <v>AT&amp;T Stadium</v>
      </c>
      <c r="P1111" s="27">
        <v>2</v>
      </c>
      <c r="Q1111" s="27">
        <v>1</v>
      </c>
      <c r="R1111" s="27" t="str">
        <f t="shared" si="103"/>
        <v>2-1</v>
      </c>
      <c r="S1111" s="21">
        <v>0</v>
      </c>
      <c r="T1111" s="20">
        <f>VLOOKUP($A1111,Database!$A:$Y,10,FALSE)</f>
        <v>63</v>
      </c>
      <c r="U1111" s="20">
        <f>VLOOKUP($A1111,Database!$A:$Y,11,FALSE)</f>
        <v>105</v>
      </c>
      <c r="V1111" s="20">
        <f>VLOOKUP($A1111,Database!$A:$Y,12,FALSE)</f>
        <v>132</v>
      </c>
      <c r="W1111" s="20" t="str">
        <f>VLOOKUP(A1111,Database!A:M,13,FALSE)</f>
        <v>Terminé</v>
      </c>
      <c r="X1111" s="20">
        <f>VLOOKUP($A1111,Database!$A:$Y,20,FALSE)</f>
        <v>2</v>
      </c>
      <c r="Y1111" s="20">
        <f>VLOOKUP($A1111,Database!$A:$Y,21,FALSE)</f>
        <v>0</v>
      </c>
      <c r="Z1111" s="20">
        <f t="shared" si="102"/>
        <v>0</v>
      </c>
      <c r="AA1111" s="20">
        <f t="shared" si="98"/>
        <v>1</v>
      </c>
      <c r="AB1111" s="20">
        <f t="shared" ca="1" si="99"/>
        <v>63</v>
      </c>
      <c r="AC1111" s="20">
        <f t="shared" ca="1" si="100"/>
        <v>0</v>
      </c>
      <c r="AD1111" s="20" t="str">
        <f ca="1">IF(AC1111=0,"",IF(OR(ISBLANK(P1111),ISBLANK(Q1111)),"",IF(ISBLANK(VLOOKUP(A1111,Database!A:AA,22,FALSE)),"",VLOOKUP(A1111,Database!A:AA,22,FALSE))))</f>
        <v/>
      </c>
      <c r="AE1111" s="20">
        <f ca="1">IFERROR(
   IF(
     OR(ISBLANK(P1111),ISBLANK(Q1111)),
     "",
     IF(
       AND(AB1111&lt;&gt;"",OR(W1111="Terminé",W1111="En cours")),
       VLOOKUP(AD1111,Setup_ScoreExactBonus!A:D,4,FALSE),
       0
     )),
  0)</f>
        <v>0</v>
      </c>
      <c r="AF1111" s="21">
        <f t="shared" ca="1" si="101"/>
        <v>63</v>
      </c>
      <c r="AG1111" s="21">
        <f ca="1">SUMIFS(AF$2:AF1111,D$2:D1111,D1111)</f>
        <v>1773</v>
      </c>
    </row>
    <row r="1112" spans="1:33" hidden="1" x14ac:dyDescent="0.35">
      <c r="A1112" s="21">
        <f>IF(ISBLANK(B1112),"",COUNTIF(B$2:B1112,B1112))-1</f>
        <v>41</v>
      </c>
      <c r="B1112" s="27">
        <v>4</v>
      </c>
      <c r="C1112" s="10">
        <f>VLOOKUP($A1112+IF($A1112=0,1,0),Database!$A:$Y,7,FALSE)</f>
        <v>46195.791666666664</v>
      </c>
      <c r="D1112" s="21" t="str">
        <f>VLOOKUP(Pronostics!$B1112,Setup_MPP!$A:$G,3,FALSE)</f>
        <v>Popo444</v>
      </c>
      <c r="E1112" s="21" t="str">
        <f>VLOOKUP(Pronostics!$B1112,Setup_MPP!$A:$G,2,FALSE)</f>
        <v>Pauline OLIVIER</v>
      </c>
      <c r="F1112" s="21" t="str">
        <f>VLOOKUP($B1112,Setup_MPP!$A:$E,4,FALSE)</f>
        <v>#A5EA7F</v>
      </c>
      <c r="G1112" s="21" t="str">
        <f>VLOOKUP($B1112,Setup_MPP!$A:$E,5,FALSE)</f>
        <v>#80C65A</v>
      </c>
      <c r="H1112" s="21" t="str">
        <f>IFERROR(IF(AND(A1112&gt;=1,A1112&lt;=104),VLOOKUP($A1112,Location!$A:$J,6,FALSE),IF(A1112=0,"Avant l'ouverture",IF(OR(A1112=105,A1112=106),"Bonus"))),"")</f>
        <v>Tour 2</v>
      </c>
      <c r="I1112" s="21" t="str">
        <f>IF(LEFT(H1112,4)="Tour",VLOOKUP(A1112,Database!$A:$C,3,FALSE),"")</f>
        <v>J</v>
      </c>
      <c r="J1112" s="21" t="str">
        <f>VLOOKUP($A1112,Location!$A:$J,7,FALSE)</f>
        <v>Argentine</v>
      </c>
      <c r="K1112" s="21" t="str">
        <f>IFERROR(VLOOKUP(J1112,Setup_Team!$B:$C,2,FALSE), "TDB")</f>
        <v>ARG</v>
      </c>
      <c r="L1112" s="21" t="str">
        <f>VLOOKUP($A1112,Location!$A:$J,8,FALSE)</f>
        <v>Autriche</v>
      </c>
      <c r="M1112" s="21" t="str">
        <f>IFERROR(VLOOKUP(L1112,Setup_Team!$B:$C,2,FALSE), "TDB")</f>
        <v>AUT</v>
      </c>
      <c r="N1112" s="21" t="str">
        <f>VLOOKUP($A1112,Location!$A:$J,9,FALSE)</f>
        <v>Arlington, Dallas, Texas</v>
      </c>
      <c r="O1112" s="21" t="str">
        <f>VLOOKUP($A1112,Location!$A:$J,10,FALSE)</f>
        <v>AT&amp;T Stadium</v>
      </c>
      <c r="P1112" s="27">
        <v>2</v>
      </c>
      <c r="Q1112" s="27">
        <v>0</v>
      </c>
      <c r="R1112" s="27" t="str">
        <f t="shared" si="103"/>
        <v>2-0</v>
      </c>
      <c r="S1112" s="21">
        <v>0</v>
      </c>
      <c r="T1112" s="20">
        <f>VLOOKUP($A1112,Database!$A:$Y,10,FALSE)</f>
        <v>63</v>
      </c>
      <c r="U1112" s="20">
        <f>VLOOKUP($A1112,Database!$A:$Y,11,FALSE)</f>
        <v>105</v>
      </c>
      <c r="V1112" s="20">
        <f>VLOOKUP($A1112,Database!$A:$Y,12,FALSE)</f>
        <v>132</v>
      </c>
      <c r="W1112" s="20" t="str">
        <f>VLOOKUP(A1112,Database!A:M,13,FALSE)</f>
        <v>Terminé</v>
      </c>
      <c r="X1112" s="20">
        <f>VLOOKUP($A1112,Database!$A:$Y,20,FALSE)</f>
        <v>2</v>
      </c>
      <c r="Y1112" s="20">
        <f>VLOOKUP($A1112,Database!$A:$Y,21,FALSE)</f>
        <v>0</v>
      </c>
      <c r="Z1112" s="20">
        <f t="shared" si="102"/>
        <v>0</v>
      </c>
      <c r="AA1112" s="20">
        <f t="shared" si="98"/>
        <v>1</v>
      </c>
      <c r="AB1112" s="20">
        <f t="shared" ca="1" si="99"/>
        <v>63</v>
      </c>
      <c r="AC1112" s="20">
        <f t="shared" ca="1" si="100"/>
        <v>1</v>
      </c>
      <c r="AD1112" s="20" t="str">
        <f ca="1">IF(AC1112=0,"",IF(OR(ISBLANK(P1112),ISBLANK(Q1112)),"",IF(ISBLANK(VLOOKUP(A1112,Database!A:AA,22,FALSE)),"",VLOOKUP(A1112,Database!A:AA,22,FALSE))))</f>
        <v>Rare</v>
      </c>
      <c r="AE1112" s="20">
        <f ca="1">IFERROR(
   IF(
     OR(ISBLANK(P1112),ISBLANK(Q1112)),
     "",
     IF(
       AND(AB1112&lt;&gt;"",OR(W1112="Terminé",W1112="En cours")),
       VLOOKUP(AD1112,Setup_ScoreExactBonus!A:D,4,FALSE),
       0
     )),
  0)</f>
        <v>30</v>
      </c>
      <c r="AF1112" s="21">
        <f t="shared" ca="1" si="101"/>
        <v>93</v>
      </c>
      <c r="AG1112" s="21">
        <f ca="1">SUMIFS(AF$2:AF1112,D$2:D1112,D1112)</f>
        <v>1325</v>
      </c>
    </row>
    <row r="1113" spans="1:33" hidden="1" x14ac:dyDescent="0.35">
      <c r="A1113" s="21">
        <f>IF(ISBLANK(B1113),"",COUNTIF(B$2:B1113,B1113))-1</f>
        <v>41</v>
      </c>
      <c r="B1113" s="27">
        <v>5</v>
      </c>
      <c r="C1113" s="10">
        <f>VLOOKUP($A1113+IF($A1113=0,1,0),Database!$A:$Y,7,FALSE)</f>
        <v>46195.791666666664</v>
      </c>
      <c r="D1113" s="21" t="str">
        <f>VLOOKUP(Pronostics!$B1113,Setup_MPP!$A:$G,3,FALSE)</f>
        <v>_Jujul</v>
      </c>
      <c r="E1113" s="21" t="str">
        <f>VLOOKUP(Pronostics!$B1113,Setup_MPP!$A:$G,2,FALSE)</f>
        <v>Julie BOISSIERE</v>
      </c>
      <c r="F1113" s="21" t="str">
        <f>VLOOKUP($B1113,Setup_MPP!$A:$E,4,FALSE)</f>
        <v>#D890FF</v>
      </c>
      <c r="G1113" s="21" t="str">
        <f>VLOOKUP($B1113,Setup_MPP!$A:$E,5,FALSE)</f>
        <v>#B750EF</v>
      </c>
      <c r="H1113" s="21" t="str">
        <f>IFERROR(IF(AND(A1113&gt;=1,A1113&lt;=104),VLOOKUP($A1113,Location!$A:$J,6,FALSE),IF(A1113=0,"Avant l'ouverture",IF(OR(A1113=105,A1113=106),"Bonus"))),"")</f>
        <v>Tour 2</v>
      </c>
      <c r="I1113" s="21" t="str">
        <f>IF(LEFT(H1113,4)="Tour",VLOOKUP(A1113,Database!$A:$C,3,FALSE),"")</f>
        <v>J</v>
      </c>
      <c r="J1113" s="21" t="str">
        <f>VLOOKUP($A1113,Location!$A:$J,7,FALSE)</f>
        <v>Argentine</v>
      </c>
      <c r="K1113" s="21" t="str">
        <f>IFERROR(VLOOKUP(J1113,Setup_Team!$B:$C,2,FALSE), "TDB")</f>
        <v>ARG</v>
      </c>
      <c r="L1113" s="21" t="str">
        <f>VLOOKUP($A1113,Location!$A:$J,8,FALSE)</f>
        <v>Autriche</v>
      </c>
      <c r="M1113" s="21" t="str">
        <f>IFERROR(VLOOKUP(L1113,Setup_Team!$B:$C,2,FALSE), "TDB")</f>
        <v>AUT</v>
      </c>
      <c r="N1113" s="21" t="str">
        <f>VLOOKUP($A1113,Location!$A:$J,9,FALSE)</f>
        <v>Arlington, Dallas, Texas</v>
      </c>
      <c r="O1113" s="21" t="str">
        <f>VLOOKUP($A1113,Location!$A:$J,10,FALSE)</f>
        <v>AT&amp;T Stadium</v>
      </c>
      <c r="P1113" s="27">
        <v>3</v>
      </c>
      <c r="Q1113" s="27">
        <v>1</v>
      </c>
      <c r="R1113" s="27" t="str">
        <f t="shared" si="103"/>
        <v>3-1</v>
      </c>
      <c r="S1113" s="21">
        <v>0</v>
      </c>
      <c r="T1113" s="20">
        <f>VLOOKUP($A1113,Database!$A:$Y,10,FALSE)</f>
        <v>63</v>
      </c>
      <c r="U1113" s="20">
        <f>VLOOKUP($A1113,Database!$A:$Y,11,FALSE)</f>
        <v>105</v>
      </c>
      <c r="V1113" s="20">
        <f>VLOOKUP($A1113,Database!$A:$Y,12,FALSE)</f>
        <v>132</v>
      </c>
      <c r="W1113" s="20" t="str">
        <f>VLOOKUP(A1113,Database!A:M,13,FALSE)</f>
        <v>Terminé</v>
      </c>
      <c r="X1113" s="20">
        <f>VLOOKUP($A1113,Database!$A:$Y,20,FALSE)</f>
        <v>2</v>
      </c>
      <c r="Y1113" s="20">
        <f>VLOOKUP($A1113,Database!$A:$Y,21,FALSE)</f>
        <v>0</v>
      </c>
      <c r="Z1113" s="20">
        <f t="shared" si="102"/>
        <v>0</v>
      </c>
      <c r="AA1113" s="20">
        <f t="shared" si="98"/>
        <v>1</v>
      </c>
      <c r="AB1113" s="20">
        <f t="shared" ca="1" si="99"/>
        <v>63</v>
      </c>
      <c r="AC1113" s="20">
        <f t="shared" ca="1" si="100"/>
        <v>0</v>
      </c>
      <c r="AD1113" s="20" t="str">
        <f ca="1">IF(AC1113=0,"",IF(OR(ISBLANK(P1113),ISBLANK(Q1113)),"",IF(ISBLANK(VLOOKUP(A1113,Database!A:AA,22,FALSE)),"",VLOOKUP(A1113,Database!A:AA,22,FALSE))))</f>
        <v/>
      </c>
      <c r="AE1113" s="20">
        <f ca="1">IFERROR(
   IF(
     OR(ISBLANK(P1113),ISBLANK(Q1113)),
     "",
     IF(
       AND(AB1113&lt;&gt;"",OR(W1113="Terminé",W1113="En cours")),
       VLOOKUP(AD1113,Setup_ScoreExactBonus!A:D,4,FALSE),
       0
     )),
  0)</f>
        <v>0</v>
      </c>
      <c r="AF1113" s="21">
        <f t="shared" ca="1" si="101"/>
        <v>63</v>
      </c>
      <c r="AG1113" s="21">
        <f ca="1">SUMIFS(AF$2:AF1113,D$2:D1113,D1113)</f>
        <v>1059</v>
      </c>
    </row>
    <row r="1114" spans="1:33" hidden="1" x14ac:dyDescent="0.35">
      <c r="A1114" s="21">
        <f>IF(ISBLANK(B1114),"",COUNTIF(B$2:B1114,B1114))-1</f>
        <v>41</v>
      </c>
      <c r="B1114" s="27">
        <v>6</v>
      </c>
      <c r="C1114" s="10">
        <f>VLOOKUP($A1114+IF($A1114=0,1,0),Database!$A:$Y,7,FALSE)</f>
        <v>46195.791666666664</v>
      </c>
      <c r="D1114" s="21" t="str">
        <f>VLOOKUP(Pronostics!$B1114,Setup_MPP!$A:$G,3,FALSE)</f>
        <v>Julay</v>
      </c>
      <c r="E1114" s="21" t="str">
        <f>VLOOKUP(Pronostics!$B1114,Setup_MPP!$A:$G,2,FALSE)</f>
        <v>Julie BOUCHARD</v>
      </c>
      <c r="F1114" s="21" t="str">
        <f>VLOOKUP($B1114,Setup_MPP!$A:$E,4,FALSE)</f>
        <v>#A6F7B1</v>
      </c>
      <c r="G1114" s="21" t="str">
        <f>VLOOKUP($B1114,Setup_MPP!$A:$E,5,FALSE)</f>
        <v>#6EC179</v>
      </c>
      <c r="H1114" s="21" t="str">
        <f>IFERROR(IF(AND(A1114&gt;=1,A1114&lt;=104),VLOOKUP($A1114,Location!$A:$J,6,FALSE),IF(A1114=0,"Avant l'ouverture",IF(OR(A1114=105,A1114=106),"Bonus"))),"")</f>
        <v>Tour 2</v>
      </c>
      <c r="I1114" s="21" t="str">
        <f>IF(LEFT(H1114,4)="Tour",VLOOKUP(A1114,Database!$A:$C,3,FALSE),"")</f>
        <v>J</v>
      </c>
      <c r="J1114" s="21" t="str">
        <f>VLOOKUP($A1114,Location!$A:$J,7,FALSE)</f>
        <v>Argentine</v>
      </c>
      <c r="K1114" s="21" t="str">
        <f>IFERROR(VLOOKUP(J1114,Setup_Team!$B:$C,2,FALSE), "TDB")</f>
        <v>ARG</v>
      </c>
      <c r="L1114" s="21" t="str">
        <f>VLOOKUP($A1114,Location!$A:$J,8,FALSE)</f>
        <v>Autriche</v>
      </c>
      <c r="M1114" s="21" t="str">
        <f>IFERROR(VLOOKUP(L1114,Setup_Team!$B:$C,2,FALSE), "TDB")</f>
        <v>AUT</v>
      </c>
      <c r="N1114" s="21" t="str">
        <f>VLOOKUP($A1114,Location!$A:$J,9,FALSE)</f>
        <v>Arlington, Dallas, Texas</v>
      </c>
      <c r="O1114" s="21" t="str">
        <f>VLOOKUP($A1114,Location!$A:$J,10,FALSE)</f>
        <v>AT&amp;T Stadium</v>
      </c>
      <c r="P1114" s="27">
        <v>3</v>
      </c>
      <c r="Q1114" s="27">
        <v>1</v>
      </c>
      <c r="R1114" s="27" t="str">
        <f t="shared" si="103"/>
        <v>3-1</v>
      </c>
      <c r="S1114" s="21">
        <v>0</v>
      </c>
      <c r="T1114" s="20">
        <f>VLOOKUP($A1114,Database!$A:$Y,10,FALSE)</f>
        <v>63</v>
      </c>
      <c r="U1114" s="20">
        <f>VLOOKUP($A1114,Database!$A:$Y,11,FALSE)</f>
        <v>105</v>
      </c>
      <c r="V1114" s="20">
        <f>VLOOKUP($A1114,Database!$A:$Y,12,FALSE)</f>
        <v>132</v>
      </c>
      <c r="W1114" s="20" t="str">
        <f>VLOOKUP(A1114,Database!A:M,13,FALSE)</f>
        <v>Terminé</v>
      </c>
      <c r="X1114" s="20">
        <f>VLOOKUP($A1114,Database!$A:$Y,20,FALSE)</f>
        <v>2</v>
      </c>
      <c r="Y1114" s="20">
        <f>VLOOKUP($A1114,Database!$A:$Y,21,FALSE)</f>
        <v>0</v>
      </c>
      <c r="Z1114" s="20">
        <f t="shared" si="102"/>
        <v>0</v>
      </c>
      <c r="AA1114" s="20">
        <f t="shared" si="98"/>
        <v>1</v>
      </c>
      <c r="AB1114" s="20">
        <f t="shared" ca="1" si="99"/>
        <v>63</v>
      </c>
      <c r="AC1114" s="20">
        <f t="shared" ca="1" si="100"/>
        <v>0</v>
      </c>
      <c r="AD1114" s="20" t="str">
        <f ca="1">IF(AC1114=0,"",IF(OR(ISBLANK(P1114),ISBLANK(Q1114)),"",IF(ISBLANK(VLOOKUP(A1114,Database!A:AA,22,FALSE)),"",VLOOKUP(A1114,Database!A:AA,22,FALSE))))</f>
        <v/>
      </c>
      <c r="AE1114" s="20">
        <f ca="1">IFERROR(
   IF(
     OR(ISBLANK(P1114),ISBLANK(Q1114)),
     "",
     IF(
       AND(AB1114&lt;&gt;"",OR(W1114="Terminé",W1114="En cours")),
       VLOOKUP(AD1114,Setup_ScoreExactBonus!A:D,4,FALSE),
       0
     )),
  0)</f>
        <v>0</v>
      </c>
      <c r="AF1114" s="21">
        <f t="shared" ca="1" si="101"/>
        <v>63</v>
      </c>
      <c r="AG1114" s="21">
        <f ca="1">SUMIFS(AF$2:AF1114,D$2:D1114,D1114)</f>
        <v>1597</v>
      </c>
    </row>
    <row r="1115" spans="1:33" hidden="1" x14ac:dyDescent="0.35">
      <c r="A1115" s="21">
        <f>IF(ISBLANK(B1115),"",COUNTIF(B$2:B1115,B1115))-1</f>
        <v>41</v>
      </c>
      <c r="B1115" s="27">
        <v>7</v>
      </c>
      <c r="C1115" s="10">
        <f>VLOOKUP($A1115+IF($A1115=0,1,0),Database!$A:$Y,7,FALSE)</f>
        <v>46195.791666666664</v>
      </c>
      <c r="D1115" s="21" t="str">
        <f>VLOOKUP(Pronostics!$B1115,Setup_MPP!$A:$G,3,FALSE)</f>
        <v>__Vince__</v>
      </c>
      <c r="E1115" s="21" t="str">
        <f>VLOOKUP(Pronostics!$B1115,Setup_MPP!$A:$G,2,FALSE)</f>
        <v>Vincent FRAYSSE</v>
      </c>
      <c r="F1115" s="21" t="str">
        <f>VLOOKUP($B1115,Setup_MPP!$A:$E,4,FALSE)</f>
        <v>#B2EAE8</v>
      </c>
      <c r="G1115" s="21" t="str">
        <f>VLOOKUP($B1115,Setup_MPP!$A:$E,5,FALSE)</f>
        <v>#6CB4B1</v>
      </c>
      <c r="H1115" s="21" t="str">
        <f>IFERROR(IF(AND(A1115&gt;=1,A1115&lt;=104),VLOOKUP($A1115,Location!$A:$J,6,FALSE),IF(A1115=0,"Avant l'ouverture",IF(OR(A1115=105,A1115=106),"Bonus"))),"")</f>
        <v>Tour 2</v>
      </c>
      <c r="I1115" s="21" t="str">
        <f>IF(LEFT(H1115,4)="Tour",VLOOKUP(A1115,Database!$A:$C,3,FALSE),"")</f>
        <v>J</v>
      </c>
      <c r="J1115" s="21" t="str">
        <f>VLOOKUP($A1115,Location!$A:$J,7,FALSE)</f>
        <v>Argentine</v>
      </c>
      <c r="K1115" s="21" t="str">
        <f>IFERROR(VLOOKUP(J1115,Setup_Team!$B:$C,2,FALSE), "TDB")</f>
        <v>ARG</v>
      </c>
      <c r="L1115" s="21" t="str">
        <f>VLOOKUP($A1115,Location!$A:$J,8,FALSE)</f>
        <v>Autriche</v>
      </c>
      <c r="M1115" s="21" t="str">
        <f>IFERROR(VLOOKUP(L1115,Setup_Team!$B:$C,2,FALSE), "TDB")</f>
        <v>AUT</v>
      </c>
      <c r="N1115" s="21" t="str">
        <f>VLOOKUP($A1115,Location!$A:$J,9,FALSE)</f>
        <v>Arlington, Dallas, Texas</v>
      </c>
      <c r="O1115" s="21" t="str">
        <f>VLOOKUP($A1115,Location!$A:$J,10,FALSE)</f>
        <v>AT&amp;T Stadium</v>
      </c>
      <c r="P1115" s="27">
        <v>2</v>
      </c>
      <c r="Q1115" s="27">
        <v>1</v>
      </c>
      <c r="R1115" s="27" t="str">
        <f t="shared" si="103"/>
        <v>2-1</v>
      </c>
      <c r="S1115" s="21">
        <v>0</v>
      </c>
      <c r="T1115" s="20">
        <f>VLOOKUP($A1115,Database!$A:$Y,10,FALSE)</f>
        <v>63</v>
      </c>
      <c r="U1115" s="20">
        <f>VLOOKUP($A1115,Database!$A:$Y,11,FALSE)</f>
        <v>105</v>
      </c>
      <c r="V1115" s="20">
        <f>VLOOKUP($A1115,Database!$A:$Y,12,FALSE)</f>
        <v>132</v>
      </c>
      <c r="W1115" s="20" t="str">
        <f>VLOOKUP(A1115,Database!A:M,13,FALSE)</f>
        <v>Terminé</v>
      </c>
      <c r="X1115" s="20">
        <f>VLOOKUP($A1115,Database!$A:$Y,20,FALSE)</f>
        <v>2</v>
      </c>
      <c r="Y1115" s="20">
        <f>VLOOKUP($A1115,Database!$A:$Y,21,FALSE)</f>
        <v>0</v>
      </c>
      <c r="Z1115" s="20">
        <f t="shared" si="102"/>
        <v>0</v>
      </c>
      <c r="AA1115" s="20">
        <f t="shared" si="98"/>
        <v>1</v>
      </c>
      <c r="AB1115" s="20">
        <f t="shared" ca="1" si="99"/>
        <v>63</v>
      </c>
      <c r="AC1115" s="20">
        <f t="shared" ca="1" si="100"/>
        <v>0</v>
      </c>
      <c r="AD1115" s="20" t="str">
        <f ca="1">IF(AC1115=0,"",IF(OR(ISBLANK(P1115),ISBLANK(Q1115)),"",IF(ISBLANK(VLOOKUP(A1115,Database!A:AA,22,FALSE)),"",VLOOKUP(A1115,Database!A:AA,22,FALSE))))</f>
        <v/>
      </c>
      <c r="AE1115" s="20">
        <f ca="1">IFERROR(
   IF(
     OR(ISBLANK(P1115),ISBLANK(Q1115)),
     "",
     IF(
       AND(AB1115&lt;&gt;"",OR(W1115="Terminé",W1115="En cours")),
       VLOOKUP(AD1115,Setup_ScoreExactBonus!A:D,4,FALSE),
       0
     )),
  0)</f>
        <v>0</v>
      </c>
      <c r="AF1115" s="21">
        <f t="shared" ca="1" si="101"/>
        <v>63</v>
      </c>
      <c r="AG1115" s="21">
        <f ca="1">SUMIFS(AF$2:AF1115,D$2:D1115,D1115)</f>
        <v>1057</v>
      </c>
    </row>
    <row r="1116" spans="1:33" hidden="1" x14ac:dyDescent="0.35">
      <c r="A1116" s="21">
        <f>IF(ISBLANK(B1116),"",COUNTIF(B$2:B1116,B1116))-1</f>
        <v>41</v>
      </c>
      <c r="B1116" s="27">
        <v>8</v>
      </c>
      <c r="C1116" s="10">
        <f>VLOOKUP($A1116+IF($A1116=0,1,0),Database!$A:$Y,7,FALSE)</f>
        <v>46195.791666666664</v>
      </c>
      <c r="D1116" s="21" t="str">
        <f>VLOOKUP(Pronostics!$B1116,Setup_MPP!$A:$G,3,FALSE)</f>
        <v>Louuiiis</v>
      </c>
      <c r="E1116" s="21" t="str">
        <f>VLOOKUP(Pronostics!$B1116,Setup_MPP!$A:$G,2,FALSE)</f>
        <v>Louis HARLE</v>
      </c>
      <c r="F1116" s="21" t="str">
        <f>VLOOKUP($B1116,Setup_MPP!$A:$E,4,FALSE)</f>
        <v>#EEF7B1</v>
      </c>
      <c r="G1116" s="21" t="str">
        <f>VLOOKUP($B1116,Setup_MPP!$A:$E,5,FALSE)</f>
        <v>#C1CB7D</v>
      </c>
      <c r="H1116" s="21" t="str">
        <f>IFERROR(IF(AND(A1116&gt;=1,A1116&lt;=104),VLOOKUP($A1116,Location!$A:$J,6,FALSE),IF(A1116=0,"Avant l'ouverture",IF(OR(A1116=105,A1116=106),"Bonus"))),"")</f>
        <v>Tour 2</v>
      </c>
      <c r="I1116" s="21" t="str">
        <f>IF(LEFT(H1116,4)="Tour",VLOOKUP(A1116,Database!$A:$C,3,FALSE),"")</f>
        <v>J</v>
      </c>
      <c r="J1116" s="21" t="str">
        <f>VLOOKUP($A1116,Location!$A:$J,7,FALSE)</f>
        <v>Argentine</v>
      </c>
      <c r="K1116" s="21" t="str">
        <f>IFERROR(VLOOKUP(J1116,Setup_Team!$B:$C,2,FALSE), "TDB")</f>
        <v>ARG</v>
      </c>
      <c r="L1116" s="21" t="str">
        <f>VLOOKUP($A1116,Location!$A:$J,8,FALSE)</f>
        <v>Autriche</v>
      </c>
      <c r="M1116" s="21" t="str">
        <f>IFERROR(VLOOKUP(L1116,Setup_Team!$B:$C,2,FALSE), "TDB")</f>
        <v>AUT</v>
      </c>
      <c r="N1116" s="21" t="str">
        <f>VLOOKUP($A1116,Location!$A:$J,9,FALSE)</f>
        <v>Arlington, Dallas, Texas</v>
      </c>
      <c r="O1116" s="21" t="str">
        <f>VLOOKUP($A1116,Location!$A:$J,10,FALSE)</f>
        <v>AT&amp;T Stadium</v>
      </c>
      <c r="P1116" s="27">
        <v>2</v>
      </c>
      <c r="Q1116" s="27">
        <v>0</v>
      </c>
      <c r="R1116" s="27" t="str">
        <f t="shared" si="103"/>
        <v>2-0</v>
      </c>
      <c r="S1116" s="21">
        <v>0</v>
      </c>
      <c r="T1116" s="20">
        <f>VLOOKUP($A1116,Database!$A:$Y,10,FALSE)</f>
        <v>63</v>
      </c>
      <c r="U1116" s="20">
        <f>VLOOKUP($A1116,Database!$A:$Y,11,FALSE)</f>
        <v>105</v>
      </c>
      <c r="V1116" s="20">
        <f>VLOOKUP($A1116,Database!$A:$Y,12,FALSE)</f>
        <v>132</v>
      </c>
      <c r="W1116" s="20" t="str">
        <f>VLOOKUP(A1116,Database!A:M,13,FALSE)</f>
        <v>Terminé</v>
      </c>
      <c r="X1116" s="20">
        <f>VLOOKUP($A1116,Database!$A:$Y,20,FALSE)</f>
        <v>2</v>
      </c>
      <c r="Y1116" s="20">
        <f>VLOOKUP($A1116,Database!$A:$Y,21,FALSE)</f>
        <v>0</v>
      </c>
      <c r="Z1116" s="20">
        <f t="shared" si="102"/>
        <v>0</v>
      </c>
      <c r="AA1116" s="20">
        <f t="shared" si="98"/>
        <v>1</v>
      </c>
      <c r="AB1116" s="20">
        <f t="shared" ca="1" si="99"/>
        <v>63</v>
      </c>
      <c r="AC1116" s="20">
        <f t="shared" ca="1" si="100"/>
        <v>1</v>
      </c>
      <c r="AD1116" s="20" t="str">
        <f ca="1">IF(AC1116=0,"",IF(OR(ISBLANK(P1116),ISBLANK(Q1116)),"",IF(ISBLANK(VLOOKUP(A1116,Database!A:AA,22,FALSE)),"",VLOOKUP(A1116,Database!A:AA,22,FALSE))))</f>
        <v>Rare</v>
      </c>
      <c r="AE1116" s="20">
        <f ca="1">IFERROR(
   IF(
     OR(ISBLANK(P1116),ISBLANK(Q1116)),
     "",
     IF(
       AND(AB1116&lt;&gt;"",OR(W1116="Terminé",W1116="En cours")),
       VLOOKUP(AD1116,Setup_ScoreExactBonus!A:D,4,FALSE),
       0
     )),
  0)</f>
        <v>30</v>
      </c>
      <c r="AF1116" s="21">
        <f t="shared" ca="1" si="101"/>
        <v>93</v>
      </c>
      <c r="AG1116" s="21">
        <f ca="1">SUMIFS(AF$2:AF1116,D$2:D1116,D1116)</f>
        <v>1297</v>
      </c>
    </row>
    <row r="1117" spans="1:33" x14ac:dyDescent="0.35">
      <c r="A1117" s="21">
        <f>IF(ISBLANK(B1117),"",COUNTIF(B$2:B1117,B1117))-1</f>
        <v>41</v>
      </c>
      <c r="B1117" s="27">
        <v>9</v>
      </c>
      <c r="C1117" s="10">
        <f>VLOOKUP($A1117+IF($A1117=0,1,0),Database!$A:$Y,7,FALSE)</f>
        <v>46195.791666666664</v>
      </c>
      <c r="D1117" s="21" t="str">
        <f>VLOOKUP(Pronostics!$B1117,Setup_MPP!$A:$G,3,FALSE)</f>
        <v>Aurelien_dpq</v>
      </c>
      <c r="E1117" s="21" t="str">
        <f>VLOOKUP(Pronostics!$B1117,Setup_MPP!$A:$G,2,FALSE)</f>
        <v>Aurélien DE POULPIQUET</v>
      </c>
      <c r="F1117" s="21" t="str">
        <f>VLOOKUP($B1117,Setup_MPP!$A:$E,4,FALSE)</f>
        <v>#F4EA9D</v>
      </c>
      <c r="G1117" s="21" t="str">
        <f>VLOOKUP($B1117,Setup_MPP!$A:$E,5,FALSE)</f>
        <v>#D2C458</v>
      </c>
      <c r="H1117" s="21" t="str">
        <f>IFERROR(IF(AND(A1117&gt;=1,A1117&lt;=104),VLOOKUP($A1117,Location!$A:$J,6,FALSE),IF(A1117=0,"Avant l'ouverture",IF(OR(A1117=105,A1117=106),"Bonus"))),"")</f>
        <v>Tour 2</v>
      </c>
      <c r="I1117" s="21" t="str">
        <f>IF(LEFT(H1117,4)="Tour",VLOOKUP(A1117,Database!$A:$C,3,FALSE),"")</f>
        <v>J</v>
      </c>
      <c r="J1117" s="21" t="str">
        <f>VLOOKUP($A1117,Location!$A:$J,7,FALSE)</f>
        <v>Argentine</v>
      </c>
      <c r="K1117" s="21" t="str">
        <f>IFERROR(VLOOKUP(J1117,Setup_Team!$B:$C,2,FALSE), "TDB")</f>
        <v>ARG</v>
      </c>
      <c r="L1117" s="21" t="str">
        <f>VLOOKUP($A1117,Location!$A:$J,8,FALSE)</f>
        <v>Autriche</v>
      </c>
      <c r="M1117" s="21" t="str">
        <f>IFERROR(VLOOKUP(L1117,Setup_Team!$B:$C,2,FALSE), "TDB")</f>
        <v>AUT</v>
      </c>
      <c r="N1117" s="21" t="str">
        <f>VLOOKUP($A1117,Location!$A:$J,9,FALSE)</f>
        <v>Arlington, Dallas, Texas</v>
      </c>
      <c r="O1117" s="21" t="str">
        <f>VLOOKUP($A1117,Location!$A:$J,10,FALSE)</f>
        <v>AT&amp;T Stadium</v>
      </c>
      <c r="P1117" s="27">
        <v>2</v>
      </c>
      <c r="Q1117" s="27">
        <v>0</v>
      </c>
      <c r="R1117" s="27" t="str">
        <f t="shared" si="103"/>
        <v>2-0</v>
      </c>
      <c r="S1117" s="21">
        <v>0</v>
      </c>
      <c r="T1117" s="20">
        <f>VLOOKUP($A1117,Database!$A:$Y,10,FALSE)</f>
        <v>63</v>
      </c>
      <c r="U1117" s="20">
        <f>VLOOKUP($A1117,Database!$A:$Y,11,FALSE)</f>
        <v>105</v>
      </c>
      <c r="V1117" s="20">
        <f>VLOOKUP($A1117,Database!$A:$Y,12,FALSE)</f>
        <v>132</v>
      </c>
      <c r="W1117" s="20" t="str">
        <f>VLOOKUP(A1117,Database!A:M,13,FALSE)</f>
        <v>Terminé</v>
      </c>
      <c r="X1117" s="20">
        <f>VLOOKUP($A1117,Database!$A:$Y,20,FALSE)</f>
        <v>2</v>
      </c>
      <c r="Y1117" s="20">
        <f>VLOOKUP($A1117,Database!$A:$Y,21,FALSE)</f>
        <v>0</v>
      </c>
      <c r="Z1117" s="20">
        <f t="shared" si="102"/>
        <v>0</v>
      </c>
      <c r="AA1117" s="20">
        <f t="shared" ref="AA1117:AA1180" si="104">IF(OR(ISBLANK(P1117),ISBLANK(Q1117)),"",IF(OR(AND(P1117&gt;Q1117,X1117&gt;Y1117),AND(P1117=Q1117,X1117=Y1117),AND(P1117&lt;Q1117,X1117&lt;Y1117)),1,0))</f>
        <v>1</v>
      </c>
      <c r="AB1117" s="20">
        <f t="shared" ref="AB1117:AB1180" ca="1" si="105">IF(C1117&lt;NOW(),IF(AND(P1117&gt;Q1117,X1117&gt;Y1117),T1117,IF(AND(P1117=Q1117,X1117=Y1117),U1117,IF(AND(P1117&lt;Q1117,X1117&lt;Y1117),V1117,0))),"")</f>
        <v>63</v>
      </c>
      <c r="AC1117" s="20">
        <f t="shared" ref="AC1117:AC1180" ca="1" si="106">IF(AND(P1117=X1117,Q1117=Y1117,NOT(ISBLANK(P1117)),NOT(ISBLANK(Q1117)),NOT(ISBLANK(X1117)),NOT(ISBLANK(AB1117))),1,0)</f>
        <v>1</v>
      </c>
      <c r="AD1117" s="20" t="str">
        <f ca="1">IF(AC1117=0,"",IF(OR(ISBLANK(P1117),ISBLANK(Q1117)),"",IF(ISBLANK(VLOOKUP(A1117,Database!A:AA,22,FALSE)),"",VLOOKUP(A1117,Database!A:AA,22,FALSE))))</f>
        <v>Rare</v>
      </c>
      <c r="AE1117" s="20">
        <f ca="1">IFERROR(
   IF(
     OR(ISBLANK(P1117),ISBLANK(Q1117)),
     "",
     IF(
       AND(AB1117&lt;&gt;"",OR(W1117="Terminé",W1117="En cours")),
       VLOOKUP(AD1117,Setup_ScoreExactBonus!A:D,4,FALSE),
       0
     )),
  0)</f>
        <v>30</v>
      </c>
      <c r="AF1117" s="21">
        <f t="shared" ref="AF1117:AF1180" ca="1" si="107">IFERROR(IF(OR(ISBLANK(P1117),ISBLANK(Q1117)),0,IF(AB1117&lt;&gt;"", AB1117 + IF(AC1117=1,AE1117, 0), "") * (S1117+1)),"")</f>
        <v>93</v>
      </c>
      <c r="AG1117" s="21">
        <f ca="1">SUMIFS(AF$2:AF1117,D$2:D1117,D1117)</f>
        <v>1589</v>
      </c>
    </row>
    <row r="1118" spans="1:33" hidden="1" x14ac:dyDescent="0.35">
      <c r="A1118" s="21">
        <f>IF(ISBLANK(B1118),"",COUNTIF(B$2:B1118,B1118))-1</f>
        <v>41</v>
      </c>
      <c r="B1118" s="27">
        <v>10</v>
      </c>
      <c r="C1118" s="10">
        <f>VLOOKUP($A1118+IF($A1118=0,1,0),Database!$A:$Y,7,FALSE)</f>
        <v>46195.791666666664</v>
      </c>
      <c r="D1118" s="21" t="str">
        <f>VLOOKUP(Pronostics!$B1118,Setup_MPP!$A:$G,3,FALSE)</f>
        <v>RandomPaul</v>
      </c>
      <c r="E1118" s="21" t="str">
        <f>VLOOKUP(Pronostics!$B1118,Setup_MPP!$A:$G,2,FALSE)</f>
        <v>Paul MONTESINOS</v>
      </c>
      <c r="F1118" s="21" t="str">
        <f>VLOOKUP($B1118,Setup_MPP!$A:$E,4,FALSE)</f>
        <v>#C4B0FF</v>
      </c>
      <c r="G1118" s="21" t="str">
        <f>VLOOKUP($B1118,Setup_MPP!$A:$E,5,FALSE)</f>
        <v>#7F66C8</v>
      </c>
      <c r="H1118" s="21" t="str">
        <f>IFERROR(IF(AND(A1118&gt;=1,A1118&lt;=104),VLOOKUP($A1118,Location!$A:$J,6,FALSE),IF(A1118=0,"Avant l'ouverture",IF(OR(A1118=105,A1118=106),"Bonus"))),"")</f>
        <v>Tour 2</v>
      </c>
      <c r="I1118" s="21" t="str">
        <f>IF(LEFT(H1118,4)="Tour",VLOOKUP(A1118,Database!$A:$C,3,FALSE),"")</f>
        <v>J</v>
      </c>
      <c r="J1118" s="21" t="str">
        <f>VLOOKUP($A1118,Location!$A:$J,7,FALSE)</f>
        <v>Argentine</v>
      </c>
      <c r="K1118" s="21" t="str">
        <f>IFERROR(VLOOKUP(J1118,Setup_Team!$B:$C,2,FALSE), "TDB")</f>
        <v>ARG</v>
      </c>
      <c r="L1118" s="21" t="str">
        <f>VLOOKUP($A1118,Location!$A:$J,8,FALSE)</f>
        <v>Autriche</v>
      </c>
      <c r="M1118" s="21" t="str">
        <f>IFERROR(VLOOKUP(L1118,Setup_Team!$B:$C,2,FALSE), "TDB")</f>
        <v>AUT</v>
      </c>
      <c r="N1118" s="21" t="str">
        <f>VLOOKUP($A1118,Location!$A:$J,9,FALSE)</f>
        <v>Arlington, Dallas, Texas</v>
      </c>
      <c r="O1118" s="21" t="str">
        <f>VLOOKUP($A1118,Location!$A:$J,10,FALSE)</f>
        <v>AT&amp;T Stadium</v>
      </c>
      <c r="P1118" s="27">
        <v>2</v>
      </c>
      <c r="Q1118" s="27">
        <v>1</v>
      </c>
      <c r="R1118" s="27" t="str">
        <f t="shared" si="103"/>
        <v>2-1</v>
      </c>
      <c r="S1118" s="21">
        <v>0</v>
      </c>
      <c r="T1118" s="20">
        <f>VLOOKUP($A1118,Database!$A:$Y,10,FALSE)</f>
        <v>63</v>
      </c>
      <c r="U1118" s="20">
        <f>VLOOKUP($A1118,Database!$A:$Y,11,FALSE)</f>
        <v>105</v>
      </c>
      <c r="V1118" s="20">
        <f>VLOOKUP($A1118,Database!$A:$Y,12,FALSE)</f>
        <v>132</v>
      </c>
      <c r="W1118" s="20" t="str">
        <f>VLOOKUP(A1118,Database!A:M,13,FALSE)</f>
        <v>Terminé</v>
      </c>
      <c r="X1118" s="20">
        <f>VLOOKUP($A1118,Database!$A:$Y,20,FALSE)</f>
        <v>2</v>
      </c>
      <c r="Y1118" s="20">
        <f>VLOOKUP($A1118,Database!$A:$Y,21,FALSE)</f>
        <v>0</v>
      </c>
      <c r="Z1118" s="20">
        <f t="shared" si="102"/>
        <v>0</v>
      </c>
      <c r="AA1118" s="20">
        <f t="shared" si="104"/>
        <v>1</v>
      </c>
      <c r="AB1118" s="20">
        <f t="shared" ca="1" si="105"/>
        <v>63</v>
      </c>
      <c r="AC1118" s="20">
        <f t="shared" ca="1" si="106"/>
        <v>0</v>
      </c>
      <c r="AD1118" s="20" t="str">
        <f ca="1">IF(AC1118=0,"",IF(OR(ISBLANK(P1118),ISBLANK(Q1118)),"",IF(ISBLANK(VLOOKUP(A1118,Database!A:AA,22,FALSE)),"",VLOOKUP(A1118,Database!A:AA,22,FALSE))))</f>
        <v/>
      </c>
      <c r="AE1118" s="20">
        <f ca="1">IFERROR(
   IF(
     OR(ISBLANK(P1118),ISBLANK(Q1118)),
     "",
     IF(
       AND(AB1118&lt;&gt;"",OR(W1118="Terminé",W1118="En cours")),
       VLOOKUP(AD1118,Setup_ScoreExactBonus!A:D,4,FALSE),
       0
     )),
  0)</f>
        <v>0</v>
      </c>
      <c r="AF1118" s="21">
        <f t="shared" ca="1" si="107"/>
        <v>63</v>
      </c>
      <c r="AG1118" s="21">
        <f ca="1">SUMIFS(AF$2:AF1118,D$2:D1118,D1118)</f>
        <v>1554</v>
      </c>
    </row>
    <row r="1119" spans="1:33" hidden="1" x14ac:dyDescent="0.35">
      <c r="A1119" s="21">
        <f>IF(ISBLANK(B1119),"",COUNTIF(B$2:B1119,B1119))-1</f>
        <v>41</v>
      </c>
      <c r="B1119" s="27">
        <v>11</v>
      </c>
      <c r="C1119" s="10">
        <f>VLOOKUP($A1119+IF($A1119=0,1,0),Database!$A:$Y,7,FALSE)</f>
        <v>46195.791666666664</v>
      </c>
      <c r="D1119" s="21" t="str">
        <f>VLOOKUP(Pronostics!$B1119,Setup_MPP!$A:$G,3,FALSE)</f>
        <v>Kinsley91</v>
      </c>
      <c r="E1119" s="21" t="str">
        <f>VLOOKUP(Pronostics!$B1119,Setup_MPP!$A:$G,2,FALSE)</f>
        <v>Kinsley ROQUE</v>
      </c>
      <c r="F1119" s="21" t="str">
        <f>VLOOKUP($B1119,Setup_MPP!$A:$E,4,FALSE)</f>
        <v>#CBEBBA</v>
      </c>
      <c r="G1119" s="21" t="str">
        <f>VLOOKUP($B1119,Setup_MPP!$A:$E,5,FALSE)</f>
        <v>#70BC6E</v>
      </c>
      <c r="H1119" s="21" t="str">
        <f>IFERROR(IF(AND(A1119&gt;=1,A1119&lt;=104),VLOOKUP($A1119,Location!$A:$J,6,FALSE),IF(A1119=0,"Avant l'ouverture",IF(OR(A1119=105,A1119=106),"Bonus"))),"")</f>
        <v>Tour 2</v>
      </c>
      <c r="I1119" s="21" t="str">
        <f>IF(LEFT(H1119,4)="Tour",VLOOKUP(A1119,Database!$A:$C,3,FALSE),"")</f>
        <v>J</v>
      </c>
      <c r="J1119" s="21" t="str">
        <f>VLOOKUP($A1119,Location!$A:$J,7,FALSE)</f>
        <v>Argentine</v>
      </c>
      <c r="K1119" s="21" t="str">
        <f>IFERROR(VLOOKUP(J1119,Setup_Team!$B:$C,2,FALSE), "TDB")</f>
        <v>ARG</v>
      </c>
      <c r="L1119" s="21" t="str">
        <f>VLOOKUP($A1119,Location!$A:$J,8,FALSE)</f>
        <v>Autriche</v>
      </c>
      <c r="M1119" s="21" t="str">
        <f>IFERROR(VLOOKUP(L1119,Setup_Team!$B:$C,2,FALSE), "TDB")</f>
        <v>AUT</v>
      </c>
      <c r="N1119" s="21" t="str">
        <f>VLOOKUP($A1119,Location!$A:$J,9,FALSE)</f>
        <v>Arlington, Dallas, Texas</v>
      </c>
      <c r="O1119" s="21" t="str">
        <f>VLOOKUP($A1119,Location!$A:$J,10,FALSE)</f>
        <v>AT&amp;T Stadium</v>
      </c>
      <c r="P1119" s="27">
        <v>3</v>
      </c>
      <c r="Q1119" s="27">
        <v>0</v>
      </c>
      <c r="R1119" s="27" t="str">
        <f t="shared" si="103"/>
        <v>3-0</v>
      </c>
      <c r="S1119" s="21">
        <v>0</v>
      </c>
      <c r="T1119" s="20">
        <f>VLOOKUP($A1119,Database!$A:$Y,10,FALSE)</f>
        <v>63</v>
      </c>
      <c r="U1119" s="20">
        <f>VLOOKUP($A1119,Database!$A:$Y,11,FALSE)</f>
        <v>105</v>
      </c>
      <c r="V1119" s="20">
        <f>VLOOKUP($A1119,Database!$A:$Y,12,FALSE)</f>
        <v>132</v>
      </c>
      <c r="W1119" s="20" t="str">
        <f>VLOOKUP(A1119,Database!A:M,13,FALSE)</f>
        <v>Terminé</v>
      </c>
      <c r="X1119" s="20">
        <f>VLOOKUP($A1119,Database!$A:$Y,20,FALSE)</f>
        <v>2</v>
      </c>
      <c r="Y1119" s="20">
        <f>VLOOKUP($A1119,Database!$A:$Y,21,FALSE)</f>
        <v>0</v>
      </c>
      <c r="Z1119" s="20">
        <f t="shared" si="102"/>
        <v>0</v>
      </c>
      <c r="AA1119" s="20">
        <f t="shared" si="104"/>
        <v>1</v>
      </c>
      <c r="AB1119" s="20">
        <f t="shared" ca="1" si="105"/>
        <v>63</v>
      </c>
      <c r="AC1119" s="20">
        <f t="shared" ca="1" si="106"/>
        <v>0</v>
      </c>
      <c r="AD1119" s="20" t="str">
        <f ca="1">IF(AC1119=0,"",IF(OR(ISBLANK(P1119),ISBLANK(Q1119)),"",IF(ISBLANK(VLOOKUP(A1119,Database!A:AA,22,FALSE)),"",VLOOKUP(A1119,Database!A:AA,22,FALSE))))</f>
        <v/>
      </c>
      <c r="AE1119" s="20">
        <f ca="1">IFERROR(
   IF(
     OR(ISBLANK(P1119),ISBLANK(Q1119)),
     "",
     IF(
       AND(AB1119&lt;&gt;"",OR(W1119="Terminé",W1119="En cours")),
       VLOOKUP(AD1119,Setup_ScoreExactBonus!A:D,4,FALSE),
       0
     )),
  0)</f>
        <v>0</v>
      </c>
      <c r="AF1119" s="21">
        <f t="shared" ca="1" si="107"/>
        <v>63</v>
      </c>
      <c r="AG1119" s="21">
        <f ca="1">SUMIFS(AF$2:AF1119,D$2:D1119,D1119)</f>
        <v>1874</v>
      </c>
    </row>
    <row r="1120" spans="1:33" hidden="1" x14ac:dyDescent="0.35">
      <c r="A1120" s="21">
        <f>IF(ISBLANK(B1120),"",COUNTIF(B$2:B1120,B1120))-1</f>
        <v>41</v>
      </c>
      <c r="B1120" s="27">
        <v>12</v>
      </c>
      <c r="C1120" s="10">
        <f>VLOOKUP($A1120+IF($A1120=0,1,0),Database!$A:$Y,7,FALSE)</f>
        <v>46195.791666666664</v>
      </c>
      <c r="D1120" s="21" t="str">
        <f>VLOOKUP(Pronostics!$B1120,Setup_MPP!$A:$G,3,FALSE)</f>
        <v>Jaouad1</v>
      </c>
      <c r="E1120" s="21" t="str">
        <f>VLOOKUP(Pronostics!$B1120,Setup_MPP!$A:$G,2,FALSE)</f>
        <v>Jaouad SETTI</v>
      </c>
      <c r="F1120" s="21" t="str">
        <f>VLOOKUP($B1120,Setup_MPP!$A:$E,4,FALSE)</f>
        <v>#C2D4FF</v>
      </c>
      <c r="G1120" s="21" t="str">
        <f>VLOOKUP($B1120,Setup_MPP!$A:$E,5,FALSE)</f>
        <v>#6586D5</v>
      </c>
      <c r="H1120" s="21" t="str">
        <f>IFERROR(IF(AND(A1120&gt;=1,A1120&lt;=104),VLOOKUP($A1120,Location!$A:$J,6,FALSE),IF(A1120=0,"Avant l'ouverture",IF(OR(A1120=105,A1120=106),"Bonus"))),"")</f>
        <v>Tour 2</v>
      </c>
      <c r="I1120" s="21" t="str">
        <f>IF(LEFT(H1120,4)="Tour",VLOOKUP(A1120,Database!$A:$C,3,FALSE),"")</f>
        <v>J</v>
      </c>
      <c r="J1120" s="21" t="str">
        <f>VLOOKUP($A1120,Location!$A:$J,7,FALSE)</f>
        <v>Argentine</v>
      </c>
      <c r="K1120" s="21" t="str">
        <f>IFERROR(VLOOKUP(J1120,Setup_Team!$B:$C,2,FALSE), "TDB")</f>
        <v>ARG</v>
      </c>
      <c r="L1120" s="21" t="str">
        <f>VLOOKUP($A1120,Location!$A:$J,8,FALSE)</f>
        <v>Autriche</v>
      </c>
      <c r="M1120" s="21" t="str">
        <f>IFERROR(VLOOKUP(L1120,Setup_Team!$B:$C,2,FALSE), "TDB")</f>
        <v>AUT</v>
      </c>
      <c r="N1120" s="21" t="str">
        <f>VLOOKUP($A1120,Location!$A:$J,9,FALSE)</f>
        <v>Arlington, Dallas, Texas</v>
      </c>
      <c r="O1120" s="21" t="str">
        <f>VLOOKUP($A1120,Location!$A:$J,10,FALSE)</f>
        <v>AT&amp;T Stadium</v>
      </c>
      <c r="P1120" s="27">
        <v>3</v>
      </c>
      <c r="Q1120" s="27">
        <v>1</v>
      </c>
      <c r="R1120" s="27" t="str">
        <f t="shared" si="103"/>
        <v>3-1</v>
      </c>
      <c r="S1120" s="21">
        <v>0</v>
      </c>
      <c r="T1120" s="20">
        <f>VLOOKUP($A1120,Database!$A:$Y,10,FALSE)</f>
        <v>63</v>
      </c>
      <c r="U1120" s="20">
        <f>VLOOKUP($A1120,Database!$A:$Y,11,FALSE)</f>
        <v>105</v>
      </c>
      <c r="V1120" s="20">
        <f>VLOOKUP($A1120,Database!$A:$Y,12,FALSE)</f>
        <v>132</v>
      </c>
      <c r="W1120" s="20" t="str">
        <f>VLOOKUP(A1120,Database!A:M,13,FALSE)</f>
        <v>Terminé</v>
      </c>
      <c r="X1120" s="20">
        <f>VLOOKUP($A1120,Database!$A:$Y,20,FALSE)</f>
        <v>2</v>
      </c>
      <c r="Y1120" s="20">
        <f>VLOOKUP($A1120,Database!$A:$Y,21,FALSE)</f>
        <v>0</v>
      </c>
      <c r="Z1120" s="20">
        <f t="shared" si="102"/>
        <v>0</v>
      </c>
      <c r="AA1120" s="20">
        <f t="shared" si="104"/>
        <v>1</v>
      </c>
      <c r="AB1120" s="20">
        <f t="shared" ca="1" si="105"/>
        <v>63</v>
      </c>
      <c r="AC1120" s="20">
        <f t="shared" ca="1" si="106"/>
        <v>0</v>
      </c>
      <c r="AD1120" s="20" t="str">
        <f ca="1">IF(AC1120=0,"",IF(OR(ISBLANK(P1120),ISBLANK(Q1120)),"",IF(ISBLANK(VLOOKUP(A1120,Database!A:AA,22,FALSE)),"",VLOOKUP(A1120,Database!A:AA,22,FALSE))))</f>
        <v/>
      </c>
      <c r="AE1120" s="20">
        <f ca="1">IFERROR(
   IF(
     OR(ISBLANK(P1120),ISBLANK(Q1120)),
     "",
     IF(
       AND(AB1120&lt;&gt;"",OR(W1120="Terminé",W1120="En cours")),
       VLOOKUP(AD1120,Setup_ScoreExactBonus!A:D,4,FALSE),
       0
     )),
  0)</f>
        <v>0</v>
      </c>
      <c r="AF1120" s="21">
        <f t="shared" ca="1" si="107"/>
        <v>63</v>
      </c>
      <c r="AG1120" s="21">
        <f ca="1">SUMIFS(AF$2:AF1120,D$2:D1120,D1120)</f>
        <v>1851</v>
      </c>
    </row>
    <row r="1121" spans="1:33" hidden="1" x14ac:dyDescent="0.35">
      <c r="A1121" s="21">
        <f>IF(ISBLANK(B1121),"",COUNTIF(B$2:B1121,B1121))-1</f>
        <v>41</v>
      </c>
      <c r="B1121" s="27">
        <v>13</v>
      </c>
      <c r="C1121" s="10">
        <f>VLOOKUP($A1121+IF($A1121=0,1,0),Database!$A:$Y,7,FALSE)</f>
        <v>46195.791666666664</v>
      </c>
      <c r="D1121" s="21" t="str">
        <f>VLOOKUP(Pronostics!$B1121,Setup_MPP!$A:$G,3,FALSE)</f>
        <v>Julien_I</v>
      </c>
      <c r="E1121" s="21" t="str">
        <f>VLOOKUP(Pronostics!$B1121,Setup_MPP!$A:$G,2,FALSE)</f>
        <v>Julien INGE</v>
      </c>
      <c r="F1121" s="21" t="str">
        <f>VLOOKUP($B1121,Setup_MPP!$A:$E,4,FALSE)</f>
        <v>#C1E0EF</v>
      </c>
      <c r="G1121" s="21" t="str">
        <f>VLOOKUP($B1121,Setup_MPP!$A:$E,5,FALSE)</f>
        <v>#4F91B2</v>
      </c>
      <c r="H1121" s="21" t="str">
        <f>IFERROR(IF(AND(A1121&gt;=1,A1121&lt;=104),VLOOKUP($A1121,Location!$A:$J,6,FALSE),IF(A1121=0,"Avant l'ouverture",IF(OR(A1121=105,A1121=106),"Bonus"))),"")</f>
        <v>Tour 2</v>
      </c>
      <c r="I1121" s="21" t="str">
        <f>IF(LEFT(H1121,4)="Tour",VLOOKUP(A1121,Database!$A:$C,3,FALSE),"")</f>
        <v>J</v>
      </c>
      <c r="J1121" s="21" t="str">
        <f>VLOOKUP($A1121,Location!$A:$J,7,FALSE)</f>
        <v>Argentine</v>
      </c>
      <c r="K1121" s="21" t="str">
        <f>IFERROR(VLOOKUP(J1121,Setup_Team!$B:$C,2,FALSE), "TDB")</f>
        <v>ARG</v>
      </c>
      <c r="L1121" s="21" t="str">
        <f>VLOOKUP($A1121,Location!$A:$J,8,FALSE)</f>
        <v>Autriche</v>
      </c>
      <c r="M1121" s="21" t="str">
        <f>IFERROR(VLOOKUP(L1121,Setup_Team!$B:$C,2,FALSE), "TDB")</f>
        <v>AUT</v>
      </c>
      <c r="N1121" s="21" t="str">
        <f>VLOOKUP($A1121,Location!$A:$J,9,FALSE)</f>
        <v>Arlington, Dallas, Texas</v>
      </c>
      <c r="O1121" s="21" t="str">
        <f>VLOOKUP($A1121,Location!$A:$J,10,FALSE)</f>
        <v>AT&amp;T Stadium</v>
      </c>
      <c r="P1121" s="27">
        <v>1</v>
      </c>
      <c r="Q1121" s="27">
        <v>1</v>
      </c>
      <c r="R1121" s="27" t="str">
        <f t="shared" si="103"/>
        <v>1-1</v>
      </c>
      <c r="S1121" s="21">
        <v>0</v>
      </c>
      <c r="T1121" s="20">
        <f>VLOOKUP($A1121,Database!$A:$Y,10,FALSE)</f>
        <v>63</v>
      </c>
      <c r="U1121" s="20">
        <f>VLOOKUP($A1121,Database!$A:$Y,11,FALSE)</f>
        <v>105</v>
      </c>
      <c r="V1121" s="20">
        <f>VLOOKUP($A1121,Database!$A:$Y,12,FALSE)</f>
        <v>132</v>
      </c>
      <c r="W1121" s="20" t="str">
        <f>VLOOKUP(A1121,Database!A:M,13,FALSE)</f>
        <v>Terminé</v>
      </c>
      <c r="X1121" s="20">
        <f>VLOOKUP($A1121,Database!$A:$Y,20,FALSE)</f>
        <v>2</v>
      </c>
      <c r="Y1121" s="20">
        <f>VLOOKUP($A1121,Database!$A:$Y,21,FALSE)</f>
        <v>0</v>
      </c>
      <c r="Z1121" s="20">
        <f t="shared" si="102"/>
        <v>0</v>
      </c>
      <c r="AA1121" s="20">
        <f t="shared" si="104"/>
        <v>0</v>
      </c>
      <c r="AB1121" s="20">
        <f t="shared" ca="1" si="105"/>
        <v>0</v>
      </c>
      <c r="AC1121" s="20">
        <f t="shared" ca="1" si="106"/>
        <v>0</v>
      </c>
      <c r="AD1121" s="20" t="str">
        <f ca="1">IF(AC1121=0,"",IF(OR(ISBLANK(P1121),ISBLANK(Q1121)),"",IF(ISBLANK(VLOOKUP(A1121,Database!A:AA,22,FALSE)),"",VLOOKUP(A1121,Database!A:AA,22,FALSE))))</f>
        <v/>
      </c>
      <c r="AE1121" s="20">
        <f ca="1">IFERROR(
   IF(
     OR(ISBLANK(P1121),ISBLANK(Q1121)),
     "",
     IF(
       AND(AB1121&lt;&gt;"",OR(W1121="Terminé",W1121="En cours")),
       VLOOKUP(AD1121,Setup_ScoreExactBonus!A:D,4,FALSE),
       0
     )),
  0)</f>
        <v>0</v>
      </c>
      <c r="AF1121" s="21">
        <f t="shared" ca="1" si="107"/>
        <v>0</v>
      </c>
      <c r="AG1121" s="21">
        <f ca="1">SUMIFS(AF$2:AF1121,D$2:D1121,D1121)</f>
        <v>1825</v>
      </c>
    </row>
    <row r="1122" spans="1:33" hidden="1" x14ac:dyDescent="0.35">
      <c r="A1122" s="21">
        <f>IF(ISBLANK(B1122),"",COUNTIF(B$2:B1122,B1122))-1</f>
        <v>41</v>
      </c>
      <c r="B1122" s="27">
        <v>14</v>
      </c>
      <c r="C1122" s="10">
        <f>VLOOKUP($A1122+IF($A1122=0,1,0),Database!$A:$Y,7,FALSE)</f>
        <v>46195.791666666664</v>
      </c>
      <c r="D1122" s="21" t="str">
        <f>VLOOKUP(Pronostics!$B1122,Setup_MPP!$A:$G,3,FALSE)</f>
        <v>MarieEYT</v>
      </c>
      <c r="E1122" s="21" t="str">
        <f>VLOOKUP(Pronostics!$B1122,Setup_MPP!$A:$G,2,FALSE)</f>
        <v>Marie EXBRAYAT</v>
      </c>
      <c r="F1122" s="21" t="str">
        <f>VLOOKUP($B1122,Setup_MPP!$A:$E,4,FALSE)</f>
        <v>#FFAFD2</v>
      </c>
      <c r="G1122" s="21" t="str">
        <f>VLOOKUP($B1122,Setup_MPP!$A:$E,5,FALSE)</f>
        <v>#F2589B</v>
      </c>
      <c r="H1122" s="21" t="str">
        <f>IFERROR(IF(AND(A1122&gt;=1,A1122&lt;=104),VLOOKUP($A1122,Location!$A:$J,6,FALSE),IF(A1122=0,"Avant l'ouverture",IF(OR(A1122=105,A1122=106),"Bonus"))),"")</f>
        <v>Tour 2</v>
      </c>
      <c r="I1122" s="21" t="str">
        <f>IF(LEFT(H1122,4)="Tour",VLOOKUP(A1122,Database!$A:$C,3,FALSE),"")</f>
        <v>J</v>
      </c>
      <c r="J1122" s="21" t="str">
        <f>VLOOKUP($A1122,Location!$A:$J,7,FALSE)</f>
        <v>Argentine</v>
      </c>
      <c r="K1122" s="21" t="str">
        <f>IFERROR(VLOOKUP(J1122,Setup_Team!$B:$C,2,FALSE), "TDB")</f>
        <v>ARG</v>
      </c>
      <c r="L1122" s="21" t="str">
        <f>VLOOKUP($A1122,Location!$A:$J,8,FALSE)</f>
        <v>Autriche</v>
      </c>
      <c r="M1122" s="21" t="str">
        <f>IFERROR(VLOOKUP(L1122,Setup_Team!$B:$C,2,FALSE), "TDB")</f>
        <v>AUT</v>
      </c>
      <c r="N1122" s="21" t="str">
        <f>VLOOKUP($A1122,Location!$A:$J,9,FALSE)</f>
        <v>Arlington, Dallas, Texas</v>
      </c>
      <c r="O1122" s="21" t="str">
        <f>VLOOKUP($A1122,Location!$A:$J,10,FALSE)</f>
        <v>AT&amp;T Stadium</v>
      </c>
      <c r="P1122" s="27">
        <v>3</v>
      </c>
      <c r="Q1122" s="27">
        <v>1</v>
      </c>
      <c r="R1122" s="27" t="str">
        <f t="shared" si="103"/>
        <v>3-1</v>
      </c>
      <c r="S1122" s="21">
        <v>0</v>
      </c>
      <c r="T1122" s="20">
        <f>VLOOKUP($A1122,Database!$A:$Y,10,FALSE)</f>
        <v>63</v>
      </c>
      <c r="U1122" s="20">
        <f>VLOOKUP($A1122,Database!$A:$Y,11,FALSE)</f>
        <v>105</v>
      </c>
      <c r="V1122" s="20">
        <f>VLOOKUP($A1122,Database!$A:$Y,12,FALSE)</f>
        <v>132</v>
      </c>
      <c r="W1122" s="20" t="str">
        <f>VLOOKUP(A1122,Database!A:M,13,FALSE)</f>
        <v>Terminé</v>
      </c>
      <c r="X1122" s="20">
        <f>VLOOKUP($A1122,Database!$A:$Y,20,FALSE)</f>
        <v>2</v>
      </c>
      <c r="Y1122" s="20">
        <f>VLOOKUP($A1122,Database!$A:$Y,21,FALSE)</f>
        <v>0</v>
      </c>
      <c r="Z1122" s="20">
        <f t="shared" si="102"/>
        <v>0</v>
      </c>
      <c r="AA1122" s="20">
        <f t="shared" si="104"/>
        <v>1</v>
      </c>
      <c r="AB1122" s="20">
        <f t="shared" ca="1" si="105"/>
        <v>63</v>
      </c>
      <c r="AC1122" s="20">
        <f t="shared" ca="1" si="106"/>
        <v>0</v>
      </c>
      <c r="AD1122" s="20" t="str">
        <f ca="1">IF(AC1122=0,"",IF(OR(ISBLANK(P1122),ISBLANK(Q1122)),"",IF(ISBLANK(VLOOKUP(A1122,Database!A:AA,22,FALSE)),"",VLOOKUP(A1122,Database!A:AA,22,FALSE))))</f>
        <v/>
      </c>
      <c r="AE1122" s="20">
        <f ca="1">IFERROR(
   IF(
     OR(ISBLANK(P1122),ISBLANK(Q1122)),
     "",
     IF(
       AND(AB1122&lt;&gt;"",OR(W1122="Terminé",W1122="En cours")),
       VLOOKUP(AD1122,Setup_ScoreExactBonus!A:D,4,FALSE),
       0
     )),
  0)</f>
        <v>0</v>
      </c>
      <c r="AF1122" s="21">
        <f t="shared" ca="1" si="107"/>
        <v>63</v>
      </c>
      <c r="AG1122" s="21">
        <f ca="1">SUMIFS(AF$2:AF1122,D$2:D1122,D1122)</f>
        <v>1673</v>
      </c>
    </row>
    <row r="1123" spans="1:33" hidden="1" x14ac:dyDescent="0.35">
      <c r="A1123" s="21">
        <f>IF(ISBLANK(B1123),"",COUNTIF(B$2:B1123,B1123))-1</f>
        <v>41</v>
      </c>
      <c r="B1123" s="27">
        <v>15</v>
      </c>
      <c r="C1123" s="10">
        <f>VLOOKUP($A1123+IF($A1123=0,1,0),Database!$A:$Y,7,FALSE)</f>
        <v>46195.791666666664</v>
      </c>
      <c r="D1123" s="21" t="str">
        <f>VLOOKUP(Pronostics!$B1123,Setup_MPP!$A:$G,3,FALSE)</f>
        <v>Amino28</v>
      </c>
      <c r="E1123" s="21" t="str">
        <f>VLOOKUP(Pronostics!$B1123,Setup_MPP!$A:$G,2,FALSE)</f>
        <v>Amine ZARROUKI</v>
      </c>
      <c r="F1123" s="21" t="str">
        <f>VLOOKUP($B1123,Setup_MPP!$A:$E,4,FALSE)</f>
        <v>#FF9898</v>
      </c>
      <c r="G1123" s="21" t="str">
        <f>VLOOKUP($B1123,Setup_MPP!$A:$E,5,FALSE)</f>
        <v>#FF5D5D</v>
      </c>
      <c r="H1123" s="21" t="str">
        <f>IFERROR(IF(AND(A1123&gt;=1,A1123&lt;=104),VLOOKUP($A1123,Location!$A:$J,6,FALSE),IF(A1123=0,"Avant l'ouverture",IF(OR(A1123=105,A1123=106),"Bonus"))),"")</f>
        <v>Tour 2</v>
      </c>
      <c r="I1123" s="21" t="str">
        <f>IF(LEFT(H1123,4)="Tour",VLOOKUP(A1123,Database!$A:$C,3,FALSE),"")</f>
        <v>J</v>
      </c>
      <c r="J1123" s="21" t="str">
        <f>VLOOKUP($A1123,Location!$A:$J,7,FALSE)</f>
        <v>Argentine</v>
      </c>
      <c r="K1123" s="21" t="str">
        <f>IFERROR(VLOOKUP(J1123,Setup_Team!$B:$C,2,FALSE), "TDB")</f>
        <v>ARG</v>
      </c>
      <c r="L1123" s="21" t="str">
        <f>VLOOKUP($A1123,Location!$A:$J,8,FALSE)</f>
        <v>Autriche</v>
      </c>
      <c r="M1123" s="21" t="str">
        <f>IFERROR(VLOOKUP(L1123,Setup_Team!$B:$C,2,FALSE), "TDB")</f>
        <v>AUT</v>
      </c>
      <c r="N1123" s="21" t="str">
        <f>VLOOKUP($A1123,Location!$A:$J,9,FALSE)</f>
        <v>Arlington, Dallas, Texas</v>
      </c>
      <c r="O1123" s="21" t="str">
        <f>VLOOKUP($A1123,Location!$A:$J,10,FALSE)</f>
        <v>AT&amp;T Stadium</v>
      </c>
      <c r="P1123" s="27">
        <v>2</v>
      </c>
      <c r="Q1123" s="27">
        <v>0</v>
      </c>
      <c r="R1123" s="27" t="str">
        <f t="shared" si="103"/>
        <v>2-0</v>
      </c>
      <c r="S1123" s="21">
        <v>0</v>
      </c>
      <c r="T1123" s="20">
        <f>VLOOKUP($A1123,Database!$A:$Y,10,FALSE)</f>
        <v>63</v>
      </c>
      <c r="U1123" s="20">
        <f>VLOOKUP($A1123,Database!$A:$Y,11,FALSE)</f>
        <v>105</v>
      </c>
      <c r="V1123" s="20">
        <f>VLOOKUP($A1123,Database!$A:$Y,12,FALSE)</f>
        <v>132</v>
      </c>
      <c r="W1123" s="20" t="str">
        <f>VLOOKUP(A1123,Database!A:M,13,FALSE)</f>
        <v>Terminé</v>
      </c>
      <c r="X1123" s="20">
        <f>VLOOKUP($A1123,Database!$A:$Y,20,FALSE)</f>
        <v>2</v>
      </c>
      <c r="Y1123" s="20">
        <f>VLOOKUP($A1123,Database!$A:$Y,21,FALSE)</f>
        <v>0</v>
      </c>
      <c r="Z1123" s="20">
        <f t="shared" si="102"/>
        <v>0</v>
      </c>
      <c r="AA1123" s="20">
        <f t="shared" si="104"/>
        <v>1</v>
      </c>
      <c r="AB1123" s="20">
        <f t="shared" ca="1" si="105"/>
        <v>63</v>
      </c>
      <c r="AC1123" s="20">
        <f t="shared" ca="1" si="106"/>
        <v>1</v>
      </c>
      <c r="AD1123" s="20" t="str">
        <f ca="1">IF(AC1123=0,"",IF(OR(ISBLANK(P1123),ISBLANK(Q1123)),"",IF(ISBLANK(VLOOKUP(A1123,Database!A:AA,22,FALSE)),"",VLOOKUP(A1123,Database!A:AA,22,FALSE))))</f>
        <v>Rare</v>
      </c>
      <c r="AE1123" s="20">
        <f ca="1">IFERROR(
   IF(
     OR(ISBLANK(P1123),ISBLANK(Q1123)),
     "",
     IF(
       AND(AB1123&lt;&gt;"",OR(W1123="Terminé",W1123="En cours")),
       VLOOKUP(AD1123,Setup_ScoreExactBonus!A:D,4,FALSE),
       0
     )),
  0)</f>
        <v>30</v>
      </c>
      <c r="AF1123" s="21">
        <f t="shared" ca="1" si="107"/>
        <v>93</v>
      </c>
      <c r="AG1123" s="21">
        <f ca="1">SUMIFS(AF$2:AF1123,D$2:D1123,D1123)</f>
        <v>1588</v>
      </c>
    </row>
    <row r="1124" spans="1:33" hidden="1" x14ac:dyDescent="0.35">
      <c r="A1124" s="21">
        <f>IF(ISBLANK(B1124),"",COUNTIF(B$2:B1124,B1124))-1</f>
        <v>41</v>
      </c>
      <c r="B1124" s="27">
        <v>16</v>
      </c>
      <c r="C1124" s="10">
        <f>VLOOKUP($A1124+IF($A1124=0,1,0),Database!$A:$Y,7,FALSE)</f>
        <v>46195.791666666664</v>
      </c>
      <c r="D1124" s="21" t="str">
        <f>VLOOKUP(Pronostics!$B1124,Setup_MPP!$A:$G,3,FALSE)</f>
        <v>RomaLaura</v>
      </c>
      <c r="E1124" s="21" t="str">
        <f>VLOOKUP(Pronostics!$B1124,Setup_MPP!$A:$G,2,FALSE)</f>
        <v>Laura GIULIANO</v>
      </c>
      <c r="F1124" s="21" t="str">
        <f>VLOOKUP($B1124,Setup_MPP!$A:$E,4,FALSE)</f>
        <v>#86A4FE</v>
      </c>
      <c r="G1124" s="21" t="str">
        <f>VLOOKUP($B1124,Setup_MPP!$A:$E,5,FALSE)</f>
        <v>#3769FF</v>
      </c>
      <c r="H1124" s="21" t="str">
        <f>IFERROR(IF(AND(A1124&gt;=1,A1124&lt;=104),VLOOKUP($A1124,Location!$A:$J,6,FALSE),IF(A1124=0,"Avant l'ouverture",IF(OR(A1124=105,A1124=106),"Bonus"))),"")</f>
        <v>Tour 2</v>
      </c>
      <c r="I1124" s="21" t="str">
        <f>IF(LEFT(H1124,4)="Tour",VLOOKUP(A1124,Database!$A:$C,3,FALSE),"")</f>
        <v>J</v>
      </c>
      <c r="J1124" s="21" t="str">
        <f>VLOOKUP($A1124,Location!$A:$J,7,FALSE)</f>
        <v>Argentine</v>
      </c>
      <c r="K1124" s="21" t="str">
        <f>IFERROR(VLOOKUP(J1124,Setup_Team!$B:$C,2,FALSE), "TDB")</f>
        <v>ARG</v>
      </c>
      <c r="L1124" s="21" t="str">
        <f>VLOOKUP($A1124,Location!$A:$J,8,FALSE)</f>
        <v>Autriche</v>
      </c>
      <c r="M1124" s="21" t="str">
        <f>IFERROR(VLOOKUP(L1124,Setup_Team!$B:$C,2,FALSE), "TDB")</f>
        <v>AUT</v>
      </c>
      <c r="N1124" s="21" t="str">
        <f>VLOOKUP($A1124,Location!$A:$J,9,FALSE)</f>
        <v>Arlington, Dallas, Texas</v>
      </c>
      <c r="O1124" s="21" t="str">
        <f>VLOOKUP($A1124,Location!$A:$J,10,FALSE)</f>
        <v>AT&amp;T Stadium</v>
      </c>
      <c r="P1124" s="27">
        <v>2</v>
      </c>
      <c r="Q1124" s="27">
        <v>0</v>
      </c>
      <c r="R1124" s="27" t="str">
        <f t="shared" si="103"/>
        <v>2-0</v>
      </c>
      <c r="S1124" s="21">
        <v>0</v>
      </c>
      <c r="T1124" s="20">
        <f>VLOOKUP($A1124,Database!$A:$Y,10,FALSE)</f>
        <v>63</v>
      </c>
      <c r="U1124" s="20">
        <f>VLOOKUP($A1124,Database!$A:$Y,11,FALSE)</f>
        <v>105</v>
      </c>
      <c r="V1124" s="20">
        <f>VLOOKUP($A1124,Database!$A:$Y,12,FALSE)</f>
        <v>132</v>
      </c>
      <c r="W1124" s="20" t="str">
        <f>VLOOKUP(A1124,Database!A:M,13,FALSE)</f>
        <v>Terminé</v>
      </c>
      <c r="X1124" s="20">
        <f>VLOOKUP($A1124,Database!$A:$Y,20,FALSE)</f>
        <v>2</v>
      </c>
      <c r="Y1124" s="20">
        <f>VLOOKUP($A1124,Database!$A:$Y,21,FALSE)</f>
        <v>0</v>
      </c>
      <c r="Z1124" s="20">
        <f t="shared" si="102"/>
        <v>0</v>
      </c>
      <c r="AA1124" s="20">
        <f t="shared" si="104"/>
        <v>1</v>
      </c>
      <c r="AB1124" s="20">
        <f t="shared" ca="1" si="105"/>
        <v>63</v>
      </c>
      <c r="AC1124" s="20">
        <f t="shared" ca="1" si="106"/>
        <v>1</v>
      </c>
      <c r="AD1124" s="20" t="str">
        <f ca="1">IF(AC1124=0,"",IF(OR(ISBLANK(P1124),ISBLANK(Q1124)),"",IF(ISBLANK(VLOOKUP(A1124,Database!A:AA,22,FALSE)),"",VLOOKUP(A1124,Database!A:AA,22,FALSE))))</f>
        <v>Rare</v>
      </c>
      <c r="AE1124" s="20">
        <f ca="1">IFERROR(
   IF(
     OR(ISBLANK(P1124),ISBLANK(Q1124)),
     "",
     IF(
       AND(AB1124&lt;&gt;"",OR(W1124="Terminé",W1124="En cours")),
       VLOOKUP(AD1124,Setup_ScoreExactBonus!A:D,4,FALSE),
       0
     )),
  0)</f>
        <v>30</v>
      </c>
      <c r="AF1124" s="21">
        <f t="shared" ca="1" si="107"/>
        <v>93</v>
      </c>
      <c r="AG1124" s="21">
        <f ca="1">SUMIFS(AF$2:AF1124,D$2:D1124,D1124)</f>
        <v>1318</v>
      </c>
    </row>
    <row r="1125" spans="1:33" hidden="1" x14ac:dyDescent="0.35">
      <c r="A1125" s="21">
        <f>IF(ISBLANK(B1125),"",COUNTIF(B$2:B1125,B1125))-1</f>
        <v>41</v>
      </c>
      <c r="B1125" s="27">
        <v>17</v>
      </c>
      <c r="C1125" s="10">
        <f>VLOOKUP($A1125+IF($A1125=0,1,0),Database!$A:$Y,7,FALSE)</f>
        <v>46195.791666666664</v>
      </c>
      <c r="D1125" s="21" t="str">
        <f>VLOOKUP(Pronostics!$B1125,Setup_MPP!$A:$G,3,FALSE)</f>
        <v>Julien_cri</v>
      </c>
      <c r="E1125" s="21" t="str">
        <f>VLOOKUP(Pronostics!$B1125,Setup_MPP!$A:$G,2,FALSE)</f>
        <v>Julien CRIMOTEL</v>
      </c>
      <c r="F1125" s="21" t="str">
        <f>VLOOKUP($B1125,Setup_MPP!$A:$E,4,FALSE)</f>
        <v>#FFB0B0</v>
      </c>
      <c r="G1125" s="21" t="str">
        <f>VLOOKUP($B1125,Setup_MPP!$A:$E,5,FALSE)</f>
        <v>#F25757</v>
      </c>
      <c r="H1125" s="21" t="str">
        <f>IFERROR(IF(AND(A1125&gt;=1,A1125&lt;=104),VLOOKUP($A1125,Location!$A:$J,6,FALSE),IF(A1125=0,"Avant l'ouverture",IF(OR(A1125=105,A1125=106),"Bonus"))),"")</f>
        <v>Tour 2</v>
      </c>
      <c r="I1125" s="21" t="str">
        <f>IF(LEFT(H1125,4)="Tour",VLOOKUP(A1125,Database!$A:$C,3,FALSE),"")</f>
        <v>J</v>
      </c>
      <c r="J1125" s="21" t="str">
        <f>VLOOKUP($A1125,Location!$A:$J,7,FALSE)</f>
        <v>Argentine</v>
      </c>
      <c r="K1125" s="21" t="str">
        <f>IFERROR(VLOOKUP(J1125,Setup_Team!$B:$C,2,FALSE), "TDB")</f>
        <v>ARG</v>
      </c>
      <c r="L1125" s="21" t="str">
        <f>VLOOKUP($A1125,Location!$A:$J,8,FALSE)</f>
        <v>Autriche</v>
      </c>
      <c r="M1125" s="21" t="str">
        <f>IFERROR(VLOOKUP(L1125,Setup_Team!$B:$C,2,FALSE), "TDB")</f>
        <v>AUT</v>
      </c>
      <c r="N1125" s="21" t="str">
        <f>VLOOKUP($A1125,Location!$A:$J,9,FALSE)</f>
        <v>Arlington, Dallas, Texas</v>
      </c>
      <c r="O1125" s="21" t="str">
        <f>VLOOKUP($A1125,Location!$A:$J,10,FALSE)</f>
        <v>AT&amp;T Stadium</v>
      </c>
      <c r="P1125" s="27">
        <v>3</v>
      </c>
      <c r="Q1125" s="27">
        <v>1</v>
      </c>
      <c r="R1125" s="27" t="str">
        <f t="shared" si="103"/>
        <v>3-1</v>
      </c>
      <c r="S1125" s="21">
        <v>0</v>
      </c>
      <c r="T1125" s="20">
        <f>VLOOKUP($A1125,Database!$A:$Y,10,FALSE)</f>
        <v>63</v>
      </c>
      <c r="U1125" s="20">
        <f>VLOOKUP($A1125,Database!$A:$Y,11,FALSE)</f>
        <v>105</v>
      </c>
      <c r="V1125" s="20">
        <f>VLOOKUP($A1125,Database!$A:$Y,12,FALSE)</f>
        <v>132</v>
      </c>
      <c r="W1125" s="20" t="str">
        <f>VLOOKUP(A1125,Database!A:M,13,FALSE)</f>
        <v>Terminé</v>
      </c>
      <c r="X1125" s="20">
        <f>VLOOKUP($A1125,Database!$A:$Y,20,FALSE)</f>
        <v>2</v>
      </c>
      <c r="Y1125" s="20">
        <f>VLOOKUP($A1125,Database!$A:$Y,21,FALSE)</f>
        <v>0</v>
      </c>
      <c r="Z1125" s="20">
        <f t="shared" si="102"/>
        <v>0</v>
      </c>
      <c r="AA1125" s="20">
        <f t="shared" si="104"/>
        <v>1</v>
      </c>
      <c r="AB1125" s="20">
        <f t="shared" ca="1" si="105"/>
        <v>63</v>
      </c>
      <c r="AC1125" s="20">
        <f t="shared" ca="1" si="106"/>
        <v>0</v>
      </c>
      <c r="AD1125" s="20" t="str">
        <f ca="1">IF(AC1125=0,"",IF(OR(ISBLANK(P1125),ISBLANK(Q1125)),"",IF(ISBLANK(VLOOKUP(A1125,Database!A:AA,22,FALSE)),"",VLOOKUP(A1125,Database!A:AA,22,FALSE))))</f>
        <v/>
      </c>
      <c r="AE1125" s="20">
        <f ca="1">IFERROR(
   IF(
     OR(ISBLANK(P1125),ISBLANK(Q1125)),
     "",
     IF(
       AND(AB1125&lt;&gt;"",OR(W1125="Terminé",W1125="En cours")),
       VLOOKUP(AD1125,Setup_ScoreExactBonus!A:D,4,FALSE),
       0
     )),
  0)</f>
        <v>0</v>
      </c>
      <c r="AF1125" s="21">
        <f t="shared" ca="1" si="107"/>
        <v>63</v>
      </c>
      <c r="AG1125" s="21">
        <f ca="1">SUMIFS(AF$2:AF1125,D$2:D1125,D1125)</f>
        <v>1341</v>
      </c>
    </row>
    <row r="1126" spans="1:33" hidden="1" x14ac:dyDescent="0.35">
      <c r="A1126" s="21">
        <f>IF(ISBLANK(B1126),"",COUNTIF(B$2:B1126,B1126))-1</f>
        <v>41</v>
      </c>
      <c r="B1126" s="27">
        <v>18</v>
      </c>
      <c r="C1126" s="10">
        <f>VLOOKUP($A1126+IF($A1126=0,1,0),Database!$A:$Y,7,FALSE)</f>
        <v>46195.791666666664</v>
      </c>
      <c r="D1126" s="21" t="str">
        <f>VLOOKUP(Pronostics!$B1126,Setup_MPP!$A:$G,3,FALSE)</f>
        <v>Cartone</v>
      </c>
      <c r="E1126" s="21" t="str">
        <f>VLOOKUP(Pronostics!$B1126,Setup_MPP!$A:$G,2,FALSE)</f>
        <v>Quentin CARTON</v>
      </c>
      <c r="F1126" s="21" t="str">
        <f>VLOOKUP($B1126,Setup_MPP!$A:$E,4,FALSE)</f>
        <v>#F0BC42</v>
      </c>
      <c r="G1126" s="21" t="str">
        <f>VLOOKUP($B1126,Setup_MPP!$A:$E,5,FALSE)</f>
        <v>#8E1F2F</v>
      </c>
      <c r="H1126" s="21" t="str">
        <f>IFERROR(IF(AND(A1126&gt;=1,A1126&lt;=104),VLOOKUP($A1126,Location!$A:$J,6,FALSE),IF(A1126=0,"Avant l'ouverture",IF(OR(A1126=105,A1126=106),"Bonus"))),"")</f>
        <v>Tour 2</v>
      </c>
      <c r="I1126" s="21" t="str">
        <f>IF(LEFT(H1126,4)="Tour",VLOOKUP(A1126,Database!$A:$C,3,FALSE),"")</f>
        <v>J</v>
      </c>
      <c r="J1126" s="21" t="str">
        <f>VLOOKUP($A1126,Location!$A:$J,7,FALSE)</f>
        <v>Argentine</v>
      </c>
      <c r="K1126" s="21" t="str">
        <f>IFERROR(VLOOKUP(J1126,Setup_Team!$B:$C,2,FALSE), "TDB")</f>
        <v>ARG</v>
      </c>
      <c r="L1126" s="21" t="str">
        <f>VLOOKUP($A1126,Location!$A:$J,8,FALSE)</f>
        <v>Autriche</v>
      </c>
      <c r="M1126" s="21" t="str">
        <f>IFERROR(VLOOKUP(L1126,Setup_Team!$B:$C,2,FALSE), "TDB")</f>
        <v>AUT</v>
      </c>
      <c r="N1126" s="21" t="str">
        <f>VLOOKUP($A1126,Location!$A:$J,9,FALSE)</f>
        <v>Arlington, Dallas, Texas</v>
      </c>
      <c r="O1126" s="21" t="str">
        <f>VLOOKUP($A1126,Location!$A:$J,10,FALSE)</f>
        <v>AT&amp;T Stadium</v>
      </c>
      <c r="P1126" s="27">
        <v>1</v>
      </c>
      <c r="Q1126" s="27">
        <v>0</v>
      </c>
      <c r="R1126" s="27" t="str">
        <f t="shared" si="103"/>
        <v>1-0</v>
      </c>
      <c r="S1126" s="21">
        <v>0</v>
      </c>
      <c r="T1126" s="20">
        <f>VLOOKUP($A1126,Database!$A:$Y,10,FALSE)</f>
        <v>63</v>
      </c>
      <c r="U1126" s="20">
        <f>VLOOKUP($A1126,Database!$A:$Y,11,FALSE)</f>
        <v>105</v>
      </c>
      <c r="V1126" s="20">
        <f>VLOOKUP($A1126,Database!$A:$Y,12,FALSE)</f>
        <v>132</v>
      </c>
      <c r="W1126" s="20" t="str">
        <f>VLOOKUP(A1126,Database!A:M,13,FALSE)</f>
        <v>Terminé</v>
      </c>
      <c r="X1126" s="20">
        <f>VLOOKUP($A1126,Database!$A:$Y,20,FALSE)</f>
        <v>2</v>
      </c>
      <c r="Y1126" s="20">
        <f>VLOOKUP($A1126,Database!$A:$Y,21,FALSE)</f>
        <v>0</v>
      </c>
      <c r="Z1126" s="20">
        <f t="shared" si="102"/>
        <v>0</v>
      </c>
      <c r="AA1126" s="20">
        <f t="shared" si="104"/>
        <v>1</v>
      </c>
      <c r="AB1126" s="20">
        <f t="shared" ca="1" si="105"/>
        <v>63</v>
      </c>
      <c r="AC1126" s="20">
        <f t="shared" ca="1" si="106"/>
        <v>0</v>
      </c>
      <c r="AD1126" s="20" t="str">
        <f ca="1">IF(AC1126=0,"",IF(OR(ISBLANK(P1126),ISBLANK(Q1126)),"",IF(ISBLANK(VLOOKUP(A1126,Database!A:AA,22,FALSE)),"",VLOOKUP(A1126,Database!A:AA,22,FALSE))))</f>
        <v/>
      </c>
      <c r="AE1126" s="20">
        <f ca="1">IFERROR(
   IF(
     OR(ISBLANK(P1126),ISBLANK(Q1126)),
     "",
     IF(
       AND(AB1126&lt;&gt;"",OR(W1126="Terminé",W1126="En cours")),
       VLOOKUP(AD1126,Setup_ScoreExactBonus!A:D,4,FALSE),
       0
     )),
  0)</f>
        <v>0</v>
      </c>
      <c r="AF1126" s="21">
        <f t="shared" ca="1" si="107"/>
        <v>63</v>
      </c>
      <c r="AG1126" s="21">
        <f ca="1">SUMIFS(AF$2:AF1126,D$2:D1126,D1126)</f>
        <v>1761</v>
      </c>
    </row>
    <row r="1127" spans="1:33" hidden="1" x14ac:dyDescent="0.35">
      <c r="A1127" s="21">
        <f>IF(ISBLANK(B1127),"",COUNTIF(B$2:B1127,B1127))-1</f>
        <v>41</v>
      </c>
      <c r="B1127" s="27">
        <v>19</v>
      </c>
      <c r="C1127" s="10">
        <f>VLOOKUP($A1127+IF($A1127=0,1,0),Database!$A:$Y,7,FALSE)</f>
        <v>46195.791666666664</v>
      </c>
      <c r="D1127" s="21" t="str">
        <f>VLOOKUP(Pronostics!$B1127,Setup_MPP!$A:$G,3,FALSE)</f>
        <v>YramVi</v>
      </c>
      <c r="E1127" s="21" t="str">
        <f>VLOOKUP(Pronostics!$B1127,Setup_MPP!$A:$G,2,FALSE)</f>
        <v>Eyram TETSHIE</v>
      </c>
      <c r="F1127" s="21" t="str">
        <f>VLOOKUP($B1127,Setup_MPP!$A:$E,4,FALSE)</f>
        <v>#E8B28F</v>
      </c>
      <c r="G1127" s="21" t="str">
        <f>VLOOKUP($B1127,Setup_MPP!$A:$E,5,FALSE)</f>
        <v>#E65568</v>
      </c>
      <c r="H1127" s="21" t="str">
        <f>IFERROR(IF(AND(A1127&gt;=1,A1127&lt;=104),VLOOKUP($A1127,Location!$A:$J,6,FALSE),IF(A1127=0,"Avant l'ouverture",IF(OR(A1127=105,A1127=106),"Bonus"))),"")</f>
        <v>Tour 2</v>
      </c>
      <c r="I1127" s="21" t="str">
        <f>IF(LEFT(H1127,4)="Tour",VLOOKUP(A1127,Database!$A:$C,3,FALSE),"")</f>
        <v>J</v>
      </c>
      <c r="J1127" s="21" t="str">
        <f>VLOOKUP($A1127,Location!$A:$J,7,FALSE)</f>
        <v>Argentine</v>
      </c>
      <c r="K1127" s="21" t="str">
        <f>IFERROR(VLOOKUP(J1127,Setup_Team!$B:$C,2,FALSE), "TDB")</f>
        <v>ARG</v>
      </c>
      <c r="L1127" s="21" t="str">
        <f>VLOOKUP($A1127,Location!$A:$J,8,FALSE)</f>
        <v>Autriche</v>
      </c>
      <c r="M1127" s="21" t="str">
        <f>IFERROR(VLOOKUP(L1127,Setup_Team!$B:$C,2,FALSE), "TDB")</f>
        <v>AUT</v>
      </c>
      <c r="N1127" s="21" t="str">
        <f>VLOOKUP($A1127,Location!$A:$J,9,FALSE)</f>
        <v>Arlington, Dallas, Texas</v>
      </c>
      <c r="O1127" s="21" t="str">
        <f>VLOOKUP($A1127,Location!$A:$J,10,FALSE)</f>
        <v>AT&amp;T Stadium</v>
      </c>
      <c r="P1127" s="27">
        <v>3</v>
      </c>
      <c r="Q1127" s="27">
        <v>0</v>
      </c>
      <c r="R1127" s="27" t="str">
        <f t="shared" si="103"/>
        <v>3-0</v>
      </c>
      <c r="S1127" s="21">
        <v>0</v>
      </c>
      <c r="T1127" s="20">
        <f>VLOOKUP($A1127,Database!$A:$Y,10,FALSE)</f>
        <v>63</v>
      </c>
      <c r="U1127" s="20">
        <f>VLOOKUP($A1127,Database!$A:$Y,11,FALSE)</f>
        <v>105</v>
      </c>
      <c r="V1127" s="20">
        <f>VLOOKUP($A1127,Database!$A:$Y,12,FALSE)</f>
        <v>132</v>
      </c>
      <c r="W1127" s="20" t="str">
        <f>VLOOKUP(A1127,Database!A:M,13,FALSE)</f>
        <v>Terminé</v>
      </c>
      <c r="X1127" s="20">
        <f>VLOOKUP($A1127,Database!$A:$Y,20,FALSE)</f>
        <v>2</v>
      </c>
      <c r="Y1127" s="20">
        <f>VLOOKUP($A1127,Database!$A:$Y,21,FALSE)</f>
        <v>0</v>
      </c>
      <c r="Z1127" s="20">
        <f t="shared" si="102"/>
        <v>0</v>
      </c>
      <c r="AA1127" s="20">
        <f t="shared" si="104"/>
        <v>1</v>
      </c>
      <c r="AB1127" s="20">
        <f t="shared" ca="1" si="105"/>
        <v>63</v>
      </c>
      <c r="AC1127" s="20">
        <f t="shared" ca="1" si="106"/>
        <v>0</v>
      </c>
      <c r="AD1127" s="20" t="str">
        <f ca="1">IF(AC1127=0,"",IF(OR(ISBLANK(P1127),ISBLANK(Q1127)),"",IF(ISBLANK(VLOOKUP(A1127,Database!A:AA,22,FALSE)),"",VLOOKUP(A1127,Database!A:AA,22,FALSE))))</f>
        <v/>
      </c>
      <c r="AE1127" s="20">
        <f ca="1">IFERROR(
   IF(
     OR(ISBLANK(P1127),ISBLANK(Q1127)),
     "",
     IF(
       AND(AB1127&lt;&gt;"",OR(W1127="Terminé",W1127="En cours")),
       VLOOKUP(AD1127,Setup_ScoreExactBonus!A:D,4,FALSE),
       0
     )),
  0)</f>
        <v>0</v>
      </c>
      <c r="AF1127" s="21">
        <f t="shared" ca="1" si="107"/>
        <v>63</v>
      </c>
      <c r="AG1127" s="21">
        <f ca="1">SUMIFS(AF$2:AF1127,D$2:D1127,D1127)</f>
        <v>1505</v>
      </c>
    </row>
    <row r="1128" spans="1:33" hidden="1" x14ac:dyDescent="0.35">
      <c r="A1128" s="21">
        <f>IF(ISBLANK(B1128),"",COUNTIF(B$2:B1128,B1128))-1</f>
        <v>41</v>
      </c>
      <c r="B1128" s="27">
        <v>20</v>
      </c>
      <c r="C1128" s="10">
        <f>VLOOKUP($A1128+IF($A1128=0,1,0),Database!$A:$Y,7,FALSE)</f>
        <v>46195.791666666664</v>
      </c>
      <c r="D1128" s="21" t="str">
        <f>VLOOKUP(Pronostics!$B1128,Setup_MPP!$A:$G,3,FALSE)</f>
        <v>Anis_MaFihache</v>
      </c>
      <c r="E1128" s="21" t="str">
        <f>VLOOKUP(Pronostics!$B1128,Setup_MPP!$A:$G,2,FALSE)</f>
        <v>Anis LEBIK</v>
      </c>
      <c r="F1128" s="21" t="str">
        <f>VLOOKUP($B1128,Setup_MPP!$A:$E,4,FALSE)</f>
        <v>#60DC8C</v>
      </c>
      <c r="G1128" s="21" t="str">
        <f>VLOOKUP($B1128,Setup_MPP!$A:$E,5,FALSE)</f>
        <v>#22A34F</v>
      </c>
      <c r="H1128" s="21" t="str">
        <f>IFERROR(IF(AND(A1128&gt;=1,A1128&lt;=104),VLOOKUP($A1128,Location!$A:$J,6,FALSE),IF(A1128=0,"Avant l'ouverture",IF(OR(A1128=105,A1128=106),"Bonus"))),"")</f>
        <v>Tour 2</v>
      </c>
      <c r="I1128" s="21" t="str">
        <f>IF(LEFT(H1128,4)="Tour",VLOOKUP(A1128,Database!$A:$C,3,FALSE),"")</f>
        <v>J</v>
      </c>
      <c r="J1128" s="21" t="str">
        <f>VLOOKUP($A1128,Location!$A:$J,7,FALSE)</f>
        <v>Argentine</v>
      </c>
      <c r="K1128" s="21" t="str">
        <f>IFERROR(VLOOKUP(J1128,Setup_Team!$B:$C,2,FALSE), "TDB")</f>
        <v>ARG</v>
      </c>
      <c r="L1128" s="21" t="str">
        <f>VLOOKUP($A1128,Location!$A:$J,8,FALSE)</f>
        <v>Autriche</v>
      </c>
      <c r="M1128" s="21" t="str">
        <f>IFERROR(VLOOKUP(L1128,Setup_Team!$B:$C,2,FALSE), "TDB")</f>
        <v>AUT</v>
      </c>
      <c r="N1128" s="21" t="str">
        <f>VLOOKUP($A1128,Location!$A:$J,9,FALSE)</f>
        <v>Arlington, Dallas, Texas</v>
      </c>
      <c r="O1128" s="21" t="str">
        <f>VLOOKUP($A1128,Location!$A:$J,10,FALSE)</f>
        <v>AT&amp;T Stadium</v>
      </c>
      <c r="P1128" s="27">
        <v>2</v>
      </c>
      <c r="Q1128" s="27">
        <v>1</v>
      </c>
      <c r="R1128" s="27" t="str">
        <f t="shared" si="103"/>
        <v>2-1</v>
      </c>
      <c r="S1128" s="21">
        <v>0</v>
      </c>
      <c r="T1128" s="20">
        <f>VLOOKUP($A1128,Database!$A:$Y,10,FALSE)</f>
        <v>63</v>
      </c>
      <c r="U1128" s="20">
        <f>VLOOKUP($A1128,Database!$A:$Y,11,FALSE)</f>
        <v>105</v>
      </c>
      <c r="V1128" s="20">
        <f>VLOOKUP($A1128,Database!$A:$Y,12,FALSE)</f>
        <v>132</v>
      </c>
      <c r="W1128" s="20" t="str">
        <f>VLOOKUP(A1128,Database!A:M,13,FALSE)</f>
        <v>Terminé</v>
      </c>
      <c r="X1128" s="20">
        <f>VLOOKUP($A1128,Database!$A:$Y,20,FALSE)</f>
        <v>2</v>
      </c>
      <c r="Y1128" s="20">
        <f>VLOOKUP($A1128,Database!$A:$Y,21,FALSE)</f>
        <v>0</v>
      </c>
      <c r="Z1128" s="20">
        <f t="shared" si="102"/>
        <v>0</v>
      </c>
      <c r="AA1128" s="20">
        <f t="shared" si="104"/>
        <v>1</v>
      </c>
      <c r="AB1128" s="20">
        <f t="shared" ca="1" si="105"/>
        <v>63</v>
      </c>
      <c r="AC1128" s="20">
        <f t="shared" ca="1" si="106"/>
        <v>0</v>
      </c>
      <c r="AD1128" s="20" t="str">
        <f ca="1">IF(AC1128=0,"",IF(OR(ISBLANK(P1128),ISBLANK(Q1128)),"",IF(ISBLANK(VLOOKUP(A1128,Database!A:AA,22,FALSE)),"",VLOOKUP(A1128,Database!A:AA,22,FALSE))))</f>
        <v/>
      </c>
      <c r="AE1128" s="20">
        <f ca="1">IFERROR(
   IF(
     OR(ISBLANK(P1128),ISBLANK(Q1128)),
     "",
     IF(
       AND(AB1128&lt;&gt;"",OR(W1128="Terminé",W1128="En cours")),
       VLOOKUP(AD1128,Setup_ScoreExactBonus!A:D,4,FALSE),
       0
     )),
  0)</f>
        <v>0</v>
      </c>
      <c r="AF1128" s="21">
        <f t="shared" ca="1" si="107"/>
        <v>63</v>
      </c>
      <c r="AG1128" s="21">
        <f ca="1">SUMIFS(AF$2:AF1128,D$2:D1128,D1128)</f>
        <v>1651</v>
      </c>
    </row>
    <row r="1129" spans="1:33" hidden="1" x14ac:dyDescent="0.35">
      <c r="A1129" s="21">
        <f>IF(ISBLANK(B1129),"",COUNTIF(B$2:B1129,B1129))-1</f>
        <v>41</v>
      </c>
      <c r="B1129" s="27">
        <v>21</v>
      </c>
      <c r="C1129" s="10">
        <f>VLOOKUP($A1129+IF($A1129=0,1,0),Database!$A:$Y,7,FALSE)</f>
        <v>46195.791666666664</v>
      </c>
      <c r="D1129" s="21" t="str">
        <f>VLOOKUP(Pronostics!$B1129,Setup_MPP!$A:$G,3,FALSE)</f>
        <v>JUJULABOSS13</v>
      </c>
      <c r="E1129" s="21" t="str">
        <f>VLOOKUP(Pronostics!$B1129,Setup_MPP!$A:$G,2,FALSE)</f>
        <v>Julia BOUANAN</v>
      </c>
      <c r="F1129" s="21" t="str">
        <f>VLOOKUP($B1129,Setup_MPP!$A:$E,4,FALSE)</f>
        <v>#2FAEE0</v>
      </c>
      <c r="G1129" s="21" t="str">
        <f>VLOOKUP($B1129,Setup_MPP!$A:$E,5,FALSE)</f>
        <v>#BEA064</v>
      </c>
      <c r="H1129" s="21" t="str">
        <f>IFERROR(IF(AND(A1129&gt;=1,A1129&lt;=104),VLOOKUP($A1129,Location!$A:$J,6,FALSE),IF(A1129=0,"Avant l'ouverture",IF(OR(A1129=105,A1129=106),"Bonus"))),"")</f>
        <v>Tour 2</v>
      </c>
      <c r="I1129" s="21" t="str">
        <f>IF(LEFT(H1129,4)="Tour",VLOOKUP(A1129,Database!$A:$C,3,FALSE),"")</f>
        <v>J</v>
      </c>
      <c r="J1129" s="21" t="str">
        <f>VLOOKUP($A1129,Location!$A:$J,7,FALSE)</f>
        <v>Argentine</v>
      </c>
      <c r="K1129" s="21" t="str">
        <f>IFERROR(VLOOKUP(J1129,Setup_Team!$B:$C,2,FALSE), "TDB")</f>
        <v>ARG</v>
      </c>
      <c r="L1129" s="21" t="str">
        <f>VLOOKUP($A1129,Location!$A:$J,8,FALSE)</f>
        <v>Autriche</v>
      </c>
      <c r="M1129" s="21" t="str">
        <f>IFERROR(VLOOKUP(L1129,Setup_Team!$B:$C,2,FALSE), "TDB")</f>
        <v>AUT</v>
      </c>
      <c r="N1129" s="21" t="str">
        <f>VLOOKUP($A1129,Location!$A:$J,9,FALSE)</f>
        <v>Arlington, Dallas, Texas</v>
      </c>
      <c r="O1129" s="21" t="str">
        <f>VLOOKUP($A1129,Location!$A:$J,10,FALSE)</f>
        <v>AT&amp;T Stadium</v>
      </c>
      <c r="P1129" s="27">
        <v>2</v>
      </c>
      <c r="Q1129" s="27">
        <v>1</v>
      </c>
      <c r="R1129" s="27" t="str">
        <f t="shared" si="103"/>
        <v>2-1</v>
      </c>
      <c r="S1129" s="21">
        <v>0</v>
      </c>
      <c r="T1129" s="20">
        <f>VLOOKUP($A1129,Database!$A:$Y,10,FALSE)</f>
        <v>63</v>
      </c>
      <c r="U1129" s="20">
        <f>VLOOKUP($A1129,Database!$A:$Y,11,FALSE)</f>
        <v>105</v>
      </c>
      <c r="V1129" s="20">
        <f>VLOOKUP($A1129,Database!$A:$Y,12,FALSE)</f>
        <v>132</v>
      </c>
      <c r="W1129" s="20" t="str">
        <f>VLOOKUP(A1129,Database!A:M,13,FALSE)</f>
        <v>Terminé</v>
      </c>
      <c r="X1129" s="20">
        <f>VLOOKUP($A1129,Database!$A:$Y,20,FALSE)</f>
        <v>2</v>
      </c>
      <c r="Y1129" s="20">
        <f>VLOOKUP($A1129,Database!$A:$Y,21,FALSE)</f>
        <v>0</v>
      </c>
      <c r="Z1129" s="20">
        <f t="shared" si="102"/>
        <v>0</v>
      </c>
      <c r="AA1129" s="20">
        <f t="shared" si="104"/>
        <v>1</v>
      </c>
      <c r="AB1129" s="20">
        <f t="shared" ca="1" si="105"/>
        <v>63</v>
      </c>
      <c r="AC1129" s="20">
        <f t="shared" ca="1" si="106"/>
        <v>0</v>
      </c>
      <c r="AD1129" s="20" t="str">
        <f ca="1">IF(AC1129=0,"",IF(OR(ISBLANK(P1129),ISBLANK(Q1129)),"",IF(ISBLANK(VLOOKUP(A1129,Database!A:AA,22,FALSE)),"",VLOOKUP(A1129,Database!A:AA,22,FALSE))))</f>
        <v/>
      </c>
      <c r="AE1129" s="20">
        <f ca="1">IFERROR(
   IF(
     OR(ISBLANK(P1129),ISBLANK(Q1129)),
     "",
     IF(
       AND(AB1129&lt;&gt;"",OR(W1129="Terminé",W1129="En cours")),
       VLOOKUP(AD1129,Setup_ScoreExactBonus!A:D,4,FALSE),
       0
     )),
  0)</f>
        <v>0</v>
      </c>
      <c r="AF1129" s="21">
        <f t="shared" ca="1" si="107"/>
        <v>63</v>
      </c>
      <c r="AG1129" s="21">
        <f ca="1">SUMIFS(AF$2:AF1129,D$2:D1129,D1129)</f>
        <v>1311</v>
      </c>
    </row>
    <row r="1130" spans="1:33" hidden="1" x14ac:dyDescent="0.35">
      <c r="A1130" s="21">
        <f>IF(ISBLANK(B1130),"",COUNTIF(B$2:B1130,B1130))-1</f>
        <v>41</v>
      </c>
      <c r="B1130" s="27">
        <v>22</v>
      </c>
      <c r="C1130" s="10">
        <f>VLOOKUP($A1130+IF($A1130=0,1,0),Database!$A:$Y,7,FALSE)</f>
        <v>46195.791666666664</v>
      </c>
      <c r="D1130" s="21" t="str">
        <f>VLOOKUP(Pronostics!$B1130,Setup_MPP!$A:$G,3,FALSE)</f>
        <v>Jujumsrd</v>
      </c>
      <c r="E1130" s="21" t="str">
        <f>VLOOKUP(Pronostics!$B1130,Setup_MPP!$A:$G,2,FALSE)</f>
        <v>Julie Mansard</v>
      </c>
      <c r="F1130" s="21" t="str">
        <f>VLOOKUP($B1130,Setup_MPP!$A:$E,4,FALSE)</f>
        <v>#41DEF0</v>
      </c>
      <c r="G1130" s="21" t="str">
        <f>VLOOKUP($B1130,Setup_MPP!$A:$E,5,FALSE)</f>
        <v>#0BA6B7</v>
      </c>
      <c r="H1130" s="21" t="str">
        <f>IFERROR(IF(AND(A1130&gt;=1,A1130&lt;=104),VLOOKUP($A1130,Location!$A:$J,6,FALSE),IF(A1130=0,"Avant l'ouverture",IF(OR(A1130=105,A1130=106),"Bonus"))),"")</f>
        <v>Tour 2</v>
      </c>
      <c r="I1130" s="21" t="str">
        <f>IF(LEFT(H1130,4)="Tour",VLOOKUP(A1130,Database!$A:$C,3,FALSE),"")</f>
        <v>J</v>
      </c>
      <c r="J1130" s="21" t="str">
        <f>VLOOKUP($A1130,Location!$A:$J,7,FALSE)</f>
        <v>Argentine</v>
      </c>
      <c r="K1130" s="21" t="str">
        <f>IFERROR(VLOOKUP(J1130,Setup_Team!$B:$C,2,FALSE), "TDB")</f>
        <v>ARG</v>
      </c>
      <c r="L1130" s="21" t="str">
        <f>VLOOKUP($A1130,Location!$A:$J,8,FALSE)</f>
        <v>Autriche</v>
      </c>
      <c r="M1130" s="21" t="str">
        <f>IFERROR(VLOOKUP(L1130,Setup_Team!$B:$C,2,FALSE), "TDB")</f>
        <v>AUT</v>
      </c>
      <c r="N1130" s="21" t="str">
        <f>VLOOKUP($A1130,Location!$A:$J,9,FALSE)</f>
        <v>Arlington, Dallas, Texas</v>
      </c>
      <c r="O1130" s="21" t="str">
        <f>VLOOKUP($A1130,Location!$A:$J,10,FALSE)</f>
        <v>AT&amp;T Stadium</v>
      </c>
      <c r="P1130" s="27">
        <v>2</v>
      </c>
      <c r="Q1130" s="27">
        <v>1</v>
      </c>
      <c r="R1130" s="27" t="str">
        <f t="shared" si="103"/>
        <v>2-1</v>
      </c>
      <c r="S1130" s="21">
        <v>0</v>
      </c>
      <c r="T1130" s="20">
        <f>VLOOKUP($A1130,Database!$A:$Y,10,FALSE)</f>
        <v>63</v>
      </c>
      <c r="U1130" s="20">
        <f>VLOOKUP($A1130,Database!$A:$Y,11,FALSE)</f>
        <v>105</v>
      </c>
      <c r="V1130" s="20">
        <f>VLOOKUP($A1130,Database!$A:$Y,12,FALSE)</f>
        <v>132</v>
      </c>
      <c r="W1130" s="20" t="str">
        <f>VLOOKUP(A1130,Database!A:M,13,FALSE)</f>
        <v>Terminé</v>
      </c>
      <c r="X1130" s="20">
        <f>VLOOKUP($A1130,Database!$A:$Y,20,FALSE)</f>
        <v>2</v>
      </c>
      <c r="Y1130" s="20">
        <f>VLOOKUP($A1130,Database!$A:$Y,21,FALSE)</f>
        <v>0</v>
      </c>
      <c r="Z1130" s="20">
        <f t="shared" si="102"/>
        <v>0</v>
      </c>
      <c r="AA1130" s="20">
        <f t="shared" si="104"/>
        <v>1</v>
      </c>
      <c r="AB1130" s="20">
        <f t="shared" ca="1" si="105"/>
        <v>63</v>
      </c>
      <c r="AC1130" s="20">
        <f t="shared" ca="1" si="106"/>
        <v>0</v>
      </c>
      <c r="AD1130" s="20" t="str">
        <f ca="1">IF(AC1130=0,"",IF(OR(ISBLANK(P1130),ISBLANK(Q1130)),"",IF(ISBLANK(VLOOKUP(A1130,Database!A:AA,22,FALSE)),"",VLOOKUP(A1130,Database!A:AA,22,FALSE))))</f>
        <v/>
      </c>
      <c r="AE1130" s="20">
        <f ca="1">IFERROR(
   IF(
     OR(ISBLANK(P1130),ISBLANK(Q1130)),
     "",
     IF(
       AND(AB1130&lt;&gt;"",OR(W1130="Terminé",W1130="En cours")),
       VLOOKUP(AD1130,Setup_ScoreExactBonus!A:D,4,FALSE),
       0
     )),
  0)</f>
        <v>0</v>
      </c>
      <c r="AF1130" s="21">
        <f t="shared" ca="1" si="107"/>
        <v>63</v>
      </c>
      <c r="AG1130" s="21">
        <f ca="1">SUMIFS(AF$2:AF1130,D$2:D1130,D1130)</f>
        <v>1227</v>
      </c>
    </row>
    <row r="1131" spans="1:33" hidden="1" x14ac:dyDescent="0.35">
      <c r="A1131" s="21">
        <f>IF(ISBLANK(B1131),"",COUNTIF(B$2:B1131,B1131))-1</f>
        <v>41</v>
      </c>
      <c r="B1131" s="27">
        <v>23</v>
      </c>
      <c r="C1131" s="10">
        <f>VLOOKUP($A1131+IF($A1131=0,1,0),Database!$A:$Y,7,FALSE)</f>
        <v>46195.791666666664</v>
      </c>
      <c r="D1131" s="21" t="str">
        <f>VLOOKUP(Pronostics!$B1131,Setup_MPP!$A:$G,3,FALSE)</f>
        <v>DJUDJUPRONO</v>
      </c>
      <c r="E1131" s="21" t="str">
        <f>VLOOKUP(Pronostics!$B1131,Setup_MPP!$A:$G,2,FALSE)</f>
        <v>Juliette</v>
      </c>
      <c r="F1131" s="21" t="str">
        <f>VLOOKUP($B1131,Setup_MPP!$A:$E,4,FALSE)</f>
        <v>#F2A2A2</v>
      </c>
      <c r="G1131" s="21" t="str">
        <f>VLOOKUP($B1131,Setup_MPP!$A:$E,5,FALSE)</f>
        <v>#C25D5D</v>
      </c>
      <c r="H1131" s="21" t="str">
        <f>IFERROR(IF(AND(A1131&gt;=1,A1131&lt;=104),VLOOKUP($A1131,Location!$A:$J,6,FALSE),IF(A1131=0,"Avant l'ouverture",IF(OR(A1131=105,A1131=106),"Bonus"))),"")</f>
        <v>Tour 2</v>
      </c>
      <c r="I1131" s="21" t="str">
        <f>IF(LEFT(H1131,4)="Tour",VLOOKUP(A1131,Database!$A:$C,3,FALSE),"")</f>
        <v>J</v>
      </c>
      <c r="J1131" s="21" t="str">
        <f>VLOOKUP($A1131,Location!$A:$J,7,FALSE)</f>
        <v>Argentine</v>
      </c>
      <c r="K1131" s="21" t="str">
        <f>IFERROR(VLOOKUP(J1131,Setup_Team!$B:$C,2,FALSE), "TDB")</f>
        <v>ARG</v>
      </c>
      <c r="L1131" s="21" t="str">
        <f>VLOOKUP($A1131,Location!$A:$J,8,FALSE)</f>
        <v>Autriche</v>
      </c>
      <c r="M1131" s="21" t="str">
        <f>IFERROR(VLOOKUP(L1131,Setup_Team!$B:$C,2,FALSE), "TDB")</f>
        <v>AUT</v>
      </c>
      <c r="N1131" s="21" t="str">
        <f>VLOOKUP($A1131,Location!$A:$J,9,FALSE)</f>
        <v>Arlington, Dallas, Texas</v>
      </c>
      <c r="O1131" s="21" t="str">
        <f>VLOOKUP($A1131,Location!$A:$J,10,FALSE)</f>
        <v>AT&amp;T Stadium</v>
      </c>
      <c r="P1131" s="27">
        <v>3</v>
      </c>
      <c r="Q1131" s="27">
        <v>1</v>
      </c>
      <c r="R1131" s="27" t="str">
        <f t="shared" si="103"/>
        <v>3-1</v>
      </c>
      <c r="S1131" s="21">
        <v>0</v>
      </c>
      <c r="T1131" s="20">
        <f>VLOOKUP($A1131,Database!$A:$Y,10,FALSE)</f>
        <v>63</v>
      </c>
      <c r="U1131" s="20">
        <f>VLOOKUP($A1131,Database!$A:$Y,11,FALSE)</f>
        <v>105</v>
      </c>
      <c r="V1131" s="20">
        <f>VLOOKUP($A1131,Database!$A:$Y,12,FALSE)</f>
        <v>132</v>
      </c>
      <c r="W1131" s="20" t="str">
        <f>VLOOKUP(A1131,Database!A:M,13,FALSE)</f>
        <v>Terminé</v>
      </c>
      <c r="X1131" s="20">
        <f>VLOOKUP($A1131,Database!$A:$Y,20,FALSE)</f>
        <v>2</v>
      </c>
      <c r="Y1131" s="20">
        <f>VLOOKUP($A1131,Database!$A:$Y,21,FALSE)</f>
        <v>0</v>
      </c>
      <c r="Z1131" s="20">
        <f t="shared" si="102"/>
        <v>0</v>
      </c>
      <c r="AA1131" s="20">
        <f t="shared" si="104"/>
        <v>1</v>
      </c>
      <c r="AB1131" s="20">
        <f t="shared" ca="1" si="105"/>
        <v>63</v>
      </c>
      <c r="AC1131" s="20">
        <f t="shared" ca="1" si="106"/>
        <v>0</v>
      </c>
      <c r="AD1131" s="20" t="str">
        <f ca="1">IF(AC1131=0,"",IF(OR(ISBLANK(P1131),ISBLANK(Q1131)),"",IF(ISBLANK(VLOOKUP(A1131,Database!A:AA,22,FALSE)),"",VLOOKUP(A1131,Database!A:AA,22,FALSE))))</f>
        <v/>
      </c>
      <c r="AE1131" s="20">
        <f ca="1">IFERROR(
   IF(
     OR(ISBLANK(P1131),ISBLANK(Q1131)),
     "",
     IF(
       AND(AB1131&lt;&gt;"",OR(W1131="Terminé",W1131="En cours")),
       VLOOKUP(AD1131,Setup_ScoreExactBonus!A:D,4,FALSE),
       0
     )),
  0)</f>
        <v>0</v>
      </c>
      <c r="AF1131" s="21">
        <f t="shared" ca="1" si="107"/>
        <v>63</v>
      </c>
      <c r="AG1131" s="21">
        <f ca="1">SUMIFS(AF$2:AF1131,D$2:D1131,D1131)</f>
        <v>1153</v>
      </c>
    </row>
    <row r="1132" spans="1:33" hidden="1" x14ac:dyDescent="0.35">
      <c r="A1132" s="21">
        <f>IF(ISBLANK(B1132),"",COUNTIF(B$2:B1132,B1132))-1</f>
        <v>41</v>
      </c>
      <c r="B1132" s="27">
        <v>24</v>
      </c>
      <c r="C1132" s="10">
        <f>VLOOKUP($A1132+IF($A1132=0,1,0),Database!$A:$Y,7,FALSE)</f>
        <v>46195.791666666664</v>
      </c>
      <c r="D1132" s="21" t="str">
        <f>VLOOKUP(Pronostics!$B1132,Setup_MPP!$A:$G,3,FALSE)</f>
        <v>Samyaaaaaaaaaa</v>
      </c>
      <c r="E1132" s="21" t="str">
        <f>VLOOKUP(Pronostics!$B1132,Setup_MPP!$A:$G,2,FALSE)</f>
        <v>Samya ALAOUI</v>
      </c>
      <c r="F1132" s="21" t="str">
        <f>VLOOKUP($B1132,Setup_MPP!$A:$E,4,FALSE)</f>
        <v>#A2F2C7</v>
      </c>
      <c r="G1132" s="21" t="str">
        <f>VLOOKUP($B1132,Setup_MPP!$A:$E,5,FALSE)</f>
        <v>#5DC18C</v>
      </c>
      <c r="H1132" s="21" t="str">
        <f>IFERROR(IF(AND(A1132&gt;=1,A1132&lt;=104),VLOOKUP($A1132,Location!$A:$J,6,FALSE),IF(A1132=0,"Avant l'ouverture",IF(OR(A1132=105,A1132=106),"Bonus"))),"")</f>
        <v>Tour 2</v>
      </c>
      <c r="I1132" s="21" t="str">
        <f>IF(LEFT(H1132,4)="Tour",VLOOKUP(A1132,Database!$A:$C,3,FALSE),"")</f>
        <v>J</v>
      </c>
      <c r="J1132" s="21" t="str">
        <f>VLOOKUP($A1132,Location!$A:$J,7,FALSE)</f>
        <v>Argentine</v>
      </c>
      <c r="K1132" s="21" t="str">
        <f>IFERROR(VLOOKUP(J1132,Setup_Team!$B:$C,2,FALSE), "TDB")</f>
        <v>ARG</v>
      </c>
      <c r="L1132" s="21" t="str">
        <f>VLOOKUP($A1132,Location!$A:$J,8,FALSE)</f>
        <v>Autriche</v>
      </c>
      <c r="M1132" s="21" t="str">
        <f>IFERROR(VLOOKUP(L1132,Setup_Team!$B:$C,2,FALSE), "TDB")</f>
        <v>AUT</v>
      </c>
      <c r="N1132" s="21" t="str">
        <f>VLOOKUP($A1132,Location!$A:$J,9,FALSE)</f>
        <v>Arlington, Dallas, Texas</v>
      </c>
      <c r="O1132" s="21" t="str">
        <f>VLOOKUP($A1132,Location!$A:$J,10,FALSE)</f>
        <v>AT&amp;T Stadium</v>
      </c>
      <c r="P1132" s="27">
        <v>3</v>
      </c>
      <c r="Q1132" s="27">
        <v>0</v>
      </c>
      <c r="R1132" s="27" t="str">
        <f t="shared" si="103"/>
        <v>3-0</v>
      </c>
      <c r="S1132" s="21">
        <v>0</v>
      </c>
      <c r="T1132" s="20">
        <f>VLOOKUP($A1132,Database!$A:$Y,10,FALSE)</f>
        <v>63</v>
      </c>
      <c r="U1132" s="20">
        <f>VLOOKUP($A1132,Database!$A:$Y,11,FALSE)</f>
        <v>105</v>
      </c>
      <c r="V1132" s="20">
        <f>VLOOKUP($A1132,Database!$A:$Y,12,FALSE)</f>
        <v>132</v>
      </c>
      <c r="W1132" s="20" t="str">
        <f>VLOOKUP(A1132,Database!A:M,13,FALSE)</f>
        <v>Terminé</v>
      </c>
      <c r="X1132" s="20">
        <f>VLOOKUP($A1132,Database!$A:$Y,20,FALSE)</f>
        <v>2</v>
      </c>
      <c r="Y1132" s="20">
        <f>VLOOKUP($A1132,Database!$A:$Y,21,FALSE)</f>
        <v>0</v>
      </c>
      <c r="Z1132" s="20">
        <f t="shared" si="102"/>
        <v>0</v>
      </c>
      <c r="AA1132" s="20">
        <f t="shared" si="104"/>
        <v>1</v>
      </c>
      <c r="AB1132" s="20">
        <f t="shared" ca="1" si="105"/>
        <v>63</v>
      </c>
      <c r="AC1132" s="20">
        <f t="shared" ca="1" si="106"/>
        <v>0</v>
      </c>
      <c r="AD1132" s="20" t="str">
        <f ca="1">IF(AC1132=0,"",IF(OR(ISBLANK(P1132),ISBLANK(Q1132)),"",IF(ISBLANK(VLOOKUP(A1132,Database!A:AA,22,FALSE)),"",VLOOKUP(A1132,Database!A:AA,22,FALSE))))</f>
        <v/>
      </c>
      <c r="AE1132" s="20">
        <f ca="1">IFERROR(
   IF(
     OR(ISBLANK(P1132),ISBLANK(Q1132)),
     "",
     IF(
       AND(AB1132&lt;&gt;"",OR(W1132="Terminé",W1132="En cours")),
       VLOOKUP(AD1132,Setup_ScoreExactBonus!A:D,4,FALSE),
       0
     )),
  0)</f>
        <v>0</v>
      </c>
      <c r="AF1132" s="21">
        <f t="shared" ca="1" si="107"/>
        <v>63</v>
      </c>
      <c r="AG1132" s="21">
        <f ca="1">SUMIFS(AF$2:AF1132,D$2:D1132,D1132)</f>
        <v>1868</v>
      </c>
    </row>
    <row r="1133" spans="1:33" hidden="1" x14ac:dyDescent="0.35">
      <c r="A1133" s="21">
        <f>IF(ISBLANK(B1133),"",COUNTIF(B$2:B1133,B1133))-1</f>
        <v>41</v>
      </c>
      <c r="B1133" s="27">
        <v>25</v>
      </c>
      <c r="C1133" s="10">
        <f>VLOOKUP($A1133+IF($A1133=0,1,0),Database!$A:$Y,7,FALSE)</f>
        <v>46195.791666666664</v>
      </c>
      <c r="D1133" s="21" t="str">
        <f>VLOOKUP(Pronostics!$B1133,Setup_MPP!$A:$G,3,FALSE)</f>
        <v>leaw0808</v>
      </c>
      <c r="E1133" s="21" t="str">
        <f>VLOOKUP(Pronostics!$B1133,Setup_MPP!$A:$G,2,FALSE)</f>
        <v>Léa WALOCQ</v>
      </c>
      <c r="F1133" s="21" t="str">
        <f>VLOOKUP($B1133,Setup_MPP!$A:$E,4,FALSE)</f>
        <v>#D1B9EB</v>
      </c>
      <c r="G1133" s="21" t="str">
        <f>VLOOKUP($B1133,Setup_MPP!$A:$E,5,FALSE)</f>
        <v>#B58BC7</v>
      </c>
      <c r="H1133" s="21" t="str">
        <f>IFERROR(IF(AND(A1133&gt;=1,A1133&lt;=104),VLOOKUP($A1133,Location!$A:$J,6,FALSE),IF(A1133=0,"Avant l'ouverture",IF(OR(A1133=105,A1133=106),"Bonus"))),"")</f>
        <v>Tour 2</v>
      </c>
      <c r="I1133" s="21" t="str">
        <f>IF(LEFT(H1133,4)="Tour",VLOOKUP(A1133,Database!$A:$C,3,FALSE),"")</f>
        <v>J</v>
      </c>
      <c r="J1133" s="21" t="str">
        <f>VLOOKUP($A1133,Location!$A:$J,7,FALSE)</f>
        <v>Argentine</v>
      </c>
      <c r="K1133" s="21" t="str">
        <f>IFERROR(VLOOKUP(J1133,Setup_Team!$B:$C,2,FALSE), "TDB")</f>
        <v>ARG</v>
      </c>
      <c r="L1133" s="21" t="str">
        <f>VLOOKUP($A1133,Location!$A:$J,8,FALSE)</f>
        <v>Autriche</v>
      </c>
      <c r="M1133" s="21" t="str">
        <f>IFERROR(VLOOKUP(L1133,Setup_Team!$B:$C,2,FALSE), "TDB")</f>
        <v>AUT</v>
      </c>
      <c r="N1133" s="21" t="str">
        <f>VLOOKUP($A1133,Location!$A:$J,9,FALSE)</f>
        <v>Arlington, Dallas, Texas</v>
      </c>
      <c r="O1133" s="21" t="str">
        <f>VLOOKUP($A1133,Location!$A:$J,10,FALSE)</f>
        <v>AT&amp;T Stadium</v>
      </c>
      <c r="P1133" s="27">
        <v>2</v>
      </c>
      <c r="Q1133" s="27">
        <v>0</v>
      </c>
      <c r="R1133" s="27" t="str">
        <f t="shared" si="103"/>
        <v>2-0</v>
      </c>
      <c r="S1133" s="21">
        <v>0</v>
      </c>
      <c r="T1133" s="20">
        <f>VLOOKUP($A1133,Database!$A:$Y,10,FALSE)</f>
        <v>63</v>
      </c>
      <c r="U1133" s="20">
        <f>VLOOKUP($A1133,Database!$A:$Y,11,FALSE)</f>
        <v>105</v>
      </c>
      <c r="V1133" s="20">
        <f>VLOOKUP($A1133,Database!$A:$Y,12,FALSE)</f>
        <v>132</v>
      </c>
      <c r="W1133" s="20" t="str">
        <f>VLOOKUP(A1133,Database!A:M,13,FALSE)</f>
        <v>Terminé</v>
      </c>
      <c r="X1133" s="20">
        <f>VLOOKUP($A1133,Database!$A:$Y,20,FALSE)</f>
        <v>2</v>
      </c>
      <c r="Y1133" s="20">
        <f>VLOOKUP($A1133,Database!$A:$Y,21,FALSE)</f>
        <v>0</v>
      </c>
      <c r="Z1133" s="20">
        <f t="shared" si="102"/>
        <v>0</v>
      </c>
      <c r="AA1133" s="20">
        <f t="shared" si="104"/>
        <v>1</v>
      </c>
      <c r="AB1133" s="20">
        <f t="shared" ca="1" si="105"/>
        <v>63</v>
      </c>
      <c r="AC1133" s="20">
        <f t="shared" ca="1" si="106"/>
        <v>1</v>
      </c>
      <c r="AD1133" s="20" t="str">
        <f ca="1">IF(AC1133=0,"",IF(OR(ISBLANK(P1133),ISBLANK(Q1133)),"",IF(ISBLANK(VLOOKUP(A1133,Database!A:AA,22,FALSE)),"",VLOOKUP(A1133,Database!A:AA,22,FALSE))))</f>
        <v>Rare</v>
      </c>
      <c r="AE1133" s="20">
        <f ca="1">IFERROR(
   IF(
     OR(ISBLANK(P1133),ISBLANK(Q1133)),
     "",
     IF(
       AND(AB1133&lt;&gt;"",OR(W1133="Terminé",W1133="En cours")),
       VLOOKUP(AD1133,Setup_ScoreExactBonus!A:D,4,FALSE),
       0
     )),
  0)</f>
        <v>30</v>
      </c>
      <c r="AF1133" s="21">
        <f t="shared" ca="1" si="107"/>
        <v>93</v>
      </c>
      <c r="AG1133" s="21">
        <f ca="1">SUMIFS(AF$2:AF1133,D$2:D1133,D1133)</f>
        <v>1607</v>
      </c>
    </row>
    <row r="1134" spans="1:33" hidden="1" x14ac:dyDescent="0.35">
      <c r="A1134" s="21">
        <f>IF(ISBLANK(B1134),"",COUNTIF(B$2:B1134,B1134))-1</f>
        <v>41</v>
      </c>
      <c r="B1134" s="27">
        <v>26</v>
      </c>
      <c r="C1134" s="10">
        <v>46184.875</v>
      </c>
      <c r="D1134" s="21" t="str">
        <f>VLOOKUP(Pronostics!$B1134,Setup_MPP!$A:$G,3,FALSE)</f>
        <v>Mohamad#5GGG1</v>
      </c>
      <c r="E1134" s="21" t="str">
        <f>VLOOKUP(Pronostics!$B1134,Setup_MPP!$A:$G,2,FALSE)</f>
        <v>Mohamad EL KAWAS</v>
      </c>
      <c r="F1134" s="21" t="str">
        <f>VLOOKUP($B1134,Setup_MPP!$A:$E,4,FALSE)</f>
        <v>#EB8787</v>
      </c>
      <c r="G1134" s="21" t="str">
        <f>VLOOKUP($B1134,Setup_MPP!$A:$E,5,FALSE)</f>
        <v>#368E2C</v>
      </c>
      <c r="H1134" s="21" t="str">
        <f>IFERROR(IF(AND(A1134&gt;=1,A1134&lt;=104),VLOOKUP($A1134,Location!$A:$J,6,FALSE),IF(A1134=0,"Avant l'ouverture",IF(OR(A1134=105,A1134=106),"Bonus"))),"")</f>
        <v>Tour 2</v>
      </c>
      <c r="I1134" s="21" t="str">
        <f>IF(LEFT(H1134,4)="Tour",VLOOKUP(A1134,Database!$A:$C,3,FALSE),"")</f>
        <v>J</v>
      </c>
      <c r="J1134" s="21" t="str">
        <f>VLOOKUP($A1134,Location!$A:$J,7,FALSE)</f>
        <v>Argentine</v>
      </c>
      <c r="K1134" s="21" t="str">
        <f>IFERROR(VLOOKUP(J1134,Setup_Team!$B:$C,2,FALSE), "TDB")</f>
        <v>ARG</v>
      </c>
      <c r="L1134" s="21" t="str">
        <f>VLOOKUP($A1134,Location!$A:$J,8,FALSE)</f>
        <v>Autriche</v>
      </c>
      <c r="M1134" s="21" t="str">
        <f>IFERROR(VLOOKUP(L1134,Setup_Team!$B:$C,2,FALSE), "TDB")</f>
        <v>AUT</v>
      </c>
      <c r="P1134" s="21">
        <v>3</v>
      </c>
      <c r="Q1134" s="21">
        <v>0</v>
      </c>
      <c r="R1134" s="27" t="str">
        <f t="shared" si="103"/>
        <v>3-0</v>
      </c>
      <c r="S1134" s="21">
        <v>0</v>
      </c>
      <c r="T1134" s="20">
        <f>VLOOKUP($A1134,Database!$A:$Y,10,FALSE)</f>
        <v>63</v>
      </c>
      <c r="U1134" s="20">
        <f>VLOOKUP($A1134,Database!$A:$Y,11,FALSE)</f>
        <v>105</v>
      </c>
      <c r="V1134" s="20">
        <f>VLOOKUP($A1134,Database!$A:$Y,12,FALSE)</f>
        <v>132</v>
      </c>
      <c r="W1134" s="20" t="str">
        <f>VLOOKUP(A1134,Database!A:M,13,FALSE)</f>
        <v>Terminé</v>
      </c>
      <c r="X1134" s="20">
        <f>VLOOKUP($A1134,Database!$A:$Y,20,FALSE)</f>
        <v>2</v>
      </c>
      <c r="Y1134" s="20">
        <f>VLOOKUP($A1134,Database!$A:$Y,21,FALSE)</f>
        <v>0</v>
      </c>
      <c r="Z1134" s="20">
        <f t="shared" si="102"/>
        <v>0</v>
      </c>
      <c r="AA1134" s="20">
        <f t="shared" si="104"/>
        <v>1</v>
      </c>
      <c r="AB1134" s="20">
        <f t="shared" ca="1" si="105"/>
        <v>63</v>
      </c>
      <c r="AC1134" s="20">
        <f t="shared" ca="1" si="106"/>
        <v>0</v>
      </c>
      <c r="AD1134" s="20" t="str">
        <f ca="1">IF(AC1134=0,"",IF(OR(ISBLANK(P1134),ISBLANK(Q1134)),"",IF(ISBLANK(VLOOKUP(A1134,Database!A:AA,22,FALSE)),"",VLOOKUP(A1134,Database!A:AA,22,FALSE))))</f>
        <v/>
      </c>
      <c r="AE1134" s="20">
        <f ca="1">IFERROR(
   IF(
     OR(ISBLANK(P1134),ISBLANK(Q1134)),
     "",
     IF(
       AND(AB1134&lt;&gt;"",OR(W1134="Terminé",W1134="En cours")),
       VLOOKUP(AD1134,Setup_ScoreExactBonus!A:D,4,FALSE),
       0
     )),
  0)</f>
        <v>0</v>
      </c>
      <c r="AF1134" s="21">
        <f t="shared" ca="1" si="107"/>
        <v>63</v>
      </c>
      <c r="AG1134" s="21">
        <f ca="1">SUMIFS(AF$2:AF1134,D$2:D1134,D1134)</f>
        <v>967</v>
      </c>
    </row>
    <row r="1135" spans="1:33" hidden="1" x14ac:dyDescent="0.35">
      <c r="A1135" s="21">
        <f>IF(ISBLANK(B1135),"",COUNTIF(B$2:B1135,B1135))-1</f>
        <v>41</v>
      </c>
      <c r="B1135" s="27">
        <v>27</v>
      </c>
      <c r="C1135" s="10">
        <f>VLOOKUP($A1135+IF($A1135=0,1,0),Database!$A:$Y,7,FALSE)</f>
        <v>46195.791666666664</v>
      </c>
      <c r="D1135" s="21" t="str">
        <f>VLOOKUP(Pronostics!$B1135,Setup_MPP!$A:$G,3,FALSE)</f>
        <v>maryemkappa</v>
      </c>
      <c r="E1135" s="21" t="str">
        <f>VLOOKUP(Pronostics!$B1135,Setup_MPP!$A:$G,2,FALSE)</f>
        <v>Maryem GUIZANI</v>
      </c>
      <c r="F1135" s="21" t="str">
        <f>VLOOKUP($B1135,Setup_MPP!$A:$E,4,FALSE)</f>
        <v>#BCA2F4</v>
      </c>
      <c r="G1135" s="21" t="str">
        <f>VLOOKUP($B1135,Setup_MPP!$A:$E,5,FALSE)</f>
        <v>#6D3DD5</v>
      </c>
      <c r="H1135" s="21" t="str">
        <f>IFERROR(IF(AND(A1135&gt;=1,A1135&lt;=104),VLOOKUP($A1135,Location!$A:$J,6,FALSE),IF(A1135=0,"Avant l'ouverture",IF(OR(A1135=105,A1135=106),"Bonus"))),"")</f>
        <v>Tour 2</v>
      </c>
      <c r="I1135" s="21" t="str">
        <f>IF(LEFT(H1135,4)="Tour",VLOOKUP(A1135,Database!$A:$C,3,FALSE),"")</f>
        <v>J</v>
      </c>
      <c r="J1135" s="21" t="str">
        <f>VLOOKUP($A1135,Location!$A:$J,7,FALSE)</f>
        <v>Argentine</v>
      </c>
      <c r="K1135" s="21" t="str">
        <f>IFERROR(VLOOKUP(J1135,Setup_Team!$B:$C,2,FALSE), "TDB")</f>
        <v>ARG</v>
      </c>
      <c r="L1135" s="21" t="str">
        <f>VLOOKUP($A1135,Location!$A:$J,8,FALSE)</f>
        <v>Autriche</v>
      </c>
      <c r="M1135" s="21" t="str">
        <f>IFERROR(VLOOKUP(L1135,Setup_Team!$B:$C,2,FALSE), "TDB")</f>
        <v>AUT</v>
      </c>
      <c r="P1135" s="21">
        <v>3</v>
      </c>
      <c r="Q1135" s="21">
        <v>0</v>
      </c>
      <c r="R1135" s="27" t="str">
        <f t="shared" si="103"/>
        <v>3-0</v>
      </c>
      <c r="S1135" s="21">
        <v>0</v>
      </c>
      <c r="T1135" s="20">
        <f>VLOOKUP($A1135,Database!$A:$Y,10,FALSE)</f>
        <v>63</v>
      </c>
      <c r="U1135" s="20">
        <f>VLOOKUP($A1135,Database!$A:$Y,11,FALSE)</f>
        <v>105</v>
      </c>
      <c r="V1135" s="20">
        <f>VLOOKUP($A1135,Database!$A:$Y,12,FALSE)</f>
        <v>132</v>
      </c>
      <c r="W1135" s="20" t="str">
        <f>VLOOKUP(A1135,Database!A:M,13,FALSE)</f>
        <v>Terminé</v>
      </c>
      <c r="X1135" s="20">
        <f>VLOOKUP($A1135,Database!$A:$Y,20,FALSE)</f>
        <v>2</v>
      </c>
      <c r="Y1135" s="20">
        <f>VLOOKUP($A1135,Database!$A:$Y,21,FALSE)</f>
        <v>0</v>
      </c>
      <c r="Z1135" s="20">
        <f t="shared" si="102"/>
        <v>0</v>
      </c>
      <c r="AA1135" s="20">
        <f t="shared" si="104"/>
        <v>1</v>
      </c>
      <c r="AB1135" s="20">
        <f t="shared" ca="1" si="105"/>
        <v>63</v>
      </c>
      <c r="AC1135" s="20">
        <f t="shared" ca="1" si="106"/>
        <v>0</v>
      </c>
      <c r="AD1135" s="20" t="str">
        <f ca="1">IF(AC1135=0,"",IF(OR(ISBLANK(P1135),ISBLANK(Q1135)),"",IF(ISBLANK(VLOOKUP(A1135,Database!A:AA,22,FALSE)),"",VLOOKUP(A1135,Database!A:AA,22,FALSE))))</f>
        <v/>
      </c>
      <c r="AE1135" s="20">
        <f ca="1">IFERROR(
   IF(
     OR(ISBLANK(P1135),ISBLANK(Q1135)),
     "",
     IF(
       AND(AB1135&lt;&gt;"",OR(W1135="Terminé",W1135="En cours")),
       VLOOKUP(AD1135,Setup_ScoreExactBonus!A:D,4,FALSE),
       0
     )),
  0)</f>
        <v>0</v>
      </c>
      <c r="AF1135" s="21">
        <f t="shared" ca="1" si="107"/>
        <v>63</v>
      </c>
      <c r="AG1135" s="21">
        <f ca="1">SUMIFS(AF$2:AF1135,D$2:D1135,D1135)</f>
        <v>706</v>
      </c>
    </row>
    <row r="1136" spans="1:33" hidden="1" x14ac:dyDescent="0.35">
      <c r="A1136" s="21">
        <f>IF(ISBLANK(B1136),"",COUNTIF(B$2:B1136,B1136))-1</f>
        <v>42</v>
      </c>
      <c r="B1136" s="27">
        <v>1</v>
      </c>
      <c r="C1136" s="10">
        <f>VLOOKUP($A1136+IF($A1136=0,1,0),Database!$A:$Y,7,FALSE)</f>
        <v>46195.958333333336</v>
      </c>
      <c r="D1136" s="21" t="str">
        <f>VLOOKUP(Pronostics!$B1136,Setup_MPP!$A:$G,3,FALSE)</f>
        <v>_Nicolas_LM_</v>
      </c>
      <c r="E1136" s="21" t="str">
        <f>VLOOKUP(Pronostics!$B1136,Setup_MPP!$A:$G,2,FALSE)</f>
        <v>Nicolas LE MOUEL</v>
      </c>
      <c r="F1136" s="21" t="str">
        <f>VLOOKUP($B1136,Setup_MPP!$A:$E,4,FALSE)</f>
        <v>#F7C79D</v>
      </c>
      <c r="G1136" s="21" t="str">
        <f>VLOOKUP($B1136,Setup_MPP!$A:$E,5,FALSE)</f>
        <v>#FFBE85</v>
      </c>
      <c r="H1136" s="21" t="str">
        <f>IFERROR(IF(AND(A1136&gt;=1,A1136&lt;=104),VLOOKUP($A1136,Location!$A:$J,6,FALSE),IF(A1136=0,"Avant l'ouverture",IF(OR(A1136=105,A1136=106),"Bonus"))),"")</f>
        <v>Tour 2</v>
      </c>
      <c r="I1136" s="21" t="str">
        <f>IF(LEFT(H1136,4)="Tour",VLOOKUP(A1136,Database!$A:$C,3,FALSE),"")</f>
        <v>I</v>
      </c>
      <c r="J1136" s="21" t="str">
        <f>VLOOKUP($A1136,Location!$A:$J,7,FALSE)</f>
        <v>France</v>
      </c>
      <c r="K1136" s="21" t="str">
        <f>IFERROR(VLOOKUP(J1136,Setup_Team!$B:$C,2,FALSE), "TDB")</f>
        <v>FRA</v>
      </c>
      <c r="L1136" s="21" t="str">
        <f>VLOOKUP($A1136,Location!$A:$J,8,FALSE)</f>
        <v>Irak</v>
      </c>
      <c r="M1136" s="21" t="str">
        <f>IFERROR(VLOOKUP(L1136,Setup_Team!$B:$C,2,FALSE), "TDB")</f>
        <v>IRQ</v>
      </c>
      <c r="N1136" s="21" t="str">
        <f>VLOOKUP($A1136,Location!$A:$J,9,FALSE)</f>
        <v>Philadelphia, Pennsylvania</v>
      </c>
      <c r="O1136" s="21" t="str">
        <f>VLOOKUP($A1136,Location!$A:$J,10,FALSE)</f>
        <v>Lincoln Financial Field</v>
      </c>
      <c r="P1136" s="27">
        <v>6</v>
      </c>
      <c r="Q1136" s="27">
        <v>0</v>
      </c>
      <c r="R1136" s="27" t="str">
        <f t="shared" si="103"/>
        <v>6-0</v>
      </c>
      <c r="S1136" s="21">
        <v>0</v>
      </c>
      <c r="T1136" s="20">
        <f>VLOOKUP($A1136,Database!$A:$Y,10,FALSE)</f>
        <v>22</v>
      </c>
      <c r="U1136" s="20">
        <f>VLOOKUP($A1136,Database!$A:$Y,11,FALSE)</f>
        <v>166</v>
      </c>
      <c r="V1136" s="20">
        <f>VLOOKUP($A1136,Database!$A:$Y,12,FALSE)</f>
        <v>189</v>
      </c>
      <c r="W1136" s="20" t="str">
        <f>VLOOKUP(A1136,Database!A:M,13,FALSE)</f>
        <v>Terminé</v>
      </c>
      <c r="X1136" s="20">
        <f>VLOOKUP($A1136,Database!$A:$Y,20,FALSE)</f>
        <v>3</v>
      </c>
      <c r="Y1136" s="20">
        <f>VLOOKUP($A1136,Database!$A:$Y,21,FALSE)</f>
        <v>0</v>
      </c>
      <c r="Z1136" s="20">
        <f t="shared" si="102"/>
        <v>0</v>
      </c>
      <c r="AA1136" s="20">
        <f t="shared" si="104"/>
        <v>1</v>
      </c>
      <c r="AB1136" s="20">
        <f t="shared" ca="1" si="105"/>
        <v>22</v>
      </c>
      <c r="AC1136" s="20">
        <f t="shared" ca="1" si="106"/>
        <v>0</v>
      </c>
      <c r="AD1136" s="20" t="str">
        <f ca="1">IF(AC1136=0,"",IF(OR(ISBLANK(P1136),ISBLANK(Q1136)),"",IF(ISBLANK(VLOOKUP(A1136,Database!A:AA,22,FALSE)),"",VLOOKUP(A1136,Database!A:AA,22,FALSE))))</f>
        <v/>
      </c>
      <c r="AE1136" s="20">
        <f ca="1">IFERROR(
   IF(
     OR(ISBLANK(P1136),ISBLANK(Q1136)),
     "",
     IF(
       AND(AB1136&lt;&gt;"",OR(W1136="Terminé",W1136="En cours")),
       VLOOKUP(AD1136,Setup_ScoreExactBonus!A:D,4,FALSE),
       0
     )),
  0)</f>
        <v>0</v>
      </c>
      <c r="AF1136" s="21">
        <f t="shared" ca="1" si="107"/>
        <v>22</v>
      </c>
      <c r="AG1136" s="21">
        <f ca="1">SUMIFS(AF$2:AF1136,D$2:D1136,D1136)</f>
        <v>1580</v>
      </c>
    </row>
    <row r="1137" spans="1:33" hidden="1" x14ac:dyDescent="0.35">
      <c r="A1137" s="21">
        <f>IF(ISBLANK(B1137),"",COUNTIF(B$2:B1137,B1137))-1</f>
        <v>42</v>
      </c>
      <c r="B1137" s="27">
        <v>2</v>
      </c>
      <c r="C1137" s="10">
        <f>VLOOKUP($A1137+IF($A1137=0,1,0),Database!$A:$Y,7,FALSE)</f>
        <v>46195.958333333336</v>
      </c>
      <c r="D1137" s="21" t="str">
        <f>VLOOKUP(Pronostics!$B1137,Setup_MPP!$A:$G,3,FALSE)</f>
        <v>leaelaz</v>
      </c>
      <c r="E1137" s="21" t="str">
        <f>VLOOKUP(Pronostics!$B1137,Setup_MPP!$A:$G,2,FALSE)</f>
        <v>Léa EL ASERY</v>
      </c>
      <c r="F1137" s="21" t="str">
        <f>VLOOKUP($B1137,Setup_MPP!$A:$E,4,FALSE)</f>
        <v>#FFBEBE</v>
      </c>
      <c r="G1137" s="21" t="str">
        <f>VLOOKUP($B1137,Setup_MPP!$A:$E,5,FALSE)</f>
        <v>#DF6868</v>
      </c>
      <c r="H1137" s="21" t="str">
        <f>IFERROR(IF(AND(A1137&gt;=1,A1137&lt;=104),VLOOKUP($A1137,Location!$A:$J,6,FALSE),IF(A1137=0,"Avant l'ouverture",IF(OR(A1137=105,A1137=106),"Bonus"))),"")</f>
        <v>Tour 2</v>
      </c>
      <c r="I1137" s="21" t="str">
        <f>IF(LEFT(H1137,4)="Tour",VLOOKUP(A1137,Database!$A:$C,3,FALSE),"")</f>
        <v>I</v>
      </c>
      <c r="J1137" s="21" t="str">
        <f>VLOOKUP($A1137,Location!$A:$J,7,FALSE)</f>
        <v>France</v>
      </c>
      <c r="K1137" s="21" t="str">
        <f>IFERROR(VLOOKUP(J1137,Setup_Team!$B:$C,2,FALSE), "TDB")</f>
        <v>FRA</v>
      </c>
      <c r="L1137" s="21" t="str">
        <f>VLOOKUP($A1137,Location!$A:$J,8,FALSE)</f>
        <v>Irak</v>
      </c>
      <c r="M1137" s="21" t="str">
        <f>IFERROR(VLOOKUP(L1137,Setup_Team!$B:$C,2,FALSE), "TDB")</f>
        <v>IRQ</v>
      </c>
      <c r="N1137" s="21" t="str">
        <f>VLOOKUP($A1137,Location!$A:$J,9,FALSE)</f>
        <v>Philadelphia, Pennsylvania</v>
      </c>
      <c r="O1137" s="21" t="str">
        <f>VLOOKUP($A1137,Location!$A:$J,10,FALSE)</f>
        <v>Lincoln Financial Field</v>
      </c>
      <c r="P1137" s="27">
        <v>5</v>
      </c>
      <c r="Q1137" s="27">
        <v>0</v>
      </c>
      <c r="R1137" s="27" t="str">
        <f t="shared" si="103"/>
        <v>5-0</v>
      </c>
      <c r="S1137" s="21">
        <v>0</v>
      </c>
      <c r="T1137" s="20">
        <f>VLOOKUP($A1137,Database!$A:$Y,10,FALSE)</f>
        <v>22</v>
      </c>
      <c r="U1137" s="20">
        <f>VLOOKUP($A1137,Database!$A:$Y,11,FALSE)</f>
        <v>166</v>
      </c>
      <c r="V1137" s="20">
        <f>VLOOKUP($A1137,Database!$A:$Y,12,FALSE)</f>
        <v>189</v>
      </c>
      <c r="W1137" s="20" t="str">
        <f>VLOOKUP(A1137,Database!A:M,13,FALSE)</f>
        <v>Terminé</v>
      </c>
      <c r="X1137" s="20">
        <f>VLOOKUP($A1137,Database!$A:$Y,20,FALSE)</f>
        <v>3</v>
      </c>
      <c r="Y1137" s="20">
        <f>VLOOKUP($A1137,Database!$A:$Y,21,FALSE)</f>
        <v>0</v>
      </c>
      <c r="Z1137" s="20">
        <f t="shared" si="102"/>
        <v>0</v>
      </c>
      <c r="AA1137" s="20">
        <f t="shared" si="104"/>
        <v>1</v>
      </c>
      <c r="AB1137" s="20">
        <f t="shared" ca="1" si="105"/>
        <v>22</v>
      </c>
      <c r="AC1137" s="20">
        <f t="shared" ca="1" si="106"/>
        <v>0</v>
      </c>
      <c r="AD1137" s="20" t="str">
        <f ca="1">IF(AC1137=0,"",IF(OR(ISBLANK(P1137),ISBLANK(Q1137)),"",IF(ISBLANK(VLOOKUP(A1137,Database!A:AA,22,FALSE)),"",VLOOKUP(A1137,Database!A:AA,22,FALSE))))</f>
        <v/>
      </c>
      <c r="AE1137" s="20">
        <f ca="1">IFERROR(
   IF(
     OR(ISBLANK(P1137),ISBLANK(Q1137)),
     "",
     IF(
       AND(AB1137&lt;&gt;"",OR(W1137="Terminé",W1137="En cours")),
       VLOOKUP(AD1137,Setup_ScoreExactBonus!A:D,4,FALSE),
       0
     )),
  0)</f>
        <v>0</v>
      </c>
      <c r="AF1137" s="21">
        <f t="shared" ca="1" si="107"/>
        <v>22</v>
      </c>
      <c r="AG1137" s="21">
        <f ca="1">SUMIFS(AF$2:AF1137,D$2:D1137,D1137)</f>
        <v>1712</v>
      </c>
    </row>
    <row r="1138" spans="1:33" hidden="1" x14ac:dyDescent="0.35">
      <c r="A1138" s="21">
        <f>IF(ISBLANK(B1138),"",COUNTIF(B$2:B1138,B1138))-1</f>
        <v>42</v>
      </c>
      <c r="B1138" s="27">
        <v>3</v>
      </c>
      <c r="C1138" s="10">
        <f>VLOOKUP($A1138+IF($A1138=0,1,0),Database!$A:$Y,7,FALSE)</f>
        <v>46195.958333333336</v>
      </c>
      <c r="D1138" s="21" t="str">
        <f>VLOOKUP(Pronostics!$B1138,Setup_MPP!$A:$G,3,FALSE)</f>
        <v>PasMetalleux</v>
      </c>
      <c r="E1138" s="21" t="str">
        <f>VLOOKUP(Pronostics!$B1138,Setup_MPP!$A:$G,2,FALSE)</f>
        <v>Elwenn JOUBREL</v>
      </c>
      <c r="F1138" s="21" t="str">
        <f>VLOOKUP($B1138,Setup_MPP!$A:$E,4,FALSE)</f>
        <v>#F5C7FC</v>
      </c>
      <c r="G1138" s="21" t="str">
        <f>VLOOKUP($B1138,Setup_MPP!$A:$E,5,FALSE)</f>
        <v>#C489CF</v>
      </c>
      <c r="H1138" s="21" t="str">
        <f>IFERROR(IF(AND(A1138&gt;=1,A1138&lt;=104),VLOOKUP($A1138,Location!$A:$J,6,FALSE),IF(A1138=0,"Avant l'ouverture",IF(OR(A1138=105,A1138=106),"Bonus"))),"")</f>
        <v>Tour 2</v>
      </c>
      <c r="I1138" s="21" t="str">
        <f>IF(LEFT(H1138,4)="Tour",VLOOKUP(A1138,Database!$A:$C,3,FALSE),"")</f>
        <v>I</v>
      </c>
      <c r="J1138" s="21" t="str">
        <f>VLOOKUP($A1138,Location!$A:$J,7,FALSE)</f>
        <v>France</v>
      </c>
      <c r="K1138" s="21" t="str">
        <f>IFERROR(VLOOKUP(J1138,Setup_Team!$B:$C,2,FALSE), "TDB")</f>
        <v>FRA</v>
      </c>
      <c r="L1138" s="21" t="str">
        <f>VLOOKUP($A1138,Location!$A:$J,8,FALSE)</f>
        <v>Irak</v>
      </c>
      <c r="M1138" s="21" t="str">
        <f>IFERROR(VLOOKUP(L1138,Setup_Team!$B:$C,2,FALSE), "TDB")</f>
        <v>IRQ</v>
      </c>
      <c r="N1138" s="21" t="str">
        <f>VLOOKUP($A1138,Location!$A:$J,9,FALSE)</f>
        <v>Philadelphia, Pennsylvania</v>
      </c>
      <c r="O1138" s="21" t="str">
        <f>VLOOKUP($A1138,Location!$A:$J,10,FALSE)</f>
        <v>Lincoln Financial Field</v>
      </c>
      <c r="P1138" s="27">
        <v>3</v>
      </c>
      <c r="Q1138" s="27">
        <v>1</v>
      </c>
      <c r="R1138" s="27" t="str">
        <f t="shared" si="103"/>
        <v>3-1</v>
      </c>
      <c r="S1138" s="21">
        <v>0</v>
      </c>
      <c r="T1138" s="20">
        <f>VLOOKUP($A1138,Database!$A:$Y,10,FALSE)</f>
        <v>22</v>
      </c>
      <c r="U1138" s="20">
        <f>VLOOKUP($A1138,Database!$A:$Y,11,FALSE)</f>
        <v>166</v>
      </c>
      <c r="V1138" s="20">
        <f>VLOOKUP($A1138,Database!$A:$Y,12,FALSE)</f>
        <v>189</v>
      </c>
      <c r="W1138" s="20" t="str">
        <f>VLOOKUP(A1138,Database!A:M,13,FALSE)</f>
        <v>Terminé</v>
      </c>
      <c r="X1138" s="20">
        <f>VLOOKUP($A1138,Database!$A:$Y,20,FALSE)</f>
        <v>3</v>
      </c>
      <c r="Y1138" s="20">
        <f>VLOOKUP($A1138,Database!$A:$Y,21,FALSE)</f>
        <v>0</v>
      </c>
      <c r="Z1138" s="20">
        <f t="shared" si="102"/>
        <v>0</v>
      </c>
      <c r="AA1138" s="20">
        <f t="shared" si="104"/>
        <v>1</v>
      </c>
      <c r="AB1138" s="20">
        <f t="shared" ca="1" si="105"/>
        <v>22</v>
      </c>
      <c r="AC1138" s="20">
        <f t="shared" ca="1" si="106"/>
        <v>0</v>
      </c>
      <c r="AD1138" s="20" t="str">
        <f ca="1">IF(AC1138=0,"",IF(OR(ISBLANK(P1138),ISBLANK(Q1138)),"",IF(ISBLANK(VLOOKUP(A1138,Database!A:AA,22,FALSE)),"",VLOOKUP(A1138,Database!A:AA,22,FALSE))))</f>
        <v/>
      </c>
      <c r="AE1138" s="20">
        <f ca="1">IFERROR(
   IF(
     OR(ISBLANK(P1138),ISBLANK(Q1138)),
     "",
     IF(
       AND(AB1138&lt;&gt;"",OR(W1138="Terminé",W1138="En cours")),
       VLOOKUP(AD1138,Setup_ScoreExactBonus!A:D,4,FALSE),
       0
     )),
  0)</f>
        <v>0</v>
      </c>
      <c r="AF1138" s="21">
        <f t="shared" ca="1" si="107"/>
        <v>22</v>
      </c>
      <c r="AG1138" s="21">
        <f ca="1">SUMIFS(AF$2:AF1138,D$2:D1138,D1138)</f>
        <v>1795</v>
      </c>
    </row>
    <row r="1139" spans="1:33" hidden="1" x14ac:dyDescent="0.35">
      <c r="A1139" s="21">
        <f>IF(ISBLANK(B1139),"",COUNTIF(B$2:B1139,B1139))-1</f>
        <v>42</v>
      </c>
      <c r="B1139" s="27">
        <v>4</v>
      </c>
      <c r="C1139" s="10">
        <f>VLOOKUP($A1139+IF($A1139=0,1,0),Database!$A:$Y,7,FALSE)</f>
        <v>46195.958333333336</v>
      </c>
      <c r="D1139" s="21" t="str">
        <f>VLOOKUP(Pronostics!$B1139,Setup_MPP!$A:$G,3,FALSE)</f>
        <v>Popo444</v>
      </c>
      <c r="E1139" s="21" t="str">
        <f>VLOOKUP(Pronostics!$B1139,Setup_MPP!$A:$G,2,FALSE)</f>
        <v>Pauline OLIVIER</v>
      </c>
      <c r="F1139" s="21" t="str">
        <f>VLOOKUP($B1139,Setup_MPP!$A:$E,4,FALSE)</f>
        <v>#A5EA7F</v>
      </c>
      <c r="G1139" s="21" t="str">
        <f>VLOOKUP($B1139,Setup_MPP!$A:$E,5,FALSE)</f>
        <v>#80C65A</v>
      </c>
      <c r="H1139" s="21" t="str">
        <f>IFERROR(IF(AND(A1139&gt;=1,A1139&lt;=104),VLOOKUP($A1139,Location!$A:$J,6,FALSE),IF(A1139=0,"Avant l'ouverture",IF(OR(A1139=105,A1139=106),"Bonus"))),"")</f>
        <v>Tour 2</v>
      </c>
      <c r="I1139" s="21" t="str">
        <f>IF(LEFT(H1139,4)="Tour",VLOOKUP(A1139,Database!$A:$C,3,FALSE),"")</f>
        <v>I</v>
      </c>
      <c r="J1139" s="21" t="str">
        <f>VLOOKUP($A1139,Location!$A:$J,7,FALSE)</f>
        <v>France</v>
      </c>
      <c r="K1139" s="21" t="str">
        <f>IFERROR(VLOOKUP(J1139,Setup_Team!$B:$C,2,FALSE), "TDB")</f>
        <v>FRA</v>
      </c>
      <c r="L1139" s="21" t="str">
        <f>VLOOKUP($A1139,Location!$A:$J,8,FALSE)</f>
        <v>Irak</v>
      </c>
      <c r="M1139" s="21" t="str">
        <f>IFERROR(VLOOKUP(L1139,Setup_Team!$B:$C,2,FALSE), "TDB")</f>
        <v>IRQ</v>
      </c>
      <c r="N1139" s="21" t="str">
        <f>VLOOKUP($A1139,Location!$A:$J,9,FALSE)</f>
        <v>Philadelphia, Pennsylvania</v>
      </c>
      <c r="O1139" s="21" t="str">
        <f>VLOOKUP($A1139,Location!$A:$J,10,FALSE)</f>
        <v>Lincoln Financial Field</v>
      </c>
      <c r="P1139" s="27">
        <v>5</v>
      </c>
      <c r="Q1139" s="27">
        <v>0</v>
      </c>
      <c r="R1139" s="27" t="str">
        <f t="shared" si="103"/>
        <v>5-0</v>
      </c>
      <c r="S1139" s="21">
        <v>0</v>
      </c>
      <c r="T1139" s="20">
        <f>VLOOKUP($A1139,Database!$A:$Y,10,FALSE)</f>
        <v>22</v>
      </c>
      <c r="U1139" s="20">
        <f>VLOOKUP($A1139,Database!$A:$Y,11,FALSE)</f>
        <v>166</v>
      </c>
      <c r="V1139" s="20">
        <f>VLOOKUP($A1139,Database!$A:$Y,12,FALSE)</f>
        <v>189</v>
      </c>
      <c r="W1139" s="20" t="str">
        <f>VLOOKUP(A1139,Database!A:M,13,FALSE)</f>
        <v>Terminé</v>
      </c>
      <c r="X1139" s="20">
        <f>VLOOKUP($A1139,Database!$A:$Y,20,FALSE)</f>
        <v>3</v>
      </c>
      <c r="Y1139" s="20">
        <f>VLOOKUP($A1139,Database!$A:$Y,21,FALSE)</f>
        <v>0</v>
      </c>
      <c r="Z1139" s="20">
        <f t="shared" si="102"/>
        <v>0</v>
      </c>
      <c r="AA1139" s="20">
        <f t="shared" si="104"/>
        <v>1</v>
      </c>
      <c r="AB1139" s="20">
        <f t="shared" ca="1" si="105"/>
        <v>22</v>
      </c>
      <c r="AC1139" s="20">
        <f t="shared" ca="1" si="106"/>
        <v>0</v>
      </c>
      <c r="AD1139" s="20" t="str">
        <f ca="1">IF(AC1139=0,"",IF(OR(ISBLANK(P1139),ISBLANK(Q1139)),"",IF(ISBLANK(VLOOKUP(A1139,Database!A:AA,22,FALSE)),"",VLOOKUP(A1139,Database!A:AA,22,FALSE))))</f>
        <v/>
      </c>
      <c r="AE1139" s="20">
        <f ca="1">IFERROR(
   IF(
     OR(ISBLANK(P1139),ISBLANK(Q1139)),
     "",
     IF(
       AND(AB1139&lt;&gt;"",OR(W1139="Terminé",W1139="En cours")),
       VLOOKUP(AD1139,Setup_ScoreExactBonus!A:D,4,FALSE),
       0
     )),
  0)</f>
        <v>0</v>
      </c>
      <c r="AF1139" s="21">
        <f t="shared" ca="1" si="107"/>
        <v>22</v>
      </c>
      <c r="AG1139" s="21">
        <f ca="1">SUMIFS(AF$2:AF1139,D$2:D1139,D1139)</f>
        <v>1347</v>
      </c>
    </row>
    <row r="1140" spans="1:33" hidden="1" x14ac:dyDescent="0.35">
      <c r="A1140" s="21">
        <f>IF(ISBLANK(B1140),"",COUNTIF(B$2:B1140,B1140))-1</f>
        <v>42</v>
      </c>
      <c r="B1140" s="27">
        <v>5</v>
      </c>
      <c r="C1140" s="10">
        <f>VLOOKUP($A1140+IF($A1140=0,1,0),Database!$A:$Y,7,FALSE)</f>
        <v>46195.958333333336</v>
      </c>
      <c r="D1140" s="21" t="str">
        <f>VLOOKUP(Pronostics!$B1140,Setup_MPP!$A:$G,3,FALSE)</f>
        <v>_Jujul</v>
      </c>
      <c r="E1140" s="21" t="str">
        <f>VLOOKUP(Pronostics!$B1140,Setup_MPP!$A:$G,2,FALSE)</f>
        <v>Julie BOISSIERE</v>
      </c>
      <c r="F1140" s="21" t="str">
        <f>VLOOKUP($B1140,Setup_MPP!$A:$E,4,FALSE)</f>
        <v>#D890FF</v>
      </c>
      <c r="G1140" s="21" t="str">
        <f>VLOOKUP($B1140,Setup_MPP!$A:$E,5,FALSE)</f>
        <v>#B750EF</v>
      </c>
      <c r="H1140" s="21" t="str">
        <f>IFERROR(IF(AND(A1140&gt;=1,A1140&lt;=104),VLOOKUP($A1140,Location!$A:$J,6,FALSE),IF(A1140=0,"Avant l'ouverture",IF(OR(A1140=105,A1140=106),"Bonus"))),"")</f>
        <v>Tour 2</v>
      </c>
      <c r="I1140" s="21" t="str">
        <f>IF(LEFT(H1140,4)="Tour",VLOOKUP(A1140,Database!$A:$C,3,FALSE),"")</f>
        <v>I</v>
      </c>
      <c r="J1140" s="21" t="str">
        <f>VLOOKUP($A1140,Location!$A:$J,7,FALSE)</f>
        <v>France</v>
      </c>
      <c r="K1140" s="21" t="str">
        <f>IFERROR(VLOOKUP(J1140,Setup_Team!$B:$C,2,FALSE), "TDB")</f>
        <v>FRA</v>
      </c>
      <c r="L1140" s="21" t="str">
        <f>VLOOKUP($A1140,Location!$A:$J,8,FALSE)</f>
        <v>Irak</v>
      </c>
      <c r="M1140" s="21" t="str">
        <f>IFERROR(VLOOKUP(L1140,Setup_Team!$B:$C,2,FALSE), "TDB")</f>
        <v>IRQ</v>
      </c>
      <c r="N1140" s="21" t="str">
        <f>VLOOKUP($A1140,Location!$A:$J,9,FALSE)</f>
        <v>Philadelphia, Pennsylvania</v>
      </c>
      <c r="O1140" s="21" t="str">
        <f>VLOOKUP($A1140,Location!$A:$J,10,FALSE)</f>
        <v>Lincoln Financial Field</v>
      </c>
      <c r="P1140" s="27">
        <v>1</v>
      </c>
      <c r="Q1140" s="27">
        <v>1</v>
      </c>
      <c r="R1140" s="27" t="str">
        <f t="shared" si="103"/>
        <v>1-1</v>
      </c>
      <c r="S1140" s="21">
        <v>0</v>
      </c>
      <c r="T1140" s="20">
        <f>VLOOKUP($A1140,Database!$A:$Y,10,FALSE)</f>
        <v>22</v>
      </c>
      <c r="U1140" s="20">
        <f>VLOOKUP($A1140,Database!$A:$Y,11,FALSE)</f>
        <v>166</v>
      </c>
      <c r="V1140" s="20">
        <f>VLOOKUP($A1140,Database!$A:$Y,12,FALSE)</f>
        <v>189</v>
      </c>
      <c r="W1140" s="20" t="str">
        <f>VLOOKUP(A1140,Database!A:M,13,FALSE)</f>
        <v>Terminé</v>
      </c>
      <c r="X1140" s="20">
        <f>VLOOKUP($A1140,Database!$A:$Y,20,FALSE)</f>
        <v>3</v>
      </c>
      <c r="Y1140" s="20">
        <f>VLOOKUP($A1140,Database!$A:$Y,21,FALSE)</f>
        <v>0</v>
      </c>
      <c r="Z1140" s="20">
        <f t="shared" si="102"/>
        <v>0</v>
      </c>
      <c r="AA1140" s="20">
        <f t="shared" si="104"/>
        <v>0</v>
      </c>
      <c r="AB1140" s="20">
        <f t="shared" ca="1" si="105"/>
        <v>0</v>
      </c>
      <c r="AC1140" s="20">
        <f t="shared" ca="1" si="106"/>
        <v>0</v>
      </c>
      <c r="AD1140" s="20" t="str">
        <f ca="1">IF(AC1140=0,"",IF(OR(ISBLANK(P1140),ISBLANK(Q1140)),"",IF(ISBLANK(VLOOKUP(A1140,Database!A:AA,22,FALSE)),"",VLOOKUP(A1140,Database!A:AA,22,FALSE))))</f>
        <v/>
      </c>
      <c r="AE1140" s="20">
        <f ca="1">IFERROR(
   IF(
     OR(ISBLANK(P1140),ISBLANK(Q1140)),
     "",
     IF(
       AND(AB1140&lt;&gt;"",OR(W1140="Terminé",W1140="En cours")),
       VLOOKUP(AD1140,Setup_ScoreExactBonus!A:D,4,FALSE),
       0
     )),
  0)</f>
        <v>0</v>
      </c>
      <c r="AF1140" s="21">
        <f t="shared" ca="1" si="107"/>
        <v>0</v>
      </c>
      <c r="AG1140" s="21">
        <f ca="1">SUMIFS(AF$2:AF1140,D$2:D1140,D1140)</f>
        <v>1059</v>
      </c>
    </row>
    <row r="1141" spans="1:33" hidden="1" x14ac:dyDescent="0.35">
      <c r="A1141" s="21">
        <f>IF(ISBLANK(B1141),"",COUNTIF(B$2:B1141,B1141))-1</f>
        <v>42</v>
      </c>
      <c r="B1141" s="27">
        <v>6</v>
      </c>
      <c r="C1141" s="10">
        <f>VLOOKUP($A1141+IF($A1141=0,1,0),Database!$A:$Y,7,FALSE)</f>
        <v>46195.958333333336</v>
      </c>
      <c r="D1141" s="21" t="str">
        <f>VLOOKUP(Pronostics!$B1141,Setup_MPP!$A:$G,3,FALSE)</f>
        <v>Julay</v>
      </c>
      <c r="E1141" s="21" t="str">
        <f>VLOOKUP(Pronostics!$B1141,Setup_MPP!$A:$G,2,FALSE)</f>
        <v>Julie BOUCHARD</v>
      </c>
      <c r="F1141" s="21" t="str">
        <f>VLOOKUP($B1141,Setup_MPP!$A:$E,4,FALSE)</f>
        <v>#A6F7B1</v>
      </c>
      <c r="G1141" s="21" t="str">
        <f>VLOOKUP($B1141,Setup_MPP!$A:$E,5,FALSE)</f>
        <v>#6EC179</v>
      </c>
      <c r="H1141" s="21" t="str">
        <f>IFERROR(IF(AND(A1141&gt;=1,A1141&lt;=104),VLOOKUP($A1141,Location!$A:$J,6,FALSE),IF(A1141=0,"Avant l'ouverture",IF(OR(A1141=105,A1141=106),"Bonus"))),"")</f>
        <v>Tour 2</v>
      </c>
      <c r="I1141" s="21" t="str">
        <f>IF(LEFT(H1141,4)="Tour",VLOOKUP(A1141,Database!$A:$C,3,FALSE),"")</f>
        <v>I</v>
      </c>
      <c r="J1141" s="21" t="str">
        <f>VLOOKUP($A1141,Location!$A:$J,7,FALSE)</f>
        <v>France</v>
      </c>
      <c r="K1141" s="21" t="str">
        <f>IFERROR(VLOOKUP(J1141,Setup_Team!$B:$C,2,FALSE), "TDB")</f>
        <v>FRA</v>
      </c>
      <c r="L1141" s="21" t="str">
        <f>VLOOKUP($A1141,Location!$A:$J,8,FALSE)</f>
        <v>Irak</v>
      </c>
      <c r="M1141" s="21" t="str">
        <f>IFERROR(VLOOKUP(L1141,Setup_Team!$B:$C,2,FALSE), "TDB")</f>
        <v>IRQ</v>
      </c>
      <c r="N1141" s="21" t="str">
        <f>VLOOKUP($A1141,Location!$A:$J,9,FALSE)</f>
        <v>Philadelphia, Pennsylvania</v>
      </c>
      <c r="O1141" s="21" t="str">
        <f>VLOOKUP($A1141,Location!$A:$J,10,FALSE)</f>
        <v>Lincoln Financial Field</v>
      </c>
      <c r="P1141" s="27">
        <v>4</v>
      </c>
      <c r="Q1141" s="27">
        <v>1</v>
      </c>
      <c r="R1141" s="27" t="str">
        <f t="shared" si="103"/>
        <v>4-1</v>
      </c>
      <c r="S1141" s="21">
        <v>0</v>
      </c>
      <c r="T1141" s="20">
        <f>VLOOKUP($A1141,Database!$A:$Y,10,FALSE)</f>
        <v>22</v>
      </c>
      <c r="U1141" s="20">
        <f>VLOOKUP($A1141,Database!$A:$Y,11,FALSE)</f>
        <v>166</v>
      </c>
      <c r="V1141" s="20">
        <f>VLOOKUP($A1141,Database!$A:$Y,12,FALSE)</f>
        <v>189</v>
      </c>
      <c r="W1141" s="20" t="str">
        <f>VLOOKUP(A1141,Database!A:M,13,FALSE)</f>
        <v>Terminé</v>
      </c>
      <c r="X1141" s="20">
        <f>VLOOKUP($A1141,Database!$A:$Y,20,FALSE)</f>
        <v>3</v>
      </c>
      <c r="Y1141" s="20">
        <f>VLOOKUP($A1141,Database!$A:$Y,21,FALSE)</f>
        <v>0</v>
      </c>
      <c r="Z1141" s="20">
        <f t="shared" si="102"/>
        <v>0</v>
      </c>
      <c r="AA1141" s="20">
        <f t="shared" si="104"/>
        <v>1</v>
      </c>
      <c r="AB1141" s="20">
        <f t="shared" ca="1" si="105"/>
        <v>22</v>
      </c>
      <c r="AC1141" s="20">
        <f t="shared" ca="1" si="106"/>
        <v>0</v>
      </c>
      <c r="AD1141" s="20" t="str">
        <f ca="1">IF(AC1141=0,"",IF(OR(ISBLANK(P1141),ISBLANK(Q1141)),"",IF(ISBLANK(VLOOKUP(A1141,Database!A:AA,22,FALSE)),"",VLOOKUP(A1141,Database!A:AA,22,FALSE))))</f>
        <v/>
      </c>
      <c r="AE1141" s="20">
        <f ca="1">IFERROR(
   IF(
     OR(ISBLANK(P1141),ISBLANK(Q1141)),
     "",
     IF(
       AND(AB1141&lt;&gt;"",OR(W1141="Terminé",W1141="En cours")),
       VLOOKUP(AD1141,Setup_ScoreExactBonus!A:D,4,FALSE),
       0
     )),
  0)</f>
        <v>0</v>
      </c>
      <c r="AF1141" s="21">
        <f t="shared" ca="1" si="107"/>
        <v>22</v>
      </c>
      <c r="AG1141" s="21">
        <f ca="1">SUMIFS(AF$2:AF1141,D$2:D1141,D1141)</f>
        <v>1619</v>
      </c>
    </row>
    <row r="1142" spans="1:33" hidden="1" x14ac:dyDescent="0.35">
      <c r="A1142" s="21">
        <f>IF(ISBLANK(B1142),"",COUNTIF(B$2:B1142,B1142))-1</f>
        <v>42</v>
      </c>
      <c r="B1142" s="27">
        <v>7</v>
      </c>
      <c r="C1142" s="10">
        <f>VLOOKUP($A1142+IF($A1142=0,1,0),Database!$A:$Y,7,FALSE)</f>
        <v>46195.958333333336</v>
      </c>
      <c r="D1142" s="21" t="str">
        <f>VLOOKUP(Pronostics!$B1142,Setup_MPP!$A:$G,3,FALSE)</f>
        <v>__Vince__</v>
      </c>
      <c r="E1142" s="21" t="str">
        <f>VLOOKUP(Pronostics!$B1142,Setup_MPP!$A:$G,2,FALSE)</f>
        <v>Vincent FRAYSSE</v>
      </c>
      <c r="F1142" s="21" t="str">
        <f>VLOOKUP($B1142,Setup_MPP!$A:$E,4,FALSE)</f>
        <v>#B2EAE8</v>
      </c>
      <c r="G1142" s="21" t="str">
        <f>VLOOKUP($B1142,Setup_MPP!$A:$E,5,FALSE)</f>
        <v>#6CB4B1</v>
      </c>
      <c r="H1142" s="21" t="str">
        <f>IFERROR(IF(AND(A1142&gt;=1,A1142&lt;=104),VLOOKUP($A1142,Location!$A:$J,6,FALSE),IF(A1142=0,"Avant l'ouverture",IF(OR(A1142=105,A1142=106),"Bonus"))),"")</f>
        <v>Tour 2</v>
      </c>
      <c r="I1142" s="21" t="str">
        <f>IF(LEFT(H1142,4)="Tour",VLOOKUP(A1142,Database!$A:$C,3,FALSE),"")</f>
        <v>I</v>
      </c>
      <c r="J1142" s="21" t="str">
        <f>VLOOKUP($A1142,Location!$A:$J,7,FALSE)</f>
        <v>France</v>
      </c>
      <c r="K1142" s="21" t="str">
        <f>IFERROR(VLOOKUP(J1142,Setup_Team!$B:$C,2,FALSE), "TDB")</f>
        <v>FRA</v>
      </c>
      <c r="L1142" s="21" t="str">
        <f>VLOOKUP($A1142,Location!$A:$J,8,FALSE)</f>
        <v>Irak</v>
      </c>
      <c r="M1142" s="21" t="str">
        <f>IFERROR(VLOOKUP(L1142,Setup_Team!$B:$C,2,FALSE), "TDB")</f>
        <v>IRQ</v>
      </c>
      <c r="N1142" s="21" t="str">
        <f>VLOOKUP($A1142,Location!$A:$J,9,FALSE)</f>
        <v>Philadelphia, Pennsylvania</v>
      </c>
      <c r="O1142" s="21" t="str">
        <f>VLOOKUP($A1142,Location!$A:$J,10,FALSE)</f>
        <v>Lincoln Financial Field</v>
      </c>
      <c r="P1142" s="27">
        <v>6</v>
      </c>
      <c r="Q1142" s="27">
        <v>0</v>
      </c>
      <c r="R1142" s="27" t="str">
        <f t="shared" si="103"/>
        <v>6-0</v>
      </c>
      <c r="S1142" s="21">
        <v>0</v>
      </c>
      <c r="T1142" s="20">
        <f>VLOOKUP($A1142,Database!$A:$Y,10,FALSE)</f>
        <v>22</v>
      </c>
      <c r="U1142" s="20">
        <f>VLOOKUP($A1142,Database!$A:$Y,11,FALSE)</f>
        <v>166</v>
      </c>
      <c r="V1142" s="20">
        <f>VLOOKUP($A1142,Database!$A:$Y,12,FALSE)</f>
        <v>189</v>
      </c>
      <c r="W1142" s="20" t="str">
        <f>VLOOKUP(A1142,Database!A:M,13,FALSE)</f>
        <v>Terminé</v>
      </c>
      <c r="X1142" s="20">
        <f>VLOOKUP($A1142,Database!$A:$Y,20,FALSE)</f>
        <v>3</v>
      </c>
      <c r="Y1142" s="20">
        <f>VLOOKUP($A1142,Database!$A:$Y,21,FALSE)</f>
        <v>0</v>
      </c>
      <c r="Z1142" s="20">
        <f t="shared" si="102"/>
        <v>0</v>
      </c>
      <c r="AA1142" s="20">
        <f t="shared" si="104"/>
        <v>1</v>
      </c>
      <c r="AB1142" s="20">
        <f t="shared" ca="1" si="105"/>
        <v>22</v>
      </c>
      <c r="AC1142" s="20">
        <f t="shared" ca="1" si="106"/>
        <v>0</v>
      </c>
      <c r="AD1142" s="20" t="str">
        <f ca="1">IF(AC1142=0,"",IF(OR(ISBLANK(P1142),ISBLANK(Q1142)),"",IF(ISBLANK(VLOOKUP(A1142,Database!A:AA,22,FALSE)),"",VLOOKUP(A1142,Database!A:AA,22,FALSE))))</f>
        <v/>
      </c>
      <c r="AE1142" s="20">
        <f ca="1">IFERROR(
   IF(
     OR(ISBLANK(P1142),ISBLANK(Q1142)),
     "",
     IF(
       AND(AB1142&lt;&gt;"",OR(W1142="Terminé",W1142="En cours")),
       VLOOKUP(AD1142,Setup_ScoreExactBonus!A:D,4,FALSE),
       0
     )),
  0)</f>
        <v>0</v>
      </c>
      <c r="AF1142" s="21">
        <f t="shared" ca="1" si="107"/>
        <v>22</v>
      </c>
      <c r="AG1142" s="21">
        <f ca="1">SUMIFS(AF$2:AF1142,D$2:D1142,D1142)</f>
        <v>1079</v>
      </c>
    </row>
    <row r="1143" spans="1:33" hidden="1" x14ac:dyDescent="0.35">
      <c r="A1143" s="21">
        <f>IF(ISBLANK(B1143),"",COUNTIF(B$2:B1143,B1143))-1</f>
        <v>42</v>
      </c>
      <c r="B1143" s="27">
        <v>8</v>
      </c>
      <c r="C1143" s="10">
        <f>VLOOKUP($A1143+IF($A1143=0,1,0),Database!$A:$Y,7,FALSE)</f>
        <v>46195.958333333336</v>
      </c>
      <c r="D1143" s="21" t="str">
        <f>VLOOKUP(Pronostics!$B1143,Setup_MPP!$A:$G,3,FALSE)</f>
        <v>Louuiiis</v>
      </c>
      <c r="E1143" s="21" t="str">
        <f>VLOOKUP(Pronostics!$B1143,Setup_MPP!$A:$G,2,FALSE)</f>
        <v>Louis HARLE</v>
      </c>
      <c r="F1143" s="21" t="str">
        <f>VLOOKUP($B1143,Setup_MPP!$A:$E,4,FALSE)</f>
        <v>#EEF7B1</v>
      </c>
      <c r="G1143" s="21" t="str">
        <f>VLOOKUP($B1143,Setup_MPP!$A:$E,5,FALSE)</f>
        <v>#C1CB7D</v>
      </c>
      <c r="H1143" s="21" t="str">
        <f>IFERROR(IF(AND(A1143&gt;=1,A1143&lt;=104),VLOOKUP($A1143,Location!$A:$J,6,FALSE),IF(A1143=0,"Avant l'ouverture",IF(OR(A1143=105,A1143=106),"Bonus"))),"")</f>
        <v>Tour 2</v>
      </c>
      <c r="I1143" s="21" t="str">
        <f>IF(LEFT(H1143,4)="Tour",VLOOKUP(A1143,Database!$A:$C,3,FALSE),"")</f>
        <v>I</v>
      </c>
      <c r="J1143" s="21" t="str">
        <f>VLOOKUP($A1143,Location!$A:$J,7,FALSE)</f>
        <v>France</v>
      </c>
      <c r="K1143" s="21" t="str">
        <f>IFERROR(VLOOKUP(J1143,Setup_Team!$B:$C,2,FALSE), "TDB")</f>
        <v>FRA</v>
      </c>
      <c r="L1143" s="21" t="str">
        <f>VLOOKUP($A1143,Location!$A:$J,8,FALSE)</f>
        <v>Irak</v>
      </c>
      <c r="M1143" s="21" t="str">
        <f>IFERROR(VLOOKUP(L1143,Setup_Team!$B:$C,2,FALSE), "TDB")</f>
        <v>IRQ</v>
      </c>
      <c r="N1143" s="21" t="str">
        <f>VLOOKUP($A1143,Location!$A:$J,9,FALSE)</f>
        <v>Philadelphia, Pennsylvania</v>
      </c>
      <c r="O1143" s="21" t="str">
        <f>VLOOKUP($A1143,Location!$A:$J,10,FALSE)</f>
        <v>Lincoln Financial Field</v>
      </c>
      <c r="P1143" s="27">
        <v>3</v>
      </c>
      <c r="Q1143" s="27">
        <v>0</v>
      </c>
      <c r="R1143" s="27" t="str">
        <f t="shared" si="103"/>
        <v>3-0</v>
      </c>
      <c r="S1143" s="21">
        <v>0</v>
      </c>
      <c r="T1143" s="20">
        <f>VLOOKUP($A1143,Database!$A:$Y,10,FALSE)</f>
        <v>22</v>
      </c>
      <c r="U1143" s="20">
        <f>VLOOKUP($A1143,Database!$A:$Y,11,FALSE)</f>
        <v>166</v>
      </c>
      <c r="V1143" s="20">
        <f>VLOOKUP($A1143,Database!$A:$Y,12,FALSE)</f>
        <v>189</v>
      </c>
      <c r="W1143" s="20" t="str">
        <f>VLOOKUP(A1143,Database!A:M,13,FALSE)</f>
        <v>Terminé</v>
      </c>
      <c r="X1143" s="20">
        <f>VLOOKUP($A1143,Database!$A:$Y,20,FALSE)</f>
        <v>3</v>
      </c>
      <c r="Y1143" s="20">
        <f>VLOOKUP($A1143,Database!$A:$Y,21,FALSE)</f>
        <v>0</v>
      </c>
      <c r="Z1143" s="20">
        <f t="shared" si="102"/>
        <v>0</v>
      </c>
      <c r="AA1143" s="20">
        <f t="shared" si="104"/>
        <v>1</v>
      </c>
      <c r="AB1143" s="20">
        <f t="shared" ca="1" si="105"/>
        <v>22</v>
      </c>
      <c r="AC1143" s="20">
        <f t="shared" ca="1" si="106"/>
        <v>1</v>
      </c>
      <c r="AD1143" s="20" t="str">
        <f ca="1">IF(AC1143=0,"",IF(OR(ISBLANK(P1143),ISBLANK(Q1143)),"",IF(ISBLANK(VLOOKUP(A1143,Database!A:AA,22,FALSE)),"",VLOOKUP(A1143,Database!A:AA,22,FALSE))))</f>
        <v>Exact</v>
      </c>
      <c r="AE1143" s="20">
        <f ca="1">IFERROR(
   IF(
     OR(ISBLANK(P1143),ISBLANK(Q1143)),
     "",
     IF(
       AND(AB1143&lt;&gt;"",OR(W1143="Terminé",W1143="En cours")),
       VLOOKUP(AD1143,Setup_ScoreExactBonus!A:D,4,FALSE),
       0
     )),
  0)</f>
        <v>20</v>
      </c>
      <c r="AF1143" s="21">
        <f t="shared" ca="1" si="107"/>
        <v>42</v>
      </c>
      <c r="AG1143" s="21">
        <f ca="1">SUMIFS(AF$2:AF1143,D$2:D1143,D1143)</f>
        <v>1339</v>
      </c>
    </row>
    <row r="1144" spans="1:33" x14ac:dyDescent="0.35">
      <c r="A1144" s="21">
        <f>IF(ISBLANK(B1144),"",COUNTIF(B$2:B1144,B1144))-1</f>
        <v>42</v>
      </c>
      <c r="B1144" s="27">
        <v>9</v>
      </c>
      <c r="C1144" s="10">
        <f>VLOOKUP($A1144+IF($A1144=0,1,0),Database!$A:$Y,7,FALSE)</f>
        <v>46195.958333333336</v>
      </c>
      <c r="D1144" s="21" t="str">
        <f>VLOOKUP(Pronostics!$B1144,Setup_MPP!$A:$G,3,FALSE)</f>
        <v>Aurelien_dpq</v>
      </c>
      <c r="E1144" s="21" t="str">
        <f>VLOOKUP(Pronostics!$B1144,Setup_MPP!$A:$G,2,FALSE)</f>
        <v>Aurélien DE POULPIQUET</v>
      </c>
      <c r="F1144" s="21" t="str">
        <f>VLOOKUP($B1144,Setup_MPP!$A:$E,4,FALSE)</f>
        <v>#F4EA9D</v>
      </c>
      <c r="G1144" s="21" t="str">
        <f>VLOOKUP($B1144,Setup_MPP!$A:$E,5,FALSE)</f>
        <v>#D2C458</v>
      </c>
      <c r="H1144" s="21" t="str">
        <f>IFERROR(IF(AND(A1144&gt;=1,A1144&lt;=104),VLOOKUP($A1144,Location!$A:$J,6,FALSE),IF(A1144=0,"Avant l'ouverture",IF(OR(A1144=105,A1144=106),"Bonus"))),"")</f>
        <v>Tour 2</v>
      </c>
      <c r="I1144" s="21" t="str">
        <f>IF(LEFT(H1144,4)="Tour",VLOOKUP(A1144,Database!$A:$C,3,FALSE),"")</f>
        <v>I</v>
      </c>
      <c r="J1144" s="21" t="str">
        <f>VLOOKUP($A1144,Location!$A:$J,7,FALSE)</f>
        <v>France</v>
      </c>
      <c r="K1144" s="21" t="str">
        <f>IFERROR(VLOOKUP(J1144,Setup_Team!$B:$C,2,FALSE), "TDB")</f>
        <v>FRA</v>
      </c>
      <c r="L1144" s="21" t="str">
        <f>VLOOKUP($A1144,Location!$A:$J,8,FALSE)</f>
        <v>Irak</v>
      </c>
      <c r="M1144" s="21" t="str">
        <f>IFERROR(VLOOKUP(L1144,Setup_Team!$B:$C,2,FALSE), "TDB")</f>
        <v>IRQ</v>
      </c>
      <c r="N1144" s="21" t="str">
        <f>VLOOKUP($A1144,Location!$A:$J,9,FALSE)</f>
        <v>Philadelphia, Pennsylvania</v>
      </c>
      <c r="O1144" s="21" t="str">
        <f>VLOOKUP($A1144,Location!$A:$J,10,FALSE)</f>
        <v>Lincoln Financial Field</v>
      </c>
      <c r="P1144" s="27">
        <v>3</v>
      </c>
      <c r="Q1144" s="27">
        <v>0</v>
      </c>
      <c r="R1144" s="27" t="str">
        <f t="shared" si="103"/>
        <v>3-0</v>
      </c>
      <c r="S1144" s="21">
        <v>0</v>
      </c>
      <c r="T1144" s="20">
        <f>VLOOKUP($A1144,Database!$A:$Y,10,FALSE)</f>
        <v>22</v>
      </c>
      <c r="U1144" s="20">
        <f>VLOOKUP($A1144,Database!$A:$Y,11,FALSE)</f>
        <v>166</v>
      </c>
      <c r="V1144" s="20">
        <f>VLOOKUP($A1144,Database!$A:$Y,12,FALSE)</f>
        <v>189</v>
      </c>
      <c r="W1144" s="20" t="str">
        <f>VLOOKUP(A1144,Database!A:M,13,FALSE)</f>
        <v>Terminé</v>
      </c>
      <c r="X1144" s="20">
        <f>VLOOKUP($A1144,Database!$A:$Y,20,FALSE)</f>
        <v>3</v>
      </c>
      <c r="Y1144" s="20">
        <f>VLOOKUP($A1144,Database!$A:$Y,21,FALSE)</f>
        <v>0</v>
      </c>
      <c r="Z1144" s="20">
        <f t="shared" si="102"/>
        <v>0</v>
      </c>
      <c r="AA1144" s="20">
        <f t="shared" si="104"/>
        <v>1</v>
      </c>
      <c r="AB1144" s="20">
        <f t="shared" ca="1" si="105"/>
        <v>22</v>
      </c>
      <c r="AC1144" s="20">
        <f t="shared" ca="1" si="106"/>
        <v>1</v>
      </c>
      <c r="AD1144" s="20" t="str">
        <f ca="1">IF(AC1144=0,"",IF(OR(ISBLANK(P1144),ISBLANK(Q1144)),"",IF(ISBLANK(VLOOKUP(A1144,Database!A:AA,22,FALSE)),"",VLOOKUP(A1144,Database!A:AA,22,FALSE))))</f>
        <v>Exact</v>
      </c>
      <c r="AE1144" s="20">
        <f ca="1">IFERROR(
   IF(
     OR(ISBLANK(P1144),ISBLANK(Q1144)),
     "",
     IF(
       AND(AB1144&lt;&gt;"",OR(W1144="Terminé",W1144="En cours")),
       VLOOKUP(AD1144,Setup_ScoreExactBonus!A:D,4,FALSE),
       0
     )),
  0)</f>
        <v>20</v>
      </c>
      <c r="AF1144" s="21">
        <f t="shared" ca="1" si="107"/>
        <v>42</v>
      </c>
      <c r="AG1144" s="21">
        <f ca="1">SUMIFS(AF$2:AF1144,D$2:D1144,D1144)</f>
        <v>1631</v>
      </c>
    </row>
    <row r="1145" spans="1:33" hidden="1" x14ac:dyDescent="0.35">
      <c r="A1145" s="21">
        <f>IF(ISBLANK(B1145),"",COUNTIF(B$2:B1145,B1145))-1</f>
        <v>42</v>
      </c>
      <c r="B1145" s="27">
        <v>10</v>
      </c>
      <c r="C1145" s="10">
        <f>VLOOKUP($A1145+IF($A1145=0,1,0),Database!$A:$Y,7,FALSE)</f>
        <v>46195.958333333336</v>
      </c>
      <c r="D1145" s="21" t="str">
        <f>VLOOKUP(Pronostics!$B1145,Setup_MPP!$A:$G,3,FALSE)</f>
        <v>RandomPaul</v>
      </c>
      <c r="E1145" s="21" t="str">
        <f>VLOOKUP(Pronostics!$B1145,Setup_MPP!$A:$G,2,FALSE)</f>
        <v>Paul MONTESINOS</v>
      </c>
      <c r="F1145" s="21" t="str">
        <f>VLOOKUP($B1145,Setup_MPP!$A:$E,4,FALSE)</f>
        <v>#C4B0FF</v>
      </c>
      <c r="G1145" s="21" t="str">
        <f>VLOOKUP($B1145,Setup_MPP!$A:$E,5,FALSE)</f>
        <v>#7F66C8</v>
      </c>
      <c r="H1145" s="21" t="str">
        <f>IFERROR(IF(AND(A1145&gt;=1,A1145&lt;=104),VLOOKUP($A1145,Location!$A:$J,6,FALSE),IF(A1145=0,"Avant l'ouverture",IF(OR(A1145=105,A1145=106),"Bonus"))),"")</f>
        <v>Tour 2</v>
      </c>
      <c r="I1145" s="21" t="str">
        <f>IF(LEFT(H1145,4)="Tour",VLOOKUP(A1145,Database!$A:$C,3,FALSE),"")</f>
        <v>I</v>
      </c>
      <c r="J1145" s="21" t="str">
        <f>VLOOKUP($A1145,Location!$A:$J,7,FALSE)</f>
        <v>France</v>
      </c>
      <c r="K1145" s="21" t="str">
        <f>IFERROR(VLOOKUP(J1145,Setup_Team!$B:$C,2,FALSE), "TDB")</f>
        <v>FRA</v>
      </c>
      <c r="L1145" s="21" t="str">
        <f>VLOOKUP($A1145,Location!$A:$J,8,FALSE)</f>
        <v>Irak</v>
      </c>
      <c r="M1145" s="21" t="str">
        <f>IFERROR(VLOOKUP(L1145,Setup_Team!$B:$C,2,FALSE), "TDB")</f>
        <v>IRQ</v>
      </c>
      <c r="N1145" s="21" t="str">
        <f>VLOOKUP($A1145,Location!$A:$J,9,FALSE)</f>
        <v>Philadelphia, Pennsylvania</v>
      </c>
      <c r="O1145" s="21" t="str">
        <f>VLOOKUP($A1145,Location!$A:$J,10,FALSE)</f>
        <v>Lincoln Financial Field</v>
      </c>
      <c r="P1145" s="27">
        <v>3</v>
      </c>
      <c r="Q1145" s="27">
        <v>1</v>
      </c>
      <c r="R1145" s="27" t="str">
        <f t="shared" si="103"/>
        <v>3-1</v>
      </c>
      <c r="S1145" s="21">
        <v>0</v>
      </c>
      <c r="T1145" s="20">
        <f>VLOOKUP($A1145,Database!$A:$Y,10,FALSE)</f>
        <v>22</v>
      </c>
      <c r="U1145" s="20">
        <f>VLOOKUP($A1145,Database!$A:$Y,11,FALSE)</f>
        <v>166</v>
      </c>
      <c r="V1145" s="20">
        <f>VLOOKUP($A1145,Database!$A:$Y,12,FALSE)</f>
        <v>189</v>
      </c>
      <c r="W1145" s="20" t="str">
        <f>VLOOKUP(A1145,Database!A:M,13,FALSE)</f>
        <v>Terminé</v>
      </c>
      <c r="X1145" s="20">
        <f>VLOOKUP($A1145,Database!$A:$Y,20,FALSE)</f>
        <v>3</v>
      </c>
      <c r="Y1145" s="20">
        <f>VLOOKUP($A1145,Database!$A:$Y,21,FALSE)</f>
        <v>0</v>
      </c>
      <c r="Z1145" s="20">
        <f t="shared" si="102"/>
        <v>0</v>
      </c>
      <c r="AA1145" s="20">
        <f t="shared" si="104"/>
        <v>1</v>
      </c>
      <c r="AB1145" s="20">
        <f t="shared" ca="1" si="105"/>
        <v>22</v>
      </c>
      <c r="AC1145" s="20">
        <f t="shared" ca="1" si="106"/>
        <v>0</v>
      </c>
      <c r="AD1145" s="20" t="str">
        <f ca="1">IF(AC1145=0,"",IF(OR(ISBLANK(P1145),ISBLANK(Q1145)),"",IF(ISBLANK(VLOOKUP(A1145,Database!A:AA,22,FALSE)),"",VLOOKUP(A1145,Database!A:AA,22,FALSE))))</f>
        <v/>
      </c>
      <c r="AE1145" s="20">
        <f ca="1">IFERROR(
   IF(
     OR(ISBLANK(P1145),ISBLANK(Q1145)),
     "",
     IF(
       AND(AB1145&lt;&gt;"",OR(W1145="Terminé",W1145="En cours")),
       VLOOKUP(AD1145,Setup_ScoreExactBonus!A:D,4,FALSE),
       0
     )),
  0)</f>
        <v>0</v>
      </c>
      <c r="AF1145" s="21">
        <f t="shared" ca="1" si="107"/>
        <v>22</v>
      </c>
      <c r="AG1145" s="21">
        <f ca="1">SUMIFS(AF$2:AF1145,D$2:D1145,D1145)</f>
        <v>1576</v>
      </c>
    </row>
    <row r="1146" spans="1:33" hidden="1" x14ac:dyDescent="0.35">
      <c r="A1146" s="21">
        <f>IF(ISBLANK(B1146),"",COUNTIF(B$2:B1146,B1146))-1</f>
        <v>42</v>
      </c>
      <c r="B1146" s="27">
        <v>11</v>
      </c>
      <c r="C1146" s="10">
        <f>VLOOKUP($A1146+IF($A1146=0,1,0),Database!$A:$Y,7,FALSE)</f>
        <v>46195.958333333336</v>
      </c>
      <c r="D1146" s="21" t="str">
        <f>VLOOKUP(Pronostics!$B1146,Setup_MPP!$A:$G,3,FALSE)</f>
        <v>Kinsley91</v>
      </c>
      <c r="E1146" s="21" t="str">
        <f>VLOOKUP(Pronostics!$B1146,Setup_MPP!$A:$G,2,FALSE)</f>
        <v>Kinsley ROQUE</v>
      </c>
      <c r="F1146" s="21" t="str">
        <f>VLOOKUP($B1146,Setup_MPP!$A:$E,4,FALSE)</f>
        <v>#CBEBBA</v>
      </c>
      <c r="G1146" s="21" t="str">
        <f>VLOOKUP($B1146,Setup_MPP!$A:$E,5,FALSE)</f>
        <v>#70BC6E</v>
      </c>
      <c r="H1146" s="21" t="str">
        <f>IFERROR(IF(AND(A1146&gt;=1,A1146&lt;=104),VLOOKUP($A1146,Location!$A:$J,6,FALSE),IF(A1146=0,"Avant l'ouverture",IF(OR(A1146=105,A1146=106),"Bonus"))),"")</f>
        <v>Tour 2</v>
      </c>
      <c r="I1146" s="21" t="str">
        <f>IF(LEFT(H1146,4)="Tour",VLOOKUP(A1146,Database!$A:$C,3,FALSE),"")</f>
        <v>I</v>
      </c>
      <c r="J1146" s="21" t="str">
        <f>VLOOKUP($A1146,Location!$A:$J,7,FALSE)</f>
        <v>France</v>
      </c>
      <c r="K1146" s="21" t="str">
        <f>IFERROR(VLOOKUP(J1146,Setup_Team!$B:$C,2,FALSE), "TDB")</f>
        <v>FRA</v>
      </c>
      <c r="L1146" s="21" t="str">
        <f>VLOOKUP($A1146,Location!$A:$J,8,FALSE)</f>
        <v>Irak</v>
      </c>
      <c r="M1146" s="21" t="str">
        <f>IFERROR(VLOOKUP(L1146,Setup_Team!$B:$C,2,FALSE), "TDB")</f>
        <v>IRQ</v>
      </c>
      <c r="N1146" s="21" t="str">
        <f>VLOOKUP($A1146,Location!$A:$J,9,FALSE)</f>
        <v>Philadelphia, Pennsylvania</v>
      </c>
      <c r="O1146" s="21" t="str">
        <f>VLOOKUP($A1146,Location!$A:$J,10,FALSE)</f>
        <v>Lincoln Financial Field</v>
      </c>
      <c r="P1146" s="27">
        <v>4</v>
      </c>
      <c r="Q1146" s="27">
        <v>0</v>
      </c>
      <c r="R1146" s="27" t="str">
        <f t="shared" si="103"/>
        <v>4-0</v>
      </c>
      <c r="S1146" s="21">
        <v>0</v>
      </c>
      <c r="T1146" s="20">
        <f>VLOOKUP($A1146,Database!$A:$Y,10,FALSE)</f>
        <v>22</v>
      </c>
      <c r="U1146" s="20">
        <f>VLOOKUP($A1146,Database!$A:$Y,11,FALSE)</f>
        <v>166</v>
      </c>
      <c r="V1146" s="20">
        <f>VLOOKUP($A1146,Database!$A:$Y,12,FALSE)</f>
        <v>189</v>
      </c>
      <c r="W1146" s="20" t="str">
        <f>VLOOKUP(A1146,Database!A:M,13,FALSE)</f>
        <v>Terminé</v>
      </c>
      <c r="X1146" s="20">
        <f>VLOOKUP($A1146,Database!$A:$Y,20,FALSE)</f>
        <v>3</v>
      </c>
      <c r="Y1146" s="20">
        <f>VLOOKUP($A1146,Database!$A:$Y,21,FALSE)</f>
        <v>0</v>
      </c>
      <c r="Z1146" s="20">
        <f t="shared" si="102"/>
        <v>0</v>
      </c>
      <c r="AA1146" s="20">
        <f t="shared" si="104"/>
        <v>1</v>
      </c>
      <c r="AB1146" s="20">
        <f t="shared" ca="1" si="105"/>
        <v>22</v>
      </c>
      <c r="AC1146" s="20">
        <f t="shared" ca="1" si="106"/>
        <v>0</v>
      </c>
      <c r="AD1146" s="20" t="str">
        <f ca="1">IF(AC1146=0,"",IF(OR(ISBLANK(P1146),ISBLANK(Q1146)),"",IF(ISBLANK(VLOOKUP(A1146,Database!A:AA,22,FALSE)),"",VLOOKUP(A1146,Database!A:AA,22,FALSE))))</f>
        <v/>
      </c>
      <c r="AE1146" s="20">
        <f ca="1">IFERROR(
   IF(
     OR(ISBLANK(P1146),ISBLANK(Q1146)),
     "",
     IF(
       AND(AB1146&lt;&gt;"",OR(W1146="Terminé",W1146="En cours")),
       VLOOKUP(AD1146,Setup_ScoreExactBonus!A:D,4,FALSE),
       0
     )),
  0)</f>
        <v>0</v>
      </c>
      <c r="AF1146" s="21">
        <f t="shared" ca="1" si="107"/>
        <v>22</v>
      </c>
      <c r="AG1146" s="21">
        <f ca="1">SUMIFS(AF$2:AF1146,D$2:D1146,D1146)</f>
        <v>1896</v>
      </c>
    </row>
    <row r="1147" spans="1:33" hidden="1" x14ac:dyDescent="0.35">
      <c r="A1147" s="21">
        <f>IF(ISBLANK(B1147),"",COUNTIF(B$2:B1147,B1147))-1</f>
        <v>42</v>
      </c>
      <c r="B1147" s="27">
        <v>12</v>
      </c>
      <c r="C1147" s="10">
        <f>VLOOKUP($A1147+IF($A1147=0,1,0),Database!$A:$Y,7,FALSE)</f>
        <v>46195.958333333336</v>
      </c>
      <c r="D1147" s="21" t="str">
        <f>VLOOKUP(Pronostics!$B1147,Setup_MPP!$A:$G,3,FALSE)</f>
        <v>Jaouad1</v>
      </c>
      <c r="E1147" s="21" t="str">
        <f>VLOOKUP(Pronostics!$B1147,Setup_MPP!$A:$G,2,FALSE)</f>
        <v>Jaouad SETTI</v>
      </c>
      <c r="F1147" s="21" t="str">
        <f>VLOOKUP($B1147,Setup_MPP!$A:$E,4,FALSE)</f>
        <v>#C2D4FF</v>
      </c>
      <c r="G1147" s="21" t="str">
        <f>VLOOKUP($B1147,Setup_MPP!$A:$E,5,FALSE)</f>
        <v>#6586D5</v>
      </c>
      <c r="H1147" s="21" t="str">
        <f>IFERROR(IF(AND(A1147&gt;=1,A1147&lt;=104),VLOOKUP($A1147,Location!$A:$J,6,FALSE),IF(A1147=0,"Avant l'ouverture",IF(OR(A1147=105,A1147=106),"Bonus"))),"")</f>
        <v>Tour 2</v>
      </c>
      <c r="I1147" s="21" t="str">
        <f>IF(LEFT(H1147,4)="Tour",VLOOKUP(A1147,Database!$A:$C,3,FALSE),"")</f>
        <v>I</v>
      </c>
      <c r="J1147" s="21" t="str">
        <f>VLOOKUP($A1147,Location!$A:$J,7,FALSE)</f>
        <v>France</v>
      </c>
      <c r="K1147" s="21" t="str">
        <f>IFERROR(VLOOKUP(J1147,Setup_Team!$B:$C,2,FALSE), "TDB")</f>
        <v>FRA</v>
      </c>
      <c r="L1147" s="21" t="str">
        <f>VLOOKUP($A1147,Location!$A:$J,8,FALSE)</f>
        <v>Irak</v>
      </c>
      <c r="M1147" s="21" t="str">
        <f>IFERROR(VLOOKUP(L1147,Setup_Team!$B:$C,2,FALSE), "TDB")</f>
        <v>IRQ</v>
      </c>
      <c r="N1147" s="21" t="str">
        <f>VLOOKUP($A1147,Location!$A:$J,9,FALSE)</f>
        <v>Philadelphia, Pennsylvania</v>
      </c>
      <c r="O1147" s="21" t="str">
        <f>VLOOKUP($A1147,Location!$A:$J,10,FALSE)</f>
        <v>Lincoln Financial Field</v>
      </c>
      <c r="P1147" s="27">
        <v>1</v>
      </c>
      <c r="Q1147" s="27">
        <v>1</v>
      </c>
      <c r="R1147" s="27" t="str">
        <f t="shared" si="103"/>
        <v>1-1</v>
      </c>
      <c r="S1147" s="21">
        <v>0</v>
      </c>
      <c r="T1147" s="20">
        <f>VLOOKUP($A1147,Database!$A:$Y,10,FALSE)</f>
        <v>22</v>
      </c>
      <c r="U1147" s="20">
        <f>VLOOKUP($A1147,Database!$A:$Y,11,FALSE)</f>
        <v>166</v>
      </c>
      <c r="V1147" s="20">
        <f>VLOOKUP($A1147,Database!$A:$Y,12,FALSE)</f>
        <v>189</v>
      </c>
      <c r="W1147" s="20" t="str">
        <f>VLOOKUP(A1147,Database!A:M,13,FALSE)</f>
        <v>Terminé</v>
      </c>
      <c r="X1147" s="20">
        <f>VLOOKUP($A1147,Database!$A:$Y,20,FALSE)</f>
        <v>3</v>
      </c>
      <c r="Y1147" s="20">
        <f>VLOOKUP($A1147,Database!$A:$Y,21,FALSE)</f>
        <v>0</v>
      </c>
      <c r="Z1147" s="20">
        <f t="shared" si="102"/>
        <v>0</v>
      </c>
      <c r="AA1147" s="20">
        <f t="shared" si="104"/>
        <v>0</v>
      </c>
      <c r="AB1147" s="20">
        <f t="shared" ca="1" si="105"/>
        <v>0</v>
      </c>
      <c r="AC1147" s="20">
        <f t="shared" ca="1" si="106"/>
        <v>0</v>
      </c>
      <c r="AD1147" s="20" t="str">
        <f ca="1">IF(AC1147=0,"",IF(OR(ISBLANK(P1147),ISBLANK(Q1147)),"",IF(ISBLANK(VLOOKUP(A1147,Database!A:AA,22,FALSE)),"",VLOOKUP(A1147,Database!A:AA,22,FALSE))))</f>
        <v/>
      </c>
      <c r="AE1147" s="20">
        <f ca="1">IFERROR(
   IF(
     OR(ISBLANK(P1147),ISBLANK(Q1147)),
     "",
     IF(
       AND(AB1147&lt;&gt;"",OR(W1147="Terminé",W1147="En cours")),
       VLOOKUP(AD1147,Setup_ScoreExactBonus!A:D,4,FALSE),
       0
     )),
  0)</f>
        <v>0</v>
      </c>
      <c r="AF1147" s="21">
        <f t="shared" ca="1" si="107"/>
        <v>0</v>
      </c>
      <c r="AG1147" s="21">
        <f ca="1">SUMIFS(AF$2:AF1147,D$2:D1147,D1147)</f>
        <v>1851</v>
      </c>
    </row>
    <row r="1148" spans="1:33" hidden="1" x14ac:dyDescent="0.35">
      <c r="A1148" s="21">
        <f>IF(ISBLANK(B1148),"",COUNTIF(B$2:B1148,B1148))-1</f>
        <v>42</v>
      </c>
      <c r="B1148" s="27">
        <v>13</v>
      </c>
      <c r="C1148" s="10">
        <f>VLOOKUP($A1148+IF($A1148=0,1,0),Database!$A:$Y,7,FALSE)</f>
        <v>46195.958333333336</v>
      </c>
      <c r="D1148" s="21" t="str">
        <f>VLOOKUP(Pronostics!$B1148,Setup_MPP!$A:$G,3,FALSE)</f>
        <v>Julien_I</v>
      </c>
      <c r="E1148" s="21" t="str">
        <f>VLOOKUP(Pronostics!$B1148,Setup_MPP!$A:$G,2,FALSE)</f>
        <v>Julien INGE</v>
      </c>
      <c r="F1148" s="21" t="str">
        <f>VLOOKUP($B1148,Setup_MPP!$A:$E,4,FALSE)</f>
        <v>#C1E0EF</v>
      </c>
      <c r="G1148" s="21" t="str">
        <f>VLOOKUP($B1148,Setup_MPP!$A:$E,5,FALSE)</f>
        <v>#4F91B2</v>
      </c>
      <c r="H1148" s="21" t="str">
        <f>IFERROR(IF(AND(A1148&gt;=1,A1148&lt;=104),VLOOKUP($A1148,Location!$A:$J,6,FALSE),IF(A1148=0,"Avant l'ouverture",IF(OR(A1148=105,A1148=106),"Bonus"))),"")</f>
        <v>Tour 2</v>
      </c>
      <c r="I1148" s="21" t="str">
        <f>IF(LEFT(H1148,4)="Tour",VLOOKUP(A1148,Database!$A:$C,3,FALSE),"")</f>
        <v>I</v>
      </c>
      <c r="J1148" s="21" t="str">
        <f>VLOOKUP($A1148,Location!$A:$J,7,FALSE)</f>
        <v>France</v>
      </c>
      <c r="K1148" s="21" t="str">
        <f>IFERROR(VLOOKUP(J1148,Setup_Team!$B:$C,2,FALSE), "TDB")</f>
        <v>FRA</v>
      </c>
      <c r="L1148" s="21" t="str">
        <f>VLOOKUP($A1148,Location!$A:$J,8,FALSE)</f>
        <v>Irak</v>
      </c>
      <c r="M1148" s="21" t="str">
        <f>IFERROR(VLOOKUP(L1148,Setup_Team!$B:$C,2,FALSE), "TDB")</f>
        <v>IRQ</v>
      </c>
      <c r="N1148" s="21" t="str">
        <f>VLOOKUP($A1148,Location!$A:$J,9,FALSE)</f>
        <v>Philadelphia, Pennsylvania</v>
      </c>
      <c r="O1148" s="21" t="str">
        <f>VLOOKUP($A1148,Location!$A:$J,10,FALSE)</f>
        <v>Lincoln Financial Field</v>
      </c>
      <c r="P1148" s="27">
        <v>5</v>
      </c>
      <c r="Q1148" s="27">
        <v>0</v>
      </c>
      <c r="R1148" s="27" t="str">
        <f t="shared" si="103"/>
        <v>5-0</v>
      </c>
      <c r="S1148" s="21">
        <v>0</v>
      </c>
      <c r="T1148" s="20">
        <f>VLOOKUP($A1148,Database!$A:$Y,10,FALSE)</f>
        <v>22</v>
      </c>
      <c r="U1148" s="20">
        <f>VLOOKUP($A1148,Database!$A:$Y,11,FALSE)</f>
        <v>166</v>
      </c>
      <c r="V1148" s="20">
        <f>VLOOKUP($A1148,Database!$A:$Y,12,FALSE)</f>
        <v>189</v>
      </c>
      <c r="W1148" s="20" t="str">
        <f>VLOOKUP(A1148,Database!A:M,13,FALSE)</f>
        <v>Terminé</v>
      </c>
      <c r="X1148" s="20">
        <f>VLOOKUP($A1148,Database!$A:$Y,20,FALSE)</f>
        <v>3</v>
      </c>
      <c r="Y1148" s="20">
        <f>VLOOKUP($A1148,Database!$A:$Y,21,FALSE)</f>
        <v>0</v>
      </c>
      <c r="Z1148" s="20">
        <f t="shared" si="102"/>
        <v>0</v>
      </c>
      <c r="AA1148" s="20">
        <f t="shared" si="104"/>
        <v>1</v>
      </c>
      <c r="AB1148" s="20">
        <f t="shared" ca="1" si="105"/>
        <v>22</v>
      </c>
      <c r="AC1148" s="20">
        <f t="shared" ca="1" si="106"/>
        <v>0</v>
      </c>
      <c r="AD1148" s="20" t="str">
        <f ca="1">IF(AC1148=0,"",IF(OR(ISBLANK(P1148),ISBLANK(Q1148)),"",IF(ISBLANK(VLOOKUP(A1148,Database!A:AA,22,FALSE)),"",VLOOKUP(A1148,Database!A:AA,22,FALSE))))</f>
        <v/>
      </c>
      <c r="AE1148" s="20">
        <f ca="1">IFERROR(
   IF(
     OR(ISBLANK(P1148),ISBLANK(Q1148)),
     "",
     IF(
       AND(AB1148&lt;&gt;"",OR(W1148="Terminé",W1148="En cours")),
       VLOOKUP(AD1148,Setup_ScoreExactBonus!A:D,4,FALSE),
       0
     )),
  0)</f>
        <v>0</v>
      </c>
      <c r="AF1148" s="21">
        <f t="shared" ca="1" si="107"/>
        <v>22</v>
      </c>
      <c r="AG1148" s="21">
        <f ca="1">SUMIFS(AF$2:AF1148,D$2:D1148,D1148)</f>
        <v>1847</v>
      </c>
    </row>
    <row r="1149" spans="1:33" hidden="1" x14ac:dyDescent="0.35">
      <c r="A1149" s="21">
        <f>IF(ISBLANK(B1149),"",COUNTIF(B$2:B1149,B1149))-1</f>
        <v>42</v>
      </c>
      <c r="B1149" s="27">
        <v>14</v>
      </c>
      <c r="C1149" s="10">
        <f>VLOOKUP($A1149+IF($A1149=0,1,0),Database!$A:$Y,7,FALSE)</f>
        <v>46195.958333333336</v>
      </c>
      <c r="D1149" s="21" t="str">
        <f>VLOOKUP(Pronostics!$B1149,Setup_MPP!$A:$G,3,FALSE)</f>
        <v>MarieEYT</v>
      </c>
      <c r="E1149" s="21" t="str">
        <f>VLOOKUP(Pronostics!$B1149,Setup_MPP!$A:$G,2,FALSE)</f>
        <v>Marie EXBRAYAT</v>
      </c>
      <c r="F1149" s="21" t="str">
        <f>VLOOKUP($B1149,Setup_MPP!$A:$E,4,FALSE)</f>
        <v>#FFAFD2</v>
      </c>
      <c r="G1149" s="21" t="str">
        <f>VLOOKUP($B1149,Setup_MPP!$A:$E,5,FALSE)</f>
        <v>#F2589B</v>
      </c>
      <c r="H1149" s="21" t="str">
        <f>IFERROR(IF(AND(A1149&gt;=1,A1149&lt;=104),VLOOKUP($A1149,Location!$A:$J,6,FALSE),IF(A1149=0,"Avant l'ouverture",IF(OR(A1149=105,A1149=106),"Bonus"))),"")</f>
        <v>Tour 2</v>
      </c>
      <c r="I1149" s="21" t="str">
        <f>IF(LEFT(H1149,4)="Tour",VLOOKUP(A1149,Database!$A:$C,3,FALSE),"")</f>
        <v>I</v>
      </c>
      <c r="J1149" s="21" t="str">
        <f>VLOOKUP($A1149,Location!$A:$J,7,FALSE)</f>
        <v>France</v>
      </c>
      <c r="K1149" s="21" t="str">
        <f>IFERROR(VLOOKUP(J1149,Setup_Team!$B:$C,2,FALSE), "TDB")</f>
        <v>FRA</v>
      </c>
      <c r="L1149" s="21" t="str">
        <f>VLOOKUP($A1149,Location!$A:$J,8,FALSE)</f>
        <v>Irak</v>
      </c>
      <c r="M1149" s="21" t="str">
        <f>IFERROR(VLOOKUP(L1149,Setup_Team!$B:$C,2,FALSE), "TDB")</f>
        <v>IRQ</v>
      </c>
      <c r="N1149" s="21" t="str">
        <f>VLOOKUP($A1149,Location!$A:$J,9,FALSE)</f>
        <v>Philadelphia, Pennsylvania</v>
      </c>
      <c r="O1149" s="21" t="str">
        <f>VLOOKUP($A1149,Location!$A:$J,10,FALSE)</f>
        <v>Lincoln Financial Field</v>
      </c>
      <c r="P1149" s="27">
        <v>4</v>
      </c>
      <c r="Q1149" s="27">
        <v>1</v>
      </c>
      <c r="R1149" s="27" t="str">
        <f t="shared" si="103"/>
        <v>4-1</v>
      </c>
      <c r="S1149" s="21">
        <v>0</v>
      </c>
      <c r="T1149" s="20">
        <f>VLOOKUP($A1149,Database!$A:$Y,10,FALSE)</f>
        <v>22</v>
      </c>
      <c r="U1149" s="20">
        <f>VLOOKUP($A1149,Database!$A:$Y,11,FALSE)</f>
        <v>166</v>
      </c>
      <c r="V1149" s="20">
        <f>VLOOKUP($A1149,Database!$A:$Y,12,FALSE)</f>
        <v>189</v>
      </c>
      <c r="W1149" s="20" t="str">
        <f>VLOOKUP(A1149,Database!A:M,13,FALSE)</f>
        <v>Terminé</v>
      </c>
      <c r="X1149" s="20">
        <f>VLOOKUP($A1149,Database!$A:$Y,20,FALSE)</f>
        <v>3</v>
      </c>
      <c r="Y1149" s="20">
        <f>VLOOKUP($A1149,Database!$A:$Y,21,FALSE)</f>
        <v>0</v>
      </c>
      <c r="Z1149" s="20">
        <f t="shared" si="102"/>
        <v>0</v>
      </c>
      <c r="AA1149" s="20">
        <f t="shared" si="104"/>
        <v>1</v>
      </c>
      <c r="AB1149" s="20">
        <f t="shared" ca="1" si="105"/>
        <v>22</v>
      </c>
      <c r="AC1149" s="20">
        <f t="shared" ca="1" si="106"/>
        <v>0</v>
      </c>
      <c r="AD1149" s="20" t="str">
        <f ca="1">IF(AC1149=0,"",IF(OR(ISBLANK(P1149),ISBLANK(Q1149)),"",IF(ISBLANK(VLOOKUP(A1149,Database!A:AA,22,FALSE)),"",VLOOKUP(A1149,Database!A:AA,22,FALSE))))</f>
        <v/>
      </c>
      <c r="AE1149" s="20">
        <f ca="1">IFERROR(
   IF(
     OR(ISBLANK(P1149),ISBLANK(Q1149)),
     "",
     IF(
       AND(AB1149&lt;&gt;"",OR(W1149="Terminé",W1149="En cours")),
       VLOOKUP(AD1149,Setup_ScoreExactBonus!A:D,4,FALSE),
       0
     )),
  0)</f>
        <v>0</v>
      </c>
      <c r="AF1149" s="21">
        <f t="shared" ca="1" si="107"/>
        <v>22</v>
      </c>
      <c r="AG1149" s="21">
        <f ca="1">SUMIFS(AF$2:AF1149,D$2:D1149,D1149)</f>
        <v>1695</v>
      </c>
    </row>
    <row r="1150" spans="1:33" hidden="1" x14ac:dyDescent="0.35">
      <c r="A1150" s="21">
        <f>IF(ISBLANK(B1150),"",COUNTIF(B$2:B1150,B1150))-1</f>
        <v>42</v>
      </c>
      <c r="B1150" s="27">
        <v>15</v>
      </c>
      <c r="C1150" s="10">
        <f>VLOOKUP($A1150+IF($A1150=0,1,0),Database!$A:$Y,7,FALSE)</f>
        <v>46195.958333333336</v>
      </c>
      <c r="D1150" s="21" t="str">
        <f>VLOOKUP(Pronostics!$B1150,Setup_MPP!$A:$G,3,FALSE)</f>
        <v>Amino28</v>
      </c>
      <c r="E1150" s="21" t="str">
        <f>VLOOKUP(Pronostics!$B1150,Setup_MPP!$A:$G,2,FALSE)</f>
        <v>Amine ZARROUKI</v>
      </c>
      <c r="F1150" s="21" t="str">
        <f>VLOOKUP($B1150,Setup_MPP!$A:$E,4,FALSE)</f>
        <v>#FF9898</v>
      </c>
      <c r="G1150" s="21" t="str">
        <f>VLOOKUP($B1150,Setup_MPP!$A:$E,5,FALSE)</f>
        <v>#FF5D5D</v>
      </c>
      <c r="H1150" s="21" t="str">
        <f>IFERROR(IF(AND(A1150&gt;=1,A1150&lt;=104),VLOOKUP($A1150,Location!$A:$J,6,FALSE),IF(A1150=0,"Avant l'ouverture",IF(OR(A1150=105,A1150=106),"Bonus"))),"")</f>
        <v>Tour 2</v>
      </c>
      <c r="I1150" s="21" t="str">
        <f>IF(LEFT(H1150,4)="Tour",VLOOKUP(A1150,Database!$A:$C,3,FALSE),"")</f>
        <v>I</v>
      </c>
      <c r="J1150" s="21" t="str">
        <f>VLOOKUP($A1150,Location!$A:$J,7,FALSE)</f>
        <v>France</v>
      </c>
      <c r="K1150" s="21" t="str">
        <f>IFERROR(VLOOKUP(J1150,Setup_Team!$B:$C,2,FALSE), "TDB")</f>
        <v>FRA</v>
      </c>
      <c r="L1150" s="21" t="str">
        <f>VLOOKUP($A1150,Location!$A:$J,8,FALSE)</f>
        <v>Irak</v>
      </c>
      <c r="M1150" s="21" t="str">
        <f>IFERROR(VLOOKUP(L1150,Setup_Team!$B:$C,2,FALSE), "TDB")</f>
        <v>IRQ</v>
      </c>
      <c r="N1150" s="21" t="str">
        <f>VLOOKUP($A1150,Location!$A:$J,9,FALSE)</f>
        <v>Philadelphia, Pennsylvania</v>
      </c>
      <c r="O1150" s="21" t="str">
        <f>VLOOKUP($A1150,Location!$A:$J,10,FALSE)</f>
        <v>Lincoln Financial Field</v>
      </c>
      <c r="P1150" s="27">
        <v>3</v>
      </c>
      <c r="Q1150" s="27">
        <v>0</v>
      </c>
      <c r="R1150" s="27" t="str">
        <f t="shared" si="103"/>
        <v>3-0</v>
      </c>
      <c r="S1150" s="21">
        <v>0</v>
      </c>
      <c r="T1150" s="20">
        <f>VLOOKUP($A1150,Database!$A:$Y,10,FALSE)</f>
        <v>22</v>
      </c>
      <c r="U1150" s="20">
        <f>VLOOKUP($A1150,Database!$A:$Y,11,FALSE)</f>
        <v>166</v>
      </c>
      <c r="V1150" s="20">
        <f>VLOOKUP($A1150,Database!$A:$Y,12,FALSE)</f>
        <v>189</v>
      </c>
      <c r="W1150" s="20" t="str">
        <f>VLOOKUP(A1150,Database!A:M,13,FALSE)</f>
        <v>Terminé</v>
      </c>
      <c r="X1150" s="20">
        <f>VLOOKUP($A1150,Database!$A:$Y,20,FALSE)</f>
        <v>3</v>
      </c>
      <c r="Y1150" s="20">
        <f>VLOOKUP($A1150,Database!$A:$Y,21,FALSE)</f>
        <v>0</v>
      </c>
      <c r="Z1150" s="20">
        <f t="shared" si="102"/>
        <v>0</v>
      </c>
      <c r="AA1150" s="20">
        <f t="shared" si="104"/>
        <v>1</v>
      </c>
      <c r="AB1150" s="20">
        <f t="shared" ca="1" si="105"/>
        <v>22</v>
      </c>
      <c r="AC1150" s="20">
        <f t="shared" ca="1" si="106"/>
        <v>1</v>
      </c>
      <c r="AD1150" s="20" t="str">
        <f ca="1">IF(AC1150=0,"",IF(OR(ISBLANK(P1150),ISBLANK(Q1150)),"",IF(ISBLANK(VLOOKUP(A1150,Database!A:AA,22,FALSE)),"",VLOOKUP(A1150,Database!A:AA,22,FALSE))))</f>
        <v>Exact</v>
      </c>
      <c r="AE1150" s="20">
        <f ca="1">IFERROR(
   IF(
     OR(ISBLANK(P1150),ISBLANK(Q1150)),
     "",
     IF(
       AND(AB1150&lt;&gt;"",OR(W1150="Terminé",W1150="En cours")),
       VLOOKUP(AD1150,Setup_ScoreExactBonus!A:D,4,FALSE),
       0
     )),
  0)</f>
        <v>20</v>
      </c>
      <c r="AF1150" s="21">
        <f t="shared" ca="1" si="107"/>
        <v>42</v>
      </c>
      <c r="AG1150" s="21">
        <f ca="1">SUMIFS(AF$2:AF1150,D$2:D1150,D1150)</f>
        <v>1630</v>
      </c>
    </row>
    <row r="1151" spans="1:33" hidden="1" x14ac:dyDescent="0.35">
      <c r="A1151" s="21">
        <f>IF(ISBLANK(B1151),"",COUNTIF(B$2:B1151,B1151))-1</f>
        <v>42</v>
      </c>
      <c r="B1151" s="27">
        <v>16</v>
      </c>
      <c r="C1151" s="10">
        <f>VLOOKUP($A1151+IF($A1151=0,1,0),Database!$A:$Y,7,FALSE)</f>
        <v>46195.958333333336</v>
      </c>
      <c r="D1151" s="21" t="str">
        <f>VLOOKUP(Pronostics!$B1151,Setup_MPP!$A:$G,3,FALSE)</f>
        <v>RomaLaura</v>
      </c>
      <c r="E1151" s="21" t="str">
        <f>VLOOKUP(Pronostics!$B1151,Setup_MPP!$A:$G,2,FALSE)</f>
        <v>Laura GIULIANO</v>
      </c>
      <c r="F1151" s="21" t="str">
        <f>VLOOKUP($B1151,Setup_MPP!$A:$E,4,FALSE)</f>
        <v>#86A4FE</v>
      </c>
      <c r="G1151" s="21" t="str">
        <f>VLOOKUP($B1151,Setup_MPP!$A:$E,5,FALSE)</f>
        <v>#3769FF</v>
      </c>
      <c r="H1151" s="21" t="str">
        <f>IFERROR(IF(AND(A1151&gt;=1,A1151&lt;=104),VLOOKUP($A1151,Location!$A:$J,6,FALSE),IF(A1151=0,"Avant l'ouverture",IF(OR(A1151=105,A1151=106),"Bonus"))),"")</f>
        <v>Tour 2</v>
      </c>
      <c r="I1151" s="21" t="str">
        <f>IF(LEFT(H1151,4)="Tour",VLOOKUP(A1151,Database!$A:$C,3,FALSE),"")</f>
        <v>I</v>
      </c>
      <c r="J1151" s="21" t="str">
        <f>VLOOKUP($A1151,Location!$A:$J,7,FALSE)</f>
        <v>France</v>
      </c>
      <c r="K1151" s="21" t="str">
        <f>IFERROR(VLOOKUP(J1151,Setup_Team!$B:$C,2,FALSE), "TDB")</f>
        <v>FRA</v>
      </c>
      <c r="L1151" s="21" t="str">
        <f>VLOOKUP($A1151,Location!$A:$J,8,FALSE)</f>
        <v>Irak</v>
      </c>
      <c r="M1151" s="21" t="str">
        <f>IFERROR(VLOOKUP(L1151,Setup_Team!$B:$C,2,FALSE), "TDB")</f>
        <v>IRQ</v>
      </c>
      <c r="N1151" s="21" t="str">
        <f>VLOOKUP($A1151,Location!$A:$J,9,FALSE)</f>
        <v>Philadelphia, Pennsylvania</v>
      </c>
      <c r="O1151" s="21" t="str">
        <f>VLOOKUP($A1151,Location!$A:$J,10,FALSE)</f>
        <v>Lincoln Financial Field</v>
      </c>
      <c r="P1151" s="27">
        <v>1</v>
      </c>
      <c r="Q1151" s="27">
        <v>1</v>
      </c>
      <c r="R1151" s="27" t="str">
        <f t="shared" si="103"/>
        <v>1-1</v>
      </c>
      <c r="S1151" s="21">
        <v>0</v>
      </c>
      <c r="T1151" s="20">
        <f>VLOOKUP($A1151,Database!$A:$Y,10,FALSE)</f>
        <v>22</v>
      </c>
      <c r="U1151" s="20">
        <f>VLOOKUP($A1151,Database!$A:$Y,11,FALSE)</f>
        <v>166</v>
      </c>
      <c r="V1151" s="20">
        <f>VLOOKUP($A1151,Database!$A:$Y,12,FALSE)</f>
        <v>189</v>
      </c>
      <c r="W1151" s="20" t="str">
        <f>VLOOKUP(A1151,Database!A:M,13,FALSE)</f>
        <v>Terminé</v>
      </c>
      <c r="X1151" s="20">
        <f>VLOOKUP($A1151,Database!$A:$Y,20,FALSE)</f>
        <v>3</v>
      </c>
      <c r="Y1151" s="20">
        <f>VLOOKUP($A1151,Database!$A:$Y,21,FALSE)</f>
        <v>0</v>
      </c>
      <c r="Z1151" s="20">
        <f t="shared" si="102"/>
        <v>0</v>
      </c>
      <c r="AA1151" s="20">
        <f t="shared" si="104"/>
        <v>0</v>
      </c>
      <c r="AB1151" s="20">
        <f t="shared" ca="1" si="105"/>
        <v>0</v>
      </c>
      <c r="AC1151" s="20">
        <f t="shared" ca="1" si="106"/>
        <v>0</v>
      </c>
      <c r="AD1151" s="20" t="str">
        <f ca="1">IF(AC1151=0,"",IF(OR(ISBLANK(P1151),ISBLANK(Q1151)),"",IF(ISBLANK(VLOOKUP(A1151,Database!A:AA,22,FALSE)),"",VLOOKUP(A1151,Database!A:AA,22,FALSE))))</f>
        <v/>
      </c>
      <c r="AE1151" s="20">
        <f ca="1">IFERROR(
   IF(
     OR(ISBLANK(P1151),ISBLANK(Q1151)),
     "",
     IF(
       AND(AB1151&lt;&gt;"",OR(W1151="Terminé",W1151="En cours")),
       VLOOKUP(AD1151,Setup_ScoreExactBonus!A:D,4,FALSE),
       0
     )),
  0)</f>
        <v>0</v>
      </c>
      <c r="AF1151" s="21">
        <f t="shared" ca="1" si="107"/>
        <v>0</v>
      </c>
      <c r="AG1151" s="21">
        <f ca="1">SUMIFS(AF$2:AF1151,D$2:D1151,D1151)</f>
        <v>1318</v>
      </c>
    </row>
    <row r="1152" spans="1:33" hidden="1" x14ac:dyDescent="0.35">
      <c r="A1152" s="21">
        <f>IF(ISBLANK(B1152),"",COUNTIF(B$2:B1152,B1152))-1</f>
        <v>42</v>
      </c>
      <c r="B1152" s="27">
        <v>17</v>
      </c>
      <c r="C1152" s="10">
        <f>VLOOKUP($A1152+IF($A1152=0,1,0),Database!$A:$Y,7,FALSE)</f>
        <v>46195.958333333336</v>
      </c>
      <c r="D1152" s="21" t="str">
        <f>VLOOKUP(Pronostics!$B1152,Setup_MPP!$A:$G,3,FALSE)</f>
        <v>Julien_cri</v>
      </c>
      <c r="E1152" s="21" t="str">
        <f>VLOOKUP(Pronostics!$B1152,Setup_MPP!$A:$G,2,FALSE)</f>
        <v>Julien CRIMOTEL</v>
      </c>
      <c r="F1152" s="21" t="str">
        <f>VLOOKUP($B1152,Setup_MPP!$A:$E,4,FALSE)</f>
        <v>#FFB0B0</v>
      </c>
      <c r="G1152" s="21" t="str">
        <f>VLOOKUP($B1152,Setup_MPP!$A:$E,5,FALSE)</f>
        <v>#F25757</v>
      </c>
      <c r="H1152" s="21" t="str">
        <f>IFERROR(IF(AND(A1152&gt;=1,A1152&lt;=104),VLOOKUP($A1152,Location!$A:$J,6,FALSE),IF(A1152=0,"Avant l'ouverture",IF(OR(A1152=105,A1152=106),"Bonus"))),"")</f>
        <v>Tour 2</v>
      </c>
      <c r="I1152" s="21" t="str">
        <f>IF(LEFT(H1152,4)="Tour",VLOOKUP(A1152,Database!$A:$C,3,FALSE),"")</f>
        <v>I</v>
      </c>
      <c r="J1152" s="21" t="str">
        <f>VLOOKUP($A1152,Location!$A:$J,7,FALSE)</f>
        <v>France</v>
      </c>
      <c r="K1152" s="21" t="str">
        <f>IFERROR(VLOOKUP(J1152,Setup_Team!$B:$C,2,FALSE), "TDB")</f>
        <v>FRA</v>
      </c>
      <c r="L1152" s="21" t="str">
        <f>VLOOKUP($A1152,Location!$A:$J,8,FALSE)</f>
        <v>Irak</v>
      </c>
      <c r="M1152" s="21" t="str">
        <f>IFERROR(VLOOKUP(L1152,Setup_Team!$B:$C,2,FALSE), "TDB")</f>
        <v>IRQ</v>
      </c>
      <c r="N1152" s="21" t="str">
        <f>VLOOKUP($A1152,Location!$A:$J,9,FALSE)</f>
        <v>Philadelphia, Pennsylvania</v>
      </c>
      <c r="O1152" s="21" t="str">
        <f>VLOOKUP($A1152,Location!$A:$J,10,FALSE)</f>
        <v>Lincoln Financial Field</v>
      </c>
      <c r="P1152" s="27">
        <v>5</v>
      </c>
      <c r="Q1152" s="27">
        <v>0</v>
      </c>
      <c r="R1152" s="27" t="str">
        <f t="shared" si="103"/>
        <v>5-0</v>
      </c>
      <c r="S1152" s="21">
        <v>0</v>
      </c>
      <c r="T1152" s="20">
        <f>VLOOKUP($A1152,Database!$A:$Y,10,FALSE)</f>
        <v>22</v>
      </c>
      <c r="U1152" s="20">
        <f>VLOOKUP($A1152,Database!$A:$Y,11,FALSE)</f>
        <v>166</v>
      </c>
      <c r="V1152" s="20">
        <f>VLOOKUP($A1152,Database!$A:$Y,12,FALSE)</f>
        <v>189</v>
      </c>
      <c r="W1152" s="20" t="str">
        <f>VLOOKUP(A1152,Database!A:M,13,FALSE)</f>
        <v>Terminé</v>
      </c>
      <c r="X1152" s="20">
        <f>VLOOKUP($A1152,Database!$A:$Y,20,FALSE)</f>
        <v>3</v>
      </c>
      <c r="Y1152" s="20">
        <f>VLOOKUP($A1152,Database!$A:$Y,21,FALSE)</f>
        <v>0</v>
      </c>
      <c r="Z1152" s="20">
        <f t="shared" si="102"/>
        <v>0</v>
      </c>
      <c r="AA1152" s="20">
        <f t="shared" si="104"/>
        <v>1</v>
      </c>
      <c r="AB1152" s="20">
        <f t="shared" ca="1" si="105"/>
        <v>22</v>
      </c>
      <c r="AC1152" s="20">
        <f t="shared" ca="1" si="106"/>
        <v>0</v>
      </c>
      <c r="AD1152" s="20" t="str">
        <f ca="1">IF(AC1152=0,"",IF(OR(ISBLANK(P1152),ISBLANK(Q1152)),"",IF(ISBLANK(VLOOKUP(A1152,Database!A:AA,22,FALSE)),"",VLOOKUP(A1152,Database!A:AA,22,FALSE))))</f>
        <v/>
      </c>
      <c r="AE1152" s="20">
        <f ca="1">IFERROR(
   IF(
     OR(ISBLANK(P1152),ISBLANK(Q1152)),
     "",
     IF(
       AND(AB1152&lt;&gt;"",OR(W1152="Terminé",W1152="En cours")),
       VLOOKUP(AD1152,Setup_ScoreExactBonus!A:D,4,FALSE),
       0
     )),
  0)</f>
        <v>0</v>
      </c>
      <c r="AF1152" s="21">
        <f t="shared" ca="1" si="107"/>
        <v>22</v>
      </c>
      <c r="AG1152" s="21">
        <f ca="1">SUMIFS(AF$2:AF1152,D$2:D1152,D1152)</f>
        <v>1363</v>
      </c>
    </row>
    <row r="1153" spans="1:33" hidden="1" x14ac:dyDescent="0.35">
      <c r="A1153" s="21">
        <f>IF(ISBLANK(B1153),"",COUNTIF(B$2:B1153,B1153))-1</f>
        <v>42</v>
      </c>
      <c r="B1153" s="27">
        <v>18</v>
      </c>
      <c r="C1153" s="10">
        <f>VLOOKUP($A1153+IF($A1153=0,1,0),Database!$A:$Y,7,FALSE)</f>
        <v>46195.958333333336</v>
      </c>
      <c r="D1153" s="21" t="str">
        <f>VLOOKUP(Pronostics!$B1153,Setup_MPP!$A:$G,3,FALSE)</f>
        <v>Cartone</v>
      </c>
      <c r="E1153" s="21" t="str">
        <f>VLOOKUP(Pronostics!$B1153,Setup_MPP!$A:$G,2,FALSE)</f>
        <v>Quentin CARTON</v>
      </c>
      <c r="F1153" s="21" t="str">
        <f>VLOOKUP($B1153,Setup_MPP!$A:$E,4,FALSE)</f>
        <v>#F0BC42</v>
      </c>
      <c r="G1153" s="21" t="str">
        <f>VLOOKUP($B1153,Setup_MPP!$A:$E,5,FALSE)</f>
        <v>#8E1F2F</v>
      </c>
      <c r="H1153" s="21" t="str">
        <f>IFERROR(IF(AND(A1153&gt;=1,A1153&lt;=104),VLOOKUP($A1153,Location!$A:$J,6,FALSE),IF(A1153=0,"Avant l'ouverture",IF(OR(A1153=105,A1153=106),"Bonus"))),"")</f>
        <v>Tour 2</v>
      </c>
      <c r="I1153" s="21" t="str">
        <f>IF(LEFT(H1153,4)="Tour",VLOOKUP(A1153,Database!$A:$C,3,FALSE),"")</f>
        <v>I</v>
      </c>
      <c r="J1153" s="21" t="str">
        <f>VLOOKUP($A1153,Location!$A:$J,7,FALSE)</f>
        <v>France</v>
      </c>
      <c r="K1153" s="21" t="str">
        <f>IFERROR(VLOOKUP(J1153,Setup_Team!$B:$C,2,FALSE), "TDB")</f>
        <v>FRA</v>
      </c>
      <c r="L1153" s="21" t="str">
        <f>VLOOKUP($A1153,Location!$A:$J,8,FALSE)</f>
        <v>Irak</v>
      </c>
      <c r="M1153" s="21" t="str">
        <f>IFERROR(VLOOKUP(L1153,Setup_Team!$B:$C,2,FALSE), "TDB")</f>
        <v>IRQ</v>
      </c>
      <c r="N1153" s="21" t="str">
        <f>VLOOKUP($A1153,Location!$A:$J,9,FALSE)</f>
        <v>Philadelphia, Pennsylvania</v>
      </c>
      <c r="O1153" s="21" t="str">
        <f>VLOOKUP($A1153,Location!$A:$J,10,FALSE)</f>
        <v>Lincoln Financial Field</v>
      </c>
      <c r="P1153" s="27">
        <v>20</v>
      </c>
      <c r="Q1153" s="27">
        <v>0</v>
      </c>
      <c r="R1153" s="27" t="str">
        <f t="shared" si="103"/>
        <v>20-0</v>
      </c>
      <c r="S1153" s="21">
        <v>0</v>
      </c>
      <c r="T1153" s="20">
        <f>VLOOKUP($A1153,Database!$A:$Y,10,FALSE)</f>
        <v>22</v>
      </c>
      <c r="U1153" s="20">
        <f>VLOOKUP($A1153,Database!$A:$Y,11,FALSE)</f>
        <v>166</v>
      </c>
      <c r="V1153" s="20">
        <f>VLOOKUP($A1153,Database!$A:$Y,12,FALSE)</f>
        <v>189</v>
      </c>
      <c r="W1153" s="20" t="str">
        <f>VLOOKUP(A1153,Database!A:M,13,FALSE)</f>
        <v>Terminé</v>
      </c>
      <c r="X1153" s="20">
        <f>VLOOKUP($A1153,Database!$A:$Y,20,FALSE)</f>
        <v>3</v>
      </c>
      <c r="Y1153" s="20">
        <f>VLOOKUP($A1153,Database!$A:$Y,21,FALSE)</f>
        <v>0</v>
      </c>
      <c r="Z1153" s="20">
        <f t="shared" si="102"/>
        <v>0</v>
      </c>
      <c r="AA1153" s="20">
        <f t="shared" si="104"/>
        <v>1</v>
      </c>
      <c r="AB1153" s="20">
        <f t="shared" ca="1" si="105"/>
        <v>22</v>
      </c>
      <c r="AC1153" s="20">
        <f t="shared" ca="1" si="106"/>
        <v>0</v>
      </c>
      <c r="AD1153" s="20" t="str">
        <f ca="1">IF(AC1153=0,"",IF(OR(ISBLANK(P1153),ISBLANK(Q1153)),"",IF(ISBLANK(VLOOKUP(A1153,Database!A:AA,22,FALSE)),"",VLOOKUP(A1153,Database!A:AA,22,FALSE))))</f>
        <v/>
      </c>
      <c r="AE1153" s="20">
        <f ca="1">IFERROR(
   IF(
     OR(ISBLANK(P1153),ISBLANK(Q1153)),
     "",
     IF(
       AND(AB1153&lt;&gt;"",OR(W1153="Terminé",W1153="En cours")),
       VLOOKUP(AD1153,Setup_ScoreExactBonus!A:D,4,FALSE),
       0
     )),
  0)</f>
        <v>0</v>
      </c>
      <c r="AF1153" s="21">
        <f t="shared" ca="1" si="107"/>
        <v>22</v>
      </c>
      <c r="AG1153" s="21">
        <f ca="1">SUMIFS(AF$2:AF1153,D$2:D1153,D1153)</f>
        <v>1783</v>
      </c>
    </row>
    <row r="1154" spans="1:33" hidden="1" x14ac:dyDescent="0.35">
      <c r="A1154" s="21">
        <f>IF(ISBLANK(B1154),"",COUNTIF(B$2:B1154,B1154))-1</f>
        <v>42</v>
      </c>
      <c r="B1154" s="27">
        <v>19</v>
      </c>
      <c r="C1154" s="10">
        <f>VLOOKUP($A1154+IF($A1154=0,1,0),Database!$A:$Y,7,FALSE)</f>
        <v>46195.958333333336</v>
      </c>
      <c r="D1154" s="21" t="str">
        <f>VLOOKUP(Pronostics!$B1154,Setup_MPP!$A:$G,3,FALSE)</f>
        <v>YramVi</v>
      </c>
      <c r="E1154" s="21" t="str">
        <f>VLOOKUP(Pronostics!$B1154,Setup_MPP!$A:$G,2,FALSE)</f>
        <v>Eyram TETSHIE</v>
      </c>
      <c r="F1154" s="21" t="str">
        <f>VLOOKUP($B1154,Setup_MPP!$A:$E,4,FALSE)</f>
        <v>#E8B28F</v>
      </c>
      <c r="G1154" s="21" t="str">
        <f>VLOOKUP($B1154,Setup_MPP!$A:$E,5,FALSE)</f>
        <v>#E65568</v>
      </c>
      <c r="H1154" s="21" t="str">
        <f>IFERROR(IF(AND(A1154&gt;=1,A1154&lt;=104),VLOOKUP($A1154,Location!$A:$J,6,FALSE),IF(A1154=0,"Avant l'ouverture",IF(OR(A1154=105,A1154=106),"Bonus"))),"")</f>
        <v>Tour 2</v>
      </c>
      <c r="I1154" s="21" t="str">
        <f>IF(LEFT(H1154,4)="Tour",VLOOKUP(A1154,Database!$A:$C,3,FALSE),"")</f>
        <v>I</v>
      </c>
      <c r="J1154" s="21" t="str">
        <f>VLOOKUP($A1154,Location!$A:$J,7,FALSE)</f>
        <v>France</v>
      </c>
      <c r="K1154" s="21" t="str">
        <f>IFERROR(VLOOKUP(J1154,Setup_Team!$B:$C,2,FALSE), "TDB")</f>
        <v>FRA</v>
      </c>
      <c r="L1154" s="21" t="str">
        <f>VLOOKUP($A1154,Location!$A:$J,8,FALSE)</f>
        <v>Irak</v>
      </c>
      <c r="M1154" s="21" t="str">
        <f>IFERROR(VLOOKUP(L1154,Setup_Team!$B:$C,2,FALSE), "TDB")</f>
        <v>IRQ</v>
      </c>
      <c r="N1154" s="21" t="str">
        <f>VLOOKUP($A1154,Location!$A:$J,9,FALSE)</f>
        <v>Philadelphia, Pennsylvania</v>
      </c>
      <c r="O1154" s="21" t="str">
        <f>VLOOKUP($A1154,Location!$A:$J,10,FALSE)</f>
        <v>Lincoln Financial Field</v>
      </c>
      <c r="P1154" s="27">
        <v>4</v>
      </c>
      <c r="Q1154" s="27">
        <v>0</v>
      </c>
      <c r="R1154" s="27" t="str">
        <f t="shared" si="103"/>
        <v>4-0</v>
      </c>
      <c r="S1154" s="21">
        <v>0</v>
      </c>
      <c r="T1154" s="20">
        <f>VLOOKUP($A1154,Database!$A:$Y,10,FALSE)</f>
        <v>22</v>
      </c>
      <c r="U1154" s="20">
        <f>VLOOKUP($A1154,Database!$A:$Y,11,FALSE)</f>
        <v>166</v>
      </c>
      <c r="V1154" s="20">
        <f>VLOOKUP($A1154,Database!$A:$Y,12,FALSE)</f>
        <v>189</v>
      </c>
      <c r="W1154" s="20" t="str">
        <f>VLOOKUP(A1154,Database!A:M,13,FALSE)</f>
        <v>Terminé</v>
      </c>
      <c r="X1154" s="20">
        <f>VLOOKUP($A1154,Database!$A:$Y,20,FALSE)</f>
        <v>3</v>
      </c>
      <c r="Y1154" s="20">
        <f>VLOOKUP($A1154,Database!$A:$Y,21,FALSE)</f>
        <v>0</v>
      </c>
      <c r="Z1154" s="20">
        <f t="shared" ref="Z1154:Z1217" si="108">IF(A1154=0,0,IF(W1154="À venir",0,IF(AND(ISBLANK(P1154),ISBLANK(Q1154)),1,0)))</f>
        <v>0</v>
      </c>
      <c r="AA1154" s="20">
        <f t="shared" si="104"/>
        <v>1</v>
      </c>
      <c r="AB1154" s="20">
        <f t="shared" ca="1" si="105"/>
        <v>22</v>
      </c>
      <c r="AC1154" s="20">
        <f t="shared" ca="1" si="106"/>
        <v>0</v>
      </c>
      <c r="AD1154" s="20" t="str">
        <f ca="1">IF(AC1154=0,"",IF(OR(ISBLANK(P1154),ISBLANK(Q1154)),"",IF(ISBLANK(VLOOKUP(A1154,Database!A:AA,22,FALSE)),"",VLOOKUP(A1154,Database!A:AA,22,FALSE))))</f>
        <v/>
      </c>
      <c r="AE1154" s="20">
        <f ca="1">IFERROR(
   IF(
     OR(ISBLANK(P1154),ISBLANK(Q1154)),
     "",
     IF(
       AND(AB1154&lt;&gt;"",OR(W1154="Terminé",W1154="En cours")),
       VLOOKUP(AD1154,Setup_ScoreExactBonus!A:D,4,FALSE),
       0
     )),
  0)</f>
        <v>0</v>
      </c>
      <c r="AF1154" s="21">
        <f t="shared" ca="1" si="107"/>
        <v>22</v>
      </c>
      <c r="AG1154" s="21">
        <f ca="1">SUMIFS(AF$2:AF1154,D$2:D1154,D1154)</f>
        <v>1527</v>
      </c>
    </row>
    <row r="1155" spans="1:33" hidden="1" x14ac:dyDescent="0.35">
      <c r="A1155" s="21">
        <f>IF(ISBLANK(B1155),"",COUNTIF(B$2:B1155,B1155))-1</f>
        <v>42</v>
      </c>
      <c r="B1155" s="27">
        <v>20</v>
      </c>
      <c r="C1155" s="10">
        <f>VLOOKUP($A1155+IF($A1155=0,1,0),Database!$A:$Y,7,FALSE)</f>
        <v>46195.958333333336</v>
      </c>
      <c r="D1155" s="21" t="str">
        <f>VLOOKUP(Pronostics!$B1155,Setup_MPP!$A:$G,3,FALSE)</f>
        <v>Anis_MaFihache</v>
      </c>
      <c r="E1155" s="21" t="str">
        <f>VLOOKUP(Pronostics!$B1155,Setup_MPP!$A:$G,2,FALSE)</f>
        <v>Anis LEBIK</v>
      </c>
      <c r="F1155" s="21" t="str">
        <f>VLOOKUP($B1155,Setup_MPP!$A:$E,4,FALSE)</f>
        <v>#60DC8C</v>
      </c>
      <c r="G1155" s="21" t="str">
        <f>VLOOKUP($B1155,Setup_MPP!$A:$E,5,FALSE)</f>
        <v>#22A34F</v>
      </c>
      <c r="H1155" s="21" t="str">
        <f>IFERROR(IF(AND(A1155&gt;=1,A1155&lt;=104),VLOOKUP($A1155,Location!$A:$J,6,FALSE),IF(A1155=0,"Avant l'ouverture",IF(OR(A1155=105,A1155=106),"Bonus"))),"")</f>
        <v>Tour 2</v>
      </c>
      <c r="I1155" s="21" t="str">
        <f>IF(LEFT(H1155,4)="Tour",VLOOKUP(A1155,Database!$A:$C,3,FALSE),"")</f>
        <v>I</v>
      </c>
      <c r="J1155" s="21" t="str">
        <f>VLOOKUP($A1155,Location!$A:$J,7,FALSE)</f>
        <v>France</v>
      </c>
      <c r="K1155" s="21" t="str">
        <f>IFERROR(VLOOKUP(J1155,Setup_Team!$B:$C,2,FALSE), "TDB")</f>
        <v>FRA</v>
      </c>
      <c r="L1155" s="21" t="str">
        <f>VLOOKUP($A1155,Location!$A:$J,8,FALSE)</f>
        <v>Irak</v>
      </c>
      <c r="M1155" s="21" t="str">
        <f>IFERROR(VLOOKUP(L1155,Setup_Team!$B:$C,2,FALSE), "TDB")</f>
        <v>IRQ</v>
      </c>
      <c r="N1155" s="21" t="str">
        <f>VLOOKUP($A1155,Location!$A:$J,9,FALSE)</f>
        <v>Philadelphia, Pennsylvania</v>
      </c>
      <c r="O1155" s="21" t="str">
        <f>VLOOKUP($A1155,Location!$A:$J,10,FALSE)</f>
        <v>Lincoln Financial Field</v>
      </c>
      <c r="P1155" s="27">
        <v>4</v>
      </c>
      <c r="Q1155" s="27">
        <v>0</v>
      </c>
      <c r="R1155" s="27" t="str">
        <f t="shared" ref="R1155:R1218" si="109">IF(AND(A1155&gt;0,A1155&lt;=104,W1155="Terminé"),TEXT(P1155,"0")&amp;"-"&amp;TEXT(Q1155,"0"),"")</f>
        <v>4-0</v>
      </c>
      <c r="S1155" s="21">
        <v>0</v>
      </c>
      <c r="T1155" s="20">
        <f>VLOOKUP($A1155,Database!$A:$Y,10,FALSE)</f>
        <v>22</v>
      </c>
      <c r="U1155" s="20">
        <f>VLOOKUP($A1155,Database!$A:$Y,11,FALSE)</f>
        <v>166</v>
      </c>
      <c r="V1155" s="20">
        <f>VLOOKUP($A1155,Database!$A:$Y,12,FALSE)</f>
        <v>189</v>
      </c>
      <c r="W1155" s="20" t="str">
        <f>VLOOKUP(A1155,Database!A:M,13,FALSE)</f>
        <v>Terminé</v>
      </c>
      <c r="X1155" s="20">
        <f>VLOOKUP($A1155,Database!$A:$Y,20,FALSE)</f>
        <v>3</v>
      </c>
      <c r="Y1155" s="20">
        <f>VLOOKUP($A1155,Database!$A:$Y,21,FALSE)</f>
        <v>0</v>
      </c>
      <c r="Z1155" s="20">
        <f t="shared" si="108"/>
        <v>0</v>
      </c>
      <c r="AA1155" s="20">
        <f t="shared" si="104"/>
        <v>1</v>
      </c>
      <c r="AB1155" s="20">
        <f t="shared" ca="1" si="105"/>
        <v>22</v>
      </c>
      <c r="AC1155" s="20">
        <f t="shared" ca="1" si="106"/>
        <v>0</v>
      </c>
      <c r="AD1155" s="20" t="str">
        <f ca="1">IF(AC1155=0,"",IF(OR(ISBLANK(P1155),ISBLANK(Q1155)),"",IF(ISBLANK(VLOOKUP(A1155,Database!A:AA,22,FALSE)),"",VLOOKUP(A1155,Database!A:AA,22,FALSE))))</f>
        <v/>
      </c>
      <c r="AE1155" s="20">
        <f ca="1">IFERROR(
   IF(
     OR(ISBLANK(P1155),ISBLANK(Q1155)),
     "",
     IF(
       AND(AB1155&lt;&gt;"",OR(W1155="Terminé",W1155="En cours")),
       VLOOKUP(AD1155,Setup_ScoreExactBonus!A:D,4,FALSE),
       0
     )),
  0)</f>
        <v>0</v>
      </c>
      <c r="AF1155" s="21">
        <f t="shared" ca="1" si="107"/>
        <v>22</v>
      </c>
      <c r="AG1155" s="21">
        <f ca="1">SUMIFS(AF$2:AF1155,D$2:D1155,D1155)</f>
        <v>1673</v>
      </c>
    </row>
    <row r="1156" spans="1:33" hidden="1" x14ac:dyDescent="0.35">
      <c r="A1156" s="21">
        <f>IF(ISBLANK(B1156),"",COUNTIF(B$2:B1156,B1156))-1</f>
        <v>42</v>
      </c>
      <c r="B1156" s="27">
        <v>21</v>
      </c>
      <c r="C1156" s="10">
        <f>VLOOKUP($A1156+IF($A1156=0,1,0),Database!$A:$Y,7,FALSE)</f>
        <v>46195.958333333336</v>
      </c>
      <c r="D1156" s="21" t="str">
        <f>VLOOKUP(Pronostics!$B1156,Setup_MPP!$A:$G,3,FALSE)</f>
        <v>JUJULABOSS13</v>
      </c>
      <c r="E1156" s="21" t="str">
        <f>VLOOKUP(Pronostics!$B1156,Setup_MPP!$A:$G,2,FALSE)</f>
        <v>Julia BOUANAN</v>
      </c>
      <c r="F1156" s="21" t="str">
        <f>VLOOKUP($B1156,Setup_MPP!$A:$E,4,FALSE)</f>
        <v>#2FAEE0</v>
      </c>
      <c r="G1156" s="21" t="str">
        <f>VLOOKUP($B1156,Setup_MPP!$A:$E,5,FALSE)</f>
        <v>#BEA064</v>
      </c>
      <c r="H1156" s="21" t="str">
        <f>IFERROR(IF(AND(A1156&gt;=1,A1156&lt;=104),VLOOKUP($A1156,Location!$A:$J,6,FALSE),IF(A1156=0,"Avant l'ouverture",IF(OR(A1156=105,A1156=106),"Bonus"))),"")</f>
        <v>Tour 2</v>
      </c>
      <c r="I1156" s="21" t="str">
        <f>IF(LEFT(H1156,4)="Tour",VLOOKUP(A1156,Database!$A:$C,3,FALSE),"")</f>
        <v>I</v>
      </c>
      <c r="J1156" s="21" t="str">
        <f>VLOOKUP($A1156,Location!$A:$J,7,FALSE)</f>
        <v>France</v>
      </c>
      <c r="K1156" s="21" t="str">
        <f>IFERROR(VLOOKUP(J1156,Setup_Team!$B:$C,2,FALSE), "TDB")</f>
        <v>FRA</v>
      </c>
      <c r="L1156" s="21" t="str">
        <f>VLOOKUP($A1156,Location!$A:$J,8,FALSE)</f>
        <v>Irak</v>
      </c>
      <c r="M1156" s="21" t="str">
        <f>IFERROR(VLOOKUP(L1156,Setup_Team!$B:$C,2,FALSE), "TDB")</f>
        <v>IRQ</v>
      </c>
      <c r="N1156" s="21" t="str">
        <f>VLOOKUP($A1156,Location!$A:$J,9,FALSE)</f>
        <v>Philadelphia, Pennsylvania</v>
      </c>
      <c r="O1156" s="21" t="str">
        <f>VLOOKUP($A1156,Location!$A:$J,10,FALSE)</f>
        <v>Lincoln Financial Field</v>
      </c>
      <c r="P1156" s="27">
        <v>3</v>
      </c>
      <c r="Q1156" s="27">
        <v>1</v>
      </c>
      <c r="R1156" s="27" t="str">
        <f t="shared" si="109"/>
        <v>3-1</v>
      </c>
      <c r="S1156" s="21">
        <v>0</v>
      </c>
      <c r="T1156" s="20">
        <f>VLOOKUP($A1156,Database!$A:$Y,10,FALSE)</f>
        <v>22</v>
      </c>
      <c r="U1156" s="20">
        <f>VLOOKUP($A1156,Database!$A:$Y,11,FALSE)</f>
        <v>166</v>
      </c>
      <c r="V1156" s="20">
        <f>VLOOKUP($A1156,Database!$A:$Y,12,FALSE)</f>
        <v>189</v>
      </c>
      <c r="W1156" s="20" t="str">
        <f>VLOOKUP(A1156,Database!A:M,13,FALSE)</f>
        <v>Terminé</v>
      </c>
      <c r="X1156" s="20">
        <f>VLOOKUP($A1156,Database!$A:$Y,20,FALSE)</f>
        <v>3</v>
      </c>
      <c r="Y1156" s="20">
        <f>VLOOKUP($A1156,Database!$A:$Y,21,FALSE)</f>
        <v>0</v>
      </c>
      <c r="Z1156" s="20">
        <f t="shared" si="108"/>
        <v>0</v>
      </c>
      <c r="AA1156" s="20">
        <f t="shared" si="104"/>
        <v>1</v>
      </c>
      <c r="AB1156" s="20">
        <f t="shared" ca="1" si="105"/>
        <v>22</v>
      </c>
      <c r="AC1156" s="20">
        <f t="shared" ca="1" si="106"/>
        <v>0</v>
      </c>
      <c r="AD1156" s="20" t="str">
        <f ca="1">IF(AC1156=0,"",IF(OR(ISBLANK(P1156),ISBLANK(Q1156)),"",IF(ISBLANK(VLOOKUP(A1156,Database!A:AA,22,FALSE)),"",VLOOKUP(A1156,Database!A:AA,22,FALSE))))</f>
        <v/>
      </c>
      <c r="AE1156" s="20">
        <f ca="1">IFERROR(
   IF(
     OR(ISBLANK(P1156),ISBLANK(Q1156)),
     "",
     IF(
       AND(AB1156&lt;&gt;"",OR(W1156="Terminé",W1156="En cours")),
       VLOOKUP(AD1156,Setup_ScoreExactBonus!A:D,4,FALSE),
       0
     )),
  0)</f>
        <v>0</v>
      </c>
      <c r="AF1156" s="21">
        <f t="shared" ca="1" si="107"/>
        <v>22</v>
      </c>
      <c r="AG1156" s="21">
        <f ca="1">SUMIFS(AF$2:AF1156,D$2:D1156,D1156)</f>
        <v>1333</v>
      </c>
    </row>
    <row r="1157" spans="1:33" hidden="1" x14ac:dyDescent="0.35">
      <c r="A1157" s="21">
        <f>IF(ISBLANK(B1157),"",COUNTIF(B$2:B1157,B1157))-1</f>
        <v>42</v>
      </c>
      <c r="B1157" s="27">
        <v>22</v>
      </c>
      <c r="C1157" s="10">
        <f>VLOOKUP($A1157+IF($A1157=0,1,0),Database!$A:$Y,7,FALSE)</f>
        <v>46195.958333333336</v>
      </c>
      <c r="D1157" s="21" t="str">
        <f>VLOOKUP(Pronostics!$B1157,Setup_MPP!$A:$G,3,FALSE)</f>
        <v>Jujumsrd</v>
      </c>
      <c r="E1157" s="21" t="str">
        <f>VLOOKUP(Pronostics!$B1157,Setup_MPP!$A:$G,2,FALSE)</f>
        <v>Julie Mansard</v>
      </c>
      <c r="F1157" s="21" t="str">
        <f>VLOOKUP($B1157,Setup_MPP!$A:$E,4,FALSE)</f>
        <v>#41DEF0</v>
      </c>
      <c r="G1157" s="21" t="str">
        <f>VLOOKUP($B1157,Setup_MPP!$A:$E,5,FALSE)</f>
        <v>#0BA6B7</v>
      </c>
      <c r="H1157" s="21" t="str">
        <f>IFERROR(IF(AND(A1157&gt;=1,A1157&lt;=104),VLOOKUP($A1157,Location!$A:$J,6,FALSE),IF(A1157=0,"Avant l'ouverture",IF(OR(A1157=105,A1157=106),"Bonus"))),"")</f>
        <v>Tour 2</v>
      </c>
      <c r="I1157" s="21" t="str">
        <f>IF(LEFT(H1157,4)="Tour",VLOOKUP(A1157,Database!$A:$C,3,FALSE),"")</f>
        <v>I</v>
      </c>
      <c r="J1157" s="21" t="str">
        <f>VLOOKUP($A1157,Location!$A:$J,7,FALSE)</f>
        <v>France</v>
      </c>
      <c r="K1157" s="21" t="str">
        <f>IFERROR(VLOOKUP(J1157,Setup_Team!$B:$C,2,FALSE), "TDB")</f>
        <v>FRA</v>
      </c>
      <c r="L1157" s="21" t="str">
        <f>VLOOKUP($A1157,Location!$A:$J,8,FALSE)</f>
        <v>Irak</v>
      </c>
      <c r="M1157" s="21" t="str">
        <f>IFERROR(VLOOKUP(L1157,Setup_Team!$B:$C,2,FALSE), "TDB")</f>
        <v>IRQ</v>
      </c>
      <c r="N1157" s="21" t="str">
        <f>VLOOKUP($A1157,Location!$A:$J,9,FALSE)</f>
        <v>Philadelphia, Pennsylvania</v>
      </c>
      <c r="O1157" s="21" t="str">
        <f>VLOOKUP($A1157,Location!$A:$J,10,FALSE)</f>
        <v>Lincoln Financial Field</v>
      </c>
      <c r="P1157" s="27">
        <v>3</v>
      </c>
      <c r="Q1157" s="27">
        <v>0</v>
      </c>
      <c r="R1157" s="27" t="str">
        <f t="shared" si="109"/>
        <v>3-0</v>
      </c>
      <c r="S1157" s="21">
        <v>0</v>
      </c>
      <c r="T1157" s="20">
        <f>VLOOKUP($A1157,Database!$A:$Y,10,FALSE)</f>
        <v>22</v>
      </c>
      <c r="U1157" s="20">
        <f>VLOOKUP($A1157,Database!$A:$Y,11,FALSE)</f>
        <v>166</v>
      </c>
      <c r="V1157" s="20">
        <f>VLOOKUP($A1157,Database!$A:$Y,12,FALSE)</f>
        <v>189</v>
      </c>
      <c r="W1157" s="20" t="str">
        <f>VLOOKUP(A1157,Database!A:M,13,FALSE)</f>
        <v>Terminé</v>
      </c>
      <c r="X1157" s="20">
        <f>VLOOKUP($A1157,Database!$A:$Y,20,FALSE)</f>
        <v>3</v>
      </c>
      <c r="Y1157" s="20">
        <f>VLOOKUP($A1157,Database!$A:$Y,21,FALSE)</f>
        <v>0</v>
      </c>
      <c r="Z1157" s="20">
        <f t="shared" si="108"/>
        <v>0</v>
      </c>
      <c r="AA1157" s="20">
        <f t="shared" si="104"/>
        <v>1</v>
      </c>
      <c r="AB1157" s="20">
        <f t="shared" ca="1" si="105"/>
        <v>22</v>
      </c>
      <c r="AC1157" s="20">
        <f t="shared" ca="1" si="106"/>
        <v>1</v>
      </c>
      <c r="AD1157" s="20" t="str">
        <f ca="1">IF(AC1157=0,"",IF(OR(ISBLANK(P1157),ISBLANK(Q1157)),"",IF(ISBLANK(VLOOKUP(A1157,Database!A:AA,22,FALSE)),"",VLOOKUP(A1157,Database!A:AA,22,FALSE))))</f>
        <v>Exact</v>
      </c>
      <c r="AE1157" s="20">
        <f ca="1">IFERROR(
   IF(
     OR(ISBLANK(P1157),ISBLANK(Q1157)),
     "",
     IF(
       AND(AB1157&lt;&gt;"",OR(W1157="Terminé",W1157="En cours")),
       VLOOKUP(AD1157,Setup_ScoreExactBonus!A:D,4,FALSE),
       0
     )),
  0)</f>
        <v>20</v>
      </c>
      <c r="AF1157" s="21">
        <f t="shared" ca="1" si="107"/>
        <v>42</v>
      </c>
      <c r="AG1157" s="21">
        <f ca="1">SUMIFS(AF$2:AF1157,D$2:D1157,D1157)</f>
        <v>1269</v>
      </c>
    </row>
    <row r="1158" spans="1:33" hidden="1" x14ac:dyDescent="0.35">
      <c r="A1158" s="21">
        <f>IF(ISBLANK(B1158),"",COUNTIF(B$2:B1158,B1158))-1</f>
        <v>42</v>
      </c>
      <c r="B1158" s="27">
        <v>23</v>
      </c>
      <c r="C1158" s="10">
        <f>VLOOKUP($A1158+IF($A1158=0,1,0),Database!$A:$Y,7,FALSE)</f>
        <v>46195.958333333336</v>
      </c>
      <c r="D1158" s="21" t="str">
        <f>VLOOKUP(Pronostics!$B1158,Setup_MPP!$A:$G,3,FALSE)</f>
        <v>DJUDJUPRONO</v>
      </c>
      <c r="E1158" s="21" t="str">
        <f>VLOOKUP(Pronostics!$B1158,Setup_MPP!$A:$G,2,FALSE)</f>
        <v>Juliette</v>
      </c>
      <c r="F1158" s="21" t="str">
        <f>VLOOKUP($B1158,Setup_MPP!$A:$E,4,FALSE)</f>
        <v>#F2A2A2</v>
      </c>
      <c r="G1158" s="21" t="str">
        <f>VLOOKUP($B1158,Setup_MPP!$A:$E,5,FALSE)</f>
        <v>#C25D5D</v>
      </c>
      <c r="H1158" s="21" t="str">
        <f>IFERROR(IF(AND(A1158&gt;=1,A1158&lt;=104),VLOOKUP($A1158,Location!$A:$J,6,FALSE),IF(A1158=0,"Avant l'ouverture",IF(OR(A1158=105,A1158=106),"Bonus"))),"")</f>
        <v>Tour 2</v>
      </c>
      <c r="I1158" s="21" t="str">
        <f>IF(LEFT(H1158,4)="Tour",VLOOKUP(A1158,Database!$A:$C,3,FALSE),"")</f>
        <v>I</v>
      </c>
      <c r="J1158" s="21" t="str">
        <f>VLOOKUP($A1158,Location!$A:$J,7,FALSE)</f>
        <v>France</v>
      </c>
      <c r="K1158" s="21" t="str">
        <f>IFERROR(VLOOKUP(J1158,Setup_Team!$B:$C,2,FALSE), "TDB")</f>
        <v>FRA</v>
      </c>
      <c r="L1158" s="21" t="str">
        <f>VLOOKUP($A1158,Location!$A:$J,8,FALSE)</f>
        <v>Irak</v>
      </c>
      <c r="M1158" s="21" t="str">
        <f>IFERROR(VLOOKUP(L1158,Setup_Team!$B:$C,2,FALSE), "TDB")</f>
        <v>IRQ</v>
      </c>
      <c r="N1158" s="21" t="str">
        <f>VLOOKUP($A1158,Location!$A:$J,9,FALSE)</f>
        <v>Philadelphia, Pennsylvania</v>
      </c>
      <c r="O1158" s="21" t="str">
        <f>VLOOKUP($A1158,Location!$A:$J,10,FALSE)</f>
        <v>Lincoln Financial Field</v>
      </c>
      <c r="P1158" s="27">
        <v>5</v>
      </c>
      <c r="Q1158" s="27">
        <v>0</v>
      </c>
      <c r="R1158" s="27" t="str">
        <f t="shared" si="109"/>
        <v>5-0</v>
      </c>
      <c r="S1158" s="21">
        <v>0</v>
      </c>
      <c r="T1158" s="20">
        <f>VLOOKUP($A1158,Database!$A:$Y,10,FALSE)</f>
        <v>22</v>
      </c>
      <c r="U1158" s="20">
        <f>VLOOKUP($A1158,Database!$A:$Y,11,FALSE)</f>
        <v>166</v>
      </c>
      <c r="V1158" s="20">
        <f>VLOOKUP($A1158,Database!$A:$Y,12,FALSE)</f>
        <v>189</v>
      </c>
      <c r="W1158" s="20" t="str">
        <f>VLOOKUP(A1158,Database!A:M,13,FALSE)</f>
        <v>Terminé</v>
      </c>
      <c r="X1158" s="20">
        <f>VLOOKUP($A1158,Database!$A:$Y,20,FALSE)</f>
        <v>3</v>
      </c>
      <c r="Y1158" s="20">
        <f>VLOOKUP($A1158,Database!$A:$Y,21,FALSE)</f>
        <v>0</v>
      </c>
      <c r="Z1158" s="20">
        <f t="shared" si="108"/>
        <v>0</v>
      </c>
      <c r="AA1158" s="20">
        <f t="shared" si="104"/>
        <v>1</v>
      </c>
      <c r="AB1158" s="20">
        <f t="shared" ca="1" si="105"/>
        <v>22</v>
      </c>
      <c r="AC1158" s="20">
        <f t="shared" ca="1" si="106"/>
        <v>0</v>
      </c>
      <c r="AD1158" s="20" t="str">
        <f ca="1">IF(AC1158=0,"",IF(OR(ISBLANK(P1158),ISBLANK(Q1158)),"",IF(ISBLANK(VLOOKUP(A1158,Database!A:AA,22,FALSE)),"",VLOOKUP(A1158,Database!A:AA,22,FALSE))))</f>
        <v/>
      </c>
      <c r="AE1158" s="20">
        <f ca="1">IFERROR(
   IF(
     OR(ISBLANK(P1158),ISBLANK(Q1158)),
     "",
     IF(
       AND(AB1158&lt;&gt;"",OR(W1158="Terminé",W1158="En cours")),
       VLOOKUP(AD1158,Setup_ScoreExactBonus!A:D,4,FALSE),
       0
     )),
  0)</f>
        <v>0</v>
      </c>
      <c r="AF1158" s="21">
        <f t="shared" ca="1" si="107"/>
        <v>22</v>
      </c>
      <c r="AG1158" s="21">
        <f ca="1">SUMIFS(AF$2:AF1158,D$2:D1158,D1158)</f>
        <v>1175</v>
      </c>
    </row>
    <row r="1159" spans="1:33" hidden="1" x14ac:dyDescent="0.35">
      <c r="A1159" s="21">
        <f>IF(ISBLANK(B1159),"",COUNTIF(B$2:B1159,B1159))-1</f>
        <v>42</v>
      </c>
      <c r="B1159" s="27">
        <v>24</v>
      </c>
      <c r="C1159" s="10">
        <f>VLOOKUP($A1159+IF($A1159=0,1,0),Database!$A:$Y,7,FALSE)</f>
        <v>46195.958333333336</v>
      </c>
      <c r="D1159" s="21" t="str">
        <f>VLOOKUP(Pronostics!$B1159,Setup_MPP!$A:$G,3,FALSE)</f>
        <v>Samyaaaaaaaaaa</v>
      </c>
      <c r="E1159" s="21" t="str">
        <f>VLOOKUP(Pronostics!$B1159,Setup_MPP!$A:$G,2,FALSE)</f>
        <v>Samya ALAOUI</v>
      </c>
      <c r="F1159" s="21" t="str">
        <f>VLOOKUP($B1159,Setup_MPP!$A:$E,4,FALSE)</f>
        <v>#A2F2C7</v>
      </c>
      <c r="G1159" s="21" t="str">
        <f>VLOOKUP($B1159,Setup_MPP!$A:$E,5,FALSE)</f>
        <v>#5DC18C</v>
      </c>
      <c r="H1159" s="21" t="str">
        <f>IFERROR(IF(AND(A1159&gt;=1,A1159&lt;=104),VLOOKUP($A1159,Location!$A:$J,6,FALSE),IF(A1159=0,"Avant l'ouverture",IF(OR(A1159=105,A1159=106),"Bonus"))),"")</f>
        <v>Tour 2</v>
      </c>
      <c r="I1159" s="21" t="str">
        <f>IF(LEFT(H1159,4)="Tour",VLOOKUP(A1159,Database!$A:$C,3,FALSE),"")</f>
        <v>I</v>
      </c>
      <c r="J1159" s="21" t="str">
        <f>VLOOKUP($A1159,Location!$A:$J,7,FALSE)</f>
        <v>France</v>
      </c>
      <c r="K1159" s="21" t="str">
        <f>IFERROR(VLOOKUP(J1159,Setup_Team!$B:$C,2,FALSE), "TDB")</f>
        <v>FRA</v>
      </c>
      <c r="L1159" s="21" t="str">
        <f>VLOOKUP($A1159,Location!$A:$J,8,FALSE)</f>
        <v>Irak</v>
      </c>
      <c r="M1159" s="21" t="str">
        <f>IFERROR(VLOOKUP(L1159,Setup_Team!$B:$C,2,FALSE), "TDB")</f>
        <v>IRQ</v>
      </c>
      <c r="N1159" s="21" t="str">
        <f>VLOOKUP($A1159,Location!$A:$J,9,FALSE)</f>
        <v>Philadelphia, Pennsylvania</v>
      </c>
      <c r="O1159" s="21" t="str">
        <f>VLOOKUP($A1159,Location!$A:$J,10,FALSE)</f>
        <v>Lincoln Financial Field</v>
      </c>
      <c r="P1159" s="27">
        <v>2</v>
      </c>
      <c r="Q1159" s="27">
        <v>0</v>
      </c>
      <c r="R1159" s="27" t="str">
        <f t="shared" si="109"/>
        <v>2-0</v>
      </c>
      <c r="S1159" s="21">
        <v>0</v>
      </c>
      <c r="T1159" s="20">
        <f>VLOOKUP($A1159,Database!$A:$Y,10,FALSE)</f>
        <v>22</v>
      </c>
      <c r="U1159" s="20">
        <f>VLOOKUP($A1159,Database!$A:$Y,11,FALSE)</f>
        <v>166</v>
      </c>
      <c r="V1159" s="20">
        <f>VLOOKUP($A1159,Database!$A:$Y,12,FALSE)</f>
        <v>189</v>
      </c>
      <c r="W1159" s="20" t="str">
        <f>VLOOKUP(A1159,Database!A:M,13,FALSE)</f>
        <v>Terminé</v>
      </c>
      <c r="X1159" s="20">
        <f>VLOOKUP($A1159,Database!$A:$Y,20,FALSE)</f>
        <v>3</v>
      </c>
      <c r="Y1159" s="20">
        <f>VLOOKUP($A1159,Database!$A:$Y,21,FALSE)</f>
        <v>0</v>
      </c>
      <c r="Z1159" s="20">
        <f t="shared" si="108"/>
        <v>0</v>
      </c>
      <c r="AA1159" s="20">
        <f t="shared" si="104"/>
        <v>1</v>
      </c>
      <c r="AB1159" s="20">
        <f t="shared" ca="1" si="105"/>
        <v>22</v>
      </c>
      <c r="AC1159" s="20">
        <f t="shared" ca="1" si="106"/>
        <v>0</v>
      </c>
      <c r="AD1159" s="20" t="str">
        <f ca="1">IF(AC1159=0,"",IF(OR(ISBLANK(P1159),ISBLANK(Q1159)),"",IF(ISBLANK(VLOOKUP(A1159,Database!A:AA,22,FALSE)),"",VLOOKUP(A1159,Database!A:AA,22,FALSE))))</f>
        <v/>
      </c>
      <c r="AE1159" s="20">
        <f ca="1">IFERROR(
   IF(
     OR(ISBLANK(P1159),ISBLANK(Q1159)),
     "",
     IF(
       AND(AB1159&lt;&gt;"",OR(W1159="Terminé",W1159="En cours")),
       VLOOKUP(AD1159,Setup_ScoreExactBonus!A:D,4,FALSE),
       0
     )),
  0)</f>
        <v>0</v>
      </c>
      <c r="AF1159" s="21">
        <f t="shared" ca="1" si="107"/>
        <v>22</v>
      </c>
      <c r="AG1159" s="21">
        <f ca="1">SUMIFS(AF$2:AF1159,D$2:D1159,D1159)</f>
        <v>1890</v>
      </c>
    </row>
    <row r="1160" spans="1:33" hidden="1" x14ac:dyDescent="0.35">
      <c r="A1160" s="21">
        <f>IF(ISBLANK(B1160),"",COUNTIF(B$2:B1160,B1160))-1</f>
        <v>42</v>
      </c>
      <c r="B1160" s="27">
        <v>25</v>
      </c>
      <c r="C1160" s="10">
        <f>VLOOKUP($A1160+IF($A1160=0,1,0),Database!$A:$Y,7,FALSE)</f>
        <v>46195.958333333336</v>
      </c>
      <c r="D1160" s="21" t="str">
        <f>VLOOKUP(Pronostics!$B1160,Setup_MPP!$A:$G,3,FALSE)</f>
        <v>leaw0808</v>
      </c>
      <c r="E1160" s="21" t="str">
        <f>VLOOKUP(Pronostics!$B1160,Setup_MPP!$A:$G,2,FALSE)</f>
        <v>Léa WALOCQ</v>
      </c>
      <c r="F1160" s="21" t="str">
        <f>VLOOKUP($B1160,Setup_MPP!$A:$E,4,FALSE)</f>
        <v>#D1B9EB</v>
      </c>
      <c r="G1160" s="21" t="str">
        <f>VLOOKUP($B1160,Setup_MPP!$A:$E,5,FALSE)</f>
        <v>#B58BC7</v>
      </c>
      <c r="H1160" s="21" t="str">
        <f>IFERROR(IF(AND(A1160&gt;=1,A1160&lt;=104),VLOOKUP($A1160,Location!$A:$J,6,FALSE),IF(A1160=0,"Avant l'ouverture",IF(OR(A1160=105,A1160=106),"Bonus"))),"")</f>
        <v>Tour 2</v>
      </c>
      <c r="I1160" s="21" t="str">
        <f>IF(LEFT(H1160,4)="Tour",VLOOKUP(A1160,Database!$A:$C,3,FALSE),"")</f>
        <v>I</v>
      </c>
      <c r="J1160" s="21" t="str">
        <f>VLOOKUP($A1160,Location!$A:$J,7,FALSE)</f>
        <v>France</v>
      </c>
      <c r="K1160" s="21" t="str">
        <f>IFERROR(VLOOKUP(J1160,Setup_Team!$B:$C,2,FALSE), "TDB")</f>
        <v>FRA</v>
      </c>
      <c r="L1160" s="21" t="str">
        <f>VLOOKUP($A1160,Location!$A:$J,8,FALSE)</f>
        <v>Irak</v>
      </c>
      <c r="M1160" s="21" t="str">
        <f>IFERROR(VLOOKUP(L1160,Setup_Team!$B:$C,2,FALSE), "TDB")</f>
        <v>IRQ</v>
      </c>
      <c r="N1160" s="21" t="str">
        <f>VLOOKUP($A1160,Location!$A:$J,9,FALSE)</f>
        <v>Philadelphia, Pennsylvania</v>
      </c>
      <c r="O1160" s="21" t="str">
        <f>VLOOKUP($A1160,Location!$A:$J,10,FALSE)</f>
        <v>Lincoln Financial Field</v>
      </c>
      <c r="P1160" s="27">
        <v>3</v>
      </c>
      <c r="Q1160" s="27">
        <v>0</v>
      </c>
      <c r="R1160" s="27" t="str">
        <f t="shared" si="109"/>
        <v>3-0</v>
      </c>
      <c r="S1160" s="21">
        <v>0</v>
      </c>
      <c r="T1160" s="20">
        <f>VLOOKUP($A1160,Database!$A:$Y,10,FALSE)</f>
        <v>22</v>
      </c>
      <c r="U1160" s="20">
        <f>VLOOKUP($A1160,Database!$A:$Y,11,FALSE)</f>
        <v>166</v>
      </c>
      <c r="V1160" s="20">
        <f>VLOOKUP($A1160,Database!$A:$Y,12,FALSE)</f>
        <v>189</v>
      </c>
      <c r="W1160" s="20" t="str">
        <f>VLOOKUP(A1160,Database!A:M,13,FALSE)</f>
        <v>Terminé</v>
      </c>
      <c r="X1160" s="20">
        <f>VLOOKUP($A1160,Database!$A:$Y,20,FALSE)</f>
        <v>3</v>
      </c>
      <c r="Y1160" s="20">
        <f>VLOOKUP($A1160,Database!$A:$Y,21,FALSE)</f>
        <v>0</v>
      </c>
      <c r="Z1160" s="20">
        <f t="shared" si="108"/>
        <v>0</v>
      </c>
      <c r="AA1160" s="20">
        <f t="shared" si="104"/>
        <v>1</v>
      </c>
      <c r="AB1160" s="20">
        <f t="shared" ca="1" si="105"/>
        <v>22</v>
      </c>
      <c r="AC1160" s="20">
        <f t="shared" ca="1" si="106"/>
        <v>1</v>
      </c>
      <c r="AD1160" s="20" t="str">
        <f ca="1">IF(AC1160=0,"",IF(OR(ISBLANK(P1160),ISBLANK(Q1160)),"",IF(ISBLANK(VLOOKUP(A1160,Database!A:AA,22,FALSE)),"",VLOOKUP(A1160,Database!A:AA,22,FALSE))))</f>
        <v>Exact</v>
      </c>
      <c r="AE1160" s="20">
        <f ca="1">IFERROR(
   IF(
     OR(ISBLANK(P1160),ISBLANK(Q1160)),
     "",
     IF(
       AND(AB1160&lt;&gt;"",OR(W1160="Terminé",W1160="En cours")),
       VLOOKUP(AD1160,Setup_ScoreExactBonus!A:D,4,FALSE),
       0
     )),
  0)</f>
        <v>20</v>
      </c>
      <c r="AF1160" s="21">
        <f t="shared" ca="1" si="107"/>
        <v>42</v>
      </c>
      <c r="AG1160" s="21">
        <f ca="1">SUMIFS(AF$2:AF1160,D$2:D1160,D1160)</f>
        <v>1649</v>
      </c>
    </row>
    <row r="1161" spans="1:33" hidden="1" x14ac:dyDescent="0.35">
      <c r="A1161" s="21">
        <f>IF(ISBLANK(B1161),"",COUNTIF(B$2:B1161,B1161))-1</f>
        <v>42</v>
      </c>
      <c r="B1161" s="27">
        <v>26</v>
      </c>
      <c r="C1161" s="10">
        <v>46184.875</v>
      </c>
      <c r="D1161" s="21" t="str">
        <f>VLOOKUP(Pronostics!$B1161,Setup_MPP!$A:$G,3,FALSE)</f>
        <v>Mohamad#5GGG1</v>
      </c>
      <c r="E1161" s="21" t="str">
        <f>VLOOKUP(Pronostics!$B1161,Setup_MPP!$A:$G,2,FALSE)</f>
        <v>Mohamad EL KAWAS</v>
      </c>
      <c r="F1161" s="21" t="str">
        <f>VLOOKUP($B1161,Setup_MPP!$A:$E,4,FALSE)</f>
        <v>#EB8787</v>
      </c>
      <c r="G1161" s="21" t="str">
        <f>VLOOKUP($B1161,Setup_MPP!$A:$E,5,FALSE)</f>
        <v>#368E2C</v>
      </c>
      <c r="H1161" s="21" t="str">
        <f>IFERROR(IF(AND(A1161&gt;=1,A1161&lt;=104),VLOOKUP($A1161,Location!$A:$J,6,FALSE),IF(A1161=0,"Avant l'ouverture",IF(OR(A1161=105,A1161=106),"Bonus"))),"")</f>
        <v>Tour 2</v>
      </c>
      <c r="I1161" s="21" t="str">
        <f>IF(LEFT(H1161,4)="Tour",VLOOKUP(A1161,Database!$A:$C,3,FALSE),"")</f>
        <v>I</v>
      </c>
      <c r="J1161" s="21" t="str">
        <f>VLOOKUP($A1161,Location!$A:$J,7,FALSE)</f>
        <v>France</v>
      </c>
      <c r="K1161" s="21" t="str">
        <f>IFERROR(VLOOKUP(J1161,Setup_Team!$B:$C,2,FALSE), "TDB")</f>
        <v>FRA</v>
      </c>
      <c r="L1161" s="21" t="str">
        <f>VLOOKUP($A1161,Location!$A:$J,8,FALSE)</f>
        <v>Irak</v>
      </c>
      <c r="M1161" s="21" t="str">
        <f>IFERROR(VLOOKUP(L1161,Setup_Team!$B:$C,2,FALSE), "TDB")</f>
        <v>IRQ</v>
      </c>
      <c r="P1161" s="21">
        <v>4</v>
      </c>
      <c r="Q1161" s="21">
        <v>0</v>
      </c>
      <c r="R1161" s="27" t="str">
        <f t="shared" si="109"/>
        <v>4-0</v>
      </c>
      <c r="S1161" s="21">
        <v>0</v>
      </c>
      <c r="T1161" s="20">
        <f>VLOOKUP($A1161,Database!$A:$Y,10,FALSE)</f>
        <v>22</v>
      </c>
      <c r="U1161" s="20">
        <f>VLOOKUP($A1161,Database!$A:$Y,11,FALSE)</f>
        <v>166</v>
      </c>
      <c r="V1161" s="20">
        <f>VLOOKUP($A1161,Database!$A:$Y,12,FALSE)</f>
        <v>189</v>
      </c>
      <c r="W1161" s="20" t="str">
        <f>VLOOKUP(A1161,Database!A:M,13,FALSE)</f>
        <v>Terminé</v>
      </c>
      <c r="X1161" s="20">
        <f>VLOOKUP($A1161,Database!$A:$Y,20,FALSE)</f>
        <v>3</v>
      </c>
      <c r="Y1161" s="20">
        <f>VLOOKUP($A1161,Database!$A:$Y,21,FALSE)</f>
        <v>0</v>
      </c>
      <c r="Z1161" s="20">
        <f t="shared" si="108"/>
        <v>0</v>
      </c>
      <c r="AA1161" s="20">
        <f t="shared" si="104"/>
        <v>1</v>
      </c>
      <c r="AB1161" s="20">
        <f t="shared" ca="1" si="105"/>
        <v>22</v>
      </c>
      <c r="AC1161" s="20">
        <f t="shared" ca="1" si="106"/>
        <v>0</v>
      </c>
      <c r="AD1161" s="20" t="str">
        <f ca="1">IF(AC1161=0,"",IF(OR(ISBLANK(P1161),ISBLANK(Q1161)),"",IF(ISBLANK(VLOOKUP(A1161,Database!A:AA,22,FALSE)),"",VLOOKUP(A1161,Database!A:AA,22,FALSE))))</f>
        <v/>
      </c>
      <c r="AE1161" s="20">
        <f ca="1">IFERROR(
   IF(
     OR(ISBLANK(P1161),ISBLANK(Q1161)),
     "",
     IF(
       AND(AB1161&lt;&gt;"",OR(W1161="Terminé",W1161="En cours")),
       VLOOKUP(AD1161,Setup_ScoreExactBonus!A:D,4,FALSE),
       0
     )),
  0)</f>
        <v>0</v>
      </c>
      <c r="AF1161" s="21">
        <f t="shared" ca="1" si="107"/>
        <v>22</v>
      </c>
      <c r="AG1161" s="21">
        <f ca="1">SUMIFS(AF$2:AF1161,D$2:D1161,D1161)</f>
        <v>989</v>
      </c>
    </row>
    <row r="1162" spans="1:33" hidden="1" x14ac:dyDescent="0.35">
      <c r="A1162" s="21">
        <f>IF(ISBLANK(B1162),"",COUNTIF(B$2:B1162,B1162))-1</f>
        <v>42</v>
      </c>
      <c r="B1162" s="27">
        <v>27</v>
      </c>
      <c r="C1162" s="10">
        <f>VLOOKUP($A1162+IF($A1162=0,1,0),Database!$A:$Y,7,FALSE)</f>
        <v>46195.958333333336</v>
      </c>
      <c r="D1162" s="21" t="str">
        <f>VLOOKUP(Pronostics!$B1162,Setup_MPP!$A:$G,3,FALSE)</f>
        <v>maryemkappa</v>
      </c>
      <c r="E1162" s="21" t="str">
        <f>VLOOKUP(Pronostics!$B1162,Setup_MPP!$A:$G,2,FALSE)</f>
        <v>Maryem GUIZANI</v>
      </c>
      <c r="F1162" s="21" t="str">
        <f>VLOOKUP($B1162,Setup_MPP!$A:$E,4,FALSE)</f>
        <v>#BCA2F4</v>
      </c>
      <c r="G1162" s="21" t="str">
        <f>VLOOKUP($B1162,Setup_MPP!$A:$E,5,FALSE)</f>
        <v>#6D3DD5</v>
      </c>
      <c r="H1162" s="21" t="str">
        <f>IFERROR(IF(AND(A1162&gt;=1,A1162&lt;=104),VLOOKUP($A1162,Location!$A:$J,6,FALSE),IF(A1162=0,"Avant l'ouverture",IF(OR(A1162=105,A1162=106),"Bonus"))),"")</f>
        <v>Tour 2</v>
      </c>
      <c r="I1162" s="21" t="str">
        <f>IF(LEFT(H1162,4)="Tour",VLOOKUP(A1162,Database!$A:$C,3,FALSE),"")</f>
        <v>I</v>
      </c>
      <c r="J1162" s="21" t="str">
        <f>VLOOKUP($A1162,Location!$A:$J,7,FALSE)</f>
        <v>France</v>
      </c>
      <c r="K1162" s="21" t="str">
        <f>IFERROR(VLOOKUP(J1162,Setup_Team!$B:$C,2,FALSE), "TDB")</f>
        <v>FRA</v>
      </c>
      <c r="L1162" s="21" t="str">
        <f>VLOOKUP($A1162,Location!$A:$J,8,FALSE)</f>
        <v>Irak</v>
      </c>
      <c r="M1162" s="21" t="str">
        <f>IFERROR(VLOOKUP(L1162,Setup_Team!$B:$C,2,FALSE), "TDB")</f>
        <v>IRQ</v>
      </c>
      <c r="P1162" s="21">
        <v>4</v>
      </c>
      <c r="Q1162" s="21">
        <v>1</v>
      </c>
      <c r="R1162" s="27" t="str">
        <f t="shared" si="109"/>
        <v>4-1</v>
      </c>
      <c r="S1162" s="21">
        <v>0</v>
      </c>
      <c r="T1162" s="20">
        <f>VLOOKUP($A1162,Database!$A:$Y,10,FALSE)</f>
        <v>22</v>
      </c>
      <c r="U1162" s="20">
        <f>VLOOKUP($A1162,Database!$A:$Y,11,FALSE)</f>
        <v>166</v>
      </c>
      <c r="V1162" s="20">
        <f>VLOOKUP($A1162,Database!$A:$Y,12,FALSE)</f>
        <v>189</v>
      </c>
      <c r="W1162" s="20" t="str">
        <f>VLOOKUP(A1162,Database!A:M,13,FALSE)</f>
        <v>Terminé</v>
      </c>
      <c r="X1162" s="20">
        <f>VLOOKUP($A1162,Database!$A:$Y,20,FALSE)</f>
        <v>3</v>
      </c>
      <c r="Y1162" s="20">
        <f>VLOOKUP($A1162,Database!$A:$Y,21,FALSE)</f>
        <v>0</v>
      </c>
      <c r="Z1162" s="20">
        <f t="shared" si="108"/>
        <v>0</v>
      </c>
      <c r="AA1162" s="20">
        <f t="shared" si="104"/>
        <v>1</v>
      </c>
      <c r="AB1162" s="20">
        <f t="shared" ca="1" si="105"/>
        <v>22</v>
      </c>
      <c r="AC1162" s="20">
        <f t="shared" ca="1" si="106"/>
        <v>0</v>
      </c>
      <c r="AD1162" s="20" t="str">
        <f ca="1">IF(AC1162=0,"",IF(OR(ISBLANK(P1162),ISBLANK(Q1162)),"",IF(ISBLANK(VLOOKUP(A1162,Database!A:AA,22,FALSE)),"",VLOOKUP(A1162,Database!A:AA,22,FALSE))))</f>
        <v/>
      </c>
      <c r="AE1162" s="20">
        <f ca="1">IFERROR(
   IF(
     OR(ISBLANK(P1162),ISBLANK(Q1162)),
     "",
     IF(
       AND(AB1162&lt;&gt;"",OR(W1162="Terminé",W1162="En cours")),
       VLOOKUP(AD1162,Setup_ScoreExactBonus!A:D,4,FALSE),
       0
     )),
  0)</f>
        <v>0</v>
      </c>
      <c r="AF1162" s="21">
        <f t="shared" ca="1" si="107"/>
        <v>22</v>
      </c>
      <c r="AG1162" s="21">
        <f ca="1">SUMIFS(AF$2:AF1162,D$2:D1162,D1162)</f>
        <v>728</v>
      </c>
    </row>
    <row r="1163" spans="1:33" hidden="1" x14ac:dyDescent="0.35">
      <c r="A1163" s="21">
        <f>IF(ISBLANK(B1163),"",COUNTIF(B$2:B1163,B1163))-1</f>
        <v>43</v>
      </c>
      <c r="B1163" s="27">
        <v>1</v>
      </c>
      <c r="C1163" s="10">
        <f>VLOOKUP($A1163+IF($A1163=0,1,0),Database!$A:$Y,7,FALSE)</f>
        <v>46196.083333333336</v>
      </c>
      <c r="D1163" s="21" t="str">
        <f>VLOOKUP(Pronostics!$B1163,Setup_MPP!$A:$G,3,FALSE)</f>
        <v>_Nicolas_LM_</v>
      </c>
      <c r="E1163" s="21" t="str">
        <f>VLOOKUP(Pronostics!$B1163,Setup_MPP!$A:$G,2,FALSE)</f>
        <v>Nicolas LE MOUEL</v>
      </c>
      <c r="F1163" s="21" t="str">
        <f>VLOOKUP($B1163,Setup_MPP!$A:$E,4,FALSE)</f>
        <v>#F7C79D</v>
      </c>
      <c r="G1163" s="21" t="str">
        <f>VLOOKUP($B1163,Setup_MPP!$A:$E,5,FALSE)</f>
        <v>#FFBE85</v>
      </c>
      <c r="H1163" s="21" t="str">
        <f>IFERROR(IF(AND(A1163&gt;=1,A1163&lt;=104),VLOOKUP($A1163,Location!$A:$J,6,FALSE),IF(A1163=0,"Avant l'ouverture",IF(OR(A1163=105,A1163=106),"Bonus"))),"")</f>
        <v>Tour 2</v>
      </c>
      <c r="I1163" s="21" t="str">
        <f>IF(LEFT(H1163,4)="Tour",VLOOKUP(A1163,Database!$A:$C,3,FALSE),"")</f>
        <v>I</v>
      </c>
      <c r="J1163" s="21" t="str">
        <f>VLOOKUP($A1163,Location!$A:$J,7,FALSE)</f>
        <v>Norvège</v>
      </c>
      <c r="K1163" s="21" t="str">
        <f>IFERROR(VLOOKUP(J1163,Setup_Team!$B:$C,2,FALSE), "TDB")</f>
        <v>NOR</v>
      </c>
      <c r="L1163" s="21" t="str">
        <f>VLOOKUP($A1163,Location!$A:$J,8,FALSE)</f>
        <v>Sénégal</v>
      </c>
      <c r="M1163" s="21" t="str">
        <f>IFERROR(VLOOKUP(L1163,Setup_Team!$B:$C,2,FALSE), "TDB")</f>
        <v>SEN</v>
      </c>
      <c r="N1163" s="21" t="str">
        <f>VLOOKUP($A1163,Location!$A:$J,9,FALSE)</f>
        <v>East Rutherford, New Jersey/New York</v>
      </c>
      <c r="O1163" s="21" t="str">
        <f>VLOOKUP($A1163,Location!$A:$J,10,FALSE)</f>
        <v>MetLife Stadium</v>
      </c>
      <c r="P1163" s="27">
        <v>1</v>
      </c>
      <c r="Q1163" s="27">
        <v>2</v>
      </c>
      <c r="R1163" s="27" t="str">
        <f t="shared" si="109"/>
        <v>1-2</v>
      </c>
      <c r="S1163" s="21">
        <v>0</v>
      </c>
      <c r="T1163" s="20">
        <f>VLOOKUP($A1163,Database!$A:$Y,10,FALSE)</f>
        <v>64</v>
      </c>
      <c r="U1163" s="20">
        <f>VLOOKUP($A1163,Database!$A:$Y,11,FALSE)</f>
        <v>105</v>
      </c>
      <c r="V1163" s="20">
        <f>VLOOKUP($A1163,Database!$A:$Y,12,FALSE)</f>
        <v>137</v>
      </c>
      <c r="W1163" s="20" t="str">
        <f>VLOOKUP(A1163,Database!A:M,13,FALSE)</f>
        <v>Terminé</v>
      </c>
      <c r="X1163" s="20">
        <f>VLOOKUP($A1163,Database!$A:$Y,20,FALSE)</f>
        <v>3</v>
      </c>
      <c r="Y1163" s="20">
        <f>VLOOKUP($A1163,Database!$A:$Y,21,FALSE)</f>
        <v>2</v>
      </c>
      <c r="Z1163" s="20">
        <f t="shared" si="108"/>
        <v>0</v>
      </c>
      <c r="AA1163" s="20">
        <f t="shared" si="104"/>
        <v>0</v>
      </c>
      <c r="AB1163" s="20">
        <f t="shared" ca="1" si="105"/>
        <v>0</v>
      </c>
      <c r="AC1163" s="20">
        <f t="shared" ca="1" si="106"/>
        <v>0</v>
      </c>
      <c r="AD1163" s="20" t="str">
        <f ca="1">IF(AC1163=0,"",IF(OR(ISBLANK(P1163),ISBLANK(Q1163)),"",IF(ISBLANK(VLOOKUP(A1163,Database!A:AA,22,FALSE)),"",VLOOKUP(A1163,Database!A:AA,22,FALSE))))</f>
        <v/>
      </c>
      <c r="AE1163" s="20">
        <f ca="1">IFERROR(
   IF(
     OR(ISBLANK(P1163),ISBLANK(Q1163)),
     "",
     IF(
       AND(AB1163&lt;&gt;"",OR(W1163="Terminé",W1163="En cours")),
       VLOOKUP(AD1163,Setup_ScoreExactBonus!A:D,4,FALSE),
       0
     )),
  0)</f>
        <v>0</v>
      </c>
      <c r="AF1163" s="21">
        <f t="shared" ca="1" si="107"/>
        <v>0</v>
      </c>
      <c r="AG1163" s="21">
        <f ca="1">SUMIFS(AF$2:AF1163,D$2:D1163,D1163)</f>
        <v>1580</v>
      </c>
    </row>
    <row r="1164" spans="1:33" hidden="1" x14ac:dyDescent="0.35">
      <c r="A1164" s="21">
        <f>IF(ISBLANK(B1164),"",COUNTIF(B$2:B1164,B1164))-1</f>
        <v>43</v>
      </c>
      <c r="B1164" s="27">
        <v>2</v>
      </c>
      <c r="C1164" s="10">
        <f>VLOOKUP($A1164+IF($A1164=0,1,0),Database!$A:$Y,7,FALSE)</f>
        <v>46196.083333333336</v>
      </c>
      <c r="D1164" s="21" t="str">
        <f>VLOOKUP(Pronostics!$B1164,Setup_MPP!$A:$G,3,FALSE)</f>
        <v>leaelaz</v>
      </c>
      <c r="E1164" s="21" t="str">
        <f>VLOOKUP(Pronostics!$B1164,Setup_MPP!$A:$G,2,FALSE)</f>
        <v>Léa EL ASERY</v>
      </c>
      <c r="F1164" s="21" t="str">
        <f>VLOOKUP($B1164,Setup_MPP!$A:$E,4,FALSE)</f>
        <v>#FFBEBE</v>
      </c>
      <c r="G1164" s="21" t="str">
        <f>VLOOKUP($B1164,Setup_MPP!$A:$E,5,FALSE)</f>
        <v>#DF6868</v>
      </c>
      <c r="H1164" s="21" t="str">
        <f>IFERROR(IF(AND(A1164&gt;=1,A1164&lt;=104),VLOOKUP($A1164,Location!$A:$J,6,FALSE),IF(A1164=0,"Avant l'ouverture",IF(OR(A1164=105,A1164=106),"Bonus"))),"")</f>
        <v>Tour 2</v>
      </c>
      <c r="I1164" s="21" t="str">
        <f>IF(LEFT(H1164,4)="Tour",VLOOKUP(A1164,Database!$A:$C,3,FALSE),"")</f>
        <v>I</v>
      </c>
      <c r="J1164" s="21" t="str">
        <f>VLOOKUP($A1164,Location!$A:$J,7,FALSE)</f>
        <v>Norvège</v>
      </c>
      <c r="K1164" s="21" t="str">
        <f>IFERROR(VLOOKUP(J1164,Setup_Team!$B:$C,2,FALSE), "TDB")</f>
        <v>NOR</v>
      </c>
      <c r="L1164" s="21" t="str">
        <f>VLOOKUP($A1164,Location!$A:$J,8,FALSE)</f>
        <v>Sénégal</v>
      </c>
      <c r="M1164" s="21" t="str">
        <f>IFERROR(VLOOKUP(L1164,Setup_Team!$B:$C,2,FALSE), "TDB")</f>
        <v>SEN</v>
      </c>
      <c r="N1164" s="21" t="str">
        <f>VLOOKUP($A1164,Location!$A:$J,9,FALSE)</f>
        <v>East Rutherford, New Jersey/New York</v>
      </c>
      <c r="O1164" s="21" t="str">
        <f>VLOOKUP($A1164,Location!$A:$J,10,FALSE)</f>
        <v>MetLife Stadium</v>
      </c>
      <c r="P1164" s="27">
        <v>1</v>
      </c>
      <c r="Q1164" s="27">
        <v>2</v>
      </c>
      <c r="R1164" s="27" t="str">
        <f t="shared" si="109"/>
        <v>1-2</v>
      </c>
      <c r="S1164" s="21">
        <v>0</v>
      </c>
      <c r="T1164" s="20">
        <f>VLOOKUP($A1164,Database!$A:$Y,10,FALSE)</f>
        <v>64</v>
      </c>
      <c r="U1164" s="20">
        <f>VLOOKUP($A1164,Database!$A:$Y,11,FALSE)</f>
        <v>105</v>
      </c>
      <c r="V1164" s="20">
        <f>VLOOKUP($A1164,Database!$A:$Y,12,FALSE)</f>
        <v>137</v>
      </c>
      <c r="W1164" s="20" t="str">
        <f>VLOOKUP(A1164,Database!A:M,13,FALSE)</f>
        <v>Terminé</v>
      </c>
      <c r="X1164" s="20">
        <f>VLOOKUP($A1164,Database!$A:$Y,20,FALSE)</f>
        <v>3</v>
      </c>
      <c r="Y1164" s="20">
        <f>VLOOKUP($A1164,Database!$A:$Y,21,FALSE)</f>
        <v>2</v>
      </c>
      <c r="Z1164" s="20">
        <f t="shared" si="108"/>
        <v>0</v>
      </c>
      <c r="AA1164" s="20">
        <f t="shared" si="104"/>
        <v>0</v>
      </c>
      <c r="AB1164" s="20">
        <f t="shared" ca="1" si="105"/>
        <v>0</v>
      </c>
      <c r="AC1164" s="20">
        <f t="shared" ca="1" si="106"/>
        <v>0</v>
      </c>
      <c r="AD1164" s="20" t="str">
        <f ca="1">IF(AC1164=0,"",IF(OR(ISBLANK(P1164),ISBLANK(Q1164)),"",IF(ISBLANK(VLOOKUP(A1164,Database!A:AA,22,FALSE)),"",VLOOKUP(A1164,Database!A:AA,22,FALSE))))</f>
        <v/>
      </c>
      <c r="AE1164" s="20">
        <f ca="1">IFERROR(
   IF(
     OR(ISBLANK(P1164),ISBLANK(Q1164)),
     "",
     IF(
       AND(AB1164&lt;&gt;"",OR(W1164="Terminé",W1164="En cours")),
       VLOOKUP(AD1164,Setup_ScoreExactBonus!A:D,4,FALSE),
       0
     )),
  0)</f>
        <v>0</v>
      </c>
      <c r="AF1164" s="21">
        <f t="shared" ca="1" si="107"/>
        <v>0</v>
      </c>
      <c r="AG1164" s="21">
        <f ca="1">SUMIFS(AF$2:AF1164,D$2:D1164,D1164)</f>
        <v>1712</v>
      </c>
    </row>
    <row r="1165" spans="1:33" hidden="1" x14ac:dyDescent="0.35">
      <c r="A1165" s="21">
        <f>IF(ISBLANK(B1165),"",COUNTIF(B$2:B1165,B1165))-1</f>
        <v>43</v>
      </c>
      <c r="B1165" s="27">
        <v>3</v>
      </c>
      <c r="C1165" s="10">
        <f>VLOOKUP($A1165+IF($A1165=0,1,0),Database!$A:$Y,7,FALSE)</f>
        <v>46196.083333333336</v>
      </c>
      <c r="D1165" s="21" t="str">
        <f>VLOOKUP(Pronostics!$B1165,Setup_MPP!$A:$G,3,FALSE)</f>
        <v>PasMetalleux</v>
      </c>
      <c r="E1165" s="21" t="str">
        <f>VLOOKUP(Pronostics!$B1165,Setup_MPP!$A:$G,2,FALSE)</f>
        <v>Elwenn JOUBREL</v>
      </c>
      <c r="F1165" s="21" t="str">
        <f>VLOOKUP($B1165,Setup_MPP!$A:$E,4,FALSE)</f>
        <v>#F5C7FC</v>
      </c>
      <c r="G1165" s="21" t="str">
        <f>VLOOKUP($B1165,Setup_MPP!$A:$E,5,FALSE)</f>
        <v>#C489CF</v>
      </c>
      <c r="H1165" s="21" t="str">
        <f>IFERROR(IF(AND(A1165&gt;=1,A1165&lt;=104),VLOOKUP($A1165,Location!$A:$J,6,FALSE),IF(A1165=0,"Avant l'ouverture",IF(OR(A1165=105,A1165=106),"Bonus"))),"")</f>
        <v>Tour 2</v>
      </c>
      <c r="I1165" s="21" t="str">
        <f>IF(LEFT(H1165,4)="Tour",VLOOKUP(A1165,Database!$A:$C,3,FALSE),"")</f>
        <v>I</v>
      </c>
      <c r="J1165" s="21" t="str">
        <f>VLOOKUP($A1165,Location!$A:$J,7,FALSE)</f>
        <v>Norvège</v>
      </c>
      <c r="K1165" s="21" t="str">
        <f>IFERROR(VLOOKUP(J1165,Setup_Team!$B:$C,2,FALSE), "TDB")</f>
        <v>NOR</v>
      </c>
      <c r="L1165" s="21" t="str">
        <f>VLOOKUP($A1165,Location!$A:$J,8,FALSE)</f>
        <v>Sénégal</v>
      </c>
      <c r="M1165" s="21" t="str">
        <f>IFERROR(VLOOKUP(L1165,Setup_Team!$B:$C,2,FALSE), "TDB")</f>
        <v>SEN</v>
      </c>
      <c r="N1165" s="21" t="str">
        <f>VLOOKUP($A1165,Location!$A:$J,9,FALSE)</f>
        <v>East Rutherford, New Jersey/New York</v>
      </c>
      <c r="O1165" s="21" t="str">
        <f>VLOOKUP($A1165,Location!$A:$J,10,FALSE)</f>
        <v>MetLife Stadium</v>
      </c>
      <c r="P1165" s="27">
        <v>1</v>
      </c>
      <c r="Q1165" s="27">
        <v>2</v>
      </c>
      <c r="R1165" s="27" t="str">
        <f t="shared" si="109"/>
        <v>1-2</v>
      </c>
      <c r="S1165" s="21">
        <v>0</v>
      </c>
      <c r="T1165" s="20">
        <f>VLOOKUP($A1165,Database!$A:$Y,10,FALSE)</f>
        <v>64</v>
      </c>
      <c r="U1165" s="20">
        <f>VLOOKUP($A1165,Database!$A:$Y,11,FALSE)</f>
        <v>105</v>
      </c>
      <c r="V1165" s="20">
        <f>VLOOKUP($A1165,Database!$A:$Y,12,FALSE)</f>
        <v>137</v>
      </c>
      <c r="W1165" s="20" t="str">
        <f>VLOOKUP(A1165,Database!A:M,13,FALSE)</f>
        <v>Terminé</v>
      </c>
      <c r="X1165" s="20">
        <f>VLOOKUP($A1165,Database!$A:$Y,20,FALSE)</f>
        <v>3</v>
      </c>
      <c r="Y1165" s="20">
        <f>VLOOKUP($A1165,Database!$A:$Y,21,FALSE)</f>
        <v>2</v>
      </c>
      <c r="Z1165" s="20">
        <f t="shared" si="108"/>
        <v>0</v>
      </c>
      <c r="AA1165" s="20">
        <f t="shared" si="104"/>
        <v>0</v>
      </c>
      <c r="AB1165" s="20">
        <f t="shared" ca="1" si="105"/>
        <v>0</v>
      </c>
      <c r="AC1165" s="20">
        <f t="shared" ca="1" si="106"/>
        <v>0</v>
      </c>
      <c r="AD1165" s="20" t="str">
        <f ca="1">IF(AC1165=0,"",IF(OR(ISBLANK(P1165),ISBLANK(Q1165)),"",IF(ISBLANK(VLOOKUP(A1165,Database!A:AA,22,FALSE)),"",VLOOKUP(A1165,Database!A:AA,22,FALSE))))</f>
        <v/>
      </c>
      <c r="AE1165" s="20">
        <f ca="1">IFERROR(
   IF(
     OR(ISBLANK(P1165),ISBLANK(Q1165)),
     "",
     IF(
       AND(AB1165&lt;&gt;"",OR(W1165="Terminé",W1165="En cours")),
       VLOOKUP(AD1165,Setup_ScoreExactBonus!A:D,4,FALSE),
       0
     )),
  0)</f>
        <v>0</v>
      </c>
      <c r="AF1165" s="21">
        <f t="shared" ca="1" si="107"/>
        <v>0</v>
      </c>
      <c r="AG1165" s="21">
        <f ca="1">SUMIFS(AF$2:AF1165,D$2:D1165,D1165)</f>
        <v>1795</v>
      </c>
    </row>
    <row r="1166" spans="1:33" hidden="1" x14ac:dyDescent="0.35">
      <c r="A1166" s="21">
        <f>IF(ISBLANK(B1166),"",COUNTIF(B$2:B1166,B1166))-1</f>
        <v>43</v>
      </c>
      <c r="B1166" s="27">
        <v>4</v>
      </c>
      <c r="C1166" s="10">
        <f>VLOOKUP($A1166+IF($A1166=0,1,0),Database!$A:$Y,7,FALSE)</f>
        <v>46196.083333333336</v>
      </c>
      <c r="D1166" s="21" t="str">
        <f>VLOOKUP(Pronostics!$B1166,Setup_MPP!$A:$G,3,FALSE)</f>
        <v>Popo444</v>
      </c>
      <c r="E1166" s="21" t="str">
        <f>VLOOKUP(Pronostics!$B1166,Setup_MPP!$A:$G,2,FALSE)</f>
        <v>Pauline OLIVIER</v>
      </c>
      <c r="F1166" s="21" t="str">
        <f>VLOOKUP($B1166,Setup_MPP!$A:$E,4,FALSE)</f>
        <v>#A5EA7F</v>
      </c>
      <c r="G1166" s="21" t="str">
        <f>VLOOKUP($B1166,Setup_MPP!$A:$E,5,FALSE)</f>
        <v>#80C65A</v>
      </c>
      <c r="H1166" s="21" t="str">
        <f>IFERROR(IF(AND(A1166&gt;=1,A1166&lt;=104),VLOOKUP($A1166,Location!$A:$J,6,FALSE),IF(A1166=0,"Avant l'ouverture",IF(OR(A1166=105,A1166=106),"Bonus"))),"")</f>
        <v>Tour 2</v>
      </c>
      <c r="I1166" s="21" t="str">
        <f>IF(LEFT(H1166,4)="Tour",VLOOKUP(A1166,Database!$A:$C,3,FALSE),"")</f>
        <v>I</v>
      </c>
      <c r="J1166" s="21" t="str">
        <f>VLOOKUP($A1166,Location!$A:$J,7,FALSE)</f>
        <v>Norvège</v>
      </c>
      <c r="K1166" s="21" t="str">
        <f>IFERROR(VLOOKUP(J1166,Setup_Team!$B:$C,2,FALSE), "TDB")</f>
        <v>NOR</v>
      </c>
      <c r="L1166" s="21" t="str">
        <f>VLOOKUP($A1166,Location!$A:$J,8,FALSE)</f>
        <v>Sénégal</v>
      </c>
      <c r="M1166" s="21" t="str">
        <f>IFERROR(VLOOKUP(L1166,Setup_Team!$B:$C,2,FALSE), "TDB")</f>
        <v>SEN</v>
      </c>
      <c r="N1166" s="21" t="str">
        <f>VLOOKUP($A1166,Location!$A:$J,9,FALSE)</f>
        <v>East Rutherford, New Jersey/New York</v>
      </c>
      <c r="O1166" s="21" t="str">
        <f>VLOOKUP($A1166,Location!$A:$J,10,FALSE)</f>
        <v>MetLife Stadium</v>
      </c>
      <c r="P1166" s="27">
        <v>1</v>
      </c>
      <c r="Q1166" s="27">
        <v>1</v>
      </c>
      <c r="R1166" s="27" t="str">
        <f t="shared" si="109"/>
        <v>1-1</v>
      </c>
      <c r="S1166" s="21">
        <v>0</v>
      </c>
      <c r="T1166" s="20">
        <f>VLOOKUP($A1166,Database!$A:$Y,10,FALSE)</f>
        <v>64</v>
      </c>
      <c r="U1166" s="20">
        <f>VLOOKUP($A1166,Database!$A:$Y,11,FALSE)</f>
        <v>105</v>
      </c>
      <c r="V1166" s="20">
        <f>VLOOKUP($A1166,Database!$A:$Y,12,FALSE)</f>
        <v>137</v>
      </c>
      <c r="W1166" s="20" t="str">
        <f>VLOOKUP(A1166,Database!A:M,13,FALSE)</f>
        <v>Terminé</v>
      </c>
      <c r="X1166" s="20">
        <f>VLOOKUP($A1166,Database!$A:$Y,20,FALSE)</f>
        <v>3</v>
      </c>
      <c r="Y1166" s="20">
        <f>VLOOKUP($A1166,Database!$A:$Y,21,FALSE)</f>
        <v>2</v>
      </c>
      <c r="Z1166" s="20">
        <f t="shared" si="108"/>
        <v>0</v>
      </c>
      <c r="AA1166" s="20">
        <f t="shared" si="104"/>
        <v>0</v>
      </c>
      <c r="AB1166" s="20">
        <f t="shared" ca="1" si="105"/>
        <v>0</v>
      </c>
      <c r="AC1166" s="20">
        <f t="shared" ca="1" si="106"/>
        <v>0</v>
      </c>
      <c r="AD1166" s="20" t="str">
        <f ca="1">IF(AC1166=0,"",IF(OR(ISBLANK(P1166),ISBLANK(Q1166)),"",IF(ISBLANK(VLOOKUP(A1166,Database!A:AA,22,FALSE)),"",VLOOKUP(A1166,Database!A:AA,22,FALSE))))</f>
        <v/>
      </c>
      <c r="AE1166" s="20">
        <f ca="1">IFERROR(
   IF(
     OR(ISBLANK(P1166),ISBLANK(Q1166)),
     "",
     IF(
       AND(AB1166&lt;&gt;"",OR(W1166="Terminé",W1166="En cours")),
       VLOOKUP(AD1166,Setup_ScoreExactBonus!A:D,4,FALSE),
       0
     )),
  0)</f>
        <v>0</v>
      </c>
      <c r="AF1166" s="21">
        <f t="shared" ca="1" si="107"/>
        <v>0</v>
      </c>
      <c r="AG1166" s="21">
        <f ca="1">SUMIFS(AF$2:AF1166,D$2:D1166,D1166)</f>
        <v>1347</v>
      </c>
    </row>
    <row r="1167" spans="1:33" hidden="1" x14ac:dyDescent="0.35">
      <c r="A1167" s="21">
        <f>IF(ISBLANK(B1167),"",COUNTIF(B$2:B1167,B1167))-1</f>
        <v>43</v>
      </c>
      <c r="B1167" s="27">
        <v>5</v>
      </c>
      <c r="C1167" s="10">
        <f>VLOOKUP($A1167+IF($A1167=0,1,0),Database!$A:$Y,7,FALSE)</f>
        <v>46196.083333333336</v>
      </c>
      <c r="D1167" s="21" t="str">
        <f>VLOOKUP(Pronostics!$B1167,Setup_MPP!$A:$G,3,FALSE)</f>
        <v>_Jujul</v>
      </c>
      <c r="E1167" s="21" t="str">
        <f>VLOOKUP(Pronostics!$B1167,Setup_MPP!$A:$G,2,FALSE)</f>
        <v>Julie BOISSIERE</v>
      </c>
      <c r="F1167" s="21" t="str">
        <f>VLOOKUP($B1167,Setup_MPP!$A:$E,4,FALSE)</f>
        <v>#D890FF</v>
      </c>
      <c r="G1167" s="21" t="str">
        <f>VLOOKUP($B1167,Setup_MPP!$A:$E,5,FALSE)</f>
        <v>#B750EF</v>
      </c>
      <c r="H1167" s="21" t="str">
        <f>IFERROR(IF(AND(A1167&gt;=1,A1167&lt;=104),VLOOKUP($A1167,Location!$A:$J,6,FALSE),IF(A1167=0,"Avant l'ouverture",IF(OR(A1167=105,A1167=106),"Bonus"))),"")</f>
        <v>Tour 2</v>
      </c>
      <c r="I1167" s="21" t="str">
        <f>IF(LEFT(H1167,4)="Tour",VLOOKUP(A1167,Database!$A:$C,3,FALSE),"")</f>
        <v>I</v>
      </c>
      <c r="J1167" s="21" t="str">
        <f>VLOOKUP($A1167,Location!$A:$J,7,FALSE)</f>
        <v>Norvège</v>
      </c>
      <c r="K1167" s="21" t="str">
        <f>IFERROR(VLOOKUP(J1167,Setup_Team!$B:$C,2,FALSE), "TDB")</f>
        <v>NOR</v>
      </c>
      <c r="L1167" s="21" t="str">
        <f>VLOOKUP($A1167,Location!$A:$J,8,FALSE)</f>
        <v>Sénégal</v>
      </c>
      <c r="M1167" s="21" t="str">
        <f>IFERROR(VLOOKUP(L1167,Setup_Team!$B:$C,2,FALSE), "TDB")</f>
        <v>SEN</v>
      </c>
      <c r="N1167" s="21" t="str">
        <f>VLOOKUP($A1167,Location!$A:$J,9,FALSE)</f>
        <v>East Rutherford, New Jersey/New York</v>
      </c>
      <c r="O1167" s="21" t="str">
        <f>VLOOKUP($A1167,Location!$A:$J,10,FALSE)</f>
        <v>MetLife Stadium</v>
      </c>
      <c r="P1167" s="27">
        <v>1</v>
      </c>
      <c r="Q1167" s="27">
        <v>2</v>
      </c>
      <c r="R1167" s="27" t="str">
        <f t="shared" si="109"/>
        <v>1-2</v>
      </c>
      <c r="S1167" s="21">
        <v>0</v>
      </c>
      <c r="T1167" s="20">
        <f>VLOOKUP($A1167,Database!$A:$Y,10,FALSE)</f>
        <v>64</v>
      </c>
      <c r="U1167" s="20">
        <f>VLOOKUP($A1167,Database!$A:$Y,11,FALSE)</f>
        <v>105</v>
      </c>
      <c r="V1167" s="20">
        <f>VLOOKUP($A1167,Database!$A:$Y,12,FALSE)</f>
        <v>137</v>
      </c>
      <c r="W1167" s="20" t="str">
        <f>VLOOKUP(A1167,Database!A:M,13,FALSE)</f>
        <v>Terminé</v>
      </c>
      <c r="X1167" s="20">
        <f>VLOOKUP($A1167,Database!$A:$Y,20,FALSE)</f>
        <v>3</v>
      </c>
      <c r="Y1167" s="20">
        <f>VLOOKUP($A1167,Database!$A:$Y,21,FALSE)</f>
        <v>2</v>
      </c>
      <c r="Z1167" s="20">
        <f t="shared" si="108"/>
        <v>0</v>
      </c>
      <c r="AA1167" s="20">
        <f t="shared" si="104"/>
        <v>0</v>
      </c>
      <c r="AB1167" s="20">
        <f t="shared" ca="1" si="105"/>
        <v>0</v>
      </c>
      <c r="AC1167" s="20">
        <f t="shared" ca="1" si="106"/>
        <v>0</v>
      </c>
      <c r="AD1167" s="20" t="str">
        <f ca="1">IF(AC1167=0,"",IF(OR(ISBLANK(P1167),ISBLANK(Q1167)),"",IF(ISBLANK(VLOOKUP(A1167,Database!A:AA,22,FALSE)),"",VLOOKUP(A1167,Database!A:AA,22,FALSE))))</f>
        <v/>
      </c>
      <c r="AE1167" s="20">
        <f ca="1">IFERROR(
   IF(
     OR(ISBLANK(P1167),ISBLANK(Q1167)),
     "",
     IF(
       AND(AB1167&lt;&gt;"",OR(W1167="Terminé",W1167="En cours")),
       VLOOKUP(AD1167,Setup_ScoreExactBonus!A:D,4,FALSE),
       0
     )),
  0)</f>
        <v>0</v>
      </c>
      <c r="AF1167" s="21">
        <f t="shared" ca="1" si="107"/>
        <v>0</v>
      </c>
      <c r="AG1167" s="21">
        <f ca="1">SUMIFS(AF$2:AF1167,D$2:D1167,D1167)</f>
        <v>1059</v>
      </c>
    </row>
    <row r="1168" spans="1:33" hidden="1" x14ac:dyDescent="0.35">
      <c r="A1168" s="21">
        <f>IF(ISBLANK(B1168),"",COUNTIF(B$2:B1168,B1168))-1</f>
        <v>43</v>
      </c>
      <c r="B1168" s="27">
        <v>6</v>
      </c>
      <c r="C1168" s="10">
        <f>VLOOKUP($A1168+IF($A1168=0,1,0),Database!$A:$Y,7,FALSE)</f>
        <v>46196.083333333336</v>
      </c>
      <c r="D1168" s="21" t="str">
        <f>VLOOKUP(Pronostics!$B1168,Setup_MPP!$A:$G,3,FALSE)</f>
        <v>Julay</v>
      </c>
      <c r="E1168" s="21" t="str">
        <f>VLOOKUP(Pronostics!$B1168,Setup_MPP!$A:$G,2,FALSE)</f>
        <v>Julie BOUCHARD</v>
      </c>
      <c r="F1168" s="21" t="str">
        <f>VLOOKUP($B1168,Setup_MPP!$A:$E,4,FALSE)</f>
        <v>#A6F7B1</v>
      </c>
      <c r="G1168" s="21" t="str">
        <f>VLOOKUP($B1168,Setup_MPP!$A:$E,5,FALSE)</f>
        <v>#6EC179</v>
      </c>
      <c r="H1168" s="21" t="str">
        <f>IFERROR(IF(AND(A1168&gt;=1,A1168&lt;=104),VLOOKUP($A1168,Location!$A:$J,6,FALSE),IF(A1168=0,"Avant l'ouverture",IF(OR(A1168=105,A1168=106),"Bonus"))),"")</f>
        <v>Tour 2</v>
      </c>
      <c r="I1168" s="21" t="str">
        <f>IF(LEFT(H1168,4)="Tour",VLOOKUP(A1168,Database!$A:$C,3,FALSE),"")</f>
        <v>I</v>
      </c>
      <c r="J1168" s="21" t="str">
        <f>VLOOKUP($A1168,Location!$A:$J,7,FALSE)</f>
        <v>Norvège</v>
      </c>
      <c r="K1168" s="21" t="str">
        <f>IFERROR(VLOOKUP(J1168,Setup_Team!$B:$C,2,FALSE), "TDB")</f>
        <v>NOR</v>
      </c>
      <c r="L1168" s="21" t="str">
        <f>VLOOKUP($A1168,Location!$A:$J,8,FALSE)</f>
        <v>Sénégal</v>
      </c>
      <c r="M1168" s="21" t="str">
        <f>IFERROR(VLOOKUP(L1168,Setup_Team!$B:$C,2,FALSE), "TDB")</f>
        <v>SEN</v>
      </c>
      <c r="N1168" s="21" t="str">
        <f>VLOOKUP($A1168,Location!$A:$J,9,FALSE)</f>
        <v>East Rutherford, New Jersey/New York</v>
      </c>
      <c r="O1168" s="21" t="str">
        <f>VLOOKUP($A1168,Location!$A:$J,10,FALSE)</f>
        <v>MetLife Stadium</v>
      </c>
      <c r="P1168" s="27">
        <v>2</v>
      </c>
      <c r="Q1168" s="27">
        <v>1</v>
      </c>
      <c r="R1168" s="27" t="str">
        <f t="shared" si="109"/>
        <v>2-1</v>
      </c>
      <c r="S1168" s="21">
        <v>0</v>
      </c>
      <c r="T1168" s="20">
        <f>VLOOKUP($A1168,Database!$A:$Y,10,FALSE)</f>
        <v>64</v>
      </c>
      <c r="U1168" s="20">
        <f>VLOOKUP($A1168,Database!$A:$Y,11,FALSE)</f>
        <v>105</v>
      </c>
      <c r="V1168" s="20">
        <f>VLOOKUP($A1168,Database!$A:$Y,12,FALSE)</f>
        <v>137</v>
      </c>
      <c r="W1168" s="20" t="str">
        <f>VLOOKUP(A1168,Database!A:M,13,FALSE)</f>
        <v>Terminé</v>
      </c>
      <c r="X1168" s="20">
        <f>VLOOKUP($A1168,Database!$A:$Y,20,FALSE)</f>
        <v>3</v>
      </c>
      <c r="Y1168" s="20">
        <f>VLOOKUP($A1168,Database!$A:$Y,21,FALSE)</f>
        <v>2</v>
      </c>
      <c r="Z1168" s="20">
        <f t="shared" si="108"/>
        <v>0</v>
      </c>
      <c r="AA1168" s="20">
        <f t="shared" si="104"/>
        <v>1</v>
      </c>
      <c r="AB1168" s="20">
        <f t="shared" ca="1" si="105"/>
        <v>64</v>
      </c>
      <c r="AC1168" s="20">
        <f t="shared" ca="1" si="106"/>
        <v>0</v>
      </c>
      <c r="AD1168" s="20" t="str">
        <f ca="1">IF(AC1168=0,"",IF(OR(ISBLANK(P1168),ISBLANK(Q1168)),"",IF(ISBLANK(VLOOKUP(A1168,Database!A:AA,22,FALSE)),"",VLOOKUP(A1168,Database!A:AA,22,FALSE))))</f>
        <v/>
      </c>
      <c r="AE1168" s="20">
        <f ca="1">IFERROR(
   IF(
     OR(ISBLANK(P1168),ISBLANK(Q1168)),
     "",
     IF(
       AND(AB1168&lt;&gt;"",OR(W1168="Terminé",W1168="En cours")),
       VLOOKUP(AD1168,Setup_ScoreExactBonus!A:D,4,FALSE),
       0
     )),
  0)</f>
        <v>0</v>
      </c>
      <c r="AF1168" s="21">
        <f t="shared" ca="1" si="107"/>
        <v>64</v>
      </c>
      <c r="AG1168" s="21">
        <f ca="1">SUMIFS(AF$2:AF1168,D$2:D1168,D1168)</f>
        <v>1683</v>
      </c>
    </row>
    <row r="1169" spans="1:33" hidden="1" x14ac:dyDescent="0.35">
      <c r="A1169" s="21">
        <f>IF(ISBLANK(B1169),"",COUNTIF(B$2:B1169,B1169))-1</f>
        <v>43</v>
      </c>
      <c r="B1169" s="27">
        <v>7</v>
      </c>
      <c r="C1169" s="10">
        <f>VLOOKUP($A1169+IF($A1169=0,1,0),Database!$A:$Y,7,FALSE)</f>
        <v>46196.083333333336</v>
      </c>
      <c r="D1169" s="21" t="str">
        <f>VLOOKUP(Pronostics!$B1169,Setup_MPP!$A:$G,3,FALSE)</f>
        <v>__Vince__</v>
      </c>
      <c r="E1169" s="21" t="str">
        <f>VLOOKUP(Pronostics!$B1169,Setup_MPP!$A:$G,2,FALSE)</f>
        <v>Vincent FRAYSSE</v>
      </c>
      <c r="F1169" s="21" t="str">
        <f>VLOOKUP($B1169,Setup_MPP!$A:$E,4,FALSE)</f>
        <v>#B2EAE8</v>
      </c>
      <c r="G1169" s="21" t="str">
        <f>VLOOKUP($B1169,Setup_MPP!$A:$E,5,FALSE)</f>
        <v>#6CB4B1</v>
      </c>
      <c r="H1169" s="21" t="str">
        <f>IFERROR(IF(AND(A1169&gt;=1,A1169&lt;=104),VLOOKUP($A1169,Location!$A:$J,6,FALSE),IF(A1169=0,"Avant l'ouverture",IF(OR(A1169=105,A1169=106),"Bonus"))),"")</f>
        <v>Tour 2</v>
      </c>
      <c r="I1169" s="21" t="str">
        <f>IF(LEFT(H1169,4)="Tour",VLOOKUP(A1169,Database!$A:$C,3,FALSE),"")</f>
        <v>I</v>
      </c>
      <c r="J1169" s="21" t="str">
        <f>VLOOKUP($A1169,Location!$A:$J,7,FALSE)</f>
        <v>Norvège</v>
      </c>
      <c r="K1169" s="21" t="str">
        <f>IFERROR(VLOOKUP(J1169,Setup_Team!$B:$C,2,FALSE), "TDB")</f>
        <v>NOR</v>
      </c>
      <c r="L1169" s="21" t="str">
        <f>VLOOKUP($A1169,Location!$A:$J,8,FALSE)</f>
        <v>Sénégal</v>
      </c>
      <c r="M1169" s="21" t="str">
        <f>IFERROR(VLOOKUP(L1169,Setup_Team!$B:$C,2,FALSE), "TDB")</f>
        <v>SEN</v>
      </c>
      <c r="N1169" s="21" t="str">
        <f>VLOOKUP($A1169,Location!$A:$J,9,FALSE)</f>
        <v>East Rutherford, New Jersey/New York</v>
      </c>
      <c r="O1169" s="21" t="str">
        <f>VLOOKUP($A1169,Location!$A:$J,10,FALSE)</f>
        <v>MetLife Stadium</v>
      </c>
      <c r="P1169" s="27"/>
      <c r="Q1169" s="27"/>
      <c r="R1169" s="27" t="str">
        <f t="shared" si="109"/>
        <v>0-0</v>
      </c>
      <c r="S1169" s="21">
        <v>0</v>
      </c>
      <c r="T1169" s="20">
        <f>VLOOKUP($A1169,Database!$A:$Y,10,FALSE)</f>
        <v>64</v>
      </c>
      <c r="U1169" s="20">
        <f>VLOOKUP($A1169,Database!$A:$Y,11,FALSE)</f>
        <v>105</v>
      </c>
      <c r="V1169" s="20">
        <f>VLOOKUP($A1169,Database!$A:$Y,12,FALSE)</f>
        <v>137</v>
      </c>
      <c r="W1169" s="20" t="str">
        <f>VLOOKUP(A1169,Database!A:M,13,FALSE)</f>
        <v>Terminé</v>
      </c>
      <c r="X1169" s="20">
        <f>VLOOKUP($A1169,Database!$A:$Y,20,FALSE)</f>
        <v>3</v>
      </c>
      <c r="Y1169" s="20">
        <f>VLOOKUP($A1169,Database!$A:$Y,21,FALSE)</f>
        <v>2</v>
      </c>
      <c r="Z1169" s="20">
        <f t="shared" si="108"/>
        <v>1</v>
      </c>
      <c r="AA1169" s="20" t="str">
        <f t="shared" si="104"/>
        <v/>
      </c>
      <c r="AB1169" s="20">
        <f t="shared" ca="1" si="105"/>
        <v>0</v>
      </c>
      <c r="AC1169" s="20">
        <f t="shared" ca="1" si="106"/>
        <v>0</v>
      </c>
      <c r="AD1169" s="20" t="str">
        <f ca="1">IF(AC1169=0,"",IF(OR(ISBLANK(P1169),ISBLANK(Q1169)),"",IF(ISBLANK(VLOOKUP(A1169,Database!A:AA,22,FALSE)),"",VLOOKUP(A1169,Database!A:AA,22,FALSE))))</f>
        <v/>
      </c>
      <c r="AE1169" s="20" t="str">
        <f>IFERROR(
   IF(
     OR(ISBLANK(P1169),ISBLANK(Q1169)),
     "",
     IF(
       AND(AB1169&lt;&gt;"",OR(W1169="Terminé",W1169="En cours")),
       VLOOKUP(AD1169,Setup_ScoreExactBonus!A:D,4,FALSE),
       0
     )),
  0)</f>
        <v/>
      </c>
      <c r="AF1169" s="21">
        <f t="shared" si="107"/>
        <v>0</v>
      </c>
      <c r="AG1169" s="21">
        <f ca="1">SUMIFS(AF$2:AF1169,D$2:D1169,D1169)</f>
        <v>1079</v>
      </c>
    </row>
    <row r="1170" spans="1:33" hidden="1" x14ac:dyDescent="0.35">
      <c r="A1170" s="21">
        <f>IF(ISBLANK(B1170),"",COUNTIF(B$2:B1170,B1170))-1</f>
        <v>43</v>
      </c>
      <c r="B1170" s="27">
        <v>8</v>
      </c>
      <c r="C1170" s="10">
        <f>VLOOKUP($A1170+IF($A1170=0,1,0),Database!$A:$Y,7,FALSE)</f>
        <v>46196.083333333336</v>
      </c>
      <c r="D1170" s="21" t="str">
        <f>VLOOKUP(Pronostics!$B1170,Setup_MPP!$A:$G,3,FALSE)</f>
        <v>Louuiiis</v>
      </c>
      <c r="E1170" s="21" t="str">
        <f>VLOOKUP(Pronostics!$B1170,Setup_MPP!$A:$G,2,FALSE)</f>
        <v>Louis HARLE</v>
      </c>
      <c r="F1170" s="21" t="str">
        <f>VLOOKUP($B1170,Setup_MPP!$A:$E,4,FALSE)</f>
        <v>#EEF7B1</v>
      </c>
      <c r="G1170" s="21" t="str">
        <f>VLOOKUP($B1170,Setup_MPP!$A:$E,5,FALSE)</f>
        <v>#C1CB7D</v>
      </c>
      <c r="H1170" s="21" t="str">
        <f>IFERROR(IF(AND(A1170&gt;=1,A1170&lt;=104),VLOOKUP($A1170,Location!$A:$J,6,FALSE),IF(A1170=0,"Avant l'ouverture",IF(OR(A1170=105,A1170=106),"Bonus"))),"")</f>
        <v>Tour 2</v>
      </c>
      <c r="I1170" s="21" t="str">
        <f>IF(LEFT(H1170,4)="Tour",VLOOKUP(A1170,Database!$A:$C,3,FALSE),"")</f>
        <v>I</v>
      </c>
      <c r="J1170" s="21" t="str">
        <f>VLOOKUP($A1170,Location!$A:$J,7,FALSE)</f>
        <v>Norvège</v>
      </c>
      <c r="K1170" s="21" t="str">
        <f>IFERROR(VLOOKUP(J1170,Setup_Team!$B:$C,2,FALSE), "TDB")</f>
        <v>NOR</v>
      </c>
      <c r="L1170" s="21" t="str">
        <f>VLOOKUP($A1170,Location!$A:$J,8,FALSE)</f>
        <v>Sénégal</v>
      </c>
      <c r="M1170" s="21" t="str">
        <f>IFERROR(VLOOKUP(L1170,Setup_Team!$B:$C,2,FALSE), "TDB")</f>
        <v>SEN</v>
      </c>
      <c r="N1170" s="21" t="str">
        <f>VLOOKUP($A1170,Location!$A:$J,9,FALSE)</f>
        <v>East Rutherford, New Jersey/New York</v>
      </c>
      <c r="O1170" s="21" t="str">
        <f>VLOOKUP($A1170,Location!$A:$J,10,FALSE)</f>
        <v>MetLife Stadium</v>
      </c>
      <c r="P1170" s="27">
        <v>2</v>
      </c>
      <c r="Q1170" s="27">
        <v>2</v>
      </c>
      <c r="R1170" s="27" t="str">
        <f t="shared" si="109"/>
        <v>2-2</v>
      </c>
      <c r="S1170" s="21">
        <v>0</v>
      </c>
      <c r="T1170" s="20">
        <f>VLOOKUP($A1170,Database!$A:$Y,10,FALSE)</f>
        <v>64</v>
      </c>
      <c r="U1170" s="20">
        <f>VLOOKUP($A1170,Database!$A:$Y,11,FALSE)</f>
        <v>105</v>
      </c>
      <c r="V1170" s="20">
        <f>VLOOKUP($A1170,Database!$A:$Y,12,FALSE)</f>
        <v>137</v>
      </c>
      <c r="W1170" s="20" t="str">
        <f>VLOOKUP(A1170,Database!A:M,13,FALSE)</f>
        <v>Terminé</v>
      </c>
      <c r="X1170" s="20">
        <f>VLOOKUP($A1170,Database!$A:$Y,20,FALSE)</f>
        <v>3</v>
      </c>
      <c r="Y1170" s="20">
        <f>VLOOKUP($A1170,Database!$A:$Y,21,FALSE)</f>
        <v>2</v>
      </c>
      <c r="Z1170" s="20">
        <f t="shared" si="108"/>
        <v>0</v>
      </c>
      <c r="AA1170" s="20">
        <f t="shared" si="104"/>
        <v>0</v>
      </c>
      <c r="AB1170" s="20">
        <f t="shared" ca="1" si="105"/>
        <v>0</v>
      </c>
      <c r="AC1170" s="20">
        <f t="shared" ca="1" si="106"/>
        <v>0</v>
      </c>
      <c r="AD1170" s="20" t="str">
        <f ca="1">IF(AC1170=0,"",IF(OR(ISBLANK(P1170),ISBLANK(Q1170)),"",IF(ISBLANK(VLOOKUP(A1170,Database!A:AA,22,FALSE)),"",VLOOKUP(A1170,Database!A:AA,22,FALSE))))</f>
        <v/>
      </c>
      <c r="AE1170" s="20">
        <f ca="1">IFERROR(
   IF(
     OR(ISBLANK(P1170),ISBLANK(Q1170)),
     "",
     IF(
       AND(AB1170&lt;&gt;"",OR(W1170="Terminé",W1170="En cours")),
       VLOOKUP(AD1170,Setup_ScoreExactBonus!A:D,4,FALSE),
       0
     )),
  0)</f>
        <v>0</v>
      </c>
      <c r="AF1170" s="21">
        <f t="shared" ca="1" si="107"/>
        <v>0</v>
      </c>
      <c r="AG1170" s="21">
        <f ca="1">SUMIFS(AF$2:AF1170,D$2:D1170,D1170)</f>
        <v>1339</v>
      </c>
    </row>
    <row r="1171" spans="1:33" x14ac:dyDescent="0.35">
      <c r="A1171" s="21">
        <f>IF(ISBLANK(B1171),"",COUNTIF(B$2:B1171,B1171))-1</f>
        <v>43</v>
      </c>
      <c r="B1171" s="27">
        <v>9</v>
      </c>
      <c r="C1171" s="10">
        <f>VLOOKUP($A1171+IF($A1171=0,1,0),Database!$A:$Y,7,FALSE)</f>
        <v>46196.083333333336</v>
      </c>
      <c r="D1171" s="21" t="str">
        <f>VLOOKUP(Pronostics!$B1171,Setup_MPP!$A:$G,3,FALSE)</f>
        <v>Aurelien_dpq</v>
      </c>
      <c r="E1171" s="21" t="str">
        <f>VLOOKUP(Pronostics!$B1171,Setup_MPP!$A:$G,2,FALSE)</f>
        <v>Aurélien DE POULPIQUET</v>
      </c>
      <c r="F1171" s="21" t="str">
        <f>VLOOKUP($B1171,Setup_MPP!$A:$E,4,FALSE)</f>
        <v>#F4EA9D</v>
      </c>
      <c r="G1171" s="21" t="str">
        <f>VLOOKUP($B1171,Setup_MPP!$A:$E,5,FALSE)</f>
        <v>#D2C458</v>
      </c>
      <c r="H1171" s="21" t="str">
        <f>IFERROR(IF(AND(A1171&gt;=1,A1171&lt;=104),VLOOKUP($A1171,Location!$A:$J,6,FALSE),IF(A1171=0,"Avant l'ouverture",IF(OR(A1171=105,A1171=106),"Bonus"))),"")</f>
        <v>Tour 2</v>
      </c>
      <c r="I1171" s="21" t="str">
        <f>IF(LEFT(H1171,4)="Tour",VLOOKUP(A1171,Database!$A:$C,3,FALSE),"")</f>
        <v>I</v>
      </c>
      <c r="J1171" s="21" t="str">
        <f>VLOOKUP($A1171,Location!$A:$J,7,FALSE)</f>
        <v>Norvège</v>
      </c>
      <c r="K1171" s="21" t="str">
        <f>IFERROR(VLOOKUP(J1171,Setup_Team!$B:$C,2,FALSE), "TDB")</f>
        <v>NOR</v>
      </c>
      <c r="L1171" s="21" t="str">
        <f>VLOOKUP($A1171,Location!$A:$J,8,FALSE)</f>
        <v>Sénégal</v>
      </c>
      <c r="M1171" s="21" t="str">
        <f>IFERROR(VLOOKUP(L1171,Setup_Team!$B:$C,2,FALSE), "TDB")</f>
        <v>SEN</v>
      </c>
      <c r="N1171" s="21" t="str">
        <f>VLOOKUP($A1171,Location!$A:$J,9,FALSE)</f>
        <v>East Rutherford, New Jersey/New York</v>
      </c>
      <c r="O1171" s="21" t="str">
        <f>VLOOKUP($A1171,Location!$A:$J,10,FALSE)</f>
        <v>MetLife Stadium</v>
      </c>
      <c r="P1171" s="27">
        <v>1</v>
      </c>
      <c r="Q1171" s="27">
        <v>0</v>
      </c>
      <c r="R1171" s="27" t="str">
        <f t="shared" si="109"/>
        <v>1-0</v>
      </c>
      <c r="S1171" s="21">
        <v>0</v>
      </c>
      <c r="T1171" s="20">
        <f>VLOOKUP($A1171,Database!$A:$Y,10,FALSE)</f>
        <v>64</v>
      </c>
      <c r="U1171" s="20">
        <f>VLOOKUP($A1171,Database!$A:$Y,11,FALSE)</f>
        <v>105</v>
      </c>
      <c r="V1171" s="20">
        <f>VLOOKUP($A1171,Database!$A:$Y,12,FALSE)</f>
        <v>137</v>
      </c>
      <c r="W1171" s="20" t="str">
        <f>VLOOKUP(A1171,Database!A:M,13,FALSE)</f>
        <v>Terminé</v>
      </c>
      <c r="X1171" s="20">
        <f>VLOOKUP($A1171,Database!$A:$Y,20,FALSE)</f>
        <v>3</v>
      </c>
      <c r="Y1171" s="20">
        <f>VLOOKUP($A1171,Database!$A:$Y,21,FALSE)</f>
        <v>2</v>
      </c>
      <c r="Z1171" s="20">
        <f t="shared" si="108"/>
        <v>0</v>
      </c>
      <c r="AA1171" s="20">
        <f t="shared" si="104"/>
        <v>1</v>
      </c>
      <c r="AB1171" s="20">
        <f t="shared" ca="1" si="105"/>
        <v>64</v>
      </c>
      <c r="AC1171" s="20">
        <f t="shared" ca="1" si="106"/>
        <v>0</v>
      </c>
      <c r="AD1171" s="20" t="str">
        <f ca="1">IF(AC1171=0,"",IF(OR(ISBLANK(P1171),ISBLANK(Q1171)),"",IF(ISBLANK(VLOOKUP(A1171,Database!A:AA,22,FALSE)),"",VLOOKUP(A1171,Database!A:AA,22,FALSE))))</f>
        <v/>
      </c>
      <c r="AE1171" s="20">
        <f ca="1">IFERROR(
   IF(
     OR(ISBLANK(P1171),ISBLANK(Q1171)),
     "",
     IF(
       AND(AB1171&lt;&gt;"",OR(W1171="Terminé",W1171="En cours")),
       VLOOKUP(AD1171,Setup_ScoreExactBonus!A:D,4,FALSE),
       0
     )),
  0)</f>
        <v>0</v>
      </c>
      <c r="AF1171" s="21">
        <f t="shared" ca="1" si="107"/>
        <v>64</v>
      </c>
      <c r="AG1171" s="21">
        <f ca="1">SUMIFS(AF$2:AF1171,D$2:D1171,D1171)</f>
        <v>1695</v>
      </c>
    </row>
    <row r="1172" spans="1:33" hidden="1" x14ac:dyDescent="0.35">
      <c r="A1172" s="21">
        <f>IF(ISBLANK(B1172),"",COUNTIF(B$2:B1172,B1172))-1</f>
        <v>43</v>
      </c>
      <c r="B1172" s="27">
        <v>10</v>
      </c>
      <c r="C1172" s="10">
        <f>VLOOKUP($A1172+IF($A1172=0,1,0),Database!$A:$Y,7,FALSE)</f>
        <v>46196.083333333336</v>
      </c>
      <c r="D1172" s="21" t="str">
        <f>VLOOKUP(Pronostics!$B1172,Setup_MPP!$A:$G,3,FALSE)</f>
        <v>RandomPaul</v>
      </c>
      <c r="E1172" s="21" t="str">
        <f>VLOOKUP(Pronostics!$B1172,Setup_MPP!$A:$G,2,FALSE)</f>
        <v>Paul MONTESINOS</v>
      </c>
      <c r="F1172" s="21" t="str">
        <f>VLOOKUP($B1172,Setup_MPP!$A:$E,4,FALSE)</f>
        <v>#C4B0FF</v>
      </c>
      <c r="G1172" s="21" t="str">
        <f>VLOOKUP($B1172,Setup_MPP!$A:$E,5,FALSE)</f>
        <v>#7F66C8</v>
      </c>
      <c r="H1172" s="21" t="str">
        <f>IFERROR(IF(AND(A1172&gt;=1,A1172&lt;=104),VLOOKUP($A1172,Location!$A:$J,6,FALSE),IF(A1172=0,"Avant l'ouverture",IF(OR(A1172=105,A1172=106),"Bonus"))),"")</f>
        <v>Tour 2</v>
      </c>
      <c r="I1172" s="21" t="str">
        <f>IF(LEFT(H1172,4)="Tour",VLOOKUP(A1172,Database!$A:$C,3,FALSE),"")</f>
        <v>I</v>
      </c>
      <c r="J1172" s="21" t="str">
        <f>VLOOKUP($A1172,Location!$A:$J,7,FALSE)</f>
        <v>Norvège</v>
      </c>
      <c r="K1172" s="21" t="str">
        <f>IFERROR(VLOOKUP(J1172,Setup_Team!$B:$C,2,FALSE), "TDB")</f>
        <v>NOR</v>
      </c>
      <c r="L1172" s="21" t="str">
        <f>VLOOKUP($A1172,Location!$A:$J,8,FALSE)</f>
        <v>Sénégal</v>
      </c>
      <c r="M1172" s="21" t="str">
        <f>IFERROR(VLOOKUP(L1172,Setup_Team!$B:$C,2,FALSE), "TDB")</f>
        <v>SEN</v>
      </c>
      <c r="N1172" s="21" t="str">
        <f>VLOOKUP($A1172,Location!$A:$J,9,FALSE)</f>
        <v>East Rutherford, New Jersey/New York</v>
      </c>
      <c r="O1172" s="21" t="str">
        <f>VLOOKUP($A1172,Location!$A:$J,10,FALSE)</f>
        <v>MetLife Stadium</v>
      </c>
      <c r="P1172" s="27">
        <v>1</v>
      </c>
      <c r="Q1172" s="27">
        <v>1</v>
      </c>
      <c r="R1172" s="27" t="str">
        <f t="shared" si="109"/>
        <v>1-1</v>
      </c>
      <c r="S1172" s="21">
        <v>0</v>
      </c>
      <c r="T1172" s="20">
        <f>VLOOKUP($A1172,Database!$A:$Y,10,FALSE)</f>
        <v>64</v>
      </c>
      <c r="U1172" s="20">
        <f>VLOOKUP($A1172,Database!$A:$Y,11,FALSE)</f>
        <v>105</v>
      </c>
      <c r="V1172" s="20">
        <f>VLOOKUP($A1172,Database!$A:$Y,12,FALSE)</f>
        <v>137</v>
      </c>
      <c r="W1172" s="20" t="str">
        <f>VLOOKUP(A1172,Database!A:M,13,FALSE)</f>
        <v>Terminé</v>
      </c>
      <c r="X1172" s="20">
        <f>VLOOKUP($A1172,Database!$A:$Y,20,FALSE)</f>
        <v>3</v>
      </c>
      <c r="Y1172" s="20">
        <f>VLOOKUP($A1172,Database!$A:$Y,21,FALSE)</f>
        <v>2</v>
      </c>
      <c r="Z1172" s="20">
        <f t="shared" si="108"/>
        <v>0</v>
      </c>
      <c r="AA1172" s="20">
        <f t="shared" si="104"/>
        <v>0</v>
      </c>
      <c r="AB1172" s="20">
        <f t="shared" ca="1" si="105"/>
        <v>0</v>
      </c>
      <c r="AC1172" s="20">
        <f t="shared" ca="1" si="106"/>
        <v>0</v>
      </c>
      <c r="AD1172" s="20" t="str">
        <f ca="1">IF(AC1172=0,"",IF(OR(ISBLANK(P1172),ISBLANK(Q1172)),"",IF(ISBLANK(VLOOKUP(A1172,Database!A:AA,22,FALSE)),"",VLOOKUP(A1172,Database!A:AA,22,FALSE))))</f>
        <v/>
      </c>
      <c r="AE1172" s="20">
        <f ca="1">IFERROR(
   IF(
     OR(ISBLANK(P1172),ISBLANK(Q1172)),
     "",
     IF(
       AND(AB1172&lt;&gt;"",OR(W1172="Terminé",W1172="En cours")),
       VLOOKUP(AD1172,Setup_ScoreExactBonus!A:D,4,FALSE),
       0
     )),
  0)</f>
        <v>0</v>
      </c>
      <c r="AF1172" s="21">
        <f t="shared" ca="1" si="107"/>
        <v>0</v>
      </c>
      <c r="AG1172" s="21">
        <f ca="1">SUMIFS(AF$2:AF1172,D$2:D1172,D1172)</f>
        <v>1576</v>
      </c>
    </row>
    <row r="1173" spans="1:33" hidden="1" x14ac:dyDescent="0.35">
      <c r="A1173" s="21">
        <f>IF(ISBLANK(B1173),"",COUNTIF(B$2:B1173,B1173))-1</f>
        <v>43</v>
      </c>
      <c r="B1173" s="27">
        <v>11</v>
      </c>
      <c r="C1173" s="10">
        <f>VLOOKUP($A1173+IF($A1173=0,1,0),Database!$A:$Y,7,FALSE)</f>
        <v>46196.083333333336</v>
      </c>
      <c r="D1173" s="21" t="str">
        <f>VLOOKUP(Pronostics!$B1173,Setup_MPP!$A:$G,3,FALSE)</f>
        <v>Kinsley91</v>
      </c>
      <c r="E1173" s="21" t="str">
        <f>VLOOKUP(Pronostics!$B1173,Setup_MPP!$A:$G,2,FALSE)</f>
        <v>Kinsley ROQUE</v>
      </c>
      <c r="F1173" s="21" t="str">
        <f>VLOOKUP($B1173,Setup_MPP!$A:$E,4,FALSE)</f>
        <v>#CBEBBA</v>
      </c>
      <c r="G1173" s="21" t="str">
        <f>VLOOKUP($B1173,Setup_MPP!$A:$E,5,FALSE)</f>
        <v>#70BC6E</v>
      </c>
      <c r="H1173" s="21" t="str">
        <f>IFERROR(IF(AND(A1173&gt;=1,A1173&lt;=104),VLOOKUP($A1173,Location!$A:$J,6,FALSE),IF(A1173=0,"Avant l'ouverture",IF(OR(A1173=105,A1173=106),"Bonus"))),"")</f>
        <v>Tour 2</v>
      </c>
      <c r="I1173" s="21" t="str">
        <f>IF(LEFT(H1173,4)="Tour",VLOOKUP(A1173,Database!$A:$C,3,FALSE),"")</f>
        <v>I</v>
      </c>
      <c r="J1173" s="21" t="str">
        <f>VLOOKUP($A1173,Location!$A:$J,7,FALSE)</f>
        <v>Norvège</v>
      </c>
      <c r="K1173" s="21" t="str">
        <f>IFERROR(VLOOKUP(J1173,Setup_Team!$B:$C,2,FALSE), "TDB")</f>
        <v>NOR</v>
      </c>
      <c r="L1173" s="21" t="str">
        <f>VLOOKUP($A1173,Location!$A:$J,8,FALSE)</f>
        <v>Sénégal</v>
      </c>
      <c r="M1173" s="21" t="str">
        <f>IFERROR(VLOOKUP(L1173,Setup_Team!$B:$C,2,FALSE), "TDB")</f>
        <v>SEN</v>
      </c>
      <c r="N1173" s="21" t="str">
        <f>VLOOKUP($A1173,Location!$A:$J,9,FALSE)</f>
        <v>East Rutherford, New Jersey/New York</v>
      </c>
      <c r="O1173" s="21" t="str">
        <f>VLOOKUP($A1173,Location!$A:$J,10,FALSE)</f>
        <v>MetLife Stadium</v>
      </c>
      <c r="P1173" s="27">
        <v>1</v>
      </c>
      <c r="Q1173" s="27">
        <v>2</v>
      </c>
      <c r="R1173" s="27" t="str">
        <f t="shared" si="109"/>
        <v>1-2</v>
      </c>
      <c r="S1173" s="21">
        <v>0</v>
      </c>
      <c r="T1173" s="20">
        <f>VLOOKUP($A1173,Database!$A:$Y,10,FALSE)</f>
        <v>64</v>
      </c>
      <c r="U1173" s="20">
        <f>VLOOKUP($A1173,Database!$A:$Y,11,FALSE)</f>
        <v>105</v>
      </c>
      <c r="V1173" s="20">
        <f>VLOOKUP($A1173,Database!$A:$Y,12,FALSE)</f>
        <v>137</v>
      </c>
      <c r="W1173" s="20" t="str">
        <f>VLOOKUP(A1173,Database!A:M,13,FALSE)</f>
        <v>Terminé</v>
      </c>
      <c r="X1173" s="20">
        <f>VLOOKUP($A1173,Database!$A:$Y,20,FALSE)</f>
        <v>3</v>
      </c>
      <c r="Y1173" s="20">
        <f>VLOOKUP($A1173,Database!$A:$Y,21,FALSE)</f>
        <v>2</v>
      </c>
      <c r="Z1173" s="20">
        <f t="shared" si="108"/>
        <v>0</v>
      </c>
      <c r="AA1173" s="20">
        <f t="shared" si="104"/>
        <v>0</v>
      </c>
      <c r="AB1173" s="20">
        <f t="shared" ca="1" si="105"/>
        <v>0</v>
      </c>
      <c r="AC1173" s="20">
        <f t="shared" ca="1" si="106"/>
        <v>0</v>
      </c>
      <c r="AD1173" s="20" t="str">
        <f ca="1">IF(AC1173=0,"",IF(OR(ISBLANK(P1173),ISBLANK(Q1173)),"",IF(ISBLANK(VLOOKUP(A1173,Database!A:AA,22,FALSE)),"",VLOOKUP(A1173,Database!A:AA,22,FALSE))))</f>
        <v/>
      </c>
      <c r="AE1173" s="20">
        <f ca="1">IFERROR(
   IF(
     OR(ISBLANK(P1173),ISBLANK(Q1173)),
     "",
     IF(
       AND(AB1173&lt;&gt;"",OR(W1173="Terminé",W1173="En cours")),
       VLOOKUP(AD1173,Setup_ScoreExactBonus!A:D,4,FALSE),
       0
     )),
  0)</f>
        <v>0</v>
      </c>
      <c r="AF1173" s="21">
        <f t="shared" ca="1" si="107"/>
        <v>0</v>
      </c>
      <c r="AG1173" s="21">
        <f ca="1">SUMIFS(AF$2:AF1173,D$2:D1173,D1173)</f>
        <v>1896</v>
      </c>
    </row>
    <row r="1174" spans="1:33" hidden="1" x14ac:dyDescent="0.35">
      <c r="A1174" s="21">
        <f>IF(ISBLANK(B1174),"",COUNTIF(B$2:B1174,B1174))-1</f>
        <v>43</v>
      </c>
      <c r="B1174" s="27">
        <v>12</v>
      </c>
      <c r="C1174" s="10">
        <f>VLOOKUP($A1174+IF($A1174=0,1,0),Database!$A:$Y,7,FALSE)</f>
        <v>46196.083333333336</v>
      </c>
      <c r="D1174" s="21" t="str">
        <f>VLOOKUP(Pronostics!$B1174,Setup_MPP!$A:$G,3,FALSE)</f>
        <v>Jaouad1</v>
      </c>
      <c r="E1174" s="21" t="str">
        <f>VLOOKUP(Pronostics!$B1174,Setup_MPP!$A:$G,2,FALSE)</f>
        <v>Jaouad SETTI</v>
      </c>
      <c r="F1174" s="21" t="str">
        <f>VLOOKUP($B1174,Setup_MPP!$A:$E,4,FALSE)</f>
        <v>#C2D4FF</v>
      </c>
      <c r="G1174" s="21" t="str">
        <f>VLOOKUP($B1174,Setup_MPP!$A:$E,5,FALSE)</f>
        <v>#6586D5</v>
      </c>
      <c r="H1174" s="21" t="str">
        <f>IFERROR(IF(AND(A1174&gt;=1,A1174&lt;=104),VLOOKUP($A1174,Location!$A:$J,6,FALSE),IF(A1174=0,"Avant l'ouverture",IF(OR(A1174=105,A1174=106),"Bonus"))),"")</f>
        <v>Tour 2</v>
      </c>
      <c r="I1174" s="21" t="str">
        <f>IF(LEFT(H1174,4)="Tour",VLOOKUP(A1174,Database!$A:$C,3,FALSE),"")</f>
        <v>I</v>
      </c>
      <c r="J1174" s="21" t="str">
        <f>VLOOKUP($A1174,Location!$A:$J,7,FALSE)</f>
        <v>Norvège</v>
      </c>
      <c r="K1174" s="21" t="str">
        <f>IFERROR(VLOOKUP(J1174,Setup_Team!$B:$C,2,FALSE), "TDB")</f>
        <v>NOR</v>
      </c>
      <c r="L1174" s="21" t="str">
        <f>VLOOKUP($A1174,Location!$A:$J,8,FALSE)</f>
        <v>Sénégal</v>
      </c>
      <c r="M1174" s="21" t="str">
        <f>IFERROR(VLOOKUP(L1174,Setup_Team!$B:$C,2,FALSE), "TDB")</f>
        <v>SEN</v>
      </c>
      <c r="N1174" s="21" t="str">
        <f>VLOOKUP($A1174,Location!$A:$J,9,FALSE)</f>
        <v>East Rutherford, New Jersey/New York</v>
      </c>
      <c r="O1174" s="21" t="str">
        <f>VLOOKUP($A1174,Location!$A:$J,10,FALSE)</f>
        <v>MetLife Stadium</v>
      </c>
      <c r="P1174" s="27">
        <v>1</v>
      </c>
      <c r="Q1174" s="27">
        <v>1</v>
      </c>
      <c r="R1174" s="27" t="str">
        <f t="shared" si="109"/>
        <v>1-1</v>
      </c>
      <c r="S1174" s="21">
        <v>0</v>
      </c>
      <c r="T1174" s="20">
        <f>VLOOKUP($A1174,Database!$A:$Y,10,FALSE)</f>
        <v>64</v>
      </c>
      <c r="U1174" s="20">
        <f>VLOOKUP($A1174,Database!$A:$Y,11,FALSE)</f>
        <v>105</v>
      </c>
      <c r="V1174" s="20">
        <f>VLOOKUP($A1174,Database!$A:$Y,12,FALSE)</f>
        <v>137</v>
      </c>
      <c r="W1174" s="20" t="str">
        <f>VLOOKUP(A1174,Database!A:M,13,FALSE)</f>
        <v>Terminé</v>
      </c>
      <c r="X1174" s="20">
        <f>VLOOKUP($A1174,Database!$A:$Y,20,FALSE)</f>
        <v>3</v>
      </c>
      <c r="Y1174" s="20">
        <f>VLOOKUP($A1174,Database!$A:$Y,21,FALSE)</f>
        <v>2</v>
      </c>
      <c r="Z1174" s="20">
        <f t="shared" si="108"/>
        <v>0</v>
      </c>
      <c r="AA1174" s="20">
        <f t="shared" si="104"/>
        <v>0</v>
      </c>
      <c r="AB1174" s="20">
        <f t="shared" ca="1" si="105"/>
        <v>0</v>
      </c>
      <c r="AC1174" s="20">
        <f t="shared" ca="1" si="106"/>
        <v>0</v>
      </c>
      <c r="AD1174" s="20" t="str">
        <f ca="1">IF(AC1174=0,"",IF(OR(ISBLANK(P1174),ISBLANK(Q1174)),"",IF(ISBLANK(VLOOKUP(A1174,Database!A:AA,22,FALSE)),"",VLOOKUP(A1174,Database!A:AA,22,FALSE))))</f>
        <v/>
      </c>
      <c r="AE1174" s="20">
        <f ca="1">IFERROR(
   IF(
     OR(ISBLANK(P1174),ISBLANK(Q1174)),
     "",
     IF(
       AND(AB1174&lt;&gt;"",OR(W1174="Terminé",W1174="En cours")),
       VLOOKUP(AD1174,Setup_ScoreExactBonus!A:D,4,FALSE),
       0
     )),
  0)</f>
        <v>0</v>
      </c>
      <c r="AF1174" s="21">
        <f t="shared" ca="1" si="107"/>
        <v>0</v>
      </c>
      <c r="AG1174" s="21">
        <f ca="1">SUMIFS(AF$2:AF1174,D$2:D1174,D1174)</f>
        <v>1851</v>
      </c>
    </row>
    <row r="1175" spans="1:33" hidden="1" x14ac:dyDescent="0.35">
      <c r="A1175" s="21">
        <f>IF(ISBLANK(B1175),"",COUNTIF(B$2:B1175,B1175))-1</f>
        <v>43</v>
      </c>
      <c r="B1175" s="27">
        <v>13</v>
      </c>
      <c r="C1175" s="10">
        <f>VLOOKUP($A1175+IF($A1175=0,1,0),Database!$A:$Y,7,FALSE)</f>
        <v>46196.083333333336</v>
      </c>
      <c r="D1175" s="21" t="str">
        <f>VLOOKUP(Pronostics!$B1175,Setup_MPP!$A:$G,3,FALSE)</f>
        <v>Julien_I</v>
      </c>
      <c r="E1175" s="21" t="str">
        <f>VLOOKUP(Pronostics!$B1175,Setup_MPP!$A:$G,2,FALSE)</f>
        <v>Julien INGE</v>
      </c>
      <c r="F1175" s="21" t="str">
        <f>VLOOKUP($B1175,Setup_MPP!$A:$E,4,FALSE)</f>
        <v>#C1E0EF</v>
      </c>
      <c r="G1175" s="21" t="str">
        <f>VLOOKUP($B1175,Setup_MPP!$A:$E,5,FALSE)</f>
        <v>#4F91B2</v>
      </c>
      <c r="H1175" s="21" t="str">
        <f>IFERROR(IF(AND(A1175&gt;=1,A1175&lt;=104),VLOOKUP($A1175,Location!$A:$J,6,FALSE),IF(A1175=0,"Avant l'ouverture",IF(OR(A1175=105,A1175=106),"Bonus"))),"")</f>
        <v>Tour 2</v>
      </c>
      <c r="I1175" s="21" t="str">
        <f>IF(LEFT(H1175,4)="Tour",VLOOKUP(A1175,Database!$A:$C,3,FALSE),"")</f>
        <v>I</v>
      </c>
      <c r="J1175" s="21" t="str">
        <f>VLOOKUP($A1175,Location!$A:$J,7,FALSE)</f>
        <v>Norvège</v>
      </c>
      <c r="K1175" s="21" t="str">
        <f>IFERROR(VLOOKUP(J1175,Setup_Team!$B:$C,2,FALSE), "TDB")</f>
        <v>NOR</v>
      </c>
      <c r="L1175" s="21" t="str">
        <f>VLOOKUP($A1175,Location!$A:$J,8,FALSE)</f>
        <v>Sénégal</v>
      </c>
      <c r="M1175" s="21" t="str">
        <f>IFERROR(VLOOKUP(L1175,Setup_Team!$B:$C,2,FALSE), "TDB")</f>
        <v>SEN</v>
      </c>
      <c r="N1175" s="21" t="str">
        <f>VLOOKUP($A1175,Location!$A:$J,9,FALSE)</f>
        <v>East Rutherford, New Jersey/New York</v>
      </c>
      <c r="O1175" s="21" t="str">
        <f>VLOOKUP($A1175,Location!$A:$J,10,FALSE)</f>
        <v>MetLife Stadium</v>
      </c>
      <c r="P1175" s="27">
        <v>2</v>
      </c>
      <c r="Q1175" s="27">
        <v>3</v>
      </c>
      <c r="R1175" s="27" t="str">
        <f t="shared" si="109"/>
        <v>2-3</v>
      </c>
      <c r="S1175" s="21">
        <v>1</v>
      </c>
      <c r="T1175" s="20">
        <f>VLOOKUP($A1175,Database!$A:$Y,10,FALSE)</f>
        <v>64</v>
      </c>
      <c r="U1175" s="20">
        <f>VLOOKUP($A1175,Database!$A:$Y,11,FALSE)</f>
        <v>105</v>
      </c>
      <c r="V1175" s="20">
        <f>VLOOKUP($A1175,Database!$A:$Y,12,FALSE)</f>
        <v>137</v>
      </c>
      <c r="W1175" s="20" t="str">
        <f>VLOOKUP(A1175,Database!A:M,13,FALSE)</f>
        <v>Terminé</v>
      </c>
      <c r="X1175" s="20">
        <f>VLOOKUP($A1175,Database!$A:$Y,20,FALSE)</f>
        <v>3</v>
      </c>
      <c r="Y1175" s="20">
        <f>VLOOKUP($A1175,Database!$A:$Y,21,FALSE)</f>
        <v>2</v>
      </c>
      <c r="Z1175" s="20">
        <f t="shared" si="108"/>
        <v>0</v>
      </c>
      <c r="AA1175" s="20">
        <f t="shared" si="104"/>
        <v>0</v>
      </c>
      <c r="AB1175" s="20">
        <f t="shared" ca="1" si="105"/>
        <v>0</v>
      </c>
      <c r="AC1175" s="20">
        <f t="shared" ca="1" si="106"/>
        <v>0</v>
      </c>
      <c r="AD1175" s="20" t="str">
        <f ca="1">IF(AC1175=0,"",IF(OR(ISBLANK(P1175),ISBLANK(Q1175)),"",IF(ISBLANK(VLOOKUP(A1175,Database!A:AA,22,FALSE)),"",VLOOKUP(A1175,Database!A:AA,22,FALSE))))</f>
        <v/>
      </c>
      <c r="AE1175" s="20">
        <f ca="1">IFERROR(
   IF(
     OR(ISBLANK(P1175),ISBLANK(Q1175)),
     "",
     IF(
       AND(AB1175&lt;&gt;"",OR(W1175="Terminé",W1175="En cours")),
       VLOOKUP(AD1175,Setup_ScoreExactBonus!A:D,4,FALSE),
       0
     )),
  0)</f>
        <v>0</v>
      </c>
      <c r="AF1175" s="21">
        <f t="shared" ca="1" si="107"/>
        <v>0</v>
      </c>
      <c r="AG1175" s="21">
        <f ca="1">SUMIFS(AF$2:AF1175,D$2:D1175,D1175)</f>
        <v>1847</v>
      </c>
    </row>
    <row r="1176" spans="1:33" hidden="1" x14ac:dyDescent="0.35">
      <c r="A1176" s="21">
        <f>IF(ISBLANK(B1176),"",COUNTIF(B$2:B1176,B1176))-1</f>
        <v>43</v>
      </c>
      <c r="B1176" s="27">
        <v>14</v>
      </c>
      <c r="C1176" s="10">
        <f>VLOOKUP($A1176+IF($A1176=0,1,0),Database!$A:$Y,7,FALSE)</f>
        <v>46196.083333333336</v>
      </c>
      <c r="D1176" s="21" t="str">
        <f>VLOOKUP(Pronostics!$B1176,Setup_MPP!$A:$G,3,FALSE)</f>
        <v>MarieEYT</v>
      </c>
      <c r="E1176" s="21" t="str">
        <f>VLOOKUP(Pronostics!$B1176,Setup_MPP!$A:$G,2,FALSE)</f>
        <v>Marie EXBRAYAT</v>
      </c>
      <c r="F1176" s="21" t="str">
        <f>VLOOKUP($B1176,Setup_MPP!$A:$E,4,FALSE)</f>
        <v>#FFAFD2</v>
      </c>
      <c r="G1176" s="21" t="str">
        <f>VLOOKUP($B1176,Setup_MPP!$A:$E,5,FALSE)</f>
        <v>#F2589B</v>
      </c>
      <c r="H1176" s="21" t="str">
        <f>IFERROR(IF(AND(A1176&gt;=1,A1176&lt;=104),VLOOKUP($A1176,Location!$A:$J,6,FALSE),IF(A1176=0,"Avant l'ouverture",IF(OR(A1176=105,A1176=106),"Bonus"))),"")</f>
        <v>Tour 2</v>
      </c>
      <c r="I1176" s="21" t="str">
        <f>IF(LEFT(H1176,4)="Tour",VLOOKUP(A1176,Database!$A:$C,3,FALSE),"")</f>
        <v>I</v>
      </c>
      <c r="J1176" s="21" t="str">
        <f>VLOOKUP($A1176,Location!$A:$J,7,FALSE)</f>
        <v>Norvège</v>
      </c>
      <c r="K1176" s="21" t="str">
        <f>IFERROR(VLOOKUP(J1176,Setup_Team!$B:$C,2,FALSE), "TDB")</f>
        <v>NOR</v>
      </c>
      <c r="L1176" s="21" t="str">
        <f>VLOOKUP($A1176,Location!$A:$J,8,FALSE)</f>
        <v>Sénégal</v>
      </c>
      <c r="M1176" s="21" t="str">
        <f>IFERROR(VLOOKUP(L1176,Setup_Team!$B:$C,2,FALSE), "TDB")</f>
        <v>SEN</v>
      </c>
      <c r="N1176" s="21" t="str">
        <f>VLOOKUP($A1176,Location!$A:$J,9,FALSE)</f>
        <v>East Rutherford, New Jersey/New York</v>
      </c>
      <c r="O1176" s="21" t="str">
        <f>VLOOKUP($A1176,Location!$A:$J,10,FALSE)</f>
        <v>MetLife Stadium</v>
      </c>
      <c r="P1176" s="27">
        <v>1</v>
      </c>
      <c r="Q1176" s="27">
        <v>1</v>
      </c>
      <c r="R1176" s="27" t="str">
        <f t="shared" si="109"/>
        <v>1-1</v>
      </c>
      <c r="S1176" s="21">
        <v>0</v>
      </c>
      <c r="T1176" s="20">
        <f>VLOOKUP($A1176,Database!$A:$Y,10,FALSE)</f>
        <v>64</v>
      </c>
      <c r="U1176" s="20">
        <f>VLOOKUP($A1176,Database!$A:$Y,11,FALSE)</f>
        <v>105</v>
      </c>
      <c r="V1176" s="20">
        <f>VLOOKUP($A1176,Database!$A:$Y,12,FALSE)</f>
        <v>137</v>
      </c>
      <c r="W1176" s="20" t="str">
        <f>VLOOKUP(A1176,Database!A:M,13,FALSE)</f>
        <v>Terminé</v>
      </c>
      <c r="X1176" s="20">
        <f>VLOOKUP($A1176,Database!$A:$Y,20,FALSE)</f>
        <v>3</v>
      </c>
      <c r="Y1176" s="20">
        <f>VLOOKUP($A1176,Database!$A:$Y,21,FALSE)</f>
        <v>2</v>
      </c>
      <c r="Z1176" s="20">
        <f t="shared" si="108"/>
        <v>0</v>
      </c>
      <c r="AA1176" s="20">
        <f t="shared" si="104"/>
        <v>0</v>
      </c>
      <c r="AB1176" s="20">
        <f t="shared" ca="1" si="105"/>
        <v>0</v>
      </c>
      <c r="AC1176" s="20">
        <f t="shared" ca="1" si="106"/>
        <v>0</v>
      </c>
      <c r="AD1176" s="20" t="str">
        <f ca="1">IF(AC1176=0,"",IF(OR(ISBLANK(P1176),ISBLANK(Q1176)),"",IF(ISBLANK(VLOOKUP(A1176,Database!A:AA,22,FALSE)),"",VLOOKUP(A1176,Database!A:AA,22,FALSE))))</f>
        <v/>
      </c>
      <c r="AE1176" s="20">
        <f ca="1">IFERROR(
   IF(
     OR(ISBLANK(P1176),ISBLANK(Q1176)),
     "",
     IF(
       AND(AB1176&lt;&gt;"",OR(W1176="Terminé",W1176="En cours")),
       VLOOKUP(AD1176,Setup_ScoreExactBonus!A:D,4,FALSE),
       0
     )),
  0)</f>
        <v>0</v>
      </c>
      <c r="AF1176" s="21">
        <f t="shared" ca="1" si="107"/>
        <v>0</v>
      </c>
      <c r="AG1176" s="21">
        <f ca="1">SUMIFS(AF$2:AF1176,D$2:D1176,D1176)</f>
        <v>1695</v>
      </c>
    </row>
    <row r="1177" spans="1:33" hidden="1" x14ac:dyDescent="0.35">
      <c r="A1177" s="21">
        <f>IF(ISBLANK(B1177),"",COUNTIF(B$2:B1177,B1177))-1</f>
        <v>43</v>
      </c>
      <c r="B1177" s="27">
        <v>15</v>
      </c>
      <c r="C1177" s="10">
        <f>VLOOKUP($A1177+IF($A1177=0,1,0),Database!$A:$Y,7,FALSE)</f>
        <v>46196.083333333336</v>
      </c>
      <c r="D1177" s="21" t="str">
        <f>VLOOKUP(Pronostics!$B1177,Setup_MPP!$A:$G,3,FALSE)</f>
        <v>Amino28</v>
      </c>
      <c r="E1177" s="21" t="str">
        <f>VLOOKUP(Pronostics!$B1177,Setup_MPP!$A:$G,2,FALSE)</f>
        <v>Amine ZARROUKI</v>
      </c>
      <c r="F1177" s="21" t="str">
        <f>VLOOKUP($B1177,Setup_MPP!$A:$E,4,FALSE)</f>
        <v>#FF9898</v>
      </c>
      <c r="G1177" s="21" t="str">
        <f>VLOOKUP($B1177,Setup_MPP!$A:$E,5,FALSE)</f>
        <v>#FF5D5D</v>
      </c>
      <c r="H1177" s="21" t="str">
        <f>IFERROR(IF(AND(A1177&gt;=1,A1177&lt;=104),VLOOKUP($A1177,Location!$A:$J,6,FALSE),IF(A1177=0,"Avant l'ouverture",IF(OR(A1177=105,A1177=106),"Bonus"))),"")</f>
        <v>Tour 2</v>
      </c>
      <c r="I1177" s="21" t="str">
        <f>IF(LEFT(H1177,4)="Tour",VLOOKUP(A1177,Database!$A:$C,3,FALSE),"")</f>
        <v>I</v>
      </c>
      <c r="J1177" s="21" t="str">
        <f>VLOOKUP($A1177,Location!$A:$J,7,FALSE)</f>
        <v>Norvège</v>
      </c>
      <c r="K1177" s="21" t="str">
        <f>IFERROR(VLOOKUP(J1177,Setup_Team!$B:$C,2,FALSE), "TDB")</f>
        <v>NOR</v>
      </c>
      <c r="L1177" s="21" t="str">
        <f>VLOOKUP($A1177,Location!$A:$J,8,FALSE)</f>
        <v>Sénégal</v>
      </c>
      <c r="M1177" s="21" t="str">
        <f>IFERROR(VLOOKUP(L1177,Setup_Team!$B:$C,2,FALSE), "TDB")</f>
        <v>SEN</v>
      </c>
      <c r="N1177" s="21" t="str">
        <f>VLOOKUP($A1177,Location!$A:$J,9,FALSE)</f>
        <v>East Rutherford, New Jersey/New York</v>
      </c>
      <c r="O1177" s="21" t="str">
        <f>VLOOKUP($A1177,Location!$A:$J,10,FALSE)</f>
        <v>MetLife Stadium</v>
      </c>
      <c r="P1177" s="27">
        <v>2</v>
      </c>
      <c r="Q1177" s="27">
        <v>1</v>
      </c>
      <c r="R1177" s="27" t="str">
        <f t="shared" si="109"/>
        <v>2-1</v>
      </c>
      <c r="S1177" s="21">
        <v>0</v>
      </c>
      <c r="T1177" s="20">
        <f>VLOOKUP($A1177,Database!$A:$Y,10,FALSE)</f>
        <v>64</v>
      </c>
      <c r="U1177" s="20">
        <f>VLOOKUP($A1177,Database!$A:$Y,11,FALSE)</f>
        <v>105</v>
      </c>
      <c r="V1177" s="20">
        <f>VLOOKUP($A1177,Database!$A:$Y,12,FALSE)</f>
        <v>137</v>
      </c>
      <c r="W1177" s="20" t="str">
        <f>VLOOKUP(A1177,Database!A:M,13,FALSE)</f>
        <v>Terminé</v>
      </c>
      <c r="X1177" s="20">
        <f>VLOOKUP($A1177,Database!$A:$Y,20,FALSE)</f>
        <v>3</v>
      </c>
      <c r="Y1177" s="20">
        <f>VLOOKUP($A1177,Database!$A:$Y,21,FALSE)</f>
        <v>2</v>
      </c>
      <c r="Z1177" s="20">
        <f t="shared" si="108"/>
        <v>0</v>
      </c>
      <c r="AA1177" s="20">
        <f t="shared" si="104"/>
        <v>1</v>
      </c>
      <c r="AB1177" s="20">
        <f t="shared" ca="1" si="105"/>
        <v>64</v>
      </c>
      <c r="AC1177" s="20">
        <f t="shared" ca="1" si="106"/>
        <v>0</v>
      </c>
      <c r="AD1177" s="20" t="str">
        <f ca="1">IF(AC1177=0,"",IF(OR(ISBLANK(P1177),ISBLANK(Q1177)),"",IF(ISBLANK(VLOOKUP(A1177,Database!A:AA,22,FALSE)),"",VLOOKUP(A1177,Database!A:AA,22,FALSE))))</f>
        <v/>
      </c>
      <c r="AE1177" s="20">
        <f ca="1">IFERROR(
   IF(
     OR(ISBLANK(P1177),ISBLANK(Q1177)),
     "",
     IF(
       AND(AB1177&lt;&gt;"",OR(W1177="Terminé",W1177="En cours")),
       VLOOKUP(AD1177,Setup_ScoreExactBonus!A:D,4,FALSE),
       0
     )),
  0)</f>
        <v>0</v>
      </c>
      <c r="AF1177" s="21">
        <f t="shared" ca="1" si="107"/>
        <v>64</v>
      </c>
      <c r="AG1177" s="21">
        <f ca="1">SUMIFS(AF$2:AF1177,D$2:D1177,D1177)</f>
        <v>1694</v>
      </c>
    </row>
    <row r="1178" spans="1:33" hidden="1" x14ac:dyDescent="0.35">
      <c r="A1178" s="21">
        <f>IF(ISBLANK(B1178),"",COUNTIF(B$2:B1178,B1178))-1</f>
        <v>43</v>
      </c>
      <c r="B1178" s="27">
        <v>16</v>
      </c>
      <c r="C1178" s="10">
        <f>VLOOKUP($A1178+IF($A1178=0,1,0),Database!$A:$Y,7,FALSE)</f>
        <v>46196.083333333336</v>
      </c>
      <c r="D1178" s="21" t="str">
        <f>VLOOKUP(Pronostics!$B1178,Setup_MPP!$A:$G,3,FALSE)</f>
        <v>RomaLaura</v>
      </c>
      <c r="E1178" s="21" t="str">
        <f>VLOOKUP(Pronostics!$B1178,Setup_MPP!$A:$G,2,FALSE)</f>
        <v>Laura GIULIANO</v>
      </c>
      <c r="F1178" s="21" t="str">
        <f>VLOOKUP($B1178,Setup_MPP!$A:$E,4,FALSE)</f>
        <v>#86A4FE</v>
      </c>
      <c r="G1178" s="21" t="str">
        <f>VLOOKUP($B1178,Setup_MPP!$A:$E,5,FALSE)</f>
        <v>#3769FF</v>
      </c>
      <c r="H1178" s="21" t="str">
        <f>IFERROR(IF(AND(A1178&gt;=1,A1178&lt;=104),VLOOKUP($A1178,Location!$A:$J,6,FALSE),IF(A1178=0,"Avant l'ouverture",IF(OR(A1178=105,A1178=106),"Bonus"))),"")</f>
        <v>Tour 2</v>
      </c>
      <c r="I1178" s="21" t="str">
        <f>IF(LEFT(H1178,4)="Tour",VLOOKUP(A1178,Database!$A:$C,3,FALSE),"")</f>
        <v>I</v>
      </c>
      <c r="J1178" s="21" t="str">
        <f>VLOOKUP($A1178,Location!$A:$J,7,FALSE)</f>
        <v>Norvège</v>
      </c>
      <c r="K1178" s="21" t="str">
        <f>IFERROR(VLOOKUP(J1178,Setup_Team!$B:$C,2,FALSE), "TDB")</f>
        <v>NOR</v>
      </c>
      <c r="L1178" s="21" t="str">
        <f>VLOOKUP($A1178,Location!$A:$J,8,FALSE)</f>
        <v>Sénégal</v>
      </c>
      <c r="M1178" s="21" t="str">
        <f>IFERROR(VLOOKUP(L1178,Setup_Team!$B:$C,2,FALSE), "TDB")</f>
        <v>SEN</v>
      </c>
      <c r="N1178" s="21" t="str">
        <f>VLOOKUP($A1178,Location!$A:$J,9,FALSE)</f>
        <v>East Rutherford, New Jersey/New York</v>
      </c>
      <c r="O1178" s="21" t="str">
        <f>VLOOKUP($A1178,Location!$A:$J,10,FALSE)</f>
        <v>MetLife Stadium</v>
      </c>
      <c r="P1178" s="27">
        <v>2</v>
      </c>
      <c r="Q1178" s="27">
        <v>3</v>
      </c>
      <c r="R1178" s="27" t="str">
        <f t="shared" si="109"/>
        <v>2-3</v>
      </c>
      <c r="S1178" s="21">
        <v>0</v>
      </c>
      <c r="T1178" s="20">
        <f>VLOOKUP($A1178,Database!$A:$Y,10,FALSE)</f>
        <v>64</v>
      </c>
      <c r="U1178" s="20">
        <f>VLOOKUP($A1178,Database!$A:$Y,11,FALSE)</f>
        <v>105</v>
      </c>
      <c r="V1178" s="20">
        <f>VLOOKUP($A1178,Database!$A:$Y,12,FALSE)</f>
        <v>137</v>
      </c>
      <c r="W1178" s="20" t="str">
        <f>VLOOKUP(A1178,Database!A:M,13,FALSE)</f>
        <v>Terminé</v>
      </c>
      <c r="X1178" s="20">
        <f>VLOOKUP($A1178,Database!$A:$Y,20,FALSE)</f>
        <v>3</v>
      </c>
      <c r="Y1178" s="20">
        <f>VLOOKUP($A1178,Database!$A:$Y,21,FALSE)</f>
        <v>2</v>
      </c>
      <c r="Z1178" s="20">
        <f t="shared" si="108"/>
        <v>0</v>
      </c>
      <c r="AA1178" s="20">
        <f t="shared" si="104"/>
        <v>0</v>
      </c>
      <c r="AB1178" s="20">
        <f t="shared" ca="1" si="105"/>
        <v>0</v>
      </c>
      <c r="AC1178" s="20">
        <f t="shared" ca="1" si="106"/>
        <v>0</v>
      </c>
      <c r="AD1178" s="20" t="str">
        <f ca="1">IF(AC1178=0,"",IF(OR(ISBLANK(P1178),ISBLANK(Q1178)),"",IF(ISBLANK(VLOOKUP(A1178,Database!A:AA,22,FALSE)),"",VLOOKUP(A1178,Database!A:AA,22,FALSE))))</f>
        <v/>
      </c>
      <c r="AE1178" s="20">
        <f ca="1">IFERROR(
   IF(
     OR(ISBLANK(P1178),ISBLANK(Q1178)),
     "",
     IF(
       AND(AB1178&lt;&gt;"",OR(W1178="Terminé",W1178="En cours")),
       VLOOKUP(AD1178,Setup_ScoreExactBonus!A:D,4,FALSE),
       0
     )),
  0)</f>
        <v>0</v>
      </c>
      <c r="AF1178" s="21">
        <f t="shared" ca="1" si="107"/>
        <v>0</v>
      </c>
      <c r="AG1178" s="21">
        <f ca="1">SUMIFS(AF$2:AF1178,D$2:D1178,D1178)</f>
        <v>1318</v>
      </c>
    </row>
    <row r="1179" spans="1:33" hidden="1" x14ac:dyDescent="0.35">
      <c r="A1179" s="21">
        <f>IF(ISBLANK(B1179),"",COUNTIF(B$2:B1179,B1179))-1</f>
        <v>43</v>
      </c>
      <c r="B1179" s="27">
        <v>17</v>
      </c>
      <c r="C1179" s="10">
        <f>VLOOKUP($A1179+IF($A1179=0,1,0),Database!$A:$Y,7,FALSE)</f>
        <v>46196.083333333336</v>
      </c>
      <c r="D1179" s="21" t="str">
        <f>VLOOKUP(Pronostics!$B1179,Setup_MPP!$A:$G,3,FALSE)</f>
        <v>Julien_cri</v>
      </c>
      <c r="E1179" s="21" t="str">
        <f>VLOOKUP(Pronostics!$B1179,Setup_MPP!$A:$G,2,FALSE)</f>
        <v>Julien CRIMOTEL</v>
      </c>
      <c r="F1179" s="21" t="str">
        <f>VLOOKUP($B1179,Setup_MPP!$A:$E,4,FALSE)</f>
        <v>#FFB0B0</v>
      </c>
      <c r="G1179" s="21" t="str">
        <f>VLOOKUP($B1179,Setup_MPP!$A:$E,5,FALSE)</f>
        <v>#F25757</v>
      </c>
      <c r="H1179" s="21" t="str">
        <f>IFERROR(IF(AND(A1179&gt;=1,A1179&lt;=104),VLOOKUP($A1179,Location!$A:$J,6,FALSE),IF(A1179=0,"Avant l'ouverture",IF(OR(A1179=105,A1179=106),"Bonus"))),"")</f>
        <v>Tour 2</v>
      </c>
      <c r="I1179" s="21" t="str">
        <f>IF(LEFT(H1179,4)="Tour",VLOOKUP(A1179,Database!$A:$C,3,FALSE),"")</f>
        <v>I</v>
      </c>
      <c r="J1179" s="21" t="str">
        <f>VLOOKUP($A1179,Location!$A:$J,7,FALSE)</f>
        <v>Norvège</v>
      </c>
      <c r="K1179" s="21" t="str">
        <f>IFERROR(VLOOKUP(J1179,Setup_Team!$B:$C,2,FALSE), "TDB")</f>
        <v>NOR</v>
      </c>
      <c r="L1179" s="21" t="str">
        <f>VLOOKUP($A1179,Location!$A:$J,8,FALSE)</f>
        <v>Sénégal</v>
      </c>
      <c r="M1179" s="21" t="str">
        <f>IFERROR(VLOOKUP(L1179,Setup_Team!$B:$C,2,FALSE), "TDB")</f>
        <v>SEN</v>
      </c>
      <c r="N1179" s="21" t="str">
        <f>VLOOKUP($A1179,Location!$A:$J,9,FALSE)</f>
        <v>East Rutherford, New Jersey/New York</v>
      </c>
      <c r="O1179" s="21" t="str">
        <f>VLOOKUP($A1179,Location!$A:$J,10,FALSE)</f>
        <v>MetLife Stadium</v>
      </c>
      <c r="P1179" s="27">
        <v>2</v>
      </c>
      <c r="Q1179" s="27">
        <v>1</v>
      </c>
      <c r="R1179" s="27" t="str">
        <f t="shared" si="109"/>
        <v>2-1</v>
      </c>
      <c r="S1179" s="21">
        <v>0</v>
      </c>
      <c r="T1179" s="20">
        <f>VLOOKUP($A1179,Database!$A:$Y,10,FALSE)</f>
        <v>64</v>
      </c>
      <c r="U1179" s="20">
        <f>VLOOKUP($A1179,Database!$A:$Y,11,FALSE)</f>
        <v>105</v>
      </c>
      <c r="V1179" s="20">
        <f>VLOOKUP($A1179,Database!$A:$Y,12,FALSE)</f>
        <v>137</v>
      </c>
      <c r="W1179" s="20" t="str">
        <f>VLOOKUP(A1179,Database!A:M,13,FALSE)</f>
        <v>Terminé</v>
      </c>
      <c r="X1179" s="20">
        <f>VLOOKUP($A1179,Database!$A:$Y,20,FALSE)</f>
        <v>3</v>
      </c>
      <c r="Y1179" s="20">
        <f>VLOOKUP($A1179,Database!$A:$Y,21,FALSE)</f>
        <v>2</v>
      </c>
      <c r="Z1179" s="20">
        <f t="shared" si="108"/>
        <v>0</v>
      </c>
      <c r="AA1179" s="20">
        <f t="shared" si="104"/>
        <v>1</v>
      </c>
      <c r="AB1179" s="20">
        <f t="shared" ca="1" si="105"/>
        <v>64</v>
      </c>
      <c r="AC1179" s="20">
        <f t="shared" ca="1" si="106"/>
        <v>0</v>
      </c>
      <c r="AD1179" s="20" t="str">
        <f ca="1">IF(AC1179=0,"",IF(OR(ISBLANK(P1179),ISBLANK(Q1179)),"",IF(ISBLANK(VLOOKUP(A1179,Database!A:AA,22,FALSE)),"",VLOOKUP(A1179,Database!A:AA,22,FALSE))))</f>
        <v/>
      </c>
      <c r="AE1179" s="20">
        <f ca="1">IFERROR(
   IF(
     OR(ISBLANK(P1179),ISBLANK(Q1179)),
     "",
     IF(
       AND(AB1179&lt;&gt;"",OR(W1179="Terminé",W1179="En cours")),
       VLOOKUP(AD1179,Setup_ScoreExactBonus!A:D,4,FALSE),
       0
     )),
  0)</f>
        <v>0</v>
      </c>
      <c r="AF1179" s="21">
        <f t="shared" ca="1" si="107"/>
        <v>64</v>
      </c>
      <c r="AG1179" s="21">
        <f ca="1">SUMIFS(AF$2:AF1179,D$2:D1179,D1179)</f>
        <v>1427</v>
      </c>
    </row>
    <row r="1180" spans="1:33" hidden="1" x14ac:dyDescent="0.35">
      <c r="A1180" s="21">
        <f>IF(ISBLANK(B1180),"",COUNTIF(B$2:B1180,B1180))-1</f>
        <v>43</v>
      </c>
      <c r="B1180" s="27">
        <v>18</v>
      </c>
      <c r="C1180" s="10">
        <f>VLOOKUP($A1180+IF($A1180=0,1,0),Database!$A:$Y,7,FALSE)</f>
        <v>46196.083333333336</v>
      </c>
      <c r="D1180" s="21" t="str">
        <f>VLOOKUP(Pronostics!$B1180,Setup_MPP!$A:$G,3,FALSE)</f>
        <v>Cartone</v>
      </c>
      <c r="E1180" s="21" t="str">
        <f>VLOOKUP(Pronostics!$B1180,Setup_MPP!$A:$G,2,FALSE)</f>
        <v>Quentin CARTON</v>
      </c>
      <c r="F1180" s="21" t="str">
        <f>VLOOKUP($B1180,Setup_MPP!$A:$E,4,FALSE)</f>
        <v>#F0BC42</v>
      </c>
      <c r="G1180" s="21" t="str">
        <f>VLOOKUP($B1180,Setup_MPP!$A:$E,5,FALSE)</f>
        <v>#8E1F2F</v>
      </c>
      <c r="H1180" s="21" t="str">
        <f>IFERROR(IF(AND(A1180&gt;=1,A1180&lt;=104),VLOOKUP($A1180,Location!$A:$J,6,FALSE),IF(A1180=0,"Avant l'ouverture",IF(OR(A1180=105,A1180=106),"Bonus"))),"")</f>
        <v>Tour 2</v>
      </c>
      <c r="I1180" s="21" t="str">
        <f>IF(LEFT(H1180,4)="Tour",VLOOKUP(A1180,Database!$A:$C,3,FALSE),"")</f>
        <v>I</v>
      </c>
      <c r="J1180" s="21" t="str">
        <f>VLOOKUP($A1180,Location!$A:$J,7,FALSE)</f>
        <v>Norvège</v>
      </c>
      <c r="K1180" s="21" t="str">
        <f>IFERROR(VLOOKUP(J1180,Setup_Team!$B:$C,2,FALSE), "TDB")</f>
        <v>NOR</v>
      </c>
      <c r="L1180" s="21" t="str">
        <f>VLOOKUP($A1180,Location!$A:$J,8,FALSE)</f>
        <v>Sénégal</v>
      </c>
      <c r="M1180" s="21" t="str">
        <f>IFERROR(VLOOKUP(L1180,Setup_Team!$B:$C,2,FALSE), "TDB")</f>
        <v>SEN</v>
      </c>
      <c r="N1180" s="21" t="str">
        <f>VLOOKUP($A1180,Location!$A:$J,9,FALSE)</f>
        <v>East Rutherford, New Jersey/New York</v>
      </c>
      <c r="O1180" s="21" t="str">
        <f>VLOOKUP($A1180,Location!$A:$J,10,FALSE)</f>
        <v>MetLife Stadium</v>
      </c>
      <c r="P1180" s="27">
        <v>1</v>
      </c>
      <c r="Q1180" s="27">
        <v>3</v>
      </c>
      <c r="R1180" s="27" t="str">
        <f t="shared" si="109"/>
        <v>1-3</v>
      </c>
      <c r="S1180" s="21">
        <v>0</v>
      </c>
      <c r="T1180" s="20">
        <f>VLOOKUP($A1180,Database!$A:$Y,10,FALSE)</f>
        <v>64</v>
      </c>
      <c r="U1180" s="20">
        <f>VLOOKUP($A1180,Database!$A:$Y,11,FALSE)</f>
        <v>105</v>
      </c>
      <c r="V1180" s="20">
        <f>VLOOKUP($A1180,Database!$A:$Y,12,FALSE)</f>
        <v>137</v>
      </c>
      <c r="W1180" s="20" t="str">
        <f>VLOOKUP(A1180,Database!A:M,13,FALSE)</f>
        <v>Terminé</v>
      </c>
      <c r="X1180" s="20">
        <f>VLOOKUP($A1180,Database!$A:$Y,20,FALSE)</f>
        <v>3</v>
      </c>
      <c r="Y1180" s="20">
        <f>VLOOKUP($A1180,Database!$A:$Y,21,FALSE)</f>
        <v>2</v>
      </c>
      <c r="Z1180" s="20">
        <f t="shared" si="108"/>
        <v>0</v>
      </c>
      <c r="AA1180" s="20">
        <f t="shared" si="104"/>
        <v>0</v>
      </c>
      <c r="AB1180" s="20">
        <f t="shared" ca="1" si="105"/>
        <v>0</v>
      </c>
      <c r="AC1180" s="20">
        <f t="shared" ca="1" si="106"/>
        <v>0</v>
      </c>
      <c r="AD1180" s="20" t="str">
        <f ca="1">IF(AC1180=0,"",IF(OR(ISBLANK(P1180),ISBLANK(Q1180)),"",IF(ISBLANK(VLOOKUP(A1180,Database!A:AA,22,FALSE)),"",VLOOKUP(A1180,Database!A:AA,22,FALSE))))</f>
        <v/>
      </c>
      <c r="AE1180" s="20">
        <f ca="1">IFERROR(
   IF(
     OR(ISBLANK(P1180),ISBLANK(Q1180)),
     "",
     IF(
       AND(AB1180&lt;&gt;"",OR(W1180="Terminé",W1180="En cours")),
       VLOOKUP(AD1180,Setup_ScoreExactBonus!A:D,4,FALSE),
       0
     )),
  0)</f>
        <v>0</v>
      </c>
      <c r="AF1180" s="21">
        <f t="shared" ca="1" si="107"/>
        <v>0</v>
      </c>
      <c r="AG1180" s="21">
        <f ca="1">SUMIFS(AF$2:AF1180,D$2:D1180,D1180)</f>
        <v>1783</v>
      </c>
    </row>
    <row r="1181" spans="1:33" hidden="1" x14ac:dyDescent="0.35">
      <c r="A1181" s="21">
        <f>IF(ISBLANK(B1181),"",COUNTIF(B$2:B1181,B1181))-1</f>
        <v>43</v>
      </c>
      <c r="B1181" s="27">
        <v>19</v>
      </c>
      <c r="C1181" s="10">
        <f>VLOOKUP($A1181+IF($A1181=0,1,0),Database!$A:$Y,7,FALSE)</f>
        <v>46196.083333333336</v>
      </c>
      <c r="D1181" s="21" t="str">
        <f>VLOOKUP(Pronostics!$B1181,Setup_MPP!$A:$G,3,FALSE)</f>
        <v>YramVi</v>
      </c>
      <c r="E1181" s="21" t="str">
        <f>VLOOKUP(Pronostics!$B1181,Setup_MPP!$A:$G,2,FALSE)</f>
        <v>Eyram TETSHIE</v>
      </c>
      <c r="F1181" s="21" t="str">
        <f>VLOOKUP($B1181,Setup_MPP!$A:$E,4,FALSE)</f>
        <v>#E8B28F</v>
      </c>
      <c r="G1181" s="21" t="str">
        <f>VLOOKUP($B1181,Setup_MPP!$A:$E,5,FALSE)</f>
        <v>#E65568</v>
      </c>
      <c r="H1181" s="21" t="str">
        <f>IFERROR(IF(AND(A1181&gt;=1,A1181&lt;=104),VLOOKUP($A1181,Location!$A:$J,6,FALSE),IF(A1181=0,"Avant l'ouverture",IF(OR(A1181=105,A1181=106),"Bonus"))),"")</f>
        <v>Tour 2</v>
      </c>
      <c r="I1181" s="21" t="str">
        <f>IF(LEFT(H1181,4)="Tour",VLOOKUP(A1181,Database!$A:$C,3,FALSE),"")</f>
        <v>I</v>
      </c>
      <c r="J1181" s="21" t="str">
        <f>VLOOKUP($A1181,Location!$A:$J,7,FALSE)</f>
        <v>Norvège</v>
      </c>
      <c r="K1181" s="21" t="str">
        <f>IFERROR(VLOOKUP(J1181,Setup_Team!$B:$C,2,FALSE), "TDB")</f>
        <v>NOR</v>
      </c>
      <c r="L1181" s="21" t="str">
        <f>VLOOKUP($A1181,Location!$A:$J,8,FALSE)</f>
        <v>Sénégal</v>
      </c>
      <c r="M1181" s="21" t="str">
        <f>IFERROR(VLOOKUP(L1181,Setup_Team!$B:$C,2,FALSE), "TDB")</f>
        <v>SEN</v>
      </c>
      <c r="N1181" s="21" t="str">
        <f>VLOOKUP($A1181,Location!$A:$J,9,FALSE)</f>
        <v>East Rutherford, New Jersey/New York</v>
      </c>
      <c r="O1181" s="21" t="str">
        <f>VLOOKUP($A1181,Location!$A:$J,10,FALSE)</f>
        <v>MetLife Stadium</v>
      </c>
      <c r="P1181" s="27">
        <v>1</v>
      </c>
      <c r="Q1181" s="27">
        <v>2</v>
      </c>
      <c r="R1181" s="27" t="str">
        <f t="shared" si="109"/>
        <v>1-2</v>
      </c>
      <c r="S1181" s="21">
        <v>0</v>
      </c>
      <c r="T1181" s="20">
        <f>VLOOKUP($A1181,Database!$A:$Y,10,FALSE)</f>
        <v>64</v>
      </c>
      <c r="U1181" s="20">
        <f>VLOOKUP($A1181,Database!$A:$Y,11,FALSE)</f>
        <v>105</v>
      </c>
      <c r="V1181" s="20">
        <f>VLOOKUP($A1181,Database!$A:$Y,12,FALSE)</f>
        <v>137</v>
      </c>
      <c r="W1181" s="20" t="str">
        <f>VLOOKUP(A1181,Database!A:M,13,FALSE)</f>
        <v>Terminé</v>
      </c>
      <c r="X1181" s="20">
        <f>VLOOKUP($A1181,Database!$A:$Y,20,FALSE)</f>
        <v>3</v>
      </c>
      <c r="Y1181" s="20">
        <f>VLOOKUP($A1181,Database!$A:$Y,21,FALSE)</f>
        <v>2</v>
      </c>
      <c r="Z1181" s="20">
        <f t="shared" si="108"/>
        <v>0</v>
      </c>
      <c r="AA1181" s="20">
        <f t="shared" ref="AA1181:AA1244" si="110">IF(OR(ISBLANK(P1181),ISBLANK(Q1181)),"",IF(OR(AND(P1181&gt;Q1181,X1181&gt;Y1181),AND(P1181=Q1181,X1181=Y1181),AND(P1181&lt;Q1181,X1181&lt;Y1181)),1,0))</f>
        <v>0</v>
      </c>
      <c r="AB1181" s="20">
        <f t="shared" ref="AB1181:AB1244" ca="1" si="111">IF(C1181&lt;NOW(),IF(AND(P1181&gt;Q1181,X1181&gt;Y1181),T1181,IF(AND(P1181=Q1181,X1181=Y1181),U1181,IF(AND(P1181&lt;Q1181,X1181&lt;Y1181),V1181,0))),"")</f>
        <v>0</v>
      </c>
      <c r="AC1181" s="20">
        <f t="shared" ref="AC1181:AC1244" ca="1" si="112">IF(AND(P1181=X1181,Q1181=Y1181,NOT(ISBLANK(P1181)),NOT(ISBLANK(Q1181)),NOT(ISBLANK(X1181)),NOT(ISBLANK(AB1181))),1,0)</f>
        <v>0</v>
      </c>
      <c r="AD1181" s="20" t="str">
        <f ca="1">IF(AC1181=0,"",IF(OR(ISBLANK(P1181),ISBLANK(Q1181)),"",IF(ISBLANK(VLOOKUP(A1181,Database!A:AA,22,FALSE)),"",VLOOKUP(A1181,Database!A:AA,22,FALSE))))</f>
        <v/>
      </c>
      <c r="AE1181" s="20">
        <f ca="1">IFERROR(
   IF(
     OR(ISBLANK(P1181),ISBLANK(Q1181)),
     "",
     IF(
       AND(AB1181&lt;&gt;"",OR(W1181="Terminé",W1181="En cours")),
       VLOOKUP(AD1181,Setup_ScoreExactBonus!A:D,4,FALSE),
       0
     )),
  0)</f>
        <v>0</v>
      </c>
      <c r="AF1181" s="21">
        <f t="shared" ref="AF1181:AF1244" ca="1" si="113">IFERROR(IF(OR(ISBLANK(P1181),ISBLANK(Q1181)),0,IF(AB1181&lt;&gt;"", AB1181 + IF(AC1181=1,AE1181, 0), "") * (S1181+1)),"")</f>
        <v>0</v>
      </c>
      <c r="AG1181" s="21">
        <f ca="1">SUMIFS(AF$2:AF1181,D$2:D1181,D1181)</f>
        <v>1527</v>
      </c>
    </row>
    <row r="1182" spans="1:33" hidden="1" x14ac:dyDescent="0.35">
      <c r="A1182" s="21">
        <f>IF(ISBLANK(B1182),"",COUNTIF(B$2:B1182,B1182))-1</f>
        <v>43</v>
      </c>
      <c r="B1182" s="27">
        <v>20</v>
      </c>
      <c r="C1182" s="10">
        <f>VLOOKUP($A1182+IF($A1182=0,1,0),Database!$A:$Y,7,FALSE)</f>
        <v>46196.083333333336</v>
      </c>
      <c r="D1182" s="21" t="str">
        <f>VLOOKUP(Pronostics!$B1182,Setup_MPP!$A:$G,3,FALSE)</f>
        <v>Anis_MaFihache</v>
      </c>
      <c r="E1182" s="21" t="str">
        <f>VLOOKUP(Pronostics!$B1182,Setup_MPP!$A:$G,2,FALSE)</f>
        <v>Anis LEBIK</v>
      </c>
      <c r="F1182" s="21" t="str">
        <f>VLOOKUP($B1182,Setup_MPP!$A:$E,4,FALSE)</f>
        <v>#60DC8C</v>
      </c>
      <c r="G1182" s="21" t="str">
        <f>VLOOKUP($B1182,Setup_MPP!$A:$E,5,FALSE)</f>
        <v>#22A34F</v>
      </c>
      <c r="H1182" s="21" t="str">
        <f>IFERROR(IF(AND(A1182&gt;=1,A1182&lt;=104),VLOOKUP($A1182,Location!$A:$J,6,FALSE),IF(A1182=0,"Avant l'ouverture",IF(OR(A1182=105,A1182=106),"Bonus"))),"")</f>
        <v>Tour 2</v>
      </c>
      <c r="I1182" s="21" t="str">
        <f>IF(LEFT(H1182,4)="Tour",VLOOKUP(A1182,Database!$A:$C,3,FALSE),"")</f>
        <v>I</v>
      </c>
      <c r="J1182" s="21" t="str">
        <f>VLOOKUP($A1182,Location!$A:$J,7,FALSE)</f>
        <v>Norvège</v>
      </c>
      <c r="K1182" s="21" t="str">
        <f>IFERROR(VLOOKUP(J1182,Setup_Team!$B:$C,2,FALSE), "TDB")</f>
        <v>NOR</v>
      </c>
      <c r="L1182" s="21" t="str">
        <f>VLOOKUP($A1182,Location!$A:$J,8,FALSE)</f>
        <v>Sénégal</v>
      </c>
      <c r="M1182" s="21" t="str">
        <f>IFERROR(VLOOKUP(L1182,Setup_Team!$B:$C,2,FALSE), "TDB")</f>
        <v>SEN</v>
      </c>
      <c r="N1182" s="21" t="str">
        <f>VLOOKUP($A1182,Location!$A:$J,9,FALSE)</f>
        <v>East Rutherford, New Jersey/New York</v>
      </c>
      <c r="O1182" s="21" t="str">
        <f>VLOOKUP($A1182,Location!$A:$J,10,FALSE)</f>
        <v>MetLife Stadium</v>
      </c>
      <c r="P1182" s="27">
        <v>2</v>
      </c>
      <c r="Q1182" s="27">
        <v>2</v>
      </c>
      <c r="R1182" s="27" t="str">
        <f t="shared" si="109"/>
        <v>2-2</v>
      </c>
      <c r="S1182" s="21">
        <v>0</v>
      </c>
      <c r="T1182" s="20">
        <f>VLOOKUP($A1182,Database!$A:$Y,10,FALSE)</f>
        <v>64</v>
      </c>
      <c r="U1182" s="20">
        <f>VLOOKUP($A1182,Database!$A:$Y,11,FALSE)</f>
        <v>105</v>
      </c>
      <c r="V1182" s="20">
        <f>VLOOKUP($A1182,Database!$A:$Y,12,FALSE)</f>
        <v>137</v>
      </c>
      <c r="W1182" s="20" t="str">
        <f>VLOOKUP(A1182,Database!A:M,13,FALSE)</f>
        <v>Terminé</v>
      </c>
      <c r="X1182" s="20">
        <f>VLOOKUP($A1182,Database!$A:$Y,20,FALSE)</f>
        <v>3</v>
      </c>
      <c r="Y1182" s="20">
        <f>VLOOKUP($A1182,Database!$A:$Y,21,FALSE)</f>
        <v>2</v>
      </c>
      <c r="Z1182" s="20">
        <f t="shared" si="108"/>
        <v>0</v>
      </c>
      <c r="AA1182" s="20">
        <f t="shared" si="110"/>
        <v>0</v>
      </c>
      <c r="AB1182" s="20">
        <f t="shared" ca="1" si="111"/>
        <v>0</v>
      </c>
      <c r="AC1182" s="20">
        <f t="shared" ca="1" si="112"/>
        <v>0</v>
      </c>
      <c r="AD1182" s="20" t="str">
        <f ca="1">IF(AC1182=0,"",IF(OR(ISBLANK(P1182),ISBLANK(Q1182)),"",IF(ISBLANK(VLOOKUP(A1182,Database!A:AA,22,FALSE)),"",VLOOKUP(A1182,Database!A:AA,22,FALSE))))</f>
        <v/>
      </c>
      <c r="AE1182" s="20">
        <f ca="1">IFERROR(
   IF(
     OR(ISBLANK(P1182),ISBLANK(Q1182)),
     "",
     IF(
       AND(AB1182&lt;&gt;"",OR(W1182="Terminé",W1182="En cours")),
       VLOOKUP(AD1182,Setup_ScoreExactBonus!A:D,4,FALSE),
       0
     )),
  0)</f>
        <v>0</v>
      </c>
      <c r="AF1182" s="21">
        <f t="shared" ca="1" si="113"/>
        <v>0</v>
      </c>
      <c r="AG1182" s="21">
        <f ca="1">SUMIFS(AF$2:AF1182,D$2:D1182,D1182)</f>
        <v>1673</v>
      </c>
    </row>
    <row r="1183" spans="1:33" hidden="1" x14ac:dyDescent="0.35">
      <c r="A1183" s="21">
        <f>IF(ISBLANK(B1183),"",COUNTIF(B$2:B1183,B1183))-1</f>
        <v>43</v>
      </c>
      <c r="B1183" s="27">
        <v>21</v>
      </c>
      <c r="C1183" s="10">
        <f>VLOOKUP($A1183+IF($A1183=0,1,0),Database!$A:$Y,7,FALSE)</f>
        <v>46196.083333333336</v>
      </c>
      <c r="D1183" s="21" t="str">
        <f>VLOOKUP(Pronostics!$B1183,Setup_MPP!$A:$G,3,FALSE)</f>
        <v>JUJULABOSS13</v>
      </c>
      <c r="E1183" s="21" t="str">
        <f>VLOOKUP(Pronostics!$B1183,Setup_MPP!$A:$G,2,FALSE)</f>
        <v>Julia BOUANAN</v>
      </c>
      <c r="F1183" s="21" t="str">
        <f>VLOOKUP($B1183,Setup_MPP!$A:$E,4,FALSE)</f>
        <v>#2FAEE0</v>
      </c>
      <c r="G1183" s="21" t="str">
        <f>VLOOKUP($B1183,Setup_MPP!$A:$E,5,FALSE)</f>
        <v>#BEA064</v>
      </c>
      <c r="H1183" s="21" t="str">
        <f>IFERROR(IF(AND(A1183&gt;=1,A1183&lt;=104),VLOOKUP($A1183,Location!$A:$J,6,FALSE),IF(A1183=0,"Avant l'ouverture",IF(OR(A1183=105,A1183=106),"Bonus"))),"")</f>
        <v>Tour 2</v>
      </c>
      <c r="I1183" s="21" t="str">
        <f>IF(LEFT(H1183,4)="Tour",VLOOKUP(A1183,Database!$A:$C,3,FALSE),"")</f>
        <v>I</v>
      </c>
      <c r="J1183" s="21" t="str">
        <f>VLOOKUP($A1183,Location!$A:$J,7,FALSE)</f>
        <v>Norvège</v>
      </c>
      <c r="K1183" s="21" t="str">
        <f>IFERROR(VLOOKUP(J1183,Setup_Team!$B:$C,2,FALSE), "TDB")</f>
        <v>NOR</v>
      </c>
      <c r="L1183" s="21" t="str">
        <f>VLOOKUP($A1183,Location!$A:$J,8,FALSE)</f>
        <v>Sénégal</v>
      </c>
      <c r="M1183" s="21" t="str">
        <f>IFERROR(VLOOKUP(L1183,Setup_Team!$B:$C,2,FALSE), "TDB")</f>
        <v>SEN</v>
      </c>
      <c r="N1183" s="21" t="str">
        <f>VLOOKUP($A1183,Location!$A:$J,9,FALSE)</f>
        <v>East Rutherford, New Jersey/New York</v>
      </c>
      <c r="O1183" s="21" t="str">
        <f>VLOOKUP($A1183,Location!$A:$J,10,FALSE)</f>
        <v>MetLife Stadium</v>
      </c>
      <c r="P1183" s="27">
        <v>2</v>
      </c>
      <c r="Q1183" s="27">
        <v>3</v>
      </c>
      <c r="R1183" s="27" t="str">
        <f t="shared" si="109"/>
        <v>2-3</v>
      </c>
      <c r="S1183" s="21">
        <v>0</v>
      </c>
      <c r="T1183" s="20">
        <f>VLOOKUP($A1183,Database!$A:$Y,10,FALSE)</f>
        <v>64</v>
      </c>
      <c r="U1183" s="20">
        <f>VLOOKUP($A1183,Database!$A:$Y,11,FALSE)</f>
        <v>105</v>
      </c>
      <c r="V1183" s="20">
        <f>VLOOKUP($A1183,Database!$A:$Y,12,FALSE)</f>
        <v>137</v>
      </c>
      <c r="W1183" s="20" t="str">
        <f>VLOOKUP(A1183,Database!A:M,13,FALSE)</f>
        <v>Terminé</v>
      </c>
      <c r="X1183" s="20">
        <f>VLOOKUP($A1183,Database!$A:$Y,20,FALSE)</f>
        <v>3</v>
      </c>
      <c r="Y1183" s="20">
        <f>VLOOKUP($A1183,Database!$A:$Y,21,FALSE)</f>
        <v>2</v>
      </c>
      <c r="Z1183" s="20">
        <f t="shared" si="108"/>
        <v>0</v>
      </c>
      <c r="AA1183" s="20">
        <f t="shared" si="110"/>
        <v>0</v>
      </c>
      <c r="AB1183" s="20">
        <f t="shared" ca="1" si="111"/>
        <v>0</v>
      </c>
      <c r="AC1183" s="20">
        <f t="shared" ca="1" si="112"/>
        <v>0</v>
      </c>
      <c r="AD1183" s="20" t="str">
        <f ca="1">IF(AC1183=0,"",IF(OR(ISBLANK(P1183),ISBLANK(Q1183)),"",IF(ISBLANK(VLOOKUP(A1183,Database!A:AA,22,FALSE)),"",VLOOKUP(A1183,Database!A:AA,22,FALSE))))</f>
        <v/>
      </c>
      <c r="AE1183" s="20">
        <f ca="1">IFERROR(
   IF(
     OR(ISBLANK(P1183),ISBLANK(Q1183)),
     "",
     IF(
       AND(AB1183&lt;&gt;"",OR(W1183="Terminé",W1183="En cours")),
       VLOOKUP(AD1183,Setup_ScoreExactBonus!A:D,4,FALSE),
       0
     )),
  0)</f>
        <v>0</v>
      </c>
      <c r="AF1183" s="21">
        <f t="shared" ca="1" si="113"/>
        <v>0</v>
      </c>
      <c r="AG1183" s="21">
        <f ca="1">SUMIFS(AF$2:AF1183,D$2:D1183,D1183)</f>
        <v>1333</v>
      </c>
    </row>
    <row r="1184" spans="1:33" hidden="1" x14ac:dyDescent="0.35">
      <c r="A1184" s="21">
        <f>IF(ISBLANK(B1184),"",COUNTIF(B$2:B1184,B1184))-1</f>
        <v>43</v>
      </c>
      <c r="B1184" s="27">
        <v>22</v>
      </c>
      <c r="C1184" s="10">
        <f>VLOOKUP($A1184+IF($A1184=0,1,0),Database!$A:$Y,7,FALSE)</f>
        <v>46196.083333333336</v>
      </c>
      <c r="D1184" s="21" t="str">
        <f>VLOOKUP(Pronostics!$B1184,Setup_MPP!$A:$G,3,FALSE)</f>
        <v>Jujumsrd</v>
      </c>
      <c r="E1184" s="21" t="str">
        <f>VLOOKUP(Pronostics!$B1184,Setup_MPP!$A:$G,2,FALSE)</f>
        <v>Julie Mansard</v>
      </c>
      <c r="F1184" s="21" t="str">
        <f>VLOOKUP($B1184,Setup_MPP!$A:$E,4,FALSE)</f>
        <v>#41DEF0</v>
      </c>
      <c r="G1184" s="21" t="str">
        <f>VLOOKUP($B1184,Setup_MPP!$A:$E,5,FALSE)</f>
        <v>#0BA6B7</v>
      </c>
      <c r="H1184" s="21" t="str">
        <f>IFERROR(IF(AND(A1184&gt;=1,A1184&lt;=104),VLOOKUP($A1184,Location!$A:$J,6,FALSE),IF(A1184=0,"Avant l'ouverture",IF(OR(A1184=105,A1184=106),"Bonus"))),"")</f>
        <v>Tour 2</v>
      </c>
      <c r="I1184" s="21" t="str">
        <f>IF(LEFT(H1184,4)="Tour",VLOOKUP(A1184,Database!$A:$C,3,FALSE),"")</f>
        <v>I</v>
      </c>
      <c r="J1184" s="21" t="str">
        <f>VLOOKUP($A1184,Location!$A:$J,7,FALSE)</f>
        <v>Norvège</v>
      </c>
      <c r="K1184" s="21" t="str">
        <f>IFERROR(VLOOKUP(J1184,Setup_Team!$B:$C,2,FALSE), "TDB")</f>
        <v>NOR</v>
      </c>
      <c r="L1184" s="21" t="str">
        <f>VLOOKUP($A1184,Location!$A:$J,8,FALSE)</f>
        <v>Sénégal</v>
      </c>
      <c r="M1184" s="21" t="str">
        <f>IFERROR(VLOOKUP(L1184,Setup_Team!$B:$C,2,FALSE), "TDB")</f>
        <v>SEN</v>
      </c>
      <c r="N1184" s="21" t="str">
        <f>VLOOKUP($A1184,Location!$A:$J,9,FALSE)</f>
        <v>East Rutherford, New Jersey/New York</v>
      </c>
      <c r="O1184" s="21" t="str">
        <f>VLOOKUP($A1184,Location!$A:$J,10,FALSE)</f>
        <v>MetLife Stadium</v>
      </c>
      <c r="P1184" s="27">
        <v>1</v>
      </c>
      <c r="Q1184" s="27">
        <v>1</v>
      </c>
      <c r="R1184" s="27" t="str">
        <f t="shared" si="109"/>
        <v>1-1</v>
      </c>
      <c r="S1184" s="21">
        <v>0</v>
      </c>
      <c r="T1184" s="20">
        <f>VLOOKUP($A1184,Database!$A:$Y,10,FALSE)</f>
        <v>64</v>
      </c>
      <c r="U1184" s="20">
        <f>VLOOKUP($A1184,Database!$A:$Y,11,FALSE)</f>
        <v>105</v>
      </c>
      <c r="V1184" s="20">
        <f>VLOOKUP($A1184,Database!$A:$Y,12,FALSE)</f>
        <v>137</v>
      </c>
      <c r="W1184" s="20" t="str">
        <f>VLOOKUP(A1184,Database!A:M,13,FALSE)</f>
        <v>Terminé</v>
      </c>
      <c r="X1184" s="20">
        <f>VLOOKUP($A1184,Database!$A:$Y,20,FALSE)</f>
        <v>3</v>
      </c>
      <c r="Y1184" s="20">
        <f>VLOOKUP($A1184,Database!$A:$Y,21,FALSE)</f>
        <v>2</v>
      </c>
      <c r="Z1184" s="20">
        <f t="shared" si="108"/>
        <v>0</v>
      </c>
      <c r="AA1184" s="20">
        <f t="shared" si="110"/>
        <v>0</v>
      </c>
      <c r="AB1184" s="20">
        <f t="shared" ca="1" si="111"/>
        <v>0</v>
      </c>
      <c r="AC1184" s="20">
        <f t="shared" ca="1" si="112"/>
        <v>0</v>
      </c>
      <c r="AD1184" s="20" t="str">
        <f ca="1">IF(AC1184=0,"",IF(OR(ISBLANK(P1184),ISBLANK(Q1184)),"",IF(ISBLANK(VLOOKUP(A1184,Database!A:AA,22,FALSE)),"",VLOOKUP(A1184,Database!A:AA,22,FALSE))))</f>
        <v/>
      </c>
      <c r="AE1184" s="20">
        <f ca="1">IFERROR(
   IF(
     OR(ISBLANK(P1184),ISBLANK(Q1184)),
     "",
     IF(
       AND(AB1184&lt;&gt;"",OR(W1184="Terminé",W1184="En cours")),
       VLOOKUP(AD1184,Setup_ScoreExactBonus!A:D,4,FALSE),
       0
     )),
  0)</f>
        <v>0</v>
      </c>
      <c r="AF1184" s="21">
        <f t="shared" ca="1" si="113"/>
        <v>0</v>
      </c>
      <c r="AG1184" s="21">
        <f ca="1">SUMIFS(AF$2:AF1184,D$2:D1184,D1184)</f>
        <v>1269</v>
      </c>
    </row>
    <row r="1185" spans="1:33" hidden="1" x14ac:dyDescent="0.35">
      <c r="A1185" s="21">
        <f>IF(ISBLANK(B1185),"",COUNTIF(B$2:B1185,B1185))-1</f>
        <v>43</v>
      </c>
      <c r="B1185" s="27">
        <v>23</v>
      </c>
      <c r="C1185" s="10">
        <f>VLOOKUP($A1185+IF($A1185=0,1,0),Database!$A:$Y,7,FALSE)</f>
        <v>46196.083333333336</v>
      </c>
      <c r="D1185" s="21" t="str">
        <f>VLOOKUP(Pronostics!$B1185,Setup_MPP!$A:$G,3,FALSE)</f>
        <v>DJUDJUPRONO</v>
      </c>
      <c r="E1185" s="21" t="str">
        <f>VLOOKUP(Pronostics!$B1185,Setup_MPP!$A:$G,2,FALSE)</f>
        <v>Juliette</v>
      </c>
      <c r="F1185" s="21" t="str">
        <f>VLOOKUP($B1185,Setup_MPP!$A:$E,4,FALSE)</f>
        <v>#F2A2A2</v>
      </c>
      <c r="G1185" s="21" t="str">
        <f>VLOOKUP($B1185,Setup_MPP!$A:$E,5,FALSE)</f>
        <v>#C25D5D</v>
      </c>
      <c r="H1185" s="21" t="str">
        <f>IFERROR(IF(AND(A1185&gt;=1,A1185&lt;=104),VLOOKUP($A1185,Location!$A:$J,6,FALSE),IF(A1185=0,"Avant l'ouverture",IF(OR(A1185=105,A1185=106),"Bonus"))),"")</f>
        <v>Tour 2</v>
      </c>
      <c r="I1185" s="21" t="str">
        <f>IF(LEFT(H1185,4)="Tour",VLOOKUP(A1185,Database!$A:$C,3,FALSE),"")</f>
        <v>I</v>
      </c>
      <c r="J1185" s="21" t="str">
        <f>VLOOKUP($A1185,Location!$A:$J,7,FALSE)</f>
        <v>Norvège</v>
      </c>
      <c r="K1185" s="21" t="str">
        <f>IFERROR(VLOOKUP(J1185,Setup_Team!$B:$C,2,FALSE), "TDB")</f>
        <v>NOR</v>
      </c>
      <c r="L1185" s="21" t="str">
        <f>VLOOKUP($A1185,Location!$A:$J,8,FALSE)</f>
        <v>Sénégal</v>
      </c>
      <c r="M1185" s="21" t="str">
        <f>IFERROR(VLOOKUP(L1185,Setup_Team!$B:$C,2,FALSE), "TDB")</f>
        <v>SEN</v>
      </c>
      <c r="N1185" s="21" t="str">
        <f>VLOOKUP($A1185,Location!$A:$J,9,FALSE)</f>
        <v>East Rutherford, New Jersey/New York</v>
      </c>
      <c r="O1185" s="21" t="str">
        <f>VLOOKUP($A1185,Location!$A:$J,10,FALSE)</f>
        <v>MetLife Stadium</v>
      </c>
      <c r="P1185" s="27">
        <v>3</v>
      </c>
      <c r="Q1185" s="27">
        <v>3</v>
      </c>
      <c r="R1185" s="27" t="str">
        <f t="shared" si="109"/>
        <v>3-3</v>
      </c>
      <c r="S1185" s="21">
        <v>0</v>
      </c>
      <c r="T1185" s="20">
        <f>VLOOKUP($A1185,Database!$A:$Y,10,FALSE)</f>
        <v>64</v>
      </c>
      <c r="U1185" s="20">
        <f>VLOOKUP($A1185,Database!$A:$Y,11,FALSE)</f>
        <v>105</v>
      </c>
      <c r="V1185" s="20">
        <f>VLOOKUP($A1185,Database!$A:$Y,12,FALSE)</f>
        <v>137</v>
      </c>
      <c r="W1185" s="20" t="str">
        <f>VLOOKUP(A1185,Database!A:M,13,FALSE)</f>
        <v>Terminé</v>
      </c>
      <c r="X1185" s="20">
        <f>VLOOKUP($A1185,Database!$A:$Y,20,FALSE)</f>
        <v>3</v>
      </c>
      <c r="Y1185" s="20">
        <f>VLOOKUP($A1185,Database!$A:$Y,21,FALSE)</f>
        <v>2</v>
      </c>
      <c r="Z1185" s="20">
        <f t="shared" si="108"/>
        <v>0</v>
      </c>
      <c r="AA1185" s="20">
        <f t="shared" si="110"/>
        <v>0</v>
      </c>
      <c r="AB1185" s="20">
        <f t="shared" ca="1" si="111"/>
        <v>0</v>
      </c>
      <c r="AC1185" s="20">
        <f t="shared" ca="1" si="112"/>
        <v>0</v>
      </c>
      <c r="AD1185" s="20" t="str">
        <f ca="1">IF(AC1185=0,"",IF(OR(ISBLANK(P1185),ISBLANK(Q1185)),"",IF(ISBLANK(VLOOKUP(A1185,Database!A:AA,22,FALSE)),"",VLOOKUP(A1185,Database!A:AA,22,FALSE))))</f>
        <v/>
      </c>
      <c r="AE1185" s="20">
        <f ca="1">IFERROR(
   IF(
     OR(ISBLANK(P1185),ISBLANK(Q1185)),
     "",
     IF(
       AND(AB1185&lt;&gt;"",OR(W1185="Terminé",W1185="En cours")),
       VLOOKUP(AD1185,Setup_ScoreExactBonus!A:D,4,FALSE),
       0
     )),
  0)</f>
        <v>0</v>
      </c>
      <c r="AF1185" s="21">
        <f t="shared" ca="1" si="113"/>
        <v>0</v>
      </c>
      <c r="AG1185" s="21">
        <f ca="1">SUMIFS(AF$2:AF1185,D$2:D1185,D1185)</f>
        <v>1175</v>
      </c>
    </row>
    <row r="1186" spans="1:33" hidden="1" x14ac:dyDescent="0.35">
      <c r="A1186" s="21">
        <f>IF(ISBLANK(B1186),"",COUNTIF(B$2:B1186,B1186))-1</f>
        <v>43</v>
      </c>
      <c r="B1186" s="27">
        <v>24</v>
      </c>
      <c r="C1186" s="10">
        <f>VLOOKUP($A1186+IF($A1186=0,1,0),Database!$A:$Y,7,FALSE)</f>
        <v>46196.083333333336</v>
      </c>
      <c r="D1186" s="21" t="str">
        <f>VLOOKUP(Pronostics!$B1186,Setup_MPP!$A:$G,3,FALSE)</f>
        <v>Samyaaaaaaaaaa</v>
      </c>
      <c r="E1186" s="21" t="str">
        <f>VLOOKUP(Pronostics!$B1186,Setup_MPP!$A:$G,2,FALSE)</f>
        <v>Samya ALAOUI</v>
      </c>
      <c r="F1186" s="21" t="str">
        <f>VLOOKUP($B1186,Setup_MPP!$A:$E,4,FALSE)</f>
        <v>#A2F2C7</v>
      </c>
      <c r="G1186" s="21" t="str">
        <f>VLOOKUP($B1186,Setup_MPP!$A:$E,5,FALSE)</f>
        <v>#5DC18C</v>
      </c>
      <c r="H1186" s="21" t="str">
        <f>IFERROR(IF(AND(A1186&gt;=1,A1186&lt;=104),VLOOKUP($A1186,Location!$A:$J,6,FALSE),IF(A1186=0,"Avant l'ouverture",IF(OR(A1186=105,A1186=106),"Bonus"))),"")</f>
        <v>Tour 2</v>
      </c>
      <c r="I1186" s="21" t="str">
        <f>IF(LEFT(H1186,4)="Tour",VLOOKUP(A1186,Database!$A:$C,3,FALSE),"")</f>
        <v>I</v>
      </c>
      <c r="J1186" s="21" t="str">
        <f>VLOOKUP($A1186,Location!$A:$J,7,FALSE)</f>
        <v>Norvège</v>
      </c>
      <c r="K1186" s="21" t="str">
        <f>IFERROR(VLOOKUP(J1186,Setup_Team!$B:$C,2,FALSE), "TDB")</f>
        <v>NOR</v>
      </c>
      <c r="L1186" s="21" t="str">
        <f>VLOOKUP($A1186,Location!$A:$J,8,FALSE)</f>
        <v>Sénégal</v>
      </c>
      <c r="M1186" s="21" t="str">
        <f>IFERROR(VLOOKUP(L1186,Setup_Team!$B:$C,2,FALSE), "TDB")</f>
        <v>SEN</v>
      </c>
      <c r="N1186" s="21" t="str">
        <f>VLOOKUP($A1186,Location!$A:$J,9,FALSE)</f>
        <v>East Rutherford, New Jersey/New York</v>
      </c>
      <c r="O1186" s="21" t="str">
        <f>VLOOKUP($A1186,Location!$A:$J,10,FALSE)</f>
        <v>MetLife Stadium</v>
      </c>
      <c r="P1186" s="27">
        <v>0</v>
      </c>
      <c r="Q1186" s="27">
        <v>2</v>
      </c>
      <c r="R1186" s="27" t="str">
        <f t="shared" si="109"/>
        <v>0-2</v>
      </c>
      <c r="S1186" s="21">
        <v>0</v>
      </c>
      <c r="T1186" s="20">
        <f>VLOOKUP($A1186,Database!$A:$Y,10,FALSE)</f>
        <v>64</v>
      </c>
      <c r="U1186" s="20">
        <f>VLOOKUP($A1186,Database!$A:$Y,11,FALSE)</f>
        <v>105</v>
      </c>
      <c r="V1186" s="20">
        <f>VLOOKUP($A1186,Database!$A:$Y,12,FALSE)</f>
        <v>137</v>
      </c>
      <c r="W1186" s="20" t="str">
        <f>VLOOKUP(A1186,Database!A:M,13,FALSE)</f>
        <v>Terminé</v>
      </c>
      <c r="X1186" s="20">
        <f>VLOOKUP($A1186,Database!$A:$Y,20,FALSE)</f>
        <v>3</v>
      </c>
      <c r="Y1186" s="20">
        <f>VLOOKUP($A1186,Database!$A:$Y,21,FALSE)</f>
        <v>2</v>
      </c>
      <c r="Z1186" s="20">
        <f t="shared" si="108"/>
        <v>0</v>
      </c>
      <c r="AA1186" s="20">
        <f t="shared" si="110"/>
        <v>0</v>
      </c>
      <c r="AB1186" s="20">
        <f t="shared" ca="1" si="111"/>
        <v>0</v>
      </c>
      <c r="AC1186" s="20">
        <f t="shared" ca="1" si="112"/>
        <v>0</v>
      </c>
      <c r="AD1186" s="20" t="str">
        <f ca="1">IF(AC1186=0,"",IF(OR(ISBLANK(P1186),ISBLANK(Q1186)),"",IF(ISBLANK(VLOOKUP(A1186,Database!A:AA,22,FALSE)),"",VLOOKUP(A1186,Database!A:AA,22,FALSE))))</f>
        <v/>
      </c>
      <c r="AE1186" s="20">
        <f ca="1">IFERROR(
   IF(
     OR(ISBLANK(P1186),ISBLANK(Q1186)),
     "",
     IF(
       AND(AB1186&lt;&gt;"",OR(W1186="Terminé",W1186="En cours")),
       VLOOKUP(AD1186,Setup_ScoreExactBonus!A:D,4,FALSE),
       0
     )),
  0)</f>
        <v>0</v>
      </c>
      <c r="AF1186" s="21">
        <f t="shared" ca="1" si="113"/>
        <v>0</v>
      </c>
      <c r="AG1186" s="21">
        <f ca="1">SUMIFS(AF$2:AF1186,D$2:D1186,D1186)</f>
        <v>1890</v>
      </c>
    </row>
    <row r="1187" spans="1:33" hidden="1" x14ac:dyDescent="0.35">
      <c r="A1187" s="21">
        <f>IF(ISBLANK(B1187),"",COUNTIF(B$2:B1187,B1187))-1</f>
        <v>43</v>
      </c>
      <c r="B1187" s="27">
        <v>25</v>
      </c>
      <c r="C1187" s="10">
        <f>VLOOKUP($A1187+IF($A1187=0,1,0),Database!$A:$Y,7,FALSE)</f>
        <v>46196.083333333336</v>
      </c>
      <c r="D1187" s="21" t="str">
        <f>VLOOKUP(Pronostics!$B1187,Setup_MPP!$A:$G,3,FALSE)</f>
        <v>leaw0808</v>
      </c>
      <c r="E1187" s="21" t="str">
        <f>VLOOKUP(Pronostics!$B1187,Setup_MPP!$A:$G,2,FALSE)</f>
        <v>Léa WALOCQ</v>
      </c>
      <c r="F1187" s="21" t="str">
        <f>VLOOKUP($B1187,Setup_MPP!$A:$E,4,FALSE)</f>
        <v>#D1B9EB</v>
      </c>
      <c r="G1187" s="21" t="str">
        <f>VLOOKUP($B1187,Setup_MPP!$A:$E,5,FALSE)</f>
        <v>#B58BC7</v>
      </c>
      <c r="H1187" s="21" t="str">
        <f>IFERROR(IF(AND(A1187&gt;=1,A1187&lt;=104),VLOOKUP($A1187,Location!$A:$J,6,FALSE),IF(A1187=0,"Avant l'ouverture",IF(OR(A1187=105,A1187=106),"Bonus"))),"")</f>
        <v>Tour 2</v>
      </c>
      <c r="I1187" s="21" t="str">
        <f>IF(LEFT(H1187,4)="Tour",VLOOKUP(A1187,Database!$A:$C,3,FALSE),"")</f>
        <v>I</v>
      </c>
      <c r="J1187" s="21" t="str">
        <f>VLOOKUP($A1187,Location!$A:$J,7,FALSE)</f>
        <v>Norvège</v>
      </c>
      <c r="K1187" s="21" t="str">
        <f>IFERROR(VLOOKUP(J1187,Setup_Team!$B:$C,2,FALSE), "TDB")</f>
        <v>NOR</v>
      </c>
      <c r="L1187" s="21" t="str">
        <f>VLOOKUP($A1187,Location!$A:$J,8,FALSE)</f>
        <v>Sénégal</v>
      </c>
      <c r="M1187" s="21" t="str">
        <f>IFERROR(VLOOKUP(L1187,Setup_Team!$B:$C,2,FALSE), "TDB")</f>
        <v>SEN</v>
      </c>
      <c r="N1187" s="21" t="str">
        <f>VLOOKUP($A1187,Location!$A:$J,9,FALSE)</f>
        <v>East Rutherford, New Jersey/New York</v>
      </c>
      <c r="O1187" s="21" t="str">
        <f>VLOOKUP($A1187,Location!$A:$J,10,FALSE)</f>
        <v>MetLife Stadium</v>
      </c>
      <c r="P1187" s="27">
        <v>2</v>
      </c>
      <c r="Q1187" s="27">
        <v>2</v>
      </c>
      <c r="R1187" s="27" t="str">
        <f t="shared" si="109"/>
        <v>2-2</v>
      </c>
      <c r="S1187" s="21">
        <v>0</v>
      </c>
      <c r="T1187" s="20">
        <f>VLOOKUP($A1187,Database!$A:$Y,10,FALSE)</f>
        <v>64</v>
      </c>
      <c r="U1187" s="20">
        <f>VLOOKUP($A1187,Database!$A:$Y,11,FALSE)</f>
        <v>105</v>
      </c>
      <c r="V1187" s="20">
        <f>VLOOKUP($A1187,Database!$A:$Y,12,FALSE)</f>
        <v>137</v>
      </c>
      <c r="W1187" s="20" t="str">
        <f>VLOOKUP(A1187,Database!A:M,13,FALSE)</f>
        <v>Terminé</v>
      </c>
      <c r="X1187" s="20">
        <f>VLOOKUP($A1187,Database!$A:$Y,20,FALSE)</f>
        <v>3</v>
      </c>
      <c r="Y1187" s="20">
        <f>VLOOKUP($A1187,Database!$A:$Y,21,FALSE)</f>
        <v>2</v>
      </c>
      <c r="Z1187" s="20">
        <f t="shared" si="108"/>
        <v>0</v>
      </c>
      <c r="AA1187" s="20">
        <f t="shared" si="110"/>
        <v>0</v>
      </c>
      <c r="AB1187" s="20">
        <f t="shared" ca="1" si="111"/>
        <v>0</v>
      </c>
      <c r="AC1187" s="20">
        <f t="shared" ca="1" si="112"/>
        <v>0</v>
      </c>
      <c r="AD1187" s="20" t="str">
        <f ca="1">IF(AC1187=0,"",IF(OR(ISBLANK(P1187),ISBLANK(Q1187)),"",IF(ISBLANK(VLOOKUP(A1187,Database!A:AA,22,FALSE)),"",VLOOKUP(A1187,Database!A:AA,22,FALSE))))</f>
        <v/>
      </c>
      <c r="AE1187" s="20">
        <f ca="1">IFERROR(
   IF(
     OR(ISBLANK(P1187),ISBLANK(Q1187)),
     "",
     IF(
       AND(AB1187&lt;&gt;"",OR(W1187="Terminé",W1187="En cours")),
       VLOOKUP(AD1187,Setup_ScoreExactBonus!A:D,4,FALSE),
       0
     )),
  0)</f>
        <v>0</v>
      </c>
      <c r="AF1187" s="21">
        <f t="shared" ca="1" si="113"/>
        <v>0</v>
      </c>
      <c r="AG1187" s="21">
        <f ca="1">SUMIFS(AF$2:AF1187,D$2:D1187,D1187)</f>
        <v>1649</v>
      </c>
    </row>
    <row r="1188" spans="1:33" hidden="1" x14ac:dyDescent="0.35">
      <c r="A1188" s="21">
        <f>IF(ISBLANK(B1188),"",COUNTIF(B$2:B1188,B1188))-1</f>
        <v>43</v>
      </c>
      <c r="B1188" s="27">
        <v>26</v>
      </c>
      <c r="C1188" s="10">
        <v>46184.875</v>
      </c>
      <c r="D1188" s="21" t="str">
        <f>VLOOKUP(Pronostics!$B1188,Setup_MPP!$A:$G,3,FALSE)</f>
        <v>Mohamad#5GGG1</v>
      </c>
      <c r="E1188" s="21" t="str">
        <f>VLOOKUP(Pronostics!$B1188,Setup_MPP!$A:$G,2,FALSE)</f>
        <v>Mohamad EL KAWAS</v>
      </c>
      <c r="F1188" s="21" t="str">
        <f>VLOOKUP($B1188,Setup_MPP!$A:$E,4,FALSE)</f>
        <v>#EB8787</v>
      </c>
      <c r="G1188" s="21" t="str">
        <f>VLOOKUP($B1188,Setup_MPP!$A:$E,5,FALSE)</f>
        <v>#368E2C</v>
      </c>
      <c r="H1188" s="21" t="str">
        <f>IFERROR(IF(AND(A1188&gt;=1,A1188&lt;=104),VLOOKUP($A1188,Location!$A:$J,6,FALSE),IF(A1188=0,"Avant l'ouverture",IF(OR(A1188=105,A1188=106),"Bonus"))),"")</f>
        <v>Tour 2</v>
      </c>
      <c r="I1188" s="21" t="str">
        <f>IF(LEFT(H1188,4)="Tour",VLOOKUP(A1188,Database!$A:$C,3,FALSE),"")</f>
        <v>I</v>
      </c>
      <c r="J1188" s="21" t="str">
        <f>VLOOKUP($A1188,Location!$A:$J,7,FALSE)</f>
        <v>Norvège</v>
      </c>
      <c r="K1188" s="21" t="str">
        <f>IFERROR(VLOOKUP(J1188,Setup_Team!$B:$C,2,FALSE), "TDB")</f>
        <v>NOR</v>
      </c>
      <c r="L1188" s="21" t="str">
        <f>VLOOKUP($A1188,Location!$A:$J,8,FALSE)</f>
        <v>Sénégal</v>
      </c>
      <c r="M1188" s="21" t="str">
        <f>IFERROR(VLOOKUP(L1188,Setup_Team!$B:$C,2,FALSE), "TDB")</f>
        <v>SEN</v>
      </c>
      <c r="P1188" s="21">
        <v>1</v>
      </c>
      <c r="Q1188" s="21">
        <v>2</v>
      </c>
      <c r="R1188" s="27" t="str">
        <f t="shared" si="109"/>
        <v>1-2</v>
      </c>
      <c r="S1188" s="21">
        <v>0</v>
      </c>
      <c r="T1188" s="20">
        <f>VLOOKUP($A1188,Database!$A:$Y,10,FALSE)</f>
        <v>64</v>
      </c>
      <c r="U1188" s="20">
        <f>VLOOKUP($A1188,Database!$A:$Y,11,FALSE)</f>
        <v>105</v>
      </c>
      <c r="V1188" s="20">
        <f>VLOOKUP($A1188,Database!$A:$Y,12,FALSE)</f>
        <v>137</v>
      </c>
      <c r="W1188" s="20" t="str">
        <f>VLOOKUP(A1188,Database!A:M,13,FALSE)</f>
        <v>Terminé</v>
      </c>
      <c r="X1188" s="20">
        <f>VLOOKUP($A1188,Database!$A:$Y,20,FALSE)</f>
        <v>3</v>
      </c>
      <c r="Y1188" s="20">
        <f>VLOOKUP($A1188,Database!$A:$Y,21,FALSE)</f>
        <v>2</v>
      </c>
      <c r="Z1188" s="20">
        <f t="shared" si="108"/>
        <v>0</v>
      </c>
      <c r="AA1188" s="20">
        <f t="shared" si="110"/>
        <v>0</v>
      </c>
      <c r="AB1188" s="20">
        <f t="shared" ca="1" si="111"/>
        <v>0</v>
      </c>
      <c r="AC1188" s="20">
        <f t="shared" ca="1" si="112"/>
        <v>0</v>
      </c>
      <c r="AD1188" s="20" t="str">
        <f ca="1">IF(AC1188=0,"",IF(OR(ISBLANK(P1188),ISBLANK(Q1188)),"",IF(ISBLANK(VLOOKUP(A1188,Database!A:AA,22,FALSE)),"",VLOOKUP(A1188,Database!A:AA,22,FALSE))))</f>
        <v/>
      </c>
      <c r="AE1188" s="20">
        <f ca="1">IFERROR(
   IF(
     OR(ISBLANK(P1188),ISBLANK(Q1188)),
     "",
     IF(
       AND(AB1188&lt;&gt;"",OR(W1188="Terminé",W1188="En cours")),
       VLOOKUP(AD1188,Setup_ScoreExactBonus!A:D,4,FALSE),
       0
     )),
  0)</f>
        <v>0</v>
      </c>
      <c r="AF1188" s="21">
        <f t="shared" ca="1" si="113"/>
        <v>0</v>
      </c>
      <c r="AG1188" s="21">
        <f ca="1">SUMIFS(AF$2:AF1188,D$2:D1188,D1188)</f>
        <v>989</v>
      </c>
    </row>
    <row r="1189" spans="1:33" hidden="1" x14ac:dyDescent="0.35">
      <c r="A1189" s="21">
        <f>IF(ISBLANK(B1189),"",COUNTIF(B$2:B1189,B1189))-1</f>
        <v>43</v>
      </c>
      <c r="B1189" s="27">
        <v>27</v>
      </c>
      <c r="C1189" s="10">
        <f>VLOOKUP($A1189+IF($A1189=0,1,0),Database!$A:$Y,7,FALSE)</f>
        <v>46196.083333333336</v>
      </c>
      <c r="D1189" s="21" t="str">
        <f>VLOOKUP(Pronostics!$B1189,Setup_MPP!$A:$G,3,FALSE)</f>
        <v>maryemkappa</v>
      </c>
      <c r="E1189" s="21" t="str">
        <f>VLOOKUP(Pronostics!$B1189,Setup_MPP!$A:$G,2,FALSE)</f>
        <v>Maryem GUIZANI</v>
      </c>
      <c r="F1189" s="21" t="str">
        <f>VLOOKUP($B1189,Setup_MPP!$A:$E,4,FALSE)</f>
        <v>#BCA2F4</v>
      </c>
      <c r="G1189" s="21" t="str">
        <f>VLOOKUP($B1189,Setup_MPP!$A:$E,5,FALSE)</f>
        <v>#6D3DD5</v>
      </c>
      <c r="H1189" s="21" t="str">
        <f>IFERROR(IF(AND(A1189&gt;=1,A1189&lt;=104),VLOOKUP($A1189,Location!$A:$J,6,FALSE),IF(A1189=0,"Avant l'ouverture",IF(OR(A1189=105,A1189=106),"Bonus"))),"")</f>
        <v>Tour 2</v>
      </c>
      <c r="I1189" s="21" t="str">
        <f>IF(LEFT(H1189,4)="Tour",VLOOKUP(A1189,Database!$A:$C,3,FALSE),"")</f>
        <v>I</v>
      </c>
      <c r="J1189" s="21" t="str">
        <f>VLOOKUP($A1189,Location!$A:$J,7,FALSE)</f>
        <v>Norvège</v>
      </c>
      <c r="K1189" s="21" t="str">
        <f>IFERROR(VLOOKUP(J1189,Setup_Team!$B:$C,2,FALSE), "TDB")</f>
        <v>NOR</v>
      </c>
      <c r="L1189" s="21" t="str">
        <f>VLOOKUP($A1189,Location!$A:$J,8,FALSE)</f>
        <v>Sénégal</v>
      </c>
      <c r="M1189" s="21" t="str">
        <f>IFERROR(VLOOKUP(L1189,Setup_Team!$B:$C,2,FALSE), "TDB")</f>
        <v>SEN</v>
      </c>
      <c r="P1189" s="21">
        <v>3</v>
      </c>
      <c r="Q1189" s="21">
        <v>0</v>
      </c>
      <c r="R1189" s="27" t="str">
        <f t="shared" si="109"/>
        <v>3-0</v>
      </c>
      <c r="S1189" s="21">
        <v>0</v>
      </c>
      <c r="T1189" s="20">
        <f>VLOOKUP($A1189,Database!$A:$Y,10,FALSE)</f>
        <v>64</v>
      </c>
      <c r="U1189" s="20">
        <f>VLOOKUP($A1189,Database!$A:$Y,11,FALSE)</f>
        <v>105</v>
      </c>
      <c r="V1189" s="20">
        <f>VLOOKUP($A1189,Database!$A:$Y,12,FALSE)</f>
        <v>137</v>
      </c>
      <c r="W1189" s="20" t="str">
        <f>VLOOKUP(A1189,Database!A:M,13,FALSE)</f>
        <v>Terminé</v>
      </c>
      <c r="X1189" s="20">
        <f>VLOOKUP($A1189,Database!$A:$Y,20,FALSE)</f>
        <v>3</v>
      </c>
      <c r="Y1189" s="20">
        <f>VLOOKUP($A1189,Database!$A:$Y,21,FALSE)</f>
        <v>2</v>
      </c>
      <c r="Z1189" s="20">
        <f t="shared" si="108"/>
        <v>0</v>
      </c>
      <c r="AA1189" s="20">
        <f t="shared" si="110"/>
        <v>1</v>
      </c>
      <c r="AB1189" s="20">
        <f t="shared" ca="1" si="111"/>
        <v>64</v>
      </c>
      <c r="AC1189" s="20">
        <f t="shared" ca="1" si="112"/>
        <v>0</v>
      </c>
      <c r="AD1189" s="20" t="str">
        <f ca="1">IF(AC1189=0,"",IF(OR(ISBLANK(P1189),ISBLANK(Q1189)),"",IF(ISBLANK(VLOOKUP(A1189,Database!A:AA,22,FALSE)),"",VLOOKUP(A1189,Database!A:AA,22,FALSE))))</f>
        <v/>
      </c>
      <c r="AE1189" s="20">
        <f ca="1">IFERROR(
   IF(
     OR(ISBLANK(P1189),ISBLANK(Q1189)),
     "",
     IF(
       AND(AB1189&lt;&gt;"",OR(W1189="Terminé",W1189="En cours")),
       VLOOKUP(AD1189,Setup_ScoreExactBonus!A:D,4,FALSE),
       0
     )),
  0)</f>
        <v>0</v>
      </c>
      <c r="AF1189" s="21">
        <f t="shared" ca="1" si="113"/>
        <v>64</v>
      </c>
      <c r="AG1189" s="21">
        <f ca="1">SUMIFS(AF$2:AF1189,D$2:D1189,D1189)</f>
        <v>792</v>
      </c>
    </row>
    <row r="1190" spans="1:33" hidden="1" x14ac:dyDescent="0.35">
      <c r="A1190" s="21">
        <f>IF(ISBLANK(B1190),"",COUNTIF(B$2:B1190,B1190))-1</f>
        <v>44</v>
      </c>
      <c r="B1190" s="27">
        <v>1</v>
      </c>
      <c r="C1190" s="10">
        <f>VLOOKUP($A1190+IF($A1190=0,1,0),Database!$A:$Y,7,FALSE)</f>
        <v>46196.208333333336</v>
      </c>
      <c r="D1190" s="21" t="str">
        <f>VLOOKUP(Pronostics!$B1190,Setup_MPP!$A:$G,3,FALSE)</f>
        <v>_Nicolas_LM_</v>
      </c>
      <c r="E1190" s="21" t="str">
        <f>VLOOKUP(Pronostics!$B1190,Setup_MPP!$A:$G,2,FALSE)</f>
        <v>Nicolas LE MOUEL</v>
      </c>
      <c r="F1190" s="21" t="str">
        <f>VLOOKUP($B1190,Setup_MPP!$A:$E,4,FALSE)</f>
        <v>#F7C79D</v>
      </c>
      <c r="G1190" s="21" t="str">
        <f>VLOOKUP($B1190,Setup_MPP!$A:$E,5,FALSE)</f>
        <v>#FFBE85</v>
      </c>
      <c r="H1190" s="21" t="str">
        <f>IFERROR(IF(AND(A1190&gt;=1,A1190&lt;=104),VLOOKUP($A1190,Location!$A:$J,6,FALSE),IF(A1190=0,"Avant l'ouverture",IF(OR(A1190=105,A1190=106),"Bonus"))),"")</f>
        <v>Tour 2</v>
      </c>
      <c r="I1190" s="21" t="str">
        <f>IF(LEFT(H1190,4)="Tour",VLOOKUP(A1190,Database!$A:$C,3,FALSE),"")</f>
        <v>J</v>
      </c>
      <c r="J1190" s="21" t="str">
        <f>VLOOKUP($A1190,Location!$A:$J,7,FALSE)</f>
        <v>Jordanie</v>
      </c>
      <c r="K1190" s="21" t="str">
        <f>IFERROR(VLOOKUP(J1190,Setup_Team!$B:$C,2,FALSE), "TDB")</f>
        <v>JOR</v>
      </c>
      <c r="L1190" s="21" t="str">
        <f>VLOOKUP($A1190,Location!$A:$J,8,FALSE)</f>
        <v>Algérie</v>
      </c>
      <c r="M1190" s="21" t="str">
        <f>IFERROR(VLOOKUP(L1190,Setup_Team!$B:$C,2,FALSE), "TDB")</f>
        <v>ALG</v>
      </c>
      <c r="N1190" s="21" t="str">
        <f>VLOOKUP($A1190,Location!$A:$J,9,FALSE)</f>
        <v>Santa Clara, Californie</v>
      </c>
      <c r="O1190" s="21" t="str">
        <f>VLOOKUP($A1190,Location!$A:$J,10,FALSE)</f>
        <v>Levi's Stadium</v>
      </c>
      <c r="P1190" s="27">
        <v>2</v>
      </c>
      <c r="Q1190" s="27">
        <v>2</v>
      </c>
      <c r="R1190" s="27" t="str">
        <f t="shared" si="109"/>
        <v>2-2</v>
      </c>
      <c r="S1190" s="21">
        <v>0</v>
      </c>
      <c r="T1190" s="20">
        <f>VLOOKUP($A1190,Database!$A:$Y,10,FALSE)</f>
        <v>152</v>
      </c>
      <c r="U1190" s="20">
        <f>VLOOKUP($A1190,Database!$A:$Y,11,FALSE)</f>
        <v>139</v>
      </c>
      <c r="V1190" s="20">
        <f>VLOOKUP($A1190,Database!$A:$Y,12,FALSE)</f>
        <v>67</v>
      </c>
      <c r="W1190" s="20" t="str">
        <f>VLOOKUP(A1190,Database!A:M,13,FALSE)</f>
        <v>Terminé</v>
      </c>
      <c r="X1190" s="20">
        <f>VLOOKUP($A1190,Database!$A:$Y,20,FALSE)</f>
        <v>1</v>
      </c>
      <c r="Y1190" s="20">
        <f>VLOOKUP($A1190,Database!$A:$Y,21,FALSE)</f>
        <v>2</v>
      </c>
      <c r="Z1190" s="20">
        <f t="shared" si="108"/>
        <v>0</v>
      </c>
      <c r="AA1190" s="20">
        <f t="shared" si="110"/>
        <v>0</v>
      </c>
      <c r="AB1190" s="20">
        <f t="shared" ca="1" si="111"/>
        <v>0</v>
      </c>
      <c r="AC1190" s="20">
        <f t="shared" ca="1" si="112"/>
        <v>0</v>
      </c>
      <c r="AD1190" s="20" t="str">
        <f ca="1">IF(AC1190=0,"",IF(OR(ISBLANK(P1190),ISBLANK(Q1190)),"",IF(ISBLANK(VLOOKUP(A1190,Database!A:AA,22,FALSE)),"",VLOOKUP(A1190,Database!A:AA,22,FALSE))))</f>
        <v/>
      </c>
      <c r="AE1190" s="20">
        <f ca="1">IFERROR(
   IF(
     OR(ISBLANK(P1190),ISBLANK(Q1190)),
     "",
     IF(
       AND(AB1190&lt;&gt;"",OR(W1190="Terminé",W1190="En cours")),
       VLOOKUP(AD1190,Setup_ScoreExactBonus!A:D,4,FALSE),
       0
     )),
  0)</f>
        <v>0</v>
      </c>
      <c r="AF1190" s="21">
        <f t="shared" ca="1" si="113"/>
        <v>0</v>
      </c>
      <c r="AG1190" s="21">
        <f ca="1">SUMIFS(AF$2:AF1190,D$2:D1190,D1190)</f>
        <v>1580</v>
      </c>
    </row>
    <row r="1191" spans="1:33" hidden="1" x14ac:dyDescent="0.35">
      <c r="A1191" s="21">
        <f>IF(ISBLANK(B1191),"",COUNTIF(B$2:B1191,B1191))-1</f>
        <v>44</v>
      </c>
      <c r="B1191" s="27">
        <v>2</v>
      </c>
      <c r="C1191" s="10">
        <f>VLOOKUP($A1191+IF($A1191=0,1,0),Database!$A:$Y,7,FALSE)</f>
        <v>46196.208333333336</v>
      </c>
      <c r="D1191" s="21" t="str">
        <f>VLOOKUP(Pronostics!$B1191,Setup_MPP!$A:$G,3,FALSE)</f>
        <v>leaelaz</v>
      </c>
      <c r="E1191" s="21" t="str">
        <f>VLOOKUP(Pronostics!$B1191,Setup_MPP!$A:$G,2,FALSE)</f>
        <v>Léa EL ASERY</v>
      </c>
      <c r="F1191" s="21" t="str">
        <f>VLOOKUP($B1191,Setup_MPP!$A:$E,4,FALSE)</f>
        <v>#FFBEBE</v>
      </c>
      <c r="G1191" s="21" t="str">
        <f>VLOOKUP($B1191,Setup_MPP!$A:$E,5,FALSE)</f>
        <v>#DF6868</v>
      </c>
      <c r="H1191" s="21" t="str">
        <f>IFERROR(IF(AND(A1191&gt;=1,A1191&lt;=104),VLOOKUP($A1191,Location!$A:$J,6,FALSE),IF(A1191=0,"Avant l'ouverture",IF(OR(A1191=105,A1191=106),"Bonus"))),"")</f>
        <v>Tour 2</v>
      </c>
      <c r="I1191" s="21" t="str">
        <f>IF(LEFT(H1191,4)="Tour",VLOOKUP(A1191,Database!$A:$C,3,FALSE),"")</f>
        <v>J</v>
      </c>
      <c r="J1191" s="21" t="str">
        <f>VLOOKUP($A1191,Location!$A:$J,7,FALSE)</f>
        <v>Jordanie</v>
      </c>
      <c r="K1191" s="21" t="str">
        <f>IFERROR(VLOOKUP(J1191,Setup_Team!$B:$C,2,FALSE), "TDB")</f>
        <v>JOR</v>
      </c>
      <c r="L1191" s="21" t="str">
        <f>VLOOKUP($A1191,Location!$A:$J,8,FALSE)</f>
        <v>Algérie</v>
      </c>
      <c r="M1191" s="21" t="str">
        <f>IFERROR(VLOOKUP(L1191,Setup_Team!$B:$C,2,FALSE), "TDB")</f>
        <v>ALG</v>
      </c>
      <c r="N1191" s="21" t="str">
        <f>VLOOKUP($A1191,Location!$A:$J,9,FALSE)</f>
        <v>Santa Clara, Californie</v>
      </c>
      <c r="O1191" s="21" t="str">
        <f>VLOOKUP($A1191,Location!$A:$J,10,FALSE)</f>
        <v>Levi's Stadium</v>
      </c>
      <c r="P1191" s="27">
        <v>1</v>
      </c>
      <c r="Q1191" s="27">
        <v>2</v>
      </c>
      <c r="R1191" s="27" t="str">
        <f t="shared" si="109"/>
        <v>1-2</v>
      </c>
      <c r="S1191" s="21">
        <v>0</v>
      </c>
      <c r="T1191" s="20">
        <f>VLOOKUP($A1191,Database!$A:$Y,10,FALSE)</f>
        <v>152</v>
      </c>
      <c r="U1191" s="20">
        <f>VLOOKUP($A1191,Database!$A:$Y,11,FALSE)</f>
        <v>139</v>
      </c>
      <c r="V1191" s="20">
        <f>VLOOKUP($A1191,Database!$A:$Y,12,FALSE)</f>
        <v>67</v>
      </c>
      <c r="W1191" s="20" t="str">
        <f>VLOOKUP(A1191,Database!A:M,13,FALSE)</f>
        <v>Terminé</v>
      </c>
      <c r="X1191" s="20">
        <f>VLOOKUP($A1191,Database!$A:$Y,20,FALSE)</f>
        <v>1</v>
      </c>
      <c r="Y1191" s="20">
        <f>VLOOKUP($A1191,Database!$A:$Y,21,FALSE)</f>
        <v>2</v>
      </c>
      <c r="Z1191" s="20">
        <f t="shared" si="108"/>
        <v>0</v>
      </c>
      <c r="AA1191" s="20">
        <f t="shared" si="110"/>
        <v>1</v>
      </c>
      <c r="AB1191" s="20">
        <f t="shared" ca="1" si="111"/>
        <v>67</v>
      </c>
      <c r="AC1191" s="20">
        <f t="shared" ca="1" si="112"/>
        <v>1</v>
      </c>
      <c r="AD1191" s="20" t="str">
        <f ca="1">IF(AC1191=0,"",IF(OR(ISBLANK(P1191),ISBLANK(Q1191)),"",IF(ISBLANK(VLOOKUP(A1191,Database!A:AA,22,FALSE)),"",VLOOKUP(A1191,Database!A:AA,22,FALSE))))</f>
        <v>Rare</v>
      </c>
      <c r="AE1191" s="20">
        <f ca="1">IFERROR(
   IF(
     OR(ISBLANK(P1191),ISBLANK(Q1191)),
     "",
     IF(
       AND(AB1191&lt;&gt;"",OR(W1191="Terminé",W1191="En cours")),
       VLOOKUP(AD1191,Setup_ScoreExactBonus!A:D,4,FALSE),
       0
     )),
  0)</f>
        <v>30</v>
      </c>
      <c r="AF1191" s="21">
        <f t="shared" ca="1" si="113"/>
        <v>97</v>
      </c>
      <c r="AG1191" s="21">
        <f ca="1">SUMIFS(AF$2:AF1191,D$2:D1191,D1191)</f>
        <v>1809</v>
      </c>
    </row>
    <row r="1192" spans="1:33" hidden="1" x14ac:dyDescent="0.35">
      <c r="A1192" s="21">
        <f>IF(ISBLANK(B1192),"",COUNTIF(B$2:B1192,B1192))-1</f>
        <v>44</v>
      </c>
      <c r="B1192" s="27">
        <v>3</v>
      </c>
      <c r="C1192" s="10">
        <f>VLOOKUP($A1192+IF($A1192=0,1,0),Database!$A:$Y,7,FALSE)</f>
        <v>46196.208333333336</v>
      </c>
      <c r="D1192" s="21" t="str">
        <f>VLOOKUP(Pronostics!$B1192,Setup_MPP!$A:$G,3,FALSE)</f>
        <v>PasMetalleux</v>
      </c>
      <c r="E1192" s="21" t="str">
        <f>VLOOKUP(Pronostics!$B1192,Setup_MPP!$A:$G,2,FALSE)</f>
        <v>Elwenn JOUBREL</v>
      </c>
      <c r="F1192" s="21" t="str">
        <f>VLOOKUP($B1192,Setup_MPP!$A:$E,4,FALSE)</f>
        <v>#F5C7FC</v>
      </c>
      <c r="G1192" s="21" t="str">
        <f>VLOOKUP($B1192,Setup_MPP!$A:$E,5,FALSE)</f>
        <v>#C489CF</v>
      </c>
      <c r="H1192" s="21" t="str">
        <f>IFERROR(IF(AND(A1192&gt;=1,A1192&lt;=104),VLOOKUP($A1192,Location!$A:$J,6,FALSE),IF(A1192=0,"Avant l'ouverture",IF(OR(A1192=105,A1192=106),"Bonus"))),"")</f>
        <v>Tour 2</v>
      </c>
      <c r="I1192" s="21" t="str">
        <f>IF(LEFT(H1192,4)="Tour",VLOOKUP(A1192,Database!$A:$C,3,FALSE),"")</f>
        <v>J</v>
      </c>
      <c r="J1192" s="21" t="str">
        <f>VLOOKUP($A1192,Location!$A:$J,7,FALSE)</f>
        <v>Jordanie</v>
      </c>
      <c r="K1192" s="21" t="str">
        <f>IFERROR(VLOOKUP(J1192,Setup_Team!$B:$C,2,FALSE), "TDB")</f>
        <v>JOR</v>
      </c>
      <c r="L1192" s="21" t="str">
        <f>VLOOKUP($A1192,Location!$A:$J,8,FALSE)</f>
        <v>Algérie</v>
      </c>
      <c r="M1192" s="21" t="str">
        <f>IFERROR(VLOOKUP(L1192,Setup_Team!$B:$C,2,FALSE), "TDB")</f>
        <v>ALG</v>
      </c>
      <c r="N1192" s="21" t="str">
        <f>VLOOKUP($A1192,Location!$A:$J,9,FALSE)</f>
        <v>Santa Clara, Californie</v>
      </c>
      <c r="O1192" s="21" t="str">
        <f>VLOOKUP($A1192,Location!$A:$J,10,FALSE)</f>
        <v>Levi's Stadium</v>
      </c>
      <c r="P1192" s="27">
        <v>0</v>
      </c>
      <c r="Q1192" s="27">
        <v>2</v>
      </c>
      <c r="R1192" s="27" t="str">
        <f t="shared" si="109"/>
        <v>0-2</v>
      </c>
      <c r="S1192" s="21">
        <v>0</v>
      </c>
      <c r="T1192" s="20">
        <f>VLOOKUP($A1192,Database!$A:$Y,10,FALSE)</f>
        <v>152</v>
      </c>
      <c r="U1192" s="20">
        <f>VLOOKUP($A1192,Database!$A:$Y,11,FALSE)</f>
        <v>139</v>
      </c>
      <c r="V1192" s="20">
        <f>VLOOKUP($A1192,Database!$A:$Y,12,FALSE)</f>
        <v>67</v>
      </c>
      <c r="W1192" s="20" t="str">
        <f>VLOOKUP(A1192,Database!A:M,13,FALSE)</f>
        <v>Terminé</v>
      </c>
      <c r="X1192" s="20">
        <f>VLOOKUP($A1192,Database!$A:$Y,20,FALSE)</f>
        <v>1</v>
      </c>
      <c r="Y1192" s="20">
        <f>VLOOKUP($A1192,Database!$A:$Y,21,FALSE)</f>
        <v>2</v>
      </c>
      <c r="Z1192" s="20">
        <f t="shared" si="108"/>
        <v>0</v>
      </c>
      <c r="AA1192" s="20">
        <f t="shared" si="110"/>
        <v>1</v>
      </c>
      <c r="AB1192" s="20">
        <f t="shared" ca="1" si="111"/>
        <v>67</v>
      </c>
      <c r="AC1192" s="20">
        <f t="shared" ca="1" si="112"/>
        <v>0</v>
      </c>
      <c r="AD1192" s="20" t="str">
        <f ca="1">IF(AC1192=0,"",IF(OR(ISBLANK(P1192),ISBLANK(Q1192)),"",IF(ISBLANK(VLOOKUP(A1192,Database!A:AA,22,FALSE)),"",VLOOKUP(A1192,Database!A:AA,22,FALSE))))</f>
        <v/>
      </c>
      <c r="AE1192" s="20">
        <f ca="1">IFERROR(
   IF(
     OR(ISBLANK(P1192),ISBLANK(Q1192)),
     "",
     IF(
       AND(AB1192&lt;&gt;"",OR(W1192="Terminé",W1192="En cours")),
       VLOOKUP(AD1192,Setup_ScoreExactBonus!A:D,4,FALSE),
       0
     )),
  0)</f>
        <v>0</v>
      </c>
      <c r="AF1192" s="21">
        <f t="shared" ca="1" si="113"/>
        <v>67</v>
      </c>
      <c r="AG1192" s="21">
        <f ca="1">SUMIFS(AF$2:AF1192,D$2:D1192,D1192)</f>
        <v>1862</v>
      </c>
    </row>
    <row r="1193" spans="1:33" hidden="1" x14ac:dyDescent="0.35">
      <c r="A1193" s="21">
        <f>IF(ISBLANK(B1193),"",COUNTIF(B$2:B1193,B1193))-1</f>
        <v>44</v>
      </c>
      <c r="B1193" s="27">
        <v>4</v>
      </c>
      <c r="C1193" s="10">
        <f>VLOOKUP($A1193+IF($A1193=0,1,0),Database!$A:$Y,7,FALSE)</f>
        <v>46196.208333333336</v>
      </c>
      <c r="D1193" s="21" t="str">
        <f>VLOOKUP(Pronostics!$B1193,Setup_MPP!$A:$G,3,FALSE)</f>
        <v>Popo444</v>
      </c>
      <c r="E1193" s="21" t="str">
        <f>VLOOKUP(Pronostics!$B1193,Setup_MPP!$A:$G,2,FALSE)</f>
        <v>Pauline OLIVIER</v>
      </c>
      <c r="F1193" s="21" t="str">
        <f>VLOOKUP($B1193,Setup_MPP!$A:$E,4,FALSE)</f>
        <v>#A5EA7F</v>
      </c>
      <c r="G1193" s="21" t="str">
        <f>VLOOKUP($B1193,Setup_MPP!$A:$E,5,FALSE)</f>
        <v>#80C65A</v>
      </c>
      <c r="H1193" s="21" t="str">
        <f>IFERROR(IF(AND(A1193&gt;=1,A1193&lt;=104),VLOOKUP($A1193,Location!$A:$J,6,FALSE),IF(A1193=0,"Avant l'ouverture",IF(OR(A1193=105,A1193=106),"Bonus"))),"")</f>
        <v>Tour 2</v>
      </c>
      <c r="I1193" s="21" t="str">
        <f>IF(LEFT(H1193,4)="Tour",VLOOKUP(A1193,Database!$A:$C,3,FALSE),"")</f>
        <v>J</v>
      </c>
      <c r="J1193" s="21" t="str">
        <f>VLOOKUP($A1193,Location!$A:$J,7,FALSE)</f>
        <v>Jordanie</v>
      </c>
      <c r="K1193" s="21" t="str">
        <f>IFERROR(VLOOKUP(J1193,Setup_Team!$B:$C,2,FALSE), "TDB")</f>
        <v>JOR</v>
      </c>
      <c r="L1193" s="21" t="str">
        <f>VLOOKUP($A1193,Location!$A:$J,8,FALSE)</f>
        <v>Algérie</v>
      </c>
      <c r="M1193" s="21" t="str">
        <f>IFERROR(VLOOKUP(L1193,Setup_Team!$B:$C,2,FALSE), "TDB")</f>
        <v>ALG</v>
      </c>
      <c r="N1193" s="21" t="str">
        <f>VLOOKUP($A1193,Location!$A:$J,9,FALSE)</f>
        <v>Santa Clara, Californie</v>
      </c>
      <c r="O1193" s="21" t="str">
        <f>VLOOKUP($A1193,Location!$A:$J,10,FALSE)</f>
        <v>Levi's Stadium</v>
      </c>
      <c r="P1193" s="27">
        <v>0</v>
      </c>
      <c r="Q1193" s="27">
        <v>2</v>
      </c>
      <c r="R1193" s="27" t="str">
        <f t="shared" si="109"/>
        <v>0-2</v>
      </c>
      <c r="S1193" s="21">
        <v>0</v>
      </c>
      <c r="T1193" s="20">
        <f>VLOOKUP($A1193,Database!$A:$Y,10,FALSE)</f>
        <v>152</v>
      </c>
      <c r="U1193" s="20">
        <f>VLOOKUP($A1193,Database!$A:$Y,11,FALSE)</f>
        <v>139</v>
      </c>
      <c r="V1193" s="20">
        <f>VLOOKUP($A1193,Database!$A:$Y,12,FALSE)</f>
        <v>67</v>
      </c>
      <c r="W1193" s="20" t="str">
        <f>VLOOKUP(A1193,Database!A:M,13,FALSE)</f>
        <v>Terminé</v>
      </c>
      <c r="X1193" s="20">
        <f>VLOOKUP($A1193,Database!$A:$Y,20,FALSE)</f>
        <v>1</v>
      </c>
      <c r="Y1193" s="20">
        <f>VLOOKUP($A1193,Database!$A:$Y,21,FALSE)</f>
        <v>2</v>
      </c>
      <c r="Z1193" s="20">
        <f t="shared" si="108"/>
        <v>0</v>
      </c>
      <c r="AA1193" s="20">
        <f t="shared" si="110"/>
        <v>1</v>
      </c>
      <c r="AB1193" s="20">
        <f t="shared" ca="1" si="111"/>
        <v>67</v>
      </c>
      <c r="AC1193" s="20">
        <f t="shared" ca="1" si="112"/>
        <v>0</v>
      </c>
      <c r="AD1193" s="20" t="str">
        <f ca="1">IF(AC1193=0,"",IF(OR(ISBLANK(P1193),ISBLANK(Q1193)),"",IF(ISBLANK(VLOOKUP(A1193,Database!A:AA,22,FALSE)),"",VLOOKUP(A1193,Database!A:AA,22,FALSE))))</f>
        <v/>
      </c>
      <c r="AE1193" s="20">
        <f ca="1">IFERROR(
   IF(
     OR(ISBLANK(P1193),ISBLANK(Q1193)),
     "",
     IF(
       AND(AB1193&lt;&gt;"",OR(W1193="Terminé",W1193="En cours")),
       VLOOKUP(AD1193,Setup_ScoreExactBonus!A:D,4,FALSE),
       0
     )),
  0)</f>
        <v>0</v>
      </c>
      <c r="AF1193" s="21">
        <f t="shared" ca="1" si="113"/>
        <v>67</v>
      </c>
      <c r="AG1193" s="21">
        <f ca="1">SUMIFS(AF$2:AF1193,D$2:D1193,D1193)</f>
        <v>1414</v>
      </c>
    </row>
    <row r="1194" spans="1:33" hidden="1" x14ac:dyDescent="0.35">
      <c r="A1194" s="21">
        <f>IF(ISBLANK(B1194),"",COUNTIF(B$2:B1194,B1194))-1</f>
        <v>44</v>
      </c>
      <c r="B1194" s="27">
        <v>5</v>
      </c>
      <c r="C1194" s="10">
        <f>VLOOKUP($A1194+IF($A1194=0,1,0),Database!$A:$Y,7,FALSE)</f>
        <v>46196.208333333336</v>
      </c>
      <c r="D1194" s="21" t="str">
        <f>VLOOKUP(Pronostics!$B1194,Setup_MPP!$A:$G,3,FALSE)</f>
        <v>_Jujul</v>
      </c>
      <c r="E1194" s="21" t="str">
        <f>VLOOKUP(Pronostics!$B1194,Setup_MPP!$A:$G,2,FALSE)</f>
        <v>Julie BOISSIERE</v>
      </c>
      <c r="F1194" s="21" t="str">
        <f>VLOOKUP($B1194,Setup_MPP!$A:$E,4,FALSE)</f>
        <v>#D890FF</v>
      </c>
      <c r="G1194" s="21" t="str">
        <f>VLOOKUP($B1194,Setup_MPP!$A:$E,5,FALSE)</f>
        <v>#B750EF</v>
      </c>
      <c r="H1194" s="21" t="str">
        <f>IFERROR(IF(AND(A1194&gt;=1,A1194&lt;=104),VLOOKUP($A1194,Location!$A:$J,6,FALSE),IF(A1194=0,"Avant l'ouverture",IF(OR(A1194=105,A1194=106),"Bonus"))),"")</f>
        <v>Tour 2</v>
      </c>
      <c r="I1194" s="21" t="str">
        <f>IF(LEFT(H1194,4)="Tour",VLOOKUP(A1194,Database!$A:$C,3,FALSE),"")</f>
        <v>J</v>
      </c>
      <c r="J1194" s="21" t="str">
        <f>VLOOKUP($A1194,Location!$A:$J,7,FALSE)</f>
        <v>Jordanie</v>
      </c>
      <c r="K1194" s="21" t="str">
        <f>IFERROR(VLOOKUP(J1194,Setup_Team!$B:$C,2,FALSE), "TDB")</f>
        <v>JOR</v>
      </c>
      <c r="L1194" s="21" t="str">
        <f>VLOOKUP($A1194,Location!$A:$J,8,FALSE)</f>
        <v>Algérie</v>
      </c>
      <c r="M1194" s="21" t="str">
        <f>IFERROR(VLOOKUP(L1194,Setup_Team!$B:$C,2,FALSE), "TDB")</f>
        <v>ALG</v>
      </c>
      <c r="N1194" s="21" t="str">
        <f>VLOOKUP($A1194,Location!$A:$J,9,FALSE)</f>
        <v>Santa Clara, Californie</v>
      </c>
      <c r="O1194" s="21" t="str">
        <f>VLOOKUP($A1194,Location!$A:$J,10,FALSE)</f>
        <v>Levi's Stadium</v>
      </c>
      <c r="P1194" s="27">
        <v>2</v>
      </c>
      <c r="Q1194" s="27">
        <v>2</v>
      </c>
      <c r="R1194" s="27" t="str">
        <f t="shared" si="109"/>
        <v>2-2</v>
      </c>
      <c r="S1194" s="21">
        <v>0</v>
      </c>
      <c r="T1194" s="20">
        <f>VLOOKUP($A1194,Database!$A:$Y,10,FALSE)</f>
        <v>152</v>
      </c>
      <c r="U1194" s="20">
        <f>VLOOKUP($A1194,Database!$A:$Y,11,FALSE)</f>
        <v>139</v>
      </c>
      <c r="V1194" s="20">
        <f>VLOOKUP($A1194,Database!$A:$Y,12,FALSE)</f>
        <v>67</v>
      </c>
      <c r="W1194" s="20" t="str">
        <f>VLOOKUP(A1194,Database!A:M,13,FALSE)</f>
        <v>Terminé</v>
      </c>
      <c r="X1194" s="20">
        <f>VLOOKUP($A1194,Database!$A:$Y,20,FALSE)</f>
        <v>1</v>
      </c>
      <c r="Y1194" s="20">
        <f>VLOOKUP($A1194,Database!$A:$Y,21,FALSE)</f>
        <v>2</v>
      </c>
      <c r="Z1194" s="20">
        <f t="shared" si="108"/>
        <v>0</v>
      </c>
      <c r="AA1194" s="20">
        <f t="shared" si="110"/>
        <v>0</v>
      </c>
      <c r="AB1194" s="20">
        <f t="shared" ca="1" si="111"/>
        <v>0</v>
      </c>
      <c r="AC1194" s="20">
        <f t="shared" ca="1" si="112"/>
        <v>0</v>
      </c>
      <c r="AD1194" s="20" t="str">
        <f ca="1">IF(AC1194=0,"",IF(OR(ISBLANK(P1194),ISBLANK(Q1194)),"",IF(ISBLANK(VLOOKUP(A1194,Database!A:AA,22,FALSE)),"",VLOOKUP(A1194,Database!A:AA,22,FALSE))))</f>
        <v/>
      </c>
      <c r="AE1194" s="20">
        <f ca="1">IFERROR(
   IF(
     OR(ISBLANK(P1194),ISBLANK(Q1194)),
     "",
     IF(
       AND(AB1194&lt;&gt;"",OR(W1194="Terminé",W1194="En cours")),
       VLOOKUP(AD1194,Setup_ScoreExactBonus!A:D,4,FALSE),
       0
     )),
  0)</f>
        <v>0</v>
      </c>
      <c r="AF1194" s="21">
        <f t="shared" ca="1" si="113"/>
        <v>0</v>
      </c>
      <c r="AG1194" s="21">
        <f ca="1">SUMIFS(AF$2:AF1194,D$2:D1194,D1194)</f>
        <v>1059</v>
      </c>
    </row>
    <row r="1195" spans="1:33" hidden="1" x14ac:dyDescent="0.35">
      <c r="A1195" s="21">
        <f>IF(ISBLANK(B1195),"",COUNTIF(B$2:B1195,B1195))-1</f>
        <v>44</v>
      </c>
      <c r="B1195" s="27">
        <v>6</v>
      </c>
      <c r="C1195" s="10">
        <f>VLOOKUP($A1195+IF($A1195=0,1,0),Database!$A:$Y,7,FALSE)</f>
        <v>46196.208333333336</v>
      </c>
      <c r="D1195" s="21" t="str">
        <f>VLOOKUP(Pronostics!$B1195,Setup_MPP!$A:$G,3,FALSE)</f>
        <v>Julay</v>
      </c>
      <c r="E1195" s="21" t="str">
        <f>VLOOKUP(Pronostics!$B1195,Setup_MPP!$A:$G,2,FALSE)</f>
        <v>Julie BOUCHARD</v>
      </c>
      <c r="F1195" s="21" t="str">
        <f>VLOOKUP($B1195,Setup_MPP!$A:$E,4,FALSE)</f>
        <v>#A6F7B1</v>
      </c>
      <c r="G1195" s="21" t="str">
        <f>VLOOKUP($B1195,Setup_MPP!$A:$E,5,FALSE)</f>
        <v>#6EC179</v>
      </c>
      <c r="H1195" s="21" t="str">
        <f>IFERROR(IF(AND(A1195&gt;=1,A1195&lt;=104),VLOOKUP($A1195,Location!$A:$J,6,FALSE),IF(A1195=0,"Avant l'ouverture",IF(OR(A1195=105,A1195=106),"Bonus"))),"")</f>
        <v>Tour 2</v>
      </c>
      <c r="I1195" s="21" t="str">
        <f>IF(LEFT(H1195,4)="Tour",VLOOKUP(A1195,Database!$A:$C,3,FALSE),"")</f>
        <v>J</v>
      </c>
      <c r="J1195" s="21" t="str">
        <f>VLOOKUP($A1195,Location!$A:$J,7,FALSE)</f>
        <v>Jordanie</v>
      </c>
      <c r="K1195" s="21" t="str">
        <f>IFERROR(VLOOKUP(J1195,Setup_Team!$B:$C,2,FALSE), "TDB")</f>
        <v>JOR</v>
      </c>
      <c r="L1195" s="21" t="str">
        <f>VLOOKUP($A1195,Location!$A:$J,8,FALSE)</f>
        <v>Algérie</v>
      </c>
      <c r="M1195" s="21" t="str">
        <f>IFERROR(VLOOKUP(L1195,Setup_Team!$B:$C,2,FALSE), "TDB")</f>
        <v>ALG</v>
      </c>
      <c r="N1195" s="21" t="str">
        <f>VLOOKUP($A1195,Location!$A:$J,9,FALSE)</f>
        <v>Santa Clara, Californie</v>
      </c>
      <c r="O1195" s="21" t="str">
        <f>VLOOKUP($A1195,Location!$A:$J,10,FALSE)</f>
        <v>Levi's Stadium</v>
      </c>
      <c r="P1195" s="27">
        <v>0</v>
      </c>
      <c r="Q1195" s="27">
        <v>2</v>
      </c>
      <c r="R1195" s="27" t="str">
        <f t="shared" si="109"/>
        <v>0-2</v>
      </c>
      <c r="S1195" s="21">
        <v>0</v>
      </c>
      <c r="T1195" s="20">
        <f>VLOOKUP($A1195,Database!$A:$Y,10,FALSE)</f>
        <v>152</v>
      </c>
      <c r="U1195" s="20">
        <f>VLOOKUP($A1195,Database!$A:$Y,11,FALSE)</f>
        <v>139</v>
      </c>
      <c r="V1195" s="20">
        <f>VLOOKUP($A1195,Database!$A:$Y,12,FALSE)</f>
        <v>67</v>
      </c>
      <c r="W1195" s="20" t="str">
        <f>VLOOKUP(A1195,Database!A:M,13,FALSE)</f>
        <v>Terminé</v>
      </c>
      <c r="X1195" s="20">
        <f>VLOOKUP($A1195,Database!$A:$Y,20,FALSE)</f>
        <v>1</v>
      </c>
      <c r="Y1195" s="20">
        <f>VLOOKUP($A1195,Database!$A:$Y,21,FALSE)</f>
        <v>2</v>
      </c>
      <c r="Z1195" s="20">
        <f t="shared" si="108"/>
        <v>0</v>
      </c>
      <c r="AA1195" s="20">
        <f t="shared" si="110"/>
        <v>1</v>
      </c>
      <c r="AB1195" s="20">
        <f t="shared" ca="1" si="111"/>
        <v>67</v>
      </c>
      <c r="AC1195" s="20">
        <f t="shared" ca="1" si="112"/>
        <v>0</v>
      </c>
      <c r="AD1195" s="20" t="str">
        <f ca="1">IF(AC1195=0,"",IF(OR(ISBLANK(P1195),ISBLANK(Q1195)),"",IF(ISBLANK(VLOOKUP(A1195,Database!A:AA,22,FALSE)),"",VLOOKUP(A1195,Database!A:AA,22,FALSE))))</f>
        <v/>
      </c>
      <c r="AE1195" s="20">
        <f ca="1">IFERROR(
   IF(
     OR(ISBLANK(P1195),ISBLANK(Q1195)),
     "",
     IF(
       AND(AB1195&lt;&gt;"",OR(W1195="Terminé",W1195="En cours")),
       VLOOKUP(AD1195,Setup_ScoreExactBonus!A:D,4,FALSE),
       0
     )),
  0)</f>
        <v>0</v>
      </c>
      <c r="AF1195" s="21">
        <f t="shared" ca="1" si="113"/>
        <v>67</v>
      </c>
      <c r="AG1195" s="21">
        <f ca="1">SUMIFS(AF$2:AF1195,D$2:D1195,D1195)</f>
        <v>1750</v>
      </c>
    </row>
    <row r="1196" spans="1:33" hidden="1" x14ac:dyDescent="0.35">
      <c r="A1196" s="21">
        <f>IF(ISBLANK(B1196),"",COUNTIF(B$2:B1196,B1196))-1</f>
        <v>44</v>
      </c>
      <c r="B1196" s="27">
        <v>7</v>
      </c>
      <c r="C1196" s="10">
        <f>VLOOKUP($A1196+IF($A1196=0,1,0),Database!$A:$Y,7,FALSE)</f>
        <v>46196.208333333336</v>
      </c>
      <c r="D1196" s="21" t="str">
        <f>VLOOKUP(Pronostics!$B1196,Setup_MPP!$A:$G,3,FALSE)</f>
        <v>__Vince__</v>
      </c>
      <c r="E1196" s="21" t="str">
        <f>VLOOKUP(Pronostics!$B1196,Setup_MPP!$A:$G,2,FALSE)</f>
        <v>Vincent FRAYSSE</v>
      </c>
      <c r="F1196" s="21" t="str">
        <f>VLOOKUP($B1196,Setup_MPP!$A:$E,4,FALSE)</f>
        <v>#B2EAE8</v>
      </c>
      <c r="G1196" s="21" t="str">
        <f>VLOOKUP($B1196,Setup_MPP!$A:$E,5,FALSE)</f>
        <v>#6CB4B1</v>
      </c>
      <c r="H1196" s="21" t="str">
        <f>IFERROR(IF(AND(A1196&gt;=1,A1196&lt;=104),VLOOKUP($A1196,Location!$A:$J,6,FALSE),IF(A1196=0,"Avant l'ouverture",IF(OR(A1196=105,A1196=106),"Bonus"))),"")</f>
        <v>Tour 2</v>
      </c>
      <c r="I1196" s="21" t="str">
        <f>IF(LEFT(H1196,4)="Tour",VLOOKUP(A1196,Database!$A:$C,3,FALSE),"")</f>
        <v>J</v>
      </c>
      <c r="J1196" s="21" t="str">
        <f>VLOOKUP($A1196,Location!$A:$J,7,FALSE)</f>
        <v>Jordanie</v>
      </c>
      <c r="K1196" s="21" t="str">
        <f>IFERROR(VLOOKUP(J1196,Setup_Team!$B:$C,2,FALSE), "TDB")</f>
        <v>JOR</v>
      </c>
      <c r="L1196" s="21" t="str">
        <f>VLOOKUP($A1196,Location!$A:$J,8,FALSE)</f>
        <v>Algérie</v>
      </c>
      <c r="M1196" s="21" t="str">
        <f>IFERROR(VLOOKUP(L1196,Setup_Team!$B:$C,2,FALSE), "TDB")</f>
        <v>ALG</v>
      </c>
      <c r="N1196" s="21" t="str">
        <f>VLOOKUP($A1196,Location!$A:$J,9,FALSE)</f>
        <v>Santa Clara, Californie</v>
      </c>
      <c r="O1196" s="21" t="str">
        <f>VLOOKUP($A1196,Location!$A:$J,10,FALSE)</f>
        <v>Levi's Stadium</v>
      </c>
      <c r="P1196" s="27"/>
      <c r="Q1196" s="27"/>
      <c r="R1196" s="27" t="str">
        <f t="shared" si="109"/>
        <v>0-0</v>
      </c>
      <c r="S1196" s="21">
        <v>0</v>
      </c>
      <c r="T1196" s="20">
        <f>VLOOKUP($A1196,Database!$A:$Y,10,FALSE)</f>
        <v>152</v>
      </c>
      <c r="U1196" s="20">
        <f>VLOOKUP($A1196,Database!$A:$Y,11,FALSE)</f>
        <v>139</v>
      </c>
      <c r="V1196" s="20">
        <f>VLOOKUP($A1196,Database!$A:$Y,12,FALSE)</f>
        <v>67</v>
      </c>
      <c r="W1196" s="20" t="str">
        <f>VLOOKUP(A1196,Database!A:M,13,FALSE)</f>
        <v>Terminé</v>
      </c>
      <c r="X1196" s="20">
        <f>VLOOKUP($A1196,Database!$A:$Y,20,FALSE)</f>
        <v>1</v>
      </c>
      <c r="Y1196" s="20">
        <f>VLOOKUP($A1196,Database!$A:$Y,21,FALSE)</f>
        <v>2</v>
      </c>
      <c r="Z1196" s="20">
        <f t="shared" si="108"/>
        <v>1</v>
      </c>
      <c r="AA1196" s="20" t="str">
        <f t="shared" si="110"/>
        <v/>
      </c>
      <c r="AB1196" s="20">
        <f t="shared" ca="1" si="111"/>
        <v>0</v>
      </c>
      <c r="AC1196" s="20">
        <f t="shared" ca="1" si="112"/>
        <v>0</v>
      </c>
      <c r="AD1196" s="20" t="str">
        <f ca="1">IF(AC1196=0,"",IF(OR(ISBLANK(P1196),ISBLANK(Q1196)),"",IF(ISBLANK(VLOOKUP(A1196,Database!A:AA,22,FALSE)),"",VLOOKUP(A1196,Database!A:AA,22,FALSE))))</f>
        <v/>
      </c>
      <c r="AE1196" s="20" t="str">
        <f>IFERROR(
   IF(
     OR(ISBLANK(P1196),ISBLANK(Q1196)),
     "",
     IF(
       AND(AB1196&lt;&gt;"",OR(W1196="Terminé",W1196="En cours")),
       VLOOKUP(AD1196,Setup_ScoreExactBonus!A:D,4,FALSE),
       0
     )),
  0)</f>
        <v/>
      </c>
      <c r="AF1196" s="21">
        <f t="shared" si="113"/>
        <v>0</v>
      </c>
      <c r="AG1196" s="21">
        <f ca="1">SUMIFS(AF$2:AF1196,D$2:D1196,D1196)</f>
        <v>1079</v>
      </c>
    </row>
    <row r="1197" spans="1:33" hidden="1" x14ac:dyDescent="0.35">
      <c r="A1197" s="21">
        <f>IF(ISBLANK(B1197),"",COUNTIF(B$2:B1197,B1197))-1</f>
        <v>44</v>
      </c>
      <c r="B1197" s="27">
        <v>8</v>
      </c>
      <c r="C1197" s="10">
        <f>VLOOKUP($A1197+IF($A1197=0,1,0),Database!$A:$Y,7,FALSE)</f>
        <v>46196.208333333336</v>
      </c>
      <c r="D1197" s="21" t="str">
        <f>VLOOKUP(Pronostics!$B1197,Setup_MPP!$A:$G,3,FALSE)</f>
        <v>Louuiiis</v>
      </c>
      <c r="E1197" s="21" t="str">
        <f>VLOOKUP(Pronostics!$B1197,Setup_MPP!$A:$G,2,FALSE)</f>
        <v>Louis HARLE</v>
      </c>
      <c r="F1197" s="21" t="str">
        <f>VLOOKUP($B1197,Setup_MPP!$A:$E,4,FALSE)</f>
        <v>#EEF7B1</v>
      </c>
      <c r="G1197" s="21" t="str">
        <f>VLOOKUP($B1197,Setup_MPP!$A:$E,5,FALSE)</f>
        <v>#C1CB7D</v>
      </c>
      <c r="H1197" s="21" t="str">
        <f>IFERROR(IF(AND(A1197&gt;=1,A1197&lt;=104),VLOOKUP($A1197,Location!$A:$J,6,FALSE),IF(A1197=0,"Avant l'ouverture",IF(OR(A1197=105,A1197=106),"Bonus"))),"")</f>
        <v>Tour 2</v>
      </c>
      <c r="I1197" s="21" t="str">
        <f>IF(LEFT(H1197,4)="Tour",VLOOKUP(A1197,Database!$A:$C,3,FALSE),"")</f>
        <v>J</v>
      </c>
      <c r="J1197" s="21" t="str">
        <f>VLOOKUP($A1197,Location!$A:$J,7,FALSE)</f>
        <v>Jordanie</v>
      </c>
      <c r="K1197" s="21" t="str">
        <f>IFERROR(VLOOKUP(J1197,Setup_Team!$B:$C,2,FALSE), "TDB")</f>
        <v>JOR</v>
      </c>
      <c r="L1197" s="21" t="str">
        <f>VLOOKUP($A1197,Location!$A:$J,8,FALSE)</f>
        <v>Algérie</v>
      </c>
      <c r="M1197" s="21" t="str">
        <f>IFERROR(VLOOKUP(L1197,Setup_Team!$B:$C,2,FALSE), "TDB")</f>
        <v>ALG</v>
      </c>
      <c r="N1197" s="21" t="str">
        <f>VLOOKUP($A1197,Location!$A:$J,9,FALSE)</f>
        <v>Santa Clara, Californie</v>
      </c>
      <c r="O1197" s="21" t="str">
        <f>VLOOKUP($A1197,Location!$A:$J,10,FALSE)</f>
        <v>Levi's Stadium</v>
      </c>
      <c r="P1197" s="27">
        <v>0</v>
      </c>
      <c r="Q1197" s="27">
        <v>3</v>
      </c>
      <c r="R1197" s="27" t="str">
        <f t="shared" si="109"/>
        <v>0-3</v>
      </c>
      <c r="S1197" s="21">
        <v>0</v>
      </c>
      <c r="T1197" s="20">
        <f>VLOOKUP($A1197,Database!$A:$Y,10,FALSE)</f>
        <v>152</v>
      </c>
      <c r="U1197" s="20">
        <f>VLOOKUP($A1197,Database!$A:$Y,11,FALSE)</f>
        <v>139</v>
      </c>
      <c r="V1197" s="20">
        <f>VLOOKUP($A1197,Database!$A:$Y,12,FALSE)</f>
        <v>67</v>
      </c>
      <c r="W1197" s="20" t="str">
        <f>VLOOKUP(A1197,Database!A:M,13,FALSE)</f>
        <v>Terminé</v>
      </c>
      <c r="X1197" s="20">
        <f>VLOOKUP($A1197,Database!$A:$Y,20,FALSE)</f>
        <v>1</v>
      </c>
      <c r="Y1197" s="20">
        <f>VLOOKUP($A1197,Database!$A:$Y,21,FALSE)</f>
        <v>2</v>
      </c>
      <c r="Z1197" s="20">
        <f t="shared" si="108"/>
        <v>0</v>
      </c>
      <c r="AA1197" s="20">
        <f t="shared" si="110"/>
        <v>1</v>
      </c>
      <c r="AB1197" s="20">
        <f t="shared" ca="1" si="111"/>
        <v>67</v>
      </c>
      <c r="AC1197" s="20">
        <f t="shared" ca="1" si="112"/>
        <v>0</v>
      </c>
      <c r="AD1197" s="20" t="str">
        <f ca="1">IF(AC1197=0,"",IF(OR(ISBLANK(P1197),ISBLANK(Q1197)),"",IF(ISBLANK(VLOOKUP(A1197,Database!A:AA,22,FALSE)),"",VLOOKUP(A1197,Database!A:AA,22,FALSE))))</f>
        <v/>
      </c>
      <c r="AE1197" s="20">
        <f ca="1">IFERROR(
   IF(
     OR(ISBLANK(P1197),ISBLANK(Q1197)),
     "",
     IF(
       AND(AB1197&lt;&gt;"",OR(W1197="Terminé",W1197="En cours")),
       VLOOKUP(AD1197,Setup_ScoreExactBonus!A:D,4,FALSE),
       0
     )),
  0)</f>
        <v>0</v>
      </c>
      <c r="AF1197" s="21">
        <f t="shared" ca="1" si="113"/>
        <v>67</v>
      </c>
      <c r="AG1197" s="21">
        <f ca="1">SUMIFS(AF$2:AF1197,D$2:D1197,D1197)</f>
        <v>1406</v>
      </c>
    </row>
    <row r="1198" spans="1:33" x14ac:dyDescent="0.35">
      <c r="A1198" s="21">
        <f>IF(ISBLANK(B1198),"",COUNTIF(B$2:B1198,B1198))-1</f>
        <v>44</v>
      </c>
      <c r="B1198" s="27">
        <v>9</v>
      </c>
      <c r="C1198" s="10">
        <f>VLOOKUP($A1198+IF($A1198=0,1,0),Database!$A:$Y,7,FALSE)</f>
        <v>46196.208333333336</v>
      </c>
      <c r="D1198" s="21" t="str">
        <f>VLOOKUP(Pronostics!$B1198,Setup_MPP!$A:$G,3,FALSE)</f>
        <v>Aurelien_dpq</v>
      </c>
      <c r="E1198" s="21" t="str">
        <f>VLOOKUP(Pronostics!$B1198,Setup_MPP!$A:$G,2,FALSE)</f>
        <v>Aurélien DE POULPIQUET</v>
      </c>
      <c r="F1198" s="21" t="str">
        <f>VLOOKUP($B1198,Setup_MPP!$A:$E,4,FALSE)</f>
        <v>#F4EA9D</v>
      </c>
      <c r="G1198" s="21" t="str">
        <f>VLOOKUP($B1198,Setup_MPP!$A:$E,5,FALSE)</f>
        <v>#D2C458</v>
      </c>
      <c r="H1198" s="21" t="str">
        <f>IFERROR(IF(AND(A1198&gt;=1,A1198&lt;=104),VLOOKUP($A1198,Location!$A:$J,6,FALSE),IF(A1198=0,"Avant l'ouverture",IF(OR(A1198=105,A1198=106),"Bonus"))),"")</f>
        <v>Tour 2</v>
      </c>
      <c r="I1198" s="21" t="str">
        <f>IF(LEFT(H1198,4)="Tour",VLOOKUP(A1198,Database!$A:$C,3,FALSE),"")</f>
        <v>J</v>
      </c>
      <c r="J1198" s="21" t="str">
        <f>VLOOKUP($A1198,Location!$A:$J,7,FALSE)</f>
        <v>Jordanie</v>
      </c>
      <c r="K1198" s="21" t="str">
        <f>IFERROR(VLOOKUP(J1198,Setup_Team!$B:$C,2,FALSE), "TDB")</f>
        <v>JOR</v>
      </c>
      <c r="L1198" s="21" t="str">
        <f>VLOOKUP($A1198,Location!$A:$J,8,FALSE)</f>
        <v>Algérie</v>
      </c>
      <c r="M1198" s="21" t="str">
        <f>IFERROR(VLOOKUP(L1198,Setup_Team!$B:$C,2,FALSE), "TDB")</f>
        <v>ALG</v>
      </c>
      <c r="N1198" s="21" t="str">
        <f>VLOOKUP($A1198,Location!$A:$J,9,FALSE)</f>
        <v>Santa Clara, Californie</v>
      </c>
      <c r="O1198" s="21" t="str">
        <f>VLOOKUP($A1198,Location!$A:$J,10,FALSE)</f>
        <v>Levi's Stadium</v>
      </c>
      <c r="P1198" s="27">
        <v>1</v>
      </c>
      <c r="Q1198" s="27">
        <v>1</v>
      </c>
      <c r="R1198" s="27" t="str">
        <f t="shared" si="109"/>
        <v>1-1</v>
      </c>
      <c r="S1198" s="21">
        <v>0</v>
      </c>
      <c r="T1198" s="20">
        <f>VLOOKUP($A1198,Database!$A:$Y,10,FALSE)</f>
        <v>152</v>
      </c>
      <c r="U1198" s="20">
        <f>VLOOKUP($A1198,Database!$A:$Y,11,FALSE)</f>
        <v>139</v>
      </c>
      <c r="V1198" s="20">
        <f>VLOOKUP($A1198,Database!$A:$Y,12,FALSE)</f>
        <v>67</v>
      </c>
      <c r="W1198" s="20" t="str">
        <f>VLOOKUP(A1198,Database!A:M,13,FALSE)</f>
        <v>Terminé</v>
      </c>
      <c r="X1198" s="20">
        <f>VLOOKUP($A1198,Database!$A:$Y,20,FALSE)</f>
        <v>1</v>
      </c>
      <c r="Y1198" s="20">
        <f>VLOOKUP($A1198,Database!$A:$Y,21,FALSE)</f>
        <v>2</v>
      </c>
      <c r="Z1198" s="20">
        <f t="shared" si="108"/>
        <v>0</v>
      </c>
      <c r="AA1198" s="20">
        <f t="shared" si="110"/>
        <v>0</v>
      </c>
      <c r="AB1198" s="20">
        <f t="shared" ca="1" si="111"/>
        <v>0</v>
      </c>
      <c r="AC1198" s="20">
        <f t="shared" ca="1" si="112"/>
        <v>0</v>
      </c>
      <c r="AD1198" s="20" t="str">
        <f ca="1">IF(AC1198=0,"",IF(OR(ISBLANK(P1198),ISBLANK(Q1198)),"",IF(ISBLANK(VLOOKUP(A1198,Database!A:AA,22,FALSE)),"",VLOOKUP(A1198,Database!A:AA,22,FALSE))))</f>
        <v/>
      </c>
      <c r="AE1198" s="20">
        <f ca="1">IFERROR(
   IF(
     OR(ISBLANK(P1198),ISBLANK(Q1198)),
     "",
     IF(
       AND(AB1198&lt;&gt;"",OR(W1198="Terminé",W1198="En cours")),
       VLOOKUP(AD1198,Setup_ScoreExactBonus!A:D,4,FALSE),
       0
     )),
  0)</f>
        <v>0</v>
      </c>
      <c r="AF1198" s="21">
        <f t="shared" ca="1" si="113"/>
        <v>0</v>
      </c>
      <c r="AG1198" s="21">
        <f ca="1">SUMIFS(AF$2:AF1198,D$2:D1198,D1198)</f>
        <v>1695</v>
      </c>
    </row>
    <row r="1199" spans="1:33" hidden="1" x14ac:dyDescent="0.35">
      <c r="A1199" s="21">
        <f>IF(ISBLANK(B1199),"",COUNTIF(B$2:B1199,B1199))-1</f>
        <v>44</v>
      </c>
      <c r="B1199" s="27">
        <v>10</v>
      </c>
      <c r="C1199" s="10">
        <f>VLOOKUP($A1199+IF($A1199=0,1,0),Database!$A:$Y,7,FALSE)</f>
        <v>46196.208333333336</v>
      </c>
      <c r="D1199" s="21" t="str">
        <f>VLOOKUP(Pronostics!$B1199,Setup_MPP!$A:$G,3,FALSE)</f>
        <v>RandomPaul</v>
      </c>
      <c r="E1199" s="21" t="str">
        <f>VLOOKUP(Pronostics!$B1199,Setup_MPP!$A:$G,2,FALSE)</f>
        <v>Paul MONTESINOS</v>
      </c>
      <c r="F1199" s="21" t="str">
        <f>VLOOKUP($B1199,Setup_MPP!$A:$E,4,FALSE)</f>
        <v>#C4B0FF</v>
      </c>
      <c r="G1199" s="21" t="str">
        <f>VLOOKUP($B1199,Setup_MPP!$A:$E,5,FALSE)</f>
        <v>#7F66C8</v>
      </c>
      <c r="H1199" s="21" t="str">
        <f>IFERROR(IF(AND(A1199&gt;=1,A1199&lt;=104),VLOOKUP($A1199,Location!$A:$J,6,FALSE),IF(A1199=0,"Avant l'ouverture",IF(OR(A1199=105,A1199=106),"Bonus"))),"")</f>
        <v>Tour 2</v>
      </c>
      <c r="I1199" s="21" t="str">
        <f>IF(LEFT(H1199,4)="Tour",VLOOKUP(A1199,Database!$A:$C,3,FALSE),"")</f>
        <v>J</v>
      </c>
      <c r="J1199" s="21" t="str">
        <f>VLOOKUP($A1199,Location!$A:$J,7,FALSE)</f>
        <v>Jordanie</v>
      </c>
      <c r="K1199" s="21" t="str">
        <f>IFERROR(VLOOKUP(J1199,Setup_Team!$B:$C,2,FALSE), "TDB")</f>
        <v>JOR</v>
      </c>
      <c r="L1199" s="21" t="str">
        <f>VLOOKUP($A1199,Location!$A:$J,8,FALSE)</f>
        <v>Algérie</v>
      </c>
      <c r="M1199" s="21" t="str">
        <f>IFERROR(VLOOKUP(L1199,Setup_Team!$B:$C,2,FALSE), "TDB")</f>
        <v>ALG</v>
      </c>
      <c r="N1199" s="21" t="str">
        <f>VLOOKUP($A1199,Location!$A:$J,9,FALSE)</f>
        <v>Santa Clara, Californie</v>
      </c>
      <c r="O1199" s="21" t="str">
        <f>VLOOKUP($A1199,Location!$A:$J,10,FALSE)</f>
        <v>Levi's Stadium</v>
      </c>
      <c r="P1199" s="27">
        <v>0</v>
      </c>
      <c r="Q1199" s="27">
        <v>0</v>
      </c>
      <c r="R1199" s="27" t="str">
        <f t="shared" si="109"/>
        <v>0-0</v>
      </c>
      <c r="S1199" s="21">
        <v>0</v>
      </c>
      <c r="T1199" s="20">
        <f>VLOOKUP($A1199,Database!$A:$Y,10,FALSE)</f>
        <v>152</v>
      </c>
      <c r="U1199" s="20">
        <f>VLOOKUP($A1199,Database!$A:$Y,11,FALSE)</f>
        <v>139</v>
      </c>
      <c r="V1199" s="20">
        <f>VLOOKUP($A1199,Database!$A:$Y,12,FALSE)</f>
        <v>67</v>
      </c>
      <c r="W1199" s="20" t="str">
        <f>VLOOKUP(A1199,Database!A:M,13,FALSE)</f>
        <v>Terminé</v>
      </c>
      <c r="X1199" s="20">
        <f>VLOOKUP($A1199,Database!$A:$Y,20,FALSE)</f>
        <v>1</v>
      </c>
      <c r="Y1199" s="20">
        <f>VLOOKUP($A1199,Database!$A:$Y,21,FALSE)</f>
        <v>2</v>
      </c>
      <c r="Z1199" s="20">
        <f t="shared" si="108"/>
        <v>0</v>
      </c>
      <c r="AA1199" s="20">
        <f t="shared" si="110"/>
        <v>0</v>
      </c>
      <c r="AB1199" s="20">
        <f t="shared" ca="1" si="111"/>
        <v>0</v>
      </c>
      <c r="AC1199" s="20">
        <f t="shared" ca="1" si="112"/>
        <v>0</v>
      </c>
      <c r="AD1199" s="20" t="str">
        <f ca="1">IF(AC1199=0,"",IF(OR(ISBLANK(P1199),ISBLANK(Q1199)),"",IF(ISBLANK(VLOOKUP(A1199,Database!A:AA,22,FALSE)),"",VLOOKUP(A1199,Database!A:AA,22,FALSE))))</f>
        <v/>
      </c>
      <c r="AE1199" s="20">
        <f ca="1">IFERROR(
   IF(
     OR(ISBLANK(P1199),ISBLANK(Q1199)),
     "",
     IF(
       AND(AB1199&lt;&gt;"",OR(W1199="Terminé",W1199="En cours")),
       VLOOKUP(AD1199,Setup_ScoreExactBonus!A:D,4,FALSE),
       0
     )),
  0)</f>
        <v>0</v>
      </c>
      <c r="AF1199" s="21">
        <f t="shared" ca="1" si="113"/>
        <v>0</v>
      </c>
      <c r="AG1199" s="21">
        <f ca="1">SUMIFS(AF$2:AF1199,D$2:D1199,D1199)</f>
        <v>1576</v>
      </c>
    </row>
    <row r="1200" spans="1:33" hidden="1" x14ac:dyDescent="0.35">
      <c r="A1200" s="21">
        <f>IF(ISBLANK(B1200),"",COUNTIF(B$2:B1200,B1200))-1</f>
        <v>44</v>
      </c>
      <c r="B1200" s="27">
        <v>11</v>
      </c>
      <c r="C1200" s="10">
        <f>VLOOKUP($A1200+IF($A1200=0,1,0),Database!$A:$Y,7,FALSE)</f>
        <v>46196.208333333336</v>
      </c>
      <c r="D1200" s="21" t="str">
        <f>VLOOKUP(Pronostics!$B1200,Setup_MPP!$A:$G,3,FALSE)</f>
        <v>Kinsley91</v>
      </c>
      <c r="E1200" s="21" t="str">
        <f>VLOOKUP(Pronostics!$B1200,Setup_MPP!$A:$G,2,FALSE)</f>
        <v>Kinsley ROQUE</v>
      </c>
      <c r="F1200" s="21" t="str">
        <f>VLOOKUP($B1200,Setup_MPP!$A:$E,4,FALSE)</f>
        <v>#CBEBBA</v>
      </c>
      <c r="G1200" s="21" t="str">
        <f>VLOOKUP($B1200,Setup_MPP!$A:$E,5,FALSE)</f>
        <v>#70BC6E</v>
      </c>
      <c r="H1200" s="21" t="str">
        <f>IFERROR(IF(AND(A1200&gt;=1,A1200&lt;=104),VLOOKUP($A1200,Location!$A:$J,6,FALSE),IF(A1200=0,"Avant l'ouverture",IF(OR(A1200=105,A1200=106),"Bonus"))),"")</f>
        <v>Tour 2</v>
      </c>
      <c r="I1200" s="21" t="str">
        <f>IF(LEFT(H1200,4)="Tour",VLOOKUP(A1200,Database!$A:$C,3,FALSE),"")</f>
        <v>J</v>
      </c>
      <c r="J1200" s="21" t="str">
        <f>VLOOKUP($A1200,Location!$A:$J,7,FALSE)</f>
        <v>Jordanie</v>
      </c>
      <c r="K1200" s="21" t="str">
        <f>IFERROR(VLOOKUP(J1200,Setup_Team!$B:$C,2,FALSE), "TDB")</f>
        <v>JOR</v>
      </c>
      <c r="L1200" s="21" t="str">
        <f>VLOOKUP($A1200,Location!$A:$J,8,FALSE)</f>
        <v>Algérie</v>
      </c>
      <c r="M1200" s="21" t="str">
        <f>IFERROR(VLOOKUP(L1200,Setup_Team!$B:$C,2,FALSE), "TDB")</f>
        <v>ALG</v>
      </c>
      <c r="N1200" s="21" t="str">
        <f>VLOOKUP($A1200,Location!$A:$J,9,FALSE)</f>
        <v>Santa Clara, Californie</v>
      </c>
      <c r="O1200" s="21" t="str">
        <f>VLOOKUP($A1200,Location!$A:$J,10,FALSE)</f>
        <v>Levi's Stadium</v>
      </c>
      <c r="P1200" s="27">
        <v>0</v>
      </c>
      <c r="Q1200" s="27">
        <v>1</v>
      </c>
      <c r="R1200" s="27" t="str">
        <f t="shared" si="109"/>
        <v>0-1</v>
      </c>
      <c r="S1200" s="21">
        <v>0</v>
      </c>
      <c r="T1200" s="20">
        <f>VLOOKUP($A1200,Database!$A:$Y,10,FALSE)</f>
        <v>152</v>
      </c>
      <c r="U1200" s="20">
        <f>VLOOKUP($A1200,Database!$A:$Y,11,FALSE)</f>
        <v>139</v>
      </c>
      <c r="V1200" s="20">
        <f>VLOOKUP($A1200,Database!$A:$Y,12,FALSE)</f>
        <v>67</v>
      </c>
      <c r="W1200" s="20" t="str">
        <f>VLOOKUP(A1200,Database!A:M,13,FALSE)</f>
        <v>Terminé</v>
      </c>
      <c r="X1200" s="20">
        <f>VLOOKUP($A1200,Database!$A:$Y,20,FALSE)</f>
        <v>1</v>
      </c>
      <c r="Y1200" s="20">
        <f>VLOOKUP($A1200,Database!$A:$Y,21,FALSE)</f>
        <v>2</v>
      </c>
      <c r="Z1200" s="20">
        <f t="shared" si="108"/>
        <v>0</v>
      </c>
      <c r="AA1200" s="20">
        <f t="shared" si="110"/>
        <v>1</v>
      </c>
      <c r="AB1200" s="20">
        <f t="shared" ca="1" si="111"/>
        <v>67</v>
      </c>
      <c r="AC1200" s="20">
        <f t="shared" ca="1" si="112"/>
        <v>0</v>
      </c>
      <c r="AD1200" s="20" t="str">
        <f ca="1">IF(AC1200=0,"",IF(OR(ISBLANK(P1200),ISBLANK(Q1200)),"",IF(ISBLANK(VLOOKUP(A1200,Database!A:AA,22,FALSE)),"",VLOOKUP(A1200,Database!A:AA,22,FALSE))))</f>
        <v/>
      </c>
      <c r="AE1200" s="20">
        <f ca="1">IFERROR(
   IF(
     OR(ISBLANK(P1200),ISBLANK(Q1200)),
     "",
     IF(
       AND(AB1200&lt;&gt;"",OR(W1200="Terminé",W1200="En cours")),
       VLOOKUP(AD1200,Setup_ScoreExactBonus!A:D,4,FALSE),
       0
     )),
  0)</f>
        <v>0</v>
      </c>
      <c r="AF1200" s="21">
        <f t="shared" ca="1" si="113"/>
        <v>67</v>
      </c>
      <c r="AG1200" s="21">
        <f ca="1">SUMIFS(AF$2:AF1200,D$2:D1200,D1200)</f>
        <v>1963</v>
      </c>
    </row>
    <row r="1201" spans="1:33" hidden="1" x14ac:dyDescent="0.35">
      <c r="A1201" s="21">
        <f>IF(ISBLANK(B1201),"",COUNTIF(B$2:B1201,B1201))-1</f>
        <v>44</v>
      </c>
      <c r="B1201" s="27">
        <v>12</v>
      </c>
      <c r="C1201" s="10">
        <f>VLOOKUP($A1201+IF($A1201=0,1,0),Database!$A:$Y,7,FALSE)</f>
        <v>46196.208333333336</v>
      </c>
      <c r="D1201" s="21" t="str">
        <f>VLOOKUP(Pronostics!$B1201,Setup_MPP!$A:$G,3,FALSE)</f>
        <v>Jaouad1</v>
      </c>
      <c r="E1201" s="21" t="str">
        <f>VLOOKUP(Pronostics!$B1201,Setup_MPP!$A:$G,2,FALSE)</f>
        <v>Jaouad SETTI</v>
      </c>
      <c r="F1201" s="21" t="str">
        <f>VLOOKUP($B1201,Setup_MPP!$A:$E,4,FALSE)</f>
        <v>#C2D4FF</v>
      </c>
      <c r="G1201" s="21" t="str">
        <f>VLOOKUP($B1201,Setup_MPP!$A:$E,5,FALSE)</f>
        <v>#6586D5</v>
      </c>
      <c r="H1201" s="21" t="str">
        <f>IFERROR(IF(AND(A1201&gt;=1,A1201&lt;=104),VLOOKUP($A1201,Location!$A:$J,6,FALSE),IF(A1201=0,"Avant l'ouverture",IF(OR(A1201=105,A1201=106),"Bonus"))),"")</f>
        <v>Tour 2</v>
      </c>
      <c r="I1201" s="21" t="str">
        <f>IF(LEFT(H1201,4)="Tour",VLOOKUP(A1201,Database!$A:$C,3,FALSE),"")</f>
        <v>J</v>
      </c>
      <c r="J1201" s="21" t="str">
        <f>VLOOKUP($A1201,Location!$A:$J,7,FALSE)</f>
        <v>Jordanie</v>
      </c>
      <c r="K1201" s="21" t="str">
        <f>IFERROR(VLOOKUP(J1201,Setup_Team!$B:$C,2,FALSE), "TDB")</f>
        <v>JOR</v>
      </c>
      <c r="L1201" s="21" t="str">
        <f>VLOOKUP($A1201,Location!$A:$J,8,FALSE)</f>
        <v>Algérie</v>
      </c>
      <c r="M1201" s="21" t="str">
        <f>IFERROR(VLOOKUP(L1201,Setup_Team!$B:$C,2,FALSE), "TDB")</f>
        <v>ALG</v>
      </c>
      <c r="N1201" s="21" t="str">
        <f>VLOOKUP($A1201,Location!$A:$J,9,FALSE)</f>
        <v>Santa Clara, Californie</v>
      </c>
      <c r="O1201" s="21" t="str">
        <f>VLOOKUP($A1201,Location!$A:$J,10,FALSE)</f>
        <v>Levi's Stadium</v>
      </c>
      <c r="P1201" s="27">
        <v>1</v>
      </c>
      <c r="Q1201" s="27">
        <v>1</v>
      </c>
      <c r="R1201" s="27" t="str">
        <f t="shared" si="109"/>
        <v>1-1</v>
      </c>
      <c r="S1201" s="21">
        <v>0</v>
      </c>
      <c r="T1201" s="20">
        <f>VLOOKUP($A1201,Database!$A:$Y,10,FALSE)</f>
        <v>152</v>
      </c>
      <c r="U1201" s="20">
        <f>VLOOKUP($A1201,Database!$A:$Y,11,FALSE)</f>
        <v>139</v>
      </c>
      <c r="V1201" s="20">
        <f>VLOOKUP($A1201,Database!$A:$Y,12,FALSE)</f>
        <v>67</v>
      </c>
      <c r="W1201" s="20" t="str">
        <f>VLOOKUP(A1201,Database!A:M,13,FALSE)</f>
        <v>Terminé</v>
      </c>
      <c r="X1201" s="20">
        <f>VLOOKUP($A1201,Database!$A:$Y,20,FALSE)</f>
        <v>1</v>
      </c>
      <c r="Y1201" s="20">
        <f>VLOOKUP($A1201,Database!$A:$Y,21,FALSE)</f>
        <v>2</v>
      </c>
      <c r="Z1201" s="20">
        <f t="shared" si="108"/>
        <v>0</v>
      </c>
      <c r="AA1201" s="20">
        <f t="shared" si="110"/>
        <v>0</v>
      </c>
      <c r="AB1201" s="20">
        <f t="shared" ca="1" si="111"/>
        <v>0</v>
      </c>
      <c r="AC1201" s="20">
        <f t="shared" ca="1" si="112"/>
        <v>0</v>
      </c>
      <c r="AD1201" s="20" t="str">
        <f ca="1">IF(AC1201=0,"",IF(OR(ISBLANK(P1201),ISBLANK(Q1201)),"",IF(ISBLANK(VLOOKUP(A1201,Database!A:AA,22,FALSE)),"",VLOOKUP(A1201,Database!A:AA,22,FALSE))))</f>
        <v/>
      </c>
      <c r="AE1201" s="20">
        <f ca="1">IFERROR(
   IF(
     OR(ISBLANK(P1201),ISBLANK(Q1201)),
     "",
     IF(
       AND(AB1201&lt;&gt;"",OR(W1201="Terminé",W1201="En cours")),
       VLOOKUP(AD1201,Setup_ScoreExactBonus!A:D,4,FALSE),
       0
     )),
  0)</f>
        <v>0</v>
      </c>
      <c r="AF1201" s="21">
        <f t="shared" ca="1" si="113"/>
        <v>0</v>
      </c>
      <c r="AG1201" s="21">
        <f ca="1">SUMIFS(AF$2:AF1201,D$2:D1201,D1201)</f>
        <v>1851</v>
      </c>
    </row>
    <row r="1202" spans="1:33" hidden="1" x14ac:dyDescent="0.35">
      <c r="A1202" s="21">
        <f>IF(ISBLANK(B1202),"",COUNTIF(B$2:B1202,B1202))-1</f>
        <v>44</v>
      </c>
      <c r="B1202" s="27">
        <v>13</v>
      </c>
      <c r="C1202" s="10">
        <f>VLOOKUP($A1202+IF($A1202=0,1,0),Database!$A:$Y,7,FALSE)</f>
        <v>46196.208333333336</v>
      </c>
      <c r="D1202" s="21" t="str">
        <f>VLOOKUP(Pronostics!$B1202,Setup_MPP!$A:$G,3,FALSE)</f>
        <v>Julien_I</v>
      </c>
      <c r="E1202" s="21" t="str">
        <f>VLOOKUP(Pronostics!$B1202,Setup_MPP!$A:$G,2,FALSE)</f>
        <v>Julien INGE</v>
      </c>
      <c r="F1202" s="21" t="str">
        <f>VLOOKUP($B1202,Setup_MPP!$A:$E,4,FALSE)</f>
        <v>#C1E0EF</v>
      </c>
      <c r="G1202" s="21" t="str">
        <f>VLOOKUP($B1202,Setup_MPP!$A:$E,5,FALSE)</f>
        <v>#4F91B2</v>
      </c>
      <c r="H1202" s="21" t="str">
        <f>IFERROR(IF(AND(A1202&gt;=1,A1202&lt;=104),VLOOKUP($A1202,Location!$A:$J,6,FALSE),IF(A1202=0,"Avant l'ouverture",IF(OR(A1202=105,A1202=106),"Bonus"))),"")</f>
        <v>Tour 2</v>
      </c>
      <c r="I1202" s="21" t="str">
        <f>IF(LEFT(H1202,4)="Tour",VLOOKUP(A1202,Database!$A:$C,3,FALSE),"")</f>
        <v>J</v>
      </c>
      <c r="J1202" s="21" t="str">
        <f>VLOOKUP($A1202,Location!$A:$J,7,FALSE)</f>
        <v>Jordanie</v>
      </c>
      <c r="K1202" s="21" t="str">
        <f>IFERROR(VLOOKUP(J1202,Setup_Team!$B:$C,2,FALSE), "TDB")</f>
        <v>JOR</v>
      </c>
      <c r="L1202" s="21" t="str">
        <f>VLOOKUP($A1202,Location!$A:$J,8,FALSE)</f>
        <v>Algérie</v>
      </c>
      <c r="M1202" s="21" t="str">
        <f>IFERROR(VLOOKUP(L1202,Setup_Team!$B:$C,2,FALSE), "TDB")</f>
        <v>ALG</v>
      </c>
      <c r="N1202" s="21" t="str">
        <f>VLOOKUP($A1202,Location!$A:$J,9,FALSE)</f>
        <v>Santa Clara, Californie</v>
      </c>
      <c r="O1202" s="21" t="str">
        <f>VLOOKUP($A1202,Location!$A:$J,10,FALSE)</f>
        <v>Levi's Stadium</v>
      </c>
      <c r="P1202" s="27">
        <v>0</v>
      </c>
      <c r="Q1202" s="27">
        <v>1</v>
      </c>
      <c r="R1202" s="27" t="str">
        <f t="shared" si="109"/>
        <v>0-1</v>
      </c>
      <c r="S1202" s="21">
        <v>0</v>
      </c>
      <c r="T1202" s="20">
        <f>VLOOKUP($A1202,Database!$A:$Y,10,FALSE)</f>
        <v>152</v>
      </c>
      <c r="U1202" s="20">
        <f>VLOOKUP($A1202,Database!$A:$Y,11,FALSE)</f>
        <v>139</v>
      </c>
      <c r="V1202" s="20">
        <f>VLOOKUP($A1202,Database!$A:$Y,12,FALSE)</f>
        <v>67</v>
      </c>
      <c r="W1202" s="20" t="str">
        <f>VLOOKUP(A1202,Database!A:M,13,FALSE)</f>
        <v>Terminé</v>
      </c>
      <c r="X1202" s="20">
        <f>VLOOKUP($A1202,Database!$A:$Y,20,FALSE)</f>
        <v>1</v>
      </c>
      <c r="Y1202" s="20">
        <f>VLOOKUP($A1202,Database!$A:$Y,21,FALSE)</f>
        <v>2</v>
      </c>
      <c r="Z1202" s="20">
        <f t="shared" si="108"/>
        <v>0</v>
      </c>
      <c r="AA1202" s="20">
        <f t="shared" si="110"/>
        <v>1</v>
      </c>
      <c r="AB1202" s="20">
        <f t="shared" ca="1" si="111"/>
        <v>67</v>
      </c>
      <c r="AC1202" s="20">
        <f t="shared" ca="1" si="112"/>
        <v>0</v>
      </c>
      <c r="AD1202" s="20" t="str">
        <f ca="1">IF(AC1202=0,"",IF(OR(ISBLANK(P1202),ISBLANK(Q1202)),"",IF(ISBLANK(VLOOKUP(A1202,Database!A:AA,22,FALSE)),"",VLOOKUP(A1202,Database!A:AA,22,FALSE))))</f>
        <v/>
      </c>
      <c r="AE1202" s="20">
        <f ca="1">IFERROR(
   IF(
     OR(ISBLANK(P1202),ISBLANK(Q1202)),
     "",
     IF(
       AND(AB1202&lt;&gt;"",OR(W1202="Terminé",W1202="En cours")),
       VLOOKUP(AD1202,Setup_ScoreExactBonus!A:D,4,FALSE),
       0
     )),
  0)</f>
        <v>0</v>
      </c>
      <c r="AF1202" s="21">
        <f t="shared" ca="1" si="113"/>
        <v>67</v>
      </c>
      <c r="AG1202" s="21">
        <f ca="1">SUMIFS(AF$2:AF1202,D$2:D1202,D1202)</f>
        <v>1914</v>
      </c>
    </row>
    <row r="1203" spans="1:33" hidden="1" x14ac:dyDescent="0.35">
      <c r="A1203" s="21">
        <f>IF(ISBLANK(B1203),"",COUNTIF(B$2:B1203,B1203))-1</f>
        <v>44</v>
      </c>
      <c r="B1203" s="27">
        <v>14</v>
      </c>
      <c r="C1203" s="10">
        <f>VLOOKUP($A1203+IF($A1203=0,1,0),Database!$A:$Y,7,FALSE)</f>
        <v>46196.208333333336</v>
      </c>
      <c r="D1203" s="21" t="str">
        <f>VLOOKUP(Pronostics!$B1203,Setup_MPP!$A:$G,3,FALSE)</f>
        <v>MarieEYT</v>
      </c>
      <c r="E1203" s="21" t="str">
        <f>VLOOKUP(Pronostics!$B1203,Setup_MPP!$A:$G,2,FALSE)</f>
        <v>Marie EXBRAYAT</v>
      </c>
      <c r="F1203" s="21" t="str">
        <f>VLOOKUP($B1203,Setup_MPP!$A:$E,4,FALSE)</f>
        <v>#FFAFD2</v>
      </c>
      <c r="G1203" s="21" t="str">
        <f>VLOOKUP($B1203,Setup_MPP!$A:$E,5,FALSE)</f>
        <v>#F2589B</v>
      </c>
      <c r="H1203" s="21" t="str">
        <f>IFERROR(IF(AND(A1203&gt;=1,A1203&lt;=104),VLOOKUP($A1203,Location!$A:$J,6,FALSE),IF(A1203=0,"Avant l'ouverture",IF(OR(A1203=105,A1203=106),"Bonus"))),"")</f>
        <v>Tour 2</v>
      </c>
      <c r="I1203" s="21" t="str">
        <f>IF(LEFT(H1203,4)="Tour",VLOOKUP(A1203,Database!$A:$C,3,FALSE),"")</f>
        <v>J</v>
      </c>
      <c r="J1203" s="21" t="str">
        <f>VLOOKUP($A1203,Location!$A:$J,7,FALSE)</f>
        <v>Jordanie</v>
      </c>
      <c r="K1203" s="21" t="str">
        <f>IFERROR(VLOOKUP(J1203,Setup_Team!$B:$C,2,FALSE), "TDB")</f>
        <v>JOR</v>
      </c>
      <c r="L1203" s="21" t="str">
        <f>VLOOKUP($A1203,Location!$A:$J,8,FALSE)</f>
        <v>Algérie</v>
      </c>
      <c r="M1203" s="21" t="str">
        <f>IFERROR(VLOOKUP(L1203,Setup_Team!$B:$C,2,FALSE), "TDB")</f>
        <v>ALG</v>
      </c>
      <c r="N1203" s="21" t="str">
        <f>VLOOKUP($A1203,Location!$A:$J,9,FALSE)</f>
        <v>Santa Clara, Californie</v>
      </c>
      <c r="O1203" s="21" t="str">
        <f>VLOOKUP($A1203,Location!$A:$J,10,FALSE)</f>
        <v>Levi's Stadium</v>
      </c>
      <c r="P1203" s="27">
        <v>0</v>
      </c>
      <c r="Q1203" s="27">
        <v>1</v>
      </c>
      <c r="R1203" s="27" t="str">
        <f t="shared" si="109"/>
        <v>0-1</v>
      </c>
      <c r="S1203" s="21">
        <v>0</v>
      </c>
      <c r="T1203" s="20">
        <f>VLOOKUP($A1203,Database!$A:$Y,10,FALSE)</f>
        <v>152</v>
      </c>
      <c r="U1203" s="20">
        <f>VLOOKUP($A1203,Database!$A:$Y,11,FALSE)</f>
        <v>139</v>
      </c>
      <c r="V1203" s="20">
        <f>VLOOKUP($A1203,Database!$A:$Y,12,FALSE)</f>
        <v>67</v>
      </c>
      <c r="W1203" s="20" t="str">
        <f>VLOOKUP(A1203,Database!A:M,13,FALSE)</f>
        <v>Terminé</v>
      </c>
      <c r="X1203" s="20">
        <f>VLOOKUP($A1203,Database!$A:$Y,20,FALSE)</f>
        <v>1</v>
      </c>
      <c r="Y1203" s="20">
        <f>VLOOKUP($A1203,Database!$A:$Y,21,FALSE)</f>
        <v>2</v>
      </c>
      <c r="Z1203" s="20">
        <f t="shared" si="108"/>
        <v>0</v>
      </c>
      <c r="AA1203" s="20">
        <f t="shared" si="110"/>
        <v>1</v>
      </c>
      <c r="AB1203" s="20">
        <f t="shared" ca="1" si="111"/>
        <v>67</v>
      </c>
      <c r="AC1203" s="20">
        <f t="shared" ca="1" si="112"/>
        <v>0</v>
      </c>
      <c r="AD1203" s="20" t="str">
        <f ca="1">IF(AC1203=0,"",IF(OR(ISBLANK(P1203),ISBLANK(Q1203)),"",IF(ISBLANK(VLOOKUP(A1203,Database!A:AA,22,FALSE)),"",VLOOKUP(A1203,Database!A:AA,22,FALSE))))</f>
        <v/>
      </c>
      <c r="AE1203" s="20">
        <f ca="1">IFERROR(
   IF(
     OR(ISBLANK(P1203),ISBLANK(Q1203)),
     "",
     IF(
       AND(AB1203&lt;&gt;"",OR(W1203="Terminé",W1203="En cours")),
       VLOOKUP(AD1203,Setup_ScoreExactBonus!A:D,4,FALSE),
       0
     )),
  0)</f>
        <v>0</v>
      </c>
      <c r="AF1203" s="21">
        <f t="shared" ca="1" si="113"/>
        <v>67</v>
      </c>
      <c r="AG1203" s="21">
        <f ca="1">SUMIFS(AF$2:AF1203,D$2:D1203,D1203)</f>
        <v>1762</v>
      </c>
    </row>
    <row r="1204" spans="1:33" hidden="1" x14ac:dyDescent="0.35">
      <c r="A1204" s="21">
        <f>IF(ISBLANK(B1204),"",COUNTIF(B$2:B1204,B1204))-1</f>
        <v>44</v>
      </c>
      <c r="B1204" s="27">
        <v>15</v>
      </c>
      <c r="C1204" s="10">
        <f>VLOOKUP($A1204+IF($A1204=0,1,0),Database!$A:$Y,7,FALSE)</f>
        <v>46196.208333333336</v>
      </c>
      <c r="D1204" s="21" t="str">
        <f>VLOOKUP(Pronostics!$B1204,Setup_MPP!$A:$G,3,FALSE)</f>
        <v>Amino28</v>
      </c>
      <c r="E1204" s="21" t="str">
        <f>VLOOKUP(Pronostics!$B1204,Setup_MPP!$A:$G,2,FALSE)</f>
        <v>Amine ZARROUKI</v>
      </c>
      <c r="F1204" s="21" t="str">
        <f>VLOOKUP($B1204,Setup_MPP!$A:$E,4,FALSE)</f>
        <v>#FF9898</v>
      </c>
      <c r="G1204" s="21" t="str">
        <f>VLOOKUP($B1204,Setup_MPP!$A:$E,5,FALSE)</f>
        <v>#FF5D5D</v>
      </c>
      <c r="H1204" s="21" t="str">
        <f>IFERROR(IF(AND(A1204&gt;=1,A1204&lt;=104),VLOOKUP($A1204,Location!$A:$J,6,FALSE),IF(A1204=0,"Avant l'ouverture",IF(OR(A1204=105,A1204=106),"Bonus"))),"")</f>
        <v>Tour 2</v>
      </c>
      <c r="I1204" s="21" t="str">
        <f>IF(LEFT(H1204,4)="Tour",VLOOKUP(A1204,Database!$A:$C,3,FALSE),"")</f>
        <v>J</v>
      </c>
      <c r="J1204" s="21" t="str">
        <f>VLOOKUP($A1204,Location!$A:$J,7,FALSE)</f>
        <v>Jordanie</v>
      </c>
      <c r="K1204" s="21" t="str">
        <f>IFERROR(VLOOKUP(J1204,Setup_Team!$B:$C,2,FALSE), "TDB")</f>
        <v>JOR</v>
      </c>
      <c r="L1204" s="21" t="str">
        <f>VLOOKUP($A1204,Location!$A:$J,8,FALSE)</f>
        <v>Algérie</v>
      </c>
      <c r="M1204" s="21" t="str">
        <f>IFERROR(VLOOKUP(L1204,Setup_Team!$B:$C,2,FALSE), "TDB")</f>
        <v>ALG</v>
      </c>
      <c r="N1204" s="21" t="str">
        <f>VLOOKUP($A1204,Location!$A:$J,9,FALSE)</f>
        <v>Santa Clara, Californie</v>
      </c>
      <c r="O1204" s="21" t="str">
        <f>VLOOKUP($A1204,Location!$A:$J,10,FALSE)</f>
        <v>Levi's Stadium</v>
      </c>
      <c r="P1204" s="27">
        <v>0</v>
      </c>
      <c r="Q1204" s="27">
        <v>1</v>
      </c>
      <c r="R1204" s="27" t="str">
        <f t="shared" si="109"/>
        <v>0-1</v>
      </c>
      <c r="S1204" s="21">
        <v>0</v>
      </c>
      <c r="T1204" s="20">
        <f>VLOOKUP($A1204,Database!$A:$Y,10,FALSE)</f>
        <v>152</v>
      </c>
      <c r="U1204" s="20">
        <f>VLOOKUP($A1204,Database!$A:$Y,11,FALSE)</f>
        <v>139</v>
      </c>
      <c r="V1204" s="20">
        <f>VLOOKUP($A1204,Database!$A:$Y,12,FALSE)</f>
        <v>67</v>
      </c>
      <c r="W1204" s="20" t="str">
        <f>VLOOKUP(A1204,Database!A:M,13,FALSE)</f>
        <v>Terminé</v>
      </c>
      <c r="X1204" s="20">
        <f>VLOOKUP($A1204,Database!$A:$Y,20,FALSE)</f>
        <v>1</v>
      </c>
      <c r="Y1204" s="20">
        <f>VLOOKUP($A1204,Database!$A:$Y,21,FALSE)</f>
        <v>2</v>
      </c>
      <c r="Z1204" s="20">
        <f t="shared" si="108"/>
        <v>0</v>
      </c>
      <c r="AA1204" s="20">
        <f t="shared" si="110"/>
        <v>1</v>
      </c>
      <c r="AB1204" s="20">
        <f t="shared" ca="1" si="111"/>
        <v>67</v>
      </c>
      <c r="AC1204" s="20">
        <f t="shared" ca="1" si="112"/>
        <v>0</v>
      </c>
      <c r="AD1204" s="20" t="str">
        <f ca="1">IF(AC1204=0,"",IF(OR(ISBLANK(P1204),ISBLANK(Q1204)),"",IF(ISBLANK(VLOOKUP(A1204,Database!A:AA,22,FALSE)),"",VLOOKUP(A1204,Database!A:AA,22,FALSE))))</f>
        <v/>
      </c>
      <c r="AE1204" s="20">
        <f ca="1">IFERROR(
   IF(
     OR(ISBLANK(P1204),ISBLANK(Q1204)),
     "",
     IF(
       AND(AB1204&lt;&gt;"",OR(W1204="Terminé",W1204="En cours")),
       VLOOKUP(AD1204,Setup_ScoreExactBonus!A:D,4,FALSE),
       0
     )),
  0)</f>
        <v>0</v>
      </c>
      <c r="AF1204" s="21">
        <f t="shared" ca="1" si="113"/>
        <v>67</v>
      </c>
      <c r="AG1204" s="21">
        <f ca="1">SUMIFS(AF$2:AF1204,D$2:D1204,D1204)</f>
        <v>1761</v>
      </c>
    </row>
    <row r="1205" spans="1:33" hidden="1" x14ac:dyDescent="0.35">
      <c r="A1205" s="21">
        <f>IF(ISBLANK(B1205),"",COUNTIF(B$2:B1205,B1205))-1</f>
        <v>44</v>
      </c>
      <c r="B1205" s="27">
        <v>16</v>
      </c>
      <c r="C1205" s="10">
        <f>VLOOKUP($A1205+IF($A1205=0,1,0),Database!$A:$Y,7,FALSE)</f>
        <v>46196.208333333336</v>
      </c>
      <c r="D1205" s="21" t="str">
        <f>VLOOKUP(Pronostics!$B1205,Setup_MPP!$A:$G,3,FALSE)</f>
        <v>RomaLaura</v>
      </c>
      <c r="E1205" s="21" t="str">
        <f>VLOOKUP(Pronostics!$B1205,Setup_MPP!$A:$G,2,FALSE)</f>
        <v>Laura GIULIANO</v>
      </c>
      <c r="F1205" s="21" t="str">
        <f>VLOOKUP($B1205,Setup_MPP!$A:$E,4,FALSE)</f>
        <v>#86A4FE</v>
      </c>
      <c r="G1205" s="21" t="str">
        <f>VLOOKUP($B1205,Setup_MPP!$A:$E,5,FALSE)</f>
        <v>#3769FF</v>
      </c>
      <c r="H1205" s="21" t="str">
        <f>IFERROR(IF(AND(A1205&gt;=1,A1205&lt;=104),VLOOKUP($A1205,Location!$A:$J,6,FALSE),IF(A1205=0,"Avant l'ouverture",IF(OR(A1205=105,A1205=106),"Bonus"))),"")</f>
        <v>Tour 2</v>
      </c>
      <c r="I1205" s="21" t="str">
        <f>IF(LEFT(H1205,4)="Tour",VLOOKUP(A1205,Database!$A:$C,3,FALSE),"")</f>
        <v>J</v>
      </c>
      <c r="J1205" s="21" t="str">
        <f>VLOOKUP($A1205,Location!$A:$J,7,FALSE)</f>
        <v>Jordanie</v>
      </c>
      <c r="K1205" s="21" t="str">
        <f>IFERROR(VLOOKUP(J1205,Setup_Team!$B:$C,2,FALSE), "TDB")</f>
        <v>JOR</v>
      </c>
      <c r="L1205" s="21" t="str">
        <f>VLOOKUP($A1205,Location!$A:$J,8,FALSE)</f>
        <v>Algérie</v>
      </c>
      <c r="M1205" s="21" t="str">
        <f>IFERROR(VLOOKUP(L1205,Setup_Team!$B:$C,2,FALSE), "TDB")</f>
        <v>ALG</v>
      </c>
      <c r="N1205" s="21" t="str">
        <f>VLOOKUP($A1205,Location!$A:$J,9,FALSE)</f>
        <v>Santa Clara, Californie</v>
      </c>
      <c r="O1205" s="21" t="str">
        <f>VLOOKUP($A1205,Location!$A:$J,10,FALSE)</f>
        <v>Levi's Stadium</v>
      </c>
      <c r="P1205" s="27">
        <v>1</v>
      </c>
      <c r="Q1205" s="27">
        <v>1</v>
      </c>
      <c r="R1205" s="27" t="str">
        <f t="shared" si="109"/>
        <v>1-1</v>
      </c>
      <c r="S1205" s="21">
        <v>0</v>
      </c>
      <c r="T1205" s="20">
        <f>VLOOKUP($A1205,Database!$A:$Y,10,FALSE)</f>
        <v>152</v>
      </c>
      <c r="U1205" s="20">
        <f>VLOOKUP($A1205,Database!$A:$Y,11,FALSE)</f>
        <v>139</v>
      </c>
      <c r="V1205" s="20">
        <f>VLOOKUP($A1205,Database!$A:$Y,12,FALSE)</f>
        <v>67</v>
      </c>
      <c r="W1205" s="20" t="str">
        <f>VLOOKUP(A1205,Database!A:M,13,FALSE)</f>
        <v>Terminé</v>
      </c>
      <c r="X1205" s="20">
        <f>VLOOKUP($A1205,Database!$A:$Y,20,FALSE)</f>
        <v>1</v>
      </c>
      <c r="Y1205" s="20">
        <f>VLOOKUP($A1205,Database!$A:$Y,21,FALSE)</f>
        <v>2</v>
      </c>
      <c r="Z1205" s="20">
        <f t="shared" si="108"/>
        <v>0</v>
      </c>
      <c r="AA1205" s="20">
        <f t="shared" si="110"/>
        <v>0</v>
      </c>
      <c r="AB1205" s="20">
        <f t="shared" ca="1" si="111"/>
        <v>0</v>
      </c>
      <c r="AC1205" s="20">
        <f t="shared" ca="1" si="112"/>
        <v>0</v>
      </c>
      <c r="AD1205" s="20" t="str">
        <f ca="1">IF(AC1205=0,"",IF(OR(ISBLANK(P1205),ISBLANK(Q1205)),"",IF(ISBLANK(VLOOKUP(A1205,Database!A:AA,22,FALSE)),"",VLOOKUP(A1205,Database!A:AA,22,FALSE))))</f>
        <v/>
      </c>
      <c r="AE1205" s="20">
        <f ca="1">IFERROR(
   IF(
     OR(ISBLANK(P1205),ISBLANK(Q1205)),
     "",
     IF(
       AND(AB1205&lt;&gt;"",OR(W1205="Terminé",W1205="En cours")),
       VLOOKUP(AD1205,Setup_ScoreExactBonus!A:D,4,FALSE),
       0
     )),
  0)</f>
        <v>0</v>
      </c>
      <c r="AF1205" s="21">
        <f t="shared" ca="1" si="113"/>
        <v>0</v>
      </c>
      <c r="AG1205" s="21">
        <f ca="1">SUMIFS(AF$2:AF1205,D$2:D1205,D1205)</f>
        <v>1318</v>
      </c>
    </row>
    <row r="1206" spans="1:33" hidden="1" x14ac:dyDescent="0.35">
      <c r="A1206" s="21">
        <f>IF(ISBLANK(B1206),"",COUNTIF(B$2:B1206,B1206))-1</f>
        <v>44</v>
      </c>
      <c r="B1206" s="27">
        <v>17</v>
      </c>
      <c r="C1206" s="10">
        <f>VLOOKUP($A1206+IF($A1206=0,1,0),Database!$A:$Y,7,FALSE)</f>
        <v>46196.208333333336</v>
      </c>
      <c r="D1206" s="21" t="str">
        <f>VLOOKUP(Pronostics!$B1206,Setup_MPP!$A:$G,3,FALSE)</f>
        <v>Julien_cri</v>
      </c>
      <c r="E1206" s="21" t="str">
        <f>VLOOKUP(Pronostics!$B1206,Setup_MPP!$A:$G,2,FALSE)</f>
        <v>Julien CRIMOTEL</v>
      </c>
      <c r="F1206" s="21" t="str">
        <f>VLOOKUP($B1206,Setup_MPP!$A:$E,4,FALSE)</f>
        <v>#FFB0B0</v>
      </c>
      <c r="G1206" s="21" t="str">
        <f>VLOOKUP($B1206,Setup_MPP!$A:$E,5,FALSE)</f>
        <v>#F25757</v>
      </c>
      <c r="H1206" s="21" t="str">
        <f>IFERROR(IF(AND(A1206&gt;=1,A1206&lt;=104),VLOOKUP($A1206,Location!$A:$J,6,FALSE),IF(A1206=0,"Avant l'ouverture",IF(OR(A1206=105,A1206=106),"Bonus"))),"")</f>
        <v>Tour 2</v>
      </c>
      <c r="I1206" s="21" t="str">
        <f>IF(LEFT(H1206,4)="Tour",VLOOKUP(A1206,Database!$A:$C,3,FALSE),"")</f>
        <v>J</v>
      </c>
      <c r="J1206" s="21" t="str">
        <f>VLOOKUP($A1206,Location!$A:$J,7,FALSE)</f>
        <v>Jordanie</v>
      </c>
      <c r="K1206" s="21" t="str">
        <f>IFERROR(VLOOKUP(J1206,Setup_Team!$B:$C,2,FALSE), "TDB")</f>
        <v>JOR</v>
      </c>
      <c r="L1206" s="21" t="str">
        <f>VLOOKUP($A1206,Location!$A:$J,8,FALSE)</f>
        <v>Algérie</v>
      </c>
      <c r="M1206" s="21" t="str">
        <f>IFERROR(VLOOKUP(L1206,Setup_Team!$B:$C,2,FALSE), "TDB")</f>
        <v>ALG</v>
      </c>
      <c r="N1206" s="21" t="str">
        <f>VLOOKUP($A1206,Location!$A:$J,9,FALSE)</f>
        <v>Santa Clara, Californie</v>
      </c>
      <c r="O1206" s="21" t="str">
        <f>VLOOKUP($A1206,Location!$A:$J,10,FALSE)</f>
        <v>Levi's Stadium</v>
      </c>
      <c r="P1206" s="27">
        <v>1</v>
      </c>
      <c r="Q1206" s="27">
        <v>2</v>
      </c>
      <c r="R1206" s="27" t="str">
        <f t="shared" si="109"/>
        <v>1-2</v>
      </c>
      <c r="S1206" s="21">
        <v>0</v>
      </c>
      <c r="T1206" s="20">
        <f>VLOOKUP($A1206,Database!$A:$Y,10,FALSE)</f>
        <v>152</v>
      </c>
      <c r="U1206" s="20">
        <f>VLOOKUP($A1206,Database!$A:$Y,11,FALSE)</f>
        <v>139</v>
      </c>
      <c r="V1206" s="20">
        <f>VLOOKUP($A1206,Database!$A:$Y,12,FALSE)</f>
        <v>67</v>
      </c>
      <c r="W1206" s="20" t="str">
        <f>VLOOKUP(A1206,Database!A:M,13,FALSE)</f>
        <v>Terminé</v>
      </c>
      <c r="X1206" s="20">
        <f>VLOOKUP($A1206,Database!$A:$Y,20,FALSE)</f>
        <v>1</v>
      </c>
      <c r="Y1206" s="20">
        <f>VLOOKUP($A1206,Database!$A:$Y,21,FALSE)</f>
        <v>2</v>
      </c>
      <c r="Z1206" s="20">
        <f t="shared" si="108"/>
        <v>0</v>
      </c>
      <c r="AA1206" s="20">
        <f t="shared" si="110"/>
        <v>1</v>
      </c>
      <c r="AB1206" s="20">
        <f t="shared" ca="1" si="111"/>
        <v>67</v>
      </c>
      <c r="AC1206" s="20">
        <f t="shared" ca="1" si="112"/>
        <v>1</v>
      </c>
      <c r="AD1206" s="20" t="str">
        <f ca="1">IF(AC1206=0,"",IF(OR(ISBLANK(P1206),ISBLANK(Q1206)),"",IF(ISBLANK(VLOOKUP(A1206,Database!A:AA,22,FALSE)),"",VLOOKUP(A1206,Database!A:AA,22,FALSE))))</f>
        <v>Rare</v>
      </c>
      <c r="AE1206" s="20">
        <f ca="1">IFERROR(
   IF(
     OR(ISBLANK(P1206),ISBLANK(Q1206)),
     "",
     IF(
       AND(AB1206&lt;&gt;"",OR(W1206="Terminé",W1206="En cours")),
       VLOOKUP(AD1206,Setup_ScoreExactBonus!A:D,4,FALSE),
       0
     )),
  0)</f>
        <v>30</v>
      </c>
      <c r="AF1206" s="21">
        <f t="shared" ca="1" si="113"/>
        <v>97</v>
      </c>
      <c r="AG1206" s="21">
        <f ca="1">SUMIFS(AF$2:AF1206,D$2:D1206,D1206)</f>
        <v>1524</v>
      </c>
    </row>
    <row r="1207" spans="1:33" hidden="1" x14ac:dyDescent="0.35">
      <c r="A1207" s="21">
        <f>IF(ISBLANK(B1207),"",COUNTIF(B$2:B1207,B1207))-1</f>
        <v>44</v>
      </c>
      <c r="B1207" s="27">
        <v>18</v>
      </c>
      <c r="C1207" s="10">
        <f>VLOOKUP($A1207+IF($A1207=0,1,0),Database!$A:$Y,7,FALSE)</f>
        <v>46196.208333333336</v>
      </c>
      <c r="D1207" s="21" t="str">
        <f>VLOOKUP(Pronostics!$B1207,Setup_MPP!$A:$G,3,FALSE)</f>
        <v>Cartone</v>
      </c>
      <c r="E1207" s="21" t="str">
        <f>VLOOKUP(Pronostics!$B1207,Setup_MPP!$A:$G,2,FALSE)</f>
        <v>Quentin CARTON</v>
      </c>
      <c r="F1207" s="21" t="str">
        <f>VLOOKUP($B1207,Setup_MPP!$A:$E,4,FALSE)</f>
        <v>#F0BC42</v>
      </c>
      <c r="G1207" s="21" t="str">
        <f>VLOOKUP($B1207,Setup_MPP!$A:$E,5,FALSE)</f>
        <v>#8E1F2F</v>
      </c>
      <c r="H1207" s="21" t="str">
        <f>IFERROR(IF(AND(A1207&gt;=1,A1207&lt;=104),VLOOKUP($A1207,Location!$A:$J,6,FALSE),IF(A1207=0,"Avant l'ouverture",IF(OR(A1207=105,A1207=106),"Bonus"))),"")</f>
        <v>Tour 2</v>
      </c>
      <c r="I1207" s="21" t="str">
        <f>IF(LEFT(H1207,4)="Tour",VLOOKUP(A1207,Database!$A:$C,3,FALSE),"")</f>
        <v>J</v>
      </c>
      <c r="J1207" s="21" t="str">
        <f>VLOOKUP($A1207,Location!$A:$J,7,FALSE)</f>
        <v>Jordanie</v>
      </c>
      <c r="K1207" s="21" t="str">
        <f>IFERROR(VLOOKUP(J1207,Setup_Team!$B:$C,2,FALSE), "TDB")</f>
        <v>JOR</v>
      </c>
      <c r="L1207" s="21" t="str">
        <f>VLOOKUP($A1207,Location!$A:$J,8,FALSE)</f>
        <v>Algérie</v>
      </c>
      <c r="M1207" s="21" t="str">
        <f>IFERROR(VLOOKUP(L1207,Setup_Team!$B:$C,2,FALSE), "TDB")</f>
        <v>ALG</v>
      </c>
      <c r="N1207" s="21" t="str">
        <f>VLOOKUP($A1207,Location!$A:$J,9,FALSE)</f>
        <v>Santa Clara, Californie</v>
      </c>
      <c r="O1207" s="21" t="str">
        <f>VLOOKUP($A1207,Location!$A:$J,10,FALSE)</f>
        <v>Levi's Stadium</v>
      </c>
      <c r="P1207" s="27">
        <v>0</v>
      </c>
      <c r="Q1207" s="27">
        <v>0</v>
      </c>
      <c r="R1207" s="27" t="str">
        <f t="shared" si="109"/>
        <v>0-0</v>
      </c>
      <c r="S1207" s="21">
        <v>0</v>
      </c>
      <c r="T1207" s="20">
        <f>VLOOKUP($A1207,Database!$A:$Y,10,FALSE)</f>
        <v>152</v>
      </c>
      <c r="U1207" s="20">
        <f>VLOOKUP($A1207,Database!$A:$Y,11,FALSE)</f>
        <v>139</v>
      </c>
      <c r="V1207" s="20">
        <f>VLOOKUP($A1207,Database!$A:$Y,12,FALSE)</f>
        <v>67</v>
      </c>
      <c r="W1207" s="20" t="str">
        <f>VLOOKUP(A1207,Database!A:M,13,FALSE)</f>
        <v>Terminé</v>
      </c>
      <c r="X1207" s="20">
        <f>VLOOKUP($A1207,Database!$A:$Y,20,FALSE)</f>
        <v>1</v>
      </c>
      <c r="Y1207" s="20">
        <f>VLOOKUP($A1207,Database!$A:$Y,21,FALSE)</f>
        <v>2</v>
      </c>
      <c r="Z1207" s="20">
        <f t="shared" si="108"/>
        <v>0</v>
      </c>
      <c r="AA1207" s="20">
        <f t="shared" si="110"/>
        <v>0</v>
      </c>
      <c r="AB1207" s="20">
        <f t="shared" ca="1" si="111"/>
        <v>0</v>
      </c>
      <c r="AC1207" s="20">
        <f t="shared" ca="1" si="112"/>
        <v>0</v>
      </c>
      <c r="AD1207" s="20" t="str">
        <f ca="1">IF(AC1207=0,"",IF(OR(ISBLANK(P1207),ISBLANK(Q1207)),"",IF(ISBLANK(VLOOKUP(A1207,Database!A:AA,22,FALSE)),"",VLOOKUP(A1207,Database!A:AA,22,FALSE))))</f>
        <v/>
      </c>
      <c r="AE1207" s="20">
        <f ca="1">IFERROR(
   IF(
     OR(ISBLANK(P1207),ISBLANK(Q1207)),
     "",
     IF(
       AND(AB1207&lt;&gt;"",OR(W1207="Terminé",W1207="En cours")),
       VLOOKUP(AD1207,Setup_ScoreExactBonus!A:D,4,FALSE),
       0
     )),
  0)</f>
        <v>0</v>
      </c>
      <c r="AF1207" s="21">
        <f t="shared" ca="1" si="113"/>
        <v>0</v>
      </c>
      <c r="AG1207" s="21">
        <f ca="1">SUMIFS(AF$2:AF1207,D$2:D1207,D1207)</f>
        <v>1783</v>
      </c>
    </row>
    <row r="1208" spans="1:33" hidden="1" x14ac:dyDescent="0.35">
      <c r="A1208" s="21">
        <f>IF(ISBLANK(B1208),"",COUNTIF(B$2:B1208,B1208))-1</f>
        <v>44</v>
      </c>
      <c r="B1208" s="27">
        <v>19</v>
      </c>
      <c r="C1208" s="10">
        <f>VLOOKUP($A1208+IF($A1208=0,1,0),Database!$A:$Y,7,FALSE)</f>
        <v>46196.208333333336</v>
      </c>
      <c r="D1208" s="21" t="str">
        <f>VLOOKUP(Pronostics!$B1208,Setup_MPP!$A:$G,3,FALSE)</f>
        <v>YramVi</v>
      </c>
      <c r="E1208" s="21" t="str">
        <f>VLOOKUP(Pronostics!$B1208,Setup_MPP!$A:$G,2,FALSE)</f>
        <v>Eyram TETSHIE</v>
      </c>
      <c r="F1208" s="21" t="str">
        <f>VLOOKUP($B1208,Setup_MPP!$A:$E,4,FALSE)</f>
        <v>#E8B28F</v>
      </c>
      <c r="G1208" s="21" t="str">
        <f>VLOOKUP($B1208,Setup_MPP!$A:$E,5,FALSE)</f>
        <v>#E65568</v>
      </c>
      <c r="H1208" s="21" t="str">
        <f>IFERROR(IF(AND(A1208&gt;=1,A1208&lt;=104),VLOOKUP($A1208,Location!$A:$J,6,FALSE),IF(A1208=0,"Avant l'ouverture",IF(OR(A1208=105,A1208=106),"Bonus"))),"")</f>
        <v>Tour 2</v>
      </c>
      <c r="I1208" s="21" t="str">
        <f>IF(LEFT(H1208,4)="Tour",VLOOKUP(A1208,Database!$A:$C,3,FALSE),"")</f>
        <v>J</v>
      </c>
      <c r="J1208" s="21" t="str">
        <f>VLOOKUP($A1208,Location!$A:$J,7,FALSE)</f>
        <v>Jordanie</v>
      </c>
      <c r="K1208" s="21" t="str">
        <f>IFERROR(VLOOKUP(J1208,Setup_Team!$B:$C,2,FALSE), "TDB")</f>
        <v>JOR</v>
      </c>
      <c r="L1208" s="21" t="str">
        <f>VLOOKUP($A1208,Location!$A:$J,8,FALSE)</f>
        <v>Algérie</v>
      </c>
      <c r="M1208" s="21" t="str">
        <f>IFERROR(VLOOKUP(L1208,Setup_Team!$B:$C,2,FALSE), "TDB")</f>
        <v>ALG</v>
      </c>
      <c r="N1208" s="21" t="str">
        <f>VLOOKUP($A1208,Location!$A:$J,9,FALSE)</f>
        <v>Santa Clara, Californie</v>
      </c>
      <c r="O1208" s="21" t="str">
        <f>VLOOKUP($A1208,Location!$A:$J,10,FALSE)</f>
        <v>Levi's Stadium</v>
      </c>
      <c r="P1208" s="27">
        <v>2</v>
      </c>
      <c r="Q1208" s="27">
        <v>1</v>
      </c>
      <c r="R1208" s="27" t="str">
        <f t="shared" si="109"/>
        <v>2-1</v>
      </c>
      <c r="S1208" s="21">
        <v>0</v>
      </c>
      <c r="T1208" s="20">
        <f>VLOOKUP($A1208,Database!$A:$Y,10,FALSE)</f>
        <v>152</v>
      </c>
      <c r="U1208" s="20">
        <f>VLOOKUP($A1208,Database!$A:$Y,11,FALSE)</f>
        <v>139</v>
      </c>
      <c r="V1208" s="20">
        <f>VLOOKUP($A1208,Database!$A:$Y,12,FALSE)</f>
        <v>67</v>
      </c>
      <c r="W1208" s="20" t="str">
        <f>VLOOKUP(A1208,Database!A:M,13,FALSE)</f>
        <v>Terminé</v>
      </c>
      <c r="X1208" s="20">
        <f>VLOOKUP($A1208,Database!$A:$Y,20,FALSE)</f>
        <v>1</v>
      </c>
      <c r="Y1208" s="20">
        <f>VLOOKUP($A1208,Database!$A:$Y,21,FALSE)</f>
        <v>2</v>
      </c>
      <c r="Z1208" s="20">
        <f t="shared" si="108"/>
        <v>0</v>
      </c>
      <c r="AA1208" s="20">
        <f t="shared" si="110"/>
        <v>0</v>
      </c>
      <c r="AB1208" s="20">
        <f t="shared" ca="1" si="111"/>
        <v>0</v>
      </c>
      <c r="AC1208" s="20">
        <f t="shared" ca="1" si="112"/>
        <v>0</v>
      </c>
      <c r="AD1208" s="20" t="str">
        <f ca="1">IF(AC1208=0,"",IF(OR(ISBLANK(P1208),ISBLANK(Q1208)),"",IF(ISBLANK(VLOOKUP(A1208,Database!A:AA,22,FALSE)),"",VLOOKUP(A1208,Database!A:AA,22,FALSE))))</f>
        <v/>
      </c>
      <c r="AE1208" s="20">
        <f ca="1">IFERROR(
   IF(
     OR(ISBLANK(P1208),ISBLANK(Q1208)),
     "",
     IF(
       AND(AB1208&lt;&gt;"",OR(W1208="Terminé",W1208="En cours")),
       VLOOKUP(AD1208,Setup_ScoreExactBonus!A:D,4,FALSE),
       0
     )),
  0)</f>
        <v>0</v>
      </c>
      <c r="AF1208" s="21">
        <f t="shared" ca="1" si="113"/>
        <v>0</v>
      </c>
      <c r="AG1208" s="21">
        <f ca="1">SUMIFS(AF$2:AF1208,D$2:D1208,D1208)</f>
        <v>1527</v>
      </c>
    </row>
    <row r="1209" spans="1:33" hidden="1" x14ac:dyDescent="0.35">
      <c r="A1209" s="21">
        <f>IF(ISBLANK(B1209),"",COUNTIF(B$2:B1209,B1209))-1</f>
        <v>44</v>
      </c>
      <c r="B1209" s="27">
        <v>20</v>
      </c>
      <c r="C1209" s="10">
        <f>VLOOKUP($A1209+IF($A1209=0,1,0),Database!$A:$Y,7,FALSE)</f>
        <v>46196.208333333336</v>
      </c>
      <c r="D1209" s="21" t="str">
        <f>VLOOKUP(Pronostics!$B1209,Setup_MPP!$A:$G,3,FALSE)</f>
        <v>Anis_MaFihache</v>
      </c>
      <c r="E1209" s="21" t="str">
        <f>VLOOKUP(Pronostics!$B1209,Setup_MPP!$A:$G,2,FALSE)</f>
        <v>Anis LEBIK</v>
      </c>
      <c r="F1209" s="21" t="str">
        <f>VLOOKUP($B1209,Setup_MPP!$A:$E,4,FALSE)</f>
        <v>#60DC8C</v>
      </c>
      <c r="G1209" s="21" t="str">
        <f>VLOOKUP($B1209,Setup_MPP!$A:$E,5,FALSE)</f>
        <v>#22A34F</v>
      </c>
      <c r="H1209" s="21" t="str">
        <f>IFERROR(IF(AND(A1209&gt;=1,A1209&lt;=104),VLOOKUP($A1209,Location!$A:$J,6,FALSE),IF(A1209=0,"Avant l'ouverture",IF(OR(A1209=105,A1209=106),"Bonus"))),"")</f>
        <v>Tour 2</v>
      </c>
      <c r="I1209" s="21" t="str">
        <f>IF(LEFT(H1209,4)="Tour",VLOOKUP(A1209,Database!$A:$C,3,FALSE),"")</f>
        <v>J</v>
      </c>
      <c r="J1209" s="21" t="str">
        <f>VLOOKUP($A1209,Location!$A:$J,7,FALSE)</f>
        <v>Jordanie</v>
      </c>
      <c r="K1209" s="21" t="str">
        <f>IFERROR(VLOOKUP(J1209,Setup_Team!$B:$C,2,FALSE), "TDB")</f>
        <v>JOR</v>
      </c>
      <c r="L1209" s="21" t="str">
        <f>VLOOKUP($A1209,Location!$A:$J,8,FALSE)</f>
        <v>Algérie</v>
      </c>
      <c r="M1209" s="21" t="str">
        <f>IFERROR(VLOOKUP(L1209,Setup_Team!$B:$C,2,FALSE), "TDB")</f>
        <v>ALG</v>
      </c>
      <c r="N1209" s="21" t="str">
        <f>VLOOKUP($A1209,Location!$A:$J,9,FALSE)</f>
        <v>Santa Clara, Californie</v>
      </c>
      <c r="O1209" s="21" t="str">
        <f>VLOOKUP($A1209,Location!$A:$J,10,FALSE)</f>
        <v>Levi's Stadium</v>
      </c>
      <c r="P1209" s="27">
        <v>1</v>
      </c>
      <c r="Q1209" s="27">
        <v>4</v>
      </c>
      <c r="R1209" s="27" t="str">
        <f t="shared" si="109"/>
        <v>1-4</v>
      </c>
      <c r="S1209" s="21">
        <v>0</v>
      </c>
      <c r="T1209" s="20">
        <f>VLOOKUP($A1209,Database!$A:$Y,10,FALSE)</f>
        <v>152</v>
      </c>
      <c r="U1209" s="20">
        <f>VLOOKUP($A1209,Database!$A:$Y,11,FALSE)</f>
        <v>139</v>
      </c>
      <c r="V1209" s="20">
        <f>VLOOKUP($A1209,Database!$A:$Y,12,FALSE)</f>
        <v>67</v>
      </c>
      <c r="W1209" s="20" t="str">
        <f>VLOOKUP(A1209,Database!A:M,13,FALSE)</f>
        <v>Terminé</v>
      </c>
      <c r="X1209" s="20">
        <f>VLOOKUP($A1209,Database!$A:$Y,20,FALSE)</f>
        <v>1</v>
      </c>
      <c r="Y1209" s="20">
        <f>VLOOKUP($A1209,Database!$A:$Y,21,FALSE)</f>
        <v>2</v>
      </c>
      <c r="Z1209" s="20">
        <f t="shared" si="108"/>
        <v>0</v>
      </c>
      <c r="AA1209" s="20">
        <f t="shared" si="110"/>
        <v>1</v>
      </c>
      <c r="AB1209" s="20">
        <f t="shared" ca="1" si="111"/>
        <v>67</v>
      </c>
      <c r="AC1209" s="20">
        <f t="shared" ca="1" si="112"/>
        <v>0</v>
      </c>
      <c r="AD1209" s="20" t="str">
        <f ca="1">IF(AC1209=0,"",IF(OR(ISBLANK(P1209),ISBLANK(Q1209)),"",IF(ISBLANK(VLOOKUP(A1209,Database!A:AA,22,FALSE)),"",VLOOKUP(A1209,Database!A:AA,22,FALSE))))</f>
        <v/>
      </c>
      <c r="AE1209" s="20">
        <f ca="1">IFERROR(
   IF(
     OR(ISBLANK(P1209),ISBLANK(Q1209)),
     "",
     IF(
       AND(AB1209&lt;&gt;"",OR(W1209="Terminé",W1209="En cours")),
       VLOOKUP(AD1209,Setup_ScoreExactBonus!A:D,4,FALSE),
       0
     )),
  0)</f>
        <v>0</v>
      </c>
      <c r="AF1209" s="21">
        <f t="shared" ca="1" si="113"/>
        <v>67</v>
      </c>
      <c r="AG1209" s="21">
        <f ca="1">SUMIFS(AF$2:AF1209,D$2:D1209,D1209)</f>
        <v>1740</v>
      </c>
    </row>
    <row r="1210" spans="1:33" hidden="1" x14ac:dyDescent="0.35">
      <c r="A1210" s="21">
        <f>IF(ISBLANK(B1210),"",COUNTIF(B$2:B1210,B1210))-1</f>
        <v>44</v>
      </c>
      <c r="B1210" s="27">
        <v>21</v>
      </c>
      <c r="C1210" s="10">
        <f>VLOOKUP($A1210+IF($A1210=0,1,0),Database!$A:$Y,7,FALSE)</f>
        <v>46196.208333333336</v>
      </c>
      <c r="D1210" s="21" t="str">
        <f>VLOOKUP(Pronostics!$B1210,Setup_MPP!$A:$G,3,FALSE)</f>
        <v>JUJULABOSS13</v>
      </c>
      <c r="E1210" s="21" t="str">
        <f>VLOOKUP(Pronostics!$B1210,Setup_MPP!$A:$G,2,FALSE)</f>
        <v>Julia BOUANAN</v>
      </c>
      <c r="F1210" s="21" t="str">
        <f>VLOOKUP($B1210,Setup_MPP!$A:$E,4,FALSE)</f>
        <v>#2FAEE0</v>
      </c>
      <c r="G1210" s="21" t="str">
        <f>VLOOKUP($B1210,Setup_MPP!$A:$E,5,FALSE)</f>
        <v>#BEA064</v>
      </c>
      <c r="H1210" s="21" t="str">
        <f>IFERROR(IF(AND(A1210&gt;=1,A1210&lt;=104),VLOOKUP($A1210,Location!$A:$J,6,FALSE),IF(A1210=0,"Avant l'ouverture",IF(OR(A1210=105,A1210=106),"Bonus"))),"")</f>
        <v>Tour 2</v>
      </c>
      <c r="I1210" s="21" t="str">
        <f>IF(LEFT(H1210,4)="Tour",VLOOKUP(A1210,Database!$A:$C,3,FALSE),"")</f>
        <v>J</v>
      </c>
      <c r="J1210" s="21" t="str">
        <f>VLOOKUP($A1210,Location!$A:$J,7,FALSE)</f>
        <v>Jordanie</v>
      </c>
      <c r="K1210" s="21" t="str">
        <f>IFERROR(VLOOKUP(J1210,Setup_Team!$B:$C,2,FALSE), "TDB")</f>
        <v>JOR</v>
      </c>
      <c r="L1210" s="21" t="str">
        <f>VLOOKUP($A1210,Location!$A:$J,8,FALSE)</f>
        <v>Algérie</v>
      </c>
      <c r="M1210" s="21" t="str">
        <f>IFERROR(VLOOKUP(L1210,Setup_Team!$B:$C,2,FALSE), "TDB")</f>
        <v>ALG</v>
      </c>
      <c r="N1210" s="21" t="str">
        <f>VLOOKUP($A1210,Location!$A:$J,9,FALSE)</f>
        <v>Santa Clara, Californie</v>
      </c>
      <c r="O1210" s="21" t="str">
        <f>VLOOKUP($A1210,Location!$A:$J,10,FALSE)</f>
        <v>Levi's Stadium</v>
      </c>
      <c r="P1210" s="27">
        <v>0</v>
      </c>
      <c r="Q1210" s="27">
        <v>0</v>
      </c>
      <c r="R1210" s="27" t="str">
        <f t="shared" si="109"/>
        <v>0-0</v>
      </c>
      <c r="S1210" s="21">
        <v>0</v>
      </c>
      <c r="T1210" s="20">
        <f>VLOOKUP($A1210,Database!$A:$Y,10,FALSE)</f>
        <v>152</v>
      </c>
      <c r="U1210" s="20">
        <f>VLOOKUP($A1210,Database!$A:$Y,11,FALSE)</f>
        <v>139</v>
      </c>
      <c r="V1210" s="20">
        <f>VLOOKUP($A1210,Database!$A:$Y,12,FALSE)</f>
        <v>67</v>
      </c>
      <c r="W1210" s="20" t="str">
        <f>VLOOKUP(A1210,Database!A:M,13,FALSE)</f>
        <v>Terminé</v>
      </c>
      <c r="X1210" s="20">
        <f>VLOOKUP($A1210,Database!$A:$Y,20,FALSE)</f>
        <v>1</v>
      </c>
      <c r="Y1210" s="20">
        <f>VLOOKUP($A1210,Database!$A:$Y,21,FALSE)</f>
        <v>2</v>
      </c>
      <c r="Z1210" s="20">
        <f t="shared" si="108"/>
        <v>0</v>
      </c>
      <c r="AA1210" s="20">
        <f t="shared" si="110"/>
        <v>0</v>
      </c>
      <c r="AB1210" s="20">
        <f t="shared" ca="1" si="111"/>
        <v>0</v>
      </c>
      <c r="AC1210" s="20">
        <f t="shared" ca="1" si="112"/>
        <v>0</v>
      </c>
      <c r="AD1210" s="20" t="str">
        <f ca="1">IF(AC1210=0,"",IF(OR(ISBLANK(P1210),ISBLANK(Q1210)),"",IF(ISBLANK(VLOOKUP(A1210,Database!A:AA,22,FALSE)),"",VLOOKUP(A1210,Database!A:AA,22,FALSE))))</f>
        <v/>
      </c>
      <c r="AE1210" s="20">
        <f ca="1">IFERROR(
   IF(
     OR(ISBLANK(P1210),ISBLANK(Q1210)),
     "",
     IF(
       AND(AB1210&lt;&gt;"",OR(W1210="Terminé",W1210="En cours")),
       VLOOKUP(AD1210,Setup_ScoreExactBonus!A:D,4,FALSE),
       0
     )),
  0)</f>
        <v>0</v>
      </c>
      <c r="AF1210" s="21">
        <f t="shared" ca="1" si="113"/>
        <v>0</v>
      </c>
      <c r="AG1210" s="21">
        <f ca="1">SUMIFS(AF$2:AF1210,D$2:D1210,D1210)</f>
        <v>1333</v>
      </c>
    </row>
    <row r="1211" spans="1:33" hidden="1" x14ac:dyDescent="0.35">
      <c r="A1211" s="21">
        <f>IF(ISBLANK(B1211),"",COUNTIF(B$2:B1211,B1211))-1</f>
        <v>44</v>
      </c>
      <c r="B1211" s="27">
        <v>22</v>
      </c>
      <c r="C1211" s="10">
        <f>VLOOKUP($A1211+IF($A1211=0,1,0),Database!$A:$Y,7,FALSE)</f>
        <v>46196.208333333336</v>
      </c>
      <c r="D1211" s="21" t="str">
        <f>VLOOKUP(Pronostics!$B1211,Setup_MPP!$A:$G,3,FALSE)</f>
        <v>Jujumsrd</v>
      </c>
      <c r="E1211" s="21" t="str">
        <f>VLOOKUP(Pronostics!$B1211,Setup_MPP!$A:$G,2,FALSE)</f>
        <v>Julie Mansard</v>
      </c>
      <c r="F1211" s="21" t="str">
        <f>VLOOKUP($B1211,Setup_MPP!$A:$E,4,FALSE)</f>
        <v>#41DEF0</v>
      </c>
      <c r="G1211" s="21" t="str">
        <f>VLOOKUP($B1211,Setup_MPP!$A:$E,5,FALSE)</f>
        <v>#0BA6B7</v>
      </c>
      <c r="H1211" s="21" t="str">
        <f>IFERROR(IF(AND(A1211&gt;=1,A1211&lt;=104),VLOOKUP($A1211,Location!$A:$J,6,FALSE),IF(A1211=0,"Avant l'ouverture",IF(OR(A1211=105,A1211=106),"Bonus"))),"")</f>
        <v>Tour 2</v>
      </c>
      <c r="I1211" s="21" t="str">
        <f>IF(LEFT(H1211,4)="Tour",VLOOKUP(A1211,Database!$A:$C,3,FALSE),"")</f>
        <v>J</v>
      </c>
      <c r="J1211" s="21" t="str">
        <f>VLOOKUP($A1211,Location!$A:$J,7,FALSE)</f>
        <v>Jordanie</v>
      </c>
      <c r="K1211" s="21" t="str">
        <f>IFERROR(VLOOKUP(J1211,Setup_Team!$B:$C,2,FALSE), "TDB")</f>
        <v>JOR</v>
      </c>
      <c r="L1211" s="21" t="str">
        <f>VLOOKUP($A1211,Location!$A:$J,8,FALSE)</f>
        <v>Algérie</v>
      </c>
      <c r="M1211" s="21" t="str">
        <f>IFERROR(VLOOKUP(L1211,Setup_Team!$B:$C,2,FALSE), "TDB")</f>
        <v>ALG</v>
      </c>
      <c r="N1211" s="21" t="str">
        <f>VLOOKUP($A1211,Location!$A:$J,9,FALSE)</f>
        <v>Santa Clara, Californie</v>
      </c>
      <c r="O1211" s="21" t="str">
        <f>VLOOKUP($A1211,Location!$A:$J,10,FALSE)</f>
        <v>Levi's Stadium</v>
      </c>
      <c r="P1211" s="27">
        <v>0</v>
      </c>
      <c r="Q1211" s="27">
        <v>0</v>
      </c>
      <c r="R1211" s="27" t="str">
        <f t="shared" si="109"/>
        <v>0-0</v>
      </c>
      <c r="S1211" s="21">
        <v>0</v>
      </c>
      <c r="T1211" s="20">
        <f>VLOOKUP($A1211,Database!$A:$Y,10,FALSE)</f>
        <v>152</v>
      </c>
      <c r="U1211" s="20">
        <f>VLOOKUP($A1211,Database!$A:$Y,11,FALSE)</f>
        <v>139</v>
      </c>
      <c r="V1211" s="20">
        <f>VLOOKUP($A1211,Database!$A:$Y,12,FALSE)</f>
        <v>67</v>
      </c>
      <c r="W1211" s="20" t="str">
        <f>VLOOKUP(A1211,Database!A:M,13,FALSE)</f>
        <v>Terminé</v>
      </c>
      <c r="X1211" s="20">
        <f>VLOOKUP($A1211,Database!$A:$Y,20,FALSE)</f>
        <v>1</v>
      </c>
      <c r="Y1211" s="20">
        <f>VLOOKUP($A1211,Database!$A:$Y,21,FALSE)</f>
        <v>2</v>
      </c>
      <c r="Z1211" s="20">
        <f t="shared" si="108"/>
        <v>0</v>
      </c>
      <c r="AA1211" s="20">
        <f t="shared" si="110"/>
        <v>0</v>
      </c>
      <c r="AB1211" s="20">
        <f t="shared" ca="1" si="111"/>
        <v>0</v>
      </c>
      <c r="AC1211" s="20">
        <f t="shared" ca="1" si="112"/>
        <v>0</v>
      </c>
      <c r="AD1211" s="20" t="str">
        <f ca="1">IF(AC1211=0,"",IF(OR(ISBLANK(P1211),ISBLANK(Q1211)),"",IF(ISBLANK(VLOOKUP(A1211,Database!A:AA,22,FALSE)),"",VLOOKUP(A1211,Database!A:AA,22,FALSE))))</f>
        <v/>
      </c>
      <c r="AE1211" s="20">
        <f ca="1">IFERROR(
   IF(
     OR(ISBLANK(P1211),ISBLANK(Q1211)),
     "",
     IF(
       AND(AB1211&lt;&gt;"",OR(W1211="Terminé",W1211="En cours")),
       VLOOKUP(AD1211,Setup_ScoreExactBonus!A:D,4,FALSE),
       0
     )),
  0)</f>
        <v>0</v>
      </c>
      <c r="AF1211" s="21">
        <f t="shared" ca="1" si="113"/>
        <v>0</v>
      </c>
      <c r="AG1211" s="21">
        <f ca="1">SUMIFS(AF$2:AF1211,D$2:D1211,D1211)</f>
        <v>1269</v>
      </c>
    </row>
    <row r="1212" spans="1:33" hidden="1" x14ac:dyDescent="0.35">
      <c r="A1212" s="21">
        <f>IF(ISBLANK(B1212),"",COUNTIF(B$2:B1212,B1212))-1</f>
        <v>44</v>
      </c>
      <c r="B1212" s="27">
        <v>23</v>
      </c>
      <c r="C1212" s="10">
        <f>VLOOKUP($A1212+IF($A1212=0,1,0),Database!$A:$Y,7,FALSE)</f>
        <v>46196.208333333336</v>
      </c>
      <c r="D1212" s="21" t="str">
        <f>VLOOKUP(Pronostics!$B1212,Setup_MPP!$A:$G,3,FALSE)</f>
        <v>DJUDJUPRONO</v>
      </c>
      <c r="E1212" s="21" t="str">
        <f>VLOOKUP(Pronostics!$B1212,Setup_MPP!$A:$G,2,FALSE)</f>
        <v>Juliette</v>
      </c>
      <c r="F1212" s="21" t="str">
        <f>VLOOKUP($B1212,Setup_MPP!$A:$E,4,FALSE)</f>
        <v>#F2A2A2</v>
      </c>
      <c r="G1212" s="21" t="str">
        <f>VLOOKUP($B1212,Setup_MPP!$A:$E,5,FALSE)</f>
        <v>#C25D5D</v>
      </c>
      <c r="H1212" s="21" t="str">
        <f>IFERROR(IF(AND(A1212&gt;=1,A1212&lt;=104),VLOOKUP($A1212,Location!$A:$J,6,FALSE),IF(A1212=0,"Avant l'ouverture",IF(OR(A1212=105,A1212=106),"Bonus"))),"")</f>
        <v>Tour 2</v>
      </c>
      <c r="I1212" s="21" t="str">
        <f>IF(LEFT(H1212,4)="Tour",VLOOKUP(A1212,Database!$A:$C,3,FALSE),"")</f>
        <v>J</v>
      </c>
      <c r="J1212" s="21" t="str">
        <f>VLOOKUP($A1212,Location!$A:$J,7,FALSE)</f>
        <v>Jordanie</v>
      </c>
      <c r="K1212" s="21" t="str">
        <f>IFERROR(VLOOKUP(J1212,Setup_Team!$B:$C,2,FALSE), "TDB")</f>
        <v>JOR</v>
      </c>
      <c r="L1212" s="21" t="str">
        <f>VLOOKUP($A1212,Location!$A:$J,8,FALSE)</f>
        <v>Algérie</v>
      </c>
      <c r="M1212" s="21" t="str">
        <f>IFERROR(VLOOKUP(L1212,Setup_Team!$B:$C,2,FALSE), "TDB")</f>
        <v>ALG</v>
      </c>
      <c r="N1212" s="21" t="str">
        <f>VLOOKUP($A1212,Location!$A:$J,9,FALSE)</f>
        <v>Santa Clara, Californie</v>
      </c>
      <c r="O1212" s="21" t="str">
        <f>VLOOKUP($A1212,Location!$A:$J,10,FALSE)</f>
        <v>Levi's Stadium</v>
      </c>
      <c r="P1212" s="27">
        <v>0</v>
      </c>
      <c r="Q1212" s="27">
        <v>1</v>
      </c>
      <c r="R1212" s="27" t="str">
        <f t="shared" si="109"/>
        <v>0-1</v>
      </c>
      <c r="S1212" s="21">
        <v>0</v>
      </c>
      <c r="T1212" s="20">
        <f>VLOOKUP($A1212,Database!$A:$Y,10,FALSE)</f>
        <v>152</v>
      </c>
      <c r="U1212" s="20">
        <f>VLOOKUP($A1212,Database!$A:$Y,11,FALSE)</f>
        <v>139</v>
      </c>
      <c r="V1212" s="20">
        <f>VLOOKUP($A1212,Database!$A:$Y,12,FALSE)</f>
        <v>67</v>
      </c>
      <c r="W1212" s="20" t="str">
        <f>VLOOKUP(A1212,Database!A:M,13,FALSE)</f>
        <v>Terminé</v>
      </c>
      <c r="X1212" s="20">
        <f>VLOOKUP($A1212,Database!$A:$Y,20,FALSE)</f>
        <v>1</v>
      </c>
      <c r="Y1212" s="20">
        <f>VLOOKUP($A1212,Database!$A:$Y,21,FALSE)</f>
        <v>2</v>
      </c>
      <c r="Z1212" s="20">
        <f t="shared" si="108"/>
        <v>0</v>
      </c>
      <c r="AA1212" s="20">
        <f t="shared" si="110"/>
        <v>1</v>
      </c>
      <c r="AB1212" s="20">
        <f t="shared" ca="1" si="111"/>
        <v>67</v>
      </c>
      <c r="AC1212" s="20">
        <f t="shared" ca="1" si="112"/>
        <v>0</v>
      </c>
      <c r="AD1212" s="20" t="str">
        <f ca="1">IF(AC1212=0,"",IF(OR(ISBLANK(P1212),ISBLANK(Q1212)),"",IF(ISBLANK(VLOOKUP(A1212,Database!A:AA,22,FALSE)),"",VLOOKUP(A1212,Database!A:AA,22,FALSE))))</f>
        <v/>
      </c>
      <c r="AE1212" s="20">
        <f ca="1">IFERROR(
   IF(
     OR(ISBLANK(P1212),ISBLANK(Q1212)),
     "",
     IF(
       AND(AB1212&lt;&gt;"",OR(W1212="Terminé",W1212="En cours")),
       VLOOKUP(AD1212,Setup_ScoreExactBonus!A:D,4,FALSE),
       0
     )),
  0)</f>
        <v>0</v>
      </c>
      <c r="AF1212" s="21">
        <f t="shared" ca="1" si="113"/>
        <v>67</v>
      </c>
      <c r="AG1212" s="21">
        <f ca="1">SUMIFS(AF$2:AF1212,D$2:D1212,D1212)</f>
        <v>1242</v>
      </c>
    </row>
    <row r="1213" spans="1:33" hidden="1" x14ac:dyDescent="0.35">
      <c r="A1213" s="21">
        <f>IF(ISBLANK(B1213),"",COUNTIF(B$2:B1213,B1213))-1</f>
        <v>44</v>
      </c>
      <c r="B1213" s="27">
        <v>24</v>
      </c>
      <c r="C1213" s="10">
        <f>VLOOKUP($A1213+IF($A1213=0,1,0),Database!$A:$Y,7,FALSE)</f>
        <v>46196.208333333336</v>
      </c>
      <c r="D1213" s="21" t="str">
        <f>VLOOKUP(Pronostics!$B1213,Setup_MPP!$A:$G,3,FALSE)</f>
        <v>Samyaaaaaaaaaa</v>
      </c>
      <c r="E1213" s="21" t="str">
        <f>VLOOKUP(Pronostics!$B1213,Setup_MPP!$A:$G,2,FALSE)</f>
        <v>Samya ALAOUI</v>
      </c>
      <c r="F1213" s="21" t="str">
        <f>VLOOKUP($B1213,Setup_MPP!$A:$E,4,FALSE)</f>
        <v>#A2F2C7</v>
      </c>
      <c r="G1213" s="21" t="str">
        <f>VLOOKUP($B1213,Setup_MPP!$A:$E,5,FALSE)</f>
        <v>#5DC18C</v>
      </c>
      <c r="H1213" s="21" t="str">
        <f>IFERROR(IF(AND(A1213&gt;=1,A1213&lt;=104),VLOOKUP($A1213,Location!$A:$J,6,FALSE),IF(A1213=0,"Avant l'ouverture",IF(OR(A1213=105,A1213=106),"Bonus"))),"")</f>
        <v>Tour 2</v>
      </c>
      <c r="I1213" s="21" t="str">
        <f>IF(LEFT(H1213,4)="Tour",VLOOKUP(A1213,Database!$A:$C,3,FALSE),"")</f>
        <v>J</v>
      </c>
      <c r="J1213" s="21" t="str">
        <f>VLOOKUP($A1213,Location!$A:$J,7,FALSE)</f>
        <v>Jordanie</v>
      </c>
      <c r="K1213" s="21" t="str">
        <f>IFERROR(VLOOKUP(J1213,Setup_Team!$B:$C,2,FALSE), "TDB")</f>
        <v>JOR</v>
      </c>
      <c r="L1213" s="21" t="str">
        <f>VLOOKUP($A1213,Location!$A:$J,8,FALSE)</f>
        <v>Algérie</v>
      </c>
      <c r="M1213" s="21" t="str">
        <f>IFERROR(VLOOKUP(L1213,Setup_Team!$B:$C,2,FALSE), "TDB")</f>
        <v>ALG</v>
      </c>
      <c r="N1213" s="21" t="str">
        <f>VLOOKUP($A1213,Location!$A:$J,9,FALSE)</f>
        <v>Santa Clara, Californie</v>
      </c>
      <c r="O1213" s="21" t="str">
        <f>VLOOKUP($A1213,Location!$A:$J,10,FALSE)</f>
        <v>Levi's Stadium</v>
      </c>
      <c r="P1213" s="27">
        <v>1</v>
      </c>
      <c r="Q1213" s="27">
        <v>1</v>
      </c>
      <c r="R1213" s="27" t="str">
        <f t="shared" si="109"/>
        <v>1-1</v>
      </c>
      <c r="S1213" s="21">
        <v>0</v>
      </c>
      <c r="T1213" s="20">
        <f>VLOOKUP($A1213,Database!$A:$Y,10,FALSE)</f>
        <v>152</v>
      </c>
      <c r="U1213" s="20">
        <f>VLOOKUP($A1213,Database!$A:$Y,11,FALSE)</f>
        <v>139</v>
      </c>
      <c r="V1213" s="20">
        <f>VLOOKUP($A1213,Database!$A:$Y,12,FALSE)</f>
        <v>67</v>
      </c>
      <c r="W1213" s="20" t="str">
        <f>VLOOKUP(A1213,Database!A:M,13,FALSE)</f>
        <v>Terminé</v>
      </c>
      <c r="X1213" s="20">
        <f>VLOOKUP($A1213,Database!$A:$Y,20,FALSE)</f>
        <v>1</v>
      </c>
      <c r="Y1213" s="20">
        <f>VLOOKUP($A1213,Database!$A:$Y,21,FALSE)</f>
        <v>2</v>
      </c>
      <c r="Z1213" s="20">
        <f t="shared" si="108"/>
        <v>0</v>
      </c>
      <c r="AA1213" s="20">
        <f t="shared" si="110"/>
        <v>0</v>
      </c>
      <c r="AB1213" s="20">
        <f t="shared" ca="1" si="111"/>
        <v>0</v>
      </c>
      <c r="AC1213" s="20">
        <f t="shared" ca="1" si="112"/>
        <v>0</v>
      </c>
      <c r="AD1213" s="20" t="str">
        <f ca="1">IF(AC1213=0,"",IF(OR(ISBLANK(P1213),ISBLANK(Q1213)),"",IF(ISBLANK(VLOOKUP(A1213,Database!A:AA,22,FALSE)),"",VLOOKUP(A1213,Database!A:AA,22,FALSE))))</f>
        <v/>
      </c>
      <c r="AE1213" s="20">
        <f ca="1">IFERROR(
   IF(
     OR(ISBLANK(P1213),ISBLANK(Q1213)),
     "",
     IF(
       AND(AB1213&lt;&gt;"",OR(W1213="Terminé",W1213="En cours")),
       VLOOKUP(AD1213,Setup_ScoreExactBonus!A:D,4,FALSE),
       0
     )),
  0)</f>
        <v>0</v>
      </c>
      <c r="AF1213" s="21">
        <f t="shared" ca="1" si="113"/>
        <v>0</v>
      </c>
      <c r="AG1213" s="21">
        <f ca="1">SUMIFS(AF$2:AF1213,D$2:D1213,D1213)</f>
        <v>1890</v>
      </c>
    </row>
    <row r="1214" spans="1:33" hidden="1" x14ac:dyDescent="0.35">
      <c r="A1214" s="21">
        <f>IF(ISBLANK(B1214),"",COUNTIF(B$2:B1214,B1214))-1</f>
        <v>44</v>
      </c>
      <c r="B1214" s="27">
        <v>25</v>
      </c>
      <c r="C1214" s="10">
        <f>VLOOKUP($A1214+IF($A1214=0,1,0),Database!$A:$Y,7,FALSE)</f>
        <v>46196.208333333336</v>
      </c>
      <c r="D1214" s="21" t="str">
        <f>VLOOKUP(Pronostics!$B1214,Setup_MPP!$A:$G,3,FALSE)</f>
        <v>leaw0808</v>
      </c>
      <c r="E1214" s="21" t="str">
        <f>VLOOKUP(Pronostics!$B1214,Setup_MPP!$A:$G,2,FALSE)</f>
        <v>Léa WALOCQ</v>
      </c>
      <c r="F1214" s="21" t="str">
        <f>VLOOKUP($B1214,Setup_MPP!$A:$E,4,FALSE)</f>
        <v>#D1B9EB</v>
      </c>
      <c r="G1214" s="21" t="str">
        <f>VLOOKUP($B1214,Setup_MPP!$A:$E,5,FALSE)</f>
        <v>#B58BC7</v>
      </c>
      <c r="H1214" s="21" t="str">
        <f>IFERROR(IF(AND(A1214&gt;=1,A1214&lt;=104),VLOOKUP($A1214,Location!$A:$J,6,FALSE),IF(A1214=0,"Avant l'ouverture",IF(OR(A1214=105,A1214=106),"Bonus"))),"")</f>
        <v>Tour 2</v>
      </c>
      <c r="I1214" s="21" t="str">
        <f>IF(LEFT(H1214,4)="Tour",VLOOKUP(A1214,Database!$A:$C,3,FALSE),"")</f>
        <v>J</v>
      </c>
      <c r="J1214" s="21" t="str">
        <f>VLOOKUP($A1214,Location!$A:$J,7,FALSE)</f>
        <v>Jordanie</v>
      </c>
      <c r="K1214" s="21" t="str">
        <f>IFERROR(VLOOKUP(J1214,Setup_Team!$B:$C,2,FALSE), "TDB")</f>
        <v>JOR</v>
      </c>
      <c r="L1214" s="21" t="str">
        <f>VLOOKUP($A1214,Location!$A:$J,8,FALSE)</f>
        <v>Algérie</v>
      </c>
      <c r="M1214" s="21" t="str">
        <f>IFERROR(VLOOKUP(L1214,Setup_Team!$B:$C,2,FALSE), "TDB")</f>
        <v>ALG</v>
      </c>
      <c r="N1214" s="21" t="str">
        <f>VLOOKUP($A1214,Location!$A:$J,9,FALSE)</f>
        <v>Santa Clara, Californie</v>
      </c>
      <c r="O1214" s="21" t="str">
        <f>VLOOKUP($A1214,Location!$A:$J,10,FALSE)</f>
        <v>Levi's Stadium</v>
      </c>
      <c r="P1214" s="27">
        <v>0</v>
      </c>
      <c r="Q1214" s="27">
        <v>2</v>
      </c>
      <c r="R1214" s="27" t="str">
        <f t="shared" si="109"/>
        <v>0-2</v>
      </c>
      <c r="S1214" s="21">
        <v>0</v>
      </c>
      <c r="T1214" s="20">
        <f>VLOOKUP($A1214,Database!$A:$Y,10,FALSE)</f>
        <v>152</v>
      </c>
      <c r="U1214" s="20">
        <f>VLOOKUP($A1214,Database!$A:$Y,11,FALSE)</f>
        <v>139</v>
      </c>
      <c r="V1214" s="20">
        <f>VLOOKUP($A1214,Database!$A:$Y,12,FALSE)</f>
        <v>67</v>
      </c>
      <c r="W1214" s="20" t="str">
        <f>VLOOKUP(A1214,Database!A:M,13,FALSE)</f>
        <v>Terminé</v>
      </c>
      <c r="X1214" s="20">
        <f>VLOOKUP($A1214,Database!$A:$Y,20,FALSE)</f>
        <v>1</v>
      </c>
      <c r="Y1214" s="20">
        <f>VLOOKUP($A1214,Database!$A:$Y,21,FALSE)</f>
        <v>2</v>
      </c>
      <c r="Z1214" s="20">
        <f t="shared" si="108"/>
        <v>0</v>
      </c>
      <c r="AA1214" s="20">
        <f t="shared" si="110"/>
        <v>1</v>
      </c>
      <c r="AB1214" s="20">
        <f t="shared" ca="1" si="111"/>
        <v>67</v>
      </c>
      <c r="AC1214" s="20">
        <f t="shared" ca="1" si="112"/>
        <v>0</v>
      </c>
      <c r="AD1214" s="20" t="str">
        <f ca="1">IF(AC1214=0,"",IF(OR(ISBLANK(P1214),ISBLANK(Q1214)),"",IF(ISBLANK(VLOOKUP(A1214,Database!A:AA,22,FALSE)),"",VLOOKUP(A1214,Database!A:AA,22,FALSE))))</f>
        <v/>
      </c>
      <c r="AE1214" s="20">
        <f ca="1">IFERROR(
   IF(
     OR(ISBLANK(P1214),ISBLANK(Q1214)),
     "",
     IF(
       AND(AB1214&lt;&gt;"",OR(W1214="Terminé",W1214="En cours")),
       VLOOKUP(AD1214,Setup_ScoreExactBonus!A:D,4,FALSE),
       0
     )),
  0)</f>
        <v>0</v>
      </c>
      <c r="AF1214" s="21">
        <f t="shared" ca="1" si="113"/>
        <v>67</v>
      </c>
      <c r="AG1214" s="21">
        <f ca="1">SUMIFS(AF$2:AF1214,D$2:D1214,D1214)</f>
        <v>1716</v>
      </c>
    </row>
    <row r="1215" spans="1:33" hidden="1" x14ac:dyDescent="0.35">
      <c r="A1215" s="21">
        <f>IF(ISBLANK(B1215),"",COUNTIF(B$2:B1215,B1215))-1</f>
        <v>44</v>
      </c>
      <c r="B1215" s="27">
        <v>26</v>
      </c>
      <c r="C1215" s="10">
        <f>VLOOKUP($A1215+IF($A1215=0,1,0),Database!$A:$Y,7,FALSE)</f>
        <v>46196.208333333336</v>
      </c>
      <c r="D1215" s="21" t="str">
        <f>VLOOKUP(Pronostics!$B1215,Setup_MPP!$A:$G,3,FALSE)</f>
        <v>Mohamad#5GGG1</v>
      </c>
      <c r="E1215" s="21" t="str">
        <f>VLOOKUP(Pronostics!$B1215,Setup_MPP!$A:$G,2,FALSE)</f>
        <v>Mohamad EL KAWAS</v>
      </c>
      <c r="F1215" s="21" t="str">
        <f>VLOOKUP($B1215,Setup_MPP!$A:$E,4,FALSE)</f>
        <v>#EB8787</v>
      </c>
      <c r="G1215" s="21" t="str">
        <f>VLOOKUP($B1215,Setup_MPP!$A:$E,5,FALSE)</f>
        <v>#368E2C</v>
      </c>
      <c r="H1215" s="21" t="str">
        <f>IFERROR(IF(AND(A1215&gt;=1,A1215&lt;=104),VLOOKUP($A1215,Location!$A:$J,6,FALSE),IF(A1215=0,"Avant l'ouverture",IF(OR(A1215=105,A1215=106),"Bonus"))),"")</f>
        <v>Tour 2</v>
      </c>
      <c r="I1215" s="21" t="str">
        <f>IF(LEFT(H1215,4)="Tour",VLOOKUP(A1215,Database!$A:$C,3,FALSE),"")</f>
        <v>J</v>
      </c>
      <c r="J1215" s="21" t="str">
        <f>VLOOKUP($A1215,Location!$A:$J,7,FALSE)</f>
        <v>Jordanie</v>
      </c>
      <c r="K1215" s="21" t="str">
        <f>IFERROR(VLOOKUP(J1215,Setup_Team!$B:$C,2,FALSE), "TDB")</f>
        <v>JOR</v>
      </c>
      <c r="L1215" s="21" t="str">
        <f>VLOOKUP($A1215,Location!$A:$J,8,FALSE)</f>
        <v>Algérie</v>
      </c>
      <c r="M1215" s="21" t="str">
        <f>IFERROR(VLOOKUP(L1215,Setup_Team!$B:$C,2,FALSE), "TDB")</f>
        <v>ALG</v>
      </c>
      <c r="P1215" s="27">
        <v>0</v>
      </c>
      <c r="Q1215" s="27">
        <v>2</v>
      </c>
      <c r="R1215" s="27" t="str">
        <f t="shared" si="109"/>
        <v>0-2</v>
      </c>
      <c r="S1215" s="21">
        <v>0</v>
      </c>
      <c r="T1215" s="20">
        <f>VLOOKUP($A1215,Database!$A:$Y,10,FALSE)</f>
        <v>152</v>
      </c>
      <c r="U1215" s="20">
        <f>VLOOKUP($A1215,Database!$A:$Y,11,FALSE)</f>
        <v>139</v>
      </c>
      <c r="V1215" s="20">
        <f>VLOOKUP($A1215,Database!$A:$Y,12,FALSE)</f>
        <v>67</v>
      </c>
      <c r="W1215" s="20" t="str">
        <f>VLOOKUP(A1215,Database!A:M,13,FALSE)</f>
        <v>Terminé</v>
      </c>
      <c r="X1215" s="20">
        <f>VLOOKUP($A1215,Database!$A:$Y,20,FALSE)</f>
        <v>1</v>
      </c>
      <c r="Y1215" s="20">
        <f>VLOOKUP($A1215,Database!$A:$Y,21,FALSE)</f>
        <v>2</v>
      </c>
      <c r="Z1215" s="20">
        <f t="shared" si="108"/>
        <v>0</v>
      </c>
      <c r="AA1215" s="20">
        <f t="shared" si="110"/>
        <v>1</v>
      </c>
      <c r="AB1215" s="20">
        <f t="shared" ca="1" si="111"/>
        <v>67</v>
      </c>
      <c r="AC1215" s="20">
        <f t="shared" ca="1" si="112"/>
        <v>0</v>
      </c>
      <c r="AD1215" s="20" t="str">
        <f ca="1">IF(AC1215=0,"",IF(OR(ISBLANK(P1215),ISBLANK(Q1215)),"",IF(ISBLANK(VLOOKUP(A1215,Database!A:AA,22,FALSE)),"",VLOOKUP(A1215,Database!A:AA,22,FALSE))))</f>
        <v/>
      </c>
      <c r="AE1215" s="20">
        <f ca="1">IFERROR(
   IF(
     OR(ISBLANK(P1215),ISBLANK(Q1215)),
     "",
     IF(
       AND(AB1215&lt;&gt;"",OR(W1215="Terminé",W1215="En cours")),
       VLOOKUP(AD1215,Setup_ScoreExactBonus!A:D,4,FALSE),
       0
     )),
  0)</f>
        <v>0</v>
      </c>
      <c r="AF1215" s="21">
        <f t="shared" ca="1" si="113"/>
        <v>67</v>
      </c>
      <c r="AG1215" s="21">
        <f ca="1">SUMIFS(AF$2:AF1215,D$2:D1215,D1215)</f>
        <v>1056</v>
      </c>
    </row>
    <row r="1216" spans="1:33" hidden="1" x14ac:dyDescent="0.35">
      <c r="A1216" s="21">
        <f>IF(ISBLANK(B1216),"",COUNTIF(B$2:B1216,B1216))-1</f>
        <v>44</v>
      </c>
      <c r="B1216" s="27">
        <v>27</v>
      </c>
      <c r="C1216" s="10">
        <f>VLOOKUP($A1216+IF($A1216=0,1,0),Database!$A:$Y,7,FALSE)</f>
        <v>46196.208333333336</v>
      </c>
      <c r="D1216" s="21" t="str">
        <f>VLOOKUP(Pronostics!$B1216,Setup_MPP!$A:$G,3,FALSE)</f>
        <v>maryemkappa</v>
      </c>
      <c r="E1216" s="21" t="str">
        <f>VLOOKUP(Pronostics!$B1216,Setup_MPP!$A:$G,2,FALSE)</f>
        <v>Maryem GUIZANI</v>
      </c>
      <c r="F1216" s="21" t="str">
        <f>VLOOKUP($B1216,Setup_MPP!$A:$E,4,FALSE)</f>
        <v>#BCA2F4</v>
      </c>
      <c r="G1216" s="21" t="str">
        <f>VLOOKUP($B1216,Setup_MPP!$A:$E,5,FALSE)</f>
        <v>#6D3DD5</v>
      </c>
      <c r="H1216" s="21" t="str">
        <f>IFERROR(IF(AND(A1216&gt;=1,A1216&lt;=104),VLOOKUP($A1216,Location!$A:$J,6,FALSE),IF(A1216=0,"Avant l'ouverture",IF(OR(A1216=105,A1216=106),"Bonus"))),"")</f>
        <v>Tour 2</v>
      </c>
      <c r="I1216" s="21" t="str">
        <f>IF(LEFT(H1216,4)="Tour",VLOOKUP(A1216,Database!$A:$C,3,FALSE),"")</f>
        <v>J</v>
      </c>
      <c r="J1216" s="21" t="str">
        <f>VLOOKUP($A1216,Location!$A:$J,7,FALSE)</f>
        <v>Jordanie</v>
      </c>
      <c r="K1216" s="21" t="str">
        <f>IFERROR(VLOOKUP(J1216,Setup_Team!$B:$C,2,FALSE), "TDB")</f>
        <v>JOR</v>
      </c>
      <c r="L1216" s="21" t="str">
        <f>VLOOKUP($A1216,Location!$A:$J,8,FALSE)</f>
        <v>Algérie</v>
      </c>
      <c r="M1216" s="21" t="str">
        <f>IFERROR(VLOOKUP(L1216,Setup_Team!$B:$C,2,FALSE), "TDB")</f>
        <v>ALG</v>
      </c>
      <c r="P1216" s="21">
        <v>0</v>
      </c>
      <c r="Q1216" s="21">
        <v>1</v>
      </c>
      <c r="R1216" s="27" t="str">
        <f t="shared" si="109"/>
        <v>0-1</v>
      </c>
      <c r="S1216" s="21">
        <v>0</v>
      </c>
      <c r="T1216" s="20">
        <f>VLOOKUP($A1216,Database!$A:$Y,10,FALSE)</f>
        <v>152</v>
      </c>
      <c r="U1216" s="20">
        <f>VLOOKUP($A1216,Database!$A:$Y,11,FALSE)</f>
        <v>139</v>
      </c>
      <c r="V1216" s="20">
        <f>VLOOKUP($A1216,Database!$A:$Y,12,FALSE)</f>
        <v>67</v>
      </c>
      <c r="W1216" s="20" t="str">
        <f>VLOOKUP(A1216,Database!A:M,13,FALSE)</f>
        <v>Terminé</v>
      </c>
      <c r="X1216" s="20">
        <f>VLOOKUP($A1216,Database!$A:$Y,20,FALSE)</f>
        <v>1</v>
      </c>
      <c r="Y1216" s="20">
        <f>VLOOKUP($A1216,Database!$A:$Y,21,FALSE)</f>
        <v>2</v>
      </c>
      <c r="Z1216" s="20">
        <f t="shared" si="108"/>
        <v>0</v>
      </c>
      <c r="AA1216" s="20">
        <f t="shared" si="110"/>
        <v>1</v>
      </c>
      <c r="AB1216" s="20">
        <f t="shared" ca="1" si="111"/>
        <v>67</v>
      </c>
      <c r="AC1216" s="20">
        <f t="shared" ca="1" si="112"/>
        <v>0</v>
      </c>
      <c r="AD1216" s="20" t="str">
        <f ca="1">IF(AC1216=0,"",IF(OR(ISBLANK(P1216),ISBLANK(Q1216)),"",IF(ISBLANK(VLOOKUP(A1216,Database!A:AA,22,FALSE)),"",VLOOKUP(A1216,Database!A:AA,22,FALSE))))</f>
        <v/>
      </c>
      <c r="AE1216" s="20">
        <f ca="1">IFERROR(
   IF(
     OR(ISBLANK(P1216),ISBLANK(Q1216)),
     "",
     IF(
       AND(AB1216&lt;&gt;"",OR(W1216="Terminé",W1216="En cours")),
       VLOOKUP(AD1216,Setup_ScoreExactBonus!A:D,4,FALSE),
       0
     )),
  0)</f>
        <v>0</v>
      </c>
      <c r="AF1216" s="21">
        <f t="shared" ca="1" si="113"/>
        <v>67</v>
      </c>
      <c r="AG1216" s="21">
        <f ca="1">SUMIFS(AF$2:AF1216,D$2:D1216,D1216)</f>
        <v>859</v>
      </c>
    </row>
    <row r="1217" spans="1:33" hidden="1" x14ac:dyDescent="0.35">
      <c r="A1217" s="21">
        <f>IF(ISBLANK(B1217),"",COUNTIF(B$2:B1217,B1217))-1</f>
        <v>45</v>
      </c>
      <c r="B1217" s="27">
        <v>1</v>
      </c>
      <c r="C1217" s="10">
        <f>VLOOKUP($A1217+IF($A1217=0,1,0),Database!$A:$Y,7,FALSE)</f>
        <v>46196.791666666664</v>
      </c>
      <c r="D1217" s="21" t="str">
        <f>VLOOKUP(Pronostics!$B1217,Setup_MPP!$A:$G,3,FALSE)</f>
        <v>_Nicolas_LM_</v>
      </c>
      <c r="E1217" s="21" t="str">
        <f>VLOOKUP(Pronostics!$B1217,Setup_MPP!$A:$G,2,FALSE)</f>
        <v>Nicolas LE MOUEL</v>
      </c>
      <c r="F1217" s="21" t="str">
        <f>VLOOKUP($B1217,Setup_MPP!$A:$E,4,FALSE)</f>
        <v>#F7C79D</v>
      </c>
      <c r="G1217" s="21" t="str">
        <f>VLOOKUP($B1217,Setup_MPP!$A:$E,5,FALSE)</f>
        <v>#FFBE85</v>
      </c>
      <c r="H1217" s="21" t="str">
        <f>IFERROR(IF(AND(A1217&gt;=1,A1217&lt;=104),VLOOKUP($A1217,Location!$A:$J,6,FALSE),IF(A1217=0,"Avant l'ouverture",IF(OR(A1217=105,A1217=106),"Bonus"))),"")</f>
        <v>Tour 2</v>
      </c>
      <c r="I1217" s="21" t="str">
        <f>IF(LEFT(H1217,4)="Tour",VLOOKUP(A1217,Database!$A:$C,3,FALSE),"")</f>
        <v>K</v>
      </c>
      <c r="J1217" s="21" t="str">
        <f>VLOOKUP($A1217,Location!$A:$J,7,FALSE)</f>
        <v>Portugal</v>
      </c>
      <c r="K1217" s="21" t="str">
        <f>IFERROR(VLOOKUP(J1217,Setup_Team!$B:$C,2,FALSE), "TDB")</f>
        <v>PRT</v>
      </c>
      <c r="L1217" s="21" t="str">
        <f>VLOOKUP($A1217,Location!$A:$J,8,FALSE)</f>
        <v>Ouzbékistan</v>
      </c>
      <c r="M1217" s="21" t="str">
        <f>IFERROR(VLOOKUP(L1217,Setup_Team!$B:$C,2,FALSE), "TDB")</f>
        <v>NZD</v>
      </c>
      <c r="N1217" s="21" t="str">
        <f>VLOOKUP($A1217,Location!$A:$J,9,FALSE)</f>
        <v>Houston, Texas</v>
      </c>
      <c r="O1217" s="21" t="str">
        <f>VLOOKUP($A1217,Location!$A:$J,10,FALSE)</f>
        <v>NRG Stadium</v>
      </c>
      <c r="P1217" s="27">
        <v>2</v>
      </c>
      <c r="Q1217" s="27">
        <v>0</v>
      </c>
      <c r="R1217" s="27" t="str">
        <f t="shared" si="109"/>
        <v>2-0</v>
      </c>
      <c r="S1217" s="21">
        <v>0</v>
      </c>
      <c r="T1217" s="20">
        <f>VLOOKUP($A1217,Database!$A:$Y,10,FALSE)</f>
        <v>24</v>
      </c>
      <c r="U1217" s="20">
        <f>VLOOKUP($A1217,Database!$A:$Y,11,FALSE)</f>
        <v>154</v>
      </c>
      <c r="V1217" s="20">
        <f>VLOOKUP($A1217,Database!$A:$Y,12,FALSE)</f>
        <v>173</v>
      </c>
      <c r="W1217" s="20" t="str">
        <f>VLOOKUP(A1217,Database!A:M,13,FALSE)</f>
        <v>Terminé</v>
      </c>
      <c r="X1217" s="20">
        <f>VLOOKUP($A1217,Database!$A:$Y,20,FALSE)</f>
        <v>5</v>
      </c>
      <c r="Y1217" s="20">
        <f>VLOOKUP($A1217,Database!$A:$Y,21,FALSE)</f>
        <v>0</v>
      </c>
      <c r="Z1217" s="20">
        <f t="shared" si="108"/>
        <v>0</v>
      </c>
      <c r="AA1217" s="20">
        <f t="shared" si="110"/>
        <v>1</v>
      </c>
      <c r="AB1217" s="20">
        <f t="shared" ca="1" si="111"/>
        <v>24</v>
      </c>
      <c r="AC1217" s="20">
        <f t="shared" ca="1" si="112"/>
        <v>0</v>
      </c>
      <c r="AD1217" s="20" t="str">
        <f ca="1">IF(AC1217=0,"",IF(OR(ISBLANK(P1217),ISBLANK(Q1217)),"",IF(ISBLANK(VLOOKUP(A1217,Database!A:AA,22,FALSE)),"",VLOOKUP(A1217,Database!A:AA,22,FALSE))))</f>
        <v/>
      </c>
      <c r="AE1217" s="20">
        <f ca="1">IFERROR(
   IF(
     OR(ISBLANK(P1217),ISBLANK(Q1217)),
     "",
     IF(
       AND(AB1217&lt;&gt;"",OR(W1217="Terminé",W1217="En cours")),
       VLOOKUP(AD1217,Setup_ScoreExactBonus!A:D,4,FALSE),
       0
     )),
  0)</f>
        <v>0</v>
      </c>
      <c r="AF1217" s="21">
        <f t="shared" ca="1" si="113"/>
        <v>24</v>
      </c>
      <c r="AG1217" s="21">
        <f ca="1">SUMIFS(AF$2:AF1217,D$2:D1217,D1217)</f>
        <v>1604</v>
      </c>
    </row>
    <row r="1218" spans="1:33" hidden="1" x14ac:dyDescent="0.35">
      <c r="A1218" s="21">
        <f>IF(ISBLANK(B1218),"",COUNTIF(B$2:B1218,B1218))-1</f>
        <v>45</v>
      </c>
      <c r="B1218" s="27">
        <v>2</v>
      </c>
      <c r="C1218" s="10">
        <f>VLOOKUP($A1218+IF($A1218=0,1,0),Database!$A:$Y,7,FALSE)</f>
        <v>46196.791666666664</v>
      </c>
      <c r="D1218" s="21" t="str">
        <f>VLOOKUP(Pronostics!$B1218,Setup_MPP!$A:$G,3,FALSE)</f>
        <v>leaelaz</v>
      </c>
      <c r="E1218" s="21" t="str">
        <f>VLOOKUP(Pronostics!$B1218,Setup_MPP!$A:$G,2,FALSE)</f>
        <v>Léa EL ASERY</v>
      </c>
      <c r="F1218" s="21" t="str">
        <f>VLOOKUP($B1218,Setup_MPP!$A:$E,4,FALSE)</f>
        <v>#FFBEBE</v>
      </c>
      <c r="G1218" s="21" t="str">
        <f>VLOOKUP($B1218,Setup_MPP!$A:$E,5,FALSE)</f>
        <v>#DF6868</v>
      </c>
      <c r="H1218" s="21" t="str">
        <f>IFERROR(IF(AND(A1218&gt;=1,A1218&lt;=104),VLOOKUP($A1218,Location!$A:$J,6,FALSE),IF(A1218=0,"Avant l'ouverture",IF(OR(A1218=105,A1218=106),"Bonus"))),"")</f>
        <v>Tour 2</v>
      </c>
      <c r="I1218" s="21" t="str">
        <f>IF(LEFT(H1218,4)="Tour",VLOOKUP(A1218,Database!$A:$C,3,FALSE),"")</f>
        <v>K</v>
      </c>
      <c r="J1218" s="21" t="str">
        <f>VLOOKUP($A1218,Location!$A:$J,7,FALSE)</f>
        <v>Portugal</v>
      </c>
      <c r="K1218" s="21" t="str">
        <f>IFERROR(VLOOKUP(J1218,Setup_Team!$B:$C,2,FALSE), "TDB")</f>
        <v>PRT</v>
      </c>
      <c r="L1218" s="21" t="str">
        <f>VLOOKUP($A1218,Location!$A:$J,8,FALSE)</f>
        <v>Ouzbékistan</v>
      </c>
      <c r="M1218" s="21" t="str">
        <f>IFERROR(VLOOKUP(L1218,Setup_Team!$B:$C,2,FALSE), "TDB")</f>
        <v>NZD</v>
      </c>
      <c r="N1218" s="21" t="str">
        <f>VLOOKUP($A1218,Location!$A:$J,9,FALSE)</f>
        <v>Houston, Texas</v>
      </c>
      <c r="O1218" s="21" t="str">
        <f>VLOOKUP($A1218,Location!$A:$J,10,FALSE)</f>
        <v>NRG Stadium</v>
      </c>
      <c r="P1218" s="27">
        <v>2</v>
      </c>
      <c r="Q1218" s="27">
        <v>0</v>
      </c>
      <c r="R1218" s="27" t="str">
        <f t="shared" si="109"/>
        <v>2-0</v>
      </c>
      <c r="S1218" s="21">
        <v>0</v>
      </c>
      <c r="T1218" s="20">
        <f>VLOOKUP($A1218,Database!$A:$Y,10,FALSE)</f>
        <v>24</v>
      </c>
      <c r="U1218" s="20">
        <f>VLOOKUP($A1218,Database!$A:$Y,11,FALSE)</f>
        <v>154</v>
      </c>
      <c r="V1218" s="20">
        <f>VLOOKUP($A1218,Database!$A:$Y,12,FALSE)</f>
        <v>173</v>
      </c>
      <c r="W1218" s="20" t="str">
        <f>VLOOKUP(A1218,Database!A:M,13,FALSE)</f>
        <v>Terminé</v>
      </c>
      <c r="X1218" s="20">
        <f>VLOOKUP($A1218,Database!$A:$Y,20,FALSE)</f>
        <v>5</v>
      </c>
      <c r="Y1218" s="20">
        <f>VLOOKUP($A1218,Database!$A:$Y,21,FALSE)</f>
        <v>0</v>
      </c>
      <c r="Z1218" s="20">
        <f t="shared" ref="Z1218:Z1281" si="114">IF(A1218=0,0,IF(W1218="À venir",0,IF(AND(ISBLANK(P1218),ISBLANK(Q1218)),1,0)))</f>
        <v>0</v>
      </c>
      <c r="AA1218" s="20">
        <f t="shared" si="110"/>
        <v>1</v>
      </c>
      <c r="AB1218" s="20">
        <f t="shared" ca="1" si="111"/>
        <v>24</v>
      </c>
      <c r="AC1218" s="20">
        <f t="shared" ca="1" si="112"/>
        <v>0</v>
      </c>
      <c r="AD1218" s="20" t="str">
        <f ca="1">IF(AC1218=0,"",IF(OR(ISBLANK(P1218),ISBLANK(Q1218)),"",IF(ISBLANK(VLOOKUP(A1218,Database!A:AA,22,FALSE)),"",VLOOKUP(A1218,Database!A:AA,22,FALSE))))</f>
        <v/>
      </c>
      <c r="AE1218" s="20">
        <f ca="1">IFERROR(
   IF(
     OR(ISBLANK(P1218),ISBLANK(Q1218)),
     "",
     IF(
       AND(AB1218&lt;&gt;"",OR(W1218="Terminé",W1218="En cours")),
       VLOOKUP(AD1218,Setup_ScoreExactBonus!A:D,4,FALSE),
       0
     )),
  0)</f>
        <v>0</v>
      </c>
      <c r="AF1218" s="21">
        <f t="shared" ca="1" si="113"/>
        <v>24</v>
      </c>
      <c r="AG1218" s="21">
        <f ca="1">SUMIFS(AF$2:AF1218,D$2:D1218,D1218)</f>
        <v>1833</v>
      </c>
    </row>
    <row r="1219" spans="1:33" hidden="1" x14ac:dyDescent="0.35">
      <c r="A1219" s="21">
        <f>IF(ISBLANK(B1219),"",COUNTIF(B$2:B1219,B1219))-1</f>
        <v>45</v>
      </c>
      <c r="B1219" s="27">
        <v>3</v>
      </c>
      <c r="C1219" s="10">
        <f>VLOOKUP($A1219+IF($A1219=0,1,0),Database!$A:$Y,7,FALSE)</f>
        <v>46196.791666666664</v>
      </c>
      <c r="D1219" s="21" t="str">
        <f>VLOOKUP(Pronostics!$B1219,Setup_MPP!$A:$G,3,FALSE)</f>
        <v>PasMetalleux</v>
      </c>
      <c r="E1219" s="21" t="str">
        <f>VLOOKUP(Pronostics!$B1219,Setup_MPP!$A:$G,2,FALSE)</f>
        <v>Elwenn JOUBREL</v>
      </c>
      <c r="F1219" s="21" t="str">
        <f>VLOOKUP($B1219,Setup_MPP!$A:$E,4,FALSE)</f>
        <v>#F5C7FC</v>
      </c>
      <c r="G1219" s="21" t="str">
        <f>VLOOKUP($B1219,Setup_MPP!$A:$E,5,FALSE)</f>
        <v>#C489CF</v>
      </c>
      <c r="H1219" s="21" t="str">
        <f>IFERROR(IF(AND(A1219&gt;=1,A1219&lt;=104),VLOOKUP($A1219,Location!$A:$J,6,FALSE),IF(A1219=0,"Avant l'ouverture",IF(OR(A1219=105,A1219=106),"Bonus"))),"")</f>
        <v>Tour 2</v>
      </c>
      <c r="I1219" s="21" t="str">
        <f>IF(LEFT(H1219,4)="Tour",VLOOKUP(A1219,Database!$A:$C,3,FALSE),"")</f>
        <v>K</v>
      </c>
      <c r="J1219" s="21" t="str">
        <f>VLOOKUP($A1219,Location!$A:$J,7,FALSE)</f>
        <v>Portugal</v>
      </c>
      <c r="K1219" s="21" t="str">
        <f>IFERROR(VLOOKUP(J1219,Setup_Team!$B:$C,2,FALSE), "TDB")</f>
        <v>PRT</v>
      </c>
      <c r="L1219" s="21" t="str">
        <f>VLOOKUP($A1219,Location!$A:$J,8,FALSE)</f>
        <v>Ouzbékistan</v>
      </c>
      <c r="M1219" s="21" t="str">
        <f>IFERROR(VLOOKUP(L1219,Setup_Team!$B:$C,2,FALSE), "TDB")</f>
        <v>NZD</v>
      </c>
      <c r="N1219" s="21" t="str">
        <f>VLOOKUP($A1219,Location!$A:$J,9,FALSE)</f>
        <v>Houston, Texas</v>
      </c>
      <c r="O1219" s="21" t="str">
        <f>VLOOKUP($A1219,Location!$A:$J,10,FALSE)</f>
        <v>NRG Stadium</v>
      </c>
      <c r="P1219" s="27">
        <v>3</v>
      </c>
      <c r="Q1219" s="27">
        <v>0</v>
      </c>
      <c r="R1219" s="27" t="str">
        <f t="shared" ref="R1219:R1282" si="115">IF(AND(A1219&gt;0,A1219&lt;=104,W1219="Terminé"),TEXT(P1219,"0")&amp;"-"&amp;TEXT(Q1219,"0"),"")</f>
        <v>3-0</v>
      </c>
      <c r="S1219" s="21">
        <v>0</v>
      </c>
      <c r="T1219" s="20">
        <f>VLOOKUP($A1219,Database!$A:$Y,10,FALSE)</f>
        <v>24</v>
      </c>
      <c r="U1219" s="20">
        <f>VLOOKUP($A1219,Database!$A:$Y,11,FALSE)</f>
        <v>154</v>
      </c>
      <c r="V1219" s="20">
        <f>VLOOKUP($A1219,Database!$A:$Y,12,FALSE)</f>
        <v>173</v>
      </c>
      <c r="W1219" s="20" t="str">
        <f>VLOOKUP(A1219,Database!A:M,13,FALSE)</f>
        <v>Terminé</v>
      </c>
      <c r="X1219" s="20">
        <f>VLOOKUP($A1219,Database!$A:$Y,20,FALSE)</f>
        <v>5</v>
      </c>
      <c r="Y1219" s="20">
        <f>VLOOKUP($A1219,Database!$A:$Y,21,FALSE)</f>
        <v>0</v>
      </c>
      <c r="Z1219" s="20">
        <f t="shared" si="114"/>
        <v>0</v>
      </c>
      <c r="AA1219" s="20">
        <f t="shared" si="110"/>
        <v>1</v>
      </c>
      <c r="AB1219" s="20">
        <f t="shared" ca="1" si="111"/>
        <v>24</v>
      </c>
      <c r="AC1219" s="20">
        <f t="shared" ca="1" si="112"/>
        <v>0</v>
      </c>
      <c r="AD1219" s="20" t="str">
        <f ca="1">IF(AC1219=0,"",IF(OR(ISBLANK(P1219),ISBLANK(Q1219)),"",IF(ISBLANK(VLOOKUP(A1219,Database!A:AA,22,FALSE)),"",VLOOKUP(A1219,Database!A:AA,22,FALSE))))</f>
        <v/>
      </c>
      <c r="AE1219" s="20">
        <f ca="1">IFERROR(
   IF(
     OR(ISBLANK(P1219),ISBLANK(Q1219)),
     "",
     IF(
       AND(AB1219&lt;&gt;"",OR(W1219="Terminé",W1219="En cours")),
       VLOOKUP(AD1219,Setup_ScoreExactBonus!A:D,4,FALSE),
       0
     )),
  0)</f>
        <v>0</v>
      </c>
      <c r="AF1219" s="21">
        <f t="shared" ca="1" si="113"/>
        <v>24</v>
      </c>
      <c r="AG1219" s="21">
        <f ca="1">SUMIFS(AF$2:AF1219,D$2:D1219,D1219)</f>
        <v>1886</v>
      </c>
    </row>
    <row r="1220" spans="1:33" hidden="1" x14ac:dyDescent="0.35">
      <c r="A1220" s="21">
        <f>IF(ISBLANK(B1220),"",COUNTIF(B$2:B1220,B1220))-1</f>
        <v>45</v>
      </c>
      <c r="B1220" s="27">
        <v>4</v>
      </c>
      <c r="C1220" s="10">
        <f>VLOOKUP($A1220+IF($A1220=0,1,0),Database!$A:$Y,7,FALSE)</f>
        <v>46196.791666666664</v>
      </c>
      <c r="D1220" s="21" t="str">
        <f>VLOOKUP(Pronostics!$B1220,Setup_MPP!$A:$G,3,FALSE)</f>
        <v>Popo444</v>
      </c>
      <c r="E1220" s="21" t="str">
        <f>VLOOKUP(Pronostics!$B1220,Setup_MPP!$A:$G,2,FALSE)</f>
        <v>Pauline OLIVIER</v>
      </c>
      <c r="F1220" s="21" t="str">
        <f>VLOOKUP($B1220,Setup_MPP!$A:$E,4,FALSE)</f>
        <v>#A5EA7F</v>
      </c>
      <c r="G1220" s="21" t="str">
        <f>VLOOKUP($B1220,Setup_MPP!$A:$E,5,FALSE)</f>
        <v>#80C65A</v>
      </c>
      <c r="H1220" s="21" t="str">
        <f>IFERROR(IF(AND(A1220&gt;=1,A1220&lt;=104),VLOOKUP($A1220,Location!$A:$J,6,FALSE),IF(A1220=0,"Avant l'ouverture",IF(OR(A1220=105,A1220=106),"Bonus"))),"")</f>
        <v>Tour 2</v>
      </c>
      <c r="I1220" s="21" t="str">
        <f>IF(LEFT(H1220,4)="Tour",VLOOKUP(A1220,Database!$A:$C,3,FALSE),"")</f>
        <v>K</v>
      </c>
      <c r="J1220" s="21" t="str">
        <f>VLOOKUP($A1220,Location!$A:$J,7,FALSE)</f>
        <v>Portugal</v>
      </c>
      <c r="K1220" s="21" t="str">
        <f>IFERROR(VLOOKUP(J1220,Setup_Team!$B:$C,2,FALSE), "TDB")</f>
        <v>PRT</v>
      </c>
      <c r="L1220" s="21" t="str">
        <f>VLOOKUP($A1220,Location!$A:$J,8,FALSE)</f>
        <v>Ouzbékistan</v>
      </c>
      <c r="M1220" s="21" t="str">
        <f>IFERROR(VLOOKUP(L1220,Setup_Team!$B:$C,2,FALSE), "TDB")</f>
        <v>NZD</v>
      </c>
      <c r="N1220" s="21" t="str">
        <f>VLOOKUP($A1220,Location!$A:$J,9,FALSE)</f>
        <v>Houston, Texas</v>
      </c>
      <c r="O1220" s="21" t="str">
        <f>VLOOKUP($A1220,Location!$A:$J,10,FALSE)</f>
        <v>NRG Stadium</v>
      </c>
      <c r="P1220" s="27">
        <v>5</v>
      </c>
      <c r="Q1220" s="27">
        <v>0</v>
      </c>
      <c r="R1220" s="27" t="str">
        <f t="shared" si="115"/>
        <v>5-0</v>
      </c>
      <c r="S1220" s="21">
        <v>0</v>
      </c>
      <c r="T1220" s="20">
        <f>VLOOKUP($A1220,Database!$A:$Y,10,FALSE)</f>
        <v>24</v>
      </c>
      <c r="U1220" s="20">
        <f>VLOOKUP($A1220,Database!$A:$Y,11,FALSE)</f>
        <v>154</v>
      </c>
      <c r="V1220" s="20">
        <f>VLOOKUP($A1220,Database!$A:$Y,12,FALSE)</f>
        <v>173</v>
      </c>
      <c r="W1220" s="20" t="str">
        <f>VLOOKUP(A1220,Database!A:M,13,FALSE)</f>
        <v>Terminé</v>
      </c>
      <c r="X1220" s="20">
        <f>VLOOKUP($A1220,Database!$A:$Y,20,FALSE)</f>
        <v>5</v>
      </c>
      <c r="Y1220" s="20">
        <f>VLOOKUP($A1220,Database!$A:$Y,21,FALSE)</f>
        <v>0</v>
      </c>
      <c r="Z1220" s="20">
        <f t="shared" si="114"/>
        <v>0</v>
      </c>
      <c r="AA1220" s="20">
        <f t="shared" si="110"/>
        <v>1</v>
      </c>
      <c r="AB1220" s="20">
        <f t="shared" ca="1" si="111"/>
        <v>24</v>
      </c>
      <c r="AC1220" s="20">
        <f t="shared" ca="1" si="112"/>
        <v>1</v>
      </c>
      <c r="AD1220" s="20" t="str">
        <f ca="1">IF(AC1220=0,"",IF(OR(ISBLANK(P1220),ISBLANK(Q1220)),"",IF(ISBLANK(VLOOKUP(A1220,Database!A:AA,22,FALSE)),"",VLOOKUP(A1220,Database!A:AA,22,FALSE))))</f>
        <v>Méga rare</v>
      </c>
      <c r="AE1220" s="20">
        <f ca="1">IFERROR(
   IF(
     OR(ISBLANK(P1220),ISBLANK(Q1220)),
     "",
     IF(
       AND(AB1220&lt;&gt;"",OR(W1220="Terminé",W1220="En cours")),
       VLOOKUP(AD1220,Setup_ScoreExactBonus!A:D,4,FALSE),
       0
     )),
  0)</f>
        <v>70</v>
      </c>
      <c r="AF1220" s="21">
        <f t="shared" ca="1" si="113"/>
        <v>94</v>
      </c>
      <c r="AG1220" s="21">
        <f ca="1">SUMIFS(AF$2:AF1220,D$2:D1220,D1220)</f>
        <v>1508</v>
      </c>
    </row>
    <row r="1221" spans="1:33" hidden="1" x14ac:dyDescent="0.35">
      <c r="A1221" s="21">
        <f>IF(ISBLANK(B1221),"",COUNTIF(B$2:B1221,B1221))-1</f>
        <v>45</v>
      </c>
      <c r="B1221" s="27">
        <v>5</v>
      </c>
      <c r="C1221" s="10">
        <f>VLOOKUP($A1221+IF($A1221=0,1,0),Database!$A:$Y,7,FALSE)</f>
        <v>46196.791666666664</v>
      </c>
      <c r="D1221" s="21" t="str">
        <f>VLOOKUP(Pronostics!$B1221,Setup_MPP!$A:$G,3,FALSE)</f>
        <v>_Jujul</v>
      </c>
      <c r="E1221" s="21" t="str">
        <f>VLOOKUP(Pronostics!$B1221,Setup_MPP!$A:$G,2,FALSE)</f>
        <v>Julie BOISSIERE</v>
      </c>
      <c r="F1221" s="21" t="str">
        <f>VLOOKUP($B1221,Setup_MPP!$A:$E,4,FALSE)</f>
        <v>#D890FF</v>
      </c>
      <c r="G1221" s="21" t="str">
        <f>VLOOKUP($B1221,Setup_MPP!$A:$E,5,FALSE)</f>
        <v>#B750EF</v>
      </c>
      <c r="H1221" s="21" t="str">
        <f>IFERROR(IF(AND(A1221&gt;=1,A1221&lt;=104),VLOOKUP($A1221,Location!$A:$J,6,FALSE),IF(A1221=0,"Avant l'ouverture",IF(OR(A1221=105,A1221=106),"Bonus"))),"")</f>
        <v>Tour 2</v>
      </c>
      <c r="I1221" s="21" t="str">
        <f>IF(LEFT(H1221,4)="Tour",VLOOKUP(A1221,Database!$A:$C,3,FALSE),"")</f>
        <v>K</v>
      </c>
      <c r="J1221" s="21" t="str">
        <f>VLOOKUP($A1221,Location!$A:$J,7,FALSE)</f>
        <v>Portugal</v>
      </c>
      <c r="K1221" s="21" t="str">
        <f>IFERROR(VLOOKUP(J1221,Setup_Team!$B:$C,2,FALSE), "TDB")</f>
        <v>PRT</v>
      </c>
      <c r="L1221" s="21" t="str">
        <f>VLOOKUP($A1221,Location!$A:$J,8,FALSE)</f>
        <v>Ouzbékistan</v>
      </c>
      <c r="M1221" s="21" t="str">
        <f>IFERROR(VLOOKUP(L1221,Setup_Team!$B:$C,2,FALSE), "TDB")</f>
        <v>NZD</v>
      </c>
      <c r="N1221" s="21" t="str">
        <f>VLOOKUP($A1221,Location!$A:$J,9,FALSE)</f>
        <v>Houston, Texas</v>
      </c>
      <c r="O1221" s="21" t="str">
        <f>VLOOKUP($A1221,Location!$A:$J,10,FALSE)</f>
        <v>NRG Stadium</v>
      </c>
      <c r="P1221" s="27">
        <v>1</v>
      </c>
      <c r="Q1221" s="27">
        <v>0</v>
      </c>
      <c r="R1221" s="27" t="str">
        <f t="shared" si="115"/>
        <v>1-0</v>
      </c>
      <c r="S1221" s="21">
        <v>0</v>
      </c>
      <c r="T1221" s="20">
        <f>VLOOKUP($A1221,Database!$A:$Y,10,FALSE)</f>
        <v>24</v>
      </c>
      <c r="U1221" s="20">
        <f>VLOOKUP($A1221,Database!$A:$Y,11,FALSE)</f>
        <v>154</v>
      </c>
      <c r="V1221" s="20">
        <f>VLOOKUP($A1221,Database!$A:$Y,12,FALSE)</f>
        <v>173</v>
      </c>
      <c r="W1221" s="20" t="str">
        <f>VLOOKUP(A1221,Database!A:M,13,FALSE)</f>
        <v>Terminé</v>
      </c>
      <c r="X1221" s="20">
        <f>VLOOKUP($A1221,Database!$A:$Y,20,FALSE)</f>
        <v>5</v>
      </c>
      <c r="Y1221" s="20">
        <f>VLOOKUP($A1221,Database!$A:$Y,21,FALSE)</f>
        <v>0</v>
      </c>
      <c r="Z1221" s="20">
        <f t="shared" si="114"/>
        <v>0</v>
      </c>
      <c r="AA1221" s="20">
        <f t="shared" si="110"/>
        <v>1</v>
      </c>
      <c r="AB1221" s="20">
        <f t="shared" ca="1" si="111"/>
        <v>24</v>
      </c>
      <c r="AC1221" s="20">
        <f t="shared" ca="1" si="112"/>
        <v>0</v>
      </c>
      <c r="AD1221" s="20" t="str">
        <f ca="1">IF(AC1221=0,"",IF(OR(ISBLANK(P1221),ISBLANK(Q1221)),"",IF(ISBLANK(VLOOKUP(A1221,Database!A:AA,22,FALSE)),"",VLOOKUP(A1221,Database!A:AA,22,FALSE))))</f>
        <v/>
      </c>
      <c r="AE1221" s="20">
        <f ca="1">IFERROR(
   IF(
     OR(ISBLANK(P1221),ISBLANK(Q1221)),
     "",
     IF(
       AND(AB1221&lt;&gt;"",OR(W1221="Terminé",W1221="En cours")),
       VLOOKUP(AD1221,Setup_ScoreExactBonus!A:D,4,FALSE),
       0
     )),
  0)</f>
        <v>0</v>
      </c>
      <c r="AF1221" s="21">
        <f t="shared" ca="1" si="113"/>
        <v>24</v>
      </c>
      <c r="AG1221" s="21">
        <f ca="1">SUMIFS(AF$2:AF1221,D$2:D1221,D1221)</f>
        <v>1083</v>
      </c>
    </row>
    <row r="1222" spans="1:33" hidden="1" x14ac:dyDescent="0.35">
      <c r="A1222" s="21">
        <f>IF(ISBLANK(B1222),"",COUNTIF(B$2:B1222,B1222))-1</f>
        <v>45</v>
      </c>
      <c r="B1222" s="27">
        <v>6</v>
      </c>
      <c r="C1222" s="10">
        <f>VLOOKUP($A1222+IF($A1222=0,1,0),Database!$A:$Y,7,FALSE)</f>
        <v>46196.791666666664</v>
      </c>
      <c r="D1222" s="21" t="str">
        <f>VLOOKUP(Pronostics!$B1222,Setup_MPP!$A:$G,3,FALSE)</f>
        <v>Julay</v>
      </c>
      <c r="E1222" s="21" t="str">
        <f>VLOOKUP(Pronostics!$B1222,Setup_MPP!$A:$G,2,FALSE)</f>
        <v>Julie BOUCHARD</v>
      </c>
      <c r="F1222" s="21" t="str">
        <f>VLOOKUP($B1222,Setup_MPP!$A:$E,4,FALSE)</f>
        <v>#A6F7B1</v>
      </c>
      <c r="G1222" s="21" t="str">
        <f>VLOOKUP($B1222,Setup_MPP!$A:$E,5,FALSE)</f>
        <v>#6EC179</v>
      </c>
      <c r="H1222" s="21" t="str">
        <f>IFERROR(IF(AND(A1222&gt;=1,A1222&lt;=104),VLOOKUP($A1222,Location!$A:$J,6,FALSE),IF(A1222=0,"Avant l'ouverture",IF(OR(A1222=105,A1222=106),"Bonus"))),"")</f>
        <v>Tour 2</v>
      </c>
      <c r="I1222" s="21" t="str">
        <f>IF(LEFT(H1222,4)="Tour",VLOOKUP(A1222,Database!$A:$C,3,FALSE),"")</f>
        <v>K</v>
      </c>
      <c r="J1222" s="21" t="str">
        <f>VLOOKUP($A1222,Location!$A:$J,7,FALSE)</f>
        <v>Portugal</v>
      </c>
      <c r="K1222" s="21" t="str">
        <f>IFERROR(VLOOKUP(J1222,Setup_Team!$B:$C,2,FALSE), "TDB")</f>
        <v>PRT</v>
      </c>
      <c r="L1222" s="21" t="str">
        <f>VLOOKUP($A1222,Location!$A:$J,8,FALSE)</f>
        <v>Ouzbékistan</v>
      </c>
      <c r="M1222" s="21" t="str">
        <f>IFERROR(VLOOKUP(L1222,Setup_Team!$B:$C,2,FALSE), "TDB")</f>
        <v>NZD</v>
      </c>
      <c r="N1222" s="21" t="str">
        <f>VLOOKUP($A1222,Location!$A:$J,9,FALSE)</f>
        <v>Houston, Texas</v>
      </c>
      <c r="O1222" s="21" t="str">
        <f>VLOOKUP($A1222,Location!$A:$J,10,FALSE)</f>
        <v>NRG Stadium</v>
      </c>
      <c r="P1222" s="27">
        <v>2</v>
      </c>
      <c r="Q1222" s="27">
        <v>1</v>
      </c>
      <c r="R1222" s="27" t="str">
        <f t="shared" si="115"/>
        <v>2-1</v>
      </c>
      <c r="S1222" s="21">
        <v>0</v>
      </c>
      <c r="T1222" s="20">
        <f>VLOOKUP($A1222,Database!$A:$Y,10,FALSE)</f>
        <v>24</v>
      </c>
      <c r="U1222" s="20">
        <f>VLOOKUP($A1222,Database!$A:$Y,11,FALSE)</f>
        <v>154</v>
      </c>
      <c r="V1222" s="20">
        <f>VLOOKUP($A1222,Database!$A:$Y,12,FALSE)</f>
        <v>173</v>
      </c>
      <c r="W1222" s="20" t="str">
        <f>VLOOKUP(A1222,Database!A:M,13,FALSE)</f>
        <v>Terminé</v>
      </c>
      <c r="X1222" s="20">
        <f>VLOOKUP($A1222,Database!$A:$Y,20,FALSE)</f>
        <v>5</v>
      </c>
      <c r="Y1222" s="20">
        <f>VLOOKUP($A1222,Database!$A:$Y,21,FALSE)</f>
        <v>0</v>
      </c>
      <c r="Z1222" s="20">
        <f t="shared" si="114"/>
        <v>0</v>
      </c>
      <c r="AA1222" s="20">
        <f t="shared" si="110"/>
        <v>1</v>
      </c>
      <c r="AB1222" s="20">
        <f t="shared" ca="1" si="111"/>
        <v>24</v>
      </c>
      <c r="AC1222" s="20">
        <f t="shared" ca="1" si="112"/>
        <v>0</v>
      </c>
      <c r="AD1222" s="20" t="str">
        <f ca="1">IF(AC1222=0,"",IF(OR(ISBLANK(P1222),ISBLANK(Q1222)),"",IF(ISBLANK(VLOOKUP(A1222,Database!A:AA,22,FALSE)),"",VLOOKUP(A1222,Database!A:AA,22,FALSE))))</f>
        <v/>
      </c>
      <c r="AE1222" s="20">
        <f ca="1">IFERROR(
   IF(
     OR(ISBLANK(P1222),ISBLANK(Q1222)),
     "",
     IF(
       AND(AB1222&lt;&gt;"",OR(W1222="Terminé",W1222="En cours")),
       VLOOKUP(AD1222,Setup_ScoreExactBonus!A:D,4,FALSE),
       0
     )),
  0)</f>
        <v>0</v>
      </c>
      <c r="AF1222" s="21">
        <f t="shared" ca="1" si="113"/>
        <v>24</v>
      </c>
      <c r="AG1222" s="21">
        <f ca="1">SUMIFS(AF$2:AF1222,D$2:D1222,D1222)</f>
        <v>1774</v>
      </c>
    </row>
    <row r="1223" spans="1:33" hidden="1" x14ac:dyDescent="0.35">
      <c r="A1223" s="21">
        <f>IF(ISBLANK(B1223),"",COUNTIF(B$2:B1223,B1223))-1</f>
        <v>45</v>
      </c>
      <c r="B1223" s="27">
        <v>7</v>
      </c>
      <c r="C1223" s="10">
        <f>VLOOKUP($A1223+IF($A1223=0,1,0),Database!$A:$Y,7,FALSE)</f>
        <v>46196.791666666664</v>
      </c>
      <c r="D1223" s="21" t="str">
        <f>VLOOKUP(Pronostics!$B1223,Setup_MPP!$A:$G,3,FALSE)</f>
        <v>__Vince__</v>
      </c>
      <c r="E1223" s="21" t="str">
        <f>VLOOKUP(Pronostics!$B1223,Setup_MPP!$A:$G,2,FALSE)</f>
        <v>Vincent FRAYSSE</v>
      </c>
      <c r="F1223" s="21" t="str">
        <f>VLOOKUP($B1223,Setup_MPP!$A:$E,4,FALSE)</f>
        <v>#B2EAE8</v>
      </c>
      <c r="G1223" s="21" t="str">
        <f>VLOOKUP($B1223,Setup_MPP!$A:$E,5,FALSE)</f>
        <v>#6CB4B1</v>
      </c>
      <c r="H1223" s="21" t="str">
        <f>IFERROR(IF(AND(A1223&gt;=1,A1223&lt;=104),VLOOKUP($A1223,Location!$A:$J,6,FALSE),IF(A1223=0,"Avant l'ouverture",IF(OR(A1223=105,A1223=106),"Bonus"))),"")</f>
        <v>Tour 2</v>
      </c>
      <c r="I1223" s="21" t="str">
        <f>IF(LEFT(H1223,4)="Tour",VLOOKUP(A1223,Database!$A:$C,3,FALSE),"")</f>
        <v>K</v>
      </c>
      <c r="J1223" s="21" t="str">
        <f>VLOOKUP($A1223,Location!$A:$J,7,FALSE)</f>
        <v>Portugal</v>
      </c>
      <c r="K1223" s="21" t="str">
        <f>IFERROR(VLOOKUP(J1223,Setup_Team!$B:$C,2,FALSE), "TDB")</f>
        <v>PRT</v>
      </c>
      <c r="L1223" s="21" t="str">
        <f>VLOOKUP($A1223,Location!$A:$J,8,FALSE)</f>
        <v>Ouzbékistan</v>
      </c>
      <c r="M1223" s="21" t="str">
        <f>IFERROR(VLOOKUP(L1223,Setup_Team!$B:$C,2,FALSE), "TDB")</f>
        <v>NZD</v>
      </c>
      <c r="N1223" s="21" t="str">
        <f>VLOOKUP($A1223,Location!$A:$J,9,FALSE)</f>
        <v>Houston, Texas</v>
      </c>
      <c r="O1223" s="21" t="str">
        <f>VLOOKUP($A1223,Location!$A:$J,10,FALSE)</f>
        <v>NRG Stadium</v>
      </c>
      <c r="P1223" s="27"/>
      <c r="Q1223" s="27"/>
      <c r="R1223" s="27" t="str">
        <f t="shared" si="115"/>
        <v>0-0</v>
      </c>
      <c r="S1223" s="21">
        <v>0</v>
      </c>
      <c r="T1223" s="20">
        <f>VLOOKUP($A1223,Database!$A:$Y,10,FALSE)</f>
        <v>24</v>
      </c>
      <c r="U1223" s="20">
        <f>VLOOKUP($A1223,Database!$A:$Y,11,FALSE)</f>
        <v>154</v>
      </c>
      <c r="V1223" s="20">
        <f>VLOOKUP($A1223,Database!$A:$Y,12,FALSE)</f>
        <v>173</v>
      </c>
      <c r="W1223" s="20" t="str">
        <f>VLOOKUP(A1223,Database!A:M,13,FALSE)</f>
        <v>Terminé</v>
      </c>
      <c r="X1223" s="20">
        <f>VLOOKUP($A1223,Database!$A:$Y,20,FALSE)</f>
        <v>5</v>
      </c>
      <c r="Y1223" s="20">
        <f>VLOOKUP($A1223,Database!$A:$Y,21,FALSE)</f>
        <v>0</v>
      </c>
      <c r="Z1223" s="20">
        <f t="shared" si="114"/>
        <v>1</v>
      </c>
      <c r="AA1223" s="20" t="str">
        <f t="shared" si="110"/>
        <v/>
      </c>
      <c r="AB1223" s="20">
        <f t="shared" ca="1" si="111"/>
        <v>0</v>
      </c>
      <c r="AC1223" s="20">
        <f t="shared" ca="1" si="112"/>
        <v>0</v>
      </c>
      <c r="AD1223" s="20" t="str">
        <f ca="1">IF(AC1223=0,"",IF(OR(ISBLANK(P1223),ISBLANK(Q1223)),"",IF(ISBLANK(VLOOKUP(A1223,Database!A:AA,22,FALSE)),"",VLOOKUP(A1223,Database!A:AA,22,FALSE))))</f>
        <v/>
      </c>
      <c r="AE1223" s="20" t="str">
        <f>IFERROR(
   IF(
     OR(ISBLANK(P1223),ISBLANK(Q1223)),
     "",
     IF(
       AND(AB1223&lt;&gt;"",OR(W1223="Terminé",W1223="En cours")),
       VLOOKUP(AD1223,Setup_ScoreExactBonus!A:D,4,FALSE),
       0
     )),
  0)</f>
        <v/>
      </c>
      <c r="AF1223" s="21">
        <f t="shared" si="113"/>
        <v>0</v>
      </c>
      <c r="AG1223" s="21">
        <f ca="1">SUMIFS(AF$2:AF1223,D$2:D1223,D1223)</f>
        <v>1079</v>
      </c>
    </row>
    <row r="1224" spans="1:33" hidden="1" x14ac:dyDescent="0.35">
      <c r="A1224" s="21">
        <f>IF(ISBLANK(B1224),"",COUNTIF(B$2:B1224,B1224))-1</f>
        <v>45</v>
      </c>
      <c r="B1224" s="27">
        <v>8</v>
      </c>
      <c r="C1224" s="10">
        <f>VLOOKUP($A1224+IF($A1224=0,1,0),Database!$A:$Y,7,FALSE)</f>
        <v>46196.791666666664</v>
      </c>
      <c r="D1224" s="21" t="str">
        <f>VLOOKUP(Pronostics!$B1224,Setup_MPP!$A:$G,3,FALSE)</f>
        <v>Louuiiis</v>
      </c>
      <c r="E1224" s="21" t="str">
        <f>VLOOKUP(Pronostics!$B1224,Setup_MPP!$A:$G,2,FALSE)</f>
        <v>Louis HARLE</v>
      </c>
      <c r="F1224" s="21" t="str">
        <f>VLOOKUP($B1224,Setup_MPP!$A:$E,4,FALSE)</f>
        <v>#EEF7B1</v>
      </c>
      <c r="G1224" s="21" t="str">
        <f>VLOOKUP($B1224,Setup_MPP!$A:$E,5,FALSE)</f>
        <v>#C1CB7D</v>
      </c>
      <c r="H1224" s="21" t="str">
        <f>IFERROR(IF(AND(A1224&gt;=1,A1224&lt;=104),VLOOKUP($A1224,Location!$A:$J,6,FALSE),IF(A1224=0,"Avant l'ouverture",IF(OR(A1224=105,A1224=106),"Bonus"))),"")</f>
        <v>Tour 2</v>
      </c>
      <c r="I1224" s="21" t="str">
        <f>IF(LEFT(H1224,4)="Tour",VLOOKUP(A1224,Database!$A:$C,3,FALSE),"")</f>
        <v>K</v>
      </c>
      <c r="J1224" s="21" t="str">
        <f>VLOOKUP($A1224,Location!$A:$J,7,FALSE)</f>
        <v>Portugal</v>
      </c>
      <c r="K1224" s="21" t="str">
        <f>IFERROR(VLOOKUP(J1224,Setup_Team!$B:$C,2,FALSE), "TDB")</f>
        <v>PRT</v>
      </c>
      <c r="L1224" s="21" t="str">
        <f>VLOOKUP($A1224,Location!$A:$J,8,FALSE)</f>
        <v>Ouzbékistan</v>
      </c>
      <c r="M1224" s="21" t="str">
        <f>IFERROR(VLOOKUP(L1224,Setup_Team!$B:$C,2,FALSE), "TDB")</f>
        <v>NZD</v>
      </c>
      <c r="N1224" s="21" t="str">
        <f>VLOOKUP($A1224,Location!$A:$J,9,FALSE)</f>
        <v>Houston, Texas</v>
      </c>
      <c r="O1224" s="21" t="str">
        <f>VLOOKUP($A1224,Location!$A:$J,10,FALSE)</f>
        <v>NRG Stadium</v>
      </c>
      <c r="P1224" s="27">
        <v>3</v>
      </c>
      <c r="Q1224" s="27">
        <v>0</v>
      </c>
      <c r="R1224" s="27" t="str">
        <f t="shared" si="115"/>
        <v>3-0</v>
      </c>
      <c r="S1224" s="21">
        <v>0</v>
      </c>
      <c r="T1224" s="20">
        <f>VLOOKUP($A1224,Database!$A:$Y,10,FALSE)</f>
        <v>24</v>
      </c>
      <c r="U1224" s="20">
        <f>VLOOKUP($A1224,Database!$A:$Y,11,FALSE)</f>
        <v>154</v>
      </c>
      <c r="V1224" s="20">
        <f>VLOOKUP($A1224,Database!$A:$Y,12,FALSE)</f>
        <v>173</v>
      </c>
      <c r="W1224" s="20" t="str">
        <f>VLOOKUP(A1224,Database!A:M,13,FALSE)</f>
        <v>Terminé</v>
      </c>
      <c r="X1224" s="20">
        <f>VLOOKUP($A1224,Database!$A:$Y,20,FALSE)</f>
        <v>5</v>
      </c>
      <c r="Y1224" s="20">
        <f>VLOOKUP($A1224,Database!$A:$Y,21,FALSE)</f>
        <v>0</v>
      </c>
      <c r="Z1224" s="20">
        <f t="shared" si="114"/>
        <v>0</v>
      </c>
      <c r="AA1224" s="20">
        <f t="shared" si="110"/>
        <v>1</v>
      </c>
      <c r="AB1224" s="20">
        <f t="shared" ca="1" si="111"/>
        <v>24</v>
      </c>
      <c r="AC1224" s="20">
        <f t="shared" ca="1" si="112"/>
        <v>0</v>
      </c>
      <c r="AD1224" s="20" t="str">
        <f ca="1">IF(AC1224=0,"",IF(OR(ISBLANK(P1224),ISBLANK(Q1224)),"",IF(ISBLANK(VLOOKUP(A1224,Database!A:AA,22,FALSE)),"",VLOOKUP(A1224,Database!A:AA,22,FALSE))))</f>
        <v/>
      </c>
      <c r="AE1224" s="20">
        <f ca="1">IFERROR(
   IF(
     OR(ISBLANK(P1224),ISBLANK(Q1224)),
     "",
     IF(
       AND(AB1224&lt;&gt;"",OR(W1224="Terminé",W1224="En cours")),
       VLOOKUP(AD1224,Setup_ScoreExactBonus!A:D,4,FALSE),
       0
     )),
  0)</f>
        <v>0</v>
      </c>
      <c r="AF1224" s="21">
        <f t="shared" ca="1" si="113"/>
        <v>24</v>
      </c>
      <c r="AG1224" s="21">
        <f ca="1">SUMIFS(AF$2:AF1224,D$2:D1224,D1224)</f>
        <v>1430</v>
      </c>
    </row>
    <row r="1225" spans="1:33" x14ac:dyDescent="0.35">
      <c r="A1225" s="21">
        <f>IF(ISBLANK(B1225),"",COUNTIF(B$2:B1225,B1225))-1</f>
        <v>45</v>
      </c>
      <c r="B1225" s="27">
        <v>9</v>
      </c>
      <c r="C1225" s="10">
        <f>VLOOKUP($A1225+IF($A1225=0,1,0),Database!$A:$Y,7,FALSE)</f>
        <v>46196.791666666664</v>
      </c>
      <c r="D1225" s="21" t="str">
        <f>VLOOKUP(Pronostics!$B1225,Setup_MPP!$A:$G,3,FALSE)</f>
        <v>Aurelien_dpq</v>
      </c>
      <c r="E1225" s="21" t="str">
        <f>VLOOKUP(Pronostics!$B1225,Setup_MPP!$A:$G,2,FALSE)</f>
        <v>Aurélien DE POULPIQUET</v>
      </c>
      <c r="F1225" s="21" t="str">
        <f>VLOOKUP($B1225,Setup_MPP!$A:$E,4,FALSE)</f>
        <v>#F4EA9D</v>
      </c>
      <c r="G1225" s="21" t="str">
        <f>VLOOKUP($B1225,Setup_MPP!$A:$E,5,FALSE)</f>
        <v>#D2C458</v>
      </c>
      <c r="H1225" s="21" t="str">
        <f>IFERROR(IF(AND(A1225&gt;=1,A1225&lt;=104),VLOOKUP($A1225,Location!$A:$J,6,FALSE),IF(A1225=0,"Avant l'ouverture",IF(OR(A1225=105,A1225=106),"Bonus"))),"")</f>
        <v>Tour 2</v>
      </c>
      <c r="I1225" s="21" t="str">
        <f>IF(LEFT(H1225,4)="Tour",VLOOKUP(A1225,Database!$A:$C,3,FALSE),"")</f>
        <v>K</v>
      </c>
      <c r="J1225" s="21" t="str">
        <f>VLOOKUP($A1225,Location!$A:$J,7,FALSE)</f>
        <v>Portugal</v>
      </c>
      <c r="K1225" s="21" t="str">
        <f>IFERROR(VLOOKUP(J1225,Setup_Team!$B:$C,2,FALSE), "TDB")</f>
        <v>PRT</v>
      </c>
      <c r="L1225" s="21" t="str">
        <f>VLOOKUP($A1225,Location!$A:$J,8,FALSE)</f>
        <v>Ouzbékistan</v>
      </c>
      <c r="M1225" s="21" t="str">
        <f>IFERROR(VLOOKUP(L1225,Setup_Team!$B:$C,2,FALSE), "TDB")</f>
        <v>NZD</v>
      </c>
      <c r="N1225" s="21" t="str">
        <f>VLOOKUP($A1225,Location!$A:$J,9,FALSE)</f>
        <v>Houston, Texas</v>
      </c>
      <c r="O1225" s="21" t="str">
        <f>VLOOKUP($A1225,Location!$A:$J,10,FALSE)</f>
        <v>NRG Stadium</v>
      </c>
      <c r="P1225" s="27">
        <v>2</v>
      </c>
      <c r="Q1225" s="27">
        <v>0</v>
      </c>
      <c r="R1225" s="27" t="str">
        <f t="shared" si="115"/>
        <v>2-0</v>
      </c>
      <c r="S1225" s="21">
        <v>0</v>
      </c>
      <c r="T1225" s="20">
        <f>VLOOKUP($A1225,Database!$A:$Y,10,FALSE)</f>
        <v>24</v>
      </c>
      <c r="U1225" s="20">
        <f>VLOOKUP($A1225,Database!$A:$Y,11,FALSE)</f>
        <v>154</v>
      </c>
      <c r="V1225" s="20">
        <f>VLOOKUP($A1225,Database!$A:$Y,12,FALSE)</f>
        <v>173</v>
      </c>
      <c r="W1225" s="20" t="str">
        <f>VLOOKUP(A1225,Database!A:M,13,FALSE)</f>
        <v>Terminé</v>
      </c>
      <c r="X1225" s="20">
        <f>VLOOKUP($A1225,Database!$A:$Y,20,FALSE)</f>
        <v>5</v>
      </c>
      <c r="Y1225" s="20">
        <f>VLOOKUP($A1225,Database!$A:$Y,21,FALSE)</f>
        <v>0</v>
      </c>
      <c r="Z1225" s="20">
        <f t="shared" si="114"/>
        <v>0</v>
      </c>
      <c r="AA1225" s="20">
        <f t="shared" si="110"/>
        <v>1</v>
      </c>
      <c r="AB1225" s="20">
        <f t="shared" ca="1" si="111"/>
        <v>24</v>
      </c>
      <c r="AC1225" s="20">
        <f t="shared" ca="1" si="112"/>
        <v>0</v>
      </c>
      <c r="AD1225" s="20" t="str">
        <f ca="1">IF(AC1225=0,"",IF(OR(ISBLANK(P1225),ISBLANK(Q1225)),"",IF(ISBLANK(VLOOKUP(A1225,Database!A:AA,22,FALSE)),"",VLOOKUP(A1225,Database!A:AA,22,FALSE))))</f>
        <v/>
      </c>
      <c r="AE1225" s="20">
        <f ca="1">IFERROR(
   IF(
     OR(ISBLANK(P1225),ISBLANK(Q1225)),
     "",
     IF(
       AND(AB1225&lt;&gt;"",OR(W1225="Terminé",W1225="En cours")),
       VLOOKUP(AD1225,Setup_ScoreExactBonus!A:D,4,FALSE),
       0
     )),
  0)</f>
        <v>0</v>
      </c>
      <c r="AF1225" s="21">
        <f t="shared" ca="1" si="113"/>
        <v>24</v>
      </c>
      <c r="AG1225" s="21">
        <f ca="1">SUMIFS(AF$2:AF1225,D$2:D1225,D1225)</f>
        <v>1719</v>
      </c>
    </row>
    <row r="1226" spans="1:33" hidden="1" x14ac:dyDescent="0.35">
      <c r="A1226" s="21">
        <f>IF(ISBLANK(B1226),"",COUNTIF(B$2:B1226,B1226))-1</f>
        <v>45</v>
      </c>
      <c r="B1226" s="27">
        <v>10</v>
      </c>
      <c r="C1226" s="10">
        <f>VLOOKUP($A1226+IF($A1226=0,1,0),Database!$A:$Y,7,FALSE)</f>
        <v>46196.791666666664</v>
      </c>
      <c r="D1226" s="21" t="str">
        <f>VLOOKUP(Pronostics!$B1226,Setup_MPP!$A:$G,3,FALSE)</f>
        <v>RandomPaul</v>
      </c>
      <c r="E1226" s="21" t="str">
        <f>VLOOKUP(Pronostics!$B1226,Setup_MPP!$A:$G,2,FALSE)</f>
        <v>Paul MONTESINOS</v>
      </c>
      <c r="F1226" s="21" t="str">
        <f>VLOOKUP($B1226,Setup_MPP!$A:$E,4,FALSE)</f>
        <v>#C4B0FF</v>
      </c>
      <c r="G1226" s="21" t="str">
        <f>VLOOKUP($B1226,Setup_MPP!$A:$E,5,FALSE)</f>
        <v>#7F66C8</v>
      </c>
      <c r="H1226" s="21" t="str">
        <f>IFERROR(IF(AND(A1226&gt;=1,A1226&lt;=104),VLOOKUP($A1226,Location!$A:$J,6,FALSE),IF(A1226=0,"Avant l'ouverture",IF(OR(A1226=105,A1226=106),"Bonus"))),"")</f>
        <v>Tour 2</v>
      </c>
      <c r="I1226" s="21" t="str">
        <f>IF(LEFT(H1226,4)="Tour",VLOOKUP(A1226,Database!$A:$C,3,FALSE),"")</f>
        <v>K</v>
      </c>
      <c r="J1226" s="21" t="str">
        <f>VLOOKUP($A1226,Location!$A:$J,7,FALSE)</f>
        <v>Portugal</v>
      </c>
      <c r="K1226" s="21" t="str">
        <f>IFERROR(VLOOKUP(J1226,Setup_Team!$B:$C,2,FALSE), "TDB")</f>
        <v>PRT</v>
      </c>
      <c r="L1226" s="21" t="str">
        <f>VLOOKUP($A1226,Location!$A:$J,8,FALSE)</f>
        <v>Ouzbékistan</v>
      </c>
      <c r="M1226" s="21" t="str">
        <f>IFERROR(VLOOKUP(L1226,Setup_Team!$B:$C,2,FALSE), "TDB")</f>
        <v>NZD</v>
      </c>
      <c r="N1226" s="21" t="str">
        <f>VLOOKUP($A1226,Location!$A:$J,9,FALSE)</f>
        <v>Houston, Texas</v>
      </c>
      <c r="O1226" s="21" t="str">
        <f>VLOOKUP($A1226,Location!$A:$J,10,FALSE)</f>
        <v>NRG Stadium</v>
      </c>
      <c r="P1226" s="27">
        <v>1</v>
      </c>
      <c r="Q1226" s="27">
        <v>1</v>
      </c>
      <c r="R1226" s="27" t="str">
        <f t="shared" si="115"/>
        <v>1-1</v>
      </c>
      <c r="S1226" s="21">
        <v>0</v>
      </c>
      <c r="T1226" s="20">
        <f>VLOOKUP($A1226,Database!$A:$Y,10,FALSE)</f>
        <v>24</v>
      </c>
      <c r="U1226" s="20">
        <f>VLOOKUP($A1226,Database!$A:$Y,11,FALSE)</f>
        <v>154</v>
      </c>
      <c r="V1226" s="20">
        <f>VLOOKUP($A1226,Database!$A:$Y,12,FALSE)</f>
        <v>173</v>
      </c>
      <c r="W1226" s="20" t="str">
        <f>VLOOKUP(A1226,Database!A:M,13,FALSE)</f>
        <v>Terminé</v>
      </c>
      <c r="X1226" s="20">
        <f>VLOOKUP($A1226,Database!$A:$Y,20,FALSE)</f>
        <v>5</v>
      </c>
      <c r="Y1226" s="20">
        <f>VLOOKUP($A1226,Database!$A:$Y,21,FALSE)</f>
        <v>0</v>
      </c>
      <c r="Z1226" s="20">
        <f t="shared" si="114"/>
        <v>0</v>
      </c>
      <c r="AA1226" s="20">
        <f t="shared" si="110"/>
        <v>0</v>
      </c>
      <c r="AB1226" s="20">
        <f t="shared" ca="1" si="111"/>
        <v>0</v>
      </c>
      <c r="AC1226" s="20">
        <f t="shared" ca="1" si="112"/>
        <v>0</v>
      </c>
      <c r="AD1226" s="20" t="str">
        <f ca="1">IF(AC1226=0,"",IF(OR(ISBLANK(P1226),ISBLANK(Q1226)),"",IF(ISBLANK(VLOOKUP(A1226,Database!A:AA,22,FALSE)),"",VLOOKUP(A1226,Database!A:AA,22,FALSE))))</f>
        <v/>
      </c>
      <c r="AE1226" s="20">
        <f ca="1">IFERROR(
   IF(
     OR(ISBLANK(P1226),ISBLANK(Q1226)),
     "",
     IF(
       AND(AB1226&lt;&gt;"",OR(W1226="Terminé",W1226="En cours")),
       VLOOKUP(AD1226,Setup_ScoreExactBonus!A:D,4,FALSE),
       0
     )),
  0)</f>
        <v>0</v>
      </c>
      <c r="AF1226" s="21">
        <f t="shared" ca="1" si="113"/>
        <v>0</v>
      </c>
      <c r="AG1226" s="21">
        <f ca="1">SUMIFS(AF$2:AF1226,D$2:D1226,D1226)</f>
        <v>1576</v>
      </c>
    </row>
    <row r="1227" spans="1:33" hidden="1" x14ac:dyDescent="0.35">
      <c r="A1227" s="21">
        <f>IF(ISBLANK(B1227),"",COUNTIF(B$2:B1227,B1227))-1</f>
        <v>45</v>
      </c>
      <c r="B1227" s="27">
        <v>11</v>
      </c>
      <c r="C1227" s="10">
        <f>VLOOKUP($A1227+IF($A1227=0,1,0),Database!$A:$Y,7,FALSE)</f>
        <v>46196.791666666664</v>
      </c>
      <c r="D1227" s="21" t="str">
        <f>VLOOKUP(Pronostics!$B1227,Setup_MPP!$A:$G,3,FALSE)</f>
        <v>Kinsley91</v>
      </c>
      <c r="E1227" s="21" t="str">
        <f>VLOOKUP(Pronostics!$B1227,Setup_MPP!$A:$G,2,FALSE)</f>
        <v>Kinsley ROQUE</v>
      </c>
      <c r="F1227" s="21" t="str">
        <f>VLOOKUP($B1227,Setup_MPP!$A:$E,4,FALSE)</f>
        <v>#CBEBBA</v>
      </c>
      <c r="G1227" s="21" t="str">
        <f>VLOOKUP($B1227,Setup_MPP!$A:$E,5,FALSE)</f>
        <v>#70BC6E</v>
      </c>
      <c r="H1227" s="21" t="str">
        <f>IFERROR(IF(AND(A1227&gt;=1,A1227&lt;=104),VLOOKUP($A1227,Location!$A:$J,6,FALSE),IF(A1227=0,"Avant l'ouverture",IF(OR(A1227=105,A1227=106),"Bonus"))),"")</f>
        <v>Tour 2</v>
      </c>
      <c r="I1227" s="21" t="str">
        <f>IF(LEFT(H1227,4)="Tour",VLOOKUP(A1227,Database!$A:$C,3,FALSE),"")</f>
        <v>K</v>
      </c>
      <c r="J1227" s="21" t="str">
        <f>VLOOKUP($A1227,Location!$A:$J,7,FALSE)</f>
        <v>Portugal</v>
      </c>
      <c r="K1227" s="21" t="str">
        <f>IFERROR(VLOOKUP(J1227,Setup_Team!$B:$C,2,FALSE), "TDB")</f>
        <v>PRT</v>
      </c>
      <c r="L1227" s="21" t="str">
        <f>VLOOKUP($A1227,Location!$A:$J,8,FALSE)</f>
        <v>Ouzbékistan</v>
      </c>
      <c r="M1227" s="21" t="str">
        <f>IFERROR(VLOOKUP(L1227,Setup_Team!$B:$C,2,FALSE), "TDB")</f>
        <v>NZD</v>
      </c>
      <c r="N1227" s="21" t="str">
        <f>VLOOKUP($A1227,Location!$A:$J,9,FALSE)</f>
        <v>Houston, Texas</v>
      </c>
      <c r="O1227" s="21" t="str">
        <f>VLOOKUP($A1227,Location!$A:$J,10,FALSE)</f>
        <v>NRG Stadium</v>
      </c>
      <c r="P1227" s="27">
        <v>4</v>
      </c>
      <c r="Q1227" s="27">
        <v>1</v>
      </c>
      <c r="R1227" s="27" t="str">
        <f t="shared" si="115"/>
        <v>4-1</v>
      </c>
      <c r="S1227" s="21">
        <v>0</v>
      </c>
      <c r="T1227" s="20">
        <f>VLOOKUP($A1227,Database!$A:$Y,10,FALSE)</f>
        <v>24</v>
      </c>
      <c r="U1227" s="20">
        <f>VLOOKUP($A1227,Database!$A:$Y,11,FALSE)</f>
        <v>154</v>
      </c>
      <c r="V1227" s="20">
        <f>VLOOKUP($A1227,Database!$A:$Y,12,FALSE)</f>
        <v>173</v>
      </c>
      <c r="W1227" s="20" t="str">
        <f>VLOOKUP(A1227,Database!A:M,13,FALSE)</f>
        <v>Terminé</v>
      </c>
      <c r="X1227" s="20">
        <f>VLOOKUP($A1227,Database!$A:$Y,20,FALSE)</f>
        <v>5</v>
      </c>
      <c r="Y1227" s="20">
        <f>VLOOKUP($A1227,Database!$A:$Y,21,FALSE)</f>
        <v>0</v>
      </c>
      <c r="Z1227" s="20">
        <f t="shared" si="114"/>
        <v>0</v>
      </c>
      <c r="AA1227" s="20">
        <f t="shared" si="110"/>
        <v>1</v>
      </c>
      <c r="AB1227" s="20">
        <f t="shared" ca="1" si="111"/>
        <v>24</v>
      </c>
      <c r="AC1227" s="20">
        <f t="shared" ca="1" si="112"/>
        <v>0</v>
      </c>
      <c r="AD1227" s="20" t="str">
        <f ca="1">IF(AC1227=0,"",IF(OR(ISBLANK(P1227),ISBLANK(Q1227)),"",IF(ISBLANK(VLOOKUP(A1227,Database!A:AA,22,FALSE)),"",VLOOKUP(A1227,Database!A:AA,22,FALSE))))</f>
        <v/>
      </c>
      <c r="AE1227" s="20">
        <f ca="1">IFERROR(
   IF(
     OR(ISBLANK(P1227),ISBLANK(Q1227)),
     "",
     IF(
       AND(AB1227&lt;&gt;"",OR(W1227="Terminé",W1227="En cours")),
       VLOOKUP(AD1227,Setup_ScoreExactBonus!A:D,4,FALSE),
       0
     )),
  0)</f>
        <v>0</v>
      </c>
      <c r="AF1227" s="21">
        <f t="shared" ca="1" si="113"/>
        <v>24</v>
      </c>
      <c r="AG1227" s="21">
        <f ca="1">SUMIFS(AF$2:AF1227,D$2:D1227,D1227)</f>
        <v>1987</v>
      </c>
    </row>
    <row r="1228" spans="1:33" hidden="1" x14ac:dyDescent="0.35">
      <c r="A1228" s="21">
        <f>IF(ISBLANK(B1228),"",COUNTIF(B$2:B1228,B1228))-1</f>
        <v>45</v>
      </c>
      <c r="B1228" s="27">
        <v>12</v>
      </c>
      <c r="C1228" s="10">
        <f>VLOOKUP($A1228+IF($A1228=0,1,0),Database!$A:$Y,7,FALSE)</f>
        <v>46196.791666666664</v>
      </c>
      <c r="D1228" s="21" t="str">
        <f>VLOOKUP(Pronostics!$B1228,Setup_MPP!$A:$G,3,FALSE)</f>
        <v>Jaouad1</v>
      </c>
      <c r="E1228" s="21" t="str">
        <f>VLOOKUP(Pronostics!$B1228,Setup_MPP!$A:$G,2,FALSE)</f>
        <v>Jaouad SETTI</v>
      </c>
      <c r="F1228" s="21" t="str">
        <f>VLOOKUP($B1228,Setup_MPP!$A:$E,4,FALSE)</f>
        <v>#C2D4FF</v>
      </c>
      <c r="G1228" s="21" t="str">
        <f>VLOOKUP($B1228,Setup_MPP!$A:$E,5,FALSE)</f>
        <v>#6586D5</v>
      </c>
      <c r="H1228" s="21" t="str">
        <f>IFERROR(IF(AND(A1228&gt;=1,A1228&lt;=104),VLOOKUP($A1228,Location!$A:$J,6,FALSE),IF(A1228=0,"Avant l'ouverture",IF(OR(A1228=105,A1228=106),"Bonus"))),"")</f>
        <v>Tour 2</v>
      </c>
      <c r="I1228" s="21" t="str">
        <f>IF(LEFT(H1228,4)="Tour",VLOOKUP(A1228,Database!$A:$C,3,FALSE),"")</f>
        <v>K</v>
      </c>
      <c r="J1228" s="21" t="str">
        <f>VLOOKUP($A1228,Location!$A:$J,7,FALSE)</f>
        <v>Portugal</v>
      </c>
      <c r="K1228" s="21" t="str">
        <f>IFERROR(VLOOKUP(J1228,Setup_Team!$B:$C,2,FALSE), "TDB")</f>
        <v>PRT</v>
      </c>
      <c r="L1228" s="21" t="str">
        <f>VLOOKUP($A1228,Location!$A:$J,8,FALSE)</f>
        <v>Ouzbékistan</v>
      </c>
      <c r="M1228" s="21" t="str">
        <f>IFERROR(VLOOKUP(L1228,Setup_Team!$B:$C,2,FALSE), "TDB")</f>
        <v>NZD</v>
      </c>
      <c r="N1228" s="21" t="str">
        <f>VLOOKUP($A1228,Location!$A:$J,9,FALSE)</f>
        <v>Houston, Texas</v>
      </c>
      <c r="O1228" s="21" t="str">
        <f>VLOOKUP($A1228,Location!$A:$J,10,FALSE)</f>
        <v>NRG Stadium</v>
      </c>
      <c r="P1228" s="27">
        <v>3</v>
      </c>
      <c r="Q1228" s="27">
        <v>0</v>
      </c>
      <c r="R1228" s="27" t="str">
        <f t="shared" si="115"/>
        <v>3-0</v>
      </c>
      <c r="S1228" s="21">
        <v>0</v>
      </c>
      <c r="T1228" s="20">
        <f>VLOOKUP($A1228,Database!$A:$Y,10,FALSE)</f>
        <v>24</v>
      </c>
      <c r="U1228" s="20">
        <f>VLOOKUP($A1228,Database!$A:$Y,11,FALSE)</f>
        <v>154</v>
      </c>
      <c r="V1228" s="20">
        <f>VLOOKUP($A1228,Database!$A:$Y,12,FALSE)</f>
        <v>173</v>
      </c>
      <c r="W1228" s="20" t="str">
        <f>VLOOKUP(A1228,Database!A:M,13,FALSE)</f>
        <v>Terminé</v>
      </c>
      <c r="X1228" s="20">
        <f>VLOOKUP($A1228,Database!$A:$Y,20,FALSE)</f>
        <v>5</v>
      </c>
      <c r="Y1228" s="20">
        <f>VLOOKUP($A1228,Database!$A:$Y,21,FALSE)</f>
        <v>0</v>
      </c>
      <c r="Z1228" s="20">
        <f t="shared" si="114"/>
        <v>0</v>
      </c>
      <c r="AA1228" s="20">
        <f t="shared" si="110"/>
        <v>1</v>
      </c>
      <c r="AB1228" s="20">
        <f t="shared" ca="1" si="111"/>
        <v>24</v>
      </c>
      <c r="AC1228" s="20">
        <f t="shared" ca="1" si="112"/>
        <v>0</v>
      </c>
      <c r="AD1228" s="20" t="str">
        <f ca="1">IF(AC1228=0,"",IF(OR(ISBLANK(P1228),ISBLANK(Q1228)),"",IF(ISBLANK(VLOOKUP(A1228,Database!A:AA,22,FALSE)),"",VLOOKUP(A1228,Database!A:AA,22,FALSE))))</f>
        <v/>
      </c>
      <c r="AE1228" s="20">
        <f ca="1">IFERROR(
   IF(
     OR(ISBLANK(P1228),ISBLANK(Q1228)),
     "",
     IF(
       AND(AB1228&lt;&gt;"",OR(W1228="Terminé",W1228="En cours")),
       VLOOKUP(AD1228,Setup_ScoreExactBonus!A:D,4,FALSE),
       0
     )),
  0)</f>
        <v>0</v>
      </c>
      <c r="AF1228" s="21">
        <f t="shared" ca="1" si="113"/>
        <v>24</v>
      </c>
      <c r="AG1228" s="21">
        <f ca="1">SUMIFS(AF$2:AF1228,D$2:D1228,D1228)</f>
        <v>1875</v>
      </c>
    </row>
    <row r="1229" spans="1:33" hidden="1" x14ac:dyDescent="0.35">
      <c r="A1229" s="21">
        <f>IF(ISBLANK(B1229),"",COUNTIF(B$2:B1229,B1229))-1</f>
        <v>45</v>
      </c>
      <c r="B1229" s="27">
        <v>13</v>
      </c>
      <c r="C1229" s="10">
        <f>VLOOKUP($A1229+IF($A1229=0,1,0),Database!$A:$Y,7,FALSE)</f>
        <v>46196.791666666664</v>
      </c>
      <c r="D1229" s="21" t="str">
        <f>VLOOKUP(Pronostics!$B1229,Setup_MPP!$A:$G,3,FALSE)</f>
        <v>Julien_I</v>
      </c>
      <c r="E1229" s="21" t="str">
        <f>VLOOKUP(Pronostics!$B1229,Setup_MPP!$A:$G,2,FALSE)</f>
        <v>Julien INGE</v>
      </c>
      <c r="F1229" s="21" t="str">
        <f>VLOOKUP($B1229,Setup_MPP!$A:$E,4,FALSE)</f>
        <v>#C1E0EF</v>
      </c>
      <c r="G1229" s="21" t="str">
        <f>VLOOKUP($B1229,Setup_MPP!$A:$E,5,FALSE)</f>
        <v>#4F91B2</v>
      </c>
      <c r="H1229" s="21" t="str">
        <f>IFERROR(IF(AND(A1229&gt;=1,A1229&lt;=104),VLOOKUP($A1229,Location!$A:$J,6,FALSE),IF(A1229=0,"Avant l'ouverture",IF(OR(A1229=105,A1229=106),"Bonus"))),"")</f>
        <v>Tour 2</v>
      </c>
      <c r="I1229" s="21" t="str">
        <f>IF(LEFT(H1229,4)="Tour",VLOOKUP(A1229,Database!$A:$C,3,FALSE),"")</f>
        <v>K</v>
      </c>
      <c r="J1229" s="21" t="str">
        <f>VLOOKUP($A1229,Location!$A:$J,7,FALSE)</f>
        <v>Portugal</v>
      </c>
      <c r="K1229" s="21" t="str">
        <f>IFERROR(VLOOKUP(J1229,Setup_Team!$B:$C,2,FALSE), "TDB")</f>
        <v>PRT</v>
      </c>
      <c r="L1229" s="21" t="str">
        <f>VLOOKUP($A1229,Location!$A:$J,8,FALSE)</f>
        <v>Ouzbékistan</v>
      </c>
      <c r="M1229" s="21" t="str">
        <f>IFERROR(VLOOKUP(L1229,Setup_Team!$B:$C,2,FALSE), "TDB")</f>
        <v>NZD</v>
      </c>
      <c r="N1229" s="21" t="str">
        <f>VLOOKUP($A1229,Location!$A:$J,9,FALSE)</f>
        <v>Houston, Texas</v>
      </c>
      <c r="O1229" s="21" t="str">
        <f>VLOOKUP($A1229,Location!$A:$J,10,FALSE)</f>
        <v>NRG Stadium</v>
      </c>
      <c r="P1229" s="27">
        <v>3</v>
      </c>
      <c r="Q1229" s="27">
        <v>0</v>
      </c>
      <c r="R1229" s="27" t="str">
        <f t="shared" si="115"/>
        <v>3-0</v>
      </c>
      <c r="S1229" s="21">
        <v>0</v>
      </c>
      <c r="T1229" s="20">
        <f>VLOOKUP($A1229,Database!$A:$Y,10,FALSE)</f>
        <v>24</v>
      </c>
      <c r="U1229" s="20">
        <f>VLOOKUP($A1229,Database!$A:$Y,11,FALSE)</f>
        <v>154</v>
      </c>
      <c r="V1229" s="20">
        <f>VLOOKUP($A1229,Database!$A:$Y,12,FALSE)</f>
        <v>173</v>
      </c>
      <c r="W1229" s="20" t="str">
        <f>VLOOKUP(A1229,Database!A:M,13,FALSE)</f>
        <v>Terminé</v>
      </c>
      <c r="X1229" s="20">
        <f>VLOOKUP($A1229,Database!$A:$Y,20,FALSE)</f>
        <v>5</v>
      </c>
      <c r="Y1229" s="20">
        <f>VLOOKUP($A1229,Database!$A:$Y,21,FALSE)</f>
        <v>0</v>
      </c>
      <c r="Z1229" s="20">
        <f t="shared" si="114"/>
        <v>0</v>
      </c>
      <c r="AA1229" s="20">
        <f t="shared" si="110"/>
        <v>1</v>
      </c>
      <c r="AB1229" s="20">
        <f t="shared" ca="1" si="111"/>
        <v>24</v>
      </c>
      <c r="AC1229" s="20">
        <f t="shared" ca="1" si="112"/>
        <v>0</v>
      </c>
      <c r="AD1229" s="20" t="str">
        <f ca="1">IF(AC1229=0,"",IF(OR(ISBLANK(P1229),ISBLANK(Q1229)),"",IF(ISBLANK(VLOOKUP(A1229,Database!A:AA,22,FALSE)),"",VLOOKUP(A1229,Database!A:AA,22,FALSE))))</f>
        <v/>
      </c>
      <c r="AE1229" s="20">
        <f ca="1">IFERROR(
   IF(
     OR(ISBLANK(P1229),ISBLANK(Q1229)),
     "",
     IF(
       AND(AB1229&lt;&gt;"",OR(W1229="Terminé",W1229="En cours")),
       VLOOKUP(AD1229,Setup_ScoreExactBonus!A:D,4,FALSE),
       0
     )),
  0)</f>
        <v>0</v>
      </c>
      <c r="AF1229" s="21">
        <f t="shared" ca="1" si="113"/>
        <v>24</v>
      </c>
      <c r="AG1229" s="21">
        <f ca="1">SUMIFS(AF$2:AF1229,D$2:D1229,D1229)</f>
        <v>1938</v>
      </c>
    </row>
    <row r="1230" spans="1:33" hidden="1" x14ac:dyDescent="0.35">
      <c r="A1230" s="21">
        <f>IF(ISBLANK(B1230),"",COUNTIF(B$2:B1230,B1230))-1</f>
        <v>45</v>
      </c>
      <c r="B1230" s="27">
        <v>14</v>
      </c>
      <c r="C1230" s="10">
        <f>VLOOKUP($A1230+IF($A1230=0,1,0),Database!$A:$Y,7,FALSE)</f>
        <v>46196.791666666664</v>
      </c>
      <c r="D1230" s="21" t="str">
        <f>VLOOKUP(Pronostics!$B1230,Setup_MPP!$A:$G,3,FALSE)</f>
        <v>MarieEYT</v>
      </c>
      <c r="E1230" s="21" t="str">
        <f>VLOOKUP(Pronostics!$B1230,Setup_MPP!$A:$G,2,FALSE)</f>
        <v>Marie EXBRAYAT</v>
      </c>
      <c r="F1230" s="21" t="str">
        <f>VLOOKUP($B1230,Setup_MPP!$A:$E,4,FALSE)</f>
        <v>#FFAFD2</v>
      </c>
      <c r="G1230" s="21" t="str">
        <f>VLOOKUP($B1230,Setup_MPP!$A:$E,5,FALSE)</f>
        <v>#F2589B</v>
      </c>
      <c r="H1230" s="21" t="str">
        <f>IFERROR(IF(AND(A1230&gt;=1,A1230&lt;=104),VLOOKUP($A1230,Location!$A:$J,6,FALSE),IF(A1230=0,"Avant l'ouverture",IF(OR(A1230=105,A1230=106),"Bonus"))),"")</f>
        <v>Tour 2</v>
      </c>
      <c r="I1230" s="21" t="str">
        <f>IF(LEFT(H1230,4)="Tour",VLOOKUP(A1230,Database!$A:$C,3,FALSE),"")</f>
        <v>K</v>
      </c>
      <c r="J1230" s="21" t="str">
        <f>VLOOKUP($A1230,Location!$A:$J,7,FALSE)</f>
        <v>Portugal</v>
      </c>
      <c r="K1230" s="21" t="str">
        <f>IFERROR(VLOOKUP(J1230,Setup_Team!$B:$C,2,FALSE), "TDB")</f>
        <v>PRT</v>
      </c>
      <c r="L1230" s="21" t="str">
        <f>VLOOKUP($A1230,Location!$A:$J,8,FALSE)</f>
        <v>Ouzbékistan</v>
      </c>
      <c r="M1230" s="21" t="str">
        <f>IFERROR(VLOOKUP(L1230,Setup_Team!$B:$C,2,FALSE), "TDB")</f>
        <v>NZD</v>
      </c>
      <c r="N1230" s="21" t="str">
        <f>VLOOKUP($A1230,Location!$A:$J,9,FALSE)</f>
        <v>Houston, Texas</v>
      </c>
      <c r="O1230" s="21" t="str">
        <f>VLOOKUP($A1230,Location!$A:$J,10,FALSE)</f>
        <v>NRG Stadium</v>
      </c>
      <c r="P1230" s="27">
        <v>2</v>
      </c>
      <c r="Q1230" s="27">
        <v>0</v>
      </c>
      <c r="R1230" s="27" t="str">
        <f t="shared" si="115"/>
        <v>2-0</v>
      </c>
      <c r="S1230" s="21">
        <v>0</v>
      </c>
      <c r="T1230" s="20">
        <f>VLOOKUP($A1230,Database!$A:$Y,10,FALSE)</f>
        <v>24</v>
      </c>
      <c r="U1230" s="20">
        <f>VLOOKUP($A1230,Database!$A:$Y,11,FALSE)</f>
        <v>154</v>
      </c>
      <c r="V1230" s="20">
        <f>VLOOKUP($A1230,Database!$A:$Y,12,FALSE)</f>
        <v>173</v>
      </c>
      <c r="W1230" s="20" t="str">
        <f>VLOOKUP(A1230,Database!A:M,13,FALSE)</f>
        <v>Terminé</v>
      </c>
      <c r="X1230" s="20">
        <f>VLOOKUP($A1230,Database!$A:$Y,20,FALSE)</f>
        <v>5</v>
      </c>
      <c r="Y1230" s="20">
        <f>VLOOKUP($A1230,Database!$A:$Y,21,FALSE)</f>
        <v>0</v>
      </c>
      <c r="Z1230" s="20">
        <f t="shared" si="114"/>
        <v>0</v>
      </c>
      <c r="AA1230" s="20">
        <f t="shared" si="110"/>
        <v>1</v>
      </c>
      <c r="AB1230" s="20">
        <f t="shared" ca="1" si="111"/>
        <v>24</v>
      </c>
      <c r="AC1230" s="20">
        <f t="shared" ca="1" si="112"/>
        <v>0</v>
      </c>
      <c r="AD1230" s="20" t="str">
        <f ca="1">IF(AC1230=0,"",IF(OR(ISBLANK(P1230),ISBLANK(Q1230)),"",IF(ISBLANK(VLOOKUP(A1230,Database!A:AA,22,FALSE)),"",VLOOKUP(A1230,Database!A:AA,22,FALSE))))</f>
        <v/>
      </c>
      <c r="AE1230" s="20">
        <f ca="1">IFERROR(
   IF(
     OR(ISBLANK(P1230),ISBLANK(Q1230)),
     "",
     IF(
       AND(AB1230&lt;&gt;"",OR(W1230="Terminé",W1230="En cours")),
       VLOOKUP(AD1230,Setup_ScoreExactBonus!A:D,4,FALSE),
       0
     )),
  0)</f>
        <v>0</v>
      </c>
      <c r="AF1230" s="21">
        <f t="shared" ca="1" si="113"/>
        <v>24</v>
      </c>
      <c r="AG1230" s="21">
        <f ca="1">SUMIFS(AF$2:AF1230,D$2:D1230,D1230)</f>
        <v>1786</v>
      </c>
    </row>
    <row r="1231" spans="1:33" hidden="1" x14ac:dyDescent="0.35">
      <c r="A1231" s="21">
        <f>IF(ISBLANK(B1231),"",COUNTIF(B$2:B1231,B1231))-1</f>
        <v>45</v>
      </c>
      <c r="B1231" s="27">
        <v>15</v>
      </c>
      <c r="C1231" s="10">
        <f>VLOOKUP($A1231+IF($A1231=0,1,0),Database!$A:$Y,7,FALSE)</f>
        <v>46196.791666666664</v>
      </c>
      <c r="D1231" s="21" t="str">
        <f>VLOOKUP(Pronostics!$B1231,Setup_MPP!$A:$G,3,FALSE)</f>
        <v>Amino28</v>
      </c>
      <c r="E1231" s="21" t="str">
        <f>VLOOKUP(Pronostics!$B1231,Setup_MPP!$A:$G,2,FALSE)</f>
        <v>Amine ZARROUKI</v>
      </c>
      <c r="F1231" s="21" t="str">
        <f>VLOOKUP($B1231,Setup_MPP!$A:$E,4,FALSE)</f>
        <v>#FF9898</v>
      </c>
      <c r="G1231" s="21" t="str">
        <f>VLOOKUP($B1231,Setup_MPP!$A:$E,5,FALSE)</f>
        <v>#FF5D5D</v>
      </c>
      <c r="H1231" s="21" t="str">
        <f>IFERROR(IF(AND(A1231&gt;=1,A1231&lt;=104),VLOOKUP($A1231,Location!$A:$J,6,FALSE),IF(A1231=0,"Avant l'ouverture",IF(OR(A1231=105,A1231=106),"Bonus"))),"")</f>
        <v>Tour 2</v>
      </c>
      <c r="I1231" s="21" t="str">
        <f>IF(LEFT(H1231,4)="Tour",VLOOKUP(A1231,Database!$A:$C,3,FALSE),"")</f>
        <v>K</v>
      </c>
      <c r="J1231" s="21" t="str">
        <f>VLOOKUP($A1231,Location!$A:$J,7,FALSE)</f>
        <v>Portugal</v>
      </c>
      <c r="K1231" s="21" t="str">
        <f>IFERROR(VLOOKUP(J1231,Setup_Team!$B:$C,2,FALSE), "TDB")</f>
        <v>PRT</v>
      </c>
      <c r="L1231" s="21" t="str">
        <f>VLOOKUP($A1231,Location!$A:$J,8,FALSE)</f>
        <v>Ouzbékistan</v>
      </c>
      <c r="M1231" s="21" t="str">
        <f>IFERROR(VLOOKUP(L1231,Setup_Team!$B:$C,2,FALSE), "TDB")</f>
        <v>NZD</v>
      </c>
      <c r="N1231" s="21" t="str">
        <f>VLOOKUP($A1231,Location!$A:$J,9,FALSE)</f>
        <v>Houston, Texas</v>
      </c>
      <c r="O1231" s="21" t="str">
        <f>VLOOKUP($A1231,Location!$A:$J,10,FALSE)</f>
        <v>NRG Stadium</v>
      </c>
      <c r="P1231" s="27">
        <v>2</v>
      </c>
      <c r="Q1231" s="27">
        <v>0</v>
      </c>
      <c r="R1231" s="27" t="str">
        <f t="shared" si="115"/>
        <v>2-0</v>
      </c>
      <c r="S1231" s="21">
        <v>0</v>
      </c>
      <c r="T1231" s="20">
        <f>VLOOKUP($A1231,Database!$A:$Y,10,FALSE)</f>
        <v>24</v>
      </c>
      <c r="U1231" s="20">
        <f>VLOOKUP($A1231,Database!$A:$Y,11,FALSE)</f>
        <v>154</v>
      </c>
      <c r="V1231" s="20">
        <f>VLOOKUP($A1231,Database!$A:$Y,12,FALSE)</f>
        <v>173</v>
      </c>
      <c r="W1231" s="20" t="str">
        <f>VLOOKUP(A1231,Database!A:M,13,FALSE)</f>
        <v>Terminé</v>
      </c>
      <c r="X1231" s="20">
        <f>VLOOKUP($A1231,Database!$A:$Y,20,FALSE)</f>
        <v>5</v>
      </c>
      <c r="Y1231" s="20">
        <f>VLOOKUP($A1231,Database!$A:$Y,21,FALSE)</f>
        <v>0</v>
      </c>
      <c r="Z1231" s="20">
        <f t="shared" si="114"/>
        <v>0</v>
      </c>
      <c r="AA1231" s="20">
        <f t="shared" si="110"/>
        <v>1</v>
      </c>
      <c r="AB1231" s="20">
        <f t="shared" ca="1" si="111"/>
        <v>24</v>
      </c>
      <c r="AC1231" s="20">
        <f t="shared" ca="1" si="112"/>
        <v>0</v>
      </c>
      <c r="AD1231" s="20" t="str">
        <f ca="1">IF(AC1231=0,"",IF(OR(ISBLANK(P1231),ISBLANK(Q1231)),"",IF(ISBLANK(VLOOKUP(A1231,Database!A:AA,22,FALSE)),"",VLOOKUP(A1231,Database!A:AA,22,FALSE))))</f>
        <v/>
      </c>
      <c r="AE1231" s="20">
        <f ca="1">IFERROR(
   IF(
     OR(ISBLANK(P1231),ISBLANK(Q1231)),
     "",
     IF(
       AND(AB1231&lt;&gt;"",OR(W1231="Terminé",W1231="En cours")),
       VLOOKUP(AD1231,Setup_ScoreExactBonus!A:D,4,FALSE),
       0
     )),
  0)</f>
        <v>0</v>
      </c>
      <c r="AF1231" s="21">
        <f t="shared" ca="1" si="113"/>
        <v>24</v>
      </c>
      <c r="AG1231" s="21">
        <f ca="1">SUMIFS(AF$2:AF1231,D$2:D1231,D1231)</f>
        <v>1785</v>
      </c>
    </row>
    <row r="1232" spans="1:33" hidden="1" x14ac:dyDescent="0.35">
      <c r="A1232" s="21">
        <f>IF(ISBLANK(B1232),"",COUNTIF(B$2:B1232,B1232))-1</f>
        <v>45</v>
      </c>
      <c r="B1232" s="27">
        <v>16</v>
      </c>
      <c r="C1232" s="10">
        <f>VLOOKUP($A1232+IF($A1232=0,1,0),Database!$A:$Y,7,FALSE)</f>
        <v>46196.791666666664</v>
      </c>
      <c r="D1232" s="21" t="str">
        <f>VLOOKUP(Pronostics!$B1232,Setup_MPP!$A:$G,3,FALSE)</f>
        <v>RomaLaura</v>
      </c>
      <c r="E1232" s="21" t="str">
        <f>VLOOKUP(Pronostics!$B1232,Setup_MPP!$A:$G,2,FALSE)</f>
        <v>Laura GIULIANO</v>
      </c>
      <c r="F1232" s="21" t="str">
        <f>VLOOKUP($B1232,Setup_MPP!$A:$E,4,FALSE)</f>
        <v>#86A4FE</v>
      </c>
      <c r="G1232" s="21" t="str">
        <f>VLOOKUP($B1232,Setup_MPP!$A:$E,5,FALSE)</f>
        <v>#3769FF</v>
      </c>
      <c r="H1232" s="21" t="str">
        <f>IFERROR(IF(AND(A1232&gt;=1,A1232&lt;=104),VLOOKUP($A1232,Location!$A:$J,6,FALSE),IF(A1232=0,"Avant l'ouverture",IF(OR(A1232=105,A1232=106),"Bonus"))),"")</f>
        <v>Tour 2</v>
      </c>
      <c r="I1232" s="21" t="str">
        <f>IF(LEFT(H1232,4)="Tour",VLOOKUP(A1232,Database!$A:$C,3,FALSE),"")</f>
        <v>K</v>
      </c>
      <c r="J1232" s="21" t="str">
        <f>VLOOKUP($A1232,Location!$A:$J,7,FALSE)</f>
        <v>Portugal</v>
      </c>
      <c r="K1232" s="21" t="str">
        <f>IFERROR(VLOOKUP(J1232,Setup_Team!$B:$C,2,FALSE), "TDB")</f>
        <v>PRT</v>
      </c>
      <c r="L1232" s="21" t="str">
        <f>VLOOKUP($A1232,Location!$A:$J,8,FALSE)</f>
        <v>Ouzbékistan</v>
      </c>
      <c r="M1232" s="21" t="str">
        <f>IFERROR(VLOOKUP(L1232,Setup_Team!$B:$C,2,FALSE), "TDB")</f>
        <v>NZD</v>
      </c>
      <c r="N1232" s="21" t="str">
        <f>VLOOKUP($A1232,Location!$A:$J,9,FALSE)</f>
        <v>Houston, Texas</v>
      </c>
      <c r="O1232" s="21" t="str">
        <f>VLOOKUP($A1232,Location!$A:$J,10,FALSE)</f>
        <v>NRG Stadium</v>
      </c>
      <c r="P1232" s="27">
        <v>2</v>
      </c>
      <c r="Q1232" s="27">
        <v>1</v>
      </c>
      <c r="R1232" s="27" t="str">
        <f t="shared" si="115"/>
        <v>2-1</v>
      </c>
      <c r="S1232" s="21">
        <v>0</v>
      </c>
      <c r="T1232" s="20">
        <f>VLOOKUP($A1232,Database!$A:$Y,10,FALSE)</f>
        <v>24</v>
      </c>
      <c r="U1232" s="20">
        <f>VLOOKUP($A1232,Database!$A:$Y,11,FALSE)</f>
        <v>154</v>
      </c>
      <c r="V1232" s="20">
        <f>VLOOKUP($A1232,Database!$A:$Y,12,FALSE)</f>
        <v>173</v>
      </c>
      <c r="W1232" s="20" t="str">
        <f>VLOOKUP(A1232,Database!A:M,13,FALSE)</f>
        <v>Terminé</v>
      </c>
      <c r="X1232" s="20">
        <f>VLOOKUP($A1232,Database!$A:$Y,20,FALSE)</f>
        <v>5</v>
      </c>
      <c r="Y1232" s="20">
        <f>VLOOKUP($A1232,Database!$A:$Y,21,FALSE)</f>
        <v>0</v>
      </c>
      <c r="Z1232" s="20">
        <f t="shared" si="114"/>
        <v>0</v>
      </c>
      <c r="AA1232" s="20">
        <f t="shared" si="110"/>
        <v>1</v>
      </c>
      <c r="AB1232" s="20">
        <f t="shared" ca="1" si="111"/>
        <v>24</v>
      </c>
      <c r="AC1232" s="20">
        <f t="shared" ca="1" si="112"/>
        <v>0</v>
      </c>
      <c r="AD1232" s="20" t="str">
        <f ca="1">IF(AC1232=0,"",IF(OR(ISBLANK(P1232),ISBLANK(Q1232)),"",IF(ISBLANK(VLOOKUP(A1232,Database!A:AA,22,FALSE)),"",VLOOKUP(A1232,Database!A:AA,22,FALSE))))</f>
        <v/>
      </c>
      <c r="AE1232" s="20">
        <f ca="1">IFERROR(
   IF(
     OR(ISBLANK(P1232),ISBLANK(Q1232)),
     "",
     IF(
       AND(AB1232&lt;&gt;"",OR(W1232="Terminé",W1232="En cours")),
       VLOOKUP(AD1232,Setup_ScoreExactBonus!A:D,4,FALSE),
       0
     )),
  0)</f>
        <v>0</v>
      </c>
      <c r="AF1232" s="21">
        <f t="shared" ca="1" si="113"/>
        <v>24</v>
      </c>
      <c r="AG1232" s="21">
        <f ca="1">SUMIFS(AF$2:AF1232,D$2:D1232,D1232)</f>
        <v>1342</v>
      </c>
    </row>
    <row r="1233" spans="1:33" hidden="1" x14ac:dyDescent="0.35">
      <c r="A1233" s="21">
        <f>IF(ISBLANK(B1233),"",COUNTIF(B$2:B1233,B1233))-1</f>
        <v>45</v>
      </c>
      <c r="B1233" s="27">
        <v>17</v>
      </c>
      <c r="C1233" s="10">
        <f>VLOOKUP($A1233+IF($A1233=0,1,0),Database!$A:$Y,7,FALSE)</f>
        <v>46196.791666666664</v>
      </c>
      <c r="D1233" s="21" t="str">
        <f>VLOOKUP(Pronostics!$B1233,Setup_MPP!$A:$G,3,FALSE)</f>
        <v>Julien_cri</v>
      </c>
      <c r="E1233" s="21" t="str">
        <f>VLOOKUP(Pronostics!$B1233,Setup_MPP!$A:$G,2,FALSE)</f>
        <v>Julien CRIMOTEL</v>
      </c>
      <c r="F1233" s="21" t="str">
        <f>VLOOKUP($B1233,Setup_MPP!$A:$E,4,FALSE)</f>
        <v>#FFB0B0</v>
      </c>
      <c r="G1233" s="21" t="str">
        <f>VLOOKUP($B1233,Setup_MPP!$A:$E,5,FALSE)</f>
        <v>#F25757</v>
      </c>
      <c r="H1233" s="21" t="str">
        <f>IFERROR(IF(AND(A1233&gt;=1,A1233&lt;=104),VLOOKUP($A1233,Location!$A:$J,6,FALSE),IF(A1233=0,"Avant l'ouverture",IF(OR(A1233=105,A1233=106),"Bonus"))),"")</f>
        <v>Tour 2</v>
      </c>
      <c r="I1233" s="21" t="str">
        <f>IF(LEFT(H1233,4)="Tour",VLOOKUP(A1233,Database!$A:$C,3,FALSE),"")</f>
        <v>K</v>
      </c>
      <c r="J1233" s="21" t="str">
        <f>VLOOKUP($A1233,Location!$A:$J,7,FALSE)</f>
        <v>Portugal</v>
      </c>
      <c r="K1233" s="21" t="str">
        <f>IFERROR(VLOOKUP(J1233,Setup_Team!$B:$C,2,FALSE), "TDB")</f>
        <v>PRT</v>
      </c>
      <c r="L1233" s="21" t="str">
        <f>VLOOKUP($A1233,Location!$A:$J,8,FALSE)</f>
        <v>Ouzbékistan</v>
      </c>
      <c r="M1233" s="21" t="str">
        <f>IFERROR(VLOOKUP(L1233,Setup_Team!$B:$C,2,FALSE), "TDB")</f>
        <v>NZD</v>
      </c>
      <c r="N1233" s="21" t="str">
        <f>VLOOKUP($A1233,Location!$A:$J,9,FALSE)</f>
        <v>Houston, Texas</v>
      </c>
      <c r="O1233" s="21" t="str">
        <f>VLOOKUP($A1233,Location!$A:$J,10,FALSE)</f>
        <v>NRG Stadium</v>
      </c>
      <c r="P1233" s="27">
        <v>4</v>
      </c>
      <c r="Q1233" s="27">
        <v>0</v>
      </c>
      <c r="R1233" s="27" t="str">
        <f t="shared" si="115"/>
        <v>4-0</v>
      </c>
      <c r="S1233" s="21">
        <v>0</v>
      </c>
      <c r="T1233" s="20">
        <f>VLOOKUP($A1233,Database!$A:$Y,10,FALSE)</f>
        <v>24</v>
      </c>
      <c r="U1233" s="20">
        <f>VLOOKUP($A1233,Database!$A:$Y,11,FALSE)</f>
        <v>154</v>
      </c>
      <c r="V1233" s="20">
        <f>VLOOKUP($A1233,Database!$A:$Y,12,FALSE)</f>
        <v>173</v>
      </c>
      <c r="W1233" s="20" t="str">
        <f>VLOOKUP(A1233,Database!A:M,13,FALSE)</f>
        <v>Terminé</v>
      </c>
      <c r="X1233" s="20">
        <f>VLOOKUP($A1233,Database!$A:$Y,20,FALSE)</f>
        <v>5</v>
      </c>
      <c r="Y1233" s="20">
        <f>VLOOKUP($A1233,Database!$A:$Y,21,FALSE)</f>
        <v>0</v>
      </c>
      <c r="Z1233" s="20">
        <f t="shared" si="114"/>
        <v>0</v>
      </c>
      <c r="AA1233" s="20">
        <f t="shared" si="110"/>
        <v>1</v>
      </c>
      <c r="AB1233" s="20">
        <f t="shared" ca="1" si="111"/>
        <v>24</v>
      </c>
      <c r="AC1233" s="20">
        <f t="shared" ca="1" si="112"/>
        <v>0</v>
      </c>
      <c r="AD1233" s="20" t="str">
        <f ca="1">IF(AC1233=0,"",IF(OR(ISBLANK(P1233),ISBLANK(Q1233)),"",IF(ISBLANK(VLOOKUP(A1233,Database!A:AA,22,FALSE)),"",VLOOKUP(A1233,Database!A:AA,22,FALSE))))</f>
        <v/>
      </c>
      <c r="AE1233" s="20">
        <f ca="1">IFERROR(
   IF(
     OR(ISBLANK(P1233),ISBLANK(Q1233)),
     "",
     IF(
       AND(AB1233&lt;&gt;"",OR(W1233="Terminé",W1233="En cours")),
       VLOOKUP(AD1233,Setup_ScoreExactBonus!A:D,4,FALSE),
       0
     )),
  0)</f>
        <v>0</v>
      </c>
      <c r="AF1233" s="21">
        <f t="shared" ca="1" si="113"/>
        <v>24</v>
      </c>
      <c r="AG1233" s="21">
        <f ca="1">SUMIFS(AF$2:AF1233,D$2:D1233,D1233)</f>
        <v>1548</v>
      </c>
    </row>
    <row r="1234" spans="1:33" hidden="1" x14ac:dyDescent="0.35">
      <c r="A1234" s="21">
        <f>IF(ISBLANK(B1234),"",COUNTIF(B$2:B1234,B1234))-1</f>
        <v>45</v>
      </c>
      <c r="B1234" s="27">
        <v>18</v>
      </c>
      <c r="C1234" s="10">
        <f>VLOOKUP($A1234+IF($A1234=0,1,0),Database!$A:$Y,7,FALSE)</f>
        <v>46196.791666666664</v>
      </c>
      <c r="D1234" s="21" t="str">
        <f>VLOOKUP(Pronostics!$B1234,Setup_MPP!$A:$G,3,FALSE)</f>
        <v>Cartone</v>
      </c>
      <c r="E1234" s="21" t="str">
        <f>VLOOKUP(Pronostics!$B1234,Setup_MPP!$A:$G,2,FALSE)</f>
        <v>Quentin CARTON</v>
      </c>
      <c r="F1234" s="21" t="str">
        <f>VLOOKUP($B1234,Setup_MPP!$A:$E,4,FALSE)</f>
        <v>#F0BC42</v>
      </c>
      <c r="G1234" s="21" t="str">
        <f>VLOOKUP($B1234,Setup_MPP!$A:$E,5,FALSE)</f>
        <v>#8E1F2F</v>
      </c>
      <c r="H1234" s="21" t="str">
        <f>IFERROR(IF(AND(A1234&gt;=1,A1234&lt;=104),VLOOKUP($A1234,Location!$A:$J,6,FALSE),IF(A1234=0,"Avant l'ouverture",IF(OR(A1234=105,A1234=106),"Bonus"))),"")</f>
        <v>Tour 2</v>
      </c>
      <c r="I1234" s="21" t="str">
        <f>IF(LEFT(H1234,4)="Tour",VLOOKUP(A1234,Database!$A:$C,3,FALSE),"")</f>
        <v>K</v>
      </c>
      <c r="J1234" s="21" t="str">
        <f>VLOOKUP($A1234,Location!$A:$J,7,FALSE)</f>
        <v>Portugal</v>
      </c>
      <c r="K1234" s="21" t="str">
        <f>IFERROR(VLOOKUP(J1234,Setup_Team!$B:$C,2,FALSE), "TDB")</f>
        <v>PRT</v>
      </c>
      <c r="L1234" s="21" t="str">
        <f>VLOOKUP($A1234,Location!$A:$J,8,FALSE)</f>
        <v>Ouzbékistan</v>
      </c>
      <c r="M1234" s="21" t="str">
        <f>IFERROR(VLOOKUP(L1234,Setup_Team!$B:$C,2,FALSE), "TDB")</f>
        <v>NZD</v>
      </c>
      <c r="N1234" s="21" t="str">
        <f>VLOOKUP($A1234,Location!$A:$J,9,FALSE)</f>
        <v>Houston, Texas</v>
      </c>
      <c r="O1234" s="21" t="str">
        <f>VLOOKUP($A1234,Location!$A:$J,10,FALSE)</f>
        <v>NRG Stadium</v>
      </c>
      <c r="P1234" s="27">
        <v>1</v>
      </c>
      <c r="Q1234" s="27">
        <v>2</v>
      </c>
      <c r="R1234" s="27" t="str">
        <f t="shared" si="115"/>
        <v>1-2</v>
      </c>
      <c r="S1234" s="21">
        <v>0</v>
      </c>
      <c r="T1234" s="20">
        <f>VLOOKUP($A1234,Database!$A:$Y,10,FALSE)</f>
        <v>24</v>
      </c>
      <c r="U1234" s="20">
        <f>VLOOKUP($A1234,Database!$A:$Y,11,FALSE)</f>
        <v>154</v>
      </c>
      <c r="V1234" s="20">
        <f>VLOOKUP($A1234,Database!$A:$Y,12,FALSE)</f>
        <v>173</v>
      </c>
      <c r="W1234" s="20" t="str">
        <f>VLOOKUP(A1234,Database!A:M,13,FALSE)</f>
        <v>Terminé</v>
      </c>
      <c r="X1234" s="20">
        <f>VLOOKUP($A1234,Database!$A:$Y,20,FALSE)</f>
        <v>5</v>
      </c>
      <c r="Y1234" s="20">
        <f>VLOOKUP($A1234,Database!$A:$Y,21,FALSE)</f>
        <v>0</v>
      </c>
      <c r="Z1234" s="20">
        <f t="shared" si="114"/>
        <v>0</v>
      </c>
      <c r="AA1234" s="20">
        <f t="shared" si="110"/>
        <v>0</v>
      </c>
      <c r="AB1234" s="20">
        <f t="shared" ca="1" si="111"/>
        <v>0</v>
      </c>
      <c r="AC1234" s="20">
        <f t="shared" ca="1" si="112"/>
        <v>0</v>
      </c>
      <c r="AD1234" s="20" t="str">
        <f ca="1">IF(AC1234=0,"",IF(OR(ISBLANK(P1234),ISBLANK(Q1234)),"",IF(ISBLANK(VLOOKUP(A1234,Database!A:AA,22,FALSE)),"",VLOOKUP(A1234,Database!A:AA,22,FALSE))))</f>
        <v/>
      </c>
      <c r="AE1234" s="20">
        <f ca="1">IFERROR(
   IF(
     OR(ISBLANK(P1234),ISBLANK(Q1234)),
     "",
     IF(
       AND(AB1234&lt;&gt;"",OR(W1234="Terminé",W1234="En cours")),
       VLOOKUP(AD1234,Setup_ScoreExactBonus!A:D,4,FALSE),
       0
     )),
  0)</f>
        <v>0</v>
      </c>
      <c r="AF1234" s="21">
        <f t="shared" ca="1" si="113"/>
        <v>0</v>
      </c>
      <c r="AG1234" s="21">
        <f ca="1">SUMIFS(AF$2:AF1234,D$2:D1234,D1234)</f>
        <v>1783</v>
      </c>
    </row>
    <row r="1235" spans="1:33" hidden="1" x14ac:dyDescent="0.35">
      <c r="A1235" s="21">
        <f>IF(ISBLANK(B1235),"",COUNTIF(B$2:B1235,B1235))-1</f>
        <v>45</v>
      </c>
      <c r="B1235" s="27">
        <v>19</v>
      </c>
      <c r="C1235" s="10">
        <f>VLOOKUP($A1235+IF($A1235=0,1,0),Database!$A:$Y,7,FALSE)</f>
        <v>46196.791666666664</v>
      </c>
      <c r="D1235" s="21" t="str">
        <f>VLOOKUP(Pronostics!$B1235,Setup_MPP!$A:$G,3,FALSE)</f>
        <v>YramVi</v>
      </c>
      <c r="E1235" s="21" t="str">
        <f>VLOOKUP(Pronostics!$B1235,Setup_MPP!$A:$G,2,FALSE)</f>
        <v>Eyram TETSHIE</v>
      </c>
      <c r="F1235" s="21" t="str">
        <f>VLOOKUP($B1235,Setup_MPP!$A:$E,4,FALSE)</f>
        <v>#E8B28F</v>
      </c>
      <c r="G1235" s="21" t="str">
        <f>VLOOKUP($B1235,Setup_MPP!$A:$E,5,FALSE)</f>
        <v>#E65568</v>
      </c>
      <c r="H1235" s="21" t="str">
        <f>IFERROR(IF(AND(A1235&gt;=1,A1235&lt;=104),VLOOKUP($A1235,Location!$A:$J,6,FALSE),IF(A1235=0,"Avant l'ouverture",IF(OR(A1235=105,A1235=106),"Bonus"))),"")</f>
        <v>Tour 2</v>
      </c>
      <c r="I1235" s="21" t="str">
        <f>IF(LEFT(H1235,4)="Tour",VLOOKUP(A1235,Database!$A:$C,3,FALSE),"")</f>
        <v>K</v>
      </c>
      <c r="J1235" s="21" t="str">
        <f>VLOOKUP($A1235,Location!$A:$J,7,FALSE)</f>
        <v>Portugal</v>
      </c>
      <c r="K1235" s="21" t="str">
        <f>IFERROR(VLOOKUP(J1235,Setup_Team!$B:$C,2,FALSE), "TDB")</f>
        <v>PRT</v>
      </c>
      <c r="L1235" s="21" t="str">
        <f>VLOOKUP($A1235,Location!$A:$J,8,FALSE)</f>
        <v>Ouzbékistan</v>
      </c>
      <c r="M1235" s="21" t="str">
        <f>IFERROR(VLOOKUP(L1235,Setup_Team!$B:$C,2,FALSE), "TDB")</f>
        <v>NZD</v>
      </c>
      <c r="N1235" s="21" t="str">
        <f>VLOOKUP($A1235,Location!$A:$J,9,FALSE)</f>
        <v>Houston, Texas</v>
      </c>
      <c r="O1235" s="21" t="str">
        <f>VLOOKUP($A1235,Location!$A:$J,10,FALSE)</f>
        <v>NRG Stadium</v>
      </c>
      <c r="P1235" s="27">
        <v>2</v>
      </c>
      <c r="Q1235" s="27">
        <v>0</v>
      </c>
      <c r="R1235" s="27" t="str">
        <f t="shared" si="115"/>
        <v>2-0</v>
      </c>
      <c r="S1235" s="21">
        <v>0</v>
      </c>
      <c r="T1235" s="20">
        <f>VLOOKUP($A1235,Database!$A:$Y,10,FALSE)</f>
        <v>24</v>
      </c>
      <c r="U1235" s="20">
        <f>VLOOKUP($A1235,Database!$A:$Y,11,FALSE)</f>
        <v>154</v>
      </c>
      <c r="V1235" s="20">
        <f>VLOOKUP($A1235,Database!$A:$Y,12,FALSE)</f>
        <v>173</v>
      </c>
      <c r="W1235" s="20" t="str">
        <f>VLOOKUP(A1235,Database!A:M,13,FALSE)</f>
        <v>Terminé</v>
      </c>
      <c r="X1235" s="20">
        <f>VLOOKUP($A1235,Database!$A:$Y,20,FALSE)</f>
        <v>5</v>
      </c>
      <c r="Y1235" s="20">
        <f>VLOOKUP($A1235,Database!$A:$Y,21,FALSE)</f>
        <v>0</v>
      </c>
      <c r="Z1235" s="20">
        <f t="shared" si="114"/>
        <v>0</v>
      </c>
      <c r="AA1235" s="20">
        <f t="shared" si="110"/>
        <v>1</v>
      </c>
      <c r="AB1235" s="20">
        <f t="shared" ca="1" si="111"/>
        <v>24</v>
      </c>
      <c r="AC1235" s="20">
        <f t="shared" ca="1" si="112"/>
        <v>0</v>
      </c>
      <c r="AD1235" s="20" t="str">
        <f ca="1">IF(AC1235=0,"",IF(OR(ISBLANK(P1235),ISBLANK(Q1235)),"",IF(ISBLANK(VLOOKUP(A1235,Database!A:AA,22,FALSE)),"",VLOOKUP(A1235,Database!A:AA,22,FALSE))))</f>
        <v/>
      </c>
      <c r="AE1235" s="20">
        <f ca="1">IFERROR(
   IF(
     OR(ISBLANK(P1235),ISBLANK(Q1235)),
     "",
     IF(
       AND(AB1235&lt;&gt;"",OR(W1235="Terminé",W1235="En cours")),
       VLOOKUP(AD1235,Setup_ScoreExactBonus!A:D,4,FALSE),
       0
     )),
  0)</f>
        <v>0</v>
      </c>
      <c r="AF1235" s="21">
        <f t="shared" ca="1" si="113"/>
        <v>24</v>
      </c>
      <c r="AG1235" s="21">
        <f ca="1">SUMIFS(AF$2:AF1235,D$2:D1235,D1235)</f>
        <v>1551</v>
      </c>
    </row>
    <row r="1236" spans="1:33" hidden="1" x14ac:dyDescent="0.35">
      <c r="A1236" s="21">
        <f>IF(ISBLANK(B1236),"",COUNTIF(B$2:B1236,B1236))-1</f>
        <v>45</v>
      </c>
      <c r="B1236" s="27">
        <v>20</v>
      </c>
      <c r="C1236" s="10">
        <f>VLOOKUP($A1236+IF($A1236=0,1,0),Database!$A:$Y,7,FALSE)</f>
        <v>46196.791666666664</v>
      </c>
      <c r="D1236" s="21" t="str">
        <f>VLOOKUP(Pronostics!$B1236,Setup_MPP!$A:$G,3,FALSE)</f>
        <v>Anis_MaFihache</v>
      </c>
      <c r="E1236" s="21" t="str">
        <f>VLOOKUP(Pronostics!$B1236,Setup_MPP!$A:$G,2,FALSE)</f>
        <v>Anis LEBIK</v>
      </c>
      <c r="F1236" s="21" t="str">
        <f>VLOOKUP($B1236,Setup_MPP!$A:$E,4,FALSE)</f>
        <v>#60DC8C</v>
      </c>
      <c r="G1236" s="21" t="str">
        <f>VLOOKUP($B1236,Setup_MPP!$A:$E,5,FALSE)</f>
        <v>#22A34F</v>
      </c>
      <c r="H1236" s="21" t="str">
        <f>IFERROR(IF(AND(A1236&gt;=1,A1236&lt;=104),VLOOKUP($A1236,Location!$A:$J,6,FALSE),IF(A1236=0,"Avant l'ouverture",IF(OR(A1236=105,A1236=106),"Bonus"))),"")</f>
        <v>Tour 2</v>
      </c>
      <c r="I1236" s="21" t="str">
        <f>IF(LEFT(H1236,4)="Tour",VLOOKUP(A1236,Database!$A:$C,3,FALSE),"")</f>
        <v>K</v>
      </c>
      <c r="J1236" s="21" t="str">
        <f>VLOOKUP($A1236,Location!$A:$J,7,FALSE)</f>
        <v>Portugal</v>
      </c>
      <c r="K1236" s="21" t="str">
        <f>IFERROR(VLOOKUP(J1236,Setup_Team!$B:$C,2,FALSE), "TDB")</f>
        <v>PRT</v>
      </c>
      <c r="L1236" s="21" t="str">
        <f>VLOOKUP($A1236,Location!$A:$J,8,FALSE)</f>
        <v>Ouzbékistan</v>
      </c>
      <c r="M1236" s="21" t="str">
        <f>IFERROR(VLOOKUP(L1236,Setup_Team!$B:$C,2,FALSE), "TDB")</f>
        <v>NZD</v>
      </c>
      <c r="N1236" s="21" t="str">
        <f>VLOOKUP($A1236,Location!$A:$J,9,FALSE)</f>
        <v>Houston, Texas</v>
      </c>
      <c r="O1236" s="21" t="str">
        <f>VLOOKUP($A1236,Location!$A:$J,10,FALSE)</f>
        <v>NRG Stadium</v>
      </c>
      <c r="P1236" s="27">
        <v>3</v>
      </c>
      <c r="Q1236" s="27">
        <v>0</v>
      </c>
      <c r="R1236" s="27" t="str">
        <f t="shared" si="115"/>
        <v>3-0</v>
      </c>
      <c r="S1236" s="21">
        <v>0</v>
      </c>
      <c r="T1236" s="20">
        <f>VLOOKUP($A1236,Database!$A:$Y,10,FALSE)</f>
        <v>24</v>
      </c>
      <c r="U1236" s="20">
        <f>VLOOKUP($A1236,Database!$A:$Y,11,FALSE)</f>
        <v>154</v>
      </c>
      <c r="V1236" s="20">
        <f>VLOOKUP($A1236,Database!$A:$Y,12,FALSE)</f>
        <v>173</v>
      </c>
      <c r="W1236" s="20" t="str">
        <f>VLOOKUP(A1236,Database!A:M,13,FALSE)</f>
        <v>Terminé</v>
      </c>
      <c r="X1236" s="20">
        <f>VLOOKUP($A1236,Database!$A:$Y,20,FALSE)</f>
        <v>5</v>
      </c>
      <c r="Y1236" s="20">
        <f>VLOOKUP($A1236,Database!$A:$Y,21,FALSE)</f>
        <v>0</v>
      </c>
      <c r="Z1236" s="20">
        <f t="shared" si="114"/>
        <v>0</v>
      </c>
      <c r="AA1236" s="20">
        <f t="shared" si="110"/>
        <v>1</v>
      </c>
      <c r="AB1236" s="20">
        <f t="shared" ca="1" si="111"/>
        <v>24</v>
      </c>
      <c r="AC1236" s="20">
        <f t="shared" ca="1" si="112"/>
        <v>0</v>
      </c>
      <c r="AD1236" s="20" t="str">
        <f ca="1">IF(AC1236=0,"",IF(OR(ISBLANK(P1236),ISBLANK(Q1236)),"",IF(ISBLANK(VLOOKUP(A1236,Database!A:AA,22,FALSE)),"",VLOOKUP(A1236,Database!A:AA,22,FALSE))))</f>
        <v/>
      </c>
      <c r="AE1236" s="20">
        <f ca="1">IFERROR(
   IF(
     OR(ISBLANK(P1236),ISBLANK(Q1236)),
     "",
     IF(
       AND(AB1236&lt;&gt;"",OR(W1236="Terminé",W1236="En cours")),
       VLOOKUP(AD1236,Setup_ScoreExactBonus!A:D,4,FALSE),
       0
     )),
  0)</f>
        <v>0</v>
      </c>
      <c r="AF1236" s="21">
        <f t="shared" ca="1" si="113"/>
        <v>24</v>
      </c>
      <c r="AG1236" s="21">
        <f ca="1">SUMIFS(AF$2:AF1236,D$2:D1236,D1236)</f>
        <v>1764</v>
      </c>
    </row>
    <row r="1237" spans="1:33" hidden="1" x14ac:dyDescent="0.35">
      <c r="A1237" s="21">
        <f>IF(ISBLANK(B1237),"",COUNTIF(B$2:B1237,B1237))-1</f>
        <v>45</v>
      </c>
      <c r="B1237" s="27">
        <v>21</v>
      </c>
      <c r="C1237" s="10">
        <f>VLOOKUP($A1237+IF($A1237=0,1,0),Database!$A:$Y,7,FALSE)</f>
        <v>46196.791666666664</v>
      </c>
      <c r="D1237" s="21" t="str">
        <f>VLOOKUP(Pronostics!$B1237,Setup_MPP!$A:$G,3,FALSE)</f>
        <v>JUJULABOSS13</v>
      </c>
      <c r="E1237" s="21" t="str">
        <f>VLOOKUP(Pronostics!$B1237,Setup_MPP!$A:$G,2,FALSE)</f>
        <v>Julia BOUANAN</v>
      </c>
      <c r="F1237" s="21" t="str">
        <f>VLOOKUP($B1237,Setup_MPP!$A:$E,4,FALSE)</f>
        <v>#2FAEE0</v>
      </c>
      <c r="G1237" s="21" t="str">
        <f>VLOOKUP($B1237,Setup_MPP!$A:$E,5,FALSE)</f>
        <v>#BEA064</v>
      </c>
      <c r="H1237" s="21" t="str">
        <f>IFERROR(IF(AND(A1237&gt;=1,A1237&lt;=104),VLOOKUP($A1237,Location!$A:$J,6,FALSE),IF(A1237=0,"Avant l'ouverture",IF(OR(A1237=105,A1237=106),"Bonus"))),"")</f>
        <v>Tour 2</v>
      </c>
      <c r="I1237" s="21" t="str">
        <f>IF(LEFT(H1237,4)="Tour",VLOOKUP(A1237,Database!$A:$C,3,FALSE),"")</f>
        <v>K</v>
      </c>
      <c r="J1237" s="21" t="str">
        <f>VLOOKUP($A1237,Location!$A:$J,7,FALSE)</f>
        <v>Portugal</v>
      </c>
      <c r="K1237" s="21" t="str">
        <f>IFERROR(VLOOKUP(J1237,Setup_Team!$B:$C,2,FALSE), "TDB")</f>
        <v>PRT</v>
      </c>
      <c r="L1237" s="21" t="str">
        <f>VLOOKUP($A1237,Location!$A:$J,8,FALSE)</f>
        <v>Ouzbékistan</v>
      </c>
      <c r="M1237" s="21" t="str">
        <f>IFERROR(VLOOKUP(L1237,Setup_Team!$B:$C,2,FALSE), "TDB")</f>
        <v>NZD</v>
      </c>
      <c r="N1237" s="21" t="str">
        <f>VLOOKUP($A1237,Location!$A:$J,9,FALSE)</f>
        <v>Houston, Texas</v>
      </c>
      <c r="O1237" s="21" t="str">
        <f>VLOOKUP($A1237,Location!$A:$J,10,FALSE)</f>
        <v>NRG Stadium</v>
      </c>
      <c r="P1237" s="27">
        <v>3</v>
      </c>
      <c r="Q1237" s="27">
        <v>2</v>
      </c>
      <c r="R1237" s="27" t="str">
        <f t="shared" si="115"/>
        <v>3-2</v>
      </c>
      <c r="S1237" s="21">
        <v>0</v>
      </c>
      <c r="T1237" s="20">
        <f>VLOOKUP($A1237,Database!$A:$Y,10,FALSE)</f>
        <v>24</v>
      </c>
      <c r="U1237" s="20">
        <f>VLOOKUP($A1237,Database!$A:$Y,11,FALSE)</f>
        <v>154</v>
      </c>
      <c r="V1237" s="20">
        <f>VLOOKUP($A1237,Database!$A:$Y,12,FALSE)</f>
        <v>173</v>
      </c>
      <c r="W1237" s="20" t="str">
        <f>VLOOKUP(A1237,Database!A:M,13,FALSE)</f>
        <v>Terminé</v>
      </c>
      <c r="X1237" s="20">
        <f>VLOOKUP($A1237,Database!$A:$Y,20,FALSE)</f>
        <v>5</v>
      </c>
      <c r="Y1237" s="20">
        <f>VLOOKUP($A1237,Database!$A:$Y,21,FALSE)</f>
        <v>0</v>
      </c>
      <c r="Z1237" s="20">
        <f t="shared" si="114"/>
        <v>0</v>
      </c>
      <c r="AA1237" s="20">
        <f t="shared" si="110"/>
        <v>1</v>
      </c>
      <c r="AB1237" s="20">
        <f t="shared" ca="1" si="111"/>
        <v>24</v>
      </c>
      <c r="AC1237" s="20">
        <f t="shared" ca="1" si="112"/>
        <v>0</v>
      </c>
      <c r="AD1237" s="20" t="str">
        <f ca="1">IF(AC1237=0,"",IF(OR(ISBLANK(P1237),ISBLANK(Q1237)),"",IF(ISBLANK(VLOOKUP(A1237,Database!A:AA,22,FALSE)),"",VLOOKUP(A1237,Database!A:AA,22,FALSE))))</f>
        <v/>
      </c>
      <c r="AE1237" s="20">
        <f ca="1">IFERROR(
   IF(
     OR(ISBLANK(P1237),ISBLANK(Q1237)),
     "",
     IF(
       AND(AB1237&lt;&gt;"",OR(W1237="Terminé",W1237="En cours")),
       VLOOKUP(AD1237,Setup_ScoreExactBonus!A:D,4,FALSE),
       0
     )),
  0)</f>
        <v>0</v>
      </c>
      <c r="AF1237" s="21">
        <f t="shared" ca="1" si="113"/>
        <v>24</v>
      </c>
      <c r="AG1237" s="21">
        <f ca="1">SUMIFS(AF$2:AF1237,D$2:D1237,D1237)</f>
        <v>1357</v>
      </c>
    </row>
    <row r="1238" spans="1:33" hidden="1" x14ac:dyDescent="0.35">
      <c r="A1238" s="21">
        <f>IF(ISBLANK(B1238),"",COUNTIF(B$2:B1238,B1238))-1</f>
        <v>45</v>
      </c>
      <c r="B1238" s="27">
        <v>22</v>
      </c>
      <c r="C1238" s="10">
        <f>VLOOKUP($A1238+IF($A1238=0,1,0),Database!$A:$Y,7,FALSE)</f>
        <v>46196.791666666664</v>
      </c>
      <c r="D1238" s="21" t="str">
        <f>VLOOKUP(Pronostics!$B1238,Setup_MPP!$A:$G,3,FALSE)</f>
        <v>Jujumsrd</v>
      </c>
      <c r="E1238" s="21" t="str">
        <f>VLOOKUP(Pronostics!$B1238,Setup_MPP!$A:$G,2,FALSE)</f>
        <v>Julie Mansard</v>
      </c>
      <c r="F1238" s="21" t="str">
        <f>VLOOKUP($B1238,Setup_MPP!$A:$E,4,FALSE)</f>
        <v>#41DEF0</v>
      </c>
      <c r="G1238" s="21" t="str">
        <f>VLOOKUP($B1238,Setup_MPP!$A:$E,5,FALSE)</f>
        <v>#0BA6B7</v>
      </c>
      <c r="H1238" s="21" t="str">
        <f>IFERROR(IF(AND(A1238&gt;=1,A1238&lt;=104),VLOOKUP($A1238,Location!$A:$J,6,FALSE),IF(A1238=0,"Avant l'ouverture",IF(OR(A1238=105,A1238=106),"Bonus"))),"")</f>
        <v>Tour 2</v>
      </c>
      <c r="I1238" s="21" t="str">
        <f>IF(LEFT(H1238,4)="Tour",VLOOKUP(A1238,Database!$A:$C,3,FALSE),"")</f>
        <v>K</v>
      </c>
      <c r="J1238" s="21" t="str">
        <f>VLOOKUP($A1238,Location!$A:$J,7,FALSE)</f>
        <v>Portugal</v>
      </c>
      <c r="K1238" s="21" t="str">
        <f>IFERROR(VLOOKUP(J1238,Setup_Team!$B:$C,2,FALSE), "TDB")</f>
        <v>PRT</v>
      </c>
      <c r="L1238" s="21" t="str">
        <f>VLOOKUP($A1238,Location!$A:$J,8,FALSE)</f>
        <v>Ouzbékistan</v>
      </c>
      <c r="M1238" s="21" t="str">
        <f>IFERROR(VLOOKUP(L1238,Setup_Team!$B:$C,2,FALSE), "TDB")</f>
        <v>NZD</v>
      </c>
      <c r="N1238" s="21" t="str">
        <f>VLOOKUP($A1238,Location!$A:$J,9,FALSE)</f>
        <v>Houston, Texas</v>
      </c>
      <c r="O1238" s="21" t="str">
        <f>VLOOKUP($A1238,Location!$A:$J,10,FALSE)</f>
        <v>NRG Stadium</v>
      </c>
      <c r="P1238" s="27">
        <v>1</v>
      </c>
      <c r="Q1238" s="27">
        <v>1</v>
      </c>
      <c r="R1238" s="27" t="str">
        <f t="shared" si="115"/>
        <v>1-1</v>
      </c>
      <c r="S1238" s="21">
        <v>0</v>
      </c>
      <c r="T1238" s="20">
        <f>VLOOKUP($A1238,Database!$A:$Y,10,FALSE)</f>
        <v>24</v>
      </c>
      <c r="U1238" s="20">
        <f>VLOOKUP($A1238,Database!$A:$Y,11,FALSE)</f>
        <v>154</v>
      </c>
      <c r="V1238" s="20">
        <f>VLOOKUP($A1238,Database!$A:$Y,12,FALSE)</f>
        <v>173</v>
      </c>
      <c r="W1238" s="20" t="str">
        <f>VLOOKUP(A1238,Database!A:M,13,FALSE)</f>
        <v>Terminé</v>
      </c>
      <c r="X1238" s="20">
        <f>VLOOKUP($A1238,Database!$A:$Y,20,FALSE)</f>
        <v>5</v>
      </c>
      <c r="Y1238" s="20">
        <f>VLOOKUP($A1238,Database!$A:$Y,21,FALSE)</f>
        <v>0</v>
      </c>
      <c r="Z1238" s="20">
        <f t="shared" si="114"/>
        <v>0</v>
      </c>
      <c r="AA1238" s="20">
        <f t="shared" si="110"/>
        <v>0</v>
      </c>
      <c r="AB1238" s="20">
        <f t="shared" ca="1" si="111"/>
        <v>0</v>
      </c>
      <c r="AC1238" s="20">
        <f t="shared" ca="1" si="112"/>
        <v>0</v>
      </c>
      <c r="AD1238" s="20" t="str">
        <f ca="1">IF(AC1238=0,"",IF(OR(ISBLANK(P1238),ISBLANK(Q1238)),"",IF(ISBLANK(VLOOKUP(A1238,Database!A:AA,22,FALSE)),"",VLOOKUP(A1238,Database!A:AA,22,FALSE))))</f>
        <v/>
      </c>
      <c r="AE1238" s="20">
        <f ca="1">IFERROR(
   IF(
     OR(ISBLANK(P1238),ISBLANK(Q1238)),
     "",
     IF(
       AND(AB1238&lt;&gt;"",OR(W1238="Terminé",W1238="En cours")),
       VLOOKUP(AD1238,Setup_ScoreExactBonus!A:D,4,FALSE),
       0
     )),
  0)</f>
        <v>0</v>
      </c>
      <c r="AF1238" s="21">
        <f t="shared" ca="1" si="113"/>
        <v>0</v>
      </c>
      <c r="AG1238" s="21">
        <f ca="1">SUMIFS(AF$2:AF1238,D$2:D1238,D1238)</f>
        <v>1269</v>
      </c>
    </row>
    <row r="1239" spans="1:33" hidden="1" x14ac:dyDescent="0.35">
      <c r="A1239" s="21">
        <f>IF(ISBLANK(B1239),"",COUNTIF(B$2:B1239,B1239))-1</f>
        <v>45</v>
      </c>
      <c r="B1239" s="27">
        <v>23</v>
      </c>
      <c r="C1239" s="10">
        <f>VLOOKUP($A1239+IF($A1239=0,1,0),Database!$A:$Y,7,FALSE)</f>
        <v>46196.791666666664</v>
      </c>
      <c r="D1239" s="21" t="str">
        <f>VLOOKUP(Pronostics!$B1239,Setup_MPP!$A:$G,3,FALSE)</f>
        <v>DJUDJUPRONO</v>
      </c>
      <c r="E1239" s="21" t="str">
        <f>VLOOKUP(Pronostics!$B1239,Setup_MPP!$A:$G,2,FALSE)</f>
        <v>Juliette</v>
      </c>
      <c r="F1239" s="21" t="str">
        <f>VLOOKUP($B1239,Setup_MPP!$A:$E,4,FALSE)</f>
        <v>#F2A2A2</v>
      </c>
      <c r="G1239" s="21" t="str">
        <f>VLOOKUP($B1239,Setup_MPP!$A:$E,5,FALSE)</f>
        <v>#C25D5D</v>
      </c>
      <c r="H1239" s="21" t="str">
        <f>IFERROR(IF(AND(A1239&gt;=1,A1239&lt;=104),VLOOKUP($A1239,Location!$A:$J,6,FALSE),IF(A1239=0,"Avant l'ouverture",IF(OR(A1239=105,A1239=106),"Bonus"))),"")</f>
        <v>Tour 2</v>
      </c>
      <c r="I1239" s="21" t="str">
        <f>IF(LEFT(H1239,4)="Tour",VLOOKUP(A1239,Database!$A:$C,3,FALSE),"")</f>
        <v>K</v>
      </c>
      <c r="J1239" s="21" t="str">
        <f>VLOOKUP($A1239,Location!$A:$J,7,FALSE)</f>
        <v>Portugal</v>
      </c>
      <c r="K1239" s="21" t="str">
        <f>IFERROR(VLOOKUP(J1239,Setup_Team!$B:$C,2,FALSE), "TDB")</f>
        <v>PRT</v>
      </c>
      <c r="L1239" s="21" t="str">
        <f>VLOOKUP($A1239,Location!$A:$J,8,FALSE)</f>
        <v>Ouzbékistan</v>
      </c>
      <c r="M1239" s="21" t="str">
        <f>IFERROR(VLOOKUP(L1239,Setup_Team!$B:$C,2,FALSE), "TDB")</f>
        <v>NZD</v>
      </c>
      <c r="N1239" s="21" t="str">
        <f>VLOOKUP($A1239,Location!$A:$J,9,FALSE)</f>
        <v>Houston, Texas</v>
      </c>
      <c r="O1239" s="21" t="str">
        <f>VLOOKUP($A1239,Location!$A:$J,10,FALSE)</f>
        <v>NRG Stadium</v>
      </c>
      <c r="P1239" s="27">
        <v>4</v>
      </c>
      <c r="Q1239" s="27">
        <v>0</v>
      </c>
      <c r="R1239" s="27" t="str">
        <f t="shared" si="115"/>
        <v>4-0</v>
      </c>
      <c r="S1239" s="21">
        <v>0</v>
      </c>
      <c r="T1239" s="20">
        <f>VLOOKUP($A1239,Database!$A:$Y,10,FALSE)</f>
        <v>24</v>
      </c>
      <c r="U1239" s="20">
        <f>VLOOKUP($A1239,Database!$A:$Y,11,FALSE)</f>
        <v>154</v>
      </c>
      <c r="V1239" s="20">
        <f>VLOOKUP($A1239,Database!$A:$Y,12,FALSE)</f>
        <v>173</v>
      </c>
      <c r="W1239" s="20" t="str">
        <f>VLOOKUP(A1239,Database!A:M,13,FALSE)</f>
        <v>Terminé</v>
      </c>
      <c r="X1239" s="20">
        <f>VLOOKUP($A1239,Database!$A:$Y,20,FALSE)</f>
        <v>5</v>
      </c>
      <c r="Y1239" s="20">
        <f>VLOOKUP($A1239,Database!$A:$Y,21,FALSE)</f>
        <v>0</v>
      </c>
      <c r="Z1239" s="20">
        <f t="shared" si="114"/>
        <v>0</v>
      </c>
      <c r="AA1239" s="20">
        <f t="shared" si="110"/>
        <v>1</v>
      </c>
      <c r="AB1239" s="20">
        <f t="shared" ca="1" si="111"/>
        <v>24</v>
      </c>
      <c r="AC1239" s="20">
        <f t="shared" ca="1" si="112"/>
        <v>0</v>
      </c>
      <c r="AD1239" s="20" t="str">
        <f ca="1">IF(AC1239=0,"",IF(OR(ISBLANK(P1239),ISBLANK(Q1239)),"",IF(ISBLANK(VLOOKUP(A1239,Database!A:AA,22,FALSE)),"",VLOOKUP(A1239,Database!A:AA,22,FALSE))))</f>
        <v/>
      </c>
      <c r="AE1239" s="20">
        <f ca="1">IFERROR(
   IF(
     OR(ISBLANK(P1239),ISBLANK(Q1239)),
     "",
     IF(
       AND(AB1239&lt;&gt;"",OR(W1239="Terminé",W1239="En cours")),
       VLOOKUP(AD1239,Setup_ScoreExactBonus!A:D,4,FALSE),
       0
     )),
  0)</f>
        <v>0</v>
      </c>
      <c r="AF1239" s="21">
        <f t="shared" ca="1" si="113"/>
        <v>24</v>
      </c>
      <c r="AG1239" s="21">
        <f ca="1">SUMIFS(AF$2:AF1239,D$2:D1239,D1239)</f>
        <v>1266</v>
      </c>
    </row>
    <row r="1240" spans="1:33" hidden="1" x14ac:dyDescent="0.35">
      <c r="A1240" s="21">
        <f>IF(ISBLANK(B1240),"",COUNTIF(B$2:B1240,B1240))-1</f>
        <v>45</v>
      </c>
      <c r="B1240" s="27">
        <v>24</v>
      </c>
      <c r="C1240" s="10">
        <f>VLOOKUP($A1240+IF($A1240=0,1,0),Database!$A:$Y,7,FALSE)</f>
        <v>46196.791666666664</v>
      </c>
      <c r="D1240" s="21" t="str">
        <f>VLOOKUP(Pronostics!$B1240,Setup_MPP!$A:$G,3,FALSE)</f>
        <v>Samyaaaaaaaaaa</v>
      </c>
      <c r="E1240" s="21" t="str">
        <f>VLOOKUP(Pronostics!$B1240,Setup_MPP!$A:$G,2,FALSE)</f>
        <v>Samya ALAOUI</v>
      </c>
      <c r="F1240" s="21" t="str">
        <f>VLOOKUP($B1240,Setup_MPP!$A:$E,4,FALSE)</f>
        <v>#A2F2C7</v>
      </c>
      <c r="G1240" s="21" t="str">
        <f>VLOOKUP($B1240,Setup_MPP!$A:$E,5,FALSE)</f>
        <v>#5DC18C</v>
      </c>
      <c r="H1240" s="21" t="str">
        <f>IFERROR(IF(AND(A1240&gt;=1,A1240&lt;=104),VLOOKUP($A1240,Location!$A:$J,6,FALSE),IF(A1240=0,"Avant l'ouverture",IF(OR(A1240=105,A1240=106),"Bonus"))),"")</f>
        <v>Tour 2</v>
      </c>
      <c r="I1240" s="21" t="str">
        <f>IF(LEFT(H1240,4)="Tour",VLOOKUP(A1240,Database!$A:$C,3,FALSE),"")</f>
        <v>K</v>
      </c>
      <c r="J1240" s="21" t="str">
        <f>VLOOKUP($A1240,Location!$A:$J,7,FALSE)</f>
        <v>Portugal</v>
      </c>
      <c r="K1240" s="21" t="str">
        <f>IFERROR(VLOOKUP(J1240,Setup_Team!$B:$C,2,FALSE), "TDB")</f>
        <v>PRT</v>
      </c>
      <c r="L1240" s="21" t="str">
        <f>VLOOKUP($A1240,Location!$A:$J,8,FALSE)</f>
        <v>Ouzbékistan</v>
      </c>
      <c r="M1240" s="21" t="str">
        <f>IFERROR(VLOOKUP(L1240,Setup_Team!$B:$C,2,FALSE), "TDB")</f>
        <v>NZD</v>
      </c>
      <c r="N1240" s="21" t="str">
        <f>VLOOKUP($A1240,Location!$A:$J,9,FALSE)</f>
        <v>Houston, Texas</v>
      </c>
      <c r="O1240" s="21" t="str">
        <f>VLOOKUP($A1240,Location!$A:$J,10,FALSE)</f>
        <v>NRG Stadium</v>
      </c>
      <c r="P1240" s="27">
        <v>2</v>
      </c>
      <c r="Q1240" s="27">
        <v>0</v>
      </c>
      <c r="R1240" s="27" t="str">
        <f t="shared" si="115"/>
        <v>2-0</v>
      </c>
      <c r="S1240" s="21">
        <v>0</v>
      </c>
      <c r="T1240" s="20">
        <f>VLOOKUP($A1240,Database!$A:$Y,10,FALSE)</f>
        <v>24</v>
      </c>
      <c r="U1240" s="20">
        <f>VLOOKUP($A1240,Database!$A:$Y,11,FALSE)</f>
        <v>154</v>
      </c>
      <c r="V1240" s="20">
        <f>VLOOKUP($A1240,Database!$A:$Y,12,FALSE)</f>
        <v>173</v>
      </c>
      <c r="W1240" s="20" t="str">
        <f>VLOOKUP(A1240,Database!A:M,13,FALSE)</f>
        <v>Terminé</v>
      </c>
      <c r="X1240" s="20">
        <f>VLOOKUP($A1240,Database!$A:$Y,20,FALSE)</f>
        <v>5</v>
      </c>
      <c r="Y1240" s="20">
        <f>VLOOKUP($A1240,Database!$A:$Y,21,FALSE)</f>
        <v>0</v>
      </c>
      <c r="Z1240" s="20">
        <f t="shared" si="114"/>
        <v>0</v>
      </c>
      <c r="AA1240" s="20">
        <f t="shared" si="110"/>
        <v>1</v>
      </c>
      <c r="AB1240" s="20">
        <f t="shared" ca="1" si="111"/>
        <v>24</v>
      </c>
      <c r="AC1240" s="20">
        <f t="shared" ca="1" si="112"/>
        <v>0</v>
      </c>
      <c r="AD1240" s="20" t="str">
        <f ca="1">IF(AC1240=0,"",IF(OR(ISBLANK(P1240),ISBLANK(Q1240)),"",IF(ISBLANK(VLOOKUP(A1240,Database!A:AA,22,FALSE)),"",VLOOKUP(A1240,Database!A:AA,22,FALSE))))</f>
        <v/>
      </c>
      <c r="AE1240" s="20">
        <f ca="1">IFERROR(
   IF(
     OR(ISBLANK(P1240),ISBLANK(Q1240)),
     "",
     IF(
       AND(AB1240&lt;&gt;"",OR(W1240="Terminé",W1240="En cours")),
       VLOOKUP(AD1240,Setup_ScoreExactBonus!A:D,4,FALSE),
       0
     )),
  0)</f>
        <v>0</v>
      </c>
      <c r="AF1240" s="21">
        <f t="shared" ca="1" si="113"/>
        <v>24</v>
      </c>
      <c r="AG1240" s="21">
        <f ca="1">SUMIFS(AF$2:AF1240,D$2:D1240,D1240)</f>
        <v>1914</v>
      </c>
    </row>
    <row r="1241" spans="1:33" hidden="1" x14ac:dyDescent="0.35">
      <c r="A1241" s="21">
        <f>IF(ISBLANK(B1241),"",COUNTIF(B$2:B1241,B1241))-1</f>
        <v>45</v>
      </c>
      <c r="B1241" s="27">
        <v>25</v>
      </c>
      <c r="C1241" s="10">
        <f>VLOOKUP($A1241+IF($A1241=0,1,0),Database!$A:$Y,7,FALSE)</f>
        <v>46196.791666666664</v>
      </c>
      <c r="D1241" s="21" t="str">
        <f>VLOOKUP(Pronostics!$B1241,Setup_MPP!$A:$G,3,FALSE)</f>
        <v>leaw0808</v>
      </c>
      <c r="E1241" s="21" t="str">
        <f>VLOOKUP(Pronostics!$B1241,Setup_MPP!$A:$G,2,FALSE)</f>
        <v>Léa WALOCQ</v>
      </c>
      <c r="F1241" s="21" t="str">
        <f>VLOOKUP($B1241,Setup_MPP!$A:$E,4,FALSE)</f>
        <v>#D1B9EB</v>
      </c>
      <c r="G1241" s="21" t="str">
        <f>VLOOKUP($B1241,Setup_MPP!$A:$E,5,FALSE)</f>
        <v>#B58BC7</v>
      </c>
      <c r="H1241" s="21" t="str">
        <f>IFERROR(IF(AND(A1241&gt;=1,A1241&lt;=104),VLOOKUP($A1241,Location!$A:$J,6,FALSE),IF(A1241=0,"Avant l'ouverture",IF(OR(A1241=105,A1241=106),"Bonus"))),"")</f>
        <v>Tour 2</v>
      </c>
      <c r="I1241" s="21" t="str">
        <f>IF(LEFT(H1241,4)="Tour",VLOOKUP(A1241,Database!$A:$C,3,FALSE),"")</f>
        <v>K</v>
      </c>
      <c r="J1241" s="21" t="str">
        <f>VLOOKUP($A1241,Location!$A:$J,7,FALSE)</f>
        <v>Portugal</v>
      </c>
      <c r="K1241" s="21" t="str">
        <f>IFERROR(VLOOKUP(J1241,Setup_Team!$B:$C,2,FALSE), "TDB")</f>
        <v>PRT</v>
      </c>
      <c r="L1241" s="21" t="str">
        <f>VLOOKUP($A1241,Location!$A:$J,8,FALSE)</f>
        <v>Ouzbékistan</v>
      </c>
      <c r="M1241" s="21" t="str">
        <f>IFERROR(VLOOKUP(L1241,Setup_Team!$B:$C,2,FALSE), "TDB")</f>
        <v>NZD</v>
      </c>
      <c r="N1241" s="21" t="str">
        <f>VLOOKUP($A1241,Location!$A:$J,9,FALSE)</f>
        <v>Houston, Texas</v>
      </c>
      <c r="O1241" s="21" t="str">
        <f>VLOOKUP($A1241,Location!$A:$J,10,FALSE)</f>
        <v>NRG Stadium</v>
      </c>
      <c r="P1241" s="27">
        <v>3</v>
      </c>
      <c r="Q1241" s="27">
        <v>0</v>
      </c>
      <c r="R1241" s="27" t="str">
        <f t="shared" si="115"/>
        <v>3-0</v>
      </c>
      <c r="S1241" s="21">
        <v>0</v>
      </c>
      <c r="T1241" s="20">
        <f>VLOOKUP($A1241,Database!$A:$Y,10,FALSE)</f>
        <v>24</v>
      </c>
      <c r="U1241" s="20">
        <f>VLOOKUP($A1241,Database!$A:$Y,11,FALSE)</f>
        <v>154</v>
      </c>
      <c r="V1241" s="20">
        <f>VLOOKUP($A1241,Database!$A:$Y,12,FALSE)</f>
        <v>173</v>
      </c>
      <c r="W1241" s="20" t="str">
        <f>VLOOKUP(A1241,Database!A:M,13,FALSE)</f>
        <v>Terminé</v>
      </c>
      <c r="X1241" s="20">
        <f>VLOOKUP($A1241,Database!$A:$Y,20,FALSE)</f>
        <v>5</v>
      </c>
      <c r="Y1241" s="20">
        <f>VLOOKUP($A1241,Database!$A:$Y,21,FALSE)</f>
        <v>0</v>
      </c>
      <c r="Z1241" s="20">
        <f t="shared" si="114"/>
        <v>0</v>
      </c>
      <c r="AA1241" s="20">
        <f t="shared" si="110"/>
        <v>1</v>
      </c>
      <c r="AB1241" s="20">
        <f t="shared" ca="1" si="111"/>
        <v>24</v>
      </c>
      <c r="AC1241" s="20">
        <f t="shared" ca="1" si="112"/>
        <v>0</v>
      </c>
      <c r="AD1241" s="20" t="str">
        <f ca="1">IF(AC1241=0,"",IF(OR(ISBLANK(P1241),ISBLANK(Q1241)),"",IF(ISBLANK(VLOOKUP(A1241,Database!A:AA,22,FALSE)),"",VLOOKUP(A1241,Database!A:AA,22,FALSE))))</f>
        <v/>
      </c>
      <c r="AE1241" s="20">
        <f ca="1">IFERROR(
   IF(
     OR(ISBLANK(P1241),ISBLANK(Q1241)),
     "",
     IF(
       AND(AB1241&lt;&gt;"",OR(W1241="Terminé",W1241="En cours")),
       VLOOKUP(AD1241,Setup_ScoreExactBonus!A:D,4,FALSE),
       0
     )),
  0)</f>
        <v>0</v>
      </c>
      <c r="AF1241" s="21">
        <f t="shared" ca="1" si="113"/>
        <v>24</v>
      </c>
      <c r="AG1241" s="21">
        <f ca="1">SUMIFS(AF$2:AF1241,D$2:D1241,D1241)</f>
        <v>1740</v>
      </c>
    </row>
    <row r="1242" spans="1:33" hidden="1" x14ac:dyDescent="0.35">
      <c r="A1242" s="21">
        <f>IF(ISBLANK(B1242),"",COUNTIF(B$2:B1242,B1242))-1</f>
        <v>45</v>
      </c>
      <c r="B1242" s="27">
        <v>26</v>
      </c>
      <c r="C1242" s="10">
        <v>46184.875</v>
      </c>
      <c r="D1242" s="21" t="str">
        <f>VLOOKUP(Pronostics!$B1242,Setup_MPP!$A:$G,3,FALSE)</f>
        <v>Mohamad#5GGG1</v>
      </c>
      <c r="E1242" s="21" t="str">
        <f>VLOOKUP(Pronostics!$B1242,Setup_MPP!$A:$G,2,FALSE)</f>
        <v>Mohamad EL KAWAS</v>
      </c>
      <c r="F1242" s="21" t="str">
        <f>VLOOKUP($B1242,Setup_MPP!$A:$E,4,FALSE)</f>
        <v>#EB8787</v>
      </c>
      <c r="G1242" s="21" t="str">
        <f>VLOOKUP($B1242,Setup_MPP!$A:$E,5,FALSE)</f>
        <v>#368E2C</v>
      </c>
      <c r="H1242" s="21" t="str">
        <f>IFERROR(IF(AND(A1242&gt;=1,A1242&lt;=104),VLOOKUP($A1242,Location!$A:$J,6,FALSE),IF(A1242=0,"Avant l'ouverture",IF(OR(A1242=105,A1242=106),"Bonus"))),"")</f>
        <v>Tour 2</v>
      </c>
      <c r="I1242" s="21" t="str">
        <f>IF(LEFT(H1242,4)="Tour",VLOOKUP(A1242,Database!$A:$C,3,FALSE),"")</f>
        <v>K</v>
      </c>
      <c r="J1242" s="21" t="str">
        <f>VLOOKUP($A1242,Location!$A:$J,7,FALSE)</f>
        <v>Portugal</v>
      </c>
      <c r="K1242" s="21" t="str">
        <f>IFERROR(VLOOKUP(J1242,Setup_Team!$B:$C,2,FALSE), "TDB")</f>
        <v>PRT</v>
      </c>
      <c r="L1242" s="21" t="str">
        <f>VLOOKUP($A1242,Location!$A:$J,8,FALSE)</f>
        <v>Ouzbékistan</v>
      </c>
      <c r="M1242" s="21" t="str">
        <f>IFERROR(VLOOKUP(L1242,Setup_Team!$B:$C,2,FALSE), "TDB")</f>
        <v>NZD</v>
      </c>
      <c r="P1242" s="27">
        <v>2</v>
      </c>
      <c r="Q1242" s="27">
        <v>0</v>
      </c>
      <c r="R1242" s="27" t="str">
        <f t="shared" si="115"/>
        <v>2-0</v>
      </c>
      <c r="S1242" s="21">
        <v>0</v>
      </c>
      <c r="T1242" s="20">
        <f>VLOOKUP($A1242,Database!$A:$Y,10,FALSE)</f>
        <v>24</v>
      </c>
      <c r="U1242" s="20">
        <f>VLOOKUP($A1242,Database!$A:$Y,11,FALSE)</f>
        <v>154</v>
      </c>
      <c r="V1242" s="20">
        <f>VLOOKUP($A1242,Database!$A:$Y,12,FALSE)</f>
        <v>173</v>
      </c>
      <c r="W1242" s="20" t="str">
        <f>VLOOKUP(A1242,Database!A:M,13,FALSE)</f>
        <v>Terminé</v>
      </c>
      <c r="X1242" s="20">
        <f>VLOOKUP($A1242,Database!$A:$Y,20,FALSE)</f>
        <v>5</v>
      </c>
      <c r="Y1242" s="20">
        <f>VLOOKUP($A1242,Database!$A:$Y,21,FALSE)</f>
        <v>0</v>
      </c>
      <c r="Z1242" s="20">
        <f t="shared" si="114"/>
        <v>0</v>
      </c>
      <c r="AA1242" s="20">
        <f t="shared" si="110"/>
        <v>1</v>
      </c>
      <c r="AB1242" s="20">
        <f t="shared" ca="1" si="111"/>
        <v>24</v>
      </c>
      <c r="AC1242" s="20">
        <f t="shared" ca="1" si="112"/>
        <v>0</v>
      </c>
      <c r="AD1242" s="20" t="str">
        <f ca="1">IF(AC1242=0,"",IF(OR(ISBLANK(P1242),ISBLANK(Q1242)),"",IF(ISBLANK(VLOOKUP(A1242,Database!A:AA,22,FALSE)),"",VLOOKUP(A1242,Database!A:AA,22,FALSE))))</f>
        <v/>
      </c>
      <c r="AE1242" s="20">
        <f ca="1">IFERROR(
   IF(
     OR(ISBLANK(P1242),ISBLANK(Q1242)),
     "",
     IF(
       AND(AB1242&lt;&gt;"",OR(W1242="Terminé",W1242="En cours")),
       VLOOKUP(AD1242,Setup_ScoreExactBonus!A:D,4,FALSE),
       0
     )),
  0)</f>
        <v>0</v>
      </c>
      <c r="AF1242" s="21">
        <f t="shared" ca="1" si="113"/>
        <v>24</v>
      </c>
      <c r="AG1242" s="21">
        <f ca="1">SUMIFS(AF$2:AF1242,D$2:D1242,D1242)</f>
        <v>1080</v>
      </c>
    </row>
    <row r="1243" spans="1:33" hidden="1" x14ac:dyDescent="0.35">
      <c r="A1243" s="21">
        <f>IF(ISBLANK(B1243),"",COUNTIF(B$2:B1243,B1243))-1</f>
        <v>45</v>
      </c>
      <c r="B1243" s="27">
        <v>27</v>
      </c>
      <c r="C1243" s="10">
        <f>VLOOKUP($A1243+IF($A1243=0,1,0),Database!$A:$Y,7,FALSE)</f>
        <v>46196.791666666664</v>
      </c>
      <c r="D1243" s="21" t="str">
        <f>VLOOKUP(Pronostics!$B1243,Setup_MPP!$A:$G,3,FALSE)</f>
        <v>maryemkappa</v>
      </c>
      <c r="E1243" s="21" t="str">
        <f>VLOOKUP(Pronostics!$B1243,Setup_MPP!$A:$G,2,FALSE)</f>
        <v>Maryem GUIZANI</v>
      </c>
      <c r="F1243" s="21" t="str">
        <f>VLOOKUP($B1243,Setup_MPP!$A:$E,4,FALSE)</f>
        <v>#BCA2F4</v>
      </c>
      <c r="G1243" s="21" t="str">
        <f>VLOOKUP($B1243,Setup_MPP!$A:$E,5,FALSE)</f>
        <v>#6D3DD5</v>
      </c>
      <c r="H1243" s="21" t="str">
        <f>IFERROR(IF(AND(A1243&gt;=1,A1243&lt;=104),VLOOKUP($A1243,Location!$A:$J,6,FALSE),IF(A1243=0,"Avant l'ouverture",IF(OR(A1243=105,A1243=106),"Bonus"))),"")</f>
        <v>Tour 2</v>
      </c>
      <c r="I1243" s="21" t="str">
        <f>IF(LEFT(H1243,4)="Tour",VLOOKUP(A1243,Database!$A:$C,3,FALSE),"")</f>
        <v>K</v>
      </c>
      <c r="J1243" s="21" t="str">
        <f>VLOOKUP($A1243,Location!$A:$J,7,FALSE)</f>
        <v>Portugal</v>
      </c>
      <c r="K1243" s="21" t="str">
        <f>IFERROR(VLOOKUP(J1243,Setup_Team!$B:$C,2,FALSE), "TDB")</f>
        <v>PRT</v>
      </c>
      <c r="L1243" s="21" t="str">
        <f>VLOOKUP($A1243,Location!$A:$J,8,FALSE)</f>
        <v>Ouzbékistan</v>
      </c>
      <c r="M1243" s="21" t="str">
        <f>IFERROR(VLOOKUP(L1243,Setup_Team!$B:$C,2,FALSE), "TDB")</f>
        <v>NZD</v>
      </c>
      <c r="P1243" s="21">
        <v>3</v>
      </c>
      <c r="Q1243" s="21">
        <v>1</v>
      </c>
      <c r="R1243" s="27" t="str">
        <f t="shared" si="115"/>
        <v>3-1</v>
      </c>
      <c r="S1243" s="21">
        <v>0</v>
      </c>
      <c r="T1243" s="20">
        <f>VLOOKUP($A1243,Database!$A:$Y,10,FALSE)</f>
        <v>24</v>
      </c>
      <c r="U1243" s="20">
        <f>VLOOKUP($A1243,Database!$A:$Y,11,FALSE)</f>
        <v>154</v>
      </c>
      <c r="V1243" s="20">
        <f>VLOOKUP($A1243,Database!$A:$Y,12,FALSE)</f>
        <v>173</v>
      </c>
      <c r="W1243" s="20" t="str">
        <f>VLOOKUP(A1243,Database!A:M,13,FALSE)</f>
        <v>Terminé</v>
      </c>
      <c r="X1243" s="20">
        <f>VLOOKUP($A1243,Database!$A:$Y,20,FALSE)</f>
        <v>5</v>
      </c>
      <c r="Y1243" s="20">
        <f>VLOOKUP($A1243,Database!$A:$Y,21,FALSE)</f>
        <v>0</v>
      </c>
      <c r="Z1243" s="20">
        <f t="shared" si="114"/>
        <v>0</v>
      </c>
      <c r="AA1243" s="20">
        <f t="shared" si="110"/>
        <v>1</v>
      </c>
      <c r="AB1243" s="20">
        <f t="shared" ca="1" si="111"/>
        <v>24</v>
      </c>
      <c r="AC1243" s="20">
        <f t="shared" ca="1" si="112"/>
        <v>0</v>
      </c>
      <c r="AD1243" s="20" t="str">
        <f ca="1">IF(AC1243=0,"",IF(OR(ISBLANK(P1243),ISBLANK(Q1243)),"",IF(ISBLANK(VLOOKUP(A1243,Database!A:AA,22,FALSE)),"",VLOOKUP(A1243,Database!A:AA,22,FALSE))))</f>
        <v/>
      </c>
      <c r="AE1243" s="20">
        <f ca="1">IFERROR(
   IF(
     OR(ISBLANK(P1243),ISBLANK(Q1243)),
     "",
     IF(
       AND(AB1243&lt;&gt;"",OR(W1243="Terminé",W1243="En cours")),
       VLOOKUP(AD1243,Setup_ScoreExactBonus!A:D,4,FALSE),
       0
     )),
  0)</f>
        <v>0</v>
      </c>
      <c r="AF1243" s="21">
        <f t="shared" ca="1" si="113"/>
        <v>24</v>
      </c>
      <c r="AG1243" s="21">
        <f ca="1">SUMIFS(AF$2:AF1243,D$2:D1243,D1243)</f>
        <v>883</v>
      </c>
    </row>
    <row r="1244" spans="1:33" hidden="1" x14ac:dyDescent="0.35">
      <c r="A1244" s="21">
        <f>IF(ISBLANK(B1244),"",COUNTIF(B$2:B1244,B1244))-1</f>
        <v>46</v>
      </c>
      <c r="B1244" s="27">
        <v>1</v>
      </c>
      <c r="C1244" s="10">
        <f>VLOOKUP($A1244+IF($A1244=0,1,0),Database!$A:$Y,7,FALSE)</f>
        <v>46196.916666666664</v>
      </c>
      <c r="D1244" s="21" t="str">
        <f>VLOOKUP(Pronostics!$B1244,Setup_MPP!$A:$G,3,FALSE)</f>
        <v>_Nicolas_LM_</v>
      </c>
      <c r="E1244" s="21" t="str">
        <f>VLOOKUP(Pronostics!$B1244,Setup_MPP!$A:$G,2,FALSE)</f>
        <v>Nicolas LE MOUEL</v>
      </c>
      <c r="F1244" s="21" t="str">
        <f>VLOOKUP($B1244,Setup_MPP!$A:$E,4,FALSE)</f>
        <v>#F7C79D</v>
      </c>
      <c r="G1244" s="21" t="str">
        <f>VLOOKUP($B1244,Setup_MPP!$A:$E,5,FALSE)</f>
        <v>#FFBE85</v>
      </c>
      <c r="H1244" s="21" t="str">
        <f>IFERROR(IF(AND(A1244&gt;=1,A1244&lt;=104),VLOOKUP($A1244,Location!$A:$J,6,FALSE),IF(A1244=0,"Avant l'ouverture",IF(OR(A1244=105,A1244=106),"Bonus"))),"")</f>
        <v>Tour 2</v>
      </c>
      <c r="I1244" s="21" t="str">
        <f>IF(LEFT(H1244,4)="Tour",VLOOKUP(A1244,Database!$A:$C,3,FALSE),"")</f>
        <v>L</v>
      </c>
      <c r="J1244" s="21" t="str">
        <f>VLOOKUP($A1244,Location!$A:$J,7,FALSE)</f>
        <v>Angleterre</v>
      </c>
      <c r="K1244" s="21" t="str">
        <f>IFERROR(VLOOKUP(J1244,Setup_Team!$B:$C,2,FALSE), "TDB")</f>
        <v>ENG</v>
      </c>
      <c r="L1244" s="21" t="str">
        <f>VLOOKUP($A1244,Location!$A:$J,8,FALSE)</f>
        <v>Ghana</v>
      </c>
      <c r="M1244" s="21" t="str">
        <f>IFERROR(VLOOKUP(L1244,Setup_Team!$B:$C,2,FALSE), "TDB")</f>
        <v>GHA</v>
      </c>
      <c r="N1244" s="21" t="str">
        <f>VLOOKUP($A1244,Location!$A:$J,9,FALSE)</f>
        <v>Foxborough</v>
      </c>
      <c r="O1244" s="21" t="str">
        <f>VLOOKUP($A1244,Location!$A:$J,10,FALSE)</f>
        <v>Gillette Stadium</v>
      </c>
      <c r="P1244" s="27">
        <v>3</v>
      </c>
      <c r="Q1244" s="27">
        <v>0</v>
      </c>
      <c r="R1244" s="27" t="str">
        <f t="shared" si="115"/>
        <v>3-0</v>
      </c>
      <c r="S1244" s="21">
        <v>0</v>
      </c>
      <c r="T1244" s="20">
        <f>VLOOKUP($A1244,Database!$A:$Y,10,FALSE)</f>
        <v>44</v>
      </c>
      <c r="U1244" s="20">
        <f>VLOOKUP($A1244,Database!$A:$Y,11,FALSE)</f>
        <v>127</v>
      </c>
      <c r="V1244" s="20">
        <f>VLOOKUP($A1244,Database!$A:$Y,12,FALSE)</f>
        <v>162</v>
      </c>
      <c r="W1244" s="20" t="str">
        <f>VLOOKUP(A1244,Database!A:M,13,FALSE)</f>
        <v>Terminé</v>
      </c>
      <c r="X1244" s="20">
        <f>VLOOKUP($A1244,Database!$A:$Y,20,FALSE)</f>
        <v>0</v>
      </c>
      <c r="Y1244" s="20">
        <f>VLOOKUP($A1244,Database!$A:$Y,21,FALSE)</f>
        <v>0</v>
      </c>
      <c r="Z1244" s="20">
        <f t="shared" si="114"/>
        <v>0</v>
      </c>
      <c r="AA1244" s="20">
        <f t="shared" si="110"/>
        <v>0</v>
      </c>
      <c r="AB1244" s="20">
        <f t="shared" ca="1" si="111"/>
        <v>0</v>
      </c>
      <c r="AC1244" s="20">
        <f t="shared" ca="1" si="112"/>
        <v>0</v>
      </c>
      <c r="AD1244" s="20" t="str">
        <f ca="1">IF(AC1244=0,"",IF(OR(ISBLANK(P1244),ISBLANK(Q1244)),"",IF(ISBLANK(VLOOKUP(A1244,Database!A:AA,22,FALSE)),"",VLOOKUP(A1244,Database!A:AA,22,FALSE))))</f>
        <v/>
      </c>
      <c r="AE1244" s="20">
        <f ca="1">IFERROR(
   IF(
     OR(ISBLANK(P1244),ISBLANK(Q1244)),
     "",
     IF(
       AND(AB1244&lt;&gt;"",OR(W1244="Terminé",W1244="En cours")),
       VLOOKUP(AD1244,Setup_ScoreExactBonus!A:D,4,FALSE),
       0
     )),
  0)</f>
        <v>0</v>
      </c>
      <c r="AF1244" s="21">
        <f t="shared" ca="1" si="113"/>
        <v>0</v>
      </c>
      <c r="AG1244" s="21">
        <f ca="1">SUMIFS(AF$2:AF1244,D$2:D1244,D1244)</f>
        <v>1604</v>
      </c>
    </row>
    <row r="1245" spans="1:33" hidden="1" x14ac:dyDescent="0.35">
      <c r="A1245" s="21">
        <f>IF(ISBLANK(B1245),"",COUNTIF(B$2:B1245,B1245))-1</f>
        <v>46</v>
      </c>
      <c r="B1245" s="27">
        <v>2</v>
      </c>
      <c r="C1245" s="10">
        <f>VLOOKUP($A1245+IF($A1245=0,1,0),Database!$A:$Y,7,FALSE)</f>
        <v>46196.916666666664</v>
      </c>
      <c r="D1245" s="21" t="str">
        <f>VLOOKUP(Pronostics!$B1245,Setup_MPP!$A:$G,3,FALSE)</f>
        <v>leaelaz</v>
      </c>
      <c r="E1245" s="21" t="str">
        <f>VLOOKUP(Pronostics!$B1245,Setup_MPP!$A:$G,2,FALSE)</f>
        <v>Léa EL ASERY</v>
      </c>
      <c r="F1245" s="21" t="str">
        <f>VLOOKUP($B1245,Setup_MPP!$A:$E,4,FALSE)</f>
        <v>#FFBEBE</v>
      </c>
      <c r="G1245" s="21" t="str">
        <f>VLOOKUP($B1245,Setup_MPP!$A:$E,5,FALSE)</f>
        <v>#DF6868</v>
      </c>
      <c r="H1245" s="21" t="str">
        <f>IFERROR(IF(AND(A1245&gt;=1,A1245&lt;=104),VLOOKUP($A1245,Location!$A:$J,6,FALSE),IF(A1245=0,"Avant l'ouverture",IF(OR(A1245=105,A1245=106),"Bonus"))),"")</f>
        <v>Tour 2</v>
      </c>
      <c r="I1245" s="21" t="str">
        <f>IF(LEFT(H1245,4)="Tour",VLOOKUP(A1245,Database!$A:$C,3,FALSE),"")</f>
        <v>L</v>
      </c>
      <c r="J1245" s="21" t="str">
        <f>VLOOKUP($A1245,Location!$A:$J,7,FALSE)</f>
        <v>Angleterre</v>
      </c>
      <c r="K1245" s="21" t="str">
        <f>IFERROR(VLOOKUP(J1245,Setup_Team!$B:$C,2,FALSE), "TDB")</f>
        <v>ENG</v>
      </c>
      <c r="L1245" s="21" t="str">
        <f>VLOOKUP($A1245,Location!$A:$J,8,FALSE)</f>
        <v>Ghana</v>
      </c>
      <c r="M1245" s="21" t="str">
        <f>IFERROR(VLOOKUP(L1245,Setup_Team!$B:$C,2,FALSE), "TDB")</f>
        <v>GHA</v>
      </c>
      <c r="N1245" s="21" t="str">
        <f>VLOOKUP($A1245,Location!$A:$J,9,FALSE)</f>
        <v>Foxborough</v>
      </c>
      <c r="O1245" s="21" t="str">
        <f>VLOOKUP($A1245,Location!$A:$J,10,FALSE)</f>
        <v>Gillette Stadium</v>
      </c>
      <c r="P1245" s="27">
        <v>3</v>
      </c>
      <c r="Q1245" s="27">
        <v>0</v>
      </c>
      <c r="R1245" s="27" t="str">
        <f t="shared" si="115"/>
        <v>3-0</v>
      </c>
      <c r="S1245" s="21">
        <v>0</v>
      </c>
      <c r="T1245" s="20">
        <f>VLOOKUP($A1245,Database!$A:$Y,10,FALSE)</f>
        <v>44</v>
      </c>
      <c r="U1245" s="20">
        <f>VLOOKUP($A1245,Database!$A:$Y,11,FALSE)</f>
        <v>127</v>
      </c>
      <c r="V1245" s="20">
        <f>VLOOKUP($A1245,Database!$A:$Y,12,FALSE)</f>
        <v>162</v>
      </c>
      <c r="W1245" s="20" t="str">
        <f>VLOOKUP(A1245,Database!A:M,13,FALSE)</f>
        <v>Terminé</v>
      </c>
      <c r="X1245" s="20">
        <f>VLOOKUP($A1245,Database!$A:$Y,20,FALSE)</f>
        <v>0</v>
      </c>
      <c r="Y1245" s="20">
        <f>VLOOKUP($A1245,Database!$A:$Y,21,FALSE)</f>
        <v>0</v>
      </c>
      <c r="Z1245" s="20">
        <f t="shared" si="114"/>
        <v>0</v>
      </c>
      <c r="AA1245" s="20">
        <f t="shared" ref="AA1245:AA1308" si="116">IF(OR(ISBLANK(P1245),ISBLANK(Q1245)),"",IF(OR(AND(P1245&gt;Q1245,X1245&gt;Y1245),AND(P1245=Q1245,X1245=Y1245),AND(P1245&lt;Q1245,X1245&lt;Y1245)),1,0))</f>
        <v>0</v>
      </c>
      <c r="AB1245" s="20">
        <f t="shared" ref="AB1245:AB1308" ca="1" si="117">IF(C1245&lt;NOW(),IF(AND(P1245&gt;Q1245,X1245&gt;Y1245),T1245,IF(AND(P1245=Q1245,X1245=Y1245),U1245,IF(AND(P1245&lt;Q1245,X1245&lt;Y1245),V1245,0))),"")</f>
        <v>0</v>
      </c>
      <c r="AC1245" s="20">
        <f t="shared" ref="AC1245:AC1308" ca="1" si="118">IF(AND(P1245=X1245,Q1245=Y1245,NOT(ISBLANK(P1245)),NOT(ISBLANK(Q1245)),NOT(ISBLANK(X1245)),NOT(ISBLANK(AB1245))),1,0)</f>
        <v>0</v>
      </c>
      <c r="AD1245" s="20" t="str">
        <f ca="1">IF(AC1245=0,"",IF(OR(ISBLANK(P1245),ISBLANK(Q1245)),"",IF(ISBLANK(VLOOKUP(A1245,Database!A:AA,22,FALSE)),"",VLOOKUP(A1245,Database!A:AA,22,FALSE))))</f>
        <v/>
      </c>
      <c r="AE1245" s="20">
        <f ca="1">IFERROR(
   IF(
     OR(ISBLANK(P1245),ISBLANK(Q1245)),
     "",
     IF(
       AND(AB1245&lt;&gt;"",OR(W1245="Terminé",W1245="En cours")),
       VLOOKUP(AD1245,Setup_ScoreExactBonus!A:D,4,FALSE),
       0
     )),
  0)</f>
        <v>0</v>
      </c>
      <c r="AF1245" s="21">
        <f t="shared" ref="AF1245:AF1308" ca="1" si="119">IFERROR(IF(OR(ISBLANK(P1245),ISBLANK(Q1245)),0,IF(AB1245&lt;&gt;"", AB1245 + IF(AC1245=1,AE1245, 0), "") * (S1245+1)),"")</f>
        <v>0</v>
      </c>
      <c r="AG1245" s="21">
        <f ca="1">SUMIFS(AF$2:AF1245,D$2:D1245,D1245)</f>
        <v>1833</v>
      </c>
    </row>
    <row r="1246" spans="1:33" hidden="1" x14ac:dyDescent="0.35">
      <c r="A1246" s="21">
        <f>IF(ISBLANK(B1246),"",COUNTIF(B$2:B1246,B1246))-1</f>
        <v>46</v>
      </c>
      <c r="B1246" s="27">
        <v>3</v>
      </c>
      <c r="C1246" s="10">
        <f>VLOOKUP($A1246+IF($A1246=0,1,0),Database!$A:$Y,7,FALSE)</f>
        <v>46196.916666666664</v>
      </c>
      <c r="D1246" s="21" t="str">
        <f>VLOOKUP(Pronostics!$B1246,Setup_MPP!$A:$G,3,FALSE)</f>
        <v>PasMetalleux</v>
      </c>
      <c r="E1246" s="21" t="str">
        <f>VLOOKUP(Pronostics!$B1246,Setup_MPP!$A:$G,2,FALSE)</f>
        <v>Elwenn JOUBREL</v>
      </c>
      <c r="F1246" s="21" t="str">
        <f>VLOOKUP($B1246,Setup_MPP!$A:$E,4,FALSE)</f>
        <v>#F5C7FC</v>
      </c>
      <c r="G1246" s="21" t="str">
        <f>VLOOKUP($B1246,Setup_MPP!$A:$E,5,FALSE)</f>
        <v>#C489CF</v>
      </c>
      <c r="H1246" s="21" t="str">
        <f>IFERROR(IF(AND(A1246&gt;=1,A1246&lt;=104),VLOOKUP($A1246,Location!$A:$J,6,FALSE),IF(A1246=0,"Avant l'ouverture",IF(OR(A1246=105,A1246=106),"Bonus"))),"")</f>
        <v>Tour 2</v>
      </c>
      <c r="I1246" s="21" t="str">
        <f>IF(LEFT(H1246,4)="Tour",VLOOKUP(A1246,Database!$A:$C,3,FALSE),"")</f>
        <v>L</v>
      </c>
      <c r="J1246" s="21" t="str">
        <f>VLOOKUP($A1246,Location!$A:$J,7,FALSE)</f>
        <v>Angleterre</v>
      </c>
      <c r="K1246" s="21" t="str">
        <f>IFERROR(VLOOKUP(J1246,Setup_Team!$B:$C,2,FALSE), "TDB")</f>
        <v>ENG</v>
      </c>
      <c r="L1246" s="21" t="str">
        <f>VLOOKUP($A1246,Location!$A:$J,8,FALSE)</f>
        <v>Ghana</v>
      </c>
      <c r="M1246" s="21" t="str">
        <f>IFERROR(VLOOKUP(L1246,Setup_Team!$B:$C,2,FALSE), "TDB")</f>
        <v>GHA</v>
      </c>
      <c r="N1246" s="21" t="str">
        <f>VLOOKUP($A1246,Location!$A:$J,9,FALSE)</f>
        <v>Foxborough</v>
      </c>
      <c r="O1246" s="21" t="str">
        <f>VLOOKUP($A1246,Location!$A:$J,10,FALSE)</f>
        <v>Gillette Stadium</v>
      </c>
      <c r="P1246" s="27">
        <v>3</v>
      </c>
      <c r="Q1246" s="27">
        <v>1</v>
      </c>
      <c r="R1246" s="27" t="str">
        <f t="shared" si="115"/>
        <v>3-1</v>
      </c>
      <c r="S1246" s="21">
        <v>0</v>
      </c>
      <c r="T1246" s="20">
        <f>VLOOKUP($A1246,Database!$A:$Y,10,FALSE)</f>
        <v>44</v>
      </c>
      <c r="U1246" s="20">
        <f>VLOOKUP($A1246,Database!$A:$Y,11,FALSE)</f>
        <v>127</v>
      </c>
      <c r="V1246" s="20">
        <f>VLOOKUP($A1246,Database!$A:$Y,12,FALSE)</f>
        <v>162</v>
      </c>
      <c r="W1246" s="20" t="str">
        <f>VLOOKUP(A1246,Database!A:M,13,FALSE)</f>
        <v>Terminé</v>
      </c>
      <c r="X1246" s="20">
        <f>VLOOKUP($A1246,Database!$A:$Y,20,FALSE)</f>
        <v>0</v>
      </c>
      <c r="Y1246" s="20">
        <f>VLOOKUP($A1246,Database!$A:$Y,21,FALSE)</f>
        <v>0</v>
      </c>
      <c r="Z1246" s="20">
        <f t="shared" si="114"/>
        <v>0</v>
      </c>
      <c r="AA1246" s="20">
        <f t="shared" si="116"/>
        <v>0</v>
      </c>
      <c r="AB1246" s="20">
        <f t="shared" ca="1" si="117"/>
        <v>0</v>
      </c>
      <c r="AC1246" s="20">
        <f t="shared" ca="1" si="118"/>
        <v>0</v>
      </c>
      <c r="AD1246" s="20" t="str">
        <f ca="1">IF(AC1246=0,"",IF(OR(ISBLANK(P1246),ISBLANK(Q1246)),"",IF(ISBLANK(VLOOKUP(A1246,Database!A:AA,22,FALSE)),"",VLOOKUP(A1246,Database!A:AA,22,FALSE))))</f>
        <v/>
      </c>
      <c r="AE1246" s="20">
        <f ca="1">IFERROR(
   IF(
     OR(ISBLANK(P1246),ISBLANK(Q1246)),
     "",
     IF(
       AND(AB1246&lt;&gt;"",OR(W1246="Terminé",W1246="En cours")),
       VLOOKUP(AD1246,Setup_ScoreExactBonus!A:D,4,FALSE),
       0
     )),
  0)</f>
        <v>0</v>
      </c>
      <c r="AF1246" s="21">
        <f t="shared" ca="1" si="119"/>
        <v>0</v>
      </c>
      <c r="AG1246" s="21">
        <f ca="1">SUMIFS(AF$2:AF1246,D$2:D1246,D1246)</f>
        <v>1886</v>
      </c>
    </row>
    <row r="1247" spans="1:33" hidden="1" x14ac:dyDescent="0.35">
      <c r="A1247" s="21">
        <f>IF(ISBLANK(B1247),"",COUNTIF(B$2:B1247,B1247))-1</f>
        <v>46</v>
      </c>
      <c r="B1247" s="27">
        <v>4</v>
      </c>
      <c r="C1247" s="10">
        <f>VLOOKUP($A1247+IF($A1247=0,1,0),Database!$A:$Y,7,FALSE)</f>
        <v>46196.916666666664</v>
      </c>
      <c r="D1247" s="21" t="str">
        <f>VLOOKUP(Pronostics!$B1247,Setup_MPP!$A:$G,3,FALSE)</f>
        <v>Popo444</v>
      </c>
      <c r="E1247" s="21" t="str">
        <f>VLOOKUP(Pronostics!$B1247,Setup_MPP!$A:$G,2,FALSE)</f>
        <v>Pauline OLIVIER</v>
      </c>
      <c r="F1247" s="21" t="str">
        <f>VLOOKUP($B1247,Setup_MPP!$A:$E,4,FALSE)</f>
        <v>#A5EA7F</v>
      </c>
      <c r="G1247" s="21" t="str">
        <f>VLOOKUP($B1247,Setup_MPP!$A:$E,5,FALSE)</f>
        <v>#80C65A</v>
      </c>
      <c r="H1247" s="21" t="str">
        <f>IFERROR(IF(AND(A1247&gt;=1,A1247&lt;=104),VLOOKUP($A1247,Location!$A:$J,6,FALSE),IF(A1247=0,"Avant l'ouverture",IF(OR(A1247=105,A1247=106),"Bonus"))),"")</f>
        <v>Tour 2</v>
      </c>
      <c r="I1247" s="21" t="str">
        <f>IF(LEFT(H1247,4)="Tour",VLOOKUP(A1247,Database!$A:$C,3,FALSE),"")</f>
        <v>L</v>
      </c>
      <c r="J1247" s="21" t="str">
        <f>VLOOKUP($A1247,Location!$A:$J,7,FALSE)</f>
        <v>Angleterre</v>
      </c>
      <c r="K1247" s="21" t="str">
        <f>IFERROR(VLOOKUP(J1247,Setup_Team!$B:$C,2,FALSE), "TDB")</f>
        <v>ENG</v>
      </c>
      <c r="L1247" s="21" t="str">
        <f>VLOOKUP($A1247,Location!$A:$J,8,FALSE)</f>
        <v>Ghana</v>
      </c>
      <c r="M1247" s="21" t="str">
        <f>IFERROR(VLOOKUP(L1247,Setup_Team!$B:$C,2,FALSE), "TDB")</f>
        <v>GHA</v>
      </c>
      <c r="N1247" s="21" t="str">
        <f>VLOOKUP($A1247,Location!$A:$J,9,FALSE)</f>
        <v>Foxborough</v>
      </c>
      <c r="O1247" s="21" t="str">
        <f>VLOOKUP($A1247,Location!$A:$J,10,FALSE)</f>
        <v>Gillette Stadium</v>
      </c>
      <c r="P1247" s="27">
        <v>2</v>
      </c>
      <c r="Q1247" s="27">
        <v>0</v>
      </c>
      <c r="R1247" s="27" t="str">
        <f t="shared" si="115"/>
        <v>2-0</v>
      </c>
      <c r="S1247" s="21">
        <v>0</v>
      </c>
      <c r="T1247" s="20">
        <f>VLOOKUP($A1247,Database!$A:$Y,10,FALSE)</f>
        <v>44</v>
      </c>
      <c r="U1247" s="20">
        <f>VLOOKUP($A1247,Database!$A:$Y,11,FALSE)</f>
        <v>127</v>
      </c>
      <c r="V1247" s="20">
        <f>VLOOKUP($A1247,Database!$A:$Y,12,FALSE)</f>
        <v>162</v>
      </c>
      <c r="W1247" s="20" t="str">
        <f>VLOOKUP(A1247,Database!A:M,13,FALSE)</f>
        <v>Terminé</v>
      </c>
      <c r="X1247" s="20">
        <f>VLOOKUP($A1247,Database!$A:$Y,20,FALSE)</f>
        <v>0</v>
      </c>
      <c r="Y1247" s="20">
        <f>VLOOKUP($A1247,Database!$A:$Y,21,FALSE)</f>
        <v>0</v>
      </c>
      <c r="Z1247" s="20">
        <f t="shared" si="114"/>
        <v>0</v>
      </c>
      <c r="AA1247" s="20">
        <f t="shared" si="116"/>
        <v>0</v>
      </c>
      <c r="AB1247" s="20">
        <f t="shared" ca="1" si="117"/>
        <v>0</v>
      </c>
      <c r="AC1247" s="20">
        <f t="shared" ca="1" si="118"/>
        <v>0</v>
      </c>
      <c r="AD1247" s="20" t="str">
        <f ca="1">IF(AC1247=0,"",IF(OR(ISBLANK(P1247),ISBLANK(Q1247)),"",IF(ISBLANK(VLOOKUP(A1247,Database!A:AA,22,FALSE)),"",VLOOKUP(A1247,Database!A:AA,22,FALSE))))</f>
        <v/>
      </c>
      <c r="AE1247" s="20">
        <f ca="1">IFERROR(
   IF(
     OR(ISBLANK(P1247),ISBLANK(Q1247)),
     "",
     IF(
       AND(AB1247&lt;&gt;"",OR(W1247="Terminé",W1247="En cours")),
       VLOOKUP(AD1247,Setup_ScoreExactBonus!A:D,4,FALSE),
       0
     )),
  0)</f>
        <v>0</v>
      </c>
      <c r="AF1247" s="21">
        <f t="shared" ca="1" si="119"/>
        <v>0</v>
      </c>
      <c r="AG1247" s="21">
        <f ca="1">SUMIFS(AF$2:AF1247,D$2:D1247,D1247)</f>
        <v>1508</v>
      </c>
    </row>
    <row r="1248" spans="1:33" hidden="1" x14ac:dyDescent="0.35">
      <c r="A1248" s="21">
        <f>IF(ISBLANK(B1248),"",COUNTIF(B$2:B1248,B1248))-1</f>
        <v>46</v>
      </c>
      <c r="B1248" s="27">
        <v>5</v>
      </c>
      <c r="C1248" s="10">
        <f>VLOOKUP($A1248+IF($A1248=0,1,0),Database!$A:$Y,7,FALSE)</f>
        <v>46196.916666666664</v>
      </c>
      <c r="D1248" s="21" t="str">
        <f>VLOOKUP(Pronostics!$B1248,Setup_MPP!$A:$G,3,FALSE)</f>
        <v>_Jujul</v>
      </c>
      <c r="E1248" s="21" t="str">
        <f>VLOOKUP(Pronostics!$B1248,Setup_MPP!$A:$G,2,FALSE)</f>
        <v>Julie BOISSIERE</v>
      </c>
      <c r="F1248" s="21" t="str">
        <f>VLOOKUP($B1248,Setup_MPP!$A:$E,4,FALSE)</f>
        <v>#D890FF</v>
      </c>
      <c r="G1248" s="21" t="str">
        <f>VLOOKUP($B1248,Setup_MPP!$A:$E,5,FALSE)</f>
        <v>#B750EF</v>
      </c>
      <c r="H1248" s="21" t="str">
        <f>IFERROR(IF(AND(A1248&gt;=1,A1248&lt;=104),VLOOKUP($A1248,Location!$A:$J,6,FALSE),IF(A1248=0,"Avant l'ouverture",IF(OR(A1248=105,A1248=106),"Bonus"))),"")</f>
        <v>Tour 2</v>
      </c>
      <c r="I1248" s="21" t="str">
        <f>IF(LEFT(H1248,4)="Tour",VLOOKUP(A1248,Database!$A:$C,3,FALSE),"")</f>
        <v>L</v>
      </c>
      <c r="J1248" s="21" t="str">
        <f>VLOOKUP($A1248,Location!$A:$J,7,FALSE)</f>
        <v>Angleterre</v>
      </c>
      <c r="K1248" s="21" t="str">
        <f>IFERROR(VLOOKUP(J1248,Setup_Team!$B:$C,2,FALSE), "TDB")</f>
        <v>ENG</v>
      </c>
      <c r="L1248" s="21" t="str">
        <f>VLOOKUP($A1248,Location!$A:$J,8,FALSE)</f>
        <v>Ghana</v>
      </c>
      <c r="M1248" s="21" t="str">
        <f>IFERROR(VLOOKUP(L1248,Setup_Team!$B:$C,2,FALSE), "TDB")</f>
        <v>GHA</v>
      </c>
      <c r="N1248" s="21" t="str">
        <f>VLOOKUP($A1248,Location!$A:$J,9,FALSE)</f>
        <v>Foxborough</v>
      </c>
      <c r="O1248" s="21" t="str">
        <f>VLOOKUP($A1248,Location!$A:$J,10,FALSE)</f>
        <v>Gillette Stadium</v>
      </c>
      <c r="P1248" s="27">
        <v>0</v>
      </c>
      <c r="Q1248" s="27">
        <v>0</v>
      </c>
      <c r="R1248" s="27" t="str">
        <f t="shared" si="115"/>
        <v>0-0</v>
      </c>
      <c r="S1248" s="21">
        <v>0</v>
      </c>
      <c r="T1248" s="20">
        <f>VLOOKUP($A1248,Database!$A:$Y,10,FALSE)</f>
        <v>44</v>
      </c>
      <c r="U1248" s="20">
        <f>VLOOKUP($A1248,Database!$A:$Y,11,FALSE)</f>
        <v>127</v>
      </c>
      <c r="V1248" s="20">
        <f>VLOOKUP($A1248,Database!$A:$Y,12,FALSE)</f>
        <v>162</v>
      </c>
      <c r="W1248" s="20" t="str">
        <f>VLOOKUP(A1248,Database!A:M,13,FALSE)</f>
        <v>Terminé</v>
      </c>
      <c r="X1248" s="20">
        <f>VLOOKUP($A1248,Database!$A:$Y,20,FALSE)</f>
        <v>0</v>
      </c>
      <c r="Y1248" s="20">
        <f>VLOOKUP($A1248,Database!$A:$Y,21,FALSE)</f>
        <v>0</v>
      </c>
      <c r="Z1248" s="20">
        <f t="shared" si="114"/>
        <v>0</v>
      </c>
      <c r="AA1248" s="20">
        <f t="shared" si="116"/>
        <v>1</v>
      </c>
      <c r="AB1248" s="20">
        <f t="shared" ca="1" si="117"/>
        <v>127</v>
      </c>
      <c r="AC1248" s="20">
        <f t="shared" ca="1" si="118"/>
        <v>1</v>
      </c>
      <c r="AD1248" s="20" t="str">
        <f ca="1">IF(AC1248=0,"",IF(OR(ISBLANK(P1248),ISBLANK(Q1248)),"",IF(ISBLANK(VLOOKUP(A1248,Database!A:AA,22,FALSE)),"",VLOOKUP(A1248,Database!A:AA,22,FALSE))))</f>
        <v>Très rare</v>
      </c>
      <c r="AE1248" s="20">
        <f ca="1">IFERROR(
   IF(
     OR(ISBLANK(P1248),ISBLANK(Q1248)),
     "",
     IF(
       AND(AB1248&lt;&gt;"",OR(W1248="Terminé",W1248="En cours")),
       VLOOKUP(AD1248,Setup_ScoreExactBonus!A:D,4,FALSE),
       0
     )),
  0)</f>
        <v>50</v>
      </c>
      <c r="AF1248" s="21">
        <f t="shared" ca="1" si="119"/>
        <v>177</v>
      </c>
      <c r="AG1248" s="21">
        <f ca="1">SUMIFS(AF$2:AF1248,D$2:D1248,D1248)</f>
        <v>1260</v>
      </c>
    </row>
    <row r="1249" spans="1:33" hidden="1" x14ac:dyDescent="0.35">
      <c r="A1249" s="21">
        <f>IF(ISBLANK(B1249),"",COUNTIF(B$2:B1249,B1249))-1</f>
        <v>46</v>
      </c>
      <c r="B1249" s="27">
        <v>6</v>
      </c>
      <c r="C1249" s="10">
        <f>VLOOKUP($A1249+IF($A1249=0,1,0),Database!$A:$Y,7,FALSE)</f>
        <v>46196.916666666664</v>
      </c>
      <c r="D1249" s="21" t="str">
        <f>VLOOKUP(Pronostics!$B1249,Setup_MPP!$A:$G,3,FALSE)</f>
        <v>Julay</v>
      </c>
      <c r="E1249" s="21" t="str">
        <f>VLOOKUP(Pronostics!$B1249,Setup_MPP!$A:$G,2,FALSE)</f>
        <v>Julie BOUCHARD</v>
      </c>
      <c r="F1249" s="21" t="str">
        <f>VLOOKUP($B1249,Setup_MPP!$A:$E,4,FALSE)</f>
        <v>#A6F7B1</v>
      </c>
      <c r="G1249" s="21" t="str">
        <f>VLOOKUP($B1249,Setup_MPP!$A:$E,5,FALSE)</f>
        <v>#6EC179</v>
      </c>
      <c r="H1249" s="21" t="str">
        <f>IFERROR(IF(AND(A1249&gt;=1,A1249&lt;=104),VLOOKUP($A1249,Location!$A:$J,6,FALSE),IF(A1249=0,"Avant l'ouverture",IF(OR(A1249=105,A1249=106),"Bonus"))),"")</f>
        <v>Tour 2</v>
      </c>
      <c r="I1249" s="21" t="str">
        <f>IF(LEFT(H1249,4)="Tour",VLOOKUP(A1249,Database!$A:$C,3,FALSE),"")</f>
        <v>L</v>
      </c>
      <c r="J1249" s="21" t="str">
        <f>VLOOKUP($A1249,Location!$A:$J,7,FALSE)</f>
        <v>Angleterre</v>
      </c>
      <c r="K1249" s="21" t="str">
        <f>IFERROR(VLOOKUP(J1249,Setup_Team!$B:$C,2,FALSE), "TDB")</f>
        <v>ENG</v>
      </c>
      <c r="L1249" s="21" t="str">
        <f>VLOOKUP($A1249,Location!$A:$J,8,FALSE)</f>
        <v>Ghana</v>
      </c>
      <c r="M1249" s="21" t="str">
        <f>IFERROR(VLOOKUP(L1249,Setup_Team!$B:$C,2,FALSE), "TDB")</f>
        <v>GHA</v>
      </c>
      <c r="N1249" s="21" t="str">
        <f>VLOOKUP($A1249,Location!$A:$J,9,FALSE)</f>
        <v>Foxborough</v>
      </c>
      <c r="O1249" s="21" t="str">
        <f>VLOOKUP($A1249,Location!$A:$J,10,FALSE)</f>
        <v>Gillette Stadium</v>
      </c>
      <c r="P1249" s="27">
        <v>3</v>
      </c>
      <c r="Q1249" s="27">
        <v>0</v>
      </c>
      <c r="R1249" s="27" t="str">
        <f t="shared" si="115"/>
        <v>3-0</v>
      </c>
      <c r="S1249" s="21">
        <v>0</v>
      </c>
      <c r="T1249" s="20">
        <f>VLOOKUP($A1249,Database!$A:$Y,10,FALSE)</f>
        <v>44</v>
      </c>
      <c r="U1249" s="20">
        <f>VLOOKUP($A1249,Database!$A:$Y,11,FALSE)</f>
        <v>127</v>
      </c>
      <c r="V1249" s="20">
        <f>VLOOKUP($A1249,Database!$A:$Y,12,FALSE)</f>
        <v>162</v>
      </c>
      <c r="W1249" s="20" t="str">
        <f>VLOOKUP(A1249,Database!A:M,13,FALSE)</f>
        <v>Terminé</v>
      </c>
      <c r="X1249" s="20">
        <f>VLOOKUP($A1249,Database!$A:$Y,20,FALSE)</f>
        <v>0</v>
      </c>
      <c r="Y1249" s="20">
        <f>VLOOKUP($A1249,Database!$A:$Y,21,FALSE)</f>
        <v>0</v>
      </c>
      <c r="Z1249" s="20">
        <f t="shared" si="114"/>
        <v>0</v>
      </c>
      <c r="AA1249" s="20">
        <f t="shared" si="116"/>
        <v>0</v>
      </c>
      <c r="AB1249" s="20">
        <f t="shared" ca="1" si="117"/>
        <v>0</v>
      </c>
      <c r="AC1249" s="20">
        <f t="shared" ca="1" si="118"/>
        <v>0</v>
      </c>
      <c r="AD1249" s="20" t="str">
        <f ca="1">IF(AC1249=0,"",IF(OR(ISBLANK(P1249),ISBLANK(Q1249)),"",IF(ISBLANK(VLOOKUP(A1249,Database!A:AA,22,FALSE)),"",VLOOKUP(A1249,Database!A:AA,22,FALSE))))</f>
        <v/>
      </c>
      <c r="AE1249" s="20">
        <f ca="1">IFERROR(
   IF(
     OR(ISBLANK(P1249),ISBLANK(Q1249)),
     "",
     IF(
       AND(AB1249&lt;&gt;"",OR(W1249="Terminé",W1249="En cours")),
       VLOOKUP(AD1249,Setup_ScoreExactBonus!A:D,4,FALSE),
       0
     )),
  0)</f>
        <v>0</v>
      </c>
      <c r="AF1249" s="21">
        <f t="shared" ca="1" si="119"/>
        <v>0</v>
      </c>
      <c r="AG1249" s="21">
        <f ca="1">SUMIFS(AF$2:AF1249,D$2:D1249,D1249)</f>
        <v>1774</v>
      </c>
    </row>
    <row r="1250" spans="1:33" hidden="1" x14ac:dyDescent="0.35">
      <c r="A1250" s="21">
        <f>IF(ISBLANK(B1250),"",COUNTIF(B$2:B1250,B1250))-1</f>
        <v>46</v>
      </c>
      <c r="B1250" s="27">
        <v>7</v>
      </c>
      <c r="C1250" s="10">
        <f>VLOOKUP($A1250+IF($A1250=0,1,0),Database!$A:$Y,7,FALSE)</f>
        <v>46196.916666666664</v>
      </c>
      <c r="D1250" s="21" t="str">
        <f>VLOOKUP(Pronostics!$B1250,Setup_MPP!$A:$G,3,FALSE)</f>
        <v>__Vince__</v>
      </c>
      <c r="E1250" s="21" t="str">
        <f>VLOOKUP(Pronostics!$B1250,Setup_MPP!$A:$G,2,FALSE)</f>
        <v>Vincent FRAYSSE</v>
      </c>
      <c r="F1250" s="21" t="str">
        <f>VLOOKUP($B1250,Setup_MPP!$A:$E,4,FALSE)</f>
        <v>#B2EAE8</v>
      </c>
      <c r="G1250" s="21" t="str">
        <f>VLOOKUP($B1250,Setup_MPP!$A:$E,5,FALSE)</f>
        <v>#6CB4B1</v>
      </c>
      <c r="H1250" s="21" t="str">
        <f>IFERROR(IF(AND(A1250&gt;=1,A1250&lt;=104),VLOOKUP($A1250,Location!$A:$J,6,FALSE),IF(A1250=0,"Avant l'ouverture",IF(OR(A1250=105,A1250=106),"Bonus"))),"")</f>
        <v>Tour 2</v>
      </c>
      <c r="I1250" s="21" t="str">
        <f>IF(LEFT(H1250,4)="Tour",VLOOKUP(A1250,Database!$A:$C,3,FALSE),"")</f>
        <v>L</v>
      </c>
      <c r="J1250" s="21" t="str">
        <f>VLOOKUP($A1250,Location!$A:$J,7,FALSE)</f>
        <v>Angleterre</v>
      </c>
      <c r="K1250" s="21" t="str">
        <f>IFERROR(VLOOKUP(J1250,Setup_Team!$B:$C,2,FALSE), "TDB")</f>
        <v>ENG</v>
      </c>
      <c r="L1250" s="21" t="str">
        <f>VLOOKUP($A1250,Location!$A:$J,8,FALSE)</f>
        <v>Ghana</v>
      </c>
      <c r="M1250" s="21" t="str">
        <f>IFERROR(VLOOKUP(L1250,Setup_Team!$B:$C,2,FALSE), "TDB")</f>
        <v>GHA</v>
      </c>
      <c r="N1250" s="21" t="str">
        <f>VLOOKUP($A1250,Location!$A:$J,9,FALSE)</f>
        <v>Foxborough</v>
      </c>
      <c r="O1250" s="21" t="str">
        <f>VLOOKUP($A1250,Location!$A:$J,10,FALSE)</f>
        <v>Gillette Stadium</v>
      </c>
      <c r="P1250" s="27"/>
      <c r="Q1250" s="27"/>
      <c r="R1250" s="27" t="str">
        <f t="shared" si="115"/>
        <v>0-0</v>
      </c>
      <c r="S1250" s="21">
        <v>0</v>
      </c>
      <c r="T1250" s="20">
        <f>VLOOKUP($A1250,Database!$A:$Y,10,FALSE)</f>
        <v>44</v>
      </c>
      <c r="U1250" s="20">
        <f>VLOOKUP($A1250,Database!$A:$Y,11,FALSE)</f>
        <v>127</v>
      </c>
      <c r="V1250" s="20">
        <f>VLOOKUP($A1250,Database!$A:$Y,12,FALSE)</f>
        <v>162</v>
      </c>
      <c r="W1250" s="20" t="str">
        <f>VLOOKUP(A1250,Database!A:M,13,FALSE)</f>
        <v>Terminé</v>
      </c>
      <c r="X1250" s="20">
        <f>VLOOKUP($A1250,Database!$A:$Y,20,FALSE)</f>
        <v>0</v>
      </c>
      <c r="Y1250" s="20">
        <f>VLOOKUP($A1250,Database!$A:$Y,21,FALSE)</f>
        <v>0</v>
      </c>
      <c r="Z1250" s="20">
        <f t="shared" si="114"/>
        <v>1</v>
      </c>
      <c r="AA1250" s="20" t="str">
        <f t="shared" si="116"/>
        <v/>
      </c>
      <c r="AB1250" s="20">
        <f t="shared" ca="1" si="117"/>
        <v>127</v>
      </c>
      <c r="AC1250" s="20">
        <f t="shared" ca="1" si="118"/>
        <v>0</v>
      </c>
      <c r="AD1250" s="20" t="str">
        <f ca="1">IF(AC1250=0,"",IF(OR(ISBLANK(P1250),ISBLANK(Q1250)),"",IF(ISBLANK(VLOOKUP(A1250,Database!A:AA,22,FALSE)),"",VLOOKUP(A1250,Database!A:AA,22,FALSE))))</f>
        <v/>
      </c>
      <c r="AE1250" s="20" t="str">
        <f>IFERROR(
   IF(
     OR(ISBLANK(P1250),ISBLANK(Q1250)),
     "",
     IF(
       AND(AB1250&lt;&gt;"",OR(W1250="Terminé",W1250="En cours")),
       VLOOKUP(AD1250,Setup_ScoreExactBonus!A:D,4,FALSE),
       0
     )),
  0)</f>
        <v/>
      </c>
      <c r="AF1250" s="21">
        <f t="shared" si="119"/>
        <v>0</v>
      </c>
      <c r="AG1250" s="21">
        <f ca="1">SUMIFS(AF$2:AF1250,D$2:D1250,D1250)</f>
        <v>1079</v>
      </c>
    </row>
    <row r="1251" spans="1:33" hidden="1" x14ac:dyDescent="0.35">
      <c r="A1251" s="21">
        <f>IF(ISBLANK(B1251),"",COUNTIF(B$2:B1251,B1251))-1</f>
        <v>46</v>
      </c>
      <c r="B1251" s="27">
        <v>8</v>
      </c>
      <c r="C1251" s="10">
        <f>VLOOKUP($A1251+IF($A1251=0,1,0),Database!$A:$Y,7,FALSE)</f>
        <v>46196.916666666664</v>
      </c>
      <c r="D1251" s="21" t="str">
        <f>VLOOKUP(Pronostics!$B1251,Setup_MPP!$A:$G,3,FALSE)</f>
        <v>Louuiiis</v>
      </c>
      <c r="E1251" s="21" t="str">
        <f>VLOOKUP(Pronostics!$B1251,Setup_MPP!$A:$G,2,FALSE)</f>
        <v>Louis HARLE</v>
      </c>
      <c r="F1251" s="21" t="str">
        <f>VLOOKUP($B1251,Setup_MPP!$A:$E,4,FALSE)</f>
        <v>#EEF7B1</v>
      </c>
      <c r="G1251" s="21" t="str">
        <f>VLOOKUP($B1251,Setup_MPP!$A:$E,5,FALSE)</f>
        <v>#C1CB7D</v>
      </c>
      <c r="H1251" s="21" t="str">
        <f>IFERROR(IF(AND(A1251&gt;=1,A1251&lt;=104),VLOOKUP($A1251,Location!$A:$J,6,FALSE),IF(A1251=0,"Avant l'ouverture",IF(OR(A1251=105,A1251=106),"Bonus"))),"")</f>
        <v>Tour 2</v>
      </c>
      <c r="I1251" s="21" t="str">
        <f>IF(LEFT(H1251,4)="Tour",VLOOKUP(A1251,Database!$A:$C,3,FALSE),"")</f>
        <v>L</v>
      </c>
      <c r="J1251" s="21" t="str">
        <f>VLOOKUP($A1251,Location!$A:$J,7,FALSE)</f>
        <v>Angleterre</v>
      </c>
      <c r="K1251" s="21" t="str">
        <f>IFERROR(VLOOKUP(J1251,Setup_Team!$B:$C,2,FALSE), "TDB")</f>
        <v>ENG</v>
      </c>
      <c r="L1251" s="21" t="str">
        <f>VLOOKUP($A1251,Location!$A:$J,8,FALSE)</f>
        <v>Ghana</v>
      </c>
      <c r="M1251" s="21" t="str">
        <f>IFERROR(VLOOKUP(L1251,Setup_Team!$B:$C,2,FALSE), "TDB")</f>
        <v>GHA</v>
      </c>
      <c r="N1251" s="21" t="str">
        <f>VLOOKUP($A1251,Location!$A:$J,9,FALSE)</f>
        <v>Foxborough</v>
      </c>
      <c r="O1251" s="21" t="str">
        <f>VLOOKUP($A1251,Location!$A:$J,10,FALSE)</f>
        <v>Gillette Stadium</v>
      </c>
      <c r="P1251" s="27">
        <v>2</v>
      </c>
      <c r="Q1251" s="27">
        <v>0</v>
      </c>
      <c r="R1251" s="27" t="str">
        <f t="shared" si="115"/>
        <v>2-0</v>
      </c>
      <c r="S1251" s="21">
        <v>0</v>
      </c>
      <c r="T1251" s="20">
        <f>VLOOKUP($A1251,Database!$A:$Y,10,FALSE)</f>
        <v>44</v>
      </c>
      <c r="U1251" s="20">
        <f>VLOOKUP($A1251,Database!$A:$Y,11,FALSE)</f>
        <v>127</v>
      </c>
      <c r="V1251" s="20">
        <f>VLOOKUP($A1251,Database!$A:$Y,12,FALSE)</f>
        <v>162</v>
      </c>
      <c r="W1251" s="20" t="str">
        <f>VLOOKUP(A1251,Database!A:M,13,FALSE)</f>
        <v>Terminé</v>
      </c>
      <c r="X1251" s="20">
        <f>VLOOKUP($A1251,Database!$A:$Y,20,FALSE)</f>
        <v>0</v>
      </c>
      <c r="Y1251" s="20">
        <f>VLOOKUP($A1251,Database!$A:$Y,21,FALSE)</f>
        <v>0</v>
      </c>
      <c r="Z1251" s="20">
        <f t="shared" si="114"/>
        <v>0</v>
      </c>
      <c r="AA1251" s="20">
        <f t="shared" si="116"/>
        <v>0</v>
      </c>
      <c r="AB1251" s="20">
        <f t="shared" ca="1" si="117"/>
        <v>0</v>
      </c>
      <c r="AC1251" s="20">
        <f t="shared" ca="1" si="118"/>
        <v>0</v>
      </c>
      <c r="AD1251" s="20" t="str">
        <f ca="1">IF(AC1251=0,"",IF(OR(ISBLANK(P1251),ISBLANK(Q1251)),"",IF(ISBLANK(VLOOKUP(A1251,Database!A:AA,22,FALSE)),"",VLOOKUP(A1251,Database!A:AA,22,FALSE))))</f>
        <v/>
      </c>
      <c r="AE1251" s="20">
        <f ca="1">IFERROR(
   IF(
     OR(ISBLANK(P1251),ISBLANK(Q1251)),
     "",
     IF(
       AND(AB1251&lt;&gt;"",OR(W1251="Terminé",W1251="En cours")),
       VLOOKUP(AD1251,Setup_ScoreExactBonus!A:D,4,FALSE),
       0
     )),
  0)</f>
        <v>0</v>
      </c>
      <c r="AF1251" s="21">
        <f t="shared" ca="1" si="119"/>
        <v>0</v>
      </c>
      <c r="AG1251" s="21">
        <f ca="1">SUMIFS(AF$2:AF1251,D$2:D1251,D1251)</f>
        <v>1430</v>
      </c>
    </row>
    <row r="1252" spans="1:33" x14ac:dyDescent="0.35">
      <c r="A1252" s="21">
        <f>IF(ISBLANK(B1252),"",COUNTIF(B$2:B1252,B1252))-1</f>
        <v>46</v>
      </c>
      <c r="B1252" s="27">
        <v>9</v>
      </c>
      <c r="C1252" s="10">
        <f>VLOOKUP($A1252+IF($A1252=0,1,0),Database!$A:$Y,7,FALSE)</f>
        <v>46196.916666666664</v>
      </c>
      <c r="D1252" s="21" t="str">
        <f>VLOOKUP(Pronostics!$B1252,Setup_MPP!$A:$G,3,FALSE)</f>
        <v>Aurelien_dpq</v>
      </c>
      <c r="E1252" s="21" t="str">
        <f>VLOOKUP(Pronostics!$B1252,Setup_MPP!$A:$G,2,FALSE)</f>
        <v>Aurélien DE POULPIQUET</v>
      </c>
      <c r="F1252" s="21" t="str">
        <f>VLOOKUP($B1252,Setup_MPP!$A:$E,4,FALSE)</f>
        <v>#F4EA9D</v>
      </c>
      <c r="G1252" s="21" t="str">
        <f>VLOOKUP($B1252,Setup_MPP!$A:$E,5,FALSE)</f>
        <v>#D2C458</v>
      </c>
      <c r="H1252" s="21" t="str">
        <f>IFERROR(IF(AND(A1252&gt;=1,A1252&lt;=104),VLOOKUP($A1252,Location!$A:$J,6,FALSE),IF(A1252=0,"Avant l'ouverture",IF(OR(A1252=105,A1252=106),"Bonus"))),"")</f>
        <v>Tour 2</v>
      </c>
      <c r="I1252" s="21" t="str">
        <f>IF(LEFT(H1252,4)="Tour",VLOOKUP(A1252,Database!$A:$C,3,FALSE),"")</f>
        <v>L</v>
      </c>
      <c r="J1252" s="21" t="str">
        <f>VLOOKUP($A1252,Location!$A:$J,7,FALSE)</f>
        <v>Angleterre</v>
      </c>
      <c r="K1252" s="21" t="str">
        <f>IFERROR(VLOOKUP(J1252,Setup_Team!$B:$C,2,FALSE), "TDB")</f>
        <v>ENG</v>
      </c>
      <c r="L1252" s="21" t="str">
        <f>VLOOKUP($A1252,Location!$A:$J,8,FALSE)</f>
        <v>Ghana</v>
      </c>
      <c r="M1252" s="21" t="str">
        <f>IFERROR(VLOOKUP(L1252,Setup_Team!$B:$C,2,FALSE), "TDB")</f>
        <v>GHA</v>
      </c>
      <c r="N1252" s="21" t="str">
        <f>VLOOKUP($A1252,Location!$A:$J,9,FALSE)</f>
        <v>Foxborough</v>
      </c>
      <c r="O1252" s="21" t="str">
        <f>VLOOKUP($A1252,Location!$A:$J,10,FALSE)</f>
        <v>Gillette Stadium</v>
      </c>
      <c r="P1252" s="27">
        <v>3</v>
      </c>
      <c r="Q1252" s="27">
        <v>1</v>
      </c>
      <c r="R1252" s="27" t="str">
        <f t="shared" si="115"/>
        <v>3-1</v>
      </c>
      <c r="S1252" s="21">
        <v>0</v>
      </c>
      <c r="T1252" s="20">
        <f>VLOOKUP($A1252,Database!$A:$Y,10,FALSE)</f>
        <v>44</v>
      </c>
      <c r="U1252" s="20">
        <f>VLOOKUP($A1252,Database!$A:$Y,11,FALSE)</f>
        <v>127</v>
      </c>
      <c r="V1252" s="20">
        <f>VLOOKUP($A1252,Database!$A:$Y,12,FALSE)</f>
        <v>162</v>
      </c>
      <c r="W1252" s="20" t="str">
        <f>VLOOKUP(A1252,Database!A:M,13,FALSE)</f>
        <v>Terminé</v>
      </c>
      <c r="X1252" s="20">
        <f>VLOOKUP($A1252,Database!$A:$Y,20,FALSE)</f>
        <v>0</v>
      </c>
      <c r="Y1252" s="20">
        <f>VLOOKUP($A1252,Database!$A:$Y,21,FALSE)</f>
        <v>0</v>
      </c>
      <c r="Z1252" s="20">
        <f t="shared" si="114"/>
        <v>0</v>
      </c>
      <c r="AA1252" s="20">
        <f t="shared" si="116"/>
        <v>0</v>
      </c>
      <c r="AB1252" s="20">
        <f t="shared" ca="1" si="117"/>
        <v>0</v>
      </c>
      <c r="AC1252" s="20">
        <f t="shared" ca="1" si="118"/>
        <v>0</v>
      </c>
      <c r="AD1252" s="20" t="str">
        <f ca="1">IF(AC1252=0,"",IF(OR(ISBLANK(P1252),ISBLANK(Q1252)),"",IF(ISBLANK(VLOOKUP(A1252,Database!A:AA,22,FALSE)),"",VLOOKUP(A1252,Database!A:AA,22,FALSE))))</f>
        <v/>
      </c>
      <c r="AE1252" s="20">
        <f ca="1">IFERROR(
   IF(
     OR(ISBLANK(P1252),ISBLANK(Q1252)),
     "",
     IF(
       AND(AB1252&lt;&gt;"",OR(W1252="Terminé",W1252="En cours")),
       VLOOKUP(AD1252,Setup_ScoreExactBonus!A:D,4,FALSE),
       0
     )),
  0)</f>
        <v>0</v>
      </c>
      <c r="AF1252" s="21">
        <f t="shared" ca="1" si="119"/>
        <v>0</v>
      </c>
      <c r="AG1252" s="21">
        <f ca="1">SUMIFS(AF$2:AF1252,D$2:D1252,D1252)</f>
        <v>1719</v>
      </c>
    </row>
    <row r="1253" spans="1:33" hidden="1" x14ac:dyDescent="0.35">
      <c r="A1253" s="21">
        <f>IF(ISBLANK(B1253),"",COUNTIF(B$2:B1253,B1253))-1</f>
        <v>46</v>
      </c>
      <c r="B1253" s="27">
        <v>10</v>
      </c>
      <c r="C1253" s="10">
        <f>VLOOKUP($A1253+IF($A1253=0,1,0),Database!$A:$Y,7,FALSE)</f>
        <v>46196.916666666664</v>
      </c>
      <c r="D1253" s="21" t="str">
        <f>VLOOKUP(Pronostics!$B1253,Setup_MPP!$A:$G,3,FALSE)</f>
        <v>RandomPaul</v>
      </c>
      <c r="E1253" s="21" t="str">
        <f>VLOOKUP(Pronostics!$B1253,Setup_MPP!$A:$G,2,FALSE)</f>
        <v>Paul MONTESINOS</v>
      </c>
      <c r="F1253" s="21" t="str">
        <f>VLOOKUP($B1253,Setup_MPP!$A:$E,4,FALSE)</f>
        <v>#C4B0FF</v>
      </c>
      <c r="G1253" s="21" t="str">
        <f>VLOOKUP($B1253,Setup_MPP!$A:$E,5,FALSE)</f>
        <v>#7F66C8</v>
      </c>
      <c r="H1253" s="21" t="str">
        <f>IFERROR(IF(AND(A1253&gt;=1,A1253&lt;=104),VLOOKUP($A1253,Location!$A:$J,6,FALSE),IF(A1253=0,"Avant l'ouverture",IF(OR(A1253=105,A1253=106),"Bonus"))),"")</f>
        <v>Tour 2</v>
      </c>
      <c r="I1253" s="21" t="str">
        <f>IF(LEFT(H1253,4)="Tour",VLOOKUP(A1253,Database!$A:$C,3,FALSE),"")</f>
        <v>L</v>
      </c>
      <c r="J1253" s="21" t="str">
        <f>VLOOKUP($A1253,Location!$A:$J,7,FALSE)</f>
        <v>Angleterre</v>
      </c>
      <c r="K1253" s="21" t="str">
        <f>IFERROR(VLOOKUP(J1253,Setup_Team!$B:$C,2,FALSE), "TDB")</f>
        <v>ENG</v>
      </c>
      <c r="L1253" s="21" t="str">
        <f>VLOOKUP($A1253,Location!$A:$J,8,FALSE)</f>
        <v>Ghana</v>
      </c>
      <c r="M1253" s="21" t="str">
        <f>IFERROR(VLOOKUP(L1253,Setup_Team!$B:$C,2,FALSE), "TDB")</f>
        <v>GHA</v>
      </c>
      <c r="N1253" s="21" t="str">
        <f>VLOOKUP($A1253,Location!$A:$J,9,FALSE)</f>
        <v>Foxborough</v>
      </c>
      <c r="O1253" s="21" t="str">
        <f>VLOOKUP($A1253,Location!$A:$J,10,FALSE)</f>
        <v>Gillette Stadium</v>
      </c>
      <c r="P1253" s="27">
        <v>5</v>
      </c>
      <c r="Q1253" s="27">
        <v>0</v>
      </c>
      <c r="R1253" s="27" t="str">
        <f t="shared" si="115"/>
        <v>5-0</v>
      </c>
      <c r="S1253" s="21">
        <v>0</v>
      </c>
      <c r="T1253" s="20">
        <f>VLOOKUP($A1253,Database!$A:$Y,10,FALSE)</f>
        <v>44</v>
      </c>
      <c r="U1253" s="20">
        <f>VLOOKUP($A1253,Database!$A:$Y,11,FALSE)</f>
        <v>127</v>
      </c>
      <c r="V1253" s="20">
        <f>VLOOKUP($A1253,Database!$A:$Y,12,FALSE)</f>
        <v>162</v>
      </c>
      <c r="W1253" s="20" t="str">
        <f>VLOOKUP(A1253,Database!A:M,13,FALSE)</f>
        <v>Terminé</v>
      </c>
      <c r="X1253" s="20">
        <f>VLOOKUP($A1253,Database!$A:$Y,20,FALSE)</f>
        <v>0</v>
      </c>
      <c r="Y1253" s="20">
        <f>VLOOKUP($A1253,Database!$A:$Y,21,FALSE)</f>
        <v>0</v>
      </c>
      <c r="Z1253" s="20">
        <f t="shared" si="114"/>
        <v>0</v>
      </c>
      <c r="AA1253" s="20">
        <f t="shared" si="116"/>
        <v>0</v>
      </c>
      <c r="AB1253" s="20">
        <f t="shared" ca="1" si="117"/>
        <v>0</v>
      </c>
      <c r="AC1253" s="20">
        <f t="shared" ca="1" si="118"/>
        <v>0</v>
      </c>
      <c r="AD1253" s="20" t="str">
        <f ca="1">IF(AC1253=0,"",IF(OR(ISBLANK(P1253),ISBLANK(Q1253)),"",IF(ISBLANK(VLOOKUP(A1253,Database!A:AA,22,FALSE)),"",VLOOKUP(A1253,Database!A:AA,22,FALSE))))</f>
        <v/>
      </c>
      <c r="AE1253" s="20">
        <f ca="1">IFERROR(
   IF(
     OR(ISBLANK(P1253),ISBLANK(Q1253)),
     "",
     IF(
       AND(AB1253&lt;&gt;"",OR(W1253="Terminé",W1253="En cours")),
       VLOOKUP(AD1253,Setup_ScoreExactBonus!A:D,4,FALSE),
       0
     )),
  0)</f>
        <v>0</v>
      </c>
      <c r="AF1253" s="21">
        <f t="shared" ca="1" si="119"/>
        <v>0</v>
      </c>
      <c r="AG1253" s="21">
        <f ca="1">SUMIFS(AF$2:AF1253,D$2:D1253,D1253)</f>
        <v>1576</v>
      </c>
    </row>
    <row r="1254" spans="1:33" hidden="1" x14ac:dyDescent="0.35">
      <c r="A1254" s="21">
        <f>IF(ISBLANK(B1254),"",COUNTIF(B$2:B1254,B1254))-1</f>
        <v>46</v>
      </c>
      <c r="B1254" s="27">
        <v>11</v>
      </c>
      <c r="C1254" s="10">
        <f>VLOOKUP($A1254+IF($A1254=0,1,0),Database!$A:$Y,7,FALSE)</f>
        <v>46196.916666666664</v>
      </c>
      <c r="D1254" s="21" t="str">
        <f>VLOOKUP(Pronostics!$B1254,Setup_MPP!$A:$G,3,FALSE)</f>
        <v>Kinsley91</v>
      </c>
      <c r="E1254" s="21" t="str">
        <f>VLOOKUP(Pronostics!$B1254,Setup_MPP!$A:$G,2,FALSE)</f>
        <v>Kinsley ROQUE</v>
      </c>
      <c r="F1254" s="21" t="str">
        <f>VLOOKUP($B1254,Setup_MPP!$A:$E,4,FALSE)</f>
        <v>#CBEBBA</v>
      </c>
      <c r="G1254" s="21" t="str">
        <f>VLOOKUP($B1254,Setup_MPP!$A:$E,5,FALSE)</f>
        <v>#70BC6E</v>
      </c>
      <c r="H1254" s="21" t="str">
        <f>IFERROR(IF(AND(A1254&gt;=1,A1254&lt;=104),VLOOKUP($A1254,Location!$A:$J,6,FALSE),IF(A1254=0,"Avant l'ouverture",IF(OR(A1254=105,A1254=106),"Bonus"))),"")</f>
        <v>Tour 2</v>
      </c>
      <c r="I1254" s="21" t="str">
        <f>IF(LEFT(H1254,4)="Tour",VLOOKUP(A1254,Database!$A:$C,3,FALSE),"")</f>
        <v>L</v>
      </c>
      <c r="J1254" s="21" t="str">
        <f>VLOOKUP($A1254,Location!$A:$J,7,FALSE)</f>
        <v>Angleterre</v>
      </c>
      <c r="K1254" s="21" t="str">
        <f>IFERROR(VLOOKUP(J1254,Setup_Team!$B:$C,2,FALSE), "TDB")</f>
        <v>ENG</v>
      </c>
      <c r="L1254" s="21" t="str">
        <f>VLOOKUP($A1254,Location!$A:$J,8,FALSE)</f>
        <v>Ghana</v>
      </c>
      <c r="M1254" s="21" t="str">
        <f>IFERROR(VLOOKUP(L1254,Setup_Team!$B:$C,2,FALSE), "TDB")</f>
        <v>GHA</v>
      </c>
      <c r="N1254" s="21" t="str">
        <f>VLOOKUP($A1254,Location!$A:$J,9,FALSE)</f>
        <v>Foxborough</v>
      </c>
      <c r="O1254" s="21" t="str">
        <f>VLOOKUP($A1254,Location!$A:$J,10,FALSE)</f>
        <v>Gillette Stadium</v>
      </c>
      <c r="P1254" s="27">
        <v>3</v>
      </c>
      <c r="Q1254" s="27">
        <v>1</v>
      </c>
      <c r="R1254" s="27" t="str">
        <f t="shared" si="115"/>
        <v>3-1</v>
      </c>
      <c r="S1254" s="21">
        <v>0</v>
      </c>
      <c r="T1254" s="20">
        <f>VLOOKUP($A1254,Database!$A:$Y,10,FALSE)</f>
        <v>44</v>
      </c>
      <c r="U1254" s="20">
        <f>VLOOKUP($A1254,Database!$A:$Y,11,FALSE)</f>
        <v>127</v>
      </c>
      <c r="V1254" s="20">
        <f>VLOOKUP($A1254,Database!$A:$Y,12,FALSE)</f>
        <v>162</v>
      </c>
      <c r="W1254" s="20" t="str">
        <f>VLOOKUP(A1254,Database!A:M,13,FALSE)</f>
        <v>Terminé</v>
      </c>
      <c r="X1254" s="20">
        <f>VLOOKUP($A1254,Database!$A:$Y,20,FALSE)</f>
        <v>0</v>
      </c>
      <c r="Y1254" s="20">
        <f>VLOOKUP($A1254,Database!$A:$Y,21,FALSE)</f>
        <v>0</v>
      </c>
      <c r="Z1254" s="20">
        <f t="shared" si="114"/>
        <v>0</v>
      </c>
      <c r="AA1254" s="20">
        <f t="shared" si="116"/>
        <v>0</v>
      </c>
      <c r="AB1254" s="20">
        <f t="shared" ca="1" si="117"/>
        <v>0</v>
      </c>
      <c r="AC1254" s="20">
        <f t="shared" ca="1" si="118"/>
        <v>0</v>
      </c>
      <c r="AD1254" s="20" t="str">
        <f ca="1">IF(AC1254=0,"",IF(OR(ISBLANK(P1254),ISBLANK(Q1254)),"",IF(ISBLANK(VLOOKUP(A1254,Database!A:AA,22,FALSE)),"",VLOOKUP(A1254,Database!A:AA,22,FALSE))))</f>
        <v/>
      </c>
      <c r="AE1254" s="20">
        <f ca="1">IFERROR(
   IF(
     OR(ISBLANK(P1254),ISBLANK(Q1254)),
     "",
     IF(
       AND(AB1254&lt;&gt;"",OR(W1254="Terminé",W1254="En cours")),
       VLOOKUP(AD1254,Setup_ScoreExactBonus!A:D,4,FALSE),
       0
     )),
  0)</f>
        <v>0</v>
      </c>
      <c r="AF1254" s="21">
        <f t="shared" ca="1" si="119"/>
        <v>0</v>
      </c>
      <c r="AG1254" s="21">
        <f ca="1">SUMIFS(AF$2:AF1254,D$2:D1254,D1254)</f>
        <v>1987</v>
      </c>
    </row>
    <row r="1255" spans="1:33" hidden="1" x14ac:dyDescent="0.35">
      <c r="A1255" s="21">
        <f>IF(ISBLANK(B1255),"",COUNTIF(B$2:B1255,B1255))-1</f>
        <v>46</v>
      </c>
      <c r="B1255" s="27">
        <v>12</v>
      </c>
      <c r="C1255" s="10">
        <f>VLOOKUP($A1255+IF($A1255=0,1,0),Database!$A:$Y,7,FALSE)</f>
        <v>46196.916666666664</v>
      </c>
      <c r="D1255" s="21" t="str">
        <f>VLOOKUP(Pronostics!$B1255,Setup_MPP!$A:$G,3,FALSE)</f>
        <v>Jaouad1</v>
      </c>
      <c r="E1255" s="21" t="str">
        <f>VLOOKUP(Pronostics!$B1255,Setup_MPP!$A:$G,2,FALSE)</f>
        <v>Jaouad SETTI</v>
      </c>
      <c r="F1255" s="21" t="str">
        <f>VLOOKUP($B1255,Setup_MPP!$A:$E,4,FALSE)</f>
        <v>#C2D4FF</v>
      </c>
      <c r="G1255" s="21" t="str">
        <f>VLOOKUP($B1255,Setup_MPP!$A:$E,5,FALSE)</f>
        <v>#6586D5</v>
      </c>
      <c r="H1255" s="21" t="str">
        <f>IFERROR(IF(AND(A1255&gt;=1,A1255&lt;=104),VLOOKUP($A1255,Location!$A:$J,6,FALSE),IF(A1255=0,"Avant l'ouverture",IF(OR(A1255=105,A1255=106),"Bonus"))),"")</f>
        <v>Tour 2</v>
      </c>
      <c r="I1255" s="21" t="str">
        <f>IF(LEFT(H1255,4)="Tour",VLOOKUP(A1255,Database!$A:$C,3,FALSE),"")</f>
        <v>L</v>
      </c>
      <c r="J1255" s="21" t="str">
        <f>VLOOKUP($A1255,Location!$A:$J,7,FALSE)</f>
        <v>Angleterre</v>
      </c>
      <c r="K1255" s="21" t="str">
        <f>IFERROR(VLOOKUP(J1255,Setup_Team!$B:$C,2,FALSE), "TDB")</f>
        <v>ENG</v>
      </c>
      <c r="L1255" s="21" t="str">
        <f>VLOOKUP($A1255,Location!$A:$J,8,FALSE)</f>
        <v>Ghana</v>
      </c>
      <c r="M1255" s="21" t="str">
        <f>IFERROR(VLOOKUP(L1255,Setup_Team!$B:$C,2,FALSE), "TDB")</f>
        <v>GHA</v>
      </c>
      <c r="N1255" s="21" t="str">
        <f>VLOOKUP($A1255,Location!$A:$J,9,FALSE)</f>
        <v>Foxborough</v>
      </c>
      <c r="O1255" s="21" t="str">
        <f>VLOOKUP($A1255,Location!$A:$J,10,FALSE)</f>
        <v>Gillette Stadium</v>
      </c>
      <c r="P1255" s="27">
        <v>2</v>
      </c>
      <c r="Q1255" s="27">
        <v>0</v>
      </c>
      <c r="R1255" s="27" t="str">
        <f t="shared" si="115"/>
        <v>2-0</v>
      </c>
      <c r="S1255" s="21">
        <v>0</v>
      </c>
      <c r="T1255" s="20">
        <f>VLOOKUP($A1255,Database!$A:$Y,10,FALSE)</f>
        <v>44</v>
      </c>
      <c r="U1255" s="20">
        <f>VLOOKUP($A1255,Database!$A:$Y,11,FALSE)</f>
        <v>127</v>
      </c>
      <c r="V1255" s="20">
        <f>VLOOKUP($A1255,Database!$A:$Y,12,FALSE)</f>
        <v>162</v>
      </c>
      <c r="W1255" s="20" t="str">
        <f>VLOOKUP(A1255,Database!A:M,13,FALSE)</f>
        <v>Terminé</v>
      </c>
      <c r="X1255" s="20">
        <f>VLOOKUP($A1255,Database!$A:$Y,20,FALSE)</f>
        <v>0</v>
      </c>
      <c r="Y1255" s="20">
        <f>VLOOKUP($A1255,Database!$A:$Y,21,FALSE)</f>
        <v>0</v>
      </c>
      <c r="Z1255" s="20">
        <f t="shared" si="114"/>
        <v>0</v>
      </c>
      <c r="AA1255" s="20">
        <f t="shared" si="116"/>
        <v>0</v>
      </c>
      <c r="AB1255" s="20">
        <f t="shared" ca="1" si="117"/>
        <v>0</v>
      </c>
      <c r="AC1255" s="20">
        <f t="shared" ca="1" si="118"/>
        <v>0</v>
      </c>
      <c r="AD1255" s="20" t="str">
        <f ca="1">IF(AC1255=0,"",IF(OR(ISBLANK(P1255),ISBLANK(Q1255)),"",IF(ISBLANK(VLOOKUP(A1255,Database!A:AA,22,FALSE)),"",VLOOKUP(A1255,Database!A:AA,22,FALSE))))</f>
        <v/>
      </c>
      <c r="AE1255" s="20">
        <f ca="1">IFERROR(
   IF(
     OR(ISBLANK(P1255),ISBLANK(Q1255)),
     "",
     IF(
       AND(AB1255&lt;&gt;"",OR(W1255="Terminé",W1255="En cours")),
       VLOOKUP(AD1255,Setup_ScoreExactBonus!A:D,4,FALSE),
       0
     )),
  0)</f>
        <v>0</v>
      </c>
      <c r="AF1255" s="21">
        <f t="shared" ca="1" si="119"/>
        <v>0</v>
      </c>
      <c r="AG1255" s="21">
        <f ca="1">SUMIFS(AF$2:AF1255,D$2:D1255,D1255)</f>
        <v>1875</v>
      </c>
    </row>
    <row r="1256" spans="1:33" hidden="1" x14ac:dyDescent="0.35">
      <c r="A1256" s="21">
        <f>IF(ISBLANK(B1256),"",COUNTIF(B$2:B1256,B1256))-1</f>
        <v>46</v>
      </c>
      <c r="B1256" s="27">
        <v>13</v>
      </c>
      <c r="C1256" s="10">
        <f>VLOOKUP($A1256+IF($A1256=0,1,0),Database!$A:$Y,7,FALSE)</f>
        <v>46196.916666666664</v>
      </c>
      <c r="D1256" s="21" t="str">
        <f>VLOOKUP(Pronostics!$B1256,Setup_MPP!$A:$G,3,FALSE)</f>
        <v>Julien_I</v>
      </c>
      <c r="E1256" s="21" t="str">
        <f>VLOOKUP(Pronostics!$B1256,Setup_MPP!$A:$G,2,FALSE)</f>
        <v>Julien INGE</v>
      </c>
      <c r="F1256" s="21" t="str">
        <f>VLOOKUP($B1256,Setup_MPP!$A:$E,4,FALSE)</f>
        <v>#C1E0EF</v>
      </c>
      <c r="G1256" s="21" t="str">
        <f>VLOOKUP($B1256,Setup_MPP!$A:$E,5,FALSE)</f>
        <v>#4F91B2</v>
      </c>
      <c r="H1256" s="21" t="str">
        <f>IFERROR(IF(AND(A1256&gt;=1,A1256&lt;=104),VLOOKUP($A1256,Location!$A:$J,6,FALSE),IF(A1256=0,"Avant l'ouverture",IF(OR(A1256=105,A1256=106),"Bonus"))),"")</f>
        <v>Tour 2</v>
      </c>
      <c r="I1256" s="21" t="str">
        <f>IF(LEFT(H1256,4)="Tour",VLOOKUP(A1256,Database!$A:$C,3,FALSE),"")</f>
        <v>L</v>
      </c>
      <c r="J1256" s="21" t="str">
        <f>VLOOKUP($A1256,Location!$A:$J,7,FALSE)</f>
        <v>Angleterre</v>
      </c>
      <c r="K1256" s="21" t="str">
        <f>IFERROR(VLOOKUP(J1256,Setup_Team!$B:$C,2,FALSE), "TDB")</f>
        <v>ENG</v>
      </c>
      <c r="L1256" s="21" t="str">
        <f>VLOOKUP($A1256,Location!$A:$J,8,FALSE)</f>
        <v>Ghana</v>
      </c>
      <c r="M1256" s="21" t="str">
        <f>IFERROR(VLOOKUP(L1256,Setup_Team!$B:$C,2,FALSE), "TDB")</f>
        <v>GHA</v>
      </c>
      <c r="N1256" s="21" t="str">
        <f>VLOOKUP($A1256,Location!$A:$J,9,FALSE)</f>
        <v>Foxborough</v>
      </c>
      <c r="O1256" s="21" t="str">
        <f>VLOOKUP($A1256,Location!$A:$J,10,FALSE)</f>
        <v>Gillette Stadium</v>
      </c>
      <c r="P1256" s="27">
        <v>2</v>
      </c>
      <c r="Q1256" s="27">
        <v>1</v>
      </c>
      <c r="R1256" s="27" t="str">
        <f t="shared" si="115"/>
        <v>2-1</v>
      </c>
      <c r="S1256" s="21">
        <v>0</v>
      </c>
      <c r="T1256" s="20">
        <f>VLOOKUP($A1256,Database!$A:$Y,10,FALSE)</f>
        <v>44</v>
      </c>
      <c r="U1256" s="20">
        <f>VLOOKUP($A1256,Database!$A:$Y,11,FALSE)</f>
        <v>127</v>
      </c>
      <c r="V1256" s="20">
        <f>VLOOKUP($A1256,Database!$A:$Y,12,FALSE)</f>
        <v>162</v>
      </c>
      <c r="W1256" s="20" t="str">
        <f>VLOOKUP(A1256,Database!A:M,13,FALSE)</f>
        <v>Terminé</v>
      </c>
      <c r="X1256" s="20">
        <f>VLOOKUP($A1256,Database!$A:$Y,20,FALSE)</f>
        <v>0</v>
      </c>
      <c r="Y1256" s="20">
        <f>VLOOKUP($A1256,Database!$A:$Y,21,FALSE)</f>
        <v>0</v>
      </c>
      <c r="Z1256" s="20">
        <f t="shared" si="114"/>
        <v>0</v>
      </c>
      <c r="AA1256" s="20">
        <f t="shared" si="116"/>
        <v>0</v>
      </c>
      <c r="AB1256" s="20">
        <f t="shared" ca="1" si="117"/>
        <v>0</v>
      </c>
      <c r="AC1256" s="20">
        <f t="shared" ca="1" si="118"/>
        <v>0</v>
      </c>
      <c r="AD1256" s="20" t="str">
        <f ca="1">IF(AC1256=0,"",IF(OR(ISBLANK(P1256),ISBLANK(Q1256)),"",IF(ISBLANK(VLOOKUP(A1256,Database!A:AA,22,FALSE)),"",VLOOKUP(A1256,Database!A:AA,22,FALSE))))</f>
        <v/>
      </c>
      <c r="AE1256" s="20">
        <f ca="1">IFERROR(
   IF(
     OR(ISBLANK(P1256),ISBLANK(Q1256)),
     "",
     IF(
       AND(AB1256&lt;&gt;"",OR(W1256="Terminé",W1256="En cours")),
       VLOOKUP(AD1256,Setup_ScoreExactBonus!A:D,4,FALSE),
       0
     )),
  0)</f>
        <v>0</v>
      </c>
      <c r="AF1256" s="21">
        <f t="shared" ca="1" si="119"/>
        <v>0</v>
      </c>
      <c r="AG1256" s="21">
        <f ca="1">SUMIFS(AF$2:AF1256,D$2:D1256,D1256)</f>
        <v>1938</v>
      </c>
    </row>
    <row r="1257" spans="1:33" hidden="1" x14ac:dyDescent="0.35">
      <c r="A1257" s="21">
        <f>IF(ISBLANK(B1257),"",COUNTIF(B$2:B1257,B1257))-1</f>
        <v>46</v>
      </c>
      <c r="B1257" s="27">
        <v>14</v>
      </c>
      <c r="C1257" s="10">
        <f>VLOOKUP($A1257+IF($A1257=0,1,0),Database!$A:$Y,7,FALSE)</f>
        <v>46196.916666666664</v>
      </c>
      <c r="D1257" s="21" t="str">
        <f>VLOOKUP(Pronostics!$B1257,Setup_MPP!$A:$G,3,FALSE)</f>
        <v>MarieEYT</v>
      </c>
      <c r="E1257" s="21" t="str">
        <f>VLOOKUP(Pronostics!$B1257,Setup_MPP!$A:$G,2,FALSE)</f>
        <v>Marie EXBRAYAT</v>
      </c>
      <c r="F1257" s="21" t="str">
        <f>VLOOKUP($B1257,Setup_MPP!$A:$E,4,FALSE)</f>
        <v>#FFAFD2</v>
      </c>
      <c r="G1257" s="21" t="str">
        <f>VLOOKUP($B1257,Setup_MPP!$A:$E,5,FALSE)</f>
        <v>#F2589B</v>
      </c>
      <c r="H1257" s="21" t="str">
        <f>IFERROR(IF(AND(A1257&gt;=1,A1257&lt;=104),VLOOKUP($A1257,Location!$A:$J,6,FALSE),IF(A1257=0,"Avant l'ouverture",IF(OR(A1257=105,A1257=106),"Bonus"))),"")</f>
        <v>Tour 2</v>
      </c>
      <c r="I1257" s="21" t="str">
        <f>IF(LEFT(H1257,4)="Tour",VLOOKUP(A1257,Database!$A:$C,3,FALSE),"")</f>
        <v>L</v>
      </c>
      <c r="J1257" s="21" t="str">
        <f>VLOOKUP($A1257,Location!$A:$J,7,FALSE)</f>
        <v>Angleterre</v>
      </c>
      <c r="K1257" s="21" t="str">
        <f>IFERROR(VLOOKUP(J1257,Setup_Team!$B:$C,2,FALSE), "TDB")</f>
        <v>ENG</v>
      </c>
      <c r="L1257" s="21" t="str">
        <f>VLOOKUP($A1257,Location!$A:$J,8,FALSE)</f>
        <v>Ghana</v>
      </c>
      <c r="M1257" s="21" t="str">
        <f>IFERROR(VLOOKUP(L1257,Setup_Team!$B:$C,2,FALSE), "TDB")</f>
        <v>GHA</v>
      </c>
      <c r="N1257" s="21" t="str">
        <f>VLOOKUP($A1257,Location!$A:$J,9,FALSE)</f>
        <v>Foxborough</v>
      </c>
      <c r="O1257" s="21" t="str">
        <f>VLOOKUP($A1257,Location!$A:$J,10,FALSE)</f>
        <v>Gillette Stadium</v>
      </c>
      <c r="P1257" s="27">
        <v>4</v>
      </c>
      <c r="Q1257" s="27">
        <v>1</v>
      </c>
      <c r="R1257" s="27" t="str">
        <f t="shared" si="115"/>
        <v>4-1</v>
      </c>
      <c r="S1257" s="21">
        <v>0</v>
      </c>
      <c r="T1257" s="20">
        <f>VLOOKUP($A1257,Database!$A:$Y,10,FALSE)</f>
        <v>44</v>
      </c>
      <c r="U1257" s="20">
        <f>VLOOKUP($A1257,Database!$A:$Y,11,FALSE)</f>
        <v>127</v>
      </c>
      <c r="V1257" s="20">
        <f>VLOOKUP($A1257,Database!$A:$Y,12,FALSE)</f>
        <v>162</v>
      </c>
      <c r="W1257" s="20" t="str">
        <f>VLOOKUP(A1257,Database!A:M,13,FALSE)</f>
        <v>Terminé</v>
      </c>
      <c r="X1257" s="20">
        <f>VLOOKUP($A1257,Database!$A:$Y,20,FALSE)</f>
        <v>0</v>
      </c>
      <c r="Y1257" s="20">
        <f>VLOOKUP($A1257,Database!$A:$Y,21,FALSE)</f>
        <v>0</v>
      </c>
      <c r="Z1257" s="20">
        <f t="shared" si="114"/>
        <v>0</v>
      </c>
      <c r="AA1257" s="20">
        <f t="shared" si="116"/>
        <v>0</v>
      </c>
      <c r="AB1257" s="20">
        <f t="shared" ca="1" si="117"/>
        <v>0</v>
      </c>
      <c r="AC1257" s="20">
        <f t="shared" ca="1" si="118"/>
        <v>0</v>
      </c>
      <c r="AD1257" s="20" t="str">
        <f ca="1">IF(AC1257=0,"",IF(OR(ISBLANK(P1257),ISBLANK(Q1257)),"",IF(ISBLANK(VLOOKUP(A1257,Database!A:AA,22,FALSE)),"",VLOOKUP(A1257,Database!A:AA,22,FALSE))))</f>
        <v/>
      </c>
      <c r="AE1257" s="20">
        <f ca="1">IFERROR(
   IF(
     OR(ISBLANK(P1257),ISBLANK(Q1257)),
     "",
     IF(
       AND(AB1257&lt;&gt;"",OR(W1257="Terminé",W1257="En cours")),
       VLOOKUP(AD1257,Setup_ScoreExactBonus!A:D,4,FALSE),
       0
     )),
  0)</f>
        <v>0</v>
      </c>
      <c r="AF1257" s="21">
        <f t="shared" ca="1" si="119"/>
        <v>0</v>
      </c>
      <c r="AG1257" s="21">
        <f ca="1">SUMIFS(AF$2:AF1257,D$2:D1257,D1257)</f>
        <v>1786</v>
      </c>
    </row>
    <row r="1258" spans="1:33" hidden="1" x14ac:dyDescent="0.35">
      <c r="A1258" s="21">
        <f>IF(ISBLANK(B1258),"",COUNTIF(B$2:B1258,B1258))-1</f>
        <v>46</v>
      </c>
      <c r="B1258" s="27">
        <v>15</v>
      </c>
      <c r="C1258" s="10">
        <f>VLOOKUP($A1258+IF($A1258=0,1,0),Database!$A:$Y,7,FALSE)</f>
        <v>46196.916666666664</v>
      </c>
      <c r="D1258" s="21" t="str">
        <f>VLOOKUP(Pronostics!$B1258,Setup_MPP!$A:$G,3,FALSE)</f>
        <v>Amino28</v>
      </c>
      <c r="E1258" s="21" t="str">
        <f>VLOOKUP(Pronostics!$B1258,Setup_MPP!$A:$G,2,FALSE)</f>
        <v>Amine ZARROUKI</v>
      </c>
      <c r="F1258" s="21" t="str">
        <f>VLOOKUP($B1258,Setup_MPP!$A:$E,4,FALSE)</f>
        <v>#FF9898</v>
      </c>
      <c r="G1258" s="21" t="str">
        <f>VLOOKUP($B1258,Setup_MPP!$A:$E,5,FALSE)</f>
        <v>#FF5D5D</v>
      </c>
      <c r="H1258" s="21" t="str">
        <f>IFERROR(IF(AND(A1258&gt;=1,A1258&lt;=104),VLOOKUP($A1258,Location!$A:$J,6,FALSE),IF(A1258=0,"Avant l'ouverture",IF(OR(A1258=105,A1258=106),"Bonus"))),"")</f>
        <v>Tour 2</v>
      </c>
      <c r="I1258" s="21" t="str">
        <f>IF(LEFT(H1258,4)="Tour",VLOOKUP(A1258,Database!$A:$C,3,FALSE),"")</f>
        <v>L</v>
      </c>
      <c r="J1258" s="21" t="str">
        <f>VLOOKUP($A1258,Location!$A:$J,7,FALSE)</f>
        <v>Angleterre</v>
      </c>
      <c r="K1258" s="21" t="str">
        <f>IFERROR(VLOOKUP(J1258,Setup_Team!$B:$C,2,FALSE), "TDB")</f>
        <v>ENG</v>
      </c>
      <c r="L1258" s="21" t="str">
        <f>VLOOKUP($A1258,Location!$A:$J,8,FALSE)</f>
        <v>Ghana</v>
      </c>
      <c r="M1258" s="21" t="str">
        <f>IFERROR(VLOOKUP(L1258,Setup_Team!$B:$C,2,FALSE), "TDB")</f>
        <v>GHA</v>
      </c>
      <c r="N1258" s="21" t="str">
        <f>VLOOKUP($A1258,Location!$A:$J,9,FALSE)</f>
        <v>Foxborough</v>
      </c>
      <c r="O1258" s="21" t="str">
        <f>VLOOKUP($A1258,Location!$A:$J,10,FALSE)</f>
        <v>Gillette Stadium</v>
      </c>
      <c r="P1258" s="27">
        <v>4</v>
      </c>
      <c r="Q1258" s="27">
        <v>0</v>
      </c>
      <c r="R1258" s="27" t="str">
        <f t="shared" si="115"/>
        <v>4-0</v>
      </c>
      <c r="S1258" s="21">
        <v>0</v>
      </c>
      <c r="T1258" s="20">
        <f>VLOOKUP($A1258,Database!$A:$Y,10,FALSE)</f>
        <v>44</v>
      </c>
      <c r="U1258" s="20">
        <f>VLOOKUP($A1258,Database!$A:$Y,11,FALSE)</f>
        <v>127</v>
      </c>
      <c r="V1258" s="20">
        <f>VLOOKUP($A1258,Database!$A:$Y,12,FALSE)</f>
        <v>162</v>
      </c>
      <c r="W1258" s="20" t="str">
        <f>VLOOKUP(A1258,Database!A:M,13,FALSE)</f>
        <v>Terminé</v>
      </c>
      <c r="X1258" s="20">
        <f>VLOOKUP($A1258,Database!$A:$Y,20,FALSE)</f>
        <v>0</v>
      </c>
      <c r="Y1258" s="20">
        <f>VLOOKUP($A1258,Database!$A:$Y,21,FALSE)</f>
        <v>0</v>
      </c>
      <c r="Z1258" s="20">
        <f t="shared" si="114"/>
        <v>0</v>
      </c>
      <c r="AA1258" s="20">
        <f t="shared" si="116"/>
        <v>0</v>
      </c>
      <c r="AB1258" s="20">
        <f t="shared" ca="1" si="117"/>
        <v>0</v>
      </c>
      <c r="AC1258" s="20">
        <f t="shared" ca="1" si="118"/>
        <v>0</v>
      </c>
      <c r="AD1258" s="20" t="str">
        <f ca="1">IF(AC1258=0,"",IF(OR(ISBLANK(P1258),ISBLANK(Q1258)),"",IF(ISBLANK(VLOOKUP(A1258,Database!A:AA,22,FALSE)),"",VLOOKUP(A1258,Database!A:AA,22,FALSE))))</f>
        <v/>
      </c>
      <c r="AE1258" s="20">
        <f ca="1">IFERROR(
   IF(
     OR(ISBLANK(P1258),ISBLANK(Q1258)),
     "",
     IF(
       AND(AB1258&lt;&gt;"",OR(W1258="Terminé",W1258="En cours")),
       VLOOKUP(AD1258,Setup_ScoreExactBonus!A:D,4,FALSE),
       0
     )),
  0)</f>
        <v>0</v>
      </c>
      <c r="AF1258" s="21">
        <f t="shared" ca="1" si="119"/>
        <v>0</v>
      </c>
      <c r="AG1258" s="21">
        <f ca="1">SUMIFS(AF$2:AF1258,D$2:D1258,D1258)</f>
        <v>1785</v>
      </c>
    </row>
    <row r="1259" spans="1:33" hidden="1" x14ac:dyDescent="0.35">
      <c r="A1259" s="21">
        <f>IF(ISBLANK(B1259),"",COUNTIF(B$2:B1259,B1259))-1</f>
        <v>46</v>
      </c>
      <c r="B1259" s="27">
        <v>16</v>
      </c>
      <c r="C1259" s="10">
        <f>VLOOKUP($A1259+IF($A1259=0,1,0),Database!$A:$Y,7,FALSE)</f>
        <v>46196.916666666664</v>
      </c>
      <c r="D1259" s="21" t="str">
        <f>VLOOKUP(Pronostics!$B1259,Setup_MPP!$A:$G,3,FALSE)</f>
        <v>RomaLaura</v>
      </c>
      <c r="E1259" s="21" t="str">
        <f>VLOOKUP(Pronostics!$B1259,Setup_MPP!$A:$G,2,FALSE)</f>
        <v>Laura GIULIANO</v>
      </c>
      <c r="F1259" s="21" t="str">
        <f>VLOOKUP($B1259,Setup_MPP!$A:$E,4,FALSE)</f>
        <v>#86A4FE</v>
      </c>
      <c r="G1259" s="21" t="str">
        <f>VLOOKUP($B1259,Setup_MPP!$A:$E,5,FALSE)</f>
        <v>#3769FF</v>
      </c>
      <c r="H1259" s="21" t="str">
        <f>IFERROR(IF(AND(A1259&gt;=1,A1259&lt;=104),VLOOKUP($A1259,Location!$A:$J,6,FALSE),IF(A1259=0,"Avant l'ouverture",IF(OR(A1259=105,A1259=106),"Bonus"))),"")</f>
        <v>Tour 2</v>
      </c>
      <c r="I1259" s="21" t="str">
        <f>IF(LEFT(H1259,4)="Tour",VLOOKUP(A1259,Database!$A:$C,3,FALSE),"")</f>
        <v>L</v>
      </c>
      <c r="J1259" s="21" t="str">
        <f>VLOOKUP($A1259,Location!$A:$J,7,FALSE)</f>
        <v>Angleterre</v>
      </c>
      <c r="K1259" s="21" t="str">
        <f>IFERROR(VLOOKUP(J1259,Setup_Team!$B:$C,2,FALSE), "TDB")</f>
        <v>ENG</v>
      </c>
      <c r="L1259" s="21" t="str">
        <f>VLOOKUP($A1259,Location!$A:$J,8,FALSE)</f>
        <v>Ghana</v>
      </c>
      <c r="M1259" s="21" t="str">
        <f>IFERROR(VLOOKUP(L1259,Setup_Team!$B:$C,2,FALSE), "TDB")</f>
        <v>GHA</v>
      </c>
      <c r="N1259" s="21" t="str">
        <f>VLOOKUP($A1259,Location!$A:$J,9,FALSE)</f>
        <v>Foxborough</v>
      </c>
      <c r="O1259" s="21" t="str">
        <f>VLOOKUP($A1259,Location!$A:$J,10,FALSE)</f>
        <v>Gillette Stadium</v>
      </c>
      <c r="P1259" s="27">
        <v>1</v>
      </c>
      <c r="Q1259" s="27">
        <v>0</v>
      </c>
      <c r="R1259" s="27" t="str">
        <f t="shared" si="115"/>
        <v>1-0</v>
      </c>
      <c r="S1259" s="21">
        <v>0</v>
      </c>
      <c r="T1259" s="20">
        <f>VLOOKUP($A1259,Database!$A:$Y,10,FALSE)</f>
        <v>44</v>
      </c>
      <c r="U1259" s="20">
        <f>VLOOKUP($A1259,Database!$A:$Y,11,FALSE)</f>
        <v>127</v>
      </c>
      <c r="V1259" s="20">
        <f>VLOOKUP($A1259,Database!$A:$Y,12,FALSE)</f>
        <v>162</v>
      </c>
      <c r="W1259" s="20" t="str">
        <f>VLOOKUP(A1259,Database!A:M,13,FALSE)</f>
        <v>Terminé</v>
      </c>
      <c r="X1259" s="20">
        <f>VLOOKUP($A1259,Database!$A:$Y,20,FALSE)</f>
        <v>0</v>
      </c>
      <c r="Y1259" s="20">
        <f>VLOOKUP($A1259,Database!$A:$Y,21,FALSE)</f>
        <v>0</v>
      </c>
      <c r="Z1259" s="20">
        <f t="shared" si="114"/>
        <v>0</v>
      </c>
      <c r="AA1259" s="20">
        <f t="shared" si="116"/>
        <v>0</v>
      </c>
      <c r="AB1259" s="20">
        <f t="shared" ca="1" si="117"/>
        <v>0</v>
      </c>
      <c r="AC1259" s="20">
        <f t="shared" ca="1" si="118"/>
        <v>0</v>
      </c>
      <c r="AD1259" s="20" t="str">
        <f ca="1">IF(AC1259=0,"",IF(OR(ISBLANK(P1259),ISBLANK(Q1259)),"",IF(ISBLANK(VLOOKUP(A1259,Database!A:AA,22,FALSE)),"",VLOOKUP(A1259,Database!A:AA,22,FALSE))))</f>
        <v/>
      </c>
      <c r="AE1259" s="20">
        <f ca="1">IFERROR(
   IF(
     OR(ISBLANK(P1259),ISBLANK(Q1259)),
     "",
     IF(
       AND(AB1259&lt;&gt;"",OR(W1259="Terminé",W1259="En cours")),
       VLOOKUP(AD1259,Setup_ScoreExactBonus!A:D,4,FALSE),
       0
     )),
  0)</f>
        <v>0</v>
      </c>
      <c r="AF1259" s="21">
        <f t="shared" ca="1" si="119"/>
        <v>0</v>
      </c>
      <c r="AG1259" s="21">
        <f ca="1">SUMIFS(AF$2:AF1259,D$2:D1259,D1259)</f>
        <v>1342</v>
      </c>
    </row>
    <row r="1260" spans="1:33" hidden="1" x14ac:dyDescent="0.35">
      <c r="A1260" s="21">
        <f>IF(ISBLANK(B1260),"",COUNTIF(B$2:B1260,B1260))-1</f>
        <v>46</v>
      </c>
      <c r="B1260" s="27">
        <v>17</v>
      </c>
      <c r="C1260" s="10">
        <f>VLOOKUP($A1260+IF($A1260=0,1,0),Database!$A:$Y,7,FALSE)</f>
        <v>46196.916666666664</v>
      </c>
      <c r="D1260" s="21" t="str">
        <f>VLOOKUP(Pronostics!$B1260,Setup_MPP!$A:$G,3,FALSE)</f>
        <v>Julien_cri</v>
      </c>
      <c r="E1260" s="21" t="str">
        <f>VLOOKUP(Pronostics!$B1260,Setup_MPP!$A:$G,2,FALSE)</f>
        <v>Julien CRIMOTEL</v>
      </c>
      <c r="F1260" s="21" t="str">
        <f>VLOOKUP($B1260,Setup_MPP!$A:$E,4,FALSE)</f>
        <v>#FFB0B0</v>
      </c>
      <c r="G1260" s="21" t="str">
        <f>VLOOKUP($B1260,Setup_MPP!$A:$E,5,FALSE)</f>
        <v>#F25757</v>
      </c>
      <c r="H1260" s="21" t="str">
        <f>IFERROR(IF(AND(A1260&gt;=1,A1260&lt;=104),VLOOKUP($A1260,Location!$A:$J,6,FALSE),IF(A1260=0,"Avant l'ouverture",IF(OR(A1260=105,A1260=106),"Bonus"))),"")</f>
        <v>Tour 2</v>
      </c>
      <c r="I1260" s="21" t="str">
        <f>IF(LEFT(H1260,4)="Tour",VLOOKUP(A1260,Database!$A:$C,3,FALSE),"")</f>
        <v>L</v>
      </c>
      <c r="J1260" s="21" t="str">
        <f>VLOOKUP($A1260,Location!$A:$J,7,FALSE)</f>
        <v>Angleterre</v>
      </c>
      <c r="K1260" s="21" t="str">
        <f>IFERROR(VLOOKUP(J1260,Setup_Team!$B:$C,2,FALSE), "TDB")</f>
        <v>ENG</v>
      </c>
      <c r="L1260" s="21" t="str">
        <f>VLOOKUP($A1260,Location!$A:$J,8,FALSE)</f>
        <v>Ghana</v>
      </c>
      <c r="M1260" s="21" t="str">
        <f>IFERROR(VLOOKUP(L1260,Setup_Team!$B:$C,2,FALSE), "TDB")</f>
        <v>GHA</v>
      </c>
      <c r="N1260" s="21" t="str">
        <f>VLOOKUP($A1260,Location!$A:$J,9,FALSE)</f>
        <v>Foxborough</v>
      </c>
      <c r="O1260" s="21" t="str">
        <f>VLOOKUP($A1260,Location!$A:$J,10,FALSE)</f>
        <v>Gillette Stadium</v>
      </c>
      <c r="P1260" s="27">
        <v>3</v>
      </c>
      <c r="Q1260" s="27">
        <v>1</v>
      </c>
      <c r="R1260" s="27" t="str">
        <f t="shared" si="115"/>
        <v>3-1</v>
      </c>
      <c r="S1260" s="21">
        <v>0</v>
      </c>
      <c r="T1260" s="20">
        <f>VLOOKUP($A1260,Database!$A:$Y,10,FALSE)</f>
        <v>44</v>
      </c>
      <c r="U1260" s="20">
        <f>VLOOKUP($A1260,Database!$A:$Y,11,FALSE)</f>
        <v>127</v>
      </c>
      <c r="V1260" s="20">
        <f>VLOOKUP($A1260,Database!$A:$Y,12,FALSE)</f>
        <v>162</v>
      </c>
      <c r="W1260" s="20" t="str">
        <f>VLOOKUP(A1260,Database!A:M,13,FALSE)</f>
        <v>Terminé</v>
      </c>
      <c r="X1260" s="20">
        <f>VLOOKUP($A1260,Database!$A:$Y,20,FALSE)</f>
        <v>0</v>
      </c>
      <c r="Y1260" s="20">
        <f>VLOOKUP($A1260,Database!$A:$Y,21,FALSE)</f>
        <v>0</v>
      </c>
      <c r="Z1260" s="20">
        <f t="shared" si="114"/>
        <v>0</v>
      </c>
      <c r="AA1260" s="20">
        <f t="shared" si="116"/>
        <v>0</v>
      </c>
      <c r="AB1260" s="20">
        <f t="shared" ca="1" si="117"/>
        <v>0</v>
      </c>
      <c r="AC1260" s="20">
        <f t="shared" ca="1" si="118"/>
        <v>0</v>
      </c>
      <c r="AD1260" s="20" t="str">
        <f ca="1">IF(AC1260=0,"",IF(OR(ISBLANK(P1260),ISBLANK(Q1260)),"",IF(ISBLANK(VLOOKUP(A1260,Database!A:AA,22,FALSE)),"",VLOOKUP(A1260,Database!A:AA,22,FALSE))))</f>
        <v/>
      </c>
      <c r="AE1260" s="20">
        <f ca="1">IFERROR(
   IF(
     OR(ISBLANK(P1260),ISBLANK(Q1260)),
     "",
     IF(
       AND(AB1260&lt;&gt;"",OR(W1260="Terminé",W1260="En cours")),
       VLOOKUP(AD1260,Setup_ScoreExactBonus!A:D,4,FALSE),
       0
     )),
  0)</f>
        <v>0</v>
      </c>
      <c r="AF1260" s="21">
        <f t="shared" ca="1" si="119"/>
        <v>0</v>
      </c>
      <c r="AG1260" s="21">
        <f ca="1">SUMIFS(AF$2:AF1260,D$2:D1260,D1260)</f>
        <v>1548</v>
      </c>
    </row>
    <row r="1261" spans="1:33" hidden="1" x14ac:dyDescent="0.35">
      <c r="A1261" s="21">
        <f>IF(ISBLANK(B1261),"",COUNTIF(B$2:B1261,B1261))-1</f>
        <v>46</v>
      </c>
      <c r="B1261" s="27">
        <v>18</v>
      </c>
      <c r="C1261" s="10">
        <f>VLOOKUP($A1261+IF($A1261=0,1,0),Database!$A:$Y,7,FALSE)</f>
        <v>46196.916666666664</v>
      </c>
      <c r="D1261" s="21" t="str">
        <f>VLOOKUP(Pronostics!$B1261,Setup_MPP!$A:$G,3,FALSE)</f>
        <v>Cartone</v>
      </c>
      <c r="E1261" s="21" t="str">
        <f>VLOOKUP(Pronostics!$B1261,Setup_MPP!$A:$G,2,FALSE)</f>
        <v>Quentin CARTON</v>
      </c>
      <c r="F1261" s="21" t="str">
        <f>VLOOKUP($B1261,Setup_MPP!$A:$E,4,FALSE)</f>
        <v>#F0BC42</v>
      </c>
      <c r="G1261" s="21" t="str">
        <f>VLOOKUP($B1261,Setup_MPP!$A:$E,5,FALSE)</f>
        <v>#8E1F2F</v>
      </c>
      <c r="H1261" s="21" t="str">
        <f>IFERROR(IF(AND(A1261&gt;=1,A1261&lt;=104),VLOOKUP($A1261,Location!$A:$J,6,FALSE),IF(A1261=0,"Avant l'ouverture",IF(OR(A1261=105,A1261=106),"Bonus"))),"")</f>
        <v>Tour 2</v>
      </c>
      <c r="I1261" s="21" t="str">
        <f>IF(LEFT(H1261,4)="Tour",VLOOKUP(A1261,Database!$A:$C,3,FALSE),"")</f>
        <v>L</v>
      </c>
      <c r="J1261" s="21" t="str">
        <f>VLOOKUP($A1261,Location!$A:$J,7,FALSE)</f>
        <v>Angleterre</v>
      </c>
      <c r="K1261" s="21" t="str">
        <f>IFERROR(VLOOKUP(J1261,Setup_Team!$B:$C,2,FALSE), "TDB")</f>
        <v>ENG</v>
      </c>
      <c r="L1261" s="21" t="str">
        <f>VLOOKUP($A1261,Location!$A:$J,8,FALSE)</f>
        <v>Ghana</v>
      </c>
      <c r="M1261" s="21" t="str">
        <f>IFERROR(VLOOKUP(L1261,Setup_Team!$B:$C,2,FALSE), "TDB")</f>
        <v>GHA</v>
      </c>
      <c r="N1261" s="21" t="str">
        <f>VLOOKUP($A1261,Location!$A:$J,9,FALSE)</f>
        <v>Foxborough</v>
      </c>
      <c r="O1261" s="21" t="str">
        <f>VLOOKUP($A1261,Location!$A:$J,10,FALSE)</f>
        <v>Gillette Stadium</v>
      </c>
      <c r="P1261" s="27">
        <v>1</v>
      </c>
      <c r="Q1261" s="27">
        <v>1</v>
      </c>
      <c r="R1261" s="27" t="str">
        <f t="shared" si="115"/>
        <v>1-1</v>
      </c>
      <c r="S1261" s="21">
        <v>0</v>
      </c>
      <c r="T1261" s="20">
        <f>VLOOKUP($A1261,Database!$A:$Y,10,FALSE)</f>
        <v>44</v>
      </c>
      <c r="U1261" s="20">
        <f>VLOOKUP($A1261,Database!$A:$Y,11,FALSE)</f>
        <v>127</v>
      </c>
      <c r="V1261" s="20">
        <f>VLOOKUP($A1261,Database!$A:$Y,12,FALSE)</f>
        <v>162</v>
      </c>
      <c r="W1261" s="20" t="str">
        <f>VLOOKUP(A1261,Database!A:M,13,FALSE)</f>
        <v>Terminé</v>
      </c>
      <c r="X1261" s="20">
        <f>VLOOKUP($A1261,Database!$A:$Y,20,FALSE)</f>
        <v>0</v>
      </c>
      <c r="Y1261" s="20">
        <f>VLOOKUP($A1261,Database!$A:$Y,21,FALSE)</f>
        <v>0</v>
      </c>
      <c r="Z1261" s="20">
        <f t="shared" si="114"/>
        <v>0</v>
      </c>
      <c r="AA1261" s="20">
        <f t="shared" si="116"/>
        <v>1</v>
      </c>
      <c r="AB1261" s="20">
        <f t="shared" ca="1" si="117"/>
        <v>127</v>
      </c>
      <c r="AC1261" s="20">
        <f t="shared" ca="1" si="118"/>
        <v>0</v>
      </c>
      <c r="AD1261" s="20" t="str">
        <f ca="1">IF(AC1261=0,"",IF(OR(ISBLANK(P1261),ISBLANK(Q1261)),"",IF(ISBLANK(VLOOKUP(A1261,Database!A:AA,22,FALSE)),"",VLOOKUP(A1261,Database!A:AA,22,FALSE))))</f>
        <v/>
      </c>
      <c r="AE1261" s="20">
        <f ca="1">IFERROR(
   IF(
     OR(ISBLANK(P1261),ISBLANK(Q1261)),
     "",
     IF(
       AND(AB1261&lt;&gt;"",OR(W1261="Terminé",W1261="En cours")),
       VLOOKUP(AD1261,Setup_ScoreExactBonus!A:D,4,FALSE),
       0
     )),
  0)</f>
        <v>0</v>
      </c>
      <c r="AF1261" s="21">
        <f t="shared" ca="1" si="119"/>
        <v>127</v>
      </c>
      <c r="AG1261" s="21">
        <f ca="1">SUMIFS(AF$2:AF1261,D$2:D1261,D1261)</f>
        <v>1910</v>
      </c>
    </row>
    <row r="1262" spans="1:33" hidden="1" x14ac:dyDescent="0.35">
      <c r="A1262" s="21">
        <f>IF(ISBLANK(B1262),"",COUNTIF(B$2:B1262,B1262))-1</f>
        <v>46</v>
      </c>
      <c r="B1262" s="27">
        <v>19</v>
      </c>
      <c r="C1262" s="10">
        <f>VLOOKUP($A1262+IF($A1262=0,1,0),Database!$A:$Y,7,FALSE)</f>
        <v>46196.916666666664</v>
      </c>
      <c r="D1262" s="21" t="str">
        <f>VLOOKUP(Pronostics!$B1262,Setup_MPP!$A:$G,3,FALSE)</f>
        <v>YramVi</v>
      </c>
      <c r="E1262" s="21" t="str">
        <f>VLOOKUP(Pronostics!$B1262,Setup_MPP!$A:$G,2,FALSE)</f>
        <v>Eyram TETSHIE</v>
      </c>
      <c r="F1262" s="21" t="str">
        <f>VLOOKUP($B1262,Setup_MPP!$A:$E,4,FALSE)</f>
        <v>#E8B28F</v>
      </c>
      <c r="G1262" s="21" t="str">
        <f>VLOOKUP($B1262,Setup_MPP!$A:$E,5,FALSE)</f>
        <v>#E65568</v>
      </c>
      <c r="H1262" s="21" t="str">
        <f>IFERROR(IF(AND(A1262&gt;=1,A1262&lt;=104),VLOOKUP($A1262,Location!$A:$J,6,FALSE),IF(A1262=0,"Avant l'ouverture",IF(OR(A1262=105,A1262=106),"Bonus"))),"")</f>
        <v>Tour 2</v>
      </c>
      <c r="I1262" s="21" t="str">
        <f>IF(LEFT(H1262,4)="Tour",VLOOKUP(A1262,Database!$A:$C,3,FALSE),"")</f>
        <v>L</v>
      </c>
      <c r="J1262" s="21" t="str">
        <f>VLOOKUP($A1262,Location!$A:$J,7,FALSE)</f>
        <v>Angleterre</v>
      </c>
      <c r="K1262" s="21" t="str">
        <f>IFERROR(VLOOKUP(J1262,Setup_Team!$B:$C,2,FALSE), "TDB")</f>
        <v>ENG</v>
      </c>
      <c r="L1262" s="21" t="str">
        <f>VLOOKUP($A1262,Location!$A:$J,8,FALSE)</f>
        <v>Ghana</v>
      </c>
      <c r="M1262" s="21" t="str">
        <f>IFERROR(VLOOKUP(L1262,Setup_Team!$B:$C,2,FALSE), "TDB")</f>
        <v>GHA</v>
      </c>
      <c r="N1262" s="21" t="str">
        <f>VLOOKUP($A1262,Location!$A:$J,9,FALSE)</f>
        <v>Foxborough</v>
      </c>
      <c r="O1262" s="21" t="str">
        <f>VLOOKUP($A1262,Location!$A:$J,10,FALSE)</f>
        <v>Gillette Stadium</v>
      </c>
      <c r="P1262" s="27">
        <v>2</v>
      </c>
      <c r="Q1262" s="27">
        <v>1</v>
      </c>
      <c r="R1262" s="27" t="str">
        <f t="shared" si="115"/>
        <v>2-1</v>
      </c>
      <c r="S1262" s="21">
        <v>0</v>
      </c>
      <c r="T1262" s="20">
        <f>VLOOKUP($A1262,Database!$A:$Y,10,FALSE)</f>
        <v>44</v>
      </c>
      <c r="U1262" s="20">
        <f>VLOOKUP($A1262,Database!$A:$Y,11,FALSE)</f>
        <v>127</v>
      </c>
      <c r="V1262" s="20">
        <f>VLOOKUP($A1262,Database!$A:$Y,12,FALSE)</f>
        <v>162</v>
      </c>
      <c r="W1262" s="20" t="str">
        <f>VLOOKUP(A1262,Database!A:M,13,FALSE)</f>
        <v>Terminé</v>
      </c>
      <c r="X1262" s="20">
        <f>VLOOKUP($A1262,Database!$A:$Y,20,FALSE)</f>
        <v>0</v>
      </c>
      <c r="Y1262" s="20">
        <f>VLOOKUP($A1262,Database!$A:$Y,21,FALSE)</f>
        <v>0</v>
      </c>
      <c r="Z1262" s="20">
        <f t="shared" si="114"/>
        <v>0</v>
      </c>
      <c r="AA1262" s="20">
        <f t="shared" si="116"/>
        <v>0</v>
      </c>
      <c r="AB1262" s="20">
        <f t="shared" ca="1" si="117"/>
        <v>0</v>
      </c>
      <c r="AC1262" s="20">
        <f t="shared" ca="1" si="118"/>
        <v>0</v>
      </c>
      <c r="AD1262" s="20" t="str">
        <f ca="1">IF(AC1262=0,"",IF(OR(ISBLANK(P1262),ISBLANK(Q1262)),"",IF(ISBLANK(VLOOKUP(A1262,Database!A:AA,22,FALSE)),"",VLOOKUP(A1262,Database!A:AA,22,FALSE))))</f>
        <v/>
      </c>
      <c r="AE1262" s="20">
        <f ca="1">IFERROR(
   IF(
     OR(ISBLANK(P1262),ISBLANK(Q1262)),
     "",
     IF(
       AND(AB1262&lt;&gt;"",OR(W1262="Terminé",W1262="En cours")),
       VLOOKUP(AD1262,Setup_ScoreExactBonus!A:D,4,FALSE),
       0
     )),
  0)</f>
        <v>0</v>
      </c>
      <c r="AF1262" s="21">
        <f t="shared" ca="1" si="119"/>
        <v>0</v>
      </c>
      <c r="AG1262" s="21">
        <f ca="1">SUMIFS(AF$2:AF1262,D$2:D1262,D1262)</f>
        <v>1551</v>
      </c>
    </row>
    <row r="1263" spans="1:33" hidden="1" x14ac:dyDescent="0.35">
      <c r="A1263" s="21">
        <f>IF(ISBLANK(B1263),"",COUNTIF(B$2:B1263,B1263))-1</f>
        <v>46</v>
      </c>
      <c r="B1263" s="27">
        <v>20</v>
      </c>
      <c r="C1263" s="10">
        <f>VLOOKUP($A1263+IF($A1263=0,1,0),Database!$A:$Y,7,FALSE)</f>
        <v>46196.916666666664</v>
      </c>
      <c r="D1263" s="21" t="str">
        <f>VLOOKUP(Pronostics!$B1263,Setup_MPP!$A:$G,3,FALSE)</f>
        <v>Anis_MaFihache</v>
      </c>
      <c r="E1263" s="21" t="str">
        <f>VLOOKUP(Pronostics!$B1263,Setup_MPP!$A:$G,2,FALSE)</f>
        <v>Anis LEBIK</v>
      </c>
      <c r="F1263" s="21" t="str">
        <f>VLOOKUP($B1263,Setup_MPP!$A:$E,4,FALSE)</f>
        <v>#60DC8C</v>
      </c>
      <c r="G1263" s="21" t="str">
        <f>VLOOKUP($B1263,Setup_MPP!$A:$E,5,FALSE)</f>
        <v>#22A34F</v>
      </c>
      <c r="H1263" s="21" t="str">
        <f>IFERROR(IF(AND(A1263&gt;=1,A1263&lt;=104),VLOOKUP($A1263,Location!$A:$J,6,FALSE),IF(A1263=0,"Avant l'ouverture",IF(OR(A1263=105,A1263=106),"Bonus"))),"")</f>
        <v>Tour 2</v>
      </c>
      <c r="I1263" s="21" t="str">
        <f>IF(LEFT(H1263,4)="Tour",VLOOKUP(A1263,Database!$A:$C,3,FALSE),"")</f>
        <v>L</v>
      </c>
      <c r="J1263" s="21" t="str">
        <f>VLOOKUP($A1263,Location!$A:$J,7,FALSE)</f>
        <v>Angleterre</v>
      </c>
      <c r="K1263" s="21" t="str">
        <f>IFERROR(VLOOKUP(J1263,Setup_Team!$B:$C,2,FALSE), "TDB")</f>
        <v>ENG</v>
      </c>
      <c r="L1263" s="21" t="str">
        <f>VLOOKUP($A1263,Location!$A:$J,8,FALSE)</f>
        <v>Ghana</v>
      </c>
      <c r="M1263" s="21" t="str">
        <f>IFERROR(VLOOKUP(L1263,Setup_Team!$B:$C,2,FALSE), "TDB")</f>
        <v>GHA</v>
      </c>
      <c r="N1263" s="21" t="str">
        <f>VLOOKUP($A1263,Location!$A:$J,9,FALSE)</f>
        <v>Foxborough</v>
      </c>
      <c r="O1263" s="21" t="str">
        <f>VLOOKUP($A1263,Location!$A:$J,10,FALSE)</f>
        <v>Gillette Stadium</v>
      </c>
      <c r="P1263" s="27">
        <v>3</v>
      </c>
      <c r="Q1263" s="27">
        <v>0</v>
      </c>
      <c r="R1263" s="27" t="str">
        <f t="shared" si="115"/>
        <v>3-0</v>
      </c>
      <c r="S1263" s="21">
        <v>0</v>
      </c>
      <c r="T1263" s="20">
        <f>VLOOKUP($A1263,Database!$A:$Y,10,FALSE)</f>
        <v>44</v>
      </c>
      <c r="U1263" s="20">
        <f>VLOOKUP($A1263,Database!$A:$Y,11,FALSE)</f>
        <v>127</v>
      </c>
      <c r="V1263" s="20">
        <f>VLOOKUP($A1263,Database!$A:$Y,12,FALSE)</f>
        <v>162</v>
      </c>
      <c r="W1263" s="20" t="str">
        <f>VLOOKUP(A1263,Database!A:M,13,FALSE)</f>
        <v>Terminé</v>
      </c>
      <c r="X1263" s="20">
        <f>VLOOKUP($A1263,Database!$A:$Y,20,FALSE)</f>
        <v>0</v>
      </c>
      <c r="Y1263" s="20">
        <f>VLOOKUP($A1263,Database!$A:$Y,21,FALSE)</f>
        <v>0</v>
      </c>
      <c r="Z1263" s="20">
        <f t="shared" si="114"/>
        <v>0</v>
      </c>
      <c r="AA1263" s="20">
        <f t="shared" si="116"/>
        <v>0</v>
      </c>
      <c r="AB1263" s="20">
        <f t="shared" ca="1" si="117"/>
        <v>0</v>
      </c>
      <c r="AC1263" s="20">
        <f t="shared" ca="1" si="118"/>
        <v>0</v>
      </c>
      <c r="AD1263" s="20" t="str">
        <f ca="1">IF(AC1263=0,"",IF(OR(ISBLANK(P1263),ISBLANK(Q1263)),"",IF(ISBLANK(VLOOKUP(A1263,Database!A:AA,22,FALSE)),"",VLOOKUP(A1263,Database!A:AA,22,FALSE))))</f>
        <v/>
      </c>
      <c r="AE1263" s="20">
        <f ca="1">IFERROR(
   IF(
     OR(ISBLANK(P1263),ISBLANK(Q1263)),
     "",
     IF(
       AND(AB1263&lt;&gt;"",OR(W1263="Terminé",W1263="En cours")),
       VLOOKUP(AD1263,Setup_ScoreExactBonus!A:D,4,FALSE),
       0
     )),
  0)</f>
        <v>0</v>
      </c>
      <c r="AF1263" s="21">
        <f t="shared" ca="1" si="119"/>
        <v>0</v>
      </c>
      <c r="AG1263" s="21">
        <f ca="1">SUMIFS(AF$2:AF1263,D$2:D1263,D1263)</f>
        <v>1764</v>
      </c>
    </row>
    <row r="1264" spans="1:33" hidden="1" x14ac:dyDescent="0.35">
      <c r="A1264" s="21">
        <f>IF(ISBLANK(B1264),"",COUNTIF(B$2:B1264,B1264))-1</f>
        <v>46</v>
      </c>
      <c r="B1264" s="27">
        <v>21</v>
      </c>
      <c r="C1264" s="10">
        <f>VLOOKUP($A1264+IF($A1264=0,1,0),Database!$A:$Y,7,FALSE)</f>
        <v>46196.916666666664</v>
      </c>
      <c r="D1264" s="21" t="str">
        <f>VLOOKUP(Pronostics!$B1264,Setup_MPP!$A:$G,3,FALSE)</f>
        <v>JUJULABOSS13</v>
      </c>
      <c r="E1264" s="21" t="str">
        <f>VLOOKUP(Pronostics!$B1264,Setup_MPP!$A:$G,2,FALSE)</f>
        <v>Julia BOUANAN</v>
      </c>
      <c r="F1264" s="21" t="str">
        <f>VLOOKUP($B1264,Setup_MPP!$A:$E,4,FALSE)</f>
        <v>#2FAEE0</v>
      </c>
      <c r="G1264" s="21" t="str">
        <f>VLOOKUP($B1264,Setup_MPP!$A:$E,5,FALSE)</f>
        <v>#BEA064</v>
      </c>
      <c r="H1264" s="21" t="str">
        <f>IFERROR(IF(AND(A1264&gt;=1,A1264&lt;=104),VLOOKUP($A1264,Location!$A:$J,6,FALSE),IF(A1264=0,"Avant l'ouverture",IF(OR(A1264=105,A1264=106),"Bonus"))),"")</f>
        <v>Tour 2</v>
      </c>
      <c r="I1264" s="21" t="str">
        <f>IF(LEFT(H1264,4)="Tour",VLOOKUP(A1264,Database!$A:$C,3,FALSE),"")</f>
        <v>L</v>
      </c>
      <c r="J1264" s="21" t="str">
        <f>VLOOKUP($A1264,Location!$A:$J,7,FALSE)</f>
        <v>Angleterre</v>
      </c>
      <c r="K1264" s="21" t="str">
        <f>IFERROR(VLOOKUP(J1264,Setup_Team!$B:$C,2,FALSE), "TDB")</f>
        <v>ENG</v>
      </c>
      <c r="L1264" s="21" t="str">
        <f>VLOOKUP($A1264,Location!$A:$J,8,FALSE)</f>
        <v>Ghana</v>
      </c>
      <c r="M1264" s="21" t="str">
        <f>IFERROR(VLOOKUP(L1264,Setup_Team!$B:$C,2,FALSE), "TDB")</f>
        <v>GHA</v>
      </c>
      <c r="N1264" s="21" t="str">
        <f>VLOOKUP($A1264,Location!$A:$J,9,FALSE)</f>
        <v>Foxborough</v>
      </c>
      <c r="O1264" s="21" t="str">
        <f>VLOOKUP($A1264,Location!$A:$J,10,FALSE)</f>
        <v>Gillette Stadium</v>
      </c>
      <c r="P1264" s="27">
        <v>2</v>
      </c>
      <c r="Q1264" s="27">
        <v>2</v>
      </c>
      <c r="R1264" s="27" t="str">
        <f t="shared" si="115"/>
        <v>2-2</v>
      </c>
      <c r="S1264" s="21">
        <v>0</v>
      </c>
      <c r="T1264" s="20">
        <f>VLOOKUP($A1264,Database!$A:$Y,10,FALSE)</f>
        <v>44</v>
      </c>
      <c r="U1264" s="20">
        <f>VLOOKUP($A1264,Database!$A:$Y,11,FALSE)</f>
        <v>127</v>
      </c>
      <c r="V1264" s="20">
        <f>VLOOKUP($A1264,Database!$A:$Y,12,FALSE)</f>
        <v>162</v>
      </c>
      <c r="W1264" s="20" t="str">
        <f>VLOOKUP(A1264,Database!A:M,13,FALSE)</f>
        <v>Terminé</v>
      </c>
      <c r="X1264" s="20">
        <f>VLOOKUP($A1264,Database!$A:$Y,20,FALSE)</f>
        <v>0</v>
      </c>
      <c r="Y1264" s="20">
        <f>VLOOKUP($A1264,Database!$A:$Y,21,FALSE)</f>
        <v>0</v>
      </c>
      <c r="Z1264" s="20">
        <f t="shared" si="114"/>
        <v>0</v>
      </c>
      <c r="AA1264" s="20">
        <f t="shared" si="116"/>
        <v>1</v>
      </c>
      <c r="AB1264" s="20">
        <f t="shared" ca="1" si="117"/>
        <v>127</v>
      </c>
      <c r="AC1264" s="20">
        <f t="shared" ca="1" si="118"/>
        <v>0</v>
      </c>
      <c r="AD1264" s="20" t="str">
        <f ca="1">IF(AC1264=0,"",IF(OR(ISBLANK(P1264),ISBLANK(Q1264)),"",IF(ISBLANK(VLOOKUP(A1264,Database!A:AA,22,FALSE)),"",VLOOKUP(A1264,Database!A:AA,22,FALSE))))</f>
        <v/>
      </c>
      <c r="AE1264" s="20">
        <f ca="1">IFERROR(
   IF(
     OR(ISBLANK(P1264),ISBLANK(Q1264)),
     "",
     IF(
       AND(AB1264&lt;&gt;"",OR(W1264="Terminé",W1264="En cours")),
       VLOOKUP(AD1264,Setup_ScoreExactBonus!A:D,4,FALSE),
       0
     )),
  0)</f>
        <v>0</v>
      </c>
      <c r="AF1264" s="21">
        <f t="shared" ca="1" si="119"/>
        <v>127</v>
      </c>
      <c r="AG1264" s="21">
        <f ca="1">SUMIFS(AF$2:AF1264,D$2:D1264,D1264)</f>
        <v>1484</v>
      </c>
    </row>
    <row r="1265" spans="1:33" hidden="1" x14ac:dyDescent="0.35">
      <c r="A1265" s="21">
        <f>IF(ISBLANK(B1265),"",COUNTIF(B$2:B1265,B1265))-1</f>
        <v>46</v>
      </c>
      <c r="B1265" s="27">
        <v>22</v>
      </c>
      <c r="C1265" s="10">
        <f>VLOOKUP($A1265+IF($A1265=0,1,0),Database!$A:$Y,7,FALSE)</f>
        <v>46196.916666666664</v>
      </c>
      <c r="D1265" s="21" t="str">
        <f>VLOOKUP(Pronostics!$B1265,Setup_MPP!$A:$G,3,FALSE)</f>
        <v>Jujumsrd</v>
      </c>
      <c r="E1265" s="21" t="str">
        <f>VLOOKUP(Pronostics!$B1265,Setup_MPP!$A:$G,2,FALSE)</f>
        <v>Julie Mansard</v>
      </c>
      <c r="F1265" s="21" t="str">
        <f>VLOOKUP($B1265,Setup_MPP!$A:$E,4,FALSE)</f>
        <v>#41DEF0</v>
      </c>
      <c r="G1265" s="21" t="str">
        <f>VLOOKUP($B1265,Setup_MPP!$A:$E,5,FALSE)</f>
        <v>#0BA6B7</v>
      </c>
      <c r="H1265" s="21" t="str">
        <f>IFERROR(IF(AND(A1265&gt;=1,A1265&lt;=104),VLOOKUP($A1265,Location!$A:$J,6,FALSE),IF(A1265=0,"Avant l'ouverture",IF(OR(A1265=105,A1265=106),"Bonus"))),"")</f>
        <v>Tour 2</v>
      </c>
      <c r="I1265" s="21" t="str">
        <f>IF(LEFT(H1265,4)="Tour",VLOOKUP(A1265,Database!$A:$C,3,FALSE),"")</f>
        <v>L</v>
      </c>
      <c r="J1265" s="21" t="str">
        <f>VLOOKUP($A1265,Location!$A:$J,7,FALSE)</f>
        <v>Angleterre</v>
      </c>
      <c r="K1265" s="21" t="str">
        <f>IFERROR(VLOOKUP(J1265,Setup_Team!$B:$C,2,FALSE), "TDB")</f>
        <v>ENG</v>
      </c>
      <c r="L1265" s="21" t="str">
        <f>VLOOKUP($A1265,Location!$A:$J,8,FALSE)</f>
        <v>Ghana</v>
      </c>
      <c r="M1265" s="21" t="str">
        <f>IFERROR(VLOOKUP(L1265,Setup_Team!$B:$C,2,FALSE), "TDB")</f>
        <v>GHA</v>
      </c>
      <c r="N1265" s="21" t="str">
        <f>VLOOKUP($A1265,Location!$A:$J,9,FALSE)</f>
        <v>Foxborough</v>
      </c>
      <c r="O1265" s="21" t="str">
        <f>VLOOKUP($A1265,Location!$A:$J,10,FALSE)</f>
        <v>Gillette Stadium</v>
      </c>
      <c r="P1265" s="27">
        <v>0</v>
      </c>
      <c r="Q1265" s="27">
        <v>0</v>
      </c>
      <c r="R1265" s="27" t="str">
        <f t="shared" si="115"/>
        <v>0-0</v>
      </c>
      <c r="S1265" s="21">
        <v>0</v>
      </c>
      <c r="T1265" s="20">
        <f>VLOOKUP($A1265,Database!$A:$Y,10,FALSE)</f>
        <v>44</v>
      </c>
      <c r="U1265" s="20">
        <f>VLOOKUP($A1265,Database!$A:$Y,11,FALSE)</f>
        <v>127</v>
      </c>
      <c r="V1265" s="20">
        <f>VLOOKUP($A1265,Database!$A:$Y,12,FALSE)</f>
        <v>162</v>
      </c>
      <c r="W1265" s="20" t="str">
        <f>VLOOKUP(A1265,Database!A:M,13,FALSE)</f>
        <v>Terminé</v>
      </c>
      <c r="X1265" s="20">
        <f>VLOOKUP($A1265,Database!$A:$Y,20,FALSE)</f>
        <v>0</v>
      </c>
      <c r="Y1265" s="20">
        <f>VLOOKUP($A1265,Database!$A:$Y,21,FALSE)</f>
        <v>0</v>
      </c>
      <c r="Z1265" s="20">
        <f t="shared" si="114"/>
        <v>0</v>
      </c>
      <c r="AA1265" s="20">
        <f t="shared" si="116"/>
        <v>1</v>
      </c>
      <c r="AB1265" s="20">
        <f t="shared" ca="1" si="117"/>
        <v>127</v>
      </c>
      <c r="AC1265" s="20">
        <f t="shared" ca="1" si="118"/>
        <v>1</v>
      </c>
      <c r="AD1265" s="20" t="str">
        <f ca="1">IF(AC1265=0,"",IF(OR(ISBLANK(P1265),ISBLANK(Q1265)),"",IF(ISBLANK(VLOOKUP(A1265,Database!A:AA,22,FALSE)),"",VLOOKUP(A1265,Database!A:AA,22,FALSE))))</f>
        <v>Très rare</v>
      </c>
      <c r="AE1265" s="20">
        <f ca="1">IFERROR(
   IF(
     OR(ISBLANK(P1265),ISBLANK(Q1265)),
     "",
     IF(
       AND(AB1265&lt;&gt;"",OR(W1265="Terminé",W1265="En cours")),
       VLOOKUP(AD1265,Setup_ScoreExactBonus!A:D,4,FALSE),
       0
     )),
  0)</f>
        <v>50</v>
      </c>
      <c r="AF1265" s="21">
        <f t="shared" ca="1" si="119"/>
        <v>177</v>
      </c>
      <c r="AG1265" s="21">
        <f ca="1">SUMIFS(AF$2:AF1265,D$2:D1265,D1265)</f>
        <v>1446</v>
      </c>
    </row>
    <row r="1266" spans="1:33" hidden="1" x14ac:dyDescent="0.35">
      <c r="A1266" s="21">
        <f>IF(ISBLANK(B1266),"",COUNTIF(B$2:B1266,B1266))-1</f>
        <v>46</v>
      </c>
      <c r="B1266" s="27">
        <v>23</v>
      </c>
      <c r="C1266" s="10">
        <f>VLOOKUP($A1266+IF($A1266=0,1,0),Database!$A:$Y,7,FALSE)</f>
        <v>46196.916666666664</v>
      </c>
      <c r="D1266" s="21" t="str">
        <f>VLOOKUP(Pronostics!$B1266,Setup_MPP!$A:$G,3,FALSE)</f>
        <v>DJUDJUPRONO</v>
      </c>
      <c r="E1266" s="21" t="str">
        <f>VLOOKUP(Pronostics!$B1266,Setup_MPP!$A:$G,2,FALSE)</f>
        <v>Juliette</v>
      </c>
      <c r="F1266" s="21" t="str">
        <f>VLOOKUP($B1266,Setup_MPP!$A:$E,4,FALSE)</f>
        <v>#F2A2A2</v>
      </c>
      <c r="G1266" s="21" t="str">
        <f>VLOOKUP($B1266,Setup_MPP!$A:$E,5,FALSE)</f>
        <v>#C25D5D</v>
      </c>
      <c r="H1266" s="21" t="str">
        <f>IFERROR(IF(AND(A1266&gt;=1,A1266&lt;=104),VLOOKUP($A1266,Location!$A:$J,6,FALSE),IF(A1266=0,"Avant l'ouverture",IF(OR(A1266=105,A1266=106),"Bonus"))),"")</f>
        <v>Tour 2</v>
      </c>
      <c r="I1266" s="21" t="str">
        <f>IF(LEFT(H1266,4)="Tour",VLOOKUP(A1266,Database!$A:$C,3,FALSE),"")</f>
        <v>L</v>
      </c>
      <c r="J1266" s="21" t="str">
        <f>VLOOKUP($A1266,Location!$A:$J,7,FALSE)</f>
        <v>Angleterre</v>
      </c>
      <c r="K1266" s="21" t="str">
        <f>IFERROR(VLOOKUP(J1266,Setup_Team!$B:$C,2,FALSE), "TDB")</f>
        <v>ENG</v>
      </c>
      <c r="L1266" s="21" t="str">
        <f>VLOOKUP($A1266,Location!$A:$J,8,FALSE)</f>
        <v>Ghana</v>
      </c>
      <c r="M1266" s="21" t="str">
        <f>IFERROR(VLOOKUP(L1266,Setup_Team!$B:$C,2,FALSE), "TDB")</f>
        <v>GHA</v>
      </c>
      <c r="N1266" s="21" t="str">
        <f>VLOOKUP($A1266,Location!$A:$J,9,FALSE)</f>
        <v>Foxborough</v>
      </c>
      <c r="O1266" s="21" t="str">
        <f>VLOOKUP($A1266,Location!$A:$J,10,FALSE)</f>
        <v>Gillette Stadium</v>
      </c>
      <c r="P1266" s="27">
        <v>4</v>
      </c>
      <c r="Q1266" s="27">
        <v>0</v>
      </c>
      <c r="R1266" s="27" t="str">
        <f t="shared" si="115"/>
        <v>4-0</v>
      </c>
      <c r="S1266" s="21">
        <v>0</v>
      </c>
      <c r="T1266" s="20">
        <f>VLOOKUP($A1266,Database!$A:$Y,10,FALSE)</f>
        <v>44</v>
      </c>
      <c r="U1266" s="20">
        <f>VLOOKUP($A1266,Database!$A:$Y,11,FALSE)</f>
        <v>127</v>
      </c>
      <c r="V1266" s="20">
        <f>VLOOKUP($A1266,Database!$A:$Y,12,FALSE)</f>
        <v>162</v>
      </c>
      <c r="W1266" s="20" t="str">
        <f>VLOOKUP(A1266,Database!A:M,13,FALSE)</f>
        <v>Terminé</v>
      </c>
      <c r="X1266" s="20">
        <f>VLOOKUP($A1266,Database!$A:$Y,20,FALSE)</f>
        <v>0</v>
      </c>
      <c r="Y1266" s="20">
        <f>VLOOKUP($A1266,Database!$A:$Y,21,FALSE)</f>
        <v>0</v>
      </c>
      <c r="Z1266" s="20">
        <f t="shared" si="114"/>
        <v>0</v>
      </c>
      <c r="AA1266" s="20">
        <f t="shared" si="116"/>
        <v>0</v>
      </c>
      <c r="AB1266" s="20">
        <f t="shared" ca="1" si="117"/>
        <v>0</v>
      </c>
      <c r="AC1266" s="20">
        <f t="shared" ca="1" si="118"/>
        <v>0</v>
      </c>
      <c r="AD1266" s="20" t="str">
        <f ca="1">IF(AC1266=0,"",IF(OR(ISBLANK(P1266),ISBLANK(Q1266)),"",IF(ISBLANK(VLOOKUP(A1266,Database!A:AA,22,FALSE)),"",VLOOKUP(A1266,Database!A:AA,22,FALSE))))</f>
        <v/>
      </c>
      <c r="AE1266" s="20">
        <f ca="1">IFERROR(
   IF(
     OR(ISBLANK(P1266),ISBLANK(Q1266)),
     "",
     IF(
       AND(AB1266&lt;&gt;"",OR(W1266="Terminé",W1266="En cours")),
       VLOOKUP(AD1266,Setup_ScoreExactBonus!A:D,4,FALSE),
       0
     )),
  0)</f>
        <v>0</v>
      </c>
      <c r="AF1266" s="21">
        <f t="shared" ca="1" si="119"/>
        <v>0</v>
      </c>
      <c r="AG1266" s="21">
        <f ca="1">SUMIFS(AF$2:AF1266,D$2:D1266,D1266)</f>
        <v>1266</v>
      </c>
    </row>
    <row r="1267" spans="1:33" hidden="1" x14ac:dyDescent="0.35">
      <c r="A1267" s="21">
        <f>IF(ISBLANK(B1267),"",COUNTIF(B$2:B1267,B1267))-1</f>
        <v>46</v>
      </c>
      <c r="B1267" s="27">
        <v>24</v>
      </c>
      <c r="C1267" s="10">
        <f>VLOOKUP($A1267+IF($A1267=0,1,0),Database!$A:$Y,7,FALSE)</f>
        <v>46196.916666666664</v>
      </c>
      <c r="D1267" s="21" t="str">
        <f>VLOOKUP(Pronostics!$B1267,Setup_MPP!$A:$G,3,FALSE)</f>
        <v>Samyaaaaaaaaaa</v>
      </c>
      <c r="E1267" s="21" t="str">
        <f>VLOOKUP(Pronostics!$B1267,Setup_MPP!$A:$G,2,FALSE)</f>
        <v>Samya ALAOUI</v>
      </c>
      <c r="F1267" s="21" t="str">
        <f>VLOOKUP($B1267,Setup_MPP!$A:$E,4,FALSE)</f>
        <v>#A2F2C7</v>
      </c>
      <c r="G1267" s="21" t="str">
        <f>VLOOKUP($B1267,Setup_MPP!$A:$E,5,FALSE)</f>
        <v>#5DC18C</v>
      </c>
      <c r="H1267" s="21" t="str">
        <f>IFERROR(IF(AND(A1267&gt;=1,A1267&lt;=104),VLOOKUP($A1267,Location!$A:$J,6,FALSE),IF(A1267=0,"Avant l'ouverture",IF(OR(A1267=105,A1267=106),"Bonus"))),"")</f>
        <v>Tour 2</v>
      </c>
      <c r="I1267" s="21" t="str">
        <f>IF(LEFT(H1267,4)="Tour",VLOOKUP(A1267,Database!$A:$C,3,FALSE),"")</f>
        <v>L</v>
      </c>
      <c r="J1267" s="21" t="str">
        <f>VLOOKUP($A1267,Location!$A:$J,7,FALSE)</f>
        <v>Angleterre</v>
      </c>
      <c r="K1267" s="21" t="str">
        <f>IFERROR(VLOOKUP(J1267,Setup_Team!$B:$C,2,FALSE), "TDB")</f>
        <v>ENG</v>
      </c>
      <c r="L1267" s="21" t="str">
        <f>VLOOKUP($A1267,Location!$A:$J,8,FALSE)</f>
        <v>Ghana</v>
      </c>
      <c r="M1267" s="21" t="str">
        <f>IFERROR(VLOOKUP(L1267,Setup_Team!$B:$C,2,FALSE), "TDB")</f>
        <v>GHA</v>
      </c>
      <c r="N1267" s="21" t="str">
        <f>VLOOKUP($A1267,Location!$A:$J,9,FALSE)</f>
        <v>Foxborough</v>
      </c>
      <c r="O1267" s="21" t="str">
        <f>VLOOKUP($A1267,Location!$A:$J,10,FALSE)</f>
        <v>Gillette Stadium</v>
      </c>
      <c r="P1267" s="27">
        <v>2</v>
      </c>
      <c r="Q1267" s="27">
        <v>1</v>
      </c>
      <c r="R1267" s="27" t="str">
        <f t="shared" si="115"/>
        <v>2-1</v>
      </c>
      <c r="S1267" s="21">
        <v>0</v>
      </c>
      <c r="T1267" s="20">
        <f>VLOOKUP($A1267,Database!$A:$Y,10,FALSE)</f>
        <v>44</v>
      </c>
      <c r="U1267" s="20">
        <f>VLOOKUP($A1267,Database!$A:$Y,11,FALSE)</f>
        <v>127</v>
      </c>
      <c r="V1267" s="20">
        <f>VLOOKUP($A1267,Database!$A:$Y,12,FALSE)</f>
        <v>162</v>
      </c>
      <c r="W1267" s="20" t="str">
        <f>VLOOKUP(A1267,Database!A:M,13,FALSE)</f>
        <v>Terminé</v>
      </c>
      <c r="X1267" s="20">
        <f>VLOOKUP($A1267,Database!$A:$Y,20,FALSE)</f>
        <v>0</v>
      </c>
      <c r="Y1267" s="20">
        <f>VLOOKUP($A1267,Database!$A:$Y,21,FALSE)</f>
        <v>0</v>
      </c>
      <c r="Z1267" s="20">
        <f t="shared" si="114"/>
        <v>0</v>
      </c>
      <c r="AA1267" s="20">
        <f t="shared" si="116"/>
        <v>0</v>
      </c>
      <c r="AB1267" s="20">
        <f t="shared" ca="1" si="117"/>
        <v>0</v>
      </c>
      <c r="AC1267" s="20">
        <f t="shared" ca="1" si="118"/>
        <v>0</v>
      </c>
      <c r="AD1267" s="20" t="str">
        <f ca="1">IF(AC1267=0,"",IF(OR(ISBLANK(P1267),ISBLANK(Q1267)),"",IF(ISBLANK(VLOOKUP(A1267,Database!A:AA,22,FALSE)),"",VLOOKUP(A1267,Database!A:AA,22,FALSE))))</f>
        <v/>
      </c>
      <c r="AE1267" s="20">
        <f ca="1">IFERROR(
   IF(
     OR(ISBLANK(P1267),ISBLANK(Q1267)),
     "",
     IF(
       AND(AB1267&lt;&gt;"",OR(W1267="Terminé",W1267="En cours")),
       VLOOKUP(AD1267,Setup_ScoreExactBonus!A:D,4,FALSE),
       0
     )),
  0)</f>
        <v>0</v>
      </c>
      <c r="AF1267" s="21">
        <f t="shared" ca="1" si="119"/>
        <v>0</v>
      </c>
      <c r="AG1267" s="21">
        <f ca="1">SUMIFS(AF$2:AF1267,D$2:D1267,D1267)</f>
        <v>1914</v>
      </c>
    </row>
    <row r="1268" spans="1:33" hidden="1" x14ac:dyDescent="0.35">
      <c r="A1268" s="21">
        <f>IF(ISBLANK(B1268),"",COUNTIF(B$2:B1268,B1268))-1</f>
        <v>46</v>
      </c>
      <c r="B1268" s="27">
        <v>25</v>
      </c>
      <c r="C1268" s="10">
        <f>VLOOKUP($A1268+IF($A1268=0,1,0),Database!$A:$Y,7,FALSE)</f>
        <v>46196.916666666664</v>
      </c>
      <c r="D1268" s="21" t="str">
        <f>VLOOKUP(Pronostics!$B1268,Setup_MPP!$A:$G,3,FALSE)</f>
        <v>leaw0808</v>
      </c>
      <c r="E1268" s="21" t="str">
        <f>VLOOKUP(Pronostics!$B1268,Setup_MPP!$A:$G,2,FALSE)</f>
        <v>Léa WALOCQ</v>
      </c>
      <c r="F1268" s="21" t="str">
        <f>VLOOKUP($B1268,Setup_MPP!$A:$E,4,FALSE)</f>
        <v>#D1B9EB</v>
      </c>
      <c r="G1268" s="21" t="str">
        <f>VLOOKUP($B1268,Setup_MPP!$A:$E,5,FALSE)</f>
        <v>#B58BC7</v>
      </c>
      <c r="H1268" s="21" t="str">
        <f>IFERROR(IF(AND(A1268&gt;=1,A1268&lt;=104),VLOOKUP($A1268,Location!$A:$J,6,FALSE),IF(A1268=0,"Avant l'ouverture",IF(OR(A1268=105,A1268=106),"Bonus"))),"")</f>
        <v>Tour 2</v>
      </c>
      <c r="I1268" s="21" t="str">
        <f>IF(LEFT(H1268,4)="Tour",VLOOKUP(A1268,Database!$A:$C,3,FALSE),"")</f>
        <v>L</v>
      </c>
      <c r="J1268" s="21" t="str">
        <f>VLOOKUP($A1268,Location!$A:$J,7,FALSE)</f>
        <v>Angleterre</v>
      </c>
      <c r="K1268" s="21" t="str">
        <f>IFERROR(VLOOKUP(J1268,Setup_Team!$B:$C,2,FALSE), "TDB")</f>
        <v>ENG</v>
      </c>
      <c r="L1268" s="21" t="str">
        <f>VLOOKUP($A1268,Location!$A:$J,8,FALSE)</f>
        <v>Ghana</v>
      </c>
      <c r="M1268" s="21" t="str">
        <f>IFERROR(VLOOKUP(L1268,Setup_Team!$B:$C,2,FALSE), "TDB")</f>
        <v>GHA</v>
      </c>
      <c r="N1268" s="21" t="str">
        <f>VLOOKUP($A1268,Location!$A:$J,9,FALSE)</f>
        <v>Foxborough</v>
      </c>
      <c r="O1268" s="21" t="str">
        <f>VLOOKUP($A1268,Location!$A:$J,10,FALSE)</f>
        <v>Gillette Stadium</v>
      </c>
      <c r="P1268" s="27">
        <v>1</v>
      </c>
      <c r="Q1268" s="27">
        <v>0</v>
      </c>
      <c r="R1268" s="27" t="str">
        <f t="shared" si="115"/>
        <v>1-0</v>
      </c>
      <c r="S1268" s="21">
        <v>0</v>
      </c>
      <c r="T1268" s="20">
        <f>VLOOKUP($A1268,Database!$A:$Y,10,FALSE)</f>
        <v>44</v>
      </c>
      <c r="U1268" s="20">
        <f>VLOOKUP($A1268,Database!$A:$Y,11,FALSE)</f>
        <v>127</v>
      </c>
      <c r="V1268" s="20">
        <f>VLOOKUP($A1268,Database!$A:$Y,12,FALSE)</f>
        <v>162</v>
      </c>
      <c r="W1268" s="20" t="str">
        <f>VLOOKUP(A1268,Database!A:M,13,FALSE)</f>
        <v>Terminé</v>
      </c>
      <c r="X1268" s="20">
        <f>VLOOKUP($A1268,Database!$A:$Y,20,FALSE)</f>
        <v>0</v>
      </c>
      <c r="Y1268" s="20">
        <f>VLOOKUP($A1268,Database!$A:$Y,21,FALSE)</f>
        <v>0</v>
      </c>
      <c r="Z1268" s="20">
        <f t="shared" si="114"/>
        <v>0</v>
      </c>
      <c r="AA1268" s="20">
        <f t="shared" si="116"/>
        <v>0</v>
      </c>
      <c r="AB1268" s="20">
        <f t="shared" ca="1" si="117"/>
        <v>0</v>
      </c>
      <c r="AC1268" s="20">
        <f t="shared" ca="1" si="118"/>
        <v>0</v>
      </c>
      <c r="AD1268" s="20" t="str">
        <f ca="1">IF(AC1268=0,"",IF(OR(ISBLANK(P1268),ISBLANK(Q1268)),"",IF(ISBLANK(VLOOKUP(A1268,Database!A:AA,22,FALSE)),"",VLOOKUP(A1268,Database!A:AA,22,FALSE))))</f>
        <v/>
      </c>
      <c r="AE1268" s="20">
        <f ca="1">IFERROR(
   IF(
     OR(ISBLANK(P1268),ISBLANK(Q1268)),
     "",
     IF(
       AND(AB1268&lt;&gt;"",OR(W1268="Terminé",W1268="En cours")),
       VLOOKUP(AD1268,Setup_ScoreExactBonus!A:D,4,FALSE),
       0
     )),
  0)</f>
        <v>0</v>
      </c>
      <c r="AF1268" s="21">
        <f t="shared" ca="1" si="119"/>
        <v>0</v>
      </c>
      <c r="AG1268" s="21">
        <f ca="1">SUMIFS(AF$2:AF1268,D$2:D1268,D1268)</f>
        <v>1740</v>
      </c>
    </row>
    <row r="1269" spans="1:33" hidden="1" x14ac:dyDescent="0.35">
      <c r="A1269" s="21">
        <f>IF(ISBLANK(B1269),"",COUNTIF(B$2:B1269,B1269))-1</f>
        <v>46</v>
      </c>
      <c r="B1269" s="27">
        <v>26</v>
      </c>
      <c r="C1269" s="10">
        <v>46184.875</v>
      </c>
      <c r="D1269" s="21" t="str">
        <f>VLOOKUP(Pronostics!$B1269,Setup_MPP!$A:$G,3,FALSE)</f>
        <v>Mohamad#5GGG1</v>
      </c>
      <c r="E1269" s="21" t="str">
        <f>VLOOKUP(Pronostics!$B1269,Setup_MPP!$A:$G,2,FALSE)</f>
        <v>Mohamad EL KAWAS</v>
      </c>
      <c r="F1269" s="21" t="str">
        <f>VLOOKUP($B1269,Setup_MPP!$A:$E,4,FALSE)</f>
        <v>#EB8787</v>
      </c>
      <c r="G1269" s="21" t="str">
        <f>VLOOKUP($B1269,Setup_MPP!$A:$E,5,FALSE)</f>
        <v>#368E2C</v>
      </c>
      <c r="H1269" s="21" t="str">
        <f>IFERROR(IF(AND(A1269&gt;=1,A1269&lt;=104),VLOOKUP($A1269,Location!$A:$J,6,FALSE),IF(A1269=0,"Avant l'ouverture",IF(OR(A1269=105,A1269=106),"Bonus"))),"")</f>
        <v>Tour 2</v>
      </c>
      <c r="I1269" s="21" t="str">
        <f>IF(LEFT(H1269,4)="Tour",VLOOKUP(A1269,Database!$A:$C,3,FALSE),"")</f>
        <v>L</v>
      </c>
      <c r="J1269" s="21" t="str">
        <f>VLOOKUP($A1269,Location!$A:$J,7,FALSE)</f>
        <v>Angleterre</v>
      </c>
      <c r="K1269" s="21" t="str">
        <f>IFERROR(VLOOKUP(J1269,Setup_Team!$B:$C,2,FALSE), "TDB")</f>
        <v>ENG</v>
      </c>
      <c r="L1269" s="21" t="str">
        <f>VLOOKUP($A1269,Location!$A:$J,8,FALSE)</f>
        <v>Ghana</v>
      </c>
      <c r="M1269" s="21" t="str">
        <f>IFERROR(VLOOKUP(L1269,Setup_Team!$B:$C,2,FALSE), "TDB")</f>
        <v>GHA</v>
      </c>
      <c r="P1269" s="21">
        <v>3</v>
      </c>
      <c r="Q1269" s="21">
        <v>0</v>
      </c>
      <c r="R1269" s="27" t="str">
        <f t="shared" si="115"/>
        <v>3-0</v>
      </c>
      <c r="S1269" s="21">
        <v>0</v>
      </c>
      <c r="T1269" s="20">
        <f>VLOOKUP($A1269,Database!$A:$Y,10,FALSE)</f>
        <v>44</v>
      </c>
      <c r="U1269" s="20">
        <f>VLOOKUP($A1269,Database!$A:$Y,11,FALSE)</f>
        <v>127</v>
      </c>
      <c r="V1269" s="20">
        <f>VLOOKUP($A1269,Database!$A:$Y,12,FALSE)</f>
        <v>162</v>
      </c>
      <c r="W1269" s="20" t="str">
        <f>VLOOKUP(A1269,Database!A:M,13,FALSE)</f>
        <v>Terminé</v>
      </c>
      <c r="X1269" s="20">
        <f>VLOOKUP($A1269,Database!$A:$Y,20,FALSE)</f>
        <v>0</v>
      </c>
      <c r="Y1269" s="20">
        <f>VLOOKUP($A1269,Database!$A:$Y,21,FALSE)</f>
        <v>0</v>
      </c>
      <c r="Z1269" s="20">
        <f t="shared" si="114"/>
        <v>0</v>
      </c>
      <c r="AA1269" s="20">
        <f t="shared" si="116"/>
        <v>0</v>
      </c>
      <c r="AB1269" s="20">
        <f t="shared" ca="1" si="117"/>
        <v>0</v>
      </c>
      <c r="AC1269" s="20">
        <f t="shared" ca="1" si="118"/>
        <v>0</v>
      </c>
      <c r="AD1269" s="20" t="str">
        <f ca="1">IF(AC1269=0,"",IF(OR(ISBLANK(P1269),ISBLANK(Q1269)),"",IF(ISBLANK(VLOOKUP(A1269,Database!A:AA,22,FALSE)),"",VLOOKUP(A1269,Database!A:AA,22,FALSE))))</f>
        <v/>
      </c>
      <c r="AE1269" s="20">
        <f ca="1">IFERROR(
   IF(
     OR(ISBLANK(P1269),ISBLANK(Q1269)),
     "",
     IF(
       AND(AB1269&lt;&gt;"",OR(W1269="Terminé",W1269="En cours")),
       VLOOKUP(AD1269,Setup_ScoreExactBonus!A:D,4,FALSE),
       0
     )),
  0)</f>
        <v>0</v>
      </c>
      <c r="AF1269" s="21">
        <f t="shared" ca="1" si="119"/>
        <v>0</v>
      </c>
      <c r="AG1269" s="21">
        <f ca="1">SUMIFS(AF$2:AF1269,D$2:D1269,D1269)</f>
        <v>1080</v>
      </c>
    </row>
    <row r="1270" spans="1:33" hidden="1" x14ac:dyDescent="0.35">
      <c r="A1270" s="21">
        <f>IF(ISBLANK(B1270),"",COUNTIF(B$2:B1270,B1270))-1</f>
        <v>46</v>
      </c>
      <c r="B1270" s="27">
        <v>27</v>
      </c>
      <c r="C1270" s="10">
        <f>VLOOKUP($A1270+IF($A1270=0,1,0),Database!$A:$Y,7,FALSE)</f>
        <v>46196.916666666664</v>
      </c>
      <c r="D1270" s="21" t="str">
        <f>VLOOKUP(Pronostics!$B1270,Setup_MPP!$A:$G,3,FALSE)</f>
        <v>maryemkappa</v>
      </c>
      <c r="E1270" s="21" t="str">
        <f>VLOOKUP(Pronostics!$B1270,Setup_MPP!$A:$G,2,FALSE)</f>
        <v>Maryem GUIZANI</v>
      </c>
      <c r="F1270" s="21" t="str">
        <f>VLOOKUP($B1270,Setup_MPP!$A:$E,4,FALSE)</f>
        <v>#BCA2F4</v>
      </c>
      <c r="G1270" s="21" t="str">
        <f>VLOOKUP($B1270,Setup_MPP!$A:$E,5,FALSE)</f>
        <v>#6D3DD5</v>
      </c>
      <c r="H1270" s="21" t="str">
        <f>IFERROR(IF(AND(A1270&gt;=1,A1270&lt;=104),VLOOKUP($A1270,Location!$A:$J,6,FALSE),IF(A1270=0,"Avant l'ouverture",IF(OR(A1270=105,A1270=106),"Bonus"))),"")</f>
        <v>Tour 2</v>
      </c>
      <c r="I1270" s="21" t="str">
        <f>IF(LEFT(H1270,4)="Tour",VLOOKUP(A1270,Database!$A:$C,3,FALSE),"")</f>
        <v>L</v>
      </c>
      <c r="J1270" s="21" t="str">
        <f>VLOOKUP($A1270,Location!$A:$J,7,FALSE)</f>
        <v>Angleterre</v>
      </c>
      <c r="K1270" s="21" t="str">
        <f>IFERROR(VLOOKUP(J1270,Setup_Team!$B:$C,2,FALSE), "TDB")</f>
        <v>ENG</v>
      </c>
      <c r="L1270" s="21" t="str">
        <f>VLOOKUP($A1270,Location!$A:$J,8,FALSE)</f>
        <v>Ghana</v>
      </c>
      <c r="M1270" s="21" t="str">
        <f>IFERROR(VLOOKUP(L1270,Setup_Team!$B:$C,2,FALSE), "TDB")</f>
        <v>GHA</v>
      </c>
      <c r="P1270" s="21">
        <v>3</v>
      </c>
      <c r="Q1270" s="21">
        <v>1</v>
      </c>
      <c r="R1270" s="27" t="str">
        <f t="shared" si="115"/>
        <v>3-1</v>
      </c>
      <c r="S1270" s="21">
        <v>0</v>
      </c>
      <c r="T1270" s="20">
        <f>VLOOKUP($A1270,Database!$A:$Y,10,FALSE)</f>
        <v>44</v>
      </c>
      <c r="U1270" s="20">
        <f>VLOOKUP($A1270,Database!$A:$Y,11,FALSE)</f>
        <v>127</v>
      </c>
      <c r="V1270" s="20">
        <f>VLOOKUP($A1270,Database!$A:$Y,12,FALSE)</f>
        <v>162</v>
      </c>
      <c r="W1270" s="20" t="str">
        <f>VLOOKUP(A1270,Database!A:M,13,FALSE)</f>
        <v>Terminé</v>
      </c>
      <c r="X1270" s="20">
        <f>VLOOKUP($A1270,Database!$A:$Y,20,FALSE)</f>
        <v>0</v>
      </c>
      <c r="Y1270" s="20">
        <f>VLOOKUP($A1270,Database!$A:$Y,21,FALSE)</f>
        <v>0</v>
      </c>
      <c r="Z1270" s="20">
        <f t="shared" si="114"/>
        <v>0</v>
      </c>
      <c r="AA1270" s="20">
        <f t="shared" si="116"/>
        <v>0</v>
      </c>
      <c r="AB1270" s="20">
        <f t="shared" ca="1" si="117"/>
        <v>0</v>
      </c>
      <c r="AC1270" s="20">
        <f t="shared" ca="1" si="118"/>
        <v>0</v>
      </c>
      <c r="AD1270" s="20" t="str">
        <f ca="1">IF(AC1270=0,"",IF(OR(ISBLANK(P1270),ISBLANK(Q1270)),"",IF(ISBLANK(VLOOKUP(A1270,Database!A:AA,22,FALSE)),"",VLOOKUP(A1270,Database!A:AA,22,FALSE))))</f>
        <v/>
      </c>
      <c r="AE1270" s="20">
        <f ca="1">IFERROR(
   IF(
     OR(ISBLANK(P1270),ISBLANK(Q1270)),
     "",
     IF(
       AND(AB1270&lt;&gt;"",OR(W1270="Terminé",W1270="En cours")),
       VLOOKUP(AD1270,Setup_ScoreExactBonus!A:D,4,FALSE),
       0
     )),
  0)</f>
        <v>0</v>
      </c>
      <c r="AF1270" s="21">
        <f t="shared" ca="1" si="119"/>
        <v>0</v>
      </c>
      <c r="AG1270" s="21">
        <f ca="1">SUMIFS(AF$2:AF1270,D$2:D1270,D1270)</f>
        <v>883</v>
      </c>
    </row>
    <row r="1271" spans="1:33" hidden="1" x14ac:dyDescent="0.35">
      <c r="A1271" s="21">
        <f>IF(ISBLANK(B1271),"",COUNTIF(B$2:B1271,B1271))-1</f>
        <v>47</v>
      </c>
      <c r="B1271" s="27">
        <v>1</v>
      </c>
      <c r="C1271" s="10">
        <f>VLOOKUP($A1271+IF($A1271=0,1,0),Database!$A:$Y,7,FALSE)</f>
        <v>46197.041666666664</v>
      </c>
      <c r="D1271" s="21" t="str">
        <f>VLOOKUP(Pronostics!$B1271,Setup_MPP!$A:$G,3,FALSE)</f>
        <v>_Nicolas_LM_</v>
      </c>
      <c r="E1271" s="21" t="str">
        <f>VLOOKUP(Pronostics!$B1271,Setup_MPP!$A:$G,2,FALSE)</f>
        <v>Nicolas LE MOUEL</v>
      </c>
      <c r="F1271" s="21" t="str">
        <f>VLOOKUP($B1271,Setup_MPP!$A:$E,4,FALSE)</f>
        <v>#F7C79D</v>
      </c>
      <c r="G1271" s="21" t="str">
        <f>VLOOKUP($B1271,Setup_MPP!$A:$E,5,FALSE)</f>
        <v>#FFBE85</v>
      </c>
      <c r="H1271" s="21" t="str">
        <f>IFERROR(IF(AND(A1271&gt;=1,A1271&lt;=104),VLOOKUP($A1271,Location!$A:$J,6,FALSE),IF(A1271=0,"Avant l'ouverture",IF(OR(A1271=105,A1271=106),"Bonus"))),"")</f>
        <v>Tour 2</v>
      </c>
      <c r="I1271" s="21" t="str">
        <f>IF(LEFT(H1271,4)="Tour",VLOOKUP(A1271,Database!$A:$C,3,FALSE),"")</f>
        <v>L</v>
      </c>
      <c r="J1271" s="21" t="str">
        <f>VLOOKUP($A1271,Location!$A:$J,7,FALSE)</f>
        <v>Panama</v>
      </c>
      <c r="K1271" s="21" t="str">
        <f>IFERROR(VLOOKUP(J1271,Setup_Team!$B:$C,2,FALSE), "TDB")</f>
        <v>PAN</v>
      </c>
      <c r="L1271" s="21" t="str">
        <f>VLOOKUP($A1271,Location!$A:$J,8,FALSE)</f>
        <v>Croatie</v>
      </c>
      <c r="M1271" s="21" t="str">
        <f>IFERROR(VLOOKUP(L1271,Setup_Team!$B:$C,2,FALSE), "TDB")</f>
        <v>HRV</v>
      </c>
      <c r="N1271" s="21" t="str">
        <f>VLOOKUP($A1271,Location!$A:$J,9,FALSE)</f>
        <v>Toronto</v>
      </c>
      <c r="O1271" s="21" t="str">
        <f>VLOOKUP($A1271,Location!$A:$J,10,FALSE)</f>
        <v>BMO Field</v>
      </c>
      <c r="P1271" s="27">
        <v>1</v>
      </c>
      <c r="Q1271" s="27">
        <v>3</v>
      </c>
      <c r="R1271" s="27" t="str">
        <f t="shared" si="115"/>
        <v>1-3</v>
      </c>
      <c r="S1271" s="21">
        <v>0</v>
      </c>
      <c r="T1271" s="20">
        <f>VLOOKUP($A1271,Database!$A:$Y,10,FALSE)</f>
        <v>165</v>
      </c>
      <c r="U1271" s="20">
        <f>VLOOKUP($A1271,Database!$A:$Y,11,FALSE)</f>
        <v>123</v>
      </c>
      <c r="V1271" s="20">
        <f>VLOOKUP($A1271,Database!$A:$Y,12,FALSE)</f>
        <v>36</v>
      </c>
      <c r="W1271" s="20" t="str">
        <f>VLOOKUP(A1271,Database!A:M,13,FALSE)</f>
        <v>Terminé</v>
      </c>
      <c r="X1271" s="20">
        <f>VLOOKUP($A1271,Database!$A:$Y,20,FALSE)</f>
        <v>0</v>
      </c>
      <c r="Y1271" s="20">
        <f>VLOOKUP($A1271,Database!$A:$Y,21,FALSE)</f>
        <v>1</v>
      </c>
      <c r="Z1271" s="20">
        <f t="shared" si="114"/>
        <v>0</v>
      </c>
      <c r="AA1271" s="20">
        <f t="shared" si="116"/>
        <v>1</v>
      </c>
      <c r="AB1271" s="20">
        <f t="shared" ca="1" si="117"/>
        <v>36</v>
      </c>
      <c r="AC1271" s="20">
        <f t="shared" ca="1" si="118"/>
        <v>0</v>
      </c>
      <c r="AD1271" s="20" t="str">
        <f ca="1">IF(AC1271=0,"",IF(OR(ISBLANK(P1271),ISBLANK(Q1271)),"",IF(ISBLANK(VLOOKUP(A1271,Database!A:AA,22,FALSE)),"",VLOOKUP(A1271,Database!A:AA,22,FALSE))))</f>
        <v/>
      </c>
      <c r="AE1271" s="20">
        <f ca="1">IFERROR(
   IF(
     OR(ISBLANK(P1271),ISBLANK(Q1271)),
     "",
     IF(
       AND(AB1271&lt;&gt;"",OR(W1271="Terminé",W1271="En cours")),
       VLOOKUP(AD1271,Setup_ScoreExactBonus!A:D,4,FALSE),
       0
     )),
  0)</f>
        <v>0</v>
      </c>
      <c r="AF1271" s="21">
        <f t="shared" ca="1" si="119"/>
        <v>36</v>
      </c>
      <c r="AG1271" s="21">
        <f ca="1">SUMIFS(AF$2:AF1271,D$2:D1271,D1271)</f>
        <v>1640</v>
      </c>
    </row>
    <row r="1272" spans="1:33" hidden="1" x14ac:dyDescent="0.35">
      <c r="A1272" s="21">
        <f>IF(ISBLANK(B1272),"",COUNTIF(B$2:B1272,B1272))-1</f>
        <v>47</v>
      </c>
      <c r="B1272" s="27">
        <v>2</v>
      </c>
      <c r="C1272" s="10">
        <f>VLOOKUP($A1272+IF($A1272=0,1,0),Database!$A:$Y,7,FALSE)</f>
        <v>46197.041666666664</v>
      </c>
      <c r="D1272" s="21" t="str">
        <f>VLOOKUP(Pronostics!$B1272,Setup_MPP!$A:$G,3,FALSE)</f>
        <v>leaelaz</v>
      </c>
      <c r="E1272" s="21" t="str">
        <f>VLOOKUP(Pronostics!$B1272,Setup_MPP!$A:$G,2,FALSE)</f>
        <v>Léa EL ASERY</v>
      </c>
      <c r="F1272" s="21" t="str">
        <f>VLOOKUP($B1272,Setup_MPP!$A:$E,4,FALSE)</f>
        <v>#FFBEBE</v>
      </c>
      <c r="G1272" s="21" t="str">
        <f>VLOOKUP($B1272,Setup_MPP!$A:$E,5,FALSE)</f>
        <v>#DF6868</v>
      </c>
      <c r="H1272" s="21" t="str">
        <f>IFERROR(IF(AND(A1272&gt;=1,A1272&lt;=104),VLOOKUP($A1272,Location!$A:$J,6,FALSE),IF(A1272=0,"Avant l'ouverture",IF(OR(A1272=105,A1272=106),"Bonus"))),"")</f>
        <v>Tour 2</v>
      </c>
      <c r="I1272" s="21" t="str">
        <f>IF(LEFT(H1272,4)="Tour",VLOOKUP(A1272,Database!$A:$C,3,FALSE),"")</f>
        <v>L</v>
      </c>
      <c r="J1272" s="21" t="str">
        <f>VLOOKUP($A1272,Location!$A:$J,7,FALSE)</f>
        <v>Panama</v>
      </c>
      <c r="K1272" s="21" t="str">
        <f>IFERROR(VLOOKUP(J1272,Setup_Team!$B:$C,2,FALSE), "TDB")</f>
        <v>PAN</v>
      </c>
      <c r="L1272" s="21" t="str">
        <f>VLOOKUP($A1272,Location!$A:$J,8,FALSE)</f>
        <v>Croatie</v>
      </c>
      <c r="M1272" s="21" t="str">
        <f>IFERROR(VLOOKUP(L1272,Setup_Team!$B:$C,2,FALSE), "TDB")</f>
        <v>HRV</v>
      </c>
      <c r="N1272" s="21" t="str">
        <f>VLOOKUP($A1272,Location!$A:$J,9,FALSE)</f>
        <v>Toronto</v>
      </c>
      <c r="O1272" s="21" t="str">
        <f>VLOOKUP($A1272,Location!$A:$J,10,FALSE)</f>
        <v>BMO Field</v>
      </c>
      <c r="P1272" s="27">
        <v>0</v>
      </c>
      <c r="Q1272" s="27">
        <v>3</v>
      </c>
      <c r="R1272" s="27" t="str">
        <f t="shared" si="115"/>
        <v>0-3</v>
      </c>
      <c r="S1272" s="21">
        <v>0</v>
      </c>
      <c r="T1272" s="20">
        <f>VLOOKUP($A1272,Database!$A:$Y,10,FALSE)</f>
        <v>165</v>
      </c>
      <c r="U1272" s="20">
        <f>VLOOKUP($A1272,Database!$A:$Y,11,FALSE)</f>
        <v>123</v>
      </c>
      <c r="V1272" s="20">
        <f>VLOOKUP($A1272,Database!$A:$Y,12,FALSE)</f>
        <v>36</v>
      </c>
      <c r="W1272" s="20" t="str">
        <f>VLOOKUP(A1272,Database!A:M,13,FALSE)</f>
        <v>Terminé</v>
      </c>
      <c r="X1272" s="20">
        <f>VLOOKUP($A1272,Database!$A:$Y,20,FALSE)</f>
        <v>0</v>
      </c>
      <c r="Y1272" s="20">
        <f>VLOOKUP($A1272,Database!$A:$Y,21,FALSE)</f>
        <v>1</v>
      </c>
      <c r="Z1272" s="20">
        <f t="shared" si="114"/>
        <v>0</v>
      </c>
      <c r="AA1272" s="20">
        <f t="shared" si="116"/>
        <v>1</v>
      </c>
      <c r="AB1272" s="20">
        <f t="shared" ca="1" si="117"/>
        <v>36</v>
      </c>
      <c r="AC1272" s="20">
        <f t="shared" ca="1" si="118"/>
        <v>0</v>
      </c>
      <c r="AD1272" s="20" t="str">
        <f ca="1">IF(AC1272=0,"",IF(OR(ISBLANK(P1272),ISBLANK(Q1272)),"",IF(ISBLANK(VLOOKUP(A1272,Database!A:AA,22,FALSE)),"",VLOOKUP(A1272,Database!A:AA,22,FALSE))))</f>
        <v/>
      </c>
      <c r="AE1272" s="20">
        <f ca="1">IFERROR(
   IF(
     OR(ISBLANK(P1272),ISBLANK(Q1272)),
     "",
     IF(
       AND(AB1272&lt;&gt;"",OR(W1272="Terminé",W1272="En cours")),
       VLOOKUP(AD1272,Setup_ScoreExactBonus!A:D,4,FALSE),
       0
     )),
  0)</f>
        <v>0</v>
      </c>
      <c r="AF1272" s="21">
        <f t="shared" ca="1" si="119"/>
        <v>36</v>
      </c>
      <c r="AG1272" s="21">
        <f ca="1">SUMIFS(AF$2:AF1272,D$2:D1272,D1272)</f>
        <v>1869</v>
      </c>
    </row>
    <row r="1273" spans="1:33" hidden="1" x14ac:dyDescent="0.35">
      <c r="A1273" s="21">
        <f>IF(ISBLANK(B1273),"",COUNTIF(B$2:B1273,B1273))-1</f>
        <v>47</v>
      </c>
      <c r="B1273" s="27">
        <v>3</v>
      </c>
      <c r="C1273" s="10">
        <f>VLOOKUP($A1273+IF($A1273=0,1,0),Database!$A:$Y,7,FALSE)</f>
        <v>46197.041666666664</v>
      </c>
      <c r="D1273" s="21" t="str">
        <f>VLOOKUP(Pronostics!$B1273,Setup_MPP!$A:$G,3,FALSE)</f>
        <v>PasMetalleux</v>
      </c>
      <c r="E1273" s="21" t="str">
        <f>VLOOKUP(Pronostics!$B1273,Setup_MPP!$A:$G,2,FALSE)</f>
        <v>Elwenn JOUBREL</v>
      </c>
      <c r="F1273" s="21" t="str">
        <f>VLOOKUP($B1273,Setup_MPP!$A:$E,4,FALSE)</f>
        <v>#F5C7FC</v>
      </c>
      <c r="G1273" s="21" t="str">
        <f>VLOOKUP($B1273,Setup_MPP!$A:$E,5,FALSE)</f>
        <v>#C489CF</v>
      </c>
      <c r="H1273" s="21" t="str">
        <f>IFERROR(IF(AND(A1273&gt;=1,A1273&lt;=104),VLOOKUP($A1273,Location!$A:$J,6,FALSE),IF(A1273=0,"Avant l'ouverture",IF(OR(A1273=105,A1273=106),"Bonus"))),"")</f>
        <v>Tour 2</v>
      </c>
      <c r="I1273" s="21" t="str">
        <f>IF(LEFT(H1273,4)="Tour",VLOOKUP(A1273,Database!$A:$C,3,FALSE),"")</f>
        <v>L</v>
      </c>
      <c r="J1273" s="21" t="str">
        <f>VLOOKUP($A1273,Location!$A:$J,7,FALSE)</f>
        <v>Panama</v>
      </c>
      <c r="K1273" s="21" t="str">
        <f>IFERROR(VLOOKUP(J1273,Setup_Team!$B:$C,2,FALSE), "TDB")</f>
        <v>PAN</v>
      </c>
      <c r="L1273" s="21" t="str">
        <f>VLOOKUP($A1273,Location!$A:$J,8,FALSE)</f>
        <v>Croatie</v>
      </c>
      <c r="M1273" s="21" t="str">
        <f>IFERROR(VLOOKUP(L1273,Setup_Team!$B:$C,2,FALSE), "TDB")</f>
        <v>HRV</v>
      </c>
      <c r="N1273" s="21" t="str">
        <f>VLOOKUP($A1273,Location!$A:$J,9,FALSE)</f>
        <v>Toronto</v>
      </c>
      <c r="O1273" s="21" t="str">
        <f>VLOOKUP($A1273,Location!$A:$J,10,FALSE)</f>
        <v>BMO Field</v>
      </c>
      <c r="P1273" s="27">
        <v>1</v>
      </c>
      <c r="Q1273" s="27">
        <v>3</v>
      </c>
      <c r="R1273" s="27" t="str">
        <f t="shared" si="115"/>
        <v>1-3</v>
      </c>
      <c r="S1273" s="21">
        <v>0</v>
      </c>
      <c r="T1273" s="20">
        <f>VLOOKUP($A1273,Database!$A:$Y,10,FALSE)</f>
        <v>165</v>
      </c>
      <c r="U1273" s="20">
        <f>VLOOKUP($A1273,Database!$A:$Y,11,FALSE)</f>
        <v>123</v>
      </c>
      <c r="V1273" s="20">
        <f>VLOOKUP($A1273,Database!$A:$Y,12,FALSE)</f>
        <v>36</v>
      </c>
      <c r="W1273" s="20" t="str">
        <f>VLOOKUP(A1273,Database!A:M,13,FALSE)</f>
        <v>Terminé</v>
      </c>
      <c r="X1273" s="20">
        <f>VLOOKUP($A1273,Database!$A:$Y,20,FALSE)</f>
        <v>0</v>
      </c>
      <c r="Y1273" s="20">
        <f>VLOOKUP($A1273,Database!$A:$Y,21,FALSE)</f>
        <v>1</v>
      </c>
      <c r="Z1273" s="20">
        <f t="shared" si="114"/>
        <v>0</v>
      </c>
      <c r="AA1273" s="20">
        <f t="shared" si="116"/>
        <v>1</v>
      </c>
      <c r="AB1273" s="20">
        <f t="shared" ca="1" si="117"/>
        <v>36</v>
      </c>
      <c r="AC1273" s="20">
        <f t="shared" ca="1" si="118"/>
        <v>0</v>
      </c>
      <c r="AD1273" s="20" t="str">
        <f ca="1">IF(AC1273=0,"",IF(OR(ISBLANK(P1273),ISBLANK(Q1273)),"",IF(ISBLANK(VLOOKUP(A1273,Database!A:AA,22,FALSE)),"",VLOOKUP(A1273,Database!A:AA,22,FALSE))))</f>
        <v/>
      </c>
      <c r="AE1273" s="20">
        <f ca="1">IFERROR(
   IF(
     OR(ISBLANK(P1273),ISBLANK(Q1273)),
     "",
     IF(
       AND(AB1273&lt;&gt;"",OR(W1273="Terminé",W1273="En cours")),
       VLOOKUP(AD1273,Setup_ScoreExactBonus!A:D,4,FALSE),
       0
     )),
  0)</f>
        <v>0</v>
      </c>
      <c r="AF1273" s="21">
        <f t="shared" ca="1" si="119"/>
        <v>36</v>
      </c>
      <c r="AG1273" s="21">
        <f ca="1">SUMIFS(AF$2:AF1273,D$2:D1273,D1273)</f>
        <v>1922</v>
      </c>
    </row>
    <row r="1274" spans="1:33" hidden="1" x14ac:dyDescent="0.35">
      <c r="A1274" s="21">
        <f>IF(ISBLANK(B1274),"",COUNTIF(B$2:B1274,B1274))-1</f>
        <v>47</v>
      </c>
      <c r="B1274" s="27">
        <v>4</v>
      </c>
      <c r="C1274" s="10">
        <f>VLOOKUP($A1274+IF($A1274=0,1,0),Database!$A:$Y,7,FALSE)</f>
        <v>46197.041666666664</v>
      </c>
      <c r="D1274" s="21" t="str">
        <f>VLOOKUP(Pronostics!$B1274,Setup_MPP!$A:$G,3,FALSE)</f>
        <v>Popo444</v>
      </c>
      <c r="E1274" s="21" t="str">
        <f>VLOOKUP(Pronostics!$B1274,Setup_MPP!$A:$G,2,FALSE)</f>
        <v>Pauline OLIVIER</v>
      </c>
      <c r="F1274" s="21" t="str">
        <f>VLOOKUP($B1274,Setup_MPP!$A:$E,4,FALSE)</f>
        <v>#A5EA7F</v>
      </c>
      <c r="G1274" s="21" t="str">
        <f>VLOOKUP($B1274,Setup_MPP!$A:$E,5,FALSE)</f>
        <v>#80C65A</v>
      </c>
      <c r="H1274" s="21" t="str">
        <f>IFERROR(IF(AND(A1274&gt;=1,A1274&lt;=104),VLOOKUP($A1274,Location!$A:$J,6,FALSE),IF(A1274=0,"Avant l'ouverture",IF(OR(A1274=105,A1274=106),"Bonus"))),"")</f>
        <v>Tour 2</v>
      </c>
      <c r="I1274" s="21" t="str">
        <f>IF(LEFT(H1274,4)="Tour",VLOOKUP(A1274,Database!$A:$C,3,FALSE),"")</f>
        <v>L</v>
      </c>
      <c r="J1274" s="21" t="str">
        <f>VLOOKUP($A1274,Location!$A:$J,7,FALSE)</f>
        <v>Panama</v>
      </c>
      <c r="K1274" s="21" t="str">
        <f>IFERROR(VLOOKUP(J1274,Setup_Team!$B:$C,2,FALSE), "TDB")</f>
        <v>PAN</v>
      </c>
      <c r="L1274" s="21" t="str">
        <f>VLOOKUP($A1274,Location!$A:$J,8,FALSE)</f>
        <v>Croatie</v>
      </c>
      <c r="M1274" s="21" t="str">
        <f>IFERROR(VLOOKUP(L1274,Setup_Team!$B:$C,2,FALSE), "TDB")</f>
        <v>HRV</v>
      </c>
      <c r="N1274" s="21" t="str">
        <f>VLOOKUP($A1274,Location!$A:$J,9,FALSE)</f>
        <v>Toronto</v>
      </c>
      <c r="O1274" s="21" t="str">
        <f>VLOOKUP($A1274,Location!$A:$J,10,FALSE)</f>
        <v>BMO Field</v>
      </c>
      <c r="P1274" s="27">
        <v>0</v>
      </c>
      <c r="Q1274" s="27">
        <v>2</v>
      </c>
      <c r="R1274" s="27" t="str">
        <f t="shared" si="115"/>
        <v>0-2</v>
      </c>
      <c r="S1274" s="21">
        <v>0</v>
      </c>
      <c r="T1274" s="20">
        <f>VLOOKUP($A1274,Database!$A:$Y,10,FALSE)</f>
        <v>165</v>
      </c>
      <c r="U1274" s="20">
        <f>VLOOKUP($A1274,Database!$A:$Y,11,FALSE)</f>
        <v>123</v>
      </c>
      <c r="V1274" s="20">
        <f>VLOOKUP($A1274,Database!$A:$Y,12,FALSE)</f>
        <v>36</v>
      </c>
      <c r="W1274" s="20" t="str">
        <f>VLOOKUP(A1274,Database!A:M,13,FALSE)</f>
        <v>Terminé</v>
      </c>
      <c r="X1274" s="20">
        <f>VLOOKUP($A1274,Database!$A:$Y,20,FALSE)</f>
        <v>0</v>
      </c>
      <c r="Y1274" s="20">
        <f>VLOOKUP($A1274,Database!$A:$Y,21,FALSE)</f>
        <v>1</v>
      </c>
      <c r="Z1274" s="20">
        <f t="shared" si="114"/>
        <v>0</v>
      </c>
      <c r="AA1274" s="20">
        <f t="shared" si="116"/>
        <v>1</v>
      </c>
      <c r="AB1274" s="20">
        <f t="shared" ca="1" si="117"/>
        <v>36</v>
      </c>
      <c r="AC1274" s="20">
        <f t="shared" ca="1" si="118"/>
        <v>0</v>
      </c>
      <c r="AD1274" s="20" t="str">
        <f ca="1">IF(AC1274=0,"",IF(OR(ISBLANK(P1274),ISBLANK(Q1274)),"",IF(ISBLANK(VLOOKUP(A1274,Database!A:AA,22,FALSE)),"",VLOOKUP(A1274,Database!A:AA,22,FALSE))))</f>
        <v/>
      </c>
      <c r="AE1274" s="20">
        <f ca="1">IFERROR(
   IF(
     OR(ISBLANK(P1274),ISBLANK(Q1274)),
     "",
     IF(
       AND(AB1274&lt;&gt;"",OR(W1274="Terminé",W1274="En cours")),
       VLOOKUP(AD1274,Setup_ScoreExactBonus!A:D,4,FALSE),
       0
     )),
  0)</f>
        <v>0</v>
      </c>
      <c r="AF1274" s="21">
        <f t="shared" ca="1" si="119"/>
        <v>36</v>
      </c>
      <c r="AG1274" s="21">
        <f ca="1">SUMIFS(AF$2:AF1274,D$2:D1274,D1274)</f>
        <v>1544</v>
      </c>
    </row>
    <row r="1275" spans="1:33" hidden="1" x14ac:dyDescent="0.35">
      <c r="A1275" s="21">
        <f>IF(ISBLANK(B1275),"",COUNTIF(B$2:B1275,B1275))-1</f>
        <v>47</v>
      </c>
      <c r="B1275" s="27">
        <v>5</v>
      </c>
      <c r="C1275" s="10">
        <f>VLOOKUP($A1275+IF($A1275=0,1,0),Database!$A:$Y,7,FALSE)</f>
        <v>46197.041666666664</v>
      </c>
      <c r="D1275" s="21" t="str">
        <f>VLOOKUP(Pronostics!$B1275,Setup_MPP!$A:$G,3,FALSE)</f>
        <v>_Jujul</v>
      </c>
      <c r="E1275" s="21" t="str">
        <f>VLOOKUP(Pronostics!$B1275,Setup_MPP!$A:$G,2,FALSE)</f>
        <v>Julie BOISSIERE</v>
      </c>
      <c r="F1275" s="21" t="str">
        <f>VLOOKUP($B1275,Setup_MPP!$A:$E,4,FALSE)</f>
        <v>#D890FF</v>
      </c>
      <c r="G1275" s="21" t="str">
        <f>VLOOKUP($B1275,Setup_MPP!$A:$E,5,FALSE)</f>
        <v>#B750EF</v>
      </c>
      <c r="H1275" s="21" t="str">
        <f>IFERROR(IF(AND(A1275&gt;=1,A1275&lt;=104),VLOOKUP($A1275,Location!$A:$J,6,FALSE),IF(A1275=0,"Avant l'ouverture",IF(OR(A1275=105,A1275=106),"Bonus"))),"")</f>
        <v>Tour 2</v>
      </c>
      <c r="I1275" s="21" t="str">
        <f>IF(LEFT(H1275,4)="Tour",VLOOKUP(A1275,Database!$A:$C,3,FALSE),"")</f>
        <v>L</v>
      </c>
      <c r="J1275" s="21" t="str">
        <f>VLOOKUP($A1275,Location!$A:$J,7,FALSE)</f>
        <v>Panama</v>
      </c>
      <c r="K1275" s="21" t="str">
        <f>IFERROR(VLOOKUP(J1275,Setup_Team!$B:$C,2,FALSE), "TDB")</f>
        <v>PAN</v>
      </c>
      <c r="L1275" s="21" t="str">
        <f>VLOOKUP($A1275,Location!$A:$J,8,FALSE)</f>
        <v>Croatie</v>
      </c>
      <c r="M1275" s="21" t="str">
        <f>IFERROR(VLOOKUP(L1275,Setup_Team!$B:$C,2,FALSE), "TDB")</f>
        <v>HRV</v>
      </c>
      <c r="N1275" s="21" t="str">
        <f>VLOOKUP($A1275,Location!$A:$J,9,FALSE)</f>
        <v>Toronto</v>
      </c>
      <c r="O1275" s="21" t="str">
        <f>VLOOKUP($A1275,Location!$A:$J,10,FALSE)</f>
        <v>BMO Field</v>
      </c>
      <c r="P1275" s="27">
        <v>1</v>
      </c>
      <c r="Q1275" s="27">
        <v>3</v>
      </c>
      <c r="R1275" s="27" t="str">
        <f t="shared" si="115"/>
        <v>1-3</v>
      </c>
      <c r="S1275" s="21">
        <v>0</v>
      </c>
      <c r="T1275" s="20">
        <f>VLOOKUP($A1275,Database!$A:$Y,10,FALSE)</f>
        <v>165</v>
      </c>
      <c r="U1275" s="20">
        <f>VLOOKUP($A1275,Database!$A:$Y,11,FALSE)</f>
        <v>123</v>
      </c>
      <c r="V1275" s="20">
        <f>VLOOKUP($A1275,Database!$A:$Y,12,FALSE)</f>
        <v>36</v>
      </c>
      <c r="W1275" s="20" t="str">
        <f>VLOOKUP(A1275,Database!A:M,13,FALSE)</f>
        <v>Terminé</v>
      </c>
      <c r="X1275" s="20">
        <f>VLOOKUP($A1275,Database!$A:$Y,20,FALSE)</f>
        <v>0</v>
      </c>
      <c r="Y1275" s="20">
        <f>VLOOKUP($A1275,Database!$A:$Y,21,FALSE)</f>
        <v>1</v>
      </c>
      <c r="Z1275" s="20">
        <f t="shared" si="114"/>
        <v>0</v>
      </c>
      <c r="AA1275" s="20">
        <f t="shared" si="116"/>
        <v>1</v>
      </c>
      <c r="AB1275" s="20">
        <f t="shared" ca="1" si="117"/>
        <v>36</v>
      </c>
      <c r="AC1275" s="20">
        <f t="shared" ca="1" si="118"/>
        <v>0</v>
      </c>
      <c r="AD1275" s="20" t="str">
        <f ca="1">IF(AC1275=0,"",IF(OR(ISBLANK(P1275),ISBLANK(Q1275)),"",IF(ISBLANK(VLOOKUP(A1275,Database!A:AA,22,FALSE)),"",VLOOKUP(A1275,Database!A:AA,22,FALSE))))</f>
        <v/>
      </c>
      <c r="AE1275" s="20">
        <f ca="1">IFERROR(
   IF(
     OR(ISBLANK(P1275),ISBLANK(Q1275)),
     "",
     IF(
       AND(AB1275&lt;&gt;"",OR(W1275="Terminé",W1275="En cours")),
       VLOOKUP(AD1275,Setup_ScoreExactBonus!A:D,4,FALSE),
       0
     )),
  0)</f>
        <v>0</v>
      </c>
      <c r="AF1275" s="21">
        <f t="shared" ca="1" si="119"/>
        <v>36</v>
      </c>
      <c r="AG1275" s="21">
        <f ca="1">SUMIFS(AF$2:AF1275,D$2:D1275,D1275)</f>
        <v>1296</v>
      </c>
    </row>
    <row r="1276" spans="1:33" hidden="1" x14ac:dyDescent="0.35">
      <c r="A1276" s="21">
        <f>IF(ISBLANK(B1276),"",COUNTIF(B$2:B1276,B1276))-1</f>
        <v>47</v>
      </c>
      <c r="B1276" s="27">
        <v>6</v>
      </c>
      <c r="C1276" s="10">
        <f>VLOOKUP($A1276+IF($A1276=0,1,0),Database!$A:$Y,7,FALSE)</f>
        <v>46197.041666666664</v>
      </c>
      <c r="D1276" s="21" t="str">
        <f>VLOOKUP(Pronostics!$B1276,Setup_MPP!$A:$G,3,FALSE)</f>
        <v>Julay</v>
      </c>
      <c r="E1276" s="21" t="str">
        <f>VLOOKUP(Pronostics!$B1276,Setup_MPP!$A:$G,2,FALSE)</f>
        <v>Julie BOUCHARD</v>
      </c>
      <c r="F1276" s="21" t="str">
        <f>VLOOKUP($B1276,Setup_MPP!$A:$E,4,FALSE)</f>
        <v>#A6F7B1</v>
      </c>
      <c r="G1276" s="21" t="str">
        <f>VLOOKUP($B1276,Setup_MPP!$A:$E,5,FALSE)</f>
        <v>#6EC179</v>
      </c>
      <c r="H1276" s="21" t="str">
        <f>IFERROR(IF(AND(A1276&gt;=1,A1276&lt;=104),VLOOKUP($A1276,Location!$A:$J,6,FALSE),IF(A1276=0,"Avant l'ouverture",IF(OR(A1276=105,A1276=106),"Bonus"))),"")</f>
        <v>Tour 2</v>
      </c>
      <c r="I1276" s="21" t="str">
        <f>IF(LEFT(H1276,4)="Tour",VLOOKUP(A1276,Database!$A:$C,3,FALSE),"")</f>
        <v>L</v>
      </c>
      <c r="J1276" s="21" t="str">
        <f>VLOOKUP($A1276,Location!$A:$J,7,FALSE)</f>
        <v>Panama</v>
      </c>
      <c r="K1276" s="21" t="str">
        <f>IFERROR(VLOOKUP(J1276,Setup_Team!$B:$C,2,FALSE), "TDB")</f>
        <v>PAN</v>
      </c>
      <c r="L1276" s="21" t="str">
        <f>VLOOKUP($A1276,Location!$A:$J,8,FALSE)</f>
        <v>Croatie</v>
      </c>
      <c r="M1276" s="21" t="str">
        <f>IFERROR(VLOOKUP(L1276,Setup_Team!$B:$C,2,FALSE), "TDB")</f>
        <v>HRV</v>
      </c>
      <c r="N1276" s="21" t="str">
        <f>VLOOKUP($A1276,Location!$A:$J,9,FALSE)</f>
        <v>Toronto</v>
      </c>
      <c r="O1276" s="21" t="str">
        <f>VLOOKUP($A1276,Location!$A:$J,10,FALSE)</f>
        <v>BMO Field</v>
      </c>
      <c r="P1276" s="27">
        <v>1</v>
      </c>
      <c r="Q1276" s="27">
        <v>3</v>
      </c>
      <c r="R1276" s="27" t="str">
        <f t="shared" si="115"/>
        <v>1-3</v>
      </c>
      <c r="S1276" s="21">
        <v>0</v>
      </c>
      <c r="T1276" s="20">
        <f>VLOOKUP($A1276,Database!$A:$Y,10,FALSE)</f>
        <v>165</v>
      </c>
      <c r="U1276" s="20">
        <f>VLOOKUP($A1276,Database!$A:$Y,11,FALSE)</f>
        <v>123</v>
      </c>
      <c r="V1276" s="20">
        <f>VLOOKUP($A1276,Database!$A:$Y,12,FALSE)</f>
        <v>36</v>
      </c>
      <c r="W1276" s="20" t="str">
        <f>VLOOKUP(A1276,Database!A:M,13,FALSE)</f>
        <v>Terminé</v>
      </c>
      <c r="X1276" s="20">
        <f>VLOOKUP($A1276,Database!$A:$Y,20,FALSE)</f>
        <v>0</v>
      </c>
      <c r="Y1276" s="20">
        <f>VLOOKUP($A1276,Database!$A:$Y,21,FALSE)</f>
        <v>1</v>
      </c>
      <c r="Z1276" s="20">
        <f t="shared" si="114"/>
        <v>0</v>
      </c>
      <c r="AA1276" s="20">
        <f t="shared" si="116"/>
        <v>1</v>
      </c>
      <c r="AB1276" s="20">
        <f t="shared" ca="1" si="117"/>
        <v>36</v>
      </c>
      <c r="AC1276" s="20">
        <f t="shared" ca="1" si="118"/>
        <v>0</v>
      </c>
      <c r="AD1276" s="20" t="str">
        <f ca="1">IF(AC1276=0,"",IF(OR(ISBLANK(P1276),ISBLANK(Q1276)),"",IF(ISBLANK(VLOOKUP(A1276,Database!A:AA,22,FALSE)),"",VLOOKUP(A1276,Database!A:AA,22,FALSE))))</f>
        <v/>
      </c>
      <c r="AE1276" s="20">
        <f ca="1">IFERROR(
   IF(
     OR(ISBLANK(P1276),ISBLANK(Q1276)),
     "",
     IF(
       AND(AB1276&lt;&gt;"",OR(W1276="Terminé",W1276="En cours")),
       VLOOKUP(AD1276,Setup_ScoreExactBonus!A:D,4,FALSE),
       0
     )),
  0)</f>
        <v>0</v>
      </c>
      <c r="AF1276" s="21">
        <f t="shared" ca="1" si="119"/>
        <v>36</v>
      </c>
      <c r="AG1276" s="21">
        <f ca="1">SUMIFS(AF$2:AF1276,D$2:D1276,D1276)</f>
        <v>1810</v>
      </c>
    </row>
    <row r="1277" spans="1:33" hidden="1" x14ac:dyDescent="0.35">
      <c r="A1277" s="21">
        <f>IF(ISBLANK(B1277),"",COUNTIF(B$2:B1277,B1277))-1</f>
        <v>47</v>
      </c>
      <c r="B1277" s="27">
        <v>7</v>
      </c>
      <c r="C1277" s="10">
        <f>VLOOKUP($A1277+IF($A1277=0,1,0),Database!$A:$Y,7,FALSE)</f>
        <v>46197.041666666664</v>
      </c>
      <c r="D1277" s="21" t="str">
        <f>VLOOKUP(Pronostics!$B1277,Setup_MPP!$A:$G,3,FALSE)</f>
        <v>__Vince__</v>
      </c>
      <c r="E1277" s="21" t="str">
        <f>VLOOKUP(Pronostics!$B1277,Setup_MPP!$A:$G,2,FALSE)</f>
        <v>Vincent FRAYSSE</v>
      </c>
      <c r="F1277" s="21" t="str">
        <f>VLOOKUP($B1277,Setup_MPP!$A:$E,4,FALSE)</f>
        <v>#B2EAE8</v>
      </c>
      <c r="G1277" s="21" t="str">
        <f>VLOOKUP($B1277,Setup_MPP!$A:$E,5,FALSE)</f>
        <v>#6CB4B1</v>
      </c>
      <c r="H1277" s="21" t="str">
        <f>IFERROR(IF(AND(A1277&gt;=1,A1277&lt;=104),VLOOKUP($A1277,Location!$A:$J,6,FALSE),IF(A1277=0,"Avant l'ouverture",IF(OR(A1277=105,A1277=106),"Bonus"))),"")</f>
        <v>Tour 2</v>
      </c>
      <c r="I1277" s="21" t="str">
        <f>IF(LEFT(H1277,4)="Tour",VLOOKUP(A1277,Database!$A:$C,3,FALSE),"")</f>
        <v>L</v>
      </c>
      <c r="J1277" s="21" t="str">
        <f>VLOOKUP($A1277,Location!$A:$J,7,FALSE)</f>
        <v>Panama</v>
      </c>
      <c r="K1277" s="21" t="str">
        <f>IFERROR(VLOOKUP(J1277,Setup_Team!$B:$C,2,FALSE), "TDB")</f>
        <v>PAN</v>
      </c>
      <c r="L1277" s="21" t="str">
        <f>VLOOKUP($A1277,Location!$A:$J,8,FALSE)</f>
        <v>Croatie</v>
      </c>
      <c r="M1277" s="21" t="str">
        <f>IFERROR(VLOOKUP(L1277,Setup_Team!$B:$C,2,FALSE), "TDB")</f>
        <v>HRV</v>
      </c>
      <c r="N1277" s="21" t="str">
        <f>VLOOKUP($A1277,Location!$A:$J,9,FALSE)</f>
        <v>Toronto</v>
      </c>
      <c r="O1277" s="21" t="str">
        <f>VLOOKUP($A1277,Location!$A:$J,10,FALSE)</f>
        <v>BMO Field</v>
      </c>
      <c r="P1277" s="27"/>
      <c r="Q1277" s="27"/>
      <c r="R1277" s="27" t="str">
        <f t="shared" si="115"/>
        <v>0-0</v>
      </c>
      <c r="S1277" s="21">
        <v>0</v>
      </c>
      <c r="T1277" s="20">
        <f>VLOOKUP($A1277,Database!$A:$Y,10,FALSE)</f>
        <v>165</v>
      </c>
      <c r="U1277" s="20">
        <f>VLOOKUP($A1277,Database!$A:$Y,11,FALSE)</f>
        <v>123</v>
      </c>
      <c r="V1277" s="20">
        <f>VLOOKUP($A1277,Database!$A:$Y,12,FALSE)</f>
        <v>36</v>
      </c>
      <c r="W1277" s="20" t="str">
        <f>VLOOKUP(A1277,Database!A:M,13,FALSE)</f>
        <v>Terminé</v>
      </c>
      <c r="X1277" s="20">
        <f>VLOOKUP($A1277,Database!$A:$Y,20,FALSE)</f>
        <v>0</v>
      </c>
      <c r="Y1277" s="20">
        <f>VLOOKUP($A1277,Database!$A:$Y,21,FALSE)</f>
        <v>1</v>
      </c>
      <c r="Z1277" s="20">
        <f t="shared" si="114"/>
        <v>1</v>
      </c>
      <c r="AA1277" s="20" t="str">
        <f t="shared" si="116"/>
        <v/>
      </c>
      <c r="AB1277" s="20">
        <f t="shared" ca="1" si="117"/>
        <v>0</v>
      </c>
      <c r="AC1277" s="20">
        <f t="shared" ca="1" si="118"/>
        <v>0</v>
      </c>
      <c r="AD1277" s="20" t="str">
        <f ca="1">IF(AC1277=0,"",IF(OR(ISBLANK(P1277),ISBLANK(Q1277)),"",IF(ISBLANK(VLOOKUP(A1277,Database!A:AA,22,FALSE)),"",VLOOKUP(A1277,Database!A:AA,22,FALSE))))</f>
        <v/>
      </c>
      <c r="AE1277" s="20" t="str">
        <f>IFERROR(
   IF(
     OR(ISBLANK(P1277),ISBLANK(Q1277)),
     "",
     IF(
       AND(AB1277&lt;&gt;"",OR(W1277="Terminé",W1277="En cours")),
       VLOOKUP(AD1277,Setup_ScoreExactBonus!A:D,4,FALSE),
       0
     )),
  0)</f>
        <v/>
      </c>
      <c r="AF1277" s="21">
        <f t="shared" si="119"/>
        <v>0</v>
      </c>
      <c r="AG1277" s="21">
        <f ca="1">SUMIFS(AF$2:AF1277,D$2:D1277,D1277)</f>
        <v>1079</v>
      </c>
    </row>
    <row r="1278" spans="1:33" hidden="1" x14ac:dyDescent="0.35">
      <c r="A1278" s="21">
        <f>IF(ISBLANK(B1278),"",COUNTIF(B$2:B1278,B1278))-1</f>
        <v>47</v>
      </c>
      <c r="B1278" s="27">
        <v>8</v>
      </c>
      <c r="C1278" s="10">
        <f>VLOOKUP($A1278+IF($A1278=0,1,0),Database!$A:$Y,7,FALSE)</f>
        <v>46197.041666666664</v>
      </c>
      <c r="D1278" s="21" t="str">
        <f>VLOOKUP(Pronostics!$B1278,Setup_MPP!$A:$G,3,FALSE)</f>
        <v>Louuiiis</v>
      </c>
      <c r="E1278" s="21" t="str">
        <f>VLOOKUP(Pronostics!$B1278,Setup_MPP!$A:$G,2,FALSE)</f>
        <v>Louis HARLE</v>
      </c>
      <c r="F1278" s="21" t="str">
        <f>VLOOKUP($B1278,Setup_MPP!$A:$E,4,FALSE)</f>
        <v>#EEF7B1</v>
      </c>
      <c r="G1278" s="21" t="str">
        <f>VLOOKUP($B1278,Setup_MPP!$A:$E,5,FALSE)</f>
        <v>#C1CB7D</v>
      </c>
      <c r="H1278" s="21" t="str">
        <f>IFERROR(IF(AND(A1278&gt;=1,A1278&lt;=104),VLOOKUP($A1278,Location!$A:$J,6,FALSE),IF(A1278=0,"Avant l'ouverture",IF(OR(A1278=105,A1278=106),"Bonus"))),"")</f>
        <v>Tour 2</v>
      </c>
      <c r="I1278" s="21" t="str">
        <f>IF(LEFT(H1278,4)="Tour",VLOOKUP(A1278,Database!$A:$C,3,FALSE),"")</f>
        <v>L</v>
      </c>
      <c r="J1278" s="21" t="str">
        <f>VLOOKUP($A1278,Location!$A:$J,7,FALSE)</f>
        <v>Panama</v>
      </c>
      <c r="K1278" s="21" t="str">
        <f>IFERROR(VLOOKUP(J1278,Setup_Team!$B:$C,2,FALSE), "TDB")</f>
        <v>PAN</v>
      </c>
      <c r="L1278" s="21" t="str">
        <f>VLOOKUP($A1278,Location!$A:$J,8,FALSE)</f>
        <v>Croatie</v>
      </c>
      <c r="M1278" s="21" t="str">
        <f>IFERROR(VLOOKUP(L1278,Setup_Team!$B:$C,2,FALSE), "TDB")</f>
        <v>HRV</v>
      </c>
      <c r="N1278" s="21" t="str">
        <f>VLOOKUP($A1278,Location!$A:$J,9,FALSE)</f>
        <v>Toronto</v>
      </c>
      <c r="O1278" s="21" t="str">
        <f>VLOOKUP($A1278,Location!$A:$J,10,FALSE)</f>
        <v>BMO Field</v>
      </c>
      <c r="P1278" s="27">
        <v>0</v>
      </c>
      <c r="Q1278" s="27">
        <v>3</v>
      </c>
      <c r="R1278" s="27" t="str">
        <f t="shared" si="115"/>
        <v>0-3</v>
      </c>
      <c r="S1278" s="21">
        <v>0</v>
      </c>
      <c r="T1278" s="20">
        <f>VLOOKUP($A1278,Database!$A:$Y,10,FALSE)</f>
        <v>165</v>
      </c>
      <c r="U1278" s="20">
        <f>VLOOKUP($A1278,Database!$A:$Y,11,FALSE)</f>
        <v>123</v>
      </c>
      <c r="V1278" s="20">
        <f>VLOOKUP($A1278,Database!$A:$Y,12,FALSE)</f>
        <v>36</v>
      </c>
      <c r="W1278" s="20" t="str">
        <f>VLOOKUP(A1278,Database!A:M,13,FALSE)</f>
        <v>Terminé</v>
      </c>
      <c r="X1278" s="20">
        <f>VLOOKUP($A1278,Database!$A:$Y,20,FALSE)</f>
        <v>0</v>
      </c>
      <c r="Y1278" s="20">
        <f>VLOOKUP($A1278,Database!$A:$Y,21,FALSE)</f>
        <v>1</v>
      </c>
      <c r="Z1278" s="20">
        <f t="shared" si="114"/>
        <v>0</v>
      </c>
      <c r="AA1278" s="20">
        <f t="shared" si="116"/>
        <v>1</v>
      </c>
      <c r="AB1278" s="20">
        <f t="shared" ca="1" si="117"/>
        <v>36</v>
      </c>
      <c r="AC1278" s="20">
        <f t="shared" ca="1" si="118"/>
        <v>0</v>
      </c>
      <c r="AD1278" s="20" t="str">
        <f ca="1">IF(AC1278=0,"",IF(OR(ISBLANK(P1278),ISBLANK(Q1278)),"",IF(ISBLANK(VLOOKUP(A1278,Database!A:AA,22,FALSE)),"",VLOOKUP(A1278,Database!A:AA,22,FALSE))))</f>
        <v/>
      </c>
      <c r="AE1278" s="20">
        <f ca="1">IFERROR(
   IF(
     OR(ISBLANK(P1278),ISBLANK(Q1278)),
     "",
     IF(
       AND(AB1278&lt;&gt;"",OR(W1278="Terminé",W1278="En cours")),
       VLOOKUP(AD1278,Setup_ScoreExactBonus!A:D,4,FALSE),
       0
     )),
  0)</f>
        <v>0</v>
      </c>
      <c r="AF1278" s="21">
        <f t="shared" ca="1" si="119"/>
        <v>36</v>
      </c>
      <c r="AG1278" s="21">
        <f ca="1">SUMIFS(AF$2:AF1278,D$2:D1278,D1278)</f>
        <v>1466</v>
      </c>
    </row>
    <row r="1279" spans="1:33" x14ac:dyDescent="0.35">
      <c r="A1279" s="21">
        <f>IF(ISBLANK(B1279),"",COUNTIF(B$2:B1279,B1279))-1</f>
        <v>47</v>
      </c>
      <c r="B1279" s="27">
        <v>9</v>
      </c>
      <c r="C1279" s="10">
        <f>VLOOKUP($A1279+IF($A1279=0,1,0),Database!$A:$Y,7,FALSE)</f>
        <v>46197.041666666664</v>
      </c>
      <c r="D1279" s="21" t="str">
        <f>VLOOKUP(Pronostics!$B1279,Setup_MPP!$A:$G,3,FALSE)</f>
        <v>Aurelien_dpq</v>
      </c>
      <c r="E1279" s="21" t="str">
        <f>VLOOKUP(Pronostics!$B1279,Setup_MPP!$A:$G,2,FALSE)</f>
        <v>Aurélien DE POULPIQUET</v>
      </c>
      <c r="F1279" s="21" t="str">
        <f>VLOOKUP($B1279,Setup_MPP!$A:$E,4,FALSE)</f>
        <v>#F4EA9D</v>
      </c>
      <c r="G1279" s="21" t="str">
        <f>VLOOKUP($B1279,Setup_MPP!$A:$E,5,FALSE)</f>
        <v>#D2C458</v>
      </c>
      <c r="H1279" s="21" t="str">
        <f>IFERROR(IF(AND(A1279&gt;=1,A1279&lt;=104),VLOOKUP($A1279,Location!$A:$J,6,FALSE),IF(A1279=0,"Avant l'ouverture",IF(OR(A1279=105,A1279=106),"Bonus"))),"")</f>
        <v>Tour 2</v>
      </c>
      <c r="I1279" s="21" t="str">
        <f>IF(LEFT(H1279,4)="Tour",VLOOKUP(A1279,Database!$A:$C,3,FALSE),"")</f>
        <v>L</v>
      </c>
      <c r="J1279" s="21" t="str">
        <f>VLOOKUP($A1279,Location!$A:$J,7,FALSE)</f>
        <v>Panama</v>
      </c>
      <c r="K1279" s="21" t="str">
        <f>IFERROR(VLOOKUP(J1279,Setup_Team!$B:$C,2,FALSE), "TDB")</f>
        <v>PAN</v>
      </c>
      <c r="L1279" s="21" t="str">
        <f>VLOOKUP($A1279,Location!$A:$J,8,FALSE)</f>
        <v>Croatie</v>
      </c>
      <c r="M1279" s="21" t="str">
        <f>IFERROR(VLOOKUP(L1279,Setup_Team!$B:$C,2,FALSE), "TDB")</f>
        <v>HRV</v>
      </c>
      <c r="N1279" s="21" t="str">
        <f>VLOOKUP($A1279,Location!$A:$J,9,FALSE)</f>
        <v>Toronto</v>
      </c>
      <c r="O1279" s="21" t="str">
        <f>VLOOKUP($A1279,Location!$A:$J,10,FALSE)</f>
        <v>BMO Field</v>
      </c>
      <c r="P1279" s="27">
        <v>0</v>
      </c>
      <c r="Q1279" s="27">
        <v>2</v>
      </c>
      <c r="R1279" s="27" t="str">
        <f t="shared" si="115"/>
        <v>0-2</v>
      </c>
      <c r="S1279" s="21">
        <v>0</v>
      </c>
      <c r="T1279" s="20">
        <f>VLOOKUP($A1279,Database!$A:$Y,10,FALSE)</f>
        <v>165</v>
      </c>
      <c r="U1279" s="20">
        <f>VLOOKUP($A1279,Database!$A:$Y,11,FALSE)</f>
        <v>123</v>
      </c>
      <c r="V1279" s="20">
        <f>VLOOKUP($A1279,Database!$A:$Y,12,FALSE)</f>
        <v>36</v>
      </c>
      <c r="W1279" s="20" t="str">
        <f>VLOOKUP(A1279,Database!A:M,13,FALSE)</f>
        <v>Terminé</v>
      </c>
      <c r="X1279" s="20">
        <f>VLOOKUP($A1279,Database!$A:$Y,20,FALSE)</f>
        <v>0</v>
      </c>
      <c r="Y1279" s="20">
        <f>VLOOKUP($A1279,Database!$A:$Y,21,FALSE)</f>
        <v>1</v>
      </c>
      <c r="Z1279" s="20">
        <f t="shared" si="114"/>
        <v>0</v>
      </c>
      <c r="AA1279" s="20">
        <f t="shared" si="116"/>
        <v>1</v>
      </c>
      <c r="AB1279" s="20">
        <f t="shared" ca="1" si="117"/>
        <v>36</v>
      </c>
      <c r="AC1279" s="20">
        <f t="shared" ca="1" si="118"/>
        <v>0</v>
      </c>
      <c r="AD1279" s="20" t="str">
        <f ca="1">IF(AC1279=0,"",IF(OR(ISBLANK(P1279),ISBLANK(Q1279)),"",IF(ISBLANK(VLOOKUP(A1279,Database!A:AA,22,FALSE)),"",VLOOKUP(A1279,Database!A:AA,22,FALSE))))</f>
        <v/>
      </c>
      <c r="AE1279" s="20">
        <f ca="1">IFERROR(
   IF(
     OR(ISBLANK(P1279),ISBLANK(Q1279)),
     "",
     IF(
       AND(AB1279&lt;&gt;"",OR(W1279="Terminé",W1279="En cours")),
       VLOOKUP(AD1279,Setup_ScoreExactBonus!A:D,4,FALSE),
       0
     )),
  0)</f>
        <v>0</v>
      </c>
      <c r="AF1279" s="21">
        <f t="shared" ca="1" si="119"/>
        <v>36</v>
      </c>
      <c r="AG1279" s="21">
        <f ca="1">SUMIFS(AF$2:AF1279,D$2:D1279,D1279)</f>
        <v>1755</v>
      </c>
    </row>
    <row r="1280" spans="1:33" hidden="1" x14ac:dyDescent="0.35">
      <c r="A1280" s="21">
        <f>IF(ISBLANK(B1280),"",COUNTIF(B$2:B1280,B1280))-1</f>
        <v>47</v>
      </c>
      <c r="B1280" s="27">
        <v>10</v>
      </c>
      <c r="C1280" s="10">
        <f>VLOOKUP($A1280+IF($A1280=0,1,0),Database!$A:$Y,7,FALSE)</f>
        <v>46197.041666666664</v>
      </c>
      <c r="D1280" s="21" t="str">
        <f>VLOOKUP(Pronostics!$B1280,Setup_MPP!$A:$G,3,FALSE)</f>
        <v>RandomPaul</v>
      </c>
      <c r="E1280" s="21" t="str">
        <f>VLOOKUP(Pronostics!$B1280,Setup_MPP!$A:$G,2,FALSE)</f>
        <v>Paul MONTESINOS</v>
      </c>
      <c r="F1280" s="21" t="str">
        <f>VLOOKUP($B1280,Setup_MPP!$A:$E,4,FALSE)</f>
        <v>#C4B0FF</v>
      </c>
      <c r="G1280" s="21" t="str">
        <f>VLOOKUP($B1280,Setup_MPP!$A:$E,5,FALSE)</f>
        <v>#7F66C8</v>
      </c>
      <c r="H1280" s="21" t="str">
        <f>IFERROR(IF(AND(A1280&gt;=1,A1280&lt;=104),VLOOKUP($A1280,Location!$A:$J,6,FALSE),IF(A1280=0,"Avant l'ouverture",IF(OR(A1280=105,A1280=106),"Bonus"))),"")</f>
        <v>Tour 2</v>
      </c>
      <c r="I1280" s="21" t="str">
        <f>IF(LEFT(H1280,4)="Tour",VLOOKUP(A1280,Database!$A:$C,3,FALSE),"")</f>
        <v>L</v>
      </c>
      <c r="J1280" s="21" t="str">
        <f>VLOOKUP($A1280,Location!$A:$J,7,FALSE)</f>
        <v>Panama</v>
      </c>
      <c r="K1280" s="21" t="str">
        <f>IFERROR(VLOOKUP(J1280,Setup_Team!$B:$C,2,FALSE), "TDB")</f>
        <v>PAN</v>
      </c>
      <c r="L1280" s="21" t="str">
        <f>VLOOKUP($A1280,Location!$A:$J,8,FALSE)</f>
        <v>Croatie</v>
      </c>
      <c r="M1280" s="21" t="str">
        <f>IFERROR(VLOOKUP(L1280,Setup_Team!$B:$C,2,FALSE), "TDB")</f>
        <v>HRV</v>
      </c>
      <c r="N1280" s="21" t="str">
        <f>VLOOKUP($A1280,Location!$A:$J,9,FALSE)</f>
        <v>Toronto</v>
      </c>
      <c r="O1280" s="21" t="str">
        <f>VLOOKUP($A1280,Location!$A:$J,10,FALSE)</f>
        <v>BMO Field</v>
      </c>
      <c r="P1280" s="27">
        <v>0</v>
      </c>
      <c r="Q1280" s="27">
        <v>6</v>
      </c>
      <c r="R1280" s="27" t="str">
        <f t="shared" si="115"/>
        <v>0-6</v>
      </c>
      <c r="S1280" s="21">
        <v>0</v>
      </c>
      <c r="T1280" s="20">
        <f>VLOOKUP($A1280,Database!$A:$Y,10,FALSE)</f>
        <v>165</v>
      </c>
      <c r="U1280" s="20">
        <f>VLOOKUP($A1280,Database!$A:$Y,11,FALSE)</f>
        <v>123</v>
      </c>
      <c r="V1280" s="20">
        <f>VLOOKUP($A1280,Database!$A:$Y,12,FALSE)</f>
        <v>36</v>
      </c>
      <c r="W1280" s="20" t="str">
        <f>VLOOKUP(A1280,Database!A:M,13,FALSE)</f>
        <v>Terminé</v>
      </c>
      <c r="X1280" s="20">
        <f>VLOOKUP($A1280,Database!$A:$Y,20,FALSE)</f>
        <v>0</v>
      </c>
      <c r="Y1280" s="20">
        <f>VLOOKUP($A1280,Database!$A:$Y,21,FALSE)</f>
        <v>1</v>
      </c>
      <c r="Z1280" s="20">
        <f t="shared" si="114"/>
        <v>0</v>
      </c>
      <c r="AA1280" s="20">
        <f t="shared" si="116"/>
        <v>1</v>
      </c>
      <c r="AB1280" s="20">
        <f t="shared" ca="1" si="117"/>
        <v>36</v>
      </c>
      <c r="AC1280" s="20">
        <f t="shared" ca="1" si="118"/>
        <v>0</v>
      </c>
      <c r="AD1280" s="20" t="str">
        <f ca="1">IF(AC1280=0,"",IF(OR(ISBLANK(P1280),ISBLANK(Q1280)),"",IF(ISBLANK(VLOOKUP(A1280,Database!A:AA,22,FALSE)),"",VLOOKUP(A1280,Database!A:AA,22,FALSE))))</f>
        <v/>
      </c>
      <c r="AE1280" s="20">
        <f ca="1">IFERROR(
   IF(
     OR(ISBLANK(P1280),ISBLANK(Q1280)),
     "",
     IF(
       AND(AB1280&lt;&gt;"",OR(W1280="Terminé",W1280="En cours")),
       VLOOKUP(AD1280,Setup_ScoreExactBonus!A:D,4,FALSE),
       0
     )),
  0)</f>
        <v>0</v>
      </c>
      <c r="AF1280" s="21">
        <f t="shared" ca="1" si="119"/>
        <v>36</v>
      </c>
      <c r="AG1280" s="21">
        <f ca="1">SUMIFS(AF$2:AF1280,D$2:D1280,D1280)</f>
        <v>1612</v>
      </c>
    </row>
    <row r="1281" spans="1:33" hidden="1" x14ac:dyDescent="0.35">
      <c r="A1281" s="21">
        <f>IF(ISBLANK(B1281),"",COUNTIF(B$2:B1281,B1281))-1</f>
        <v>47</v>
      </c>
      <c r="B1281" s="27">
        <v>11</v>
      </c>
      <c r="C1281" s="10">
        <f>VLOOKUP($A1281+IF($A1281=0,1,0),Database!$A:$Y,7,FALSE)</f>
        <v>46197.041666666664</v>
      </c>
      <c r="D1281" s="21" t="str">
        <f>VLOOKUP(Pronostics!$B1281,Setup_MPP!$A:$G,3,FALSE)</f>
        <v>Kinsley91</v>
      </c>
      <c r="E1281" s="21" t="str">
        <f>VLOOKUP(Pronostics!$B1281,Setup_MPP!$A:$G,2,FALSE)</f>
        <v>Kinsley ROQUE</v>
      </c>
      <c r="F1281" s="21" t="str">
        <f>VLOOKUP($B1281,Setup_MPP!$A:$E,4,FALSE)</f>
        <v>#CBEBBA</v>
      </c>
      <c r="G1281" s="21" t="str">
        <f>VLOOKUP($B1281,Setup_MPP!$A:$E,5,FALSE)</f>
        <v>#70BC6E</v>
      </c>
      <c r="H1281" s="21" t="str">
        <f>IFERROR(IF(AND(A1281&gt;=1,A1281&lt;=104),VLOOKUP($A1281,Location!$A:$J,6,FALSE),IF(A1281=0,"Avant l'ouverture",IF(OR(A1281=105,A1281=106),"Bonus"))),"")</f>
        <v>Tour 2</v>
      </c>
      <c r="I1281" s="21" t="str">
        <f>IF(LEFT(H1281,4)="Tour",VLOOKUP(A1281,Database!$A:$C,3,FALSE),"")</f>
        <v>L</v>
      </c>
      <c r="J1281" s="21" t="str">
        <f>VLOOKUP($A1281,Location!$A:$J,7,FALSE)</f>
        <v>Panama</v>
      </c>
      <c r="K1281" s="21" t="str">
        <f>IFERROR(VLOOKUP(J1281,Setup_Team!$B:$C,2,FALSE), "TDB")</f>
        <v>PAN</v>
      </c>
      <c r="L1281" s="21" t="str">
        <f>VLOOKUP($A1281,Location!$A:$J,8,FALSE)</f>
        <v>Croatie</v>
      </c>
      <c r="M1281" s="21" t="str">
        <f>IFERROR(VLOOKUP(L1281,Setup_Team!$B:$C,2,FALSE), "TDB")</f>
        <v>HRV</v>
      </c>
      <c r="N1281" s="21" t="str">
        <f>VLOOKUP($A1281,Location!$A:$J,9,FALSE)</f>
        <v>Toronto</v>
      </c>
      <c r="O1281" s="21" t="str">
        <f>VLOOKUP($A1281,Location!$A:$J,10,FALSE)</f>
        <v>BMO Field</v>
      </c>
      <c r="P1281" s="27">
        <v>0</v>
      </c>
      <c r="Q1281" s="27">
        <v>2</v>
      </c>
      <c r="R1281" s="27" t="str">
        <f t="shared" si="115"/>
        <v>0-2</v>
      </c>
      <c r="S1281" s="21">
        <v>0</v>
      </c>
      <c r="T1281" s="20">
        <f>VLOOKUP($A1281,Database!$A:$Y,10,FALSE)</f>
        <v>165</v>
      </c>
      <c r="U1281" s="20">
        <f>VLOOKUP($A1281,Database!$A:$Y,11,FALSE)</f>
        <v>123</v>
      </c>
      <c r="V1281" s="20">
        <f>VLOOKUP($A1281,Database!$A:$Y,12,FALSE)</f>
        <v>36</v>
      </c>
      <c r="W1281" s="20" t="str">
        <f>VLOOKUP(A1281,Database!A:M,13,FALSE)</f>
        <v>Terminé</v>
      </c>
      <c r="X1281" s="20">
        <f>VLOOKUP($A1281,Database!$A:$Y,20,FALSE)</f>
        <v>0</v>
      </c>
      <c r="Y1281" s="20">
        <f>VLOOKUP($A1281,Database!$A:$Y,21,FALSE)</f>
        <v>1</v>
      </c>
      <c r="Z1281" s="20">
        <f t="shared" si="114"/>
        <v>0</v>
      </c>
      <c r="AA1281" s="20">
        <f t="shared" si="116"/>
        <v>1</v>
      </c>
      <c r="AB1281" s="20">
        <f t="shared" ca="1" si="117"/>
        <v>36</v>
      </c>
      <c r="AC1281" s="20">
        <f t="shared" ca="1" si="118"/>
        <v>0</v>
      </c>
      <c r="AD1281" s="20" t="str">
        <f ca="1">IF(AC1281=0,"",IF(OR(ISBLANK(P1281),ISBLANK(Q1281)),"",IF(ISBLANK(VLOOKUP(A1281,Database!A:AA,22,FALSE)),"",VLOOKUP(A1281,Database!A:AA,22,FALSE))))</f>
        <v/>
      </c>
      <c r="AE1281" s="20">
        <f ca="1">IFERROR(
   IF(
     OR(ISBLANK(P1281),ISBLANK(Q1281)),
     "",
     IF(
       AND(AB1281&lt;&gt;"",OR(W1281="Terminé",W1281="En cours")),
       VLOOKUP(AD1281,Setup_ScoreExactBonus!A:D,4,FALSE),
       0
     )),
  0)</f>
        <v>0</v>
      </c>
      <c r="AF1281" s="21">
        <f t="shared" ca="1" si="119"/>
        <v>36</v>
      </c>
      <c r="AG1281" s="21">
        <f ca="1">SUMIFS(AF$2:AF1281,D$2:D1281,D1281)</f>
        <v>2023</v>
      </c>
    </row>
    <row r="1282" spans="1:33" hidden="1" x14ac:dyDescent="0.35">
      <c r="A1282" s="21">
        <f>IF(ISBLANK(B1282),"",COUNTIF(B$2:B1282,B1282))-1</f>
        <v>47</v>
      </c>
      <c r="B1282" s="27">
        <v>12</v>
      </c>
      <c r="C1282" s="10">
        <f>VLOOKUP($A1282+IF($A1282=0,1,0),Database!$A:$Y,7,FALSE)</f>
        <v>46197.041666666664</v>
      </c>
      <c r="D1282" s="21" t="str">
        <f>VLOOKUP(Pronostics!$B1282,Setup_MPP!$A:$G,3,FALSE)</f>
        <v>Jaouad1</v>
      </c>
      <c r="E1282" s="21" t="str">
        <f>VLOOKUP(Pronostics!$B1282,Setup_MPP!$A:$G,2,FALSE)</f>
        <v>Jaouad SETTI</v>
      </c>
      <c r="F1282" s="21" t="str">
        <f>VLOOKUP($B1282,Setup_MPP!$A:$E,4,FALSE)</f>
        <v>#C2D4FF</v>
      </c>
      <c r="G1282" s="21" t="str">
        <f>VLOOKUP($B1282,Setup_MPP!$A:$E,5,FALSE)</f>
        <v>#6586D5</v>
      </c>
      <c r="H1282" s="21" t="str">
        <f>IFERROR(IF(AND(A1282&gt;=1,A1282&lt;=104),VLOOKUP($A1282,Location!$A:$J,6,FALSE),IF(A1282=0,"Avant l'ouverture",IF(OR(A1282=105,A1282=106),"Bonus"))),"")</f>
        <v>Tour 2</v>
      </c>
      <c r="I1282" s="21" t="str">
        <f>IF(LEFT(H1282,4)="Tour",VLOOKUP(A1282,Database!$A:$C,3,FALSE),"")</f>
        <v>L</v>
      </c>
      <c r="J1282" s="21" t="str">
        <f>VLOOKUP($A1282,Location!$A:$J,7,FALSE)</f>
        <v>Panama</v>
      </c>
      <c r="K1282" s="21" t="str">
        <f>IFERROR(VLOOKUP(J1282,Setup_Team!$B:$C,2,FALSE), "TDB")</f>
        <v>PAN</v>
      </c>
      <c r="L1282" s="21" t="str">
        <f>VLOOKUP($A1282,Location!$A:$J,8,FALSE)</f>
        <v>Croatie</v>
      </c>
      <c r="M1282" s="21" t="str">
        <f>IFERROR(VLOOKUP(L1282,Setup_Team!$B:$C,2,FALSE), "TDB")</f>
        <v>HRV</v>
      </c>
      <c r="N1282" s="21" t="str">
        <f>VLOOKUP($A1282,Location!$A:$J,9,FALSE)</f>
        <v>Toronto</v>
      </c>
      <c r="O1282" s="21" t="str">
        <f>VLOOKUP($A1282,Location!$A:$J,10,FALSE)</f>
        <v>BMO Field</v>
      </c>
      <c r="P1282" s="27">
        <v>1</v>
      </c>
      <c r="Q1282" s="27">
        <v>3</v>
      </c>
      <c r="R1282" s="27" t="str">
        <f t="shared" si="115"/>
        <v>1-3</v>
      </c>
      <c r="S1282" s="21">
        <v>0</v>
      </c>
      <c r="T1282" s="20">
        <f>VLOOKUP($A1282,Database!$A:$Y,10,FALSE)</f>
        <v>165</v>
      </c>
      <c r="U1282" s="20">
        <f>VLOOKUP($A1282,Database!$A:$Y,11,FALSE)</f>
        <v>123</v>
      </c>
      <c r="V1282" s="20">
        <f>VLOOKUP($A1282,Database!$A:$Y,12,FALSE)</f>
        <v>36</v>
      </c>
      <c r="W1282" s="20" t="str">
        <f>VLOOKUP(A1282,Database!A:M,13,FALSE)</f>
        <v>Terminé</v>
      </c>
      <c r="X1282" s="20">
        <f>VLOOKUP($A1282,Database!$A:$Y,20,FALSE)</f>
        <v>0</v>
      </c>
      <c r="Y1282" s="20">
        <f>VLOOKUP($A1282,Database!$A:$Y,21,FALSE)</f>
        <v>1</v>
      </c>
      <c r="Z1282" s="20">
        <f t="shared" ref="Z1282:Z1345" si="120">IF(A1282=0,0,IF(W1282="À venir",0,IF(AND(ISBLANK(P1282),ISBLANK(Q1282)),1,0)))</f>
        <v>0</v>
      </c>
      <c r="AA1282" s="20">
        <f t="shared" si="116"/>
        <v>1</v>
      </c>
      <c r="AB1282" s="20">
        <f t="shared" ca="1" si="117"/>
        <v>36</v>
      </c>
      <c r="AC1282" s="20">
        <f t="shared" ca="1" si="118"/>
        <v>0</v>
      </c>
      <c r="AD1282" s="20" t="str">
        <f ca="1">IF(AC1282=0,"",IF(OR(ISBLANK(P1282),ISBLANK(Q1282)),"",IF(ISBLANK(VLOOKUP(A1282,Database!A:AA,22,FALSE)),"",VLOOKUP(A1282,Database!A:AA,22,FALSE))))</f>
        <v/>
      </c>
      <c r="AE1282" s="20">
        <f ca="1">IFERROR(
   IF(
     OR(ISBLANK(P1282),ISBLANK(Q1282)),
     "",
     IF(
       AND(AB1282&lt;&gt;"",OR(W1282="Terminé",W1282="En cours")),
       VLOOKUP(AD1282,Setup_ScoreExactBonus!A:D,4,FALSE),
       0
     )),
  0)</f>
        <v>0</v>
      </c>
      <c r="AF1282" s="21">
        <f t="shared" ca="1" si="119"/>
        <v>36</v>
      </c>
      <c r="AG1282" s="21">
        <f ca="1">SUMIFS(AF$2:AF1282,D$2:D1282,D1282)</f>
        <v>1911</v>
      </c>
    </row>
    <row r="1283" spans="1:33" hidden="1" x14ac:dyDescent="0.35">
      <c r="A1283" s="21">
        <f>IF(ISBLANK(B1283),"",COUNTIF(B$2:B1283,B1283))-1</f>
        <v>47</v>
      </c>
      <c r="B1283" s="27">
        <v>13</v>
      </c>
      <c r="C1283" s="10">
        <f>VLOOKUP($A1283+IF($A1283=0,1,0),Database!$A:$Y,7,FALSE)</f>
        <v>46197.041666666664</v>
      </c>
      <c r="D1283" s="21" t="str">
        <f>VLOOKUP(Pronostics!$B1283,Setup_MPP!$A:$G,3,FALSE)</f>
        <v>Julien_I</v>
      </c>
      <c r="E1283" s="21" t="str">
        <f>VLOOKUP(Pronostics!$B1283,Setup_MPP!$A:$G,2,FALSE)</f>
        <v>Julien INGE</v>
      </c>
      <c r="F1283" s="21" t="str">
        <f>VLOOKUP($B1283,Setup_MPP!$A:$E,4,FALSE)</f>
        <v>#C1E0EF</v>
      </c>
      <c r="G1283" s="21" t="str">
        <f>VLOOKUP($B1283,Setup_MPP!$A:$E,5,FALSE)</f>
        <v>#4F91B2</v>
      </c>
      <c r="H1283" s="21" t="str">
        <f>IFERROR(IF(AND(A1283&gt;=1,A1283&lt;=104),VLOOKUP($A1283,Location!$A:$J,6,FALSE),IF(A1283=0,"Avant l'ouverture",IF(OR(A1283=105,A1283=106),"Bonus"))),"")</f>
        <v>Tour 2</v>
      </c>
      <c r="I1283" s="21" t="str">
        <f>IF(LEFT(H1283,4)="Tour",VLOOKUP(A1283,Database!$A:$C,3,FALSE),"")</f>
        <v>L</v>
      </c>
      <c r="J1283" s="21" t="str">
        <f>VLOOKUP($A1283,Location!$A:$J,7,FALSE)</f>
        <v>Panama</v>
      </c>
      <c r="K1283" s="21" t="str">
        <f>IFERROR(VLOOKUP(J1283,Setup_Team!$B:$C,2,FALSE), "TDB")</f>
        <v>PAN</v>
      </c>
      <c r="L1283" s="21" t="str">
        <f>VLOOKUP($A1283,Location!$A:$J,8,FALSE)</f>
        <v>Croatie</v>
      </c>
      <c r="M1283" s="21" t="str">
        <f>IFERROR(VLOOKUP(L1283,Setup_Team!$B:$C,2,FALSE), "TDB")</f>
        <v>HRV</v>
      </c>
      <c r="N1283" s="21" t="str">
        <f>VLOOKUP($A1283,Location!$A:$J,9,FALSE)</f>
        <v>Toronto</v>
      </c>
      <c r="O1283" s="21" t="str">
        <f>VLOOKUP($A1283,Location!$A:$J,10,FALSE)</f>
        <v>BMO Field</v>
      </c>
      <c r="P1283" s="27">
        <v>0</v>
      </c>
      <c r="Q1283" s="27">
        <v>1</v>
      </c>
      <c r="R1283" s="27" t="str">
        <f t="shared" ref="R1283:R1346" si="121">IF(AND(A1283&gt;0,A1283&lt;=104,W1283="Terminé"),TEXT(P1283,"0")&amp;"-"&amp;TEXT(Q1283,"0"),"")</f>
        <v>0-1</v>
      </c>
      <c r="S1283" s="21">
        <v>0</v>
      </c>
      <c r="T1283" s="20">
        <f>VLOOKUP($A1283,Database!$A:$Y,10,FALSE)</f>
        <v>165</v>
      </c>
      <c r="U1283" s="20">
        <f>VLOOKUP($A1283,Database!$A:$Y,11,FALSE)</f>
        <v>123</v>
      </c>
      <c r="V1283" s="20">
        <f>VLOOKUP($A1283,Database!$A:$Y,12,FALSE)</f>
        <v>36</v>
      </c>
      <c r="W1283" s="20" t="str">
        <f>VLOOKUP(A1283,Database!A:M,13,FALSE)</f>
        <v>Terminé</v>
      </c>
      <c r="X1283" s="20">
        <f>VLOOKUP($A1283,Database!$A:$Y,20,FALSE)</f>
        <v>0</v>
      </c>
      <c r="Y1283" s="20">
        <f>VLOOKUP($A1283,Database!$A:$Y,21,FALSE)</f>
        <v>1</v>
      </c>
      <c r="Z1283" s="20">
        <f t="shared" si="120"/>
        <v>0</v>
      </c>
      <c r="AA1283" s="20">
        <f t="shared" si="116"/>
        <v>1</v>
      </c>
      <c r="AB1283" s="20">
        <f t="shared" ca="1" si="117"/>
        <v>36</v>
      </c>
      <c r="AC1283" s="20">
        <f t="shared" ca="1" si="118"/>
        <v>1</v>
      </c>
      <c r="AD1283" s="20" t="str">
        <f ca="1">IF(AC1283=0,"",IF(OR(ISBLANK(P1283),ISBLANK(Q1283)),"",IF(ISBLANK(VLOOKUP(A1283,Database!A:AA,22,FALSE)),"",VLOOKUP(A1283,Database!A:AA,22,FALSE))))</f>
        <v>Très rare</v>
      </c>
      <c r="AE1283" s="20">
        <f ca="1">IFERROR(
   IF(
     OR(ISBLANK(P1283),ISBLANK(Q1283)),
     "",
     IF(
       AND(AB1283&lt;&gt;"",OR(W1283="Terminé",W1283="En cours")),
       VLOOKUP(AD1283,Setup_ScoreExactBonus!A:D,4,FALSE),
       0
     )),
  0)</f>
        <v>50</v>
      </c>
      <c r="AF1283" s="21">
        <f t="shared" ca="1" si="119"/>
        <v>86</v>
      </c>
      <c r="AG1283" s="21">
        <f ca="1">SUMIFS(AF$2:AF1283,D$2:D1283,D1283)</f>
        <v>2024</v>
      </c>
    </row>
    <row r="1284" spans="1:33" hidden="1" x14ac:dyDescent="0.35">
      <c r="A1284" s="21">
        <f>IF(ISBLANK(B1284),"",COUNTIF(B$2:B1284,B1284))-1</f>
        <v>47</v>
      </c>
      <c r="B1284" s="27">
        <v>14</v>
      </c>
      <c r="C1284" s="10">
        <f>VLOOKUP($A1284+IF($A1284=0,1,0),Database!$A:$Y,7,FALSE)</f>
        <v>46197.041666666664</v>
      </c>
      <c r="D1284" s="21" t="str">
        <f>VLOOKUP(Pronostics!$B1284,Setup_MPP!$A:$G,3,FALSE)</f>
        <v>MarieEYT</v>
      </c>
      <c r="E1284" s="21" t="str">
        <f>VLOOKUP(Pronostics!$B1284,Setup_MPP!$A:$G,2,FALSE)</f>
        <v>Marie EXBRAYAT</v>
      </c>
      <c r="F1284" s="21" t="str">
        <f>VLOOKUP($B1284,Setup_MPP!$A:$E,4,FALSE)</f>
        <v>#FFAFD2</v>
      </c>
      <c r="G1284" s="21" t="str">
        <f>VLOOKUP($B1284,Setup_MPP!$A:$E,5,FALSE)</f>
        <v>#F2589B</v>
      </c>
      <c r="H1284" s="21" t="str">
        <f>IFERROR(IF(AND(A1284&gt;=1,A1284&lt;=104),VLOOKUP($A1284,Location!$A:$J,6,FALSE),IF(A1284=0,"Avant l'ouverture",IF(OR(A1284=105,A1284=106),"Bonus"))),"")</f>
        <v>Tour 2</v>
      </c>
      <c r="I1284" s="21" t="str">
        <f>IF(LEFT(H1284,4)="Tour",VLOOKUP(A1284,Database!$A:$C,3,FALSE),"")</f>
        <v>L</v>
      </c>
      <c r="J1284" s="21" t="str">
        <f>VLOOKUP($A1284,Location!$A:$J,7,FALSE)</f>
        <v>Panama</v>
      </c>
      <c r="K1284" s="21" t="str">
        <f>IFERROR(VLOOKUP(J1284,Setup_Team!$B:$C,2,FALSE), "TDB")</f>
        <v>PAN</v>
      </c>
      <c r="L1284" s="21" t="str">
        <f>VLOOKUP($A1284,Location!$A:$J,8,FALSE)</f>
        <v>Croatie</v>
      </c>
      <c r="M1284" s="21" t="str">
        <f>IFERROR(VLOOKUP(L1284,Setup_Team!$B:$C,2,FALSE), "TDB")</f>
        <v>HRV</v>
      </c>
      <c r="N1284" s="21" t="str">
        <f>VLOOKUP($A1284,Location!$A:$J,9,FALSE)</f>
        <v>Toronto</v>
      </c>
      <c r="O1284" s="21" t="str">
        <f>VLOOKUP($A1284,Location!$A:$J,10,FALSE)</f>
        <v>BMO Field</v>
      </c>
      <c r="P1284" s="27">
        <v>0</v>
      </c>
      <c r="Q1284" s="27">
        <v>2</v>
      </c>
      <c r="R1284" s="27" t="str">
        <f t="shared" si="121"/>
        <v>0-2</v>
      </c>
      <c r="S1284" s="21">
        <v>0</v>
      </c>
      <c r="T1284" s="20">
        <f>VLOOKUP($A1284,Database!$A:$Y,10,FALSE)</f>
        <v>165</v>
      </c>
      <c r="U1284" s="20">
        <f>VLOOKUP($A1284,Database!$A:$Y,11,FALSE)</f>
        <v>123</v>
      </c>
      <c r="V1284" s="20">
        <f>VLOOKUP($A1284,Database!$A:$Y,12,FALSE)</f>
        <v>36</v>
      </c>
      <c r="W1284" s="20" t="str">
        <f>VLOOKUP(A1284,Database!A:M,13,FALSE)</f>
        <v>Terminé</v>
      </c>
      <c r="X1284" s="20">
        <f>VLOOKUP($A1284,Database!$A:$Y,20,FALSE)</f>
        <v>0</v>
      </c>
      <c r="Y1284" s="20">
        <f>VLOOKUP($A1284,Database!$A:$Y,21,FALSE)</f>
        <v>1</v>
      </c>
      <c r="Z1284" s="20">
        <f t="shared" si="120"/>
        <v>0</v>
      </c>
      <c r="AA1284" s="20">
        <f t="shared" si="116"/>
        <v>1</v>
      </c>
      <c r="AB1284" s="20">
        <f t="shared" ca="1" si="117"/>
        <v>36</v>
      </c>
      <c r="AC1284" s="20">
        <f t="shared" ca="1" si="118"/>
        <v>0</v>
      </c>
      <c r="AD1284" s="20" t="str">
        <f ca="1">IF(AC1284=0,"",IF(OR(ISBLANK(P1284),ISBLANK(Q1284)),"",IF(ISBLANK(VLOOKUP(A1284,Database!A:AA,22,FALSE)),"",VLOOKUP(A1284,Database!A:AA,22,FALSE))))</f>
        <v/>
      </c>
      <c r="AE1284" s="20">
        <f ca="1">IFERROR(
   IF(
     OR(ISBLANK(P1284),ISBLANK(Q1284)),
     "",
     IF(
       AND(AB1284&lt;&gt;"",OR(W1284="Terminé",W1284="En cours")),
       VLOOKUP(AD1284,Setup_ScoreExactBonus!A:D,4,FALSE),
       0
     )),
  0)</f>
        <v>0</v>
      </c>
      <c r="AF1284" s="21">
        <f t="shared" ca="1" si="119"/>
        <v>36</v>
      </c>
      <c r="AG1284" s="21">
        <f ca="1">SUMIFS(AF$2:AF1284,D$2:D1284,D1284)</f>
        <v>1822</v>
      </c>
    </row>
    <row r="1285" spans="1:33" hidden="1" x14ac:dyDescent="0.35">
      <c r="A1285" s="21">
        <f>IF(ISBLANK(B1285),"",COUNTIF(B$2:B1285,B1285))-1</f>
        <v>47</v>
      </c>
      <c r="B1285" s="27">
        <v>15</v>
      </c>
      <c r="C1285" s="10">
        <f>VLOOKUP($A1285+IF($A1285=0,1,0),Database!$A:$Y,7,FALSE)</f>
        <v>46197.041666666664</v>
      </c>
      <c r="D1285" s="21" t="str">
        <f>VLOOKUP(Pronostics!$B1285,Setup_MPP!$A:$G,3,FALSE)</f>
        <v>Amino28</v>
      </c>
      <c r="E1285" s="21" t="str">
        <f>VLOOKUP(Pronostics!$B1285,Setup_MPP!$A:$G,2,FALSE)</f>
        <v>Amine ZARROUKI</v>
      </c>
      <c r="F1285" s="21" t="str">
        <f>VLOOKUP($B1285,Setup_MPP!$A:$E,4,FALSE)</f>
        <v>#FF9898</v>
      </c>
      <c r="G1285" s="21" t="str">
        <f>VLOOKUP($B1285,Setup_MPP!$A:$E,5,FALSE)</f>
        <v>#FF5D5D</v>
      </c>
      <c r="H1285" s="21" t="str">
        <f>IFERROR(IF(AND(A1285&gt;=1,A1285&lt;=104),VLOOKUP($A1285,Location!$A:$J,6,FALSE),IF(A1285=0,"Avant l'ouverture",IF(OR(A1285=105,A1285=106),"Bonus"))),"")</f>
        <v>Tour 2</v>
      </c>
      <c r="I1285" s="21" t="str">
        <f>IF(LEFT(H1285,4)="Tour",VLOOKUP(A1285,Database!$A:$C,3,FALSE),"")</f>
        <v>L</v>
      </c>
      <c r="J1285" s="21" t="str">
        <f>VLOOKUP($A1285,Location!$A:$J,7,FALSE)</f>
        <v>Panama</v>
      </c>
      <c r="K1285" s="21" t="str">
        <f>IFERROR(VLOOKUP(J1285,Setup_Team!$B:$C,2,FALSE), "TDB")</f>
        <v>PAN</v>
      </c>
      <c r="L1285" s="21" t="str">
        <f>VLOOKUP($A1285,Location!$A:$J,8,FALSE)</f>
        <v>Croatie</v>
      </c>
      <c r="M1285" s="21" t="str">
        <f>IFERROR(VLOOKUP(L1285,Setup_Team!$B:$C,2,FALSE), "TDB")</f>
        <v>HRV</v>
      </c>
      <c r="N1285" s="21" t="str">
        <f>VLOOKUP($A1285,Location!$A:$J,9,FALSE)</f>
        <v>Toronto</v>
      </c>
      <c r="O1285" s="21" t="str">
        <f>VLOOKUP($A1285,Location!$A:$J,10,FALSE)</f>
        <v>BMO Field</v>
      </c>
      <c r="P1285" s="27">
        <v>0</v>
      </c>
      <c r="Q1285" s="27">
        <v>2</v>
      </c>
      <c r="R1285" s="27" t="str">
        <f t="shared" si="121"/>
        <v>0-2</v>
      </c>
      <c r="S1285" s="21">
        <v>0</v>
      </c>
      <c r="T1285" s="20">
        <f>VLOOKUP($A1285,Database!$A:$Y,10,FALSE)</f>
        <v>165</v>
      </c>
      <c r="U1285" s="20">
        <f>VLOOKUP($A1285,Database!$A:$Y,11,FALSE)</f>
        <v>123</v>
      </c>
      <c r="V1285" s="20">
        <f>VLOOKUP($A1285,Database!$A:$Y,12,FALSE)</f>
        <v>36</v>
      </c>
      <c r="W1285" s="20" t="str">
        <f>VLOOKUP(A1285,Database!A:M,13,FALSE)</f>
        <v>Terminé</v>
      </c>
      <c r="X1285" s="20">
        <f>VLOOKUP($A1285,Database!$A:$Y,20,FALSE)</f>
        <v>0</v>
      </c>
      <c r="Y1285" s="20">
        <f>VLOOKUP($A1285,Database!$A:$Y,21,FALSE)</f>
        <v>1</v>
      </c>
      <c r="Z1285" s="20">
        <f t="shared" si="120"/>
        <v>0</v>
      </c>
      <c r="AA1285" s="20">
        <f t="shared" si="116"/>
        <v>1</v>
      </c>
      <c r="AB1285" s="20">
        <f t="shared" ca="1" si="117"/>
        <v>36</v>
      </c>
      <c r="AC1285" s="20">
        <f t="shared" ca="1" si="118"/>
        <v>0</v>
      </c>
      <c r="AD1285" s="20" t="str">
        <f ca="1">IF(AC1285=0,"",IF(OR(ISBLANK(P1285),ISBLANK(Q1285)),"",IF(ISBLANK(VLOOKUP(A1285,Database!A:AA,22,FALSE)),"",VLOOKUP(A1285,Database!A:AA,22,FALSE))))</f>
        <v/>
      </c>
      <c r="AE1285" s="20">
        <f ca="1">IFERROR(
   IF(
     OR(ISBLANK(P1285),ISBLANK(Q1285)),
     "",
     IF(
       AND(AB1285&lt;&gt;"",OR(W1285="Terminé",W1285="En cours")),
       VLOOKUP(AD1285,Setup_ScoreExactBonus!A:D,4,FALSE),
       0
     )),
  0)</f>
        <v>0</v>
      </c>
      <c r="AF1285" s="21">
        <f t="shared" ca="1" si="119"/>
        <v>36</v>
      </c>
      <c r="AG1285" s="21">
        <f ca="1">SUMIFS(AF$2:AF1285,D$2:D1285,D1285)</f>
        <v>1821</v>
      </c>
    </row>
    <row r="1286" spans="1:33" hidden="1" x14ac:dyDescent="0.35">
      <c r="A1286" s="21">
        <f>IF(ISBLANK(B1286),"",COUNTIF(B$2:B1286,B1286))-1</f>
        <v>47</v>
      </c>
      <c r="B1286" s="27">
        <v>16</v>
      </c>
      <c r="C1286" s="10">
        <f>VLOOKUP($A1286+IF($A1286=0,1,0),Database!$A:$Y,7,FALSE)</f>
        <v>46197.041666666664</v>
      </c>
      <c r="D1286" s="21" t="str">
        <f>VLOOKUP(Pronostics!$B1286,Setup_MPP!$A:$G,3,FALSE)</f>
        <v>RomaLaura</v>
      </c>
      <c r="E1286" s="21" t="str">
        <f>VLOOKUP(Pronostics!$B1286,Setup_MPP!$A:$G,2,FALSE)</f>
        <v>Laura GIULIANO</v>
      </c>
      <c r="F1286" s="21" t="str">
        <f>VLOOKUP($B1286,Setup_MPP!$A:$E,4,FALSE)</f>
        <v>#86A4FE</v>
      </c>
      <c r="G1286" s="21" t="str">
        <f>VLOOKUP($B1286,Setup_MPP!$A:$E,5,FALSE)</f>
        <v>#3769FF</v>
      </c>
      <c r="H1286" s="21" t="str">
        <f>IFERROR(IF(AND(A1286&gt;=1,A1286&lt;=104),VLOOKUP($A1286,Location!$A:$J,6,FALSE),IF(A1286=0,"Avant l'ouverture",IF(OR(A1286=105,A1286=106),"Bonus"))),"")</f>
        <v>Tour 2</v>
      </c>
      <c r="I1286" s="21" t="str">
        <f>IF(LEFT(H1286,4)="Tour",VLOOKUP(A1286,Database!$A:$C,3,FALSE),"")</f>
        <v>L</v>
      </c>
      <c r="J1286" s="21" t="str">
        <f>VLOOKUP($A1286,Location!$A:$J,7,FALSE)</f>
        <v>Panama</v>
      </c>
      <c r="K1286" s="21" t="str">
        <f>IFERROR(VLOOKUP(J1286,Setup_Team!$B:$C,2,FALSE), "TDB")</f>
        <v>PAN</v>
      </c>
      <c r="L1286" s="21" t="str">
        <f>VLOOKUP($A1286,Location!$A:$J,8,FALSE)</f>
        <v>Croatie</v>
      </c>
      <c r="M1286" s="21" t="str">
        <f>IFERROR(VLOOKUP(L1286,Setup_Team!$B:$C,2,FALSE), "TDB")</f>
        <v>HRV</v>
      </c>
      <c r="N1286" s="21" t="str">
        <f>VLOOKUP($A1286,Location!$A:$J,9,FALSE)</f>
        <v>Toronto</v>
      </c>
      <c r="O1286" s="21" t="str">
        <f>VLOOKUP($A1286,Location!$A:$J,10,FALSE)</f>
        <v>BMO Field</v>
      </c>
      <c r="P1286" s="27">
        <v>1</v>
      </c>
      <c r="Q1286" s="27">
        <v>2</v>
      </c>
      <c r="R1286" s="27" t="str">
        <f t="shared" si="121"/>
        <v>1-2</v>
      </c>
      <c r="S1286" s="21">
        <v>0</v>
      </c>
      <c r="T1286" s="20">
        <f>VLOOKUP($A1286,Database!$A:$Y,10,FALSE)</f>
        <v>165</v>
      </c>
      <c r="U1286" s="20">
        <f>VLOOKUP($A1286,Database!$A:$Y,11,FALSE)</f>
        <v>123</v>
      </c>
      <c r="V1286" s="20">
        <f>VLOOKUP($A1286,Database!$A:$Y,12,FALSE)</f>
        <v>36</v>
      </c>
      <c r="W1286" s="20" t="str">
        <f>VLOOKUP(A1286,Database!A:M,13,FALSE)</f>
        <v>Terminé</v>
      </c>
      <c r="X1286" s="20">
        <f>VLOOKUP($A1286,Database!$A:$Y,20,FALSE)</f>
        <v>0</v>
      </c>
      <c r="Y1286" s="20">
        <f>VLOOKUP($A1286,Database!$A:$Y,21,FALSE)</f>
        <v>1</v>
      </c>
      <c r="Z1286" s="20">
        <f t="shared" si="120"/>
        <v>0</v>
      </c>
      <c r="AA1286" s="20">
        <f t="shared" si="116"/>
        <v>1</v>
      </c>
      <c r="AB1286" s="20">
        <f t="shared" ca="1" si="117"/>
        <v>36</v>
      </c>
      <c r="AC1286" s="20">
        <f t="shared" ca="1" si="118"/>
        <v>0</v>
      </c>
      <c r="AD1286" s="20" t="str">
        <f ca="1">IF(AC1286=0,"",IF(OR(ISBLANK(P1286),ISBLANK(Q1286)),"",IF(ISBLANK(VLOOKUP(A1286,Database!A:AA,22,FALSE)),"",VLOOKUP(A1286,Database!A:AA,22,FALSE))))</f>
        <v/>
      </c>
      <c r="AE1286" s="20">
        <f ca="1">IFERROR(
   IF(
     OR(ISBLANK(P1286),ISBLANK(Q1286)),
     "",
     IF(
       AND(AB1286&lt;&gt;"",OR(W1286="Terminé",W1286="En cours")),
       VLOOKUP(AD1286,Setup_ScoreExactBonus!A:D,4,FALSE),
       0
     )),
  0)</f>
        <v>0</v>
      </c>
      <c r="AF1286" s="21">
        <f t="shared" ca="1" si="119"/>
        <v>36</v>
      </c>
      <c r="AG1286" s="21">
        <f ca="1">SUMIFS(AF$2:AF1286,D$2:D1286,D1286)</f>
        <v>1378</v>
      </c>
    </row>
    <row r="1287" spans="1:33" hidden="1" x14ac:dyDescent="0.35">
      <c r="A1287" s="21">
        <f>IF(ISBLANK(B1287),"",COUNTIF(B$2:B1287,B1287))-1</f>
        <v>47</v>
      </c>
      <c r="B1287" s="27">
        <v>17</v>
      </c>
      <c r="C1287" s="10">
        <f>VLOOKUP($A1287+IF($A1287=0,1,0),Database!$A:$Y,7,FALSE)</f>
        <v>46197.041666666664</v>
      </c>
      <c r="D1287" s="21" t="str">
        <f>VLOOKUP(Pronostics!$B1287,Setup_MPP!$A:$G,3,FALSE)</f>
        <v>Julien_cri</v>
      </c>
      <c r="E1287" s="21" t="str">
        <f>VLOOKUP(Pronostics!$B1287,Setup_MPP!$A:$G,2,FALSE)</f>
        <v>Julien CRIMOTEL</v>
      </c>
      <c r="F1287" s="21" t="str">
        <f>VLOOKUP($B1287,Setup_MPP!$A:$E,4,FALSE)</f>
        <v>#FFB0B0</v>
      </c>
      <c r="G1287" s="21" t="str">
        <f>VLOOKUP($B1287,Setup_MPP!$A:$E,5,FALSE)</f>
        <v>#F25757</v>
      </c>
      <c r="H1287" s="21" t="str">
        <f>IFERROR(IF(AND(A1287&gt;=1,A1287&lt;=104),VLOOKUP($A1287,Location!$A:$J,6,FALSE),IF(A1287=0,"Avant l'ouverture",IF(OR(A1287=105,A1287=106),"Bonus"))),"")</f>
        <v>Tour 2</v>
      </c>
      <c r="I1287" s="21" t="str">
        <f>IF(LEFT(H1287,4)="Tour",VLOOKUP(A1287,Database!$A:$C,3,FALSE),"")</f>
        <v>L</v>
      </c>
      <c r="J1287" s="21" t="str">
        <f>VLOOKUP($A1287,Location!$A:$J,7,FALSE)</f>
        <v>Panama</v>
      </c>
      <c r="K1287" s="21" t="str">
        <f>IFERROR(VLOOKUP(J1287,Setup_Team!$B:$C,2,FALSE), "TDB")</f>
        <v>PAN</v>
      </c>
      <c r="L1287" s="21" t="str">
        <f>VLOOKUP($A1287,Location!$A:$J,8,FALSE)</f>
        <v>Croatie</v>
      </c>
      <c r="M1287" s="21" t="str">
        <f>IFERROR(VLOOKUP(L1287,Setup_Team!$B:$C,2,FALSE), "TDB")</f>
        <v>HRV</v>
      </c>
      <c r="N1287" s="21" t="str">
        <f>VLOOKUP($A1287,Location!$A:$J,9,FALSE)</f>
        <v>Toronto</v>
      </c>
      <c r="O1287" s="21" t="str">
        <f>VLOOKUP($A1287,Location!$A:$J,10,FALSE)</f>
        <v>BMO Field</v>
      </c>
      <c r="P1287" s="27">
        <v>0</v>
      </c>
      <c r="Q1287" s="27">
        <v>2</v>
      </c>
      <c r="R1287" s="27" t="str">
        <f t="shared" si="121"/>
        <v>0-2</v>
      </c>
      <c r="S1287" s="21">
        <v>0</v>
      </c>
      <c r="T1287" s="20">
        <f>VLOOKUP($A1287,Database!$A:$Y,10,FALSE)</f>
        <v>165</v>
      </c>
      <c r="U1287" s="20">
        <f>VLOOKUP($A1287,Database!$A:$Y,11,FALSE)</f>
        <v>123</v>
      </c>
      <c r="V1287" s="20">
        <f>VLOOKUP($A1287,Database!$A:$Y,12,FALSE)</f>
        <v>36</v>
      </c>
      <c r="W1287" s="20" t="str">
        <f>VLOOKUP(A1287,Database!A:M,13,FALSE)</f>
        <v>Terminé</v>
      </c>
      <c r="X1287" s="20">
        <f>VLOOKUP($A1287,Database!$A:$Y,20,FALSE)</f>
        <v>0</v>
      </c>
      <c r="Y1287" s="20">
        <f>VLOOKUP($A1287,Database!$A:$Y,21,FALSE)</f>
        <v>1</v>
      </c>
      <c r="Z1287" s="20">
        <f t="shared" si="120"/>
        <v>0</v>
      </c>
      <c r="AA1287" s="20">
        <f t="shared" si="116"/>
        <v>1</v>
      </c>
      <c r="AB1287" s="20">
        <f t="shared" ca="1" si="117"/>
        <v>36</v>
      </c>
      <c r="AC1287" s="20">
        <f t="shared" ca="1" si="118"/>
        <v>0</v>
      </c>
      <c r="AD1287" s="20" t="str">
        <f ca="1">IF(AC1287=0,"",IF(OR(ISBLANK(P1287),ISBLANK(Q1287)),"",IF(ISBLANK(VLOOKUP(A1287,Database!A:AA,22,FALSE)),"",VLOOKUP(A1287,Database!A:AA,22,FALSE))))</f>
        <v/>
      </c>
      <c r="AE1287" s="20">
        <f ca="1">IFERROR(
   IF(
     OR(ISBLANK(P1287),ISBLANK(Q1287)),
     "",
     IF(
       AND(AB1287&lt;&gt;"",OR(W1287="Terminé",W1287="En cours")),
       VLOOKUP(AD1287,Setup_ScoreExactBonus!A:D,4,FALSE),
       0
     )),
  0)</f>
        <v>0</v>
      </c>
      <c r="AF1287" s="21">
        <f t="shared" ca="1" si="119"/>
        <v>36</v>
      </c>
      <c r="AG1287" s="21">
        <f ca="1">SUMIFS(AF$2:AF1287,D$2:D1287,D1287)</f>
        <v>1584</v>
      </c>
    </row>
    <row r="1288" spans="1:33" hidden="1" x14ac:dyDescent="0.35">
      <c r="A1288" s="21">
        <f>IF(ISBLANK(B1288),"",COUNTIF(B$2:B1288,B1288))-1</f>
        <v>47</v>
      </c>
      <c r="B1288" s="27">
        <v>18</v>
      </c>
      <c r="C1288" s="10">
        <f>VLOOKUP($A1288+IF($A1288=0,1,0),Database!$A:$Y,7,FALSE)</f>
        <v>46197.041666666664</v>
      </c>
      <c r="D1288" s="21" t="str">
        <f>VLOOKUP(Pronostics!$B1288,Setup_MPP!$A:$G,3,FALSE)</f>
        <v>Cartone</v>
      </c>
      <c r="E1288" s="21" t="str">
        <f>VLOOKUP(Pronostics!$B1288,Setup_MPP!$A:$G,2,FALSE)</f>
        <v>Quentin CARTON</v>
      </c>
      <c r="F1288" s="21" t="str">
        <f>VLOOKUP($B1288,Setup_MPP!$A:$E,4,FALSE)</f>
        <v>#F0BC42</v>
      </c>
      <c r="G1288" s="21" t="str">
        <f>VLOOKUP($B1288,Setup_MPP!$A:$E,5,FALSE)</f>
        <v>#8E1F2F</v>
      </c>
      <c r="H1288" s="21" t="str">
        <f>IFERROR(IF(AND(A1288&gt;=1,A1288&lt;=104),VLOOKUP($A1288,Location!$A:$J,6,FALSE),IF(A1288=0,"Avant l'ouverture",IF(OR(A1288=105,A1288=106),"Bonus"))),"")</f>
        <v>Tour 2</v>
      </c>
      <c r="I1288" s="21" t="str">
        <f>IF(LEFT(H1288,4)="Tour",VLOOKUP(A1288,Database!$A:$C,3,FALSE),"")</f>
        <v>L</v>
      </c>
      <c r="J1288" s="21" t="str">
        <f>VLOOKUP($A1288,Location!$A:$J,7,FALSE)</f>
        <v>Panama</v>
      </c>
      <c r="K1288" s="21" t="str">
        <f>IFERROR(VLOOKUP(J1288,Setup_Team!$B:$C,2,FALSE), "TDB")</f>
        <v>PAN</v>
      </c>
      <c r="L1288" s="21" t="str">
        <f>VLOOKUP($A1288,Location!$A:$J,8,FALSE)</f>
        <v>Croatie</v>
      </c>
      <c r="M1288" s="21" t="str">
        <f>IFERROR(VLOOKUP(L1288,Setup_Team!$B:$C,2,FALSE), "TDB")</f>
        <v>HRV</v>
      </c>
      <c r="N1288" s="21" t="str">
        <f>VLOOKUP($A1288,Location!$A:$J,9,FALSE)</f>
        <v>Toronto</v>
      </c>
      <c r="O1288" s="21" t="str">
        <f>VLOOKUP($A1288,Location!$A:$J,10,FALSE)</f>
        <v>BMO Field</v>
      </c>
      <c r="P1288" s="27">
        <v>1</v>
      </c>
      <c r="Q1288" s="27">
        <v>1</v>
      </c>
      <c r="R1288" s="27" t="str">
        <f t="shared" si="121"/>
        <v>1-1</v>
      </c>
      <c r="S1288" s="21">
        <v>0</v>
      </c>
      <c r="T1288" s="20">
        <f>VLOOKUP($A1288,Database!$A:$Y,10,FALSE)</f>
        <v>165</v>
      </c>
      <c r="U1288" s="20">
        <f>VLOOKUP($A1288,Database!$A:$Y,11,FALSE)</f>
        <v>123</v>
      </c>
      <c r="V1288" s="20">
        <f>VLOOKUP($A1288,Database!$A:$Y,12,FALSE)</f>
        <v>36</v>
      </c>
      <c r="W1288" s="20" t="str">
        <f>VLOOKUP(A1288,Database!A:M,13,FALSE)</f>
        <v>Terminé</v>
      </c>
      <c r="X1288" s="20">
        <f>VLOOKUP($A1288,Database!$A:$Y,20,FALSE)</f>
        <v>0</v>
      </c>
      <c r="Y1288" s="20">
        <f>VLOOKUP($A1288,Database!$A:$Y,21,FALSE)</f>
        <v>1</v>
      </c>
      <c r="Z1288" s="20">
        <f t="shared" si="120"/>
        <v>0</v>
      </c>
      <c r="AA1288" s="20">
        <f t="shared" si="116"/>
        <v>0</v>
      </c>
      <c r="AB1288" s="20">
        <f t="shared" ca="1" si="117"/>
        <v>0</v>
      </c>
      <c r="AC1288" s="20">
        <f t="shared" ca="1" si="118"/>
        <v>0</v>
      </c>
      <c r="AD1288" s="20" t="str">
        <f ca="1">IF(AC1288=0,"",IF(OR(ISBLANK(P1288),ISBLANK(Q1288)),"",IF(ISBLANK(VLOOKUP(A1288,Database!A:AA,22,FALSE)),"",VLOOKUP(A1288,Database!A:AA,22,FALSE))))</f>
        <v/>
      </c>
      <c r="AE1288" s="20">
        <f ca="1">IFERROR(
   IF(
     OR(ISBLANK(P1288),ISBLANK(Q1288)),
     "",
     IF(
       AND(AB1288&lt;&gt;"",OR(W1288="Terminé",W1288="En cours")),
       VLOOKUP(AD1288,Setup_ScoreExactBonus!A:D,4,FALSE),
       0
     )),
  0)</f>
        <v>0</v>
      </c>
      <c r="AF1288" s="21">
        <f t="shared" ca="1" si="119"/>
        <v>0</v>
      </c>
      <c r="AG1288" s="21">
        <f ca="1">SUMIFS(AF$2:AF1288,D$2:D1288,D1288)</f>
        <v>1910</v>
      </c>
    </row>
    <row r="1289" spans="1:33" hidden="1" x14ac:dyDescent="0.35">
      <c r="A1289" s="21">
        <f>IF(ISBLANK(B1289),"",COUNTIF(B$2:B1289,B1289))-1</f>
        <v>47</v>
      </c>
      <c r="B1289" s="27">
        <v>19</v>
      </c>
      <c r="C1289" s="10">
        <f>VLOOKUP($A1289+IF($A1289=0,1,0),Database!$A:$Y,7,FALSE)</f>
        <v>46197.041666666664</v>
      </c>
      <c r="D1289" s="21" t="str">
        <f>VLOOKUP(Pronostics!$B1289,Setup_MPP!$A:$G,3,FALSE)</f>
        <v>YramVi</v>
      </c>
      <c r="E1289" s="21" t="str">
        <f>VLOOKUP(Pronostics!$B1289,Setup_MPP!$A:$G,2,FALSE)</f>
        <v>Eyram TETSHIE</v>
      </c>
      <c r="F1289" s="21" t="str">
        <f>VLOOKUP($B1289,Setup_MPP!$A:$E,4,FALSE)</f>
        <v>#E8B28F</v>
      </c>
      <c r="G1289" s="21" t="str">
        <f>VLOOKUP($B1289,Setup_MPP!$A:$E,5,FALSE)</f>
        <v>#E65568</v>
      </c>
      <c r="H1289" s="21" t="str">
        <f>IFERROR(IF(AND(A1289&gt;=1,A1289&lt;=104),VLOOKUP($A1289,Location!$A:$J,6,FALSE),IF(A1289=0,"Avant l'ouverture",IF(OR(A1289=105,A1289=106),"Bonus"))),"")</f>
        <v>Tour 2</v>
      </c>
      <c r="I1289" s="21" t="str">
        <f>IF(LEFT(H1289,4)="Tour",VLOOKUP(A1289,Database!$A:$C,3,FALSE),"")</f>
        <v>L</v>
      </c>
      <c r="J1289" s="21" t="str">
        <f>VLOOKUP($A1289,Location!$A:$J,7,FALSE)</f>
        <v>Panama</v>
      </c>
      <c r="K1289" s="21" t="str">
        <f>IFERROR(VLOOKUP(J1289,Setup_Team!$B:$C,2,FALSE), "TDB")</f>
        <v>PAN</v>
      </c>
      <c r="L1289" s="21" t="str">
        <f>VLOOKUP($A1289,Location!$A:$J,8,FALSE)</f>
        <v>Croatie</v>
      </c>
      <c r="M1289" s="21" t="str">
        <f>IFERROR(VLOOKUP(L1289,Setup_Team!$B:$C,2,FALSE), "TDB")</f>
        <v>HRV</v>
      </c>
      <c r="N1289" s="21" t="str">
        <f>VLOOKUP($A1289,Location!$A:$J,9,FALSE)</f>
        <v>Toronto</v>
      </c>
      <c r="O1289" s="21" t="str">
        <f>VLOOKUP($A1289,Location!$A:$J,10,FALSE)</f>
        <v>BMO Field</v>
      </c>
      <c r="P1289" s="27">
        <v>0</v>
      </c>
      <c r="Q1289" s="27">
        <v>2</v>
      </c>
      <c r="R1289" s="27" t="str">
        <f t="shared" si="121"/>
        <v>0-2</v>
      </c>
      <c r="S1289" s="21">
        <v>0</v>
      </c>
      <c r="T1289" s="20">
        <f>VLOOKUP($A1289,Database!$A:$Y,10,FALSE)</f>
        <v>165</v>
      </c>
      <c r="U1289" s="20">
        <f>VLOOKUP($A1289,Database!$A:$Y,11,FALSE)</f>
        <v>123</v>
      </c>
      <c r="V1289" s="20">
        <f>VLOOKUP($A1289,Database!$A:$Y,12,FALSE)</f>
        <v>36</v>
      </c>
      <c r="W1289" s="20" t="str">
        <f>VLOOKUP(A1289,Database!A:M,13,FALSE)</f>
        <v>Terminé</v>
      </c>
      <c r="X1289" s="20">
        <f>VLOOKUP($A1289,Database!$A:$Y,20,FALSE)</f>
        <v>0</v>
      </c>
      <c r="Y1289" s="20">
        <f>VLOOKUP($A1289,Database!$A:$Y,21,FALSE)</f>
        <v>1</v>
      </c>
      <c r="Z1289" s="20">
        <f t="shared" si="120"/>
        <v>0</v>
      </c>
      <c r="AA1289" s="20">
        <f t="shared" si="116"/>
        <v>1</v>
      </c>
      <c r="AB1289" s="20">
        <f t="shared" ca="1" si="117"/>
        <v>36</v>
      </c>
      <c r="AC1289" s="20">
        <f t="shared" ca="1" si="118"/>
        <v>0</v>
      </c>
      <c r="AD1289" s="20" t="str">
        <f ca="1">IF(AC1289=0,"",IF(OR(ISBLANK(P1289),ISBLANK(Q1289)),"",IF(ISBLANK(VLOOKUP(A1289,Database!A:AA,22,FALSE)),"",VLOOKUP(A1289,Database!A:AA,22,FALSE))))</f>
        <v/>
      </c>
      <c r="AE1289" s="20">
        <f ca="1">IFERROR(
   IF(
     OR(ISBLANK(P1289),ISBLANK(Q1289)),
     "",
     IF(
       AND(AB1289&lt;&gt;"",OR(W1289="Terminé",W1289="En cours")),
       VLOOKUP(AD1289,Setup_ScoreExactBonus!A:D,4,FALSE),
       0
     )),
  0)</f>
        <v>0</v>
      </c>
      <c r="AF1289" s="21">
        <f t="shared" ca="1" si="119"/>
        <v>36</v>
      </c>
      <c r="AG1289" s="21">
        <f ca="1">SUMIFS(AF$2:AF1289,D$2:D1289,D1289)</f>
        <v>1587</v>
      </c>
    </row>
    <row r="1290" spans="1:33" hidden="1" x14ac:dyDescent="0.35">
      <c r="A1290" s="21">
        <f>IF(ISBLANK(B1290),"",COUNTIF(B$2:B1290,B1290))-1</f>
        <v>47</v>
      </c>
      <c r="B1290" s="27">
        <v>20</v>
      </c>
      <c r="C1290" s="10">
        <f>VLOOKUP($A1290+IF($A1290=0,1,0),Database!$A:$Y,7,FALSE)</f>
        <v>46197.041666666664</v>
      </c>
      <c r="D1290" s="21" t="str">
        <f>VLOOKUP(Pronostics!$B1290,Setup_MPP!$A:$G,3,FALSE)</f>
        <v>Anis_MaFihache</v>
      </c>
      <c r="E1290" s="21" t="str">
        <f>VLOOKUP(Pronostics!$B1290,Setup_MPP!$A:$G,2,FALSE)</f>
        <v>Anis LEBIK</v>
      </c>
      <c r="F1290" s="21" t="str">
        <f>VLOOKUP($B1290,Setup_MPP!$A:$E,4,FALSE)</f>
        <v>#60DC8C</v>
      </c>
      <c r="G1290" s="21" t="str">
        <f>VLOOKUP($B1290,Setup_MPP!$A:$E,5,FALSE)</f>
        <v>#22A34F</v>
      </c>
      <c r="H1290" s="21" t="str">
        <f>IFERROR(IF(AND(A1290&gt;=1,A1290&lt;=104),VLOOKUP($A1290,Location!$A:$J,6,FALSE),IF(A1290=0,"Avant l'ouverture",IF(OR(A1290=105,A1290=106),"Bonus"))),"")</f>
        <v>Tour 2</v>
      </c>
      <c r="I1290" s="21" t="str">
        <f>IF(LEFT(H1290,4)="Tour",VLOOKUP(A1290,Database!$A:$C,3,FALSE),"")</f>
        <v>L</v>
      </c>
      <c r="J1290" s="21" t="str">
        <f>VLOOKUP($A1290,Location!$A:$J,7,FALSE)</f>
        <v>Panama</v>
      </c>
      <c r="K1290" s="21" t="str">
        <f>IFERROR(VLOOKUP(J1290,Setup_Team!$B:$C,2,FALSE), "TDB")</f>
        <v>PAN</v>
      </c>
      <c r="L1290" s="21" t="str">
        <f>VLOOKUP($A1290,Location!$A:$J,8,FALSE)</f>
        <v>Croatie</v>
      </c>
      <c r="M1290" s="21" t="str">
        <f>IFERROR(VLOOKUP(L1290,Setup_Team!$B:$C,2,FALSE), "TDB")</f>
        <v>HRV</v>
      </c>
      <c r="N1290" s="21" t="str">
        <f>VLOOKUP($A1290,Location!$A:$J,9,FALSE)</f>
        <v>Toronto</v>
      </c>
      <c r="O1290" s="21" t="str">
        <f>VLOOKUP($A1290,Location!$A:$J,10,FALSE)</f>
        <v>BMO Field</v>
      </c>
      <c r="P1290" s="27">
        <v>0</v>
      </c>
      <c r="Q1290" s="27">
        <v>2</v>
      </c>
      <c r="R1290" s="27" t="str">
        <f t="shared" si="121"/>
        <v>0-2</v>
      </c>
      <c r="S1290" s="21">
        <v>0</v>
      </c>
      <c r="T1290" s="20">
        <f>VLOOKUP($A1290,Database!$A:$Y,10,FALSE)</f>
        <v>165</v>
      </c>
      <c r="U1290" s="20">
        <f>VLOOKUP($A1290,Database!$A:$Y,11,FALSE)</f>
        <v>123</v>
      </c>
      <c r="V1290" s="20">
        <f>VLOOKUP($A1290,Database!$A:$Y,12,FALSE)</f>
        <v>36</v>
      </c>
      <c r="W1290" s="20" t="str">
        <f>VLOOKUP(A1290,Database!A:M,13,FALSE)</f>
        <v>Terminé</v>
      </c>
      <c r="X1290" s="20">
        <f>VLOOKUP($A1290,Database!$A:$Y,20,FALSE)</f>
        <v>0</v>
      </c>
      <c r="Y1290" s="20">
        <f>VLOOKUP($A1290,Database!$A:$Y,21,FALSE)</f>
        <v>1</v>
      </c>
      <c r="Z1290" s="20">
        <f t="shared" si="120"/>
        <v>0</v>
      </c>
      <c r="AA1290" s="20">
        <f t="shared" si="116"/>
        <v>1</v>
      </c>
      <c r="AB1290" s="20">
        <f t="shared" ca="1" si="117"/>
        <v>36</v>
      </c>
      <c r="AC1290" s="20">
        <f t="shared" ca="1" si="118"/>
        <v>0</v>
      </c>
      <c r="AD1290" s="20" t="str">
        <f ca="1">IF(AC1290=0,"",IF(OR(ISBLANK(P1290),ISBLANK(Q1290)),"",IF(ISBLANK(VLOOKUP(A1290,Database!A:AA,22,FALSE)),"",VLOOKUP(A1290,Database!A:AA,22,FALSE))))</f>
        <v/>
      </c>
      <c r="AE1290" s="20">
        <f ca="1">IFERROR(
   IF(
     OR(ISBLANK(P1290),ISBLANK(Q1290)),
     "",
     IF(
       AND(AB1290&lt;&gt;"",OR(W1290="Terminé",W1290="En cours")),
       VLOOKUP(AD1290,Setup_ScoreExactBonus!A:D,4,FALSE),
       0
     )),
  0)</f>
        <v>0</v>
      </c>
      <c r="AF1290" s="21">
        <f t="shared" ca="1" si="119"/>
        <v>36</v>
      </c>
      <c r="AG1290" s="21">
        <f ca="1">SUMIFS(AF$2:AF1290,D$2:D1290,D1290)</f>
        <v>1800</v>
      </c>
    </row>
    <row r="1291" spans="1:33" hidden="1" x14ac:dyDescent="0.35">
      <c r="A1291" s="21">
        <f>IF(ISBLANK(B1291),"",COUNTIF(B$2:B1291,B1291))-1</f>
        <v>47</v>
      </c>
      <c r="B1291" s="27">
        <v>21</v>
      </c>
      <c r="C1291" s="10">
        <f>VLOOKUP($A1291+IF($A1291=0,1,0),Database!$A:$Y,7,FALSE)</f>
        <v>46197.041666666664</v>
      </c>
      <c r="D1291" s="21" t="str">
        <f>VLOOKUP(Pronostics!$B1291,Setup_MPP!$A:$G,3,FALSE)</f>
        <v>JUJULABOSS13</v>
      </c>
      <c r="E1291" s="21" t="str">
        <f>VLOOKUP(Pronostics!$B1291,Setup_MPP!$A:$G,2,FALSE)</f>
        <v>Julia BOUANAN</v>
      </c>
      <c r="F1291" s="21" t="str">
        <f>VLOOKUP($B1291,Setup_MPP!$A:$E,4,FALSE)</f>
        <v>#2FAEE0</v>
      </c>
      <c r="G1291" s="21" t="str">
        <f>VLOOKUP($B1291,Setup_MPP!$A:$E,5,FALSE)</f>
        <v>#BEA064</v>
      </c>
      <c r="H1291" s="21" t="str">
        <f>IFERROR(IF(AND(A1291&gt;=1,A1291&lt;=104),VLOOKUP($A1291,Location!$A:$J,6,FALSE),IF(A1291=0,"Avant l'ouverture",IF(OR(A1291=105,A1291=106),"Bonus"))),"")</f>
        <v>Tour 2</v>
      </c>
      <c r="I1291" s="21" t="str">
        <f>IF(LEFT(H1291,4)="Tour",VLOOKUP(A1291,Database!$A:$C,3,FALSE),"")</f>
        <v>L</v>
      </c>
      <c r="J1291" s="21" t="str">
        <f>VLOOKUP($A1291,Location!$A:$J,7,FALSE)</f>
        <v>Panama</v>
      </c>
      <c r="K1291" s="21" t="str">
        <f>IFERROR(VLOOKUP(J1291,Setup_Team!$B:$C,2,FALSE), "TDB")</f>
        <v>PAN</v>
      </c>
      <c r="L1291" s="21" t="str">
        <f>VLOOKUP($A1291,Location!$A:$J,8,FALSE)</f>
        <v>Croatie</v>
      </c>
      <c r="M1291" s="21" t="str">
        <f>IFERROR(VLOOKUP(L1291,Setup_Team!$B:$C,2,FALSE), "TDB")</f>
        <v>HRV</v>
      </c>
      <c r="N1291" s="21" t="str">
        <f>VLOOKUP($A1291,Location!$A:$J,9,FALSE)</f>
        <v>Toronto</v>
      </c>
      <c r="O1291" s="21" t="str">
        <f>VLOOKUP($A1291,Location!$A:$J,10,FALSE)</f>
        <v>BMO Field</v>
      </c>
      <c r="P1291" s="27">
        <v>1</v>
      </c>
      <c r="Q1291" s="27">
        <v>3</v>
      </c>
      <c r="R1291" s="27" t="str">
        <f t="shared" si="121"/>
        <v>1-3</v>
      </c>
      <c r="S1291" s="21">
        <v>0</v>
      </c>
      <c r="T1291" s="20">
        <f>VLOOKUP($A1291,Database!$A:$Y,10,FALSE)</f>
        <v>165</v>
      </c>
      <c r="U1291" s="20">
        <f>VLOOKUP($A1291,Database!$A:$Y,11,FALSE)</f>
        <v>123</v>
      </c>
      <c r="V1291" s="20">
        <f>VLOOKUP($A1291,Database!$A:$Y,12,FALSE)</f>
        <v>36</v>
      </c>
      <c r="W1291" s="20" t="str">
        <f>VLOOKUP(A1291,Database!A:M,13,FALSE)</f>
        <v>Terminé</v>
      </c>
      <c r="X1291" s="20">
        <f>VLOOKUP($A1291,Database!$A:$Y,20,FALSE)</f>
        <v>0</v>
      </c>
      <c r="Y1291" s="20">
        <f>VLOOKUP($A1291,Database!$A:$Y,21,FALSE)</f>
        <v>1</v>
      </c>
      <c r="Z1291" s="20">
        <f t="shared" si="120"/>
        <v>0</v>
      </c>
      <c r="AA1291" s="20">
        <f t="shared" si="116"/>
        <v>1</v>
      </c>
      <c r="AB1291" s="20">
        <f t="shared" ca="1" si="117"/>
        <v>36</v>
      </c>
      <c r="AC1291" s="20">
        <f t="shared" ca="1" si="118"/>
        <v>0</v>
      </c>
      <c r="AD1291" s="20" t="str">
        <f ca="1">IF(AC1291=0,"",IF(OR(ISBLANK(P1291),ISBLANK(Q1291)),"",IF(ISBLANK(VLOOKUP(A1291,Database!A:AA,22,FALSE)),"",VLOOKUP(A1291,Database!A:AA,22,FALSE))))</f>
        <v/>
      </c>
      <c r="AE1291" s="20">
        <f ca="1">IFERROR(
   IF(
     OR(ISBLANK(P1291),ISBLANK(Q1291)),
     "",
     IF(
       AND(AB1291&lt;&gt;"",OR(W1291="Terminé",W1291="En cours")),
       VLOOKUP(AD1291,Setup_ScoreExactBonus!A:D,4,FALSE),
       0
     )),
  0)</f>
        <v>0</v>
      </c>
      <c r="AF1291" s="21">
        <f t="shared" ca="1" si="119"/>
        <v>36</v>
      </c>
      <c r="AG1291" s="21">
        <f ca="1">SUMIFS(AF$2:AF1291,D$2:D1291,D1291)</f>
        <v>1520</v>
      </c>
    </row>
    <row r="1292" spans="1:33" hidden="1" x14ac:dyDescent="0.35">
      <c r="A1292" s="21">
        <f>IF(ISBLANK(B1292),"",COUNTIF(B$2:B1292,B1292))-1</f>
        <v>47</v>
      </c>
      <c r="B1292" s="27">
        <v>22</v>
      </c>
      <c r="C1292" s="10">
        <f>VLOOKUP($A1292+IF($A1292=0,1,0),Database!$A:$Y,7,FALSE)</f>
        <v>46197.041666666664</v>
      </c>
      <c r="D1292" s="21" t="str">
        <f>VLOOKUP(Pronostics!$B1292,Setup_MPP!$A:$G,3,FALSE)</f>
        <v>Jujumsrd</v>
      </c>
      <c r="E1292" s="21" t="str">
        <f>VLOOKUP(Pronostics!$B1292,Setup_MPP!$A:$G,2,FALSE)</f>
        <v>Julie Mansard</v>
      </c>
      <c r="F1292" s="21" t="str">
        <f>VLOOKUP($B1292,Setup_MPP!$A:$E,4,FALSE)</f>
        <v>#41DEF0</v>
      </c>
      <c r="G1292" s="21" t="str">
        <f>VLOOKUP($B1292,Setup_MPP!$A:$E,5,FALSE)</f>
        <v>#0BA6B7</v>
      </c>
      <c r="H1292" s="21" t="str">
        <f>IFERROR(IF(AND(A1292&gt;=1,A1292&lt;=104),VLOOKUP($A1292,Location!$A:$J,6,FALSE),IF(A1292=0,"Avant l'ouverture",IF(OR(A1292=105,A1292=106),"Bonus"))),"")</f>
        <v>Tour 2</v>
      </c>
      <c r="I1292" s="21" t="str">
        <f>IF(LEFT(H1292,4)="Tour",VLOOKUP(A1292,Database!$A:$C,3,FALSE),"")</f>
        <v>L</v>
      </c>
      <c r="J1292" s="21" t="str">
        <f>VLOOKUP($A1292,Location!$A:$J,7,FALSE)</f>
        <v>Panama</v>
      </c>
      <c r="K1292" s="21" t="str">
        <f>IFERROR(VLOOKUP(J1292,Setup_Team!$B:$C,2,FALSE), "TDB")</f>
        <v>PAN</v>
      </c>
      <c r="L1292" s="21" t="str">
        <f>VLOOKUP($A1292,Location!$A:$J,8,FALSE)</f>
        <v>Croatie</v>
      </c>
      <c r="M1292" s="21" t="str">
        <f>IFERROR(VLOOKUP(L1292,Setup_Team!$B:$C,2,FALSE), "TDB")</f>
        <v>HRV</v>
      </c>
      <c r="N1292" s="21" t="str">
        <f>VLOOKUP($A1292,Location!$A:$J,9,FALSE)</f>
        <v>Toronto</v>
      </c>
      <c r="O1292" s="21" t="str">
        <f>VLOOKUP($A1292,Location!$A:$J,10,FALSE)</f>
        <v>BMO Field</v>
      </c>
      <c r="P1292" s="27">
        <v>1</v>
      </c>
      <c r="Q1292" s="27">
        <v>0</v>
      </c>
      <c r="R1292" s="27" t="str">
        <f t="shared" si="121"/>
        <v>1-0</v>
      </c>
      <c r="S1292" s="21">
        <v>0</v>
      </c>
      <c r="T1292" s="20">
        <f>VLOOKUP($A1292,Database!$A:$Y,10,FALSE)</f>
        <v>165</v>
      </c>
      <c r="U1292" s="20">
        <f>VLOOKUP($A1292,Database!$A:$Y,11,FALSE)</f>
        <v>123</v>
      </c>
      <c r="V1292" s="20">
        <f>VLOOKUP($A1292,Database!$A:$Y,12,FALSE)</f>
        <v>36</v>
      </c>
      <c r="W1292" s="20" t="str">
        <f>VLOOKUP(A1292,Database!A:M,13,FALSE)</f>
        <v>Terminé</v>
      </c>
      <c r="X1292" s="20">
        <f>VLOOKUP($A1292,Database!$A:$Y,20,FALSE)</f>
        <v>0</v>
      </c>
      <c r="Y1292" s="20">
        <f>VLOOKUP($A1292,Database!$A:$Y,21,FALSE)</f>
        <v>1</v>
      </c>
      <c r="Z1292" s="20">
        <f t="shared" si="120"/>
        <v>0</v>
      </c>
      <c r="AA1292" s="20">
        <f t="shared" si="116"/>
        <v>0</v>
      </c>
      <c r="AB1292" s="20">
        <f t="shared" ca="1" si="117"/>
        <v>0</v>
      </c>
      <c r="AC1292" s="20">
        <f t="shared" ca="1" si="118"/>
        <v>0</v>
      </c>
      <c r="AD1292" s="20" t="str">
        <f ca="1">IF(AC1292=0,"",IF(OR(ISBLANK(P1292),ISBLANK(Q1292)),"",IF(ISBLANK(VLOOKUP(A1292,Database!A:AA,22,FALSE)),"",VLOOKUP(A1292,Database!A:AA,22,FALSE))))</f>
        <v/>
      </c>
      <c r="AE1292" s="20">
        <f ca="1">IFERROR(
   IF(
     OR(ISBLANK(P1292),ISBLANK(Q1292)),
     "",
     IF(
       AND(AB1292&lt;&gt;"",OR(W1292="Terminé",W1292="En cours")),
       VLOOKUP(AD1292,Setup_ScoreExactBonus!A:D,4,FALSE),
       0
     )),
  0)</f>
        <v>0</v>
      </c>
      <c r="AF1292" s="21">
        <f t="shared" ca="1" si="119"/>
        <v>0</v>
      </c>
      <c r="AG1292" s="21">
        <f ca="1">SUMIFS(AF$2:AF1292,D$2:D1292,D1292)</f>
        <v>1446</v>
      </c>
    </row>
    <row r="1293" spans="1:33" hidden="1" x14ac:dyDescent="0.35">
      <c r="A1293" s="21">
        <f>IF(ISBLANK(B1293),"",COUNTIF(B$2:B1293,B1293))-1</f>
        <v>47</v>
      </c>
      <c r="B1293" s="27">
        <v>23</v>
      </c>
      <c r="C1293" s="10">
        <f>VLOOKUP($A1293+IF($A1293=0,1,0),Database!$A:$Y,7,FALSE)</f>
        <v>46197.041666666664</v>
      </c>
      <c r="D1293" s="21" t="str">
        <f>VLOOKUP(Pronostics!$B1293,Setup_MPP!$A:$G,3,FALSE)</f>
        <v>DJUDJUPRONO</v>
      </c>
      <c r="E1293" s="21" t="str">
        <f>VLOOKUP(Pronostics!$B1293,Setup_MPP!$A:$G,2,FALSE)</f>
        <v>Juliette</v>
      </c>
      <c r="F1293" s="21" t="str">
        <f>VLOOKUP($B1293,Setup_MPP!$A:$E,4,FALSE)</f>
        <v>#F2A2A2</v>
      </c>
      <c r="G1293" s="21" t="str">
        <f>VLOOKUP($B1293,Setup_MPP!$A:$E,5,FALSE)</f>
        <v>#C25D5D</v>
      </c>
      <c r="H1293" s="21" t="str">
        <f>IFERROR(IF(AND(A1293&gt;=1,A1293&lt;=104),VLOOKUP($A1293,Location!$A:$J,6,FALSE),IF(A1293=0,"Avant l'ouverture",IF(OR(A1293=105,A1293=106),"Bonus"))),"")</f>
        <v>Tour 2</v>
      </c>
      <c r="I1293" s="21" t="str">
        <f>IF(LEFT(H1293,4)="Tour",VLOOKUP(A1293,Database!$A:$C,3,FALSE),"")</f>
        <v>L</v>
      </c>
      <c r="J1293" s="21" t="str">
        <f>VLOOKUP($A1293,Location!$A:$J,7,FALSE)</f>
        <v>Panama</v>
      </c>
      <c r="K1293" s="21" t="str">
        <f>IFERROR(VLOOKUP(J1293,Setup_Team!$B:$C,2,FALSE), "TDB")</f>
        <v>PAN</v>
      </c>
      <c r="L1293" s="21" t="str">
        <f>VLOOKUP($A1293,Location!$A:$J,8,FALSE)</f>
        <v>Croatie</v>
      </c>
      <c r="M1293" s="21" t="str">
        <f>IFERROR(VLOOKUP(L1293,Setup_Team!$B:$C,2,FALSE), "TDB")</f>
        <v>HRV</v>
      </c>
      <c r="N1293" s="21" t="str">
        <f>VLOOKUP($A1293,Location!$A:$J,9,FALSE)</f>
        <v>Toronto</v>
      </c>
      <c r="O1293" s="21" t="str">
        <f>VLOOKUP($A1293,Location!$A:$J,10,FALSE)</f>
        <v>BMO Field</v>
      </c>
      <c r="P1293" s="27">
        <v>1</v>
      </c>
      <c r="Q1293" s="27">
        <v>1</v>
      </c>
      <c r="R1293" s="27" t="str">
        <f t="shared" si="121"/>
        <v>1-1</v>
      </c>
      <c r="S1293" s="21">
        <v>0</v>
      </c>
      <c r="T1293" s="20">
        <f>VLOOKUP($A1293,Database!$A:$Y,10,FALSE)</f>
        <v>165</v>
      </c>
      <c r="U1293" s="20">
        <f>VLOOKUP($A1293,Database!$A:$Y,11,FALSE)</f>
        <v>123</v>
      </c>
      <c r="V1293" s="20">
        <f>VLOOKUP($A1293,Database!$A:$Y,12,FALSE)</f>
        <v>36</v>
      </c>
      <c r="W1293" s="20" t="str">
        <f>VLOOKUP(A1293,Database!A:M,13,FALSE)</f>
        <v>Terminé</v>
      </c>
      <c r="X1293" s="20">
        <f>VLOOKUP($A1293,Database!$A:$Y,20,FALSE)</f>
        <v>0</v>
      </c>
      <c r="Y1293" s="20">
        <f>VLOOKUP($A1293,Database!$A:$Y,21,FALSE)</f>
        <v>1</v>
      </c>
      <c r="Z1293" s="20">
        <f t="shared" si="120"/>
        <v>0</v>
      </c>
      <c r="AA1293" s="20">
        <f t="shared" si="116"/>
        <v>0</v>
      </c>
      <c r="AB1293" s="20">
        <f t="shared" ca="1" si="117"/>
        <v>0</v>
      </c>
      <c r="AC1293" s="20">
        <f t="shared" ca="1" si="118"/>
        <v>0</v>
      </c>
      <c r="AD1293" s="20" t="str">
        <f ca="1">IF(AC1293=0,"",IF(OR(ISBLANK(P1293),ISBLANK(Q1293)),"",IF(ISBLANK(VLOOKUP(A1293,Database!A:AA,22,FALSE)),"",VLOOKUP(A1293,Database!A:AA,22,FALSE))))</f>
        <v/>
      </c>
      <c r="AE1293" s="20">
        <f ca="1">IFERROR(
   IF(
     OR(ISBLANK(P1293),ISBLANK(Q1293)),
     "",
     IF(
       AND(AB1293&lt;&gt;"",OR(W1293="Terminé",W1293="En cours")),
       VLOOKUP(AD1293,Setup_ScoreExactBonus!A:D,4,FALSE),
       0
     )),
  0)</f>
        <v>0</v>
      </c>
      <c r="AF1293" s="21">
        <f t="shared" ca="1" si="119"/>
        <v>0</v>
      </c>
      <c r="AG1293" s="21">
        <f ca="1">SUMIFS(AF$2:AF1293,D$2:D1293,D1293)</f>
        <v>1266</v>
      </c>
    </row>
    <row r="1294" spans="1:33" hidden="1" x14ac:dyDescent="0.35">
      <c r="A1294" s="21">
        <f>IF(ISBLANK(B1294),"",COUNTIF(B$2:B1294,B1294))-1</f>
        <v>47</v>
      </c>
      <c r="B1294" s="27">
        <v>24</v>
      </c>
      <c r="C1294" s="10">
        <f>VLOOKUP($A1294+IF($A1294=0,1,0),Database!$A:$Y,7,FALSE)</f>
        <v>46197.041666666664</v>
      </c>
      <c r="D1294" s="21" t="str">
        <f>VLOOKUP(Pronostics!$B1294,Setup_MPP!$A:$G,3,FALSE)</f>
        <v>Samyaaaaaaaaaa</v>
      </c>
      <c r="E1294" s="21" t="str">
        <f>VLOOKUP(Pronostics!$B1294,Setup_MPP!$A:$G,2,FALSE)</f>
        <v>Samya ALAOUI</v>
      </c>
      <c r="F1294" s="21" t="str">
        <f>VLOOKUP($B1294,Setup_MPP!$A:$E,4,FALSE)</f>
        <v>#A2F2C7</v>
      </c>
      <c r="G1294" s="21" t="str">
        <f>VLOOKUP($B1294,Setup_MPP!$A:$E,5,FALSE)</f>
        <v>#5DC18C</v>
      </c>
      <c r="H1294" s="21" t="str">
        <f>IFERROR(IF(AND(A1294&gt;=1,A1294&lt;=104),VLOOKUP($A1294,Location!$A:$J,6,FALSE),IF(A1294=0,"Avant l'ouverture",IF(OR(A1294=105,A1294=106),"Bonus"))),"")</f>
        <v>Tour 2</v>
      </c>
      <c r="I1294" s="21" t="str">
        <f>IF(LEFT(H1294,4)="Tour",VLOOKUP(A1294,Database!$A:$C,3,FALSE),"")</f>
        <v>L</v>
      </c>
      <c r="J1294" s="21" t="str">
        <f>VLOOKUP($A1294,Location!$A:$J,7,FALSE)</f>
        <v>Panama</v>
      </c>
      <c r="K1294" s="21" t="str">
        <f>IFERROR(VLOOKUP(J1294,Setup_Team!$B:$C,2,FALSE), "TDB")</f>
        <v>PAN</v>
      </c>
      <c r="L1294" s="21" t="str">
        <f>VLOOKUP($A1294,Location!$A:$J,8,FALSE)</f>
        <v>Croatie</v>
      </c>
      <c r="M1294" s="21" t="str">
        <f>IFERROR(VLOOKUP(L1294,Setup_Team!$B:$C,2,FALSE), "TDB")</f>
        <v>HRV</v>
      </c>
      <c r="N1294" s="21" t="str">
        <f>VLOOKUP($A1294,Location!$A:$J,9,FALSE)</f>
        <v>Toronto</v>
      </c>
      <c r="O1294" s="21" t="str">
        <f>VLOOKUP($A1294,Location!$A:$J,10,FALSE)</f>
        <v>BMO Field</v>
      </c>
      <c r="P1294" s="27">
        <v>1</v>
      </c>
      <c r="Q1294" s="27">
        <v>1</v>
      </c>
      <c r="R1294" s="27" t="str">
        <f t="shared" si="121"/>
        <v>1-1</v>
      </c>
      <c r="S1294" s="21">
        <v>0</v>
      </c>
      <c r="T1294" s="20">
        <f>VLOOKUP($A1294,Database!$A:$Y,10,FALSE)</f>
        <v>165</v>
      </c>
      <c r="U1294" s="20">
        <f>VLOOKUP($A1294,Database!$A:$Y,11,FALSE)</f>
        <v>123</v>
      </c>
      <c r="V1294" s="20">
        <f>VLOOKUP($A1294,Database!$A:$Y,12,FALSE)</f>
        <v>36</v>
      </c>
      <c r="W1294" s="20" t="str">
        <f>VLOOKUP(A1294,Database!A:M,13,FALSE)</f>
        <v>Terminé</v>
      </c>
      <c r="X1294" s="20">
        <f>VLOOKUP($A1294,Database!$A:$Y,20,FALSE)</f>
        <v>0</v>
      </c>
      <c r="Y1294" s="20">
        <f>VLOOKUP($A1294,Database!$A:$Y,21,FALSE)</f>
        <v>1</v>
      </c>
      <c r="Z1294" s="20">
        <f t="shared" si="120"/>
        <v>0</v>
      </c>
      <c r="AA1294" s="20">
        <f t="shared" si="116"/>
        <v>0</v>
      </c>
      <c r="AB1294" s="20">
        <f t="shared" ca="1" si="117"/>
        <v>0</v>
      </c>
      <c r="AC1294" s="20">
        <f t="shared" ca="1" si="118"/>
        <v>0</v>
      </c>
      <c r="AD1294" s="20" t="str">
        <f ca="1">IF(AC1294=0,"",IF(OR(ISBLANK(P1294),ISBLANK(Q1294)),"",IF(ISBLANK(VLOOKUP(A1294,Database!A:AA,22,FALSE)),"",VLOOKUP(A1294,Database!A:AA,22,FALSE))))</f>
        <v/>
      </c>
      <c r="AE1294" s="20">
        <f ca="1">IFERROR(
   IF(
     OR(ISBLANK(P1294),ISBLANK(Q1294)),
     "",
     IF(
       AND(AB1294&lt;&gt;"",OR(W1294="Terminé",W1294="En cours")),
       VLOOKUP(AD1294,Setup_ScoreExactBonus!A:D,4,FALSE),
       0
     )),
  0)</f>
        <v>0</v>
      </c>
      <c r="AF1294" s="21">
        <f t="shared" ca="1" si="119"/>
        <v>0</v>
      </c>
      <c r="AG1294" s="21">
        <f ca="1">SUMIFS(AF$2:AF1294,D$2:D1294,D1294)</f>
        <v>1914</v>
      </c>
    </row>
    <row r="1295" spans="1:33" hidden="1" x14ac:dyDescent="0.35">
      <c r="A1295" s="21">
        <f>IF(ISBLANK(B1295),"",COUNTIF(B$2:B1295,B1295))-1</f>
        <v>47</v>
      </c>
      <c r="B1295" s="27">
        <v>25</v>
      </c>
      <c r="C1295" s="10">
        <f>VLOOKUP($A1295+IF($A1295=0,1,0),Database!$A:$Y,7,FALSE)</f>
        <v>46197.041666666664</v>
      </c>
      <c r="D1295" s="21" t="str">
        <f>VLOOKUP(Pronostics!$B1295,Setup_MPP!$A:$G,3,FALSE)</f>
        <v>leaw0808</v>
      </c>
      <c r="E1295" s="21" t="str">
        <f>VLOOKUP(Pronostics!$B1295,Setup_MPP!$A:$G,2,FALSE)</f>
        <v>Léa WALOCQ</v>
      </c>
      <c r="F1295" s="21" t="str">
        <f>VLOOKUP($B1295,Setup_MPP!$A:$E,4,FALSE)</f>
        <v>#D1B9EB</v>
      </c>
      <c r="G1295" s="21" t="str">
        <f>VLOOKUP($B1295,Setup_MPP!$A:$E,5,FALSE)</f>
        <v>#B58BC7</v>
      </c>
      <c r="H1295" s="21" t="str">
        <f>IFERROR(IF(AND(A1295&gt;=1,A1295&lt;=104),VLOOKUP($A1295,Location!$A:$J,6,FALSE),IF(A1295=0,"Avant l'ouverture",IF(OR(A1295=105,A1295=106),"Bonus"))),"")</f>
        <v>Tour 2</v>
      </c>
      <c r="I1295" s="21" t="str">
        <f>IF(LEFT(H1295,4)="Tour",VLOOKUP(A1295,Database!$A:$C,3,FALSE),"")</f>
        <v>L</v>
      </c>
      <c r="J1295" s="21" t="str">
        <f>VLOOKUP($A1295,Location!$A:$J,7,FALSE)</f>
        <v>Panama</v>
      </c>
      <c r="K1295" s="21" t="str">
        <f>IFERROR(VLOOKUP(J1295,Setup_Team!$B:$C,2,FALSE), "TDB")</f>
        <v>PAN</v>
      </c>
      <c r="L1295" s="21" t="str">
        <f>VLOOKUP($A1295,Location!$A:$J,8,FALSE)</f>
        <v>Croatie</v>
      </c>
      <c r="M1295" s="21" t="str">
        <f>IFERROR(VLOOKUP(L1295,Setup_Team!$B:$C,2,FALSE), "TDB")</f>
        <v>HRV</v>
      </c>
      <c r="N1295" s="21" t="str">
        <f>VLOOKUP($A1295,Location!$A:$J,9,FALSE)</f>
        <v>Toronto</v>
      </c>
      <c r="O1295" s="21" t="str">
        <f>VLOOKUP($A1295,Location!$A:$J,10,FALSE)</f>
        <v>BMO Field</v>
      </c>
      <c r="P1295" s="27">
        <v>1</v>
      </c>
      <c r="Q1295" s="27">
        <v>1</v>
      </c>
      <c r="R1295" s="27" t="str">
        <f t="shared" si="121"/>
        <v>1-1</v>
      </c>
      <c r="S1295" s="21">
        <v>0</v>
      </c>
      <c r="T1295" s="20">
        <f>VLOOKUP($A1295,Database!$A:$Y,10,FALSE)</f>
        <v>165</v>
      </c>
      <c r="U1295" s="20">
        <f>VLOOKUP($A1295,Database!$A:$Y,11,FALSE)</f>
        <v>123</v>
      </c>
      <c r="V1295" s="20">
        <f>VLOOKUP($A1295,Database!$A:$Y,12,FALSE)</f>
        <v>36</v>
      </c>
      <c r="W1295" s="20" t="str">
        <f>VLOOKUP(A1295,Database!A:M,13,FALSE)</f>
        <v>Terminé</v>
      </c>
      <c r="X1295" s="20">
        <f>VLOOKUP($A1295,Database!$A:$Y,20,FALSE)</f>
        <v>0</v>
      </c>
      <c r="Y1295" s="20">
        <f>VLOOKUP($A1295,Database!$A:$Y,21,FALSE)</f>
        <v>1</v>
      </c>
      <c r="Z1295" s="20">
        <f t="shared" si="120"/>
        <v>0</v>
      </c>
      <c r="AA1295" s="20">
        <f t="shared" si="116"/>
        <v>0</v>
      </c>
      <c r="AB1295" s="20">
        <f t="shared" ca="1" si="117"/>
        <v>0</v>
      </c>
      <c r="AC1295" s="20">
        <f t="shared" ca="1" si="118"/>
        <v>0</v>
      </c>
      <c r="AD1295" s="20" t="str">
        <f ca="1">IF(AC1295=0,"",IF(OR(ISBLANK(P1295),ISBLANK(Q1295)),"",IF(ISBLANK(VLOOKUP(A1295,Database!A:AA,22,FALSE)),"",VLOOKUP(A1295,Database!A:AA,22,FALSE))))</f>
        <v/>
      </c>
      <c r="AE1295" s="20">
        <f ca="1">IFERROR(
   IF(
     OR(ISBLANK(P1295),ISBLANK(Q1295)),
     "",
     IF(
       AND(AB1295&lt;&gt;"",OR(W1295="Terminé",W1295="En cours")),
       VLOOKUP(AD1295,Setup_ScoreExactBonus!A:D,4,FALSE),
       0
     )),
  0)</f>
        <v>0</v>
      </c>
      <c r="AF1295" s="21">
        <f t="shared" ca="1" si="119"/>
        <v>0</v>
      </c>
      <c r="AG1295" s="21">
        <f ca="1">SUMIFS(AF$2:AF1295,D$2:D1295,D1295)</f>
        <v>1740</v>
      </c>
    </row>
    <row r="1296" spans="1:33" hidden="1" x14ac:dyDescent="0.35">
      <c r="A1296" s="21">
        <f>IF(ISBLANK(B1296),"",COUNTIF(B$2:B1296,B1296))-1</f>
        <v>47</v>
      </c>
      <c r="B1296" s="27">
        <v>26</v>
      </c>
      <c r="C1296" s="10">
        <v>46184.875</v>
      </c>
      <c r="D1296" s="21" t="str">
        <f>VLOOKUP(Pronostics!$B1296,Setup_MPP!$A:$G,3,FALSE)</f>
        <v>Mohamad#5GGG1</v>
      </c>
      <c r="E1296" s="21" t="str">
        <f>VLOOKUP(Pronostics!$B1296,Setup_MPP!$A:$G,2,FALSE)</f>
        <v>Mohamad EL KAWAS</v>
      </c>
      <c r="F1296" s="21" t="str">
        <f>VLOOKUP($B1296,Setup_MPP!$A:$E,4,FALSE)</f>
        <v>#EB8787</v>
      </c>
      <c r="G1296" s="21" t="str">
        <f>VLOOKUP($B1296,Setup_MPP!$A:$E,5,FALSE)</f>
        <v>#368E2C</v>
      </c>
      <c r="H1296" s="21" t="str">
        <f>IFERROR(IF(AND(A1296&gt;=1,A1296&lt;=104),VLOOKUP($A1296,Location!$A:$J,6,FALSE),IF(A1296=0,"Avant l'ouverture",IF(OR(A1296=105,A1296=106),"Bonus"))),"")</f>
        <v>Tour 2</v>
      </c>
      <c r="I1296" s="21" t="str">
        <f>IF(LEFT(H1296,4)="Tour",VLOOKUP(A1296,Database!$A:$C,3,FALSE),"")</f>
        <v>L</v>
      </c>
      <c r="J1296" s="21" t="str">
        <f>VLOOKUP($A1296,Location!$A:$J,7,FALSE)</f>
        <v>Panama</v>
      </c>
      <c r="K1296" s="21" t="str">
        <f>IFERROR(VLOOKUP(J1296,Setup_Team!$B:$C,2,FALSE), "TDB")</f>
        <v>PAN</v>
      </c>
      <c r="L1296" s="21" t="str">
        <f>VLOOKUP($A1296,Location!$A:$J,8,FALSE)</f>
        <v>Croatie</v>
      </c>
      <c r="M1296" s="21" t="str">
        <f>IFERROR(VLOOKUP(L1296,Setup_Team!$B:$C,2,FALSE), "TDB")</f>
        <v>HRV</v>
      </c>
      <c r="P1296" s="21">
        <v>0</v>
      </c>
      <c r="Q1296" s="21">
        <v>1</v>
      </c>
      <c r="R1296" s="27" t="str">
        <f t="shared" si="121"/>
        <v>0-1</v>
      </c>
      <c r="S1296" s="21">
        <v>0</v>
      </c>
      <c r="T1296" s="20">
        <f>VLOOKUP($A1296,Database!$A:$Y,10,FALSE)</f>
        <v>165</v>
      </c>
      <c r="U1296" s="20">
        <f>VLOOKUP($A1296,Database!$A:$Y,11,FALSE)</f>
        <v>123</v>
      </c>
      <c r="V1296" s="20">
        <f>VLOOKUP($A1296,Database!$A:$Y,12,FALSE)</f>
        <v>36</v>
      </c>
      <c r="W1296" s="20" t="str">
        <f>VLOOKUP(A1296,Database!A:M,13,FALSE)</f>
        <v>Terminé</v>
      </c>
      <c r="X1296" s="20">
        <f>VLOOKUP($A1296,Database!$A:$Y,20,FALSE)</f>
        <v>0</v>
      </c>
      <c r="Y1296" s="20">
        <f>VLOOKUP($A1296,Database!$A:$Y,21,FALSE)</f>
        <v>1</v>
      </c>
      <c r="Z1296" s="20">
        <f t="shared" si="120"/>
        <v>0</v>
      </c>
      <c r="AA1296" s="20">
        <f t="shared" si="116"/>
        <v>1</v>
      </c>
      <c r="AB1296" s="20">
        <f t="shared" ca="1" si="117"/>
        <v>36</v>
      </c>
      <c r="AC1296" s="20">
        <f t="shared" ca="1" si="118"/>
        <v>1</v>
      </c>
      <c r="AD1296" s="20" t="str">
        <f ca="1">IF(AC1296=0,"",IF(OR(ISBLANK(P1296),ISBLANK(Q1296)),"",IF(ISBLANK(VLOOKUP(A1296,Database!A:AA,22,FALSE)),"",VLOOKUP(A1296,Database!A:AA,22,FALSE))))</f>
        <v>Très rare</v>
      </c>
      <c r="AE1296" s="20">
        <f ca="1">IFERROR(
   IF(
     OR(ISBLANK(P1296),ISBLANK(Q1296)),
     "",
     IF(
       AND(AB1296&lt;&gt;"",OR(W1296="Terminé",W1296="En cours")),
       VLOOKUP(AD1296,Setup_ScoreExactBonus!A:D,4,FALSE),
       0
     )),
  0)</f>
        <v>50</v>
      </c>
      <c r="AF1296" s="21">
        <f t="shared" ca="1" si="119"/>
        <v>86</v>
      </c>
      <c r="AG1296" s="21">
        <f ca="1">SUMIFS(AF$2:AF1296,D$2:D1296,D1296)</f>
        <v>1166</v>
      </c>
    </row>
    <row r="1297" spans="1:33" hidden="1" x14ac:dyDescent="0.35">
      <c r="A1297" s="21">
        <f>IF(ISBLANK(B1297),"",COUNTIF(B$2:B1297,B1297))-1</f>
        <v>47</v>
      </c>
      <c r="B1297" s="27">
        <v>27</v>
      </c>
      <c r="C1297" s="10">
        <f>VLOOKUP($A1297+IF($A1297=0,1,0),Database!$A:$Y,7,FALSE)</f>
        <v>46197.041666666664</v>
      </c>
      <c r="D1297" s="21" t="str">
        <f>VLOOKUP(Pronostics!$B1297,Setup_MPP!$A:$G,3,FALSE)</f>
        <v>maryemkappa</v>
      </c>
      <c r="E1297" s="21" t="str">
        <f>VLOOKUP(Pronostics!$B1297,Setup_MPP!$A:$G,2,FALSE)</f>
        <v>Maryem GUIZANI</v>
      </c>
      <c r="F1297" s="21" t="str">
        <f>VLOOKUP($B1297,Setup_MPP!$A:$E,4,FALSE)</f>
        <v>#BCA2F4</v>
      </c>
      <c r="G1297" s="21" t="str">
        <f>VLOOKUP($B1297,Setup_MPP!$A:$E,5,FALSE)</f>
        <v>#6D3DD5</v>
      </c>
      <c r="H1297" s="21" t="str">
        <f>IFERROR(IF(AND(A1297&gt;=1,A1297&lt;=104),VLOOKUP($A1297,Location!$A:$J,6,FALSE),IF(A1297=0,"Avant l'ouverture",IF(OR(A1297=105,A1297=106),"Bonus"))),"")</f>
        <v>Tour 2</v>
      </c>
      <c r="I1297" s="21" t="str">
        <f>IF(LEFT(H1297,4)="Tour",VLOOKUP(A1297,Database!$A:$C,3,FALSE),"")</f>
        <v>L</v>
      </c>
      <c r="J1297" s="21" t="str">
        <f>VLOOKUP($A1297,Location!$A:$J,7,FALSE)</f>
        <v>Panama</v>
      </c>
      <c r="K1297" s="21" t="str">
        <f>IFERROR(VLOOKUP(J1297,Setup_Team!$B:$C,2,FALSE), "TDB")</f>
        <v>PAN</v>
      </c>
      <c r="L1297" s="21" t="str">
        <f>VLOOKUP($A1297,Location!$A:$J,8,FALSE)</f>
        <v>Croatie</v>
      </c>
      <c r="M1297" s="21" t="str">
        <f>IFERROR(VLOOKUP(L1297,Setup_Team!$B:$C,2,FALSE), "TDB")</f>
        <v>HRV</v>
      </c>
      <c r="P1297" s="21">
        <v>0</v>
      </c>
      <c r="Q1297" s="21">
        <v>0</v>
      </c>
      <c r="R1297" s="27" t="str">
        <f t="shared" si="121"/>
        <v>0-0</v>
      </c>
      <c r="S1297" s="21">
        <v>0</v>
      </c>
      <c r="T1297" s="20">
        <f>VLOOKUP($A1297,Database!$A:$Y,10,FALSE)</f>
        <v>165</v>
      </c>
      <c r="U1297" s="20">
        <f>VLOOKUP($A1297,Database!$A:$Y,11,FALSE)</f>
        <v>123</v>
      </c>
      <c r="V1297" s="20">
        <f>VLOOKUP($A1297,Database!$A:$Y,12,FALSE)</f>
        <v>36</v>
      </c>
      <c r="W1297" s="20" t="str">
        <f>VLOOKUP(A1297,Database!A:M,13,FALSE)</f>
        <v>Terminé</v>
      </c>
      <c r="X1297" s="20">
        <f>VLOOKUP($A1297,Database!$A:$Y,20,FALSE)</f>
        <v>0</v>
      </c>
      <c r="Y1297" s="20">
        <f>VLOOKUP($A1297,Database!$A:$Y,21,FALSE)</f>
        <v>1</v>
      </c>
      <c r="Z1297" s="20">
        <f t="shared" si="120"/>
        <v>0</v>
      </c>
      <c r="AA1297" s="20">
        <f t="shared" si="116"/>
        <v>0</v>
      </c>
      <c r="AB1297" s="20">
        <f t="shared" ca="1" si="117"/>
        <v>0</v>
      </c>
      <c r="AC1297" s="20">
        <f t="shared" ca="1" si="118"/>
        <v>0</v>
      </c>
      <c r="AD1297" s="20" t="str">
        <f ca="1">IF(AC1297=0,"",IF(OR(ISBLANK(P1297),ISBLANK(Q1297)),"",IF(ISBLANK(VLOOKUP(A1297,Database!A:AA,22,FALSE)),"",VLOOKUP(A1297,Database!A:AA,22,FALSE))))</f>
        <v/>
      </c>
      <c r="AE1297" s="20">
        <f ca="1">IFERROR(
   IF(
     OR(ISBLANK(P1297),ISBLANK(Q1297)),
     "",
     IF(
       AND(AB1297&lt;&gt;"",OR(W1297="Terminé",W1297="En cours")),
       VLOOKUP(AD1297,Setup_ScoreExactBonus!A:D,4,FALSE),
       0
     )),
  0)</f>
        <v>0</v>
      </c>
      <c r="AF1297" s="21">
        <f t="shared" ca="1" si="119"/>
        <v>0</v>
      </c>
      <c r="AG1297" s="21">
        <f ca="1">SUMIFS(AF$2:AF1297,D$2:D1297,D1297)</f>
        <v>883</v>
      </c>
    </row>
    <row r="1298" spans="1:33" hidden="1" x14ac:dyDescent="0.35">
      <c r="A1298" s="21">
        <f>IF(ISBLANK(B1298),"",COUNTIF(B$2:B1298,B1298))-1</f>
        <v>48</v>
      </c>
      <c r="B1298" s="27">
        <v>1</v>
      </c>
      <c r="C1298" s="10">
        <f>VLOOKUP($A1298+IF($A1298=0,1,0),Database!$A:$Y,7,FALSE)</f>
        <v>46197.166666666664</v>
      </c>
      <c r="D1298" s="21" t="str">
        <f>VLOOKUP(Pronostics!$B1298,Setup_MPP!$A:$G,3,FALSE)</f>
        <v>_Nicolas_LM_</v>
      </c>
      <c r="E1298" s="21" t="str">
        <f>VLOOKUP(Pronostics!$B1298,Setup_MPP!$A:$G,2,FALSE)</f>
        <v>Nicolas LE MOUEL</v>
      </c>
      <c r="F1298" s="21" t="str">
        <f>VLOOKUP($B1298,Setup_MPP!$A:$E,4,FALSE)</f>
        <v>#F7C79D</v>
      </c>
      <c r="G1298" s="21" t="str">
        <f>VLOOKUP($B1298,Setup_MPP!$A:$E,5,FALSE)</f>
        <v>#FFBE85</v>
      </c>
      <c r="H1298" s="21" t="str">
        <f>IFERROR(IF(AND(A1298&gt;=1,A1298&lt;=104),VLOOKUP($A1298,Location!$A:$J,6,FALSE),IF(A1298=0,"Avant l'ouverture",IF(OR(A1298=105,A1298=106),"Bonus"))),"")</f>
        <v>Tour 2</v>
      </c>
      <c r="I1298" s="21" t="str">
        <f>IF(LEFT(H1298,4)="Tour",VLOOKUP(A1298,Database!$A:$C,3,FALSE),"")</f>
        <v>K</v>
      </c>
      <c r="J1298" s="21" t="str">
        <f>VLOOKUP($A1298,Location!$A:$J,7,FALSE)</f>
        <v>Colombie</v>
      </c>
      <c r="K1298" s="21" t="str">
        <f>IFERROR(VLOOKUP(J1298,Setup_Team!$B:$C,2,FALSE), "TDB")</f>
        <v>COL</v>
      </c>
      <c r="L1298" s="21" t="str">
        <f>VLOOKUP($A1298,Location!$A:$J,8,FALSE)</f>
        <v>RD Congo</v>
      </c>
      <c r="M1298" s="21" t="str">
        <f>IFERROR(VLOOKUP(L1298,Setup_Team!$B:$C,2,FALSE), "TDB")</f>
        <v>COD</v>
      </c>
      <c r="N1298" s="21" t="str">
        <f>VLOOKUP($A1298,Location!$A:$J,9,FALSE)</f>
        <v>Zapopan</v>
      </c>
      <c r="O1298" s="21" t="str">
        <f>VLOOKUP($A1298,Location!$A:$J,10,FALSE)</f>
        <v>Estadio Akron</v>
      </c>
      <c r="P1298" s="27">
        <v>1</v>
      </c>
      <c r="Q1298" s="27">
        <v>0</v>
      </c>
      <c r="R1298" s="27" t="str">
        <f t="shared" si="121"/>
        <v>1-0</v>
      </c>
      <c r="S1298" s="21">
        <v>0</v>
      </c>
      <c r="T1298" s="20">
        <f>VLOOKUP($A1298,Database!$A:$Y,10,FALSE)</f>
        <v>77</v>
      </c>
      <c r="U1298" s="20">
        <f>VLOOKUP($A1298,Database!$A:$Y,11,FALSE)</f>
        <v>111</v>
      </c>
      <c r="V1298" s="20">
        <f>VLOOKUP($A1298,Database!$A:$Y,12,FALSE)</f>
        <v>123</v>
      </c>
      <c r="W1298" s="20" t="str">
        <f>VLOOKUP(A1298,Database!A:M,13,FALSE)</f>
        <v>Terminé</v>
      </c>
      <c r="X1298" s="20">
        <f>VLOOKUP($A1298,Database!$A:$Y,20,FALSE)</f>
        <v>1</v>
      </c>
      <c r="Y1298" s="20">
        <f>VLOOKUP($A1298,Database!$A:$Y,21,FALSE)</f>
        <v>0</v>
      </c>
      <c r="Z1298" s="20">
        <f t="shared" si="120"/>
        <v>0</v>
      </c>
      <c r="AA1298" s="20">
        <f t="shared" si="116"/>
        <v>1</v>
      </c>
      <c r="AB1298" s="20">
        <f t="shared" ca="1" si="117"/>
        <v>77</v>
      </c>
      <c r="AC1298" s="20">
        <f t="shared" ca="1" si="118"/>
        <v>1</v>
      </c>
      <c r="AD1298" s="20" t="str">
        <f ca="1">IF(AC1298=0,"",IF(OR(ISBLANK(P1298),ISBLANK(Q1298)),"",IF(ISBLANK(VLOOKUP(A1298,Database!A:AA,22,FALSE)),"",VLOOKUP(A1298,Database!A:AA,22,FALSE))))</f>
        <v>Très rare</v>
      </c>
      <c r="AE1298" s="20">
        <f ca="1">IFERROR(
   IF(
     OR(ISBLANK(P1298),ISBLANK(Q1298)),
     "",
     IF(
       AND(AB1298&lt;&gt;"",OR(W1298="Terminé",W1298="En cours")),
       VLOOKUP(AD1298,Setup_ScoreExactBonus!A:D,4,FALSE),
       0
     )),
  0)</f>
        <v>50</v>
      </c>
      <c r="AF1298" s="21">
        <f t="shared" ca="1" si="119"/>
        <v>127</v>
      </c>
      <c r="AG1298" s="21">
        <f ca="1">SUMIFS(AF$2:AF1298,D$2:D1298,D1298)</f>
        <v>1767</v>
      </c>
    </row>
    <row r="1299" spans="1:33" hidden="1" x14ac:dyDescent="0.35">
      <c r="A1299" s="21">
        <f>IF(ISBLANK(B1299),"",COUNTIF(B$2:B1299,B1299))-1</f>
        <v>48</v>
      </c>
      <c r="B1299" s="27">
        <v>2</v>
      </c>
      <c r="C1299" s="10">
        <f>VLOOKUP($A1299+IF($A1299=0,1,0),Database!$A:$Y,7,FALSE)</f>
        <v>46197.166666666664</v>
      </c>
      <c r="D1299" s="21" t="str">
        <f>VLOOKUP(Pronostics!$B1299,Setup_MPP!$A:$G,3,FALSE)</f>
        <v>leaelaz</v>
      </c>
      <c r="E1299" s="21" t="str">
        <f>VLOOKUP(Pronostics!$B1299,Setup_MPP!$A:$G,2,FALSE)</f>
        <v>Léa EL ASERY</v>
      </c>
      <c r="F1299" s="21" t="str">
        <f>VLOOKUP($B1299,Setup_MPP!$A:$E,4,FALSE)</f>
        <v>#FFBEBE</v>
      </c>
      <c r="G1299" s="21" t="str">
        <f>VLOOKUP($B1299,Setup_MPP!$A:$E,5,FALSE)</f>
        <v>#DF6868</v>
      </c>
      <c r="H1299" s="21" t="str">
        <f>IFERROR(IF(AND(A1299&gt;=1,A1299&lt;=104),VLOOKUP($A1299,Location!$A:$J,6,FALSE),IF(A1299=0,"Avant l'ouverture",IF(OR(A1299=105,A1299=106),"Bonus"))),"")</f>
        <v>Tour 2</v>
      </c>
      <c r="I1299" s="21" t="str">
        <f>IF(LEFT(H1299,4)="Tour",VLOOKUP(A1299,Database!$A:$C,3,FALSE),"")</f>
        <v>K</v>
      </c>
      <c r="J1299" s="21" t="str">
        <f>VLOOKUP($A1299,Location!$A:$J,7,FALSE)</f>
        <v>Colombie</v>
      </c>
      <c r="K1299" s="21" t="str">
        <f>IFERROR(VLOOKUP(J1299,Setup_Team!$B:$C,2,FALSE), "TDB")</f>
        <v>COL</v>
      </c>
      <c r="L1299" s="21" t="str">
        <f>VLOOKUP($A1299,Location!$A:$J,8,FALSE)</f>
        <v>RD Congo</v>
      </c>
      <c r="M1299" s="21" t="str">
        <f>IFERROR(VLOOKUP(L1299,Setup_Team!$B:$C,2,FALSE), "TDB")</f>
        <v>COD</v>
      </c>
      <c r="N1299" s="21" t="str">
        <f>VLOOKUP($A1299,Location!$A:$J,9,FALSE)</f>
        <v>Zapopan</v>
      </c>
      <c r="O1299" s="21" t="str">
        <f>VLOOKUP($A1299,Location!$A:$J,10,FALSE)</f>
        <v>Estadio Akron</v>
      </c>
      <c r="P1299" s="27">
        <v>2</v>
      </c>
      <c r="Q1299" s="27">
        <v>1</v>
      </c>
      <c r="R1299" s="27" t="str">
        <f t="shared" si="121"/>
        <v>2-1</v>
      </c>
      <c r="S1299" s="21">
        <v>0</v>
      </c>
      <c r="T1299" s="20">
        <f>VLOOKUP($A1299,Database!$A:$Y,10,FALSE)</f>
        <v>77</v>
      </c>
      <c r="U1299" s="20">
        <f>VLOOKUP($A1299,Database!$A:$Y,11,FALSE)</f>
        <v>111</v>
      </c>
      <c r="V1299" s="20">
        <f>VLOOKUP($A1299,Database!$A:$Y,12,FALSE)</f>
        <v>123</v>
      </c>
      <c r="W1299" s="20" t="str">
        <f>VLOOKUP(A1299,Database!A:M,13,FALSE)</f>
        <v>Terminé</v>
      </c>
      <c r="X1299" s="20">
        <f>VLOOKUP($A1299,Database!$A:$Y,20,FALSE)</f>
        <v>1</v>
      </c>
      <c r="Y1299" s="20">
        <f>VLOOKUP($A1299,Database!$A:$Y,21,FALSE)</f>
        <v>0</v>
      </c>
      <c r="Z1299" s="20">
        <f t="shared" si="120"/>
        <v>0</v>
      </c>
      <c r="AA1299" s="20">
        <f t="shared" si="116"/>
        <v>1</v>
      </c>
      <c r="AB1299" s="20">
        <f t="shared" ca="1" si="117"/>
        <v>77</v>
      </c>
      <c r="AC1299" s="20">
        <f t="shared" ca="1" si="118"/>
        <v>0</v>
      </c>
      <c r="AD1299" s="20" t="str">
        <f ca="1">IF(AC1299=0,"",IF(OR(ISBLANK(P1299),ISBLANK(Q1299)),"",IF(ISBLANK(VLOOKUP(A1299,Database!A:AA,22,FALSE)),"",VLOOKUP(A1299,Database!A:AA,22,FALSE))))</f>
        <v/>
      </c>
      <c r="AE1299" s="20">
        <f ca="1">IFERROR(
   IF(
     OR(ISBLANK(P1299),ISBLANK(Q1299)),
     "",
     IF(
       AND(AB1299&lt;&gt;"",OR(W1299="Terminé",W1299="En cours")),
       VLOOKUP(AD1299,Setup_ScoreExactBonus!A:D,4,FALSE),
       0
     )),
  0)</f>
        <v>0</v>
      </c>
      <c r="AF1299" s="21">
        <f t="shared" ca="1" si="119"/>
        <v>77</v>
      </c>
      <c r="AG1299" s="21">
        <f ca="1">SUMIFS(AF$2:AF1299,D$2:D1299,D1299)</f>
        <v>1946</v>
      </c>
    </row>
    <row r="1300" spans="1:33" hidden="1" x14ac:dyDescent="0.35">
      <c r="A1300" s="21">
        <f>IF(ISBLANK(B1300),"",COUNTIF(B$2:B1300,B1300))-1</f>
        <v>48</v>
      </c>
      <c r="B1300" s="27">
        <v>3</v>
      </c>
      <c r="C1300" s="10">
        <f>VLOOKUP($A1300+IF($A1300=0,1,0),Database!$A:$Y,7,FALSE)</f>
        <v>46197.166666666664</v>
      </c>
      <c r="D1300" s="21" t="str">
        <f>VLOOKUP(Pronostics!$B1300,Setup_MPP!$A:$G,3,FALSE)</f>
        <v>PasMetalleux</v>
      </c>
      <c r="E1300" s="21" t="str">
        <f>VLOOKUP(Pronostics!$B1300,Setup_MPP!$A:$G,2,FALSE)</f>
        <v>Elwenn JOUBREL</v>
      </c>
      <c r="F1300" s="21" t="str">
        <f>VLOOKUP($B1300,Setup_MPP!$A:$E,4,FALSE)</f>
        <v>#F5C7FC</v>
      </c>
      <c r="G1300" s="21" t="str">
        <f>VLOOKUP($B1300,Setup_MPP!$A:$E,5,FALSE)</f>
        <v>#C489CF</v>
      </c>
      <c r="H1300" s="21" t="str">
        <f>IFERROR(IF(AND(A1300&gt;=1,A1300&lt;=104),VLOOKUP($A1300,Location!$A:$J,6,FALSE),IF(A1300=0,"Avant l'ouverture",IF(OR(A1300=105,A1300=106),"Bonus"))),"")</f>
        <v>Tour 2</v>
      </c>
      <c r="I1300" s="21" t="str">
        <f>IF(LEFT(H1300,4)="Tour",VLOOKUP(A1300,Database!$A:$C,3,FALSE),"")</f>
        <v>K</v>
      </c>
      <c r="J1300" s="21" t="str">
        <f>VLOOKUP($A1300,Location!$A:$J,7,FALSE)</f>
        <v>Colombie</v>
      </c>
      <c r="K1300" s="21" t="str">
        <f>IFERROR(VLOOKUP(J1300,Setup_Team!$B:$C,2,FALSE), "TDB")</f>
        <v>COL</v>
      </c>
      <c r="L1300" s="21" t="str">
        <f>VLOOKUP($A1300,Location!$A:$J,8,FALSE)</f>
        <v>RD Congo</v>
      </c>
      <c r="M1300" s="21" t="str">
        <f>IFERROR(VLOOKUP(L1300,Setup_Team!$B:$C,2,FALSE), "TDB")</f>
        <v>COD</v>
      </c>
      <c r="N1300" s="21" t="str">
        <f>VLOOKUP($A1300,Location!$A:$J,9,FALSE)</f>
        <v>Zapopan</v>
      </c>
      <c r="O1300" s="21" t="str">
        <f>VLOOKUP($A1300,Location!$A:$J,10,FALSE)</f>
        <v>Estadio Akron</v>
      </c>
      <c r="P1300" s="27">
        <v>2</v>
      </c>
      <c r="Q1300" s="27">
        <v>2</v>
      </c>
      <c r="R1300" s="27" t="str">
        <f t="shared" si="121"/>
        <v>2-2</v>
      </c>
      <c r="S1300" s="21">
        <v>0</v>
      </c>
      <c r="T1300" s="20">
        <f>VLOOKUP($A1300,Database!$A:$Y,10,FALSE)</f>
        <v>77</v>
      </c>
      <c r="U1300" s="20">
        <f>VLOOKUP($A1300,Database!$A:$Y,11,FALSE)</f>
        <v>111</v>
      </c>
      <c r="V1300" s="20">
        <f>VLOOKUP($A1300,Database!$A:$Y,12,FALSE)</f>
        <v>123</v>
      </c>
      <c r="W1300" s="20" t="str">
        <f>VLOOKUP(A1300,Database!A:M,13,FALSE)</f>
        <v>Terminé</v>
      </c>
      <c r="X1300" s="20">
        <f>VLOOKUP($A1300,Database!$A:$Y,20,FALSE)</f>
        <v>1</v>
      </c>
      <c r="Y1300" s="20">
        <f>VLOOKUP($A1300,Database!$A:$Y,21,FALSE)</f>
        <v>0</v>
      </c>
      <c r="Z1300" s="20">
        <f t="shared" si="120"/>
        <v>0</v>
      </c>
      <c r="AA1300" s="20">
        <f t="shared" si="116"/>
        <v>0</v>
      </c>
      <c r="AB1300" s="20">
        <f t="shared" ca="1" si="117"/>
        <v>0</v>
      </c>
      <c r="AC1300" s="20">
        <f t="shared" ca="1" si="118"/>
        <v>0</v>
      </c>
      <c r="AD1300" s="20" t="str">
        <f ca="1">IF(AC1300=0,"",IF(OR(ISBLANK(P1300),ISBLANK(Q1300)),"",IF(ISBLANK(VLOOKUP(A1300,Database!A:AA,22,FALSE)),"",VLOOKUP(A1300,Database!A:AA,22,FALSE))))</f>
        <v/>
      </c>
      <c r="AE1300" s="20">
        <f ca="1">IFERROR(
   IF(
     OR(ISBLANK(P1300),ISBLANK(Q1300)),
     "",
     IF(
       AND(AB1300&lt;&gt;"",OR(W1300="Terminé",W1300="En cours")),
       VLOOKUP(AD1300,Setup_ScoreExactBonus!A:D,4,FALSE),
       0
     )),
  0)</f>
        <v>0</v>
      </c>
      <c r="AF1300" s="21">
        <f t="shared" ca="1" si="119"/>
        <v>0</v>
      </c>
      <c r="AG1300" s="21">
        <f ca="1">SUMIFS(AF$2:AF1300,D$2:D1300,D1300)</f>
        <v>1922</v>
      </c>
    </row>
    <row r="1301" spans="1:33" hidden="1" x14ac:dyDescent="0.35">
      <c r="A1301" s="21">
        <f>IF(ISBLANK(B1301),"",COUNTIF(B$2:B1301,B1301))-1</f>
        <v>48</v>
      </c>
      <c r="B1301" s="27">
        <v>4</v>
      </c>
      <c r="C1301" s="10">
        <f>VLOOKUP($A1301+IF($A1301=0,1,0),Database!$A:$Y,7,FALSE)</f>
        <v>46197.166666666664</v>
      </c>
      <c r="D1301" s="21" t="str">
        <f>VLOOKUP(Pronostics!$B1301,Setup_MPP!$A:$G,3,FALSE)</f>
        <v>Popo444</v>
      </c>
      <c r="E1301" s="21" t="str">
        <f>VLOOKUP(Pronostics!$B1301,Setup_MPP!$A:$G,2,FALSE)</f>
        <v>Pauline OLIVIER</v>
      </c>
      <c r="F1301" s="21" t="str">
        <f>VLOOKUP($B1301,Setup_MPP!$A:$E,4,FALSE)</f>
        <v>#A5EA7F</v>
      </c>
      <c r="G1301" s="21" t="str">
        <f>VLOOKUP($B1301,Setup_MPP!$A:$E,5,FALSE)</f>
        <v>#80C65A</v>
      </c>
      <c r="H1301" s="21" t="str">
        <f>IFERROR(IF(AND(A1301&gt;=1,A1301&lt;=104),VLOOKUP($A1301,Location!$A:$J,6,FALSE),IF(A1301=0,"Avant l'ouverture",IF(OR(A1301=105,A1301=106),"Bonus"))),"")</f>
        <v>Tour 2</v>
      </c>
      <c r="I1301" s="21" t="str">
        <f>IF(LEFT(H1301,4)="Tour",VLOOKUP(A1301,Database!$A:$C,3,FALSE),"")</f>
        <v>K</v>
      </c>
      <c r="J1301" s="21" t="str">
        <f>VLOOKUP($A1301,Location!$A:$J,7,FALSE)</f>
        <v>Colombie</v>
      </c>
      <c r="K1301" s="21" t="str">
        <f>IFERROR(VLOOKUP(J1301,Setup_Team!$B:$C,2,FALSE), "TDB")</f>
        <v>COL</v>
      </c>
      <c r="L1301" s="21" t="str">
        <f>VLOOKUP($A1301,Location!$A:$J,8,FALSE)</f>
        <v>RD Congo</v>
      </c>
      <c r="M1301" s="21" t="str">
        <f>IFERROR(VLOOKUP(L1301,Setup_Team!$B:$C,2,FALSE), "TDB")</f>
        <v>COD</v>
      </c>
      <c r="N1301" s="21" t="str">
        <f>VLOOKUP($A1301,Location!$A:$J,9,FALSE)</f>
        <v>Zapopan</v>
      </c>
      <c r="O1301" s="21" t="str">
        <f>VLOOKUP($A1301,Location!$A:$J,10,FALSE)</f>
        <v>Estadio Akron</v>
      </c>
      <c r="P1301" s="27">
        <v>2</v>
      </c>
      <c r="Q1301" s="27">
        <v>0</v>
      </c>
      <c r="R1301" s="27" t="str">
        <f t="shared" si="121"/>
        <v>2-0</v>
      </c>
      <c r="S1301" s="21">
        <v>0</v>
      </c>
      <c r="T1301" s="20">
        <f>VLOOKUP($A1301,Database!$A:$Y,10,FALSE)</f>
        <v>77</v>
      </c>
      <c r="U1301" s="20">
        <f>VLOOKUP($A1301,Database!$A:$Y,11,FALSE)</f>
        <v>111</v>
      </c>
      <c r="V1301" s="20">
        <f>VLOOKUP($A1301,Database!$A:$Y,12,FALSE)</f>
        <v>123</v>
      </c>
      <c r="W1301" s="20" t="str">
        <f>VLOOKUP(A1301,Database!A:M,13,FALSE)</f>
        <v>Terminé</v>
      </c>
      <c r="X1301" s="20">
        <f>VLOOKUP($A1301,Database!$A:$Y,20,FALSE)</f>
        <v>1</v>
      </c>
      <c r="Y1301" s="20">
        <f>VLOOKUP($A1301,Database!$A:$Y,21,FALSE)</f>
        <v>0</v>
      </c>
      <c r="Z1301" s="20">
        <f t="shared" si="120"/>
        <v>0</v>
      </c>
      <c r="AA1301" s="20">
        <f t="shared" si="116"/>
        <v>1</v>
      </c>
      <c r="AB1301" s="20">
        <f t="shared" ca="1" si="117"/>
        <v>77</v>
      </c>
      <c r="AC1301" s="20">
        <f t="shared" ca="1" si="118"/>
        <v>0</v>
      </c>
      <c r="AD1301" s="20" t="str">
        <f ca="1">IF(AC1301=0,"",IF(OR(ISBLANK(P1301),ISBLANK(Q1301)),"",IF(ISBLANK(VLOOKUP(A1301,Database!A:AA,22,FALSE)),"",VLOOKUP(A1301,Database!A:AA,22,FALSE))))</f>
        <v/>
      </c>
      <c r="AE1301" s="20">
        <f ca="1">IFERROR(
   IF(
     OR(ISBLANK(P1301),ISBLANK(Q1301)),
     "",
     IF(
       AND(AB1301&lt;&gt;"",OR(W1301="Terminé",W1301="En cours")),
       VLOOKUP(AD1301,Setup_ScoreExactBonus!A:D,4,FALSE),
       0
     )),
  0)</f>
        <v>0</v>
      </c>
      <c r="AF1301" s="21">
        <f t="shared" ca="1" si="119"/>
        <v>77</v>
      </c>
      <c r="AG1301" s="21">
        <f ca="1">SUMIFS(AF$2:AF1301,D$2:D1301,D1301)</f>
        <v>1621</v>
      </c>
    </row>
    <row r="1302" spans="1:33" hidden="1" x14ac:dyDescent="0.35">
      <c r="A1302" s="21">
        <f>IF(ISBLANK(B1302),"",COUNTIF(B$2:B1302,B1302))-1</f>
        <v>48</v>
      </c>
      <c r="B1302" s="27">
        <v>5</v>
      </c>
      <c r="C1302" s="10">
        <f>VLOOKUP($A1302+IF($A1302=0,1,0),Database!$A:$Y,7,FALSE)</f>
        <v>46197.166666666664</v>
      </c>
      <c r="D1302" s="21" t="str">
        <f>VLOOKUP(Pronostics!$B1302,Setup_MPP!$A:$G,3,FALSE)</f>
        <v>_Jujul</v>
      </c>
      <c r="E1302" s="21" t="str">
        <f>VLOOKUP(Pronostics!$B1302,Setup_MPP!$A:$G,2,FALSE)</f>
        <v>Julie BOISSIERE</v>
      </c>
      <c r="F1302" s="21" t="str">
        <f>VLOOKUP($B1302,Setup_MPP!$A:$E,4,FALSE)</f>
        <v>#D890FF</v>
      </c>
      <c r="G1302" s="21" t="str">
        <f>VLOOKUP($B1302,Setup_MPP!$A:$E,5,FALSE)</f>
        <v>#B750EF</v>
      </c>
      <c r="H1302" s="21" t="str">
        <f>IFERROR(IF(AND(A1302&gt;=1,A1302&lt;=104),VLOOKUP($A1302,Location!$A:$J,6,FALSE),IF(A1302=0,"Avant l'ouverture",IF(OR(A1302=105,A1302=106),"Bonus"))),"")</f>
        <v>Tour 2</v>
      </c>
      <c r="I1302" s="21" t="str">
        <f>IF(LEFT(H1302,4)="Tour",VLOOKUP(A1302,Database!$A:$C,3,FALSE),"")</f>
        <v>K</v>
      </c>
      <c r="J1302" s="21" t="str">
        <f>VLOOKUP($A1302,Location!$A:$J,7,FALSE)</f>
        <v>Colombie</v>
      </c>
      <c r="K1302" s="21" t="str">
        <f>IFERROR(VLOOKUP(J1302,Setup_Team!$B:$C,2,FALSE), "TDB")</f>
        <v>COL</v>
      </c>
      <c r="L1302" s="21" t="str">
        <f>VLOOKUP($A1302,Location!$A:$J,8,FALSE)</f>
        <v>RD Congo</v>
      </c>
      <c r="M1302" s="21" t="str">
        <f>IFERROR(VLOOKUP(L1302,Setup_Team!$B:$C,2,FALSE), "TDB")</f>
        <v>COD</v>
      </c>
      <c r="N1302" s="21" t="str">
        <f>VLOOKUP($A1302,Location!$A:$J,9,FALSE)</f>
        <v>Zapopan</v>
      </c>
      <c r="O1302" s="21" t="str">
        <f>VLOOKUP($A1302,Location!$A:$J,10,FALSE)</f>
        <v>Estadio Akron</v>
      </c>
      <c r="P1302" s="27">
        <v>2</v>
      </c>
      <c r="Q1302" s="27">
        <v>2</v>
      </c>
      <c r="R1302" s="27" t="str">
        <f t="shared" si="121"/>
        <v>2-2</v>
      </c>
      <c r="S1302" s="21">
        <v>0</v>
      </c>
      <c r="T1302" s="20">
        <f>VLOOKUP($A1302,Database!$A:$Y,10,FALSE)</f>
        <v>77</v>
      </c>
      <c r="U1302" s="20">
        <f>VLOOKUP($A1302,Database!$A:$Y,11,FALSE)</f>
        <v>111</v>
      </c>
      <c r="V1302" s="20">
        <f>VLOOKUP($A1302,Database!$A:$Y,12,FALSE)</f>
        <v>123</v>
      </c>
      <c r="W1302" s="20" t="str">
        <f>VLOOKUP(A1302,Database!A:M,13,FALSE)</f>
        <v>Terminé</v>
      </c>
      <c r="X1302" s="20">
        <f>VLOOKUP($A1302,Database!$A:$Y,20,FALSE)</f>
        <v>1</v>
      </c>
      <c r="Y1302" s="20">
        <f>VLOOKUP($A1302,Database!$A:$Y,21,FALSE)</f>
        <v>0</v>
      </c>
      <c r="Z1302" s="20">
        <f t="shared" si="120"/>
        <v>0</v>
      </c>
      <c r="AA1302" s="20">
        <f t="shared" si="116"/>
        <v>0</v>
      </c>
      <c r="AB1302" s="20">
        <f t="shared" ca="1" si="117"/>
        <v>0</v>
      </c>
      <c r="AC1302" s="20">
        <f t="shared" ca="1" si="118"/>
        <v>0</v>
      </c>
      <c r="AD1302" s="20" t="str">
        <f ca="1">IF(AC1302=0,"",IF(OR(ISBLANK(P1302),ISBLANK(Q1302)),"",IF(ISBLANK(VLOOKUP(A1302,Database!A:AA,22,FALSE)),"",VLOOKUP(A1302,Database!A:AA,22,FALSE))))</f>
        <v/>
      </c>
      <c r="AE1302" s="20">
        <f ca="1">IFERROR(
   IF(
     OR(ISBLANK(P1302),ISBLANK(Q1302)),
     "",
     IF(
       AND(AB1302&lt;&gt;"",OR(W1302="Terminé",W1302="En cours")),
       VLOOKUP(AD1302,Setup_ScoreExactBonus!A:D,4,FALSE),
       0
     )),
  0)</f>
        <v>0</v>
      </c>
      <c r="AF1302" s="21">
        <f t="shared" ca="1" si="119"/>
        <v>0</v>
      </c>
      <c r="AG1302" s="21">
        <f ca="1">SUMIFS(AF$2:AF1302,D$2:D1302,D1302)</f>
        <v>1296</v>
      </c>
    </row>
    <row r="1303" spans="1:33" hidden="1" x14ac:dyDescent="0.35">
      <c r="A1303" s="21">
        <f>IF(ISBLANK(B1303),"",COUNTIF(B$2:B1303,B1303))-1</f>
        <v>48</v>
      </c>
      <c r="B1303" s="27">
        <v>6</v>
      </c>
      <c r="C1303" s="10">
        <f>VLOOKUP($A1303+IF($A1303=0,1,0),Database!$A:$Y,7,FALSE)</f>
        <v>46197.166666666664</v>
      </c>
      <c r="D1303" s="21" t="str">
        <f>VLOOKUP(Pronostics!$B1303,Setup_MPP!$A:$G,3,FALSE)</f>
        <v>Julay</v>
      </c>
      <c r="E1303" s="21" t="str">
        <f>VLOOKUP(Pronostics!$B1303,Setup_MPP!$A:$G,2,FALSE)</f>
        <v>Julie BOUCHARD</v>
      </c>
      <c r="F1303" s="21" t="str">
        <f>VLOOKUP($B1303,Setup_MPP!$A:$E,4,FALSE)</f>
        <v>#A6F7B1</v>
      </c>
      <c r="G1303" s="21" t="str">
        <f>VLOOKUP($B1303,Setup_MPP!$A:$E,5,FALSE)</f>
        <v>#6EC179</v>
      </c>
      <c r="H1303" s="21" t="str">
        <f>IFERROR(IF(AND(A1303&gt;=1,A1303&lt;=104),VLOOKUP($A1303,Location!$A:$J,6,FALSE),IF(A1303=0,"Avant l'ouverture",IF(OR(A1303=105,A1303=106),"Bonus"))),"")</f>
        <v>Tour 2</v>
      </c>
      <c r="I1303" s="21" t="str">
        <f>IF(LEFT(H1303,4)="Tour",VLOOKUP(A1303,Database!$A:$C,3,FALSE),"")</f>
        <v>K</v>
      </c>
      <c r="J1303" s="21" t="str">
        <f>VLOOKUP($A1303,Location!$A:$J,7,FALSE)</f>
        <v>Colombie</v>
      </c>
      <c r="K1303" s="21" t="str">
        <f>IFERROR(VLOOKUP(J1303,Setup_Team!$B:$C,2,FALSE), "TDB")</f>
        <v>COL</v>
      </c>
      <c r="L1303" s="21" t="str">
        <f>VLOOKUP($A1303,Location!$A:$J,8,FALSE)</f>
        <v>RD Congo</v>
      </c>
      <c r="M1303" s="21" t="str">
        <f>IFERROR(VLOOKUP(L1303,Setup_Team!$B:$C,2,FALSE), "TDB")</f>
        <v>COD</v>
      </c>
      <c r="N1303" s="21" t="str">
        <f>VLOOKUP($A1303,Location!$A:$J,9,FALSE)</f>
        <v>Zapopan</v>
      </c>
      <c r="O1303" s="21" t="str">
        <f>VLOOKUP($A1303,Location!$A:$J,10,FALSE)</f>
        <v>Estadio Akron</v>
      </c>
      <c r="P1303" s="27">
        <v>2</v>
      </c>
      <c r="Q1303" s="27">
        <v>1</v>
      </c>
      <c r="R1303" s="27" t="str">
        <f t="shared" si="121"/>
        <v>2-1</v>
      </c>
      <c r="S1303" s="21">
        <v>0</v>
      </c>
      <c r="T1303" s="20">
        <f>VLOOKUP($A1303,Database!$A:$Y,10,FALSE)</f>
        <v>77</v>
      </c>
      <c r="U1303" s="20">
        <f>VLOOKUP($A1303,Database!$A:$Y,11,FALSE)</f>
        <v>111</v>
      </c>
      <c r="V1303" s="20">
        <f>VLOOKUP($A1303,Database!$A:$Y,12,FALSE)</f>
        <v>123</v>
      </c>
      <c r="W1303" s="20" t="str">
        <f>VLOOKUP(A1303,Database!A:M,13,FALSE)</f>
        <v>Terminé</v>
      </c>
      <c r="X1303" s="20">
        <f>VLOOKUP($A1303,Database!$A:$Y,20,FALSE)</f>
        <v>1</v>
      </c>
      <c r="Y1303" s="20">
        <f>VLOOKUP($A1303,Database!$A:$Y,21,FALSE)</f>
        <v>0</v>
      </c>
      <c r="Z1303" s="20">
        <f t="shared" si="120"/>
        <v>0</v>
      </c>
      <c r="AA1303" s="20">
        <f t="shared" si="116"/>
        <v>1</v>
      </c>
      <c r="AB1303" s="20">
        <f t="shared" ca="1" si="117"/>
        <v>77</v>
      </c>
      <c r="AC1303" s="20">
        <f t="shared" ca="1" si="118"/>
        <v>0</v>
      </c>
      <c r="AD1303" s="20" t="str">
        <f ca="1">IF(AC1303=0,"",IF(OR(ISBLANK(P1303),ISBLANK(Q1303)),"",IF(ISBLANK(VLOOKUP(A1303,Database!A:AA,22,FALSE)),"",VLOOKUP(A1303,Database!A:AA,22,FALSE))))</f>
        <v/>
      </c>
      <c r="AE1303" s="20">
        <f ca="1">IFERROR(
   IF(
     OR(ISBLANK(P1303),ISBLANK(Q1303)),
     "",
     IF(
       AND(AB1303&lt;&gt;"",OR(W1303="Terminé",W1303="En cours")),
       VLOOKUP(AD1303,Setup_ScoreExactBonus!A:D,4,FALSE),
       0
     )),
  0)</f>
        <v>0</v>
      </c>
      <c r="AF1303" s="21">
        <f t="shared" ca="1" si="119"/>
        <v>77</v>
      </c>
      <c r="AG1303" s="21">
        <f ca="1">SUMIFS(AF$2:AF1303,D$2:D1303,D1303)</f>
        <v>1887</v>
      </c>
    </row>
    <row r="1304" spans="1:33" hidden="1" x14ac:dyDescent="0.35">
      <c r="A1304" s="21">
        <f>IF(ISBLANK(B1304),"",COUNTIF(B$2:B1304,B1304))-1</f>
        <v>48</v>
      </c>
      <c r="B1304" s="27">
        <v>7</v>
      </c>
      <c r="C1304" s="10">
        <f>VLOOKUP($A1304+IF($A1304=0,1,0),Database!$A:$Y,7,FALSE)</f>
        <v>46197.166666666664</v>
      </c>
      <c r="D1304" s="21" t="str">
        <f>VLOOKUP(Pronostics!$B1304,Setup_MPP!$A:$G,3,FALSE)</f>
        <v>__Vince__</v>
      </c>
      <c r="E1304" s="21" t="str">
        <f>VLOOKUP(Pronostics!$B1304,Setup_MPP!$A:$G,2,FALSE)</f>
        <v>Vincent FRAYSSE</v>
      </c>
      <c r="F1304" s="21" t="str">
        <f>VLOOKUP($B1304,Setup_MPP!$A:$E,4,FALSE)</f>
        <v>#B2EAE8</v>
      </c>
      <c r="G1304" s="21" t="str">
        <f>VLOOKUP($B1304,Setup_MPP!$A:$E,5,FALSE)</f>
        <v>#6CB4B1</v>
      </c>
      <c r="H1304" s="21" t="str">
        <f>IFERROR(IF(AND(A1304&gt;=1,A1304&lt;=104),VLOOKUP($A1304,Location!$A:$J,6,FALSE),IF(A1304=0,"Avant l'ouverture",IF(OR(A1304=105,A1304=106),"Bonus"))),"")</f>
        <v>Tour 2</v>
      </c>
      <c r="I1304" s="21" t="str">
        <f>IF(LEFT(H1304,4)="Tour",VLOOKUP(A1304,Database!$A:$C,3,FALSE),"")</f>
        <v>K</v>
      </c>
      <c r="J1304" s="21" t="str">
        <f>VLOOKUP($A1304,Location!$A:$J,7,FALSE)</f>
        <v>Colombie</v>
      </c>
      <c r="K1304" s="21" t="str">
        <f>IFERROR(VLOOKUP(J1304,Setup_Team!$B:$C,2,FALSE), "TDB")</f>
        <v>COL</v>
      </c>
      <c r="L1304" s="21" t="str">
        <f>VLOOKUP($A1304,Location!$A:$J,8,FALSE)</f>
        <v>RD Congo</v>
      </c>
      <c r="M1304" s="21" t="str">
        <f>IFERROR(VLOOKUP(L1304,Setup_Team!$B:$C,2,FALSE), "TDB")</f>
        <v>COD</v>
      </c>
      <c r="N1304" s="21" t="str">
        <f>VLOOKUP($A1304,Location!$A:$J,9,FALSE)</f>
        <v>Zapopan</v>
      </c>
      <c r="O1304" s="21" t="str">
        <f>VLOOKUP($A1304,Location!$A:$J,10,FALSE)</f>
        <v>Estadio Akron</v>
      </c>
      <c r="P1304" s="27"/>
      <c r="Q1304" s="27"/>
      <c r="R1304" s="27" t="str">
        <f t="shared" si="121"/>
        <v>0-0</v>
      </c>
      <c r="S1304" s="21">
        <v>0</v>
      </c>
      <c r="T1304" s="20">
        <f>VLOOKUP($A1304,Database!$A:$Y,10,FALSE)</f>
        <v>77</v>
      </c>
      <c r="U1304" s="20">
        <f>VLOOKUP($A1304,Database!$A:$Y,11,FALSE)</f>
        <v>111</v>
      </c>
      <c r="V1304" s="20">
        <f>VLOOKUP($A1304,Database!$A:$Y,12,FALSE)</f>
        <v>123</v>
      </c>
      <c r="W1304" s="20" t="str">
        <f>VLOOKUP(A1304,Database!A:M,13,FALSE)</f>
        <v>Terminé</v>
      </c>
      <c r="X1304" s="20">
        <f>VLOOKUP($A1304,Database!$A:$Y,20,FALSE)</f>
        <v>1</v>
      </c>
      <c r="Y1304" s="20">
        <f>VLOOKUP($A1304,Database!$A:$Y,21,FALSE)</f>
        <v>0</v>
      </c>
      <c r="Z1304" s="20">
        <f t="shared" si="120"/>
        <v>1</v>
      </c>
      <c r="AA1304" s="20" t="str">
        <f t="shared" si="116"/>
        <v/>
      </c>
      <c r="AB1304" s="20">
        <f t="shared" ca="1" si="117"/>
        <v>0</v>
      </c>
      <c r="AC1304" s="20">
        <f t="shared" ca="1" si="118"/>
        <v>0</v>
      </c>
      <c r="AD1304" s="20" t="str">
        <f ca="1">IF(AC1304=0,"",IF(OR(ISBLANK(P1304),ISBLANK(Q1304)),"",IF(ISBLANK(VLOOKUP(A1304,Database!A:AA,22,FALSE)),"",VLOOKUP(A1304,Database!A:AA,22,FALSE))))</f>
        <v/>
      </c>
      <c r="AE1304" s="20" t="str">
        <f>IFERROR(
   IF(
     OR(ISBLANK(P1304),ISBLANK(Q1304)),
     "",
     IF(
       AND(AB1304&lt;&gt;"",OR(W1304="Terminé",W1304="En cours")),
       VLOOKUP(AD1304,Setup_ScoreExactBonus!A:D,4,FALSE),
       0
     )),
  0)</f>
        <v/>
      </c>
      <c r="AF1304" s="21">
        <f t="shared" si="119"/>
        <v>0</v>
      </c>
      <c r="AG1304" s="21">
        <f ca="1">SUMIFS(AF$2:AF1304,D$2:D1304,D1304)</f>
        <v>1079</v>
      </c>
    </row>
    <row r="1305" spans="1:33" hidden="1" x14ac:dyDescent="0.35">
      <c r="A1305" s="21">
        <f>IF(ISBLANK(B1305),"",COUNTIF(B$2:B1305,B1305))-1</f>
        <v>48</v>
      </c>
      <c r="B1305" s="27">
        <v>8</v>
      </c>
      <c r="C1305" s="10">
        <f>VLOOKUP($A1305+IF($A1305=0,1,0),Database!$A:$Y,7,FALSE)</f>
        <v>46197.166666666664</v>
      </c>
      <c r="D1305" s="21" t="str">
        <f>VLOOKUP(Pronostics!$B1305,Setup_MPP!$A:$G,3,FALSE)</f>
        <v>Louuiiis</v>
      </c>
      <c r="E1305" s="21" t="str">
        <f>VLOOKUP(Pronostics!$B1305,Setup_MPP!$A:$G,2,FALSE)</f>
        <v>Louis HARLE</v>
      </c>
      <c r="F1305" s="21" t="str">
        <f>VLOOKUP($B1305,Setup_MPP!$A:$E,4,FALSE)</f>
        <v>#EEF7B1</v>
      </c>
      <c r="G1305" s="21" t="str">
        <f>VLOOKUP($B1305,Setup_MPP!$A:$E,5,FALSE)</f>
        <v>#C1CB7D</v>
      </c>
      <c r="H1305" s="21" t="str">
        <f>IFERROR(IF(AND(A1305&gt;=1,A1305&lt;=104),VLOOKUP($A1305,Location!$A:$J,6,FALSE),IF(A1305=0,"Avant l'ouverture",IF(OR(A1305=105,A1305=106),"Bonus"))),"")</f>
        <v>Tour 2</v>
      </c>
      <c r="I1305" s="21" t="str">
        <f>IF(LEFT(H1305,4)="Tour",VLOOKUP(A1305,Database!$A:$C,3,FALSE),"")</f>
        <v>K</v>
      </c>
      <c r="J1305" s="21" t="str">
        <f>VLOOKUP($A1305,Location!$A:$J,7,FALSE)</f>
        <v>Colombie</v>
      </c>
      <c r="K1305" s="21" t="str">
        <f>IFERROR(VLOOKUP(J1305,Setup_Team!$B:$C,2,FALSE), "TDB")</f>
        <v>COL</v>
      </c>
      <c r="L1305" s="21" t="str">
        <f>VLOOKUP($A1305,Location!$A:$J,8,FALSE)</f>
        <v>RD Congo</v>
      </c>
      <c r="M1305" s="21" t="str">
        <f>IFERROR(VLOOKUP(L1305,Setup_Team!$B:$C,2,FALSE), "TDB")</f>
        <v>COD</v>
      </c>
      <c r="N1305" s="21" t="str">
        <f>VLOOKUP($A1305,Location!$A:$J,9,FALSE)</f>
        <v>Zapopan</v>
      </c>
      <c r="O1305" s="21" t="str">
        <f>VLOOKUP($A1305,Location!$A:$J,10,FALSE)</f>
        <v>Estadio Akron</v>
      </c>
      <c r="P1305" s="27">
        <v>1</v>
      </c>
      <c r="Q1305" s="27">
        <v>1</v>
      </c>
      <c r="R1305" s="27" t="str">
        <f t="shared" si="121"/>
        <v>1-1</v>
      </c>
      <c r="S1305" s="21">
        <v>0</v>
      </c>
      <c r="T1305" s="20">
        <f>VLOOKUP($A1305,Database!$A:$Y,10,FALSE)</f>
        <v>77</v>
      </c>
      <c r="U1305" s="20">
        <f>VLOOKUP($A1305,Database!$A:$Y,11,FALSE)</f>
        <v>111</v>
      </c>
      <c r="V1305" s="20">
        <f>VLOOKUP($A1305,Database!$A:$Y,12,FALSE)</f>
        <v>123</v>
      </c>
      <c r="W1305" s="20" t="str">
        <f>VLOOKUP(A1305,Database!A:M,13,FALSE)</f>
        <v>Terminé</v>
      </c>
      <c r="X1305" s="20">
        <f>VLOOKUP($A1305,Database!$A:$Y,20,FALSE)</f>
        <v>1</v>
      </c>
      <c r="Y1305" s="20">
        <f>VLOOKUP($A1305,Database!$A:$Y,21,FALSE)</f>
        <v>0</v>
      </c>
      <c r="Z1305" s="20">
        <f t="shared" si="120"/>
        <v>0</v>
      </c>
      <c r="AA1305" s="20">
        <f t="shared" si="116"/>
        <v>0</v>
      </c>
      <c r="AB1305" s="20">
        <f t="shared" ca="1" si="117"/>
        <v>0</v>
      </c>
      <c r="AC1305" s="20">
        <f t="shared" ca="1" si="118"/>
        <v>0</v>
      </c>
      <c r="AD1305" s="20" t="str">
        <f ca="1">IF(AC1305=0,"",IF(OR(ISBLANK(P1305),ISBLANK(Q1305)),"",IF(ISBLANK(VLOOKUP(A1305,Database!A:AA,22,FALSE)),"",VLOOKUP(A1305,Database!A:AA,22,FALSE))))</f>
        <v/>
      </c>
      <c r="AE1305" s="20">
        <f ca="1">IFERROR(
   IF(
     OR(ISBLANK(P1305),ISBLANK(Q1305)),
     "",
     IF(
       AND(AB1305&lt;&gt;"",OR(W1305="Terminé",W1305="En cours")),
       VLOOKUP(AD1305,Setup_ScoreExactBonus!A:D,4,FALSE),
       0
     )),
  0)</f>
        <v>0</v>
      </c>
      <c r="AF1305" s="21">
        <f t="shared" ca="1" si="119"/>
        <v>0</v>
      </c>
      <c r="AG1305" s="21">
        <f ca="1">SUMIFS(AF$2:AF1305,D$2:D1305,D1305)</f>
        <v>1466</v>
      </c>
    </row>
    <row r="1306" spans="1:33" x14ac:dyDescent="0.35">
      <c r="A1306" s="21">
        <f>IF(ISBLANK(B1306),"",COUNTIF(B$2:B1306,B1306))-1</f>
        <v>48</v>
      </c>
      <c r="B1306" s="27">
        <v>9</v>
      </c>
      <c r="C1306" s="10">
        <f>VLOOKUP($A1306+IF($A1306=0,1,0),Database!$A:$Y,7,FALSE)</f>
        <v>46197.166666666664</v>
      </c>
      <c r="D1306" s="21" t="str">
        <f>VLOOKUP(Pronostics!$B1306,Setup_MPP!$A:$G,3,FALSE)</f>
        <v>Aurelien_dpq</v>
      </c>
      <c r="E1306" s="21" t="str">
        <f>VLOOKUP(Pronostics!$B1306,Setup_MPP!$A:$G,2,FALSE)</f>
        <v>Aurélien DE POULPIQUET</v>
      </c>
      <c r="F1306" s="21" t="str">
        <f>VLOOKUP($B1306,Setup_MPP!$A:$E,4,FALSE)</f>
        <v>#F4EA9D</v>
      </c>
      <c r="G1306" s="21" t="str">
        <f>VLOOKUP($B1306,Setup_MPP!$A:$E,5,FALSE)</f>
        <v>#D2C458</v>
      </c>
      <c r="H1306" s="21" t="str">
        <f>IFERROR(IF(AND(A1306&gt;=1,A1306&lt;=104),VLOOKUP($A1306,Location!$A:$J,6,FALSE),IF(A1306=0,"Avant l'ouverture",IF(OR(A1306=105,A1306=106),"Bonus"))),"")</f>
        <v>Tour 2</v>
      </c>
      <c r="I1306" s="21" t="str">
        <f>IF(LEFT(H1306,4)="Tour",VLOOKUP(A1306,Database!$A:$C,3,FALSE),"")</f>
        <v>K</v>
      </c>
      <c r="J1306" s="21" t="str">
        <f>VLOOKUP($A1306,Location!$A:$J,7,FALSE)</f>
        <v>Colombie</v>
      </c>
      <c r="K1306" s="21" t="str">
        <f>IFERROR(VLOOKUP(J1306,Setup_Team!$B:$C,2,FALSE), "TDB")</f>
        <v>COL</v>
      </c>
      <c r="L1306" s="21" t="str">
        <f>VLOOKUP($A1306,Location!$A:$J,8,FALSE)</f>
        <v>RD Congo</v>
      </c>
      <c r="M1306" s="21" t="str">
        <f>IFERROR(VLOOKUP(L1306,Setup_Team!$B:$C,2,FALSE), "TDB")</f>
        <v>COD</v>
      </c>
      <c r="N1306" s="21" t="str">
        <f>VLOOKUP($A1306,Location!$A:$J,9,FALSE)</f>
        <v>Zapopan</v>
      </c>
      <c r="O1306" s="21" t="str">
        <f>VLOOKUP($A1306,Location!$A:$J,10,FALSE)</f>
        <v>Estadio Akron</v>
      </c>
      <c r="P1306" s="27">
        <v>2</v>
      </c>
      <c r="Q1306" s="27">
        <v>1</v>
      </c>
      <c r="R1306" s="27" t="str">
        <f t="shared" si="121"/>
        <v>2-1</v>
      </c>
      <c r="S1306" s="21">
        <v>0</v>
      </c>
      <c r="T1306" s="20">
        <f>VLOOKUP($A1306,Database!$A:$Y,10,FALSE)</f>
        <v>77</v>
      </c>
      <c r="U1306" s="20">
        <f>VLOOKUP($A1306,Database!$A:$Y,11,FALSE)</f>
        <v>111</v>
      </c>
      <c r="V1306" s="20">
        <f>VLOOKUP($A1306,Database!$A:$Y,12,FALSE)</f>
        <v>123</v>
      </c>
      <c r="W1306" s="20" t="str">
        <f>VLOOKUP(A1306,Database!A:M,13,FALSE)</f>
        <v>Terminé</v>
      </c>
      <c r="X1306" s="20">
        <f>VLOOKUP($A1306,Database!$A:$Y,20,FALSE)</f>
        <v>1</v>
      </c>
      <c r="Y1306" s="20">
        <f>VLOOKUP($A1306,Database!$A:$Y,21,FALSE)</f>
        <v>0</v>
      </c>
      <c r="Z1306" s="20">
        <f t="shared" si="120"/>
        <v>0</v>
      </c>
      <c r="AA1306" s="20">
        <f t="shared" si="116"/>
        <v>1</v>
      </c>
      <c r="AB1306" s="20">
        <f t="shared" ca="1" si="117"/>
        <v>77</v>
      </c>
      <c r="AC1306" s="20">
        <f t="shared" ca="1" si="118"/>
        <v>0</v>
      </c>
      <c r="AD1306" s="20" t="str">
        <f ca="1">IF(AC1306=0,"",IF(OR(ISBLANK(P1306),ISBLANK(Q1306)),"",IF(ISBLANK(VLOOKUP(A1306,Database!A:AA,22,FALSE)),"",VLOOKUP(A1306,Database!A:AA,22,FALSE))))</f>
        <v/>
      </c>
      <c r="AE1306" s="20">
        <f ca="1">IFERROR(
   IF(
     OR(ISBLANK(P1306),ISBLANK(Q1306)),
     "",
     IF(
       AND(AB1306&lt;&gt;"",OR(W1306="Terminé",W1306="En cours")),
       VLOOKUP(AD1306,Setup_ScoreExactBonus!A:D,4,FALSE),
       0
     )),
  0)</f>
        <v>0</v>
      </c>
      <c r="AF1306" s="21">
        <f t="shared" ca="1" si="119"/>
        <v>77</v>
      </c>
      <c r="AG1306" s="21">
        <f ca="1">SUMIFS(AF$2:AF1306,D$2:D1306,D1306)</f>
        <v>1832</v>
      </c>
    </row>
    <row r="1307" spans="1:33" hidden="1" x14ac:dyDescent="0.35">
      <c r="A1307" s="21">
        <f>IF(ISBLANK(B1307),"",COUNTIF(B$2:B1307,B1307))-1</f>
        <v>48</v>
      </c>
      <c r="B1307" s="27">
        <v>10</v>
      </c>
      <c r="C1307" s="10">
        <f>VLOOKUP($A1307+IF($A1307=0,1,0),Database!$A:$Y,7,FALSE)</f>
        <v>46197.166666666664</v>
      </c>
      <c r="D1307" s="21" t="str">
        <f>VLOOKUP(Pronostics!$B1307,Setup_MPP!$A:$G,3,FALSE)</f>
        <v>RandomPaul</v>
      </c>
      <c r="E1307" s="21" t="str">
        <f>VLOOKUP(Pronostics!$B1307,Setup_MPP!$A:$G,2,FALSE)</f>
        <v>Paul MONTESINOS</v>
      </c>
      <c r="F1307" s="21" t="str">
        <f>VLOOKUP($B1307,Setup_MPP!$A:$E,4,FALSE)</f>
        <v>#C4B0FF</v>
      </c>
      <c r="G1307" s="21" t="str">
        <f>VLOOKUP($B1307,Setup_MPP!$A:$E,5,FALSE)</f>
        <v>#7F66C8</v>
      </c>
      <c r="H1307" s="21" t="str">
        <f>IFERROR(IF(AND(A1307&gt;=1,A1307&lt;=104),VLOOKUP($A1307,Location!$A:$J,6,FALSE),IF(A1307=0,"Avant l'ouverture",IF(OR(A1307=105,A1307=106),"Bonus"))),"")</f>
        <v>Tour 2</v>
      </c>
      <c r="I1307" s="21" t="str">
        <f>IF(LEFT(H1307,4)="Tour",VLOOKUP(A1307,Database!$A:$C,3,FALSE),"")</f>
        <v>K</v>
      </c>
      <c r="J1307" s="21" t="str">
        <f>VLOOKUP($A1307,Location!$A:$J,7,FALSE)</f>
        <v>Colombie</v>
      </c>
      <c r="K1307" s="21" t="str">
        <f>IFERROR(VLOOKUP(J1307,Setup_Team!$B:$C,2,FALSE), "TDB")</f>
        <v>COL</v>
      </c>
      <c r="L1307" s="21" t="str">
        <f>VLOOKUP($A1307,Location!$A:$J,8,FALSE)</f>
        <v>RD Congo</v>
      </c>
      <c r="M1307" s="21" t="str">
        <f>IFERROR(VLOOKUP(L1307,Setup_Team!$B:$C,2,FALSE), "TDB")</f>
        <v>COD</v>
      </c>
      <c r="N1307" s="21" t="str">
        <f>VLOOKUP($A1307,Location!$A:$J,9,FALSE)</f>
        <v>Zapopan</v>
      </c>
      <c r="O1307" s="21" t="str">
        <f>VLOOKUP($A1307,Location!$A:$J,10,FALSE)</f>
        <v>Estadio Akron</v>
      </c>
      <c r="P1307" s="27">
        <v>1</v>
      </c>
      <c r="Q1307" s="27">
        <v>1</v>
      </c>
      <c r="R1307" s="27" t="str">
        <f t="shared" si="121"/>
        <v>1-1</v>
      </c>
      <c r="S1307" s="21">
        <v>0</v>
      </c>
      <c r="T1307" s="20">
        <f>VLOOKUP($A1307,Database!$A:$Y,10,FALSE)</f>
        <v>77</v>
      </c>
      <c r="U1307" s="20">
        <f>VLOOKUP($A1307,Database!$A:$Y,11,FALSE)</f>
        <v>111</v>
      </c>
      <c r="V1307" s="20">
        <f>VLOOKUP($A1307,Database!$A:$Y,12,FALSE)</f>
        <v>123</v>
      </c>
      <c r="W1307" s="20" t="str">
        <f>VLOOKUP(A1307,Database!A:M,13,FALSE)</f>
        <v>Terminé</v>
      </c>
      <c r="X1307" s="20">
        <f>VLOOKUP($A1307,Database!$A:$Y,20,FALSE)</f>
        <v>1</v>
      </c>
      <c r="Y1307" s="20">
        <f>VLOOKUP($A1307,Database!$A:$Y,21,FALSE)</f>
        <v>0</v>
      </c>
      <c r="Z1307" s="20">
        <f t="shared" si="120"/>
        <v>0</v>
      </c>
      <c r="AA1307" s="20">
        <f t="shared" si="116"/>
        <v>0</v>
      </c>
      <c r="AB1307" s="20">
        <f t="shared" ca="1" si="117"/>
        <v>0</v>
      </c>
      <c r="AC1307" s="20">
        <f t="shared" ca="1" si="118"/>
        <v>0</v>
      </c>
      <c r="AD1307" s="20" t="str">
        <f ca="1">IF(AC1307=0,"",IF(OR(ISBLANK(P1307),ISBLANK(Q1307)),"",IF(ISBLANK(VLOOKUP(A1307,Database!A:AA,22,FALSE)),"",VLOOKUP(A1307,Database!A:AA,22,FALSE))))</f>
        <v/>
      </c>
      <c r="AE1307" s="20">
        <f ca="1">IFERROR(
   IF(
     OR(ISBLANK(P1307),ISBLANK(Q1307)),
     "",
     IF(
       AND(AB1307&lt;&gt;"",OR(W1307="Terminé",W1307="En cours")),
       VLOOKUP(AD1307,Setup_ScoreExactBonus!A:D,4,FALSE),
       0
     )),
  0)</f>
        <v>0</v>
      </c>
      <c r="AF1307" s="21">
        <f t="shared" ca="1" si="119"/>
        <v>0</v>
      </c>
      <c r="AG1307" s="21">
        <f ca="1">SUMIFS(AF$2:AF1307,D$2:D1307,D1307)</f>
        <v>1612</v>
      </c>
    </row>
    <row r="1308" spans="1:33" hidden="1" x14ac:dyDescent="0.35">
      <c r="A1308" s="21">
        <f>IF(ISBLANK(B1308),"",COUNTIF(B$2:B1308,B1308))-1</f>
        <v>48</v>
      </c>
      <c r="B1308" s="27">
        <v>11</v>
      </c>
      <c r="C1308" s="10">
        <f>VLOOKUP($A1308+IF($A1308=0,1,0),Database!$A:$Y,7,FALSE)</f>
        <v>46197.166666666664</v>
      </c>
      <c r="D1308" s="21" t="str">
        <f>VLOOKUP(Pronostics!$B1308,Setup_MPP!$A:$G,3,FALSE)</f>
        <v>Kinsley91</v>
      </c>
      <c r="E1308" s="21" t="str">
        <f>VLOOKUP(Pronostics!$B1308,Setup_MPP!$A:$G,2,FALSE)</f>
        <v>Kinsley ROQUE</v>
      </c>
      <c r="F1308" s="21" t="str">
        <f>VLOOKUP($B1308,Setup_MPP!$A:$E,4,FALSE)</f>
        <v>#CBEBBA</v>
      </c>
      <c r="G1308" s="21" t="str">
        <f>VLOOKUP($B1308,Setup_MPP!$A:$E,5,FALSE)</f>
        <v>#70BC6E</v>
      </c>
      <c r="H1308" s="21" t="str">
        <f>IFERROR(IF(AND(A1308&gt;=1,A1308&lt;=104),VLOOKUP($A1308,Location!$A:$J,6,FALSE),IF(A1308=0,"Avant l'ouverture",IF(OR(A1308=105,A1308=106),"Bonus"))),"")</f>
        <v>Tour 2</v>
      </c>
      <c r="I1308" s="21" t="str">
        <f>IF(LEFT(H1308,4)="Tour",VLOOKUP(A1308,Database!$A:$C,3,FALSE),"")</f>
        <v>K</v>
      </c>
      <c r="J1308" s="21" t="str">
        <f>VLOOKUP($A1308,Location!$A:$J,7,FALSE)</f>
        <v>Colombie</v>
      </c>
      <c r="K1308" s="21" t="str">
        <f>IFERROR(VLOOKUP(J1308,Setup_Team!$B:$C,2,FALSE), "TDB")</f>
        <v>COL</v>
      </c>
      <c r="L1308" s="21" t="str">
        <f>VLOOKUP($A1308,Location!$A:$J,8,FALSE)</f>
        <v>RD Congo</v>
      </c>
      <c r="M1308" s="21" t="str">
        <f>IFERROR(VLOOKUP(L1308,Setup_Team!$B:$C,2,FALSE), "TDB")</f>
        <v>COD</v>
      </c>
      <c r="N1308" s="21" t="str">
        <f>VLOOKUP($A1308,Location!$A:$J,9,FALSE)</f>
        <v>Zapopan</v>
      </c>
      <c r="O1308" s="21" t="str">
        <f>VLOOKUP($A1308,Location!$A:$J,10,FALSE)</f>
        <v>Estadio Akron</v>
      </c>
      <c r="P1308" s="27">
        <v>1</v>
      </c>
      <c r="Q1308" s="27">
        <v>1</v>
      </c>
      <c r="R1308" s="27" t="str">
        <f t="shared" si="121"/>
        <v>1-1</v>
      </c>
      <c r="S1308" s="21">
        <v>0</v>
      </c>
      <c r="T1308" s="20">
        <f>VLOOKUP($A1308,Database!$A:$Y,10,FALSE)</f>
        <v>77</v>
      </c>
      <c r="U1308" s="20">
        <f>VLOOKUP($A1308,Database!$A:$Y,11,FALSE)</f>
        <v>111</v>
      </c>
      <c r="V1308" s="20">
        <f>VLOOKUP($A1308,Database!$A:$Y,12,FALSE)</f>
        <v>123</v>
      </c>
      <c r="W1308" s="20" t="str">
        <f>VLOOKUP(A1308,Database!A:M,13,FALSE)</f>
        <v>Terminé</v>
      </c>
      <c r="X1308" s="20">
        <f>VLOOKUP($A1308,Database!$A:$Y,20,FALSE)</f>
        <v>1</v>
      </c>
      <c r="Y1308" s="20">
        <f>VLOOKUP($A1308,Database!$A:$Y,21,FALSE)</f>
        <v>0</v>
      </c>
      <c r="Z1308" s="20">
        <f t="shared" si="120"/>
        <v>0</v>
      </c>
      <c r="AA1308" s="20">
        <f t="shared" si="116"/>
        <v>0</v>
      </c>
      <c r="AB1308" s="20">
        <f t="shared" ca="1" si="117"/>
        <v>0</v>
      </c>
      <c r="AC1308" s="20">
        <f t="shared" ca="1" si="118"/>
        <v>0</v>
      </c>
      <c r="AD1308" s="20" t="str">
        <f ca="1">IF(AC1308=0,"",IF(OR(ISBLANK(P1308),ISBLANK(Q1308)),"",IF(ISBLANK(VLOOKUP(A1308,Database!A:AA,22,FALSE)),"",VLOOKUP(A1308,Database!A:AA,22,FALSE))))</f>
        <v/>
      </c>
      <c r="AE1308" s="20">
        <f ca="1">IFERROR(
   IF(
     OR(ISBLANK(P1308),ISBLANK(Q1308)),
     "",
     IF(
       AND(AB1308&lt;&gt;"",OR(W1308="Terminé",W1308="En cours")),
       VLOOKUP(AD1308,Setup_ScoreExactBonus!A:D,4,FALSE),
       0
     )),
  0)</f>
        <v>0</v>
      </c>
      <c r="AF1308" s="21">
        <f t="shared" ca="1" si="119"/>
        <v>0</v>
      </c>
      <c r="AG1308" s="21">
        <f ca="1">SUMIFS(AF$2:AF1308,D$2:D1308,D1308)</f>
        <v>2023</v>
      </c>
    </row>
    <row r="1309" spans="1:33" hidden="1" x14ac:dyDescent="0.35">
      <c r="A1309" s="21">
        <f>IF(ISBLANK(B1309),"",COUNTIF(B$2:B1309,B1309))-1</f>
        <v>48</v>
      </c>
      <c r="B1309" s="27">
        <v>12</v>
      </c>
      <c r="C1309" s="10">
        <f>VLOOKUP($A1309+IF($A1309=0,1,0),Database!$A:$Y,7,FALSE)</f>
        <v>46197.166666666664</v>
      </c>
      <c r="D1309" s="21" t="str">
        <f>VLOOKUP(Pronostics!$B1309,Setup_MPP!$A:$G,3,FALSE)</f>
        <v>Jaouad1</v>
      </c>
      <c r="E1309" s="21" t="str">
        <f>VLOOKUP(Pronostics!$B1309,Setup_MPP!$A:$G,2,FALSE)</f>
        <v>Jaouad SETTI</v>
      </c>
      <c r="F1309" s="21" t="str">
        <f>VLOOKUP($B1309,Setup_MPP!$A:$E,4,FALSE)</f>
        <v>#C2D4FF</v>
      </c>
      <c r="G1309" s="21" t="str">
        <f>VLOOKUP($B1309,Setup_MPP!$A:$E,5,FALSE)</f>
        <v>#6586D5</v>
      </c>
      <c r="H1309" s="21" t="str">
        <f>IFERROR(IF(AND(A1309&gt;=1,A1309&lt;=104),VLOOKUP($A1309,Location!$A:$J,6,FALSE),IF(A1309=0,"Avant l'ouverture",IF(OR(A1309=105,A1309=106),"Bonus"))),"")</f>
        <v>Tour 2</v>
      </c>
      <c r="I1309" s="21" t="str">
        <f>IF(LEFT(H1309,4)="Tour",VLOOKUP(A1309,Database!$A:$C,3,FALSE),"")</f>
        <v>K</v>
      </c>
      <c r="J1309" s="21" t="str">
        <f>VLOOKUP($A1309,Location!$A:$J,7,FALSE)</f>
        <v>Colombie</v>
      </c>
      <c r="K1309" s="21" t="str">
        <f>IFERROR(VLOOKUP(J1309,Setup_Team!$B:$C,2,FALSE), "TDB")</f>
        <v>COL</v>
      </c>
      <c r="L1309" s="21" t="str">
        <f>VLOOKUP($A1309,Location!$A:$J,8,FALSE)</f>
        <v>RD Congo</v>
      </c>
      <c r="M1309" s="21" t="str">
        <f>IFERROR(VLOOKUP(L1309,Setup_Team!$B:$C,2,FALSE), "TDB")</f>
        <v>COD</v>
      </c>
      <c r="N1309" s="21" t="str">
        <f>VLOOKUP($A1309,Location!$A:$J,9,FALSE)</f>
        <v>Zapopan</v>
      </c>
      <c r="O1309" s="21" t="str">
        <f>VLOOKUP($A1309,Location!$A:$J,10,FALSE)</f>
        <v>Estadio Akron</v>
      </c>
      <c r="P1309" s="27">
        <v>1</v>
      </c>
      <c r="Q1309" s="27">
        <v>1</v>
      </c>
      <c r="R1309" s="27" t="str">
        <f t="shared" si="121"/>
        <v>1-1</v>
      </c>
      <c r="S1309" s="21">
        <v>0</v>
      </c>
      <c r="T1309" s="20">
        <f>VLOOKUP($A1309,Database!$A:$Y,10,FALSE)</f>
        <v>77</v>
      </c>
      <c r="U1309" s="20">
        <f>VLOOKUP($A1309,Database!$A:$Y,11,FALSE)</f>
        <v>111</v>
      </c>
      <c r="V1309" s="20">
        <f>VLOOKUP($A1309,Database!$A:$Y,12,FALSE)</f>
        <v>123</v>
      </c>
      <c r="W1309" s="20" t="str">
        <f>VLOOKUP(A1309,Database!A:M,13,FALSE)</f>
        <v>Terminé</v>
      </c>
      <c r="X1309" s="20">
        <f>VLOOKUP($A1309,Database!$A:$Y,20,FALSE)</f>
        <v>1</v>
      </c>
      <c r="Y1309" s="20">
        <f>VLOOKUP($A1309,Database!$A:$Y,21,FALSE)</f>
        <v>0</v>
      </c>
      <c r="Z1309" s="20">
        <f t="shared" si="120"/>
        <v>0</v>
      </c>
      <c r="AA1309" s="20">
        <f t="shared" ref="AA1309:AA1372" si="122">IF(OR(ISBLANK(P1309),ISBLANK(Q1309)),"",IF(OR(AND(P1309&gt;Q1309,X1309&gt;Y1309),AND(P1309=Q1309,X1309=Y1309),AND(P1309&lt;Q1309,X1309&lt;Y1309)),1,0))</f>
        <v>0</v>
      </c>
      <c r="AB1309" s="20">
        <f t="shared" ref="AB1309:AB1372" ca="1" si="123">IF(C1309&lt;NOW(),IF(AND(P1309&gt;Q1309,X1309&gt;Y1309),T1309,IF(AND(P1309=Q1309,X1309=Y1309),U1309,IF(AND(P1309&lt;Q1309,X1309&lt;Y1309),V1309,0))),"")</f>
        <v>0</v>
      </c>
      <c r="AC1309" s="20">
        <f t="shared" ref="AC1309:AC1372" ca="1" si="124">IF(AND(P1309=X1309,Q1309=Y1309,NOT(ISBLANK(P1309)),NOT(ISBLANK(Q1309)),NOT(ISBLANK(X1309)),NOT(ISBLANK(AB1309))),1,0)</f>
        <v>0</v>
      </c>
      <c r="AD1309" s="20" t="str">
        <f ca="1">IF(AC1309=0,"",IF(OR(ISBLANK(P1309),ISBLANK(Q1309)),"",IF(ISBLANK(VLOOKUP(A1309,Database!A:AA,22,FALSE)),"",VLOOKUP(A1309,Database!A:AA,22,FALSE))))</f>
        <v/>
      </c>
      <c r="AE1309" s="20">
        <f ca="1">IFERROR(
   IF(
     OR(ISBLANK(P1309),ISBLANK(Q1309)),
     "",
     IF(
       AND(AB1309&lt;&gt;"",OR(W1309="Terminé",W1309="En cours")),
       VLOOKUP(AD1309,Setup_ScoreExactBonus!A:D,4,FALSE),
       0
     )),
  0)</f>
        <v>0</v>
      </c>
      <c r="AF1309" s="21">
        <f t="shared" ref="AF1309:AF1372" ca="1" si="125">IFERROR(IF(OR(ISBLANK(P1309),ISBLANK(Q1309)),0,IF(AB1309&lt;&gt;"", AB1309 + IF(AC1309=1,AE1309, 0), "") * (S1309+1)),"")</f>
        <v>0</v>
      </c>
      <c r="AG1309" s="21">
        <f ca="1">SUMIFS(AF$2:AF1309,D$2:D1309,D1309)</f>
        <v>1911</v>
      </c>
    </row>
    <row r="1310" spans="1:33" hidden="1" x14ac:dyDescent="0.35">
      <c r="A1310" s="21">
        <f>IF(ISBLANK(B1310),"",COUNTIF(B$2:B1310,B1310))-1</f>
        <v>48</v>
      </c>
      <c r="B1310" s="27">
        <v>13</v>
      </c>
      <c r="C1310" s="10">
        <f>VLOOKUP($A1310+IF($A1310=0,1,0),Database!$A:$Y,7,FALSE)</f>
        <v>46197.166666666664</v>
      </c>
      <c r="D1310" s="21" t="str">
        <f>VLOOKUP(Pronostics!$B1310,Setup_MPP!$A:$G,3,FALSE)</f>
        <v>Julien_I</v>
      </c>
      <c r="E1310" s="21" t="str">
        <f>VLOOKUP(Pronostics!$B1310,Setup_MPP!$A:$G,2,FALSE)</f>
        <v>Julien INGE</v>
      </c>
      <c r="F1310" s="21" t="str">
        <f>VLOOKUP($B1310,Setup_MPP!$A:$E,4,FALSE)</f>
        <v>#C1E0EF</v>
      </c>
      <c r="G1310" s="21" t="str">
        <f>VLOOKUP($B1310,Setup_MPP!$A:$E,5,FALSE)</f>
        <v>#4F91B2</v>
      </c>
      <c r="H1310" s="21" t="str">
        <f>IFERROR(IF(AND(A1310&gt;=1,A1310&lt;=104),VLOOKUP($A1310,Location!$A:$J,6,FALSE),IF(A1310=0,"Avant l'ouverture",IF(OR(A1310=105,A1310=106),"Bonus"))),"")</f>
        <v>Tour 2</v>
      </c>
      <c r="I1310" s="21" t="str">
        <f>IF(LEFT(H1310,4)="Tour",VLOOKUP(A1310,Database!$A:$C,3,FALSE),"")</f>
        <v>K</v>
      </c>
      <c r="J1310" s="21" t="str">
        <f>VLOOKUP($A1310,Location!$A:$J,7,FALSE)</f>
        <v>Colombie</v>
      </c>
      <c r="K1310" s="21" t="str">
        <f>IFERROR(VLOOKUP(J1310,Setup_Team!$B:$C,2,FALSE), "TDB")</f>
        <v>COL</v>
      </c>
      <c r="L1310" s="21" t="str">
        <f>VLOOKUP($A1310,Location!$A:$J,8,FALSE)</f>
        <v>RD Congo</v>
      </c>
      <c r="M1310" s="21" t="str">
        <f>IFERROR(VLOOKUP(L1310,Setup_Team!$B:$C,2,FALSE), "TDB")</f>
        <v>COD</v>
      </c>
      <c r="N1310" s="21" t="str">
        <f>VLOOKUP($A1310,Location!$A:$J,9,FALSE)</f>
        <v>Zapopan</v>
      </c>
      <c r="O1310" s="21" t="str">
        <f>VLOOKUP($A1310,Location!$A:$J,10,FALSE)</f>
        <v>Estadio Akron</v>
      </c>
      <c r="P1310" s="27">
        <v>2</v>
      </c>
      <c r="Q1310" s="27">
        <v>1</v>
      </c>
      <c r="R1310" s="27" t="str">
        <f t="shared" si="121"/>
        <v>2-1</v>
      </c>
      <c r="S1310" s="21">
        <v>0</v>
      </c>
      <c r="T1310" s="20">
        <f>VLOOKUP($A1310,Database!$A:$Y,10,FALSE)</f>
        <v>77</v>
      </c>
      <c r="U1310" s="20">
        <f>VLOOKUP($A1310,Database!$A:$Y,11,FALSE)</f>
        <v>111</v>
      </c>
      <c r="V1310" s="20">
        <f>VLOOKUP($A1310,Database!$A:$Y,12,FALSE)</f>
        <v>123</v>
      </c>
      <c r="W1310" s="20" t="str">
        <f>VLOOKUP(A1310,Database!A:M,13,FALSE)</f>
        <v>Terminé</v>
      </c>
      <c r="X1310" s="20">
        <f>VLOOKUP($A1310,Database!$A:$Y,20,FALSE)</f>
        <v>1</v>
      </c>
      <c r="Y1310" s="20">
        <f>VLOOKUP($A1310,Database!$A:$Y,21,FALSE)</f>
        <v>0</v>
      </c>
      <c r="Z1310" s="20">
        <f t="shared" si="120"/>
        <v>0</v>
      </c>
      <c r="AA1310" s="20">
        <f t="shared" si="122"/>
        <v>1</v>
      </c>
      <c r="AB1310" s="20">
        <f t="shared" ca="1" si="123"/>
        <v>77</v>
      </c>
      <c r="AC1310" s="20">
        <f t="shared" ca="1" si="124"/>
        <v>0</v>
      </c>
      <c r="AD1310" s="20" t="str">
        <f ca="1">IF(AC1310=0,"",IF(OR(ISBLANK(P1310),ISBLANK(Q1310)),"",IF(ISBLANK(VLOOKUP(A1310,Database!A:AA,22,FALSE)),"",VLOOKUP(A1310,Database!A:AA,22,FALSE))))</f>
        <v/>
      </c>
      <c r="AE1310" s="20">
        <f ca="1">IFERROR(
   IF(
     OR(ISBLANK(P1310),ISBLANK(Q1310)),
     "",
     IF(
       AND(AB1310&lt;&gt;"",OR(W1310="Terminé",W1310="En cours")),
       VLOOKUP(AD1310,Setup_ScoreExactBonus!A:D,4,FALSE),
       0
     )),
  0)</f>
        <v>0</v>
      </c>
      <c r="AF1310" s="21">
        <f t="shared" ca="1" si="125"/>
        <v>77</v>
      </c>
      <c r="AG1310" s="21">
        <f ca="1">SUMIFS(AF$2:AF1310,D$2:D1310,D1310)</f>
        <v>2101</v>
      </c>
    </row>
    <row r="1311" spans="1:33" hidden="1" x14ac:dyDescent="0.35">
      <c r="A1311" s="21">
        <f>IF(ISBLANK(B1311),"",COUNTIF(B$2:B1311,B1311))-1</f>
        <v>48</v>
      </c>
      <c r="B1311" s="27">
        <v>14</v>
      </c>
      <c r="C1311" s="10">
        <f>VLOOKUP($A1311+IF($A1311=0,1,0),Database!$A:$Y,7,FALSE)</f>
        <v>46197.166666666664</v>
      </c>
      <c r="D1311" s="21" t="str">
        <f>VLOOKUP(Pronostics!$B1311,Setup_MPP!$A:$G,3,FALSE)</f>
        <v>MarieEYT</v>
      </c>
      <c r="E1311" s="21" t="str">
        <f>VLOOKUP(Pronostics!$B1311,Setup_MPP!$A:$G,2,FALSE)</f>
        <v>Marie EXBRAYAT</v>
      </c>
      <c r="F1311" s="21" t="str">
        <f>VLOOKUP($B1311,Setup_MPP!$A:$E,4,FALSE)</f>
        <v>#FFAFD2</v>
      </c>
      <c r="G1311" s="21" t="str">
        <f>VLOOKUP($B1311,Setup_MPP!$A:$E,5,FALSE)</f>
        <v>#F2589B</v>
      </c>
      <c r="H1311" s="21" t="str">
        <f>IFERROR(IF(AND(A1311&gt;=1,A1311&lt;=104),VLOOKUP($A1311,Location!$A:$J,6,FALSE),IF(A1311=0,"Avant l'ouverture",IF(OR(A1311=105,A1311=106),"Bonus"))),"")</f>
        <v>Tour 2</v>
      </c>
      <c r="I1311" s="21" t="str">
        <f>IF(LEFT(H1311,4)="Tour",VLOOKUP(A1311,Database!$A:$C,3,FALSE),"")</f>
        <v>K</v>
      </c>
      <c r="J1311" s="21" t="str">
        <f>VLOOKUP($A1311,Location!$A:$J,7,FALSE)</f>
        <v>Colombie</v>
      </c>
      <c r="K1311" s="21" t="str">
        <f>IFERROR(VLOOKUP(J1311,Setup_Team!$B:$C,2,FALSE), "TDB")</f>
        <v>COL</v>
      </c>
      <c r="L1311" s="21" t="str">
        <f>VLOOKUP($A1311,Location!$A:$J,8,FALSE)</f>
        <v>RD Congo</v>
      </c>
      <c r="M1311" s="21" t="str">
        <f>IFERROR(VLOOKUP(L1311,Setup_Team!$B:$C,2,FALSE), "TDB")</f>
        <v>COD</v>
      </c>
      <c r="N1311" s="21" t="str">
        <f>VLOOKUP($A1311,Location!$A:$J,9,FALSE)</f>
        <v>Zapopan</v>
      </c>
      <c r="O1311" s="21" t="str">
        <f>VLOOKUP($A1311,Location!$A:$J,10,FALSE)</f>
        <v>Estadio Akron</v>
      </c>
      <c r="P1311" s="27">
        <v>1</v>
      </c>
      <c r="Q1311" s="27">
        <v>1</v>
      </c>
      <c r="R1311" s="27" t="str">
        <f t="shared" si="121"/>
        <v>1-1</v>
      </c>
      <c r="S1311" s="21">
        <v>0</v>
      </c>
      <c r="T1311" s="20">
        <f>VLOOKUP($A1311,Database!$A:$Y,10,FALSE)</f>
        <v>77</v>
      </c>
      <c r="U1311" s="20">
        <f>VLOOKUP($A1311,Database!$A:$Y,11,FALSE)</f>
        <v>111</v>
      </c>
      <c r="V1311" s="20">
        <f>VLOOKUP($A1311,Database!$A:$Y,12,FALSE)</f>
        <v>123</v>
      </c>
      <c r="W1311" s="20" t="str">
        <f>VLOOKUP(A1311,Database!A:M,13,FALSE)</f>
        <v>Terminé</v>
      </c>
      <c r="X1311" s="20">
        <f>VLOOKUP($A1311,Database!$A:$Y,20,FALSE)</f>
        <v>1</v>
      </c>
      <c r="Y1311" s="20">
        <f>VLOOKUP($A1311,Database!$A:$Y,21,FALSE)</f>
        <v>0</v>
      </c>
      <c r="Z1311" s="20">
        <f t="shared" si="120"/>
        <v>0</v>
      </c>
      <c r="AA1311" s="20">
        <f t="shared" si="122"/>
        <v>0</v>
      </c>
      <c r="AB1311" s="20">
        <f t="shared" ca="1" si="123"/>
        <v>0</v>
      </c>
      <c r="AC1311" s="20">
        <f t="shared" ca="1" si="124"/>
        <v>0</v>
      </c>
      <c r="AD1311" s="20" t="str">
        <f ca="1">IF(AC1311=0,"",IF(OR(ISBLANK(P1311),ISBLANK(Q1311)),"",IF(ISBLANK(VLOOKUP(A1311,Database!A:AA,22,FALSE)),"",VLOOKUP(A1311,Database!A:AA,22,FALSE))))</f>
        <v/>
      </c>
      <c r="AE1311" s="20">
        <f ca="1">IFERROR(
   IF(
     OR(ISBLANK(P1311),ISBLANK(Q1311)),
     "",
     IF(
       AND(AB1311&lt;&gt;"",OR(W1311="Terminé",W1311="En cours")),
       VLOOKUP(AD1311,Setup_ScoreExactBonus!A:D,4,FALSE),
       0
     )),
  0)</f>
        <v>0</v>
      </c>
      <c r="AF1311" s="21">
        <f t="shared" ca="1" si="125"/>
        <v>0</v>
      </c>
      <c r="AG1311" s="21">
        <f ca="1">SUMIFS(AF$2:AF1311,D$2:D1311,D1311)</f>
        <v>1822</v>
      </c>
    </row>
    <row r="1312" spans="1:33" hidden="1" x14ac:dyDescent="0.35">
      <c r="A1312" s="21">
        <f>IF(ISBLANK(B1312),"",COUNTIF(B$2:B1312,B1312))-1</f>
        <v>48</v>
      </c>
      <c r="B1312" s="27">
        <v>15</v>
      </c>
      <c r="C1312" s="10">
        <f>VLOOKUP($A1312+IF($A1312=0,1,0),Database!$A:$Y,7,FALSE)</f>
        <v>46197.166666666664</v>
      </c>
      <c r="D1312" s="21" t="str">
        <f>VLOOKUP(Pronostics!$B1312,Setup_MPP!$A:$G,3,FALSE)</f>
        <v>Amino28</v>
      </c>
      <c r="E1312" s="21" t="str">
        <f>VLOOKUP(Pronostics!$B1312,Setup_MPP!$A:$G,2,FALSE)</f>
        <v>Amine ZARROUKI</v>
      </c>
      <c r="F1312" s="21" t="str">
        <f>VLOOKUP($B1312,Setup_MPP!$A:$E,4,FALSE)</f>
        <v>#FF9898</v>
      </c>
      <c r="G1312" s="21" t="str">
        <f>VLOOKUP($B1312,Setup_MPP!$A:$E,5,FALSE)</f>
        <v>#FF5D5D</v>
      </c>
      <c r="H1312" s="21" t="str">
        <f>IFERROR(IF(AND(A1312&gt;=1,A1312&lt;=104),VLOOKUP($A1312,Location!$A:$J,6,FALSE),IF(A1312=0,"Avant l'ouverture",IF(OR(A1312=105,A1312=106),"Bonus"))),"")</f>
        <v>Tour 2</v>
      </c>
      <c r="I1312" s="21" t="str">
        <f>IF(LEFT(H1312,4)="Tour",VLOOKUP(A1312,Database!$A:$C,3,FALSE),"")</f>
        <v>K</v>
      </c>
      <c r="J1312" s="21" t="str">
        <f>VLOOKUP($A1312,Location!$A:$J,7,FALSE)</f>
        <v>Colombie</v>
      </c>
      <c r="K1312" s="21" t="str">
        <f>IFERROR(VLOOKUP(J1312,Setup_Team!$B:$C,2,FALSE), "TDB")</f>
        <v>COL</v>
      </c>
      <c r="L1312" s="21" t="str">
        <f>VLOOKUP($A1312,Location!$A:$J,8,FALSE)</f>
        <v>RD Congo</v>
      </c>
      <c r="M1312" s="21" t="str">
        <f>IFERROR(VLOOKUP(L1312,Setup_Team!$B:$C,2,FALSE), "TDB")</f>
        <v>COD</v>
      </c>
      <c r="N1312" s="21" t="str">
        <f>VLOOKUP($A1312,Location!$A:$J,9,FALSE)</f>
        <v>Zapopan</v>
      </c>
      <c r="O1312" s="21" t="str">
        <f>VLOOKUP($A1312,Location!$A:$J,10,FALSE)</f>
        <v>Estadio Akron</v>
      </c>
      <c r="P1312" s="27">
        <v>2</v>
      </c>
      <c r="Q1312" s="27">
        <v>2</v>
      </c>
      <c r="R1312" s="27" t="str">
        <f t="shared" si="121"/>
        <v>2-2</v>
      </c>
      <c r="S1312" s="21">
        <v>0</v>
      </c>
      <c r="T1312" s="20">
        <f>VLOOKUP($A1312,Database!$A:$Y,10,FALSE)</f>
        <v>77</v>
      </c>
      <c r="U1312" s="20">
        <f>VLOOKUP($A1312,Database!$A:$Y,11,FALSE)</f>
        <v>111</v>
      </c>
      <c r="V1312" s="20">
        <f>VLOOKUP($A1312,Database!$A:$Y,12,FALSE)</f>
        <v>123</v>
      </c>
      <c r="W1312" s="20" t="str">
        <f>VLOOKUP(A1312,Database!A:M,13,FALSE)</f>
        <v>Terminé</v>
      </c>
      <c r="X1312" s="20">
        <f>VLOOKUP($A1312,Database!$A:$Y,20,FALSE)</f>
        <v>1</v>
      </c>
      <c r="Y1312" s="20">
        <f>VLOOKUP($A1312,Database!$A:$Y,21,FALSE)</f>
        <v>0</v>
      </c>
      <c r="Z1312" s="20">
        <f t="shared" si="120"/>
        <v>0</v>
      </c>
      <c r="AA1312" s="20">
        <f t="shared" si="122"/>
        <v>0</v>
      </c>
      <c r="AB1312" s="20">
        <f t="shared" ca="1" si="123"/>
        <v>0</v>
      </c>
      <c r="AC1312" s="20">
        <f t="shared" ca="1" si="124"/>
        <v>0</v>
      </c>
      <c r="AD1312" s="20" t="str">
        <f ca="1">IF(AC1312=0,"",IF(OR(ISBLANK(P1312),ISBLANK(Q1312)),"",IF(ISBLANK(VLOOKUP(A1312,Database!A:AA,22,FALSE)),"",VLOOKUP(A1312,Database!A:AA,22,FALSE))))</f>
        <v/>
      </c>
      <c r="AE1312" s="20">
        <f ca="1">IFERROR(
   IF(
     OR(ISBLANK(P1312),ISBLANK(Q1312)),
     "",
     IF(
       AND(AB1312&lt;&gt;"",OR(W1312="Terminé",W1312="En cours")),
       VLOOKUP(AD1312,Setup_ScoreExactBonus!A:D,4,FALSE),
       0
     )),
  0)</f>
        <v>0</v>
      </c>
      <c r="AF1312" s="21">
        <f t="shared" ca="1" si="125"/>
        <v>0</v>
      </c>
      <c r="AG1312" s="21">
        <f ca="1">SUMIFS(AF$2:AF1312,D$2:D1312,D1312)</f>
        <v>1821</v>
      </c>
    </row>
    <row r="1313" spans="1:33" hidden="1" x14ac:dyDescent="0.35">
      <c r="A1313" s="21">
        <f>IF(ISBLANK(B1313),"",COUNTIF(B$2:B1313,B1313))-1</f>
        <v>48</v>
      </c>
      <c r="B1313" s="27">
        <v>16</v>
      </c>
      <c r="C1313" s="10">
        <f>VLOOKUP($A1313+IF($A1313=0,1,0),Database!$A:$Y,7,FALSE)</f>
        <v>46197.166666666664</v>
      </c>
      <c r="D1313" s="21" t="str">
        <f>VLOOKUP(Pronostics!$B1313,Setup_MPP!$A:$G,3,FALSE)</f>
        <v>RomaLaura</v>
      </c>
      <c r="E1313" s="21" t="str">
        <f>VLOOKUP(Pronostics!$B1313,Setup_MPP!$A:$G,2,FALSE)</f>
        <v>Laura GIULIANO</v>
      </c>
      <c r="F1313" s="21" t="str">
        <f>VLOOKUP($B1313,Setup_MPP!$A:$E,4,FALSE)</f>
        <v>#86A4FE</v>
      </c>
      <c r="G1313" s="21" t="str">
        <f>VLOOKUP($B1313,Setup_MPP!$A:$E,5,FALSE)</f>
        <v>#3769FF</v>
      </c>
      <c r="H1313" s="21" t="str">
        <f>IFERROR(IF(AND(A1313&gt;=1,A1313&lt;=104),VLOOKUP($A1313,Location!$A:$J,6,FALSE),IF(A1313=0,"Avant l'ouverture",IF(OR(A1313=105,A1313=106),"Bonus"))),"")</f>
        <v>Tour 2</v>
      </c>
      <c r="I1313" s="21" t="str">
        <f>IF(LEFT(H1313,4)="Tour",VLOOKUP(A1313,Database!$A:$C,3,FALSE),"")</f>
        <v>K</v>
      </c>
      <c r="J1313" s="21" t="str">
        <f>VLOOKUP($A1313,Location!$A:$J,7,FALSE)</f>
        <v>Colombie</v>
      </c>
      <c r="K1313" s="21" t="str">
        <f>IFERROR(VLOOKUP(J1313,Setup_Team!$B:$C,2,FALSE), "TDB")</f>
        <v>COL</v>
      </c>
      <c r="L1313" s="21" t="str">
        <f>VLOOKUP($A1313,Location!$A:$J,8,FALSE)</f>
        <v>RD Congo</v>
      </c>
      <c r="M1313" s="21" t="str">
        <f>IFERROR(VLOOKUP(L1313,Setup_Team!$B:$C,2,FALSE), "TDB")</f>
        <v>COD</v>
      </c>
      <c r="N1313" s="21" t="str">
        <f>VLOOKUP($A1313,Location!$A:$J,9,FALSE)</f>
        <v>Zapopan</v>
      </c>
      <c r="O1313" s="21" t="str">
        <f>VLOOKUP($A1313,Location!$A:$J,10,FALSE)</f>
        <v>Estadio Akron</v>
      </c>
      <c r="P1313" s="27">
        <v>2</v>
      </c>
      <c r="Q1313" s="27">
        <v>1</v>
      </c>
      <c r="R1313" s="27" t="str">
        <f t="shared" si="121"/>
        <v>2-1</v>
      </c>
      <c r="S1313" s="21">
        <v>0</v>
      </c>
      <c r="T1313" s="20">
        <f>VLOOKUP($A1313,Database!$A:$Y,10,FALSE)</f>
        <v>77</v>
      </c>
      <c r="U1313" s="20">
        <f>VLOOKUP($A1313,Database!$A:$Y,11,FALSE)</f>
        <v>111</v>
      </c>
      <c r="V1313" s="20">
        <f>VLOOKUP($A1313,Database!$A:$Y,12,FALSE)</f>
        <v>123</v>
      </c>
      <c r="W1313" s="20" t="str">
        <f>VLOOKUP(A1313,Database!A:M,13,FALSE)</f>
        <v>Terminé</v>
      </c>
      <c r="X1313" s="20">
        <f>VLOOKUP($A1313,Database!$A:$Y,20,FALSE)</f>
        <v>1</v>
      </c>
      <c r="Y1313" s="20">
        <f>VLOOKUP($A1313,Database!$A:$Y,21,FALSE)</f>
        <v>0</v>
      </c>
      <c r="Z1313" s="20">
        <f t="shared" si="120"/>
        <v>0</v>
      </c>
      <c r="AA1313" s="20">
        <f t="shared" si="122"/>
        <v>1</v>
      </c>
      <c r="AB1313" s="20">
        <f t="shared" ca="1" si="123"/>
        <v>77</v>
      </c>
      <c r="AC1313" s="20">
        <f t="shared" ca="1" si="124"/>
        <v>0</v>
      </c>
      <c r="AD1313" s="20" t="str">
        <f ca="1">IF(AC1313=0,"",IF(OR(ISBLANK(P1313),ISBLANK(Q1313)),"",IF(ISBLANK(VLOOKUP(A1313,Database!A:AA,22,FALSE)),"",VLOOKUP(A1313,Database!A:AA,22,FALSE))))</f>
        <v/>
      </c>
      <c r="AE1313" s="20">
        <f ca="1">IFERROR(
   IF(
     OR(ISBLANK(P1313),ISBLANK(Q1313)),
     "",
     IF(
       AND(AB1313&lt;&gt;"",OR(W1313="Terminé",W1313="En cours")),
       VLOOKUP(AD1313,Setup_ScoreExactBonus!A:D,4,FALSE),
       0
     )),
  0)</f>
        <v>0</v>
      </c>
      <c r="AF1313" s="21">
        <f t="shared" ca="1" si="125"/>
        <v>77</v>
      </c>
      <c r="AG1313" s="21">
        <f ca="1">SUMIFS(AF$2:AF1313,D$2:D1313,D1313)</f>
        <v>1455</v>
      </c>
    </row>
    <row r="1314" spans="1:33" hidden="1" x14ac:dyDescent="0.35">
      <c r="A1314" s="21">
        <f>IF(ISBLANK(B1314),"",COUNTIF(B$2:B1314,B1314))-1</f>
        <v>48</v>
      </c>
      <c r="B1314" s="27">
        <v>17</v>
      </c>
      <c r="C1314" s="10">
        <f>VLOOKUP($A1314+IF($A1314=0,1,0),Database!$A:$Y,7,FALSE)</f>
        <v>46197.166666666664</v>
      </c>
      <c r="D1314" s="21" t="str">
        <f>VLOOKUP(Pronostics!$B1314,Setup_MPP!$A:$G,3,FALSE)</f>
        <v>Julien_cri</v>
      </c>
      <c r="E1314" s="21" t="str">
        <f>VLOOKUP(Pronostics!$B1314,Setup_MPP!$A:$G,2,FALSE)</f>
        <v>Julien CRIMOTEL</v>
      </c>
      <c r="F1314" s="21" t="str">
        <f>VLOOKUP($B1314,Setup_MPP!$A:$E,4,FALSE)</f>
        <v>#FFB0B0</v>
      </c>
      <c r="G1314" s="21" t="str">
        <f>VLOOKUP($B1314,Setup_MPP!$A:$E,5,FALSE)</f>
        <v>#F25757</v>
      </c>
      <c r="H1314" s="21" t="str">
        <f>IFERROR(IF(AND(A1314&gt;=1,A1314&lt;=104),VLOOKUP($A1314,Location!$A:$J,6,FALSE),IF(A1314=0,"Avant l'ouverture",IF(OR(A1314=105,A1314=106),"Bonus"))),"")</f>
        <v>Tour 2</v>
      </c>
      <c r="I1314" s="21" t="str">
        <f>IF(LEFT(H1314,4)="Tour",VLOOKUP(A1314,Database!$A:$C,3,FALSE),"")</f>
        <v>K</v>
      </c>
      <c r="J1314" s="21" t="str">
        <f>VLOOKUP($A1314,Location!$A:$J,7,FALSE)</f>
        <v>Colombie</v>
      </c>
      <c r="K1314" s="21" t="str">
        <f>IFERROR(VLOOKUP(J1314,Setup_Team!$B:$C,2,FALSE), "TDB")</f>
        <v>COL</v>
      </c>
      <c r="L1314" s="21" t="str">
        <f>VLOOKUP($A1314,Location!$A:$J,8,FALSE)</f>
        <v>RD Congo</v>
      </c>
      <c r="M1314" s="21" t="str">
        <f>IFERROR(VLOOKUP(L1314,Setup_Team!$B:$C,2,FALSE), "TDB")</f>
        <v>COD</v>
      </c>
      <c r="N1314" s="21" t="str">
        <f>VLOOKUP($A1314,Location!$A:$J,9,FALSE)</f>
        <v>Zapopan</v>
      </c>
      <c r="O1314" s="21" t="str">
        <f>VLOOKUP($A1314,Location!$A:$J,10,FALSE)</f>
        <v>Estadio Akron</v>
      </c>
      <c r="P1314" s="27">
        <v>2</v>
      </c>
      <c r="Q1314" s="27">
        <v>2</v>
      </c>
      <c r="R1314" s="27" t="str">
        <f t="shared" si="121"/>
        <v>2-2</v>
      </c>
      <c r="S1314" s="21">
        <v>0</v>
      </c>
      <c r="T1314" s="20">
        <f>VLOOKUP($A1314,Database!$A:$Y,10,FALSE)</f>
        <v>77</v>
      </c>
      <c r="U1314" s="20">
        <f>VLOOKUP($A1314,Database!$A:$Y,11,FALSE)</f>
        <v>111</v>
      </c>
      <c r="V1314" s="20">
        <f>VLOOKUP($A1314,Database!$A:$Y,12,FALSE)</f>
        <v>123</v>
      </c>
      <c r="W1314" s="20" t="str">
        <f>VLOOKUP(A1314,Database!A:M,13,FALSE)</f>
        <v>Terminé</v>
      </c>
      <c r="X1314" s="20">
        <f>VLOOKUP($A1314,Database!$A:$Y,20,FALSE)</f>
        <v>1</v>
      </c>
      <c r="Y1314" s="20">
        <f>VLOOKUP($A1314,Database!$A:$Y,21,FALSE)</f>
        <v>0</v>
      </c>
      <c r="Z1314" s="20">
        <f t="shared" si="120"/>
        <v>0</v>
      </c>
      <c r="AA1314" s="20">
        <f t="shared" si="122"/>
        <v>0</v>
      </c>
      <c r="AB1314" s="20">
        <f t="shared" ca="1" si="123"/>
        <v>0</v>
      </c>
      <c r="AC1314" s="20">
        <f t="shared" ca="1" si="124"/>
        <v>0</v>
      </c>
      <c r="AD1314" s="20" t="str">
        <f ca="1">IF(AC1314=0,"",IF(OR(ISBLANK(P1314),ISBLANK(Q1314)),"",IF(ISBLANK(VLOOKUP(A1314,Database!A:AA,22,FALSE)),"",VLOOKUP(A1314,Database!A:AA,22,FALSE))))</f>
        <v/>
      </c>
      <c r="AE1314" s="20">
        <f ca="1">IFERROR(
   IF(
     OR(ISBLANK(P1314),ISBLANK(Q1314)),
     "",
     IF(
       AND(AB1314&lt;&gt;"",OR(W1314="Terminé",W1314="En cours")),
       VLOOKUP(AD1314,Setup_ScoreExactBonus!A:D,4,FALSE),
       0
     )),
  0)</f>
        <v>0</v>
      </c>
      <c r="AF1314" s="21">
        <f t="shared" ca="1" si="125"/>
        <v>0</v>
      </c>
      <c r="AG1314" s="21">
        <f ca="1">SUMIFS(AF$2:AF1314,D$2:D1314,D1314)</f>
        <v>1584</v>
      </c>
    </row>
    <row r="1315" spans="1:33" hidden="1" x14ac:dyDescent="0.35">
      <c r="A1315" s="21">
        <f>IF(ISBLANK(B1315),"",COUNTIF(B$2:B1315,B1315))-1</f>
        <v>48</v>
      </c>
      <c r="B1315" s="27">
        <v>18</v>
      </c>
      <c r="C1315" s="10">
        <f>VLOOKUP($A1315+IF($A1315=0,1,0),Database!$A:$Y,7,FALSE)</f>
        <v>46197.166666666664</v>
      </c>
      <c r="D1315" s="21" t="str">
        <f>VLOOKUP(Pronostics!$B1315,Setup_MPP!$A:$G,3,FALSE)</f>
        <v>Cartone</v>
      </c>
      <c r="E1315" s="21" t="str">
        <f>VLOOKUP(Pronostics!$B1315,Setup_MPP!$A:$G,2,FALSE)</f>
        <v>Quentin CARTON</v>
      </c>
      <c r="F1315" s="21" t="str">
        <f>VLOOKUP($B1315,Setup_MPP!$A:$E,4,FALSE)</f>
        <v>#F0BC42</v>
      </c>
      <c r="G1315" s="21" t="str">
        <f>VLOOKUP($B1315,Setup_MPP!$A:$E,5,FALSE)</f>
        <v>#8E1F2F</v>
      </c>
      <c r="H1315" s="21" t="str">
        <f>IFERROR(IF(AND(A1315&gt;=1,A1315&lt;=104),VLOOKUP($A1315,Location!$A:$J,6,FALSE),IF(A1315=0,"Avant l'ouverture",IF(OR(A1315=105,A1315=106),"Bonus"))),"")</f>
        <v>Tour 2</v>
      </c>
      <c r="I1315" s="21" t="str">
        <f>IF(LEFT(H1315,4)="Tour",VLOOKUP(A1315,Database!$A:$C,3,FALSE),"")</f>
        <v>K</v>
      </c>
      <c r="J1315" s="21" t="str">
        <f>VLOOKUP($A1315,Location!$A:$J,7,FALSE)</f>
        <v>Colombie</v>
      </c>
      <c r="K1315" s="21" t="str">
        <f>IFERROR(VLOOKUP(J1315,Setup_Team!$B:$C,2,FALSE), "TDB")</f>
        <v>COL</v>
      </c>
      <c r="L1315" s="21" t="str">
        <f>VLOOKUP($A1315,Location!$A:$J,8,FALSE)</f>
        <v>RD Congo</v>
      </c>
      <c r="M1315" s="21" t="str">
        <f>IFERROR(VLOOKUP(L1315,Setup_Team!$B:$C,2,FALSE), "TDB")</f>
        <v>COD</v>
      </c>
      <c r="N1315" s="21" t="str">
        <f>VLOOKUP($A1315,Location!$A:$J,9,FALSE)</f>
        <v>Zapopan</v>
      </c>
      <c r="O1315" s="21" t="str">
        <f>VLOOKUP($A1315,Location!$A:$J,10,FALSE)</f>
        <v>Estadio Akron</v>
      </c>
      <c r="P1315" s="27">
        <v>1</v>
      </c>
      <c r="Q1315" s="27">
        <v>1</v>
      </c>
      <c r="R1315" s="27" t="str">
        <f t="shared" si="121"/>
        <v>1-1</v>
      </c>
      <c r="S1315" s="21">
        <v>0</v>
      </c>
      <c r="T1315" s="20">
        <f>VLOOKUP($A1315,Database!$A:$Y,10,FALSE)</f>
        <v>77</v>
      </c>
      <c r="U1315" s="20">
        <f>VLOOKUP($A1315,Database!$A:$Y,11,FALSE)</f>
        <v>111</v>
      </c>
      <c r="V1315" s="20">
        <f>VLOOKUP($A1315,Database!$A:$Y,12,FALSE)</f>
        <v>123</v>
      </c>
      <c r="W1315" s="20" t="str">
        <f>VLOOKUP(A1315,Database!A:M,13,FALSE)</f>
        <v>Terminé</v>
      </c>
      <c r="X1315" s="20">
        <f>VLOOKUP($A1315,Database!$A:$Y,20,FALSE)</f>
        <v>1</v>
      </c>
      <c r="Y1315" s="20">
        <f>VLOOKUP($A1315,Database!$A:$Y,21,FALSE)</f>
        <v>0</v>
      </c>
      <c r="Z1315" s="20">
        <f t="shared" si="120"/>
        <v>0</v>
      </c>
      <c r="AA1315" s="20">
        <f t="shared" si="122"/>
        <v>0</v>
      </c>
      <c r="AB1315" s="20">
        <f t="shared" ca="1" si="123"/>
        <v>0</v>
      </c>
      <c r="AC1315" s="20">
        <f t="shared" ca="1" si="124"/>
        <v>0</v>
      </c>
      <c r="AD1315" s="20" t="str">
        <f ca="1">IF(AC1315=0,"",IF(OR(ISBLANK(P1315),ISBLANK(Q1315)),"",IF(ISBLANK(VLOOKUP(A1315,Database!A:AA,22,FALSE)),"",VLOOKUP(A1315,Database!A:AA,22,FALSE))))</f>
        <v/>
      </c>
      <c r="AE1315" s="20">
        <f ca="1">IFERROR(
   IF(
     OR(ISBLANK(P1315),ISBLANK(Q1315)),
     "",
     IF(
       AND(AB1315&lt;&gt;"",OR(W1315="Terminé",W1315="En cours")),
       VLOOKUP(AD1315,Setup_ScoreExactBonus!A:D,4,FALSE),
       0
     )),
  0)</f>
        <v>0</v>
      </c>
      <c r="AF1315" s="21">
        <f t="shared" ca="1" si="125"/>
        <v>0</v>
      </c>
      <c r="AG1315" s="21">
        <f ca="1">SUMIFS(AF$2:AF1315,D$2:D1315,D1315)</f>
        <v>1910</v>
      </c>
    </row>
    <row r="1316" spans="1:33" hidden="1" x14ac:dyDescent="0.35">
      <c r="A1316" s="21">
        <f>IF(ISBLANK(B1316),"",COUNTIF(B$2:B1316,B1316))-1</f>
        <v>48</v>
      </c>
      <c r="B1316" s="27">
        <v>19</v>
      </c>
      <c r="C1316" s="10">
        <f>VLOOKUP($A1316+IF($A1316=0,1,0),Database!$A:$Y,7,FALSE)</f>
        <v>46197.166666666664</v>
      </c>
      <c r="D1316" s="21" t="str">
        <f>VLOOKUP(Pronostics!$B1316,Setup_MPP!$A:$G,3,FALSE)</f>
        <v>YramVi</v>
      </c>
      <c r="E1316" s="21" t="str">
        <f>VLOOKUP(Pronostics!$B1316,Setup_MPP!$A:$G,2,FALSE)</f>
        <v>Eyram TETSHIE</v>
      </c>
      <c r="F1316" s="21" t="str">
        <f>VLOOKUP($B1316,Setup_MPP!$A:$E,4,FALSE)</f>
        <v>#E8B28F</v>
      </c>
      <c r="G1316" s="21" t="str">
        <f>VLOOKUP($B1316,Setup_MPP!$A:$E,5,FALSE)</f>
        <v>#E65568</v>
      </c>
      <c r="H1316" s="21" t="str">
        <f>IFERROR(IF(AND(A1316&gt;=1,A1316&lt;=104),VLOOKUP($A1316,Location!$A:$J,6,FALSE),IF(A1316=0,"Avant l'ouverture",IF(OR(A1316=105,A1316=106),"Bonus"))),"")</f>
        <v>Tour 2</v>
      </c>
      <c r="I1316" s="21" t="str">
        <f>IF(LEFT(H1316,4)="Tour",VLOOKUP(A1316,Database!$A:$C,3,FALSE),"")</f>
        <v>K</v>
      </c>
      <c r="J1316" s="21" t="str">
        <f>VLOOKUP($A1316,Location!$A:$J,7,FALSE)</f>
        <v>Colombie</v>
      </c>
      <c r="K1316" s="21" t="str">
        <f>IFERROR(VLOOKUP(J1316,Setup_Team!$B:$C,2,FALSE), "TDB")</f>
        <v>COL</v>
      </c>
      <c r="L1316" s="21" t="str">
        <f>VLOOKUP($A1316,Location!$A:$J,8,FALSE)</f>
        <v>RD Congo</v>
      </c>
      <c r="M1316" s="21" t="str">
        <f>IFERROR(VLOOKUP(L1316,Setup_Team!$B:$C,2,FALSE), "TDB")</f>
        <v>COD</v>
      </c>
      <c r="N1316" s="21" t="str">
        <f>VLOOKUP($A1316,Location!$A:$J,9,FALSE)</f>
        <v>Zapopan</v>
      </c>
      <c r="O1316" s="21" t="str">
        <f>VLOOKUP($A1316,Location!$A:$J,10,FALSE)</f>
        <v>Estadio Akron</v>
      </c>
      <c r="P1316" s="27">
        <v>1</v>
      </c>
      <c r="Q1316" s="27">
        <v>1</v>
      </c>
      <c r="R1316" s="27" t="str">
        <f t="shared" si="121"/>
        <v>1-1</v>
      </c>
      <c r="S1316" s="21">
        <v>0</v>
      </c>
      <c r="T1316" s="20">
        <f>VLOOKUP($A1316,Database!$A:$Y,10,FALSE)</f>
        <v>77</v>
      </c>
      <c r="U1316" s="20">
        <f>VLOOKUP($A1316,Database!$A:$Y,11,FALSE)</f>
        <v>111</v>
      </c>
      <c r="V1316" s="20">
        <f>VLOOKUP($A1316,Database!$A:$Y,12,FALSE)</f>
        <v>123</v>
      </c>
      <c r="W1316" s="20" t="str">
        <f>VLOOKUP(A1316,Database!A:M,13,FALSE)</f>
        <v>Terminé</v>
      </c>
      <c r="X1316" s="20">
        <f>VLOOKUP($A1316,Database!$A:$Y,20,FALSE)</f>
        <v>1</v>
      </c>
      <c r="Y1316" s="20">
        <f>VLOOKUP($A1316,Database!$A:$Y,21,FALSE)</f>
        <v>0</v>
      </c>
      <c r="Z1316" s="20">
        <f t="shared" si="120"/>
        <v>0</v>
      </c>
      <c r="AA1316" s="20">
        <f t="shared" si="122"/>
        <v>0</v>
      </c>
      <c r="AB1316" s="20">
        <f t="shared" ca="1" si="123"/>
        <v>0</v>
      </c>
      <c r="AC1316" s="20">
        <f t="shared" ca="1" si="124"/>
        <v>0</v>
      </c>
      <c r="AD1316" s="20" t="str">
        <f ca="1">IF(AC1316=0,"",IF(OR(ISBLANK(P1316),ISBLANK(Q1316)),"",IF(ISBLANK(VLOOKUP(A1316,Database!A:AA,22,FALSE)),"",VLOOKUP(A1316,Database!A:AA,22,FALSE))))</f>
        <v/>
      </c>
      <c r="AE1316" s="20">
        <f ca="1">IFERROR(
   IF(
     OR(ISBLANK(P1316),ISBLANK(Q1316)),
     "",
     IF(
       AND(AB1316&lt;&gt;"",OR(W1316="Terminé",W1316="En cours")),
       VLOOKUP(AD1316,Setup_ScoreExactBonus!A:D,4,FALSE),
       0
     )),
  0)</f>
        <v>0</v>
      </c>
      <c r="AF1316" s="21">
        <f t="shared" ca="1" si="125"/>
        <v>0</v>
      </c>
      <c r="AG1316" s="21">
        <f ca="1">SUMIFS(AF$2:AF1316,D$2:D1316,D1316)</f>
        <v>1587</v>
      </c>
    </row>
    <row r="1317" spans="1:33" hidden="1" x14ac:dyDescent="0.35">
      <c r="A1317" s="21">
        <f>IF(ISBLANK(B1317),"",COUNTIF(B$2:B1317,B1317))-1</f>
        <v>48</v>
      </c>
      <c r="B1317" s="27">
        <v>20</v>
      </c>
      <c r="C1317" s="10">
        <f>VLOOKUP($A1317+IF($A1317=0,1,0),Database!$A:$Y,7,FALSE)</f>
        <v>46197.166666666664</v>
      </c>
      <c r="D1317" s="21" t="str">
        <f>VLOOKUP(Pronostics!$B1317,Setup_MPP!$A:$G,3,FALSE)</f>
        <v>Anis_MaFihache</v>
      </c>
      <c r="E1317" s="21" t="str">
        <f>VLOOKUP(Pronostics!$B1317,Setup_MPP!$A:$G,2,FALSE)</f>
        <v>Anis LEBIK</v>
      </c>
      <c r="F1317" s="21" t="str">
        <f>VLOOKUP($B1317,Setup_MPP!$A:$E,4,FALSE)</f>
        <v>#60DC8C</v>
      </c>
      <c r="G1317" s="21" t="str">
        <f>VLOOKUP($B1317,Setup_MPP!$A:$E,5,FALSE)</f>
        <v>#22A34F</v>
      </c>
      <c r="H1317" s="21" t="str">
        <f>IFERROR(IF(AND(A1317&gt;=1,A1317&lt;=104),VLOOKUP($A1317,Location!$A:$J,6,FALSE),IF(A1317=0,"Avant l'ouverture",IF(OR(A1317=105,A1317=106),"Bonus"))),"")</f>
        <v>Tour 2</v>
      </c>
      <c r="I1317" s="21" t="str">
        <f>IF(LEFT(H1317,4)="Tour",VLOOKUP(A1317,Database!$A:$C,3,FALSE),"")</f>
        <v>K</v>
      </c>
      <c r="J1317" s="21" t="str">
        <f>VLOOKUP($A1317,Location!$A:$J,7,FALSE)</f>
        <v>Colombie</v>
      </c>
      <c r="K1317" s="21" t="str">
        <f>IFERROR(VLOOKUP(J1317,Setup_Team!$B:$C,2,FALSE), "TDB")</f>
        <v>COL</v>
      </c>
      <c r="L1317" s="21" t="str">
        <f>VLOOKUP($A1317,Location!$A:$J,8,FALSE)</f>
        <v>RD Congo</v>
      </c>
      <c r="M1317" s="21" t="str">
        <f>IFERROR(VLOOKUP(L1317,Setup_Team!$B:$C,2,FALSE), "TDB")</f>
        <v>COD</v>
      </c>
      <c r="N1317" s="21" t="str">
        <f>VLOOKUP($A1317,Location!$A:$J,9,FALSE)</f>
        <v>Zapopan</v>
      </c>
      <c r="O1317" s="21" t="str">
        <f>VLOOKUP($A1317,Location!$A:$J,10,FALSE)</f>
        <v>Estadio Akron</v>
      </c>
      <c r="P1317" s="27">
        <v>2</v>
      </c>
      <c r="Q1317" s="27">
        <v>1</v>
      </c>
      <c r="R1317" s="27" t="str">
        <f t="shared" si="121"/>
        <v>2-1</v>
      </c>
      <c r="S1317" s="21">
        <v>0</v>
      </c>
      <c r="T1317" s="20">
        <f>VLOOKUP($A1317,Database!$A:$Y,10,FALSE)</f>
        <v>77</v>
      </c>
      <c r="U1317" s="20">
        <f>VLOOKUP($A1317,Database!$A:$Y,11,FALSE)</f>
        <v>111</v>
      </c>
      <c r="V1317" s="20">
        <f>VLOOKUP($A1317,Database!$A:$Y,12,FALSE)</f>
        <v>123</v>
      </c>
      <c r="W1317" s="20" t="str">
        <f>VLOOKUP(A1317,Database!A:M,13,FALSE)</f>
        <v>Terminé</v>
      </c>
      <c r="X1317" s="20">
        <f>VLOOKUP($A1317,Database!$A:$Y,20,FALSE)</f>
        <v>1</v>
      </c>
      <c r="Y1317" s="20">
        <f>VLOOKUP($A1317,Database!$A:$Y,21,FALSE)</f>
        <v>0</v>
      </c>
      <c r="Z1317" s="20">
        <f t="shared" si="120"/>
        <v>0</v>
      </c>
      <c r="AA1317" s="20">
        <f t="shared" si="122"/>
        <v>1</v>
      </c>
      <c r="AB1317" s="20">
        <f t="shared" ca="1" si="123"/>
        <v>77</v>
      </c>
      <c r="AC1317" s="20">
        <f t="shared" ca="1" si="124"/>
        <v>0</v>
      </c>
      <c r="AD1317" s="20" t="str">
        <f ca="1">IF(AC1317=0,"",IF(OR(ISBLANK(P1317),ISBLANK(Q1317)),"",IF(ISBLANK(VLOOKUP(A1317,Database!A:AA,22,FALSE)),"",VLOOKUP(A1317,Database!A:AA,22,FALSE))))</f>
        <v/>
      </c>
      <c r="AE1317" s="20">
        <f ca="1">IFERROR(
   IF(
     OR(ISBLANK(P1317),ISBLANK(Q1317)),
     "",
     IF(
       AND(AB1317&lt;&gt;"",OR(W1317="Terminé",W1317="En cours")),
       VLOOKUP(AD1317,Setup_ScoreExactBonus!A:D,4,FALSE),
       0
     )),
  0)</f>
        <v>0</v>
      </c>
      <c r="AF1317" s="21">
        <f t="shared" ca="1" si="125"/>
        <v>77</v>
      </c>
      <c r="AG1317" s="21">
        <f ca="1">SUMIFS(AF$2:AF1317,D$2:D1317,D1317)</f>
        <v>1877</v>
      </c>
    </row>
    <row r="1318" spans="1:33" hidden="1" x14ac:dyDescent="0.35">
      <c r="A1318" s="21">
        <f>IF(ISBLANK(B1318),"",COUNTIF(B$2:B1318,B1318))-1</f>
        <v>48</v>
      </c>
      <c r="B1318" s="27">
        <v>21</v>
      </c>
      <c r="C1318" s="10">
        <f>VLOOKUP($A1318+IF($A1318=0,1,0),Database!$A:$Y,7,FALSE)</f>
        <v>46197.166666666664</v>
      </c>
      <c r="D1318" s="21" t="str">
        <f>VLOOKUP(Pronostics!$B1318,Setup_MPP!$A:$G,3,FALSE)</f>
        <v>JUJULABOSS13</v>
      </c>
      <c r="E1318" s="21" t="str">
        <f>VLOOKUP(Pronostics!$B1318,Setup_MPP!$A:$G,2,FALSE)</f>
        <v>Julia BOUANAN</v>
      </c>
      <c r="F1318" s="21" t="str">
        <f>VLOOKUP($B1318,Setup_MPP!$A:$E,4,FALSE)</f>
        <v>#2FAEE0</v>
      </c>
      <c r="G1318" s="21" t="str">
        <f>VLOOKUP($B1318,Setup_MPP!$A:$E,5,FALSE)</f>
        <v>#BEA064</v>
      </c>
      <c r="H1318" s="21" t="str">
        <f>IFERROR(IF(AND(A1318&gt;=1,A1318&lt;=104),VLOOKUP($A1318,Location!$A:$J,6,FALSE),IF(A1318=0,"Avant l'ouverture",IF(OR(A1318=105,A1318=106),"Bonus"))),"")</f>
        <v>Tour 2</v>
      </c>
      <c r="I1318" s="21" t="str">
        <f>IF(LEFT(H1318,4)="Tour",VLOOKUP(A1318,Database!$A:$C,3,FALSE),"")</f>
        <v>K</v>
      </c>
      <c r="J1318" s="21" t="str">
        <f>VLOOKUP($A1318,Location!$A:$J,7,FALSE)</f>
        <v>Colombie</v>
      </c>
      <c r="K1318" s="21" t="str">
        <f>IFERROR(VLOOKUP(J1318,Setup_Team!$B:$C,2,FALSE), "TDB")</f>
        <v>COL</v>
      </c>
      <c r="L1318" s="21" t="str">
        <f>VLOOKUP($A1318,Location!$A:$J,8,FALSE)</f>
        <v>RD Congo</v>
      </c>
      <c r="M1318" s="21" t="str">
        <f>IFERROR(VLOOKUP(L1318,Setup_Team!$B:$C,2,FALSE), "TDB")</f>
        <v>COD</v>
      </c>
      <c r="N1318" s="21" t="str">
        <f>VLOOKUP($A1318,Location!$A:$J,9,FALSE)</f>
        <v>Zapopan</v>
      </c>
      <c r="O1318" s="21" t="str">
        <f>VLOOKUP($A1318,Location!$A:$J,10,FALSE)</f>
        <v>Estadio Akron</v>
      </c>
      <c r="P1318" s="27">
        <v>3</v>
      </c>
      <c r="Q1318" s="27">
        <v>2</v>
      </c>
      <c r="R1318" s="27" t="str">
        <f t="shared" si="121"/>
        <v>3-2</v>
      </c>
      <c r="S1318" s="21">
        <v>0</v>
      </c>
      <c r="T1318" s="20">
        <f>VLOOKUP($A1318,Database!$A:$Y,10,FALSE)</f>
        <v>77</v>
      </c>
      <c r="U1318" s="20">
        <f>VLOOKUP($A1318,Database!$A:$Y,11,FALSE)</f>
        <v>111</v>
      </c>
      <c r="V1318" s="20">
        <f>VLOOKUP($A1318,Database!$A:$Y,12,FALSE)</f>
        <v>123</v>
      </c>
      <c r="W1318" s="20" t="str">
        <f>VLOOKUP(A1318,Database!A:M,13,FALSE)</f>
        <v>Terminé</v>
      </c>
      <c r="X1318" s="20">
        <f>VLOOKUP($A1318,Database!$A:$Y,20,FALSE)</f>
        <v>1</v>
      </c>
      <c r="Y1318" s="20">
        <f>VLOOKUP($A1318,Database!$A:$Y,21,FALSE)</f>
        <v>0</v>
      </c>
      <c r="Z1318" s="20">
        <f t="shared" si="120"/>
        <v>0</v>
      </c>
      <c r="AA1318" s="20">
        <f t="shared" si="122"/>
        <v>1</v>
      </c>
      <c r="AB1318" s="20">
        <f t="shared" ca="1" si="123"/>
        <v>77</v>
      </c>
      <c r="AC1318" s="20">
        <f t="shared" ca="1" si="124"/>
        <v>0</v>
      </c>
      <c r="AD1318" s="20" t="str">
        <f ca="1">IF(AC1318=0,"",IF(OR(ISBLANK(P1318),ISBLANK(Q1318)),"",IF(ISBLANK(VLOOKUP(A1318,Database!A:AA,22,FALSE)),"",VLOOKUP(A1318,Database!A:AA,22,FALSE))))</f>
        <v/>
      </c>
      <c r="AE1318" s="20">
        <f ca="1">IFERROR(
   IF(
     OR(ISBLANK(P1318),ISBLANK(Q1318)),
     "",
     IF(
       AND(AB1318&lt;&gt;"",OR(W1318="Terminé",W1318="En cours")),
       VLOOKUP(AD1318,Setup_ScoreExactBonus!A:D,4,FALSE),
       0
     )),
  0)</f>
        <v>0</v>
      </c>
      <c r="AF1318" s="21">
        <f t="shared" ca="1" si="125"/>
        <v>77</v>
      </c>
      <c r="AG1318" s="21">
        <f ca="1">SUMIFS(AF$2:AF1318,D$2:D1318,D1318)</f>
        <v>1597</v>
      </c>
    </row>
    <row r="1319" spans="1:33" hidden="1" x14ac:dyDescent="0.35">
      <c r="A1319" s="21">
        <f>IF(ISBLANK(B1319),"",COUNTIF(B$2:B1319,B1319))-1</f>
        <v>48</v>
      </c>
      <c r="B1319" s="27">
        <v>22</v>
      </c>
      <c r="C1319" s="10">
        <f>VLOOKUP($A1319+IF($A1319=0,1,0),Database!$A:$Y,7,FALSE)</f>
        <v>46197.166666666664</v>
      </c>
      <c r="D1319" s="21" t="str">
        <f>VLOOKUP(Pronostics!$B1319,Setup_MPP!$A:$G,3,FALSE)</f>
        <v>Jujumsrd</v>
      </c>
      <c r="E1319" s="21" t="str">
        <f>VLOOKUP(Pronostics!$B1319,Setup_MPP!$A:$G,2,FALSE)</f>
        <v>Julie Mansard</v>
      </c>
      <c r="F1319" s="21" t="str">
        <f>VLOOKUP($B1319,Setup_MPP!$A:$E,4,FALSE)</f>
        <v>#41DEF0</v>
      </c>
      <c r="G1319" s="21" t="str">
        <f>VLOOKUP($B1319,Setup_MPP!$A:$E,5,FALSE)</f>
        <v>#0BA6B7</v>
      </c>
      <c r="H1319" s="21" t="str">
        <f>IFERROR(IF(AND(A1319&gt;=1,A1319&lt;=104),VLOOKUP($A1319,Location!$A:$J,6,FALSE),IF(A1319=0,"Avant l'ouverture",IF(OR(A1319=105,A1319=106),"Bonus"))),"")</f>
        <v>Tour 2</v>
      </c>
      <c r="I1319" s="21" t="str">
        <f>IF(LEFT(H1319,4)="Tour",VLOOKUP(A1319,Database!$A:$C,3,FALSE),"")</f>
        <v>K</v>
      </c>
      <c r="J1319" s="21" t="str">
        <f>VLOOKUP($A1319,Location!$A:$J,7,FALSE)</f>
        <v>Colombie</v>
      </c>
      <c r="K1319" s="21" t="str">
        <f>IFERROR(VLOOKUP(J1319,Setup_Team!$B:$C,2,FALSE), "TDB")</f>
        <v>COL</v>
      </c>
      <c r="L1319" s="21" t="str">
        <f>VLOOKUP($A1319,Location!$A:$J,8,FALSE)</f>
        <v>RD Congo</v>
      </c>
      <c r="M1319" s="21" t="str">
        <f>IFERROR(VLOOKUP(L1319,Setup_Team!$B:$C,2,FALSE), "TDB")</f>
        <v>COD</v>
      </c>
      <c r="N1319" s="21" t="str">
        <f>VLOOKUP($A1319,Location!$A:$J,9,FALSE)</f>
        <v>Zapopan</v>
      </c>
      <c r="O1319" s="21" t="str">
        <f>VLOOKUP($A1319,Location!$A:$J,10,FALSE)</f>
        <v>Estadio Akron</v>
      </c>
      <c r="P1319" s="27">
        <v>0</v>
      </c>
      <c r="Q1319" s="27">
        <v>0</v>
      </c>
      <c r="R1319" s="27" t="str">
        <f t="shared" si="121"/>
        <v>0-0</v>
      </c>
      <c r="S1319" s="21">
        <v>0</v>
      </c>
      <c r="T1319" s="20">
        <f>VLOOKUP($A1319,Database!$A:$Y,10,FALSE)</f>
        <v>77</v>
      </c>
      <c r="U1319" s="20">
        <f>VLOOKUP($A1319,Database!$A:$Y,11,FALSE)</f>
        <v>111</v>
      </c>
      <c r="V1319" s="20">
        <f>VLOOKUP($A1319,Database!$A:$Y,12,FALSE)</f>
        <v>123</v>
      </c>
      <c r="W1319" s="20" t="str">
        <f>VLOOKUP(A1319,Database!A:M,13,FALSE)</f>
        <v>Terminé</v>
      </c>
      <c r="X1319" s="20">
        <f>VLOOKUP($A1319,Database!$A:$Y,20,FALSE)</f>
        <v>1</v>
      </c>
      <c r="Y1319" s="20">
        <f>VLOOKUP($A1319,Database!$A:$Y,21,FALSE)</f>
        <v>0</v>
      </c>
      <c r="Z1319" s="20">
        <f t="shared" si="120"/>
        <v>0</v>
      </c>
      <c r="AA1319" s="20">
        <f t="shared" si="122"/>
        <v>0</v>
      </c>
      <c r="AB1319" s="20">
        <f t="shared" ca="1" si="123"/>
        <v>0</v>
      </c>
      <c r="AC1319" s="20">
        <f t="shared" ca="1" si="124"/>
        <v>0</v>
      </c>
      <c r="AD1319" s="20" t="str">
        <f ca="1">IF(AC1319=0,"",IF(OR(ISBLANK(P1319),ISBLANK(Q1319)),"",IF(ISBLANK(VLOOKUP(A1319,Database!A:AA,22,FALSE)),"",VLOOKUP(A1319,Database!A:AA,22,FALSE))))</f>
        <v/>
      </c>
      <c r="AE1319" s="20">
        <f ca="1">IFERROR(
   IF(
     OR(ISBLANK(P1319),ISBLANK(Q1319)),
     "",
     IF(
       AND(AB1319&lt;&gt;"",OR(W1319="Terminé",W1319="En cours")),
       VLOOKUP(AD1319,Setup_ScoreExactBonus!A:D,4,FALSE),
       0
     )),
  0)</f>
        <v>0</v>
      </c>
      <c r="AF1319" s="21">
        <f t="shared" ca="1" si="125"/>
        <v>0</v>
      </c>
      <c r="AG1319" s="21">
        <f ca="1">SUMIFS(AF$2:AF1319,D$2:D1319,D1319)</f>
        <v>1446</v>
      </c>
    </row>
    <row r="1320" spans="1:33" hidden="1" x14ac:dyDescent="0.35">
      <c r="A1320" s="21">
        <f>IF(ISBLANK(B1320),"",COUNTIF(B$2:B1320,B1320))-1</f>
        <v>48</v>
      </c>
      <c r="B1320" s="27">
        <v>23</v>
      </c>
      <c r="C1320" s="10">
        <f>VLOOKUP($A1320+IF($A1320=0,1,0),Database!$A:$Y,7,FALSE)</f>
        <v>46197.166666666664</v>
      </c>
      <c r="D1320" s="21" t="str">
        <f>VLOOKUP(Pronostics!$B1320,Setup_MPP!$A:$G,3,FALSE)</f>
        <v>DJUDJUPRONO</v>
      </c>
      <c r="E1320" s="21" t="str">
        <f>VLOOKUP(Pronostics!$B1320,Setup_MPP!$A:$G,2,FALSE)</f>
        <v>Juliette</v>
      </c>
      <c r="F1320" s="21" t="str">
        <f>VLOOKUP($B1320,Setup_MPP!$A:$E,4,FALSE)</f>
        <v>#F2A2A2</v>
      </c>
      <c r="G1320" s="21" t="str">
        <f>VLOOKUP($B1320,Setup_MPP!$A:$E,5,FALSE)</f>
        <v>#C25D5D</v>
      </c>
      <c r="H1320" s="21" t="str">
        <f>IFERROR(IF(AND(A1320&gt;=1,A1320&lt;=104),VLOOKUP($A1320,Location!$A:$J,6,FALSE),IF(A1320=0,"Avant l'ouverture",IF(OR(A1320=105,A1320=106),"Bonus"))),"")</f>
        <v>Tour 2</v>
      </c>
      <c r="I1320" s="21" t="str">
        <f>IF(LEFT(H1320,4)="Tour",VLOOKUP(A1320,Database!$A:$C,3,FALSE),"")</f>
        <v>K</v>
      </c>
      <c r="J1320" s="21" t="str">
        <f>VLOOKUP($A1320,Location!$A:$J,7,FALSE)</f>
        <v>Colombie</v>
      </c>
      <c r="K1320" s="21" t="str">
        <f>IFERROR(VLOOKUP(J1320,Setup_Team!$B:$C,2,FALSE), "TDB")</f>
        <v>COL</v>
      </c>
      <c r="L1320" s="21" t="str">
        <f>VLOOKUP($A1320,Location!$A:$J,8,FALSE)</f>
        <v>RD Congo</v>
      </c>
      <c r="M1320" s="21" t="str">
        <f>IFERROR(VLOOKUP(L1320,Setup_Team!$B:$C,2,FALSE), "TDB")</f>
        <v>COD</v>
      </c>
      <c r="N1320" s="21" t="str">
        <f>VLOOKUP($A1320,Location!$A:$J,9,FALSE)</f>
        <v>Zapopan</v>
      </c>
      <c r="O1320" s="21" t="str">
        <f>VLOOKUP($A1320,Location!$A:$J,10,FALSE)</f>
        <v>Estadio Akron</v>
      </c>
      <c r="P1320" s="27">
        <v>3</v>
      </c>
      <c r="Q1320" s="27">
        <v>2</v>
      </c>
      <c r="R1320" s="27" t="str">
        <f t="shared" si="121"/>
        <v>3-2</v>
      </c>
      <c r="S1320" s="21">
        <v>0</v>
      </c>
      <c r="T1320" s="20">
        <f>VLOOKUP($A1320,Database!$A:$Y,10,FALSE)</f>
        <v>77</v>
      </c>
      <c r="U1320" s="20">
        <f>VLOOKUP($A1320,Database!$A:$Y,11,FALSE)</f>
        <v>111</v>
      </c>
      <c r="V1320" s="20">
        <f>VLOOKUP($A1320,Database!$A:$Y,12,FALSE)</f>
        <v>123</v>
      </c>
      <c r="W1320" s="20" t="str">
        <f>VLOOKUP(A1320,Database!A:M,13,FALSE)</f>
        <v>Terminé</v>
      </c>
      <c r="X1320" s="20">
        <f>VLOOKUP($A1320,Database!$A:$Y,20,FALSE)</f>
        <v>1</v>
      </c>
      <c r="Y1320" s="20">
        <f>VLOOKUP($A1320,Database!$A:$Y,21,FALSE)</f>
        <v>0</v>
      </c>
      <c r="Z1320" s="20">
        <f t="shared" si="120"/>
        <v>0</v>
      </c>
      <c r="AA1320" s="20">
        <f t="shared" si="122"/>
        <v>1</v>
      </c>
      <c r="AB1320" s="20">
        <f t="shared" ca="1" si="123"/>
        <v>77</v>
      </c>
      <c r="AC1320" s="20">
        <f t="shared" ca="1" si="124"/>
        <v>0</v>
      </c>
      <c r="AD1320" s="20" t="str">
        <f ca="1">IF(AC1320=0,"",IF(OR(ISBLANK(P1320),ISBLANK(Q1320)),"",IF(ISBLANK(VLOOKUP(A1320,Database!A:AA,22,FALSE)),"",VLOOKUP(A1320,Database!A:AA,22,FALSE))))</f>
        <v/>
      </c>
      <c r="AE1320" s="20">
        <f ca="1">IFERROR(
   IF(
     OR(ISBLANK(P1320),ISBLANK(Q1320)),
     "",
     IF(
       AND(AB1320&lt;&gt;"",OR(W1320="Terminé",W1320="En cours")),
       VLOOKUP(AD1320,Setup_ScoreExactBonus!A:D,4,FALSE),
       0
     )),
  0)</f>
        <v>0</v>
      </c>
      <c r="AF1320" s="21">
        <f t="shared" ca="1" si="125"/>
        <v>77</v>
      </c>
      <c r="AG1320" s="21">
        <f ca="1">SUMIFS(AF$2:AF1320,D$2:D1320,D1320)</f>
        <v>1343</v>
      </c>
    </row>
    <row r="1321" spans="1:33" hidden="1" x14ac:dyDescent="0.35">
      <c r="A1321" s="21">
        <f>IF(ISBLANK(B1321),"",COUNTIF(B$2:B1321,B1321))-1</f>
        <v>48</v>
      </c>
      <c r="B1321" s="27">
        <v>24</v>
      </c>
      <c r="C1321" s="10">
        <f>VLOOKUP($A1321+IF($A1321=0,1,0),Database!$A:$Y,7,FALSE)</f>
        <v>46197.166666666664</v>
      </c>
      <c r="D1321" s="21" t="str">
        <f>VLOOKUP(Pronostics!$B1321,Setup_MPP!$A:$G,3,FALSE)</f>
        <v>Samyaaaaaaaaaa</v>
      </c>
      <c r="E1321" s="21" t="str">
        <f>VLOOKUP(Pronostics!$B1321,Setup_MPP!$A:$G,2,FALSE)</f>
        <v>Samya ALAOUI</v>
      </c>
      <c r="F1321" s="21" t="str">
        <f>VLOOKUP($B1321,Setup_MPP!$A:$E,4,FALSE)</f>
        <v>#A2F2C7</v>
      </c>
      <c r="G1321" s="21" t="str">
        <f>VLOOKUP($B1321,Setup_MPP!$A:$E,5,FALSE)</f>
        <v>#5DC18C</v>
      </c>
      <c r="H1321" s="21" t="str">
        <f>IFERROR(IF(AND(A1321&gt;=1,A1321&lt;=104),VLOOKUP($A1321,Location!$A:$J,6,FALSE),IF(A1321=0,"Avant l'ouverture",IF(OR(A1321=105,A1321=106),"Bonus"))),"")</f>
        <v>Tour 2</v>
      </c>
      <c r="I1321" s="21" t="str">
        <f>IF(LEFT(H1321,4)="Tour",VLOOKUP(A1321,Database!$A:$C,3,FALSE),"")</f>
        <v>K</v>
      </c>
      <c r="J1321" s="21" t="str">
        <f>VLOOKUP($A1321,Location!$A:$J,7,FALSE)</f>
        <v>Colombie</v>
      </c>
      <c r="K1321" s="21" t="str">
        <f>IFERROR(VLOOKUP(J1321,Setup_Team!$B:$C,2,FALSE), "TDB")</f>
        <v>COL</v>
      </c>
      <c r="L1321" s="21" t="str">
        <f>VLOOKUP($A1321,Location!$A:$J,8,FALSE)</f>
        <v>RD Congo</v>
      </c>
      <c r="M1321" s="21" t="str">
        <f>IFERROR(VLOOKUP(L1321,Setup_Team!$B:$C,2,FALSE), "TDB")</f>
        <v>COD</v>
      </c>
      <c r="N1321" s="21" t="str">
        <f>VLOOKUP($A1321,Location!$A:$J,9,FALSE)</f>
        <v>Zapopan</v>
      </c>
      <c r="O1321" s="21" t="str">
        <f>VLOOKUP($A1321,Location!$A:$J,10,FALSE)</f>
        <v>Estadio Akron</v>
      </c>
      <c r="P1321" s="27">
        <v>1</v>
      </c>
      <c r="Q1321" s="27">
        <v>1</v>
      </c>
      <c r="R1321" s="27" t="str">
        <f t="shared" si="121"/>
        <v>1-1</v>
      </c>
      <c r="S1321" s="21">
        <v>0</v>
      </c>
      <c r="T1321" s="20">
        <f>VLOOKUP($A1321,Database!$A:$Y,10,FALSE)</f>
        <v>77</v>
      </c>
      <c r="U1321" s="20">
        <f>VLOOKUP($A1321,Database!$A:$Y,11,FALSE)</f>
        <v>111</v>
      </c>
      <c r="V1321" s="20">
        <f>VLOOKUP($A1321,Database!$A:$Y,12,FALSE)</f>
        <v>123</v>
      </c>
      <c r="W1321" s="20" t="str">
        <f>VLOOKUP(A1321,Database!A:M,13,FALSE)</f>
        <v>Terminé</v>
      </c>
      <c r="X1321" s="20">
        <f>VLOOKUP($A1321,Database!$A:$Y,20,FALSE)</f>
        <v>1</v>
      </c>
      <c r="Y1321" s="20">
        <f>VLOOKUP($A1321,Database!$A:$Y,21,FALSE)</f>
        <v>0</v>
      </c>
      <c r="Z1321" s="20">
        <f t="shared" si="120"/>
        <v>0</v>
      </c>
      <c r="AA1321" s="20">
        <f t="shared" si="122"/>
        <v>0</v>
      </c>
      <c r="AB1321" s="20">
        <f t="shared" ca="1" si="123"/>
        <v>0</v>
      </c>
      <c r="AC1321" s="20">
        <f t="shared" ca="1" si="124"/>
        <v>0</v>
      </c>
      <c r="AD1321" s="20" t="str">
        <f ca="1">IF(AC1321=0,"",IF(OR(ISBLANK(P1321),ISBLANK(Q1321)),"",IF(ISBLANK(VLOOKUP(A1321,Database!A:AA,22,FALSE)),"",VLOOKUP(A1321,Database!A:AA,22,FALSE))))</f>
        <v/>
      </c>
      <c r="AE1321" s="20">
        <f ca="1">IFERROR(
   IF(
     OR(ISBLANK(P1321),ISBLANK(Q1321)),
     "",
     IF(
       AND(AB1321&lt;&gt;"",OR(W1321="Terminé",W1321="En cours")),
       VLOOKUP(AD1321,Setup_ScoreExactBonus!A:D,4,FALSE),
       0
     )),
  0)</f>
        <v>0</v>
      </c>
      <c r="AF1321" s="21">
        <f t="shared" ca="1" si="125"/>
        <v>0</v>
      </c>
      <c r="AG1321" s="21">
        <f ca="1">SUMIFS(AF$2:AF1321,D$2:D1321,D1321)</f>
        <v>1914</v>
      </c>
    </row>
    <row r="1322" spans="1:33" hidden="1" x14ac:dyDescent="0.35">
      <c r="A1322" s="21">
        <f>IF(ISBLANK(B1322),"",COUNTIF(B$2:B1322,B1322))-1</f>
        <v>48</v>
      </c>
      <c r="B1322" s="27">
        <v>25</v>
      </c>
      <c r="C1322" s="10">
        <f>VLOOKUP($A1322+IF($A1322=0,1,0),Database!$A:$Y,7,FALSE)</f>
        <v>46197.166666666664</v>
      </c>
      <c r="D1322" s="21" t="str">
        <f>VLOOKUP(Pronostics!$B1322,Setup_MPP!$A:$G,3,FALSE)</f>
        <v>leaw0808</v>
      </c>
      <c r="E1322" s="21" t="str">
        <f>VLOOKUP(Pronostics!$B1322,Setup_MPP!$A:$G,2,FALSE)</f>
        <v>Léa WALOCQ</v>
      </c>
      <c r="F1322" s="21" t="str">
        <f>VLOOKUP($B1322,Setup_MPP!$A:$E,4,FALSE)</f>
        <v>#D1B9EB</v>
      </c>
      <c r="G1322" s="21" t="str">
        <f>VLOOKUP($B1322,Setup_MPP!$A:$E,5,FALSE)</f>
        <v>#B58BC7</v>
      </c>
      <c r="H1322" s="21" t="str">
        <f>IFERROR(IF(AND(A1322&gt;=1,A1322&lt;=104),VLOOKUP($A1322,Location!$A:$J,6,FALSE),IF(A1322=0,"Avant l'ouverture",IF(OR(A1322=105,A1322=106),"Bonus"))),"")</f>
        <v>Tour 2</v>
      </c>
      <c r="I1322" s="21" t="str">
        <f>IF(LEFT(H1322,4)="Tour",VLOOKUP(A1322,Database!$A:$C,3,FALSE),"")</f>
        <v>K</v>
      </c>
      <c r="J1322" s="21" t="str">
        <f>VLOOKUP($A1322,Location!$A:$J,7,FALSE)</f>
        <v>Colombie</v>
      </c>
      <c r="K1322" s="21" t="str">
        <f>IFERROR(VLOOKUP(J1322,Setup_Team!$B:$C,2,FALSE), "TDB")</f>
        <v>COL</v>
      </c>
      <c r="L1322" s="21" t="str">
        <f>VLOOKUP($A1322,Location!$A:$J,8,FALSE)</f>
        <v>RD Congo</v>
      </c>
      <c r="M1322" s="21" t="str">
        <f>IFERROR(VLOOKUP(L1322,Setup_Team!$B:$C,2,FALSE), "TDB")</f>
        <v>COD</v>
      </c>
      <c r="N1322" s="21" t="str">
        <f>VLOOKUP($A1322,Location!$A:$J,9,FALSE)</f>
        <v>Zapopan</v>
      </c>
      <c r="O1322" s="21" t="str">
        <f>VLOOKUP($A1322,Location!$A:$J,10,FALSE)</f>
        <v>Estadio Akron</v>
      </c>
      <c r="P1322" s="27">
        <v>2</v>
      </c>
      <c r="Q1322" s="27">
        <v>2</v>
      </c>
      <c r="R1322" s="27" t="str">
        <f t="shared" si="121"/>
        <v>2-2</v>
      </c>
      <c r="S1322" s="21">
        <v>0</v>
      </c>
      <c r="T1322" s="20">
        <f>VLOOKUP($A1322,Database!$A:$Y,10,FALSE)</f>
        <v>77</v>
      </c>
      <c r="U1322" s="20">
        <f>VLOOKUP($A1322,Database!$A:$Y,11,FALSE)</f>
        <v>111</v>
      </c>
      <c r="V1322" s="20">
        <f>VLOOKUP($A1322,Database!$A:$Y,12,FALSE)</f>
        <v>123</v>
      </c>
      <c r="W1322" s="20" t="str">
        <f>VLOOKUP(A1322,Database!A:M,13,FALSE)</f>
        <v>Terminé</v>
      </c>
      <c r="X1322" s="20">
        <f>VLOOKUP($A1322,Database!$A:$Y,20,FALSE)</f>
        <v>1</v>
      </c>
      <c r="Y1322" s="20">
        <f>VLOOKUP($A1322,Database!$A:$Y,21,FALSE)</f>
        <v>0</v>
      </c>
      <c r="Z1322" s="20">
        <f t="shared" si="120"/>
        <v>0</v>
      </c>
      <c r="AA1322" s="20">
        <f t="shared" si="122"/>
        <v>0</v>
      </c>
      <c r="AB1322" s="20">
        <f t="shared" ca="1" si="123"/>
        <v>0</v>
      </c>
      <c r="AC1322" s="20">
        <f t="shared" ca="1" si="124"/>
        <v>0</v>
      </c>
      <c r="AD1322" s="20" t="str">
        <f ca="1">IF(AC1322=0,"",IF(OR(ISBLANK(P1322),ISBLANK(Q1322)),"",IF(ISBLANK(VLOOKUP(A1322,Database!A:AA,22,FALSE)),"",VLOOKUP(A1322,Database!A:AA,22,FALSE))))</f>
        <v/>
      </c>
      <c r="AE1322" s="20">
        <f ca="1">IFERROR(
   IF(
     OR(ISBLANK(P1322),ISBLANK(Q1322)),
     "",
     IF(
       AND(AB1322&lt;&gt;"",OR(W1322="Terminé",W1322="En cours")),
       VLOOKUP(AD1322,Setup_ScoreExactBonus!A:D,4,FALSE),
       0
     )),
  0)</f>
        <v>0</v>
      </c>
      <c r="AF1322" s="21">
        <f t="shared" ca="1" si="125"/>
        <v>0</v>
      </c>
      <c r="AG1322" s="21">
        <f ca="1">SUMIFS(AF$2:AF1322,D$2:D1322,D1322)</f>
        <v>1740</v>
      </c>
    </row>
    <row r="1323" spans="1:33" hidden="1" x14ac:dyDescent="0.35">
      <c r="A1323" s="21">
        <f>IF(ISBLANK(B1323),"",COUNTIF(B$2:B1323,B1323))-1</f>
        <v>48</v>
      </c>
      <c r="B1323" s="27">
        <v>26</v>
      </c>
      <c r="C1323" s="10">
        <v>46184.875</v>
      </c>
      <c r="D1323" s="21" t="str">
        <f>VLOOKUP(Pronostics!$B1323,Setup_MPP!$A:$G,3,FALSE)</f>
        <v>Mohamad#5GGG1</v>
      </c>
      <c r="E1323" s="21" t="str">
        <f>VLOOKUP(Pronostics!$B1323,Setup_MPP!$A:$G,2,FALSE)</f>
        <v>Mohamad EL KAWAS</v>
      </c>
      <c r="F1323" s="21" t="str">
        <f>VLOOKUP($B1323,Setup_MPP!$A:$E,4,FALSE)</f>
        <v>#EB8787</v>
      </c>
      <c r="G1323" s="21" t="str">
        <f>VLOOKUP($B1323,Setup_MPP!$A:$E,5,FALSE)</f>
        <v>#368E2C</v>
      </c>
      <c r="H1323" s="21" t="str">
        <f>IFERROR(IF(AND(A1323&gt;=1,A1323&lt;=104),VLOOKUP($A1323,Location!$A:$J,6,FALSE),IF(A1323=0,"Avant l'ouverture",IF(OR(A1323=105,A1323=106),"Bonus"))),"")</f>
        <v>Tour 2</v>
      </c>
      <c r="I1323" s="21" t="str">
        <f>IF(LEFT(H1323,4)="Tour",VLOOKUP(A1323,Database!$A:$C,3,FALSE),"")</f>
        <v>K</v>
      </c>
      <c r="J1323" s="21" t="str">
        <f>VLOOKUP($A1323,Location!$A:$J,7,FALSE)</f>
        <v>Colombie</v>
      </c>
      <c r="K1323" s="21" t="str">
        <f>IFERROR(VLOOKUP(J1323,Setup_Team!$B:$C,2,FALSE), "TDB")</f>
        <v>COL</v>
      </c>
      <c r="L1323" s="21" t="str">
        <f>VLOOKUP($A1323,Location!$A:$J,8,FALSE)</f>
        <v>RD Congo</v>
      </c>
      <c r="M1323" s="21" t="str">
        <f>IFERROR(VLOOKUP(L1323,Setup_Team!$B:$C,2,FALSE), "TDB")</f>
        <v>COD</v>
      </c>
      <c r="P1323" s="21">
        <v>3</v>
      </c>
      <c r="Q1323" s="21">
        <v>1</v>
      </c>
      <c r="R1323" s="27" t="str">
        <f t="shared" si="121"/>
        <v>3-1</v>
      </c>
      <c r="S1323" s="21">
        <v>0</v>
      </c>
      <c r="T1323" s="20">
        <f>VLOOKUP($A1323,Database!$A:$Y,10,FALSE)</f>
        <v>77</v>
      </c>
      <c r="U1323" s="20">
        <f>VLOOKUP($A1323,Database!$A:$Y,11,FALSE)</f>
        <v>111</v>
      </c>
      <c r="V1323" s="20">
        <f>VLOOKUP($A1323,Database!$A:$Y,12,FALSE)</f>
        <v>123</v>
      </c>
      <c r="W1323" s="20" t="str">
        <f>VLOOKUP(A1323,Database!A:M,13,FALSE)</f>
        <v>Terminé</v>
      </c>
      <c r="X1323" s="20">
        <f>VLOOKUP($A1323,Database!$A:$Y,20,FALSE)</f>
        <v>1</v>
      </c>
      <c r="Y1323" s="20">
        <f>VLOOKUP($A1323,Database!$A:$Y,21,FALSE)</f>
        <v>0</v>
      </c>
      <c r="Z1323" s="20">
        <f t="shared" si="120"/>
        <v>0</v>
      </c>
      <c r="AA1323" s="20">
        <f t="shared" si="122"/>
        <v>1</v>
      </c>
      <c r="AB1323" s="20">
        <f t="shared" ca="1" si="123"/>
        <v>77</v>
      </c>
      <c r="AC1323" s="20">
        <f t="shared" ca="1" si="124"/>
        <v>0</v>
      </c>
      <c r="AD1323" s="20" t="str">
        <f ca="1">IF(AC1323=0,"",IF(OR(ISBLANK(P1323),ISBLANK(Q1323)),"",IF(ISBLANK(VLOOKUP(A1323,Database!A:AA,22,FALSE)),"",VLOOKUP(A1323,Database!A:AA,22,FALSE))))</f>
        <v/>
      </c>
      <c r="AE1323" s="20">
        <f ca="1">IFERROR(
   IF(
     OR(ISBLANK(P1323),ISBLANK(Q1323)),
     "",
     IF(
       AND(AB1323&lt;&gt;"",OR(W1323="Terminé",W1323="En cours")),
       VLOOKUP(AD1323,Setup_ScoreExactBonus!A:D,4,FALSE),
       0
     )),
  0)</f>
        <v>0</v>
      </c>
      <c r="AF1323" s="21">
        <f t="shared" ca="1" si="125"/>
        <v>77</v>
      </c>
      <c r="AG1323" s="21">
        <f ca="1">SUMIFS(AF$2:AF1323,D$2:D1323,D1323)</f>
        <v>1243</v>
      </c>
    </row>
    <row r="1324" spans="1:33" hidden="1" x14ac:dyDescent="0.35">
      <c r="A1324" s="21">
        <f>IF(ISBLANK(B1324),"",COUNTIF(B$2:B1324,B1324))-1</f>
        <v>48</v>
      </c>
      <c r="B1324" s="27">
        <v>27</v>
      </c>
      <c r="C1324" s="10">
        <f>VLOOKUP($A1324+IF($A1324=0,1,0),Database!$A:$Y,7,FALSE)</f>
        <v>46197.166666666664</v>
      </c>
      <c r="D1324" s="21" t="str">
        <f>VLOOKUP(Pronostics!$B1324,Setup_MPP!$A:$G,3,FALSE)</f>
        <v>maryemkappa</v>
      </c>
      <c r="E1324" s="21" t="str">
        <f>VLOOKUP(Pronostics!$B1324,Setup_MPP!$A:$G,2,FALSE)</f>
        <v>Maryem GUIZANI</v>
      </c>
      <c r="F1324" s="21" t="str">
        <f>VLOOKUP($B1324,Setup_MPP!$A:$E,4,FALSE)</f>
        <v>#BCA2F4</v>
      </c>
      <c r="G1324" s="21" t="str">
        <f>VLOOKUP($B1324,Setup_MPP!$A:$E,5,FALSE)</f>
        <v>#6D3DD5</v>
      </c>
      <c r="H1324" s="21" t="str">
        <f>IFERROR(IF(AND(A1324&gt;=1,A1324&lt;=104),VLOOKUP($A1324,Location!$A:$J,6,FALSE),IF(A1324=0,"Avant l'ouverture",IF(OR(A1324=105,A1324=106),"Bonus"))),"")</f>
        <v>Tour 2</v>
      </c>
      <c r="I1324" s="21" t="str">
        <f>IF(LEFT(H1324,4)="Tour",VLOOKUP(A1324,Database!$A:$C,3,FALSE),"")</f>
        <v>K</v>
      </c>
      <c r="J1324" s="21" t="str">
        <f>VLOOKUP($A1324,Location!$A:$J,7,FALSE)</f>
        <v>Colombie</v>
      </c>
      <c r="K1324" s="21" t="str">
        <f>IFERROR(VLOOKUP(J1324,Setup_Team!$B:$C,2,FALSE), "TDB")</f>
        <v>COL</v>
      </c>
      <c r="L1324" s="21" t="str">
        <f>VLOOKUP($A1324,Location!$A:$J,8,FALSE)</f>
        <v>RD Congo</v>
      </c>
      <c r="M1324" s="21" t="str">
        <f>IFERROR(VLOOKUP(L1324,Setup_Team!$B:$C,2,FALSE), "TDB")</f>
        <v>COD</v>
      </c>
      <c r="P1324" s="21">
        <v>1</v>
      </c>
      <c r="Q1324" s="21">
        <v>0</v>
      </c>
      <c r="R1324" s="27" t="str">
        <f t="shared" si="121"/>
        <v>1-0</v>
      </c>
      <c r="S1324" s="21">
        <v>0</v>
      </c>
      <c r="T1324" s="20">
        <f>VLOOKUP($A1324,Database!$A:$Y,10,FALSE)</f>
        <v>77</v>
      </c>
      <c r="U1324" s="20">
        <f>VLOOKUP($A1324,Database!$A:$Y,11,FALSE)</f>
        <v>111</v>
      </c>
      <c r="V1324" s="20">
        <f>VLOOKUP($A1324,Database!$A:$Y,12,FALSE)</f>
        <v>123</v>
      </c>
      <c r="W1324" s="20" t="str">
        <f>VLOOKUP(A1324,Database!A:M,13,FALSE)</f>
        <v>Terminé</v>
      </c>
      <c r="X1324" s="20">
        <f>VLOOKUP($A1324,Database!$A:$Y,20,FALSE)</f>
        <v>1</v>
      </c>
      <c r="Y1324" s="20">
        <f>VLOOKUP($A1324,Database!$A:$Y,21,FALSE)</f>
        <v>0</v>
      </c>
      <c r="Z1324" s="20">
        <f t="shared" si="120"/>
        <v>0</v>
      </c>
      <c r="AA1324" s="20">
        <f t="shared" si="122"/>
        <v>1</v>
      </c>
      <c r="AB1324" s="20">
        <f t="shared" ca="1" si="123"/>
        <v>77</v>
      </c>
      <c r="AC1324" s="20">
        <f t="shared" ca="1" si="124"/>
        <v>1</v>
      </c>
      <c r="AD1324" s="20" t="str">
        <f ca="1">IF(AC1324=0,"",IF(OR(ISBLANK(P1324),ISBLANK(Q1324)),"",IF(ISBLANK(VLOOKUP(A1324,Database!A:AA,22,FALSE)),"",VLOOKUP(A1324,Database!A:AA,22,FALSE))))</f>
        <v>Très rare</v>
      </c>
      <c r="AE1324" s="20">
        <f ca="1">IFERROR(
   IF(
     OR(ISBLANK(P1324),ISBLANK(Q1324)),
     "",
     IF(
       AND(AB1324&lt;&gt;"",OR(W1324="Terminé",W1324="En cours")),
       VLOOKUP(AD1324,Setup_ScoreExactBonus!A:D,4,FALSE),
       0
     )),
  0)</f>
        <v>50</v>
      </c>
      <c r="AF1324" s="21">
        <f t="shared" ca="1" si="125"/>
        <v>127</v>
      </c>
      <c r="AG1324" s="21">
        <f ca="1">SUMIFS(AF$2:AF1324,D$2:D1324,D1324)</f>
        <v>1010</v>
      </c>
    </row>
    <row r="1325" spans="1:33" hidden="1" x14ac:dyDescent="0.35">
      <c r="A1325" s="21">
        <f>IF(ISBLANK(B1325),"",COUNTIF(B$2:B1325,B1325))-1</f>
        <v>49</v>
      </c>
      <c r="B1325" s="27">
        <v>1</v>
      </c>
      <c r="C1325" s="10">
        <f>VLOOKUP($A1325+IF($A1325=0,1,0),Database!$A:$Y,7,FALSE)</f>
        <v>46197.875</v>
      </c>
      <c r="D1325" s="21" t="str">
        <f>VLOOKUP(Pronostics!$B1325,Setup_MPP!$A:$G,3,FALSE)</f>
        <v>_Nicolas_LM_</v>
      </c>
      <c r="E1325" s="21" t="str">
        <f>VLOOKUP(Pronostics!$B1325,Setup_MPP!$A:$G,2,FALSE)</f>
        <v>Nicolas LE MOUEL</v>
      </c>
      <c r="F1325" s="21" t="str">
        <f>VLOOKUP($B1325,Setup_MPP!$A:$E,4,FALSE)</f>
        <v>#F7C79D</v>
      </c>
      <c r="G1325" s="21" t="str">
        <f>VLOOKUP($B1325,Setup_MPP!$A:$E,5,FALSE)</f>
        <v>#FFBE85</v>
      </c>
      <c r="H1325" s="21" t="str">
        <f>IFERROR(IF(AND(A1325&gt;=1,A1325&lt;=104),VLOOKUP($A1325,Location!$A:$J,6,FALSE),IF(A1325=0,"Avant l'ouverture",IF(OR(A1325=105,A1325=106),"Bonus"))),"")</f>
        <v>Tour 3</v>
      </c>
      <c r="I1325" s="21" t="str">
        <f>IF(LEFT(H1325,4)="Tour",VLOOKUP(A1325,Database!$A:$C,3,FALSE),"")</f>
        <v>B</v>
      </c>
      <c r="J1325" s="21" t="str">
        <f>VLOOKUP($A1325,Location!$A:$J,7,FALSE)</f>
        <v>Suisse</v>
      </c>
      <c r="K1325" s="21" t="str">
        <f>IFERROR(VLOOKUP(J1325,Setup_Team!$B:$C,2,FALSE), "TDB")</f>
        <v>CHE</v>
      </c>
      <c r="L1325" s="21" t="str">
        <f>VLOOKUP($A1325,Location!$A:$J,8,FALSE)</f>
        <v>Canada</v>
      </c>
      <c r="M1325" s="21" t="str">
        <f>IFERROR(VLOOKUP(L1325,Setup_Team!$B:$C,2,FALSE), "TDB")</f>
        <v>CAN</v>
      </c>
      <c r="N1325" s="21" t="str">
        <f>VLOOKUP($A1325,Location!$A:$J,9,FALSE)</f>
        <v>Seattle</v>
      </c>
      <c r="O1325" s="21" t="str">
        <f>VLOOKUP($A1325,Location!$A:$J,10,FALSE)</f>
        <v>Lumen Field</v>
      </c>
      <c r="P1325" s="27">
        <v>1</v>
      </c>
      <c r="Q1325" s="27">
        <v>1</v>
      </c>
      <c r="R1325" s="27" t="str">
        <f t="shared" si="121"/>
        <v>1-1</v>
      </c>
      <c r="S1325" s="21">
        <v>0</v>
      </c>
      <c r="T1325" s="20">
        <f>VLOOKUP($A1325,Database!$A:$Y,10,FALSE)</f>
        <v>68</v>
      </c>
      <c r="U1325" s="20">
        <f>VLOOKUP($A1325,Database!$A:$Y,11,FALSE)</f>
        <v>106</v>
      </c>
      <c r="V1325" s="20">
        <f>VLOOKUP($A1325,Database!$A:$Y,12,FALSE)</f>
        <v>129</v>
      </c>
      <c r="W1325" s="20" t="str">
        <f>VLOOKUP(A1325,Database!A:M,13,FALSE)</f>
        <v>Terminé</v>
      </c>
      <c r="X1325" s="20">
        <f>VLOOKUP($A1325,Database!$A:$Y,20,FALSE)</f>
        <v>2</v>
      </c>
      <c r="Y1325" s="20">
        <f>VLOOKUP($A1325,Database!$A:$Y,21,FALSE)</f>
        <v>1</v>
      </c>
      <c r="Z1325" s="20">
        <f t="shared" si="120"/>
        <v>0</v>
      </c>
      <c r="AA1325" s="20">
        <f t="shared" si="122"/>
        <v>0</v>
      </c>
      <c r="AB1325" s="20">
        <f t="shared" ca="1" si="123"/>
        <v>0</v>
      </c>
      <c r="AC1325" s="20">
        <f t="shared" ca="1" si="124"/>
        <v>0</v>
      </c>
      <c r="AD1325" s="20" t="str">
        <f ca="1">IF(AC1325=0,"",IF(OR(ISBLANK(P1325),ISBLANK(Q1325)),"",IF(ISBLANK(VLOOKUP(A1325,Database!A:AA,22,FALSE)),"",VLOOKUP(A1325,Database!A:AA,22,FALSE))))</f>
        <v/>
      </c>
      <c r="AE1325" s="20">
        <f ca="1">IFERROR(
   IF(
     OR(ISBLANK(P1325),ISBLANK(Q1325)),
     "",
     IF(
       AND(AB1325&lt;&gt;"",OR(W1325="Terminé",W1325="En cours")),
       VLOOKUP(AD1325,Setup_ScoreExactBonus!A:D,4,FALSE),
       0
     )),
  0)</f>
        <v>0</v>
      </c>
      <c r="AF1325" s="21">
        <f t="shared" ca="1" si="125"/>
        <v>0</v>
      </c>
      <c r="AG1325" s="21">
        <f ca="1">SUMIFS(AF$2:AF1325,D$2:D1325,D1325)</f>
        <v>1767</v>
      </c>
    </row>
    <row r="1326" spans="1:33" hidden="1" x14ac:dyDescent="0.35">
      <c r="A1326" s="21">
        <f>IF(ISBLANK(B1326),"",COUNTIF(B$2:B1326,B1326))-1</f>
        <v>49</v>
      </c>
      <c r="B1326" s="27">
        <v>2</v>
      </c>
      <c r="C1326" s="10">
        <f>VLOOKUP($A1326+IF($A1326=0,1,0),Database!$A:$Y,7,FALSE)</f>
        <v>46197.875</v>
      </c>
      <c r="D1326" s="21" t="str">
        <f>VLOOKUP(Pronostics!$B1326,Setup_MPP!$A:$G,3,FALSE)</f>
        <v>leaelaz</v>
      </c>
      <c r="E1326" s="21" t="str">
        <f>VLOOKUP(Pronostics!$B1326,Setup_MPP!$A:$G,2,FALSE)</f>
        <v>Léa EL ASERY</v>
      </c>
      <c r="F1326" s="21" t="str">
        <f>VLOOKUP($B1326,Setup_MPP!$A:$E,4,FALSE)</f>
        <v>#FFBEBE</v>
      </c>
      <c r="G1326" s="21" t="str">
        <f>VLOOKUP($B1326,Setup_MPP!$A:$E,5,FALSE)</f>
        <v>#DF6868</v>
      </c>
      <c r="H1326" s="21" t="str">
        <f>IFERROR(IF(AND(A1326&gt;=1,A1326&lt;=104),VLOOKUP($A1326,Location!$A:$J,6,FALSE),IF(A1326=0,"Avant l'ouverture",IF(OR(A1326=105,A1326=106),"Bonus"))),"")</f>
        <v>Tour 3</v>
      </c>
      <c r="I1326" s="21" t="str">
        <f>IF(LEFT(H1326,4)="Tour",VLOOKUP(A1326,Database!$A:$C,3,FALSE),"")</f>
        <v>B</v>
      </c>
      <c r="J1326" s="21" t="str">
        <f>VLOOKUP($A1326,Location!$A:$J,7,FALSE)</f>
        <v>Suisse</v>
      </c>
      <c r="K1326" s="21" t="str">
        <f>IFERROR(VLOOKUP(J1326,Setup_Team!$B:$C,2,FALSE), "TDB")</f>
        <v>CHE</v>
      </c>
      <c r="L1326" s="21" t="str">
        <f>VLOOKUP($A1326,Location!$A:$J,8,FALSE)</f>
        <v>Canada</v>
      </c>
      <c r="M1326" s="21" t="str">
        <f>IFERROR(VLOOKUP(L1326,Setup_Team!$B:$C,2,FALSE), "TDB")</f>
        <v>CAN</v>
      </c>
      <c r="N1326" s="21" t="str">
        <f>VLOOKUP($A1326,Location!$A:$J,9,FALSE)</f>
        <v>Seattle</v>
      </c>
      <c r="O1326" s="21" t="str">
        <f>VLOOKUP($A1326,Location!$A:$J,10,FALSE)</f>
        <v>Lumen Field</v>
      </c>
      <c r="P1326" s="27">
        <v>1</v>
      </c>
      <c r="Q1326" s="27">
        <v>2</v>
      </c>
      <c r="R1326" s="27" t="str">
        <f t="shared" si="121"/>
        <v>1-2</v>
      </c>
      <c r="S1326" s="21">
        <v>0</v>
      </c>
      <c r="T1326" s="20">
        <f>VLOOKUP($A1326,Database!$A:$Y,10,FALSE)</f>
        <v>68</v>
      </c>
      <c r="U1326" s="20">
        <f>VLOOKUP($A1326,Database!$A:$Y,11,FALSE)</f>
        <v>106</v>
      </c>
      <c r="V1326" s="20">
        <f>VLOOKUP($A1326,Database!$A:$Y,12,FALSE)</f>
        <v>129</v>
      </c>
      <c r="W1326" s="20" t="str">
        <f>VLOOKUP(A1326,Database!A:M,13,FALSE)</f>
        <v>Terminé</v>
      </c>
      <c r="X1326" s="20">
        <f>VLOOKUP($A1326,Database!$A:$Y,20,FALSE)</f>
        <v>2</v>
      </c>
      <c r="Y1326" s="20">
        <f>VLOOKUP($A1326,Database!$A:$Y,21,FALSE)</f>
        <v>1</v>
      </c>
      <c r="Z1326" s="20">
        <f t="shared" si="120"/>
        <v>0</v>
      </c>
      <c r="AA1326" s="20">
        <f t="shared" si="122"/>
        <v>0</v>
      </c>
      <c r="AB1326" s="20">
        <f t="shared" ca="1" si="123"/>
        <v>0</v>
      </c>
      <c r="AC1326" s="20">
        <f t="shared" ca="1" si="124"/>
        <v>0</v>
      </c>
      <c r="AD1326" s="20" t="str">
        <f ca="1">IF(AC1326=0,"",IF(OR(ISBLANK(P1326),ISBLANK(Q1326)),"",IF(ISBLANK(VLOOKUP(A1326,Database!A:AA,22,FALSE)),"",VLOOKUP(A1326,Database!A:AA,22,FALSE))))</f>
        <v/>
      </c>
      <c r="AE1326" s="20">
        <f ca="1">IFERROR(
   IF(
     OR(ISBLANK(P1326),ISBLANK(Q1326)),
     "",
     IF(
       AND(AB1326&lt;&gt;"",OR(W1326="Terminé",W1326="En cours")),
       VLOOKUP(AD1326,Setup_ScoreExactBonus!A:D,4,FALSE),
       0
     )),
  0)</f>
        <v>0</v>
      </c>
      <c r="AF1326" s="21">
        <f t="shared" ca="1" si="125"/>
        <v>0</v>
      </c>
      <c r="AG1326" s="21">
        <f ca="1">SUMIFS(AF$2:AF1326,D$2:D1326,D1326)</f>
        <v>1946</v>
      </c>
    </row>
    <row r="1327" spans="1:33" hidden="1" x14ac:dyDescent="0.35">
      <c r="A1327" s="21">
        <f>IF(ISBLANK(B1327),"",COUNTIF(B$2:B1327,B1327))-1</f>
        <v>49</v>
      </c>
      <c r="B1327" s="27">
        <v>3</v>
      </c>
      <c r="C1327" s="10">
        <f>VLOOKUP($A1327+IF($A1327=0,1,0),Database!$A:$Y,7,FALSE)</f>
        <v>46197.875</v>
      </c>
      <c r="D1327" s="21" t="str">
        <f>VLOOKUP(Pronostics!$B1327,Setup_MPP!$A:$G,3,FALSE)</f>
        <v>PasMetalleux</v>
      </c>
      <c r="E1327" s="21" t="str">
        <f>VLOOKUP(Pronostics!$B1327,Setup_MPP!$A:$G,2,FALSE)</f>
        <v>Elwenn JOUBREL</v>
      </c>
      <c r="F1327" s="21" t="str">
        <f>VLOOKUP($B1327,Setup_MPP!$A:$E,4,FALSE)</f>
        <v>#F5C7FC</v>
      </c>
      <c r="G1327" s="21" t="str">
        <f>VLOOKUP($B1327,Setup_MPP!$A:$E,5,FALSE)</f>
        <v>#C489CF</v>
      </c>
      <c r="H1327" s="21" t="str">
        <f>IFERROR(IF(AND(A1327&gt;=1,A1327&lt;=104),VLOOKUP($A1327,Location!$A:$J,6,FALSE),IF(A1327=0,"Avant l'ouverture",IF(OR(A1327=105,A1327=106),"Bonus"))),"")</f>
        <v>Tour 3</v>
      </c>
      <c r="I1327" s="21" t="str">
        <f>IF(LEFT(H1327,4)="Tour",VLOOKUP(A1327,Database!$A:$C,3,FALSE),"")</f>
        <v>B</v>
      </c>
      <c r="J1327" s="21" t="str">
        <f>VLOOKUP($A1327,Location!$A:$J,7,FALSE)</f>
        <v>Suisse</v>
      </c>
      <c r="K1327" s="21" t="str">
        <f>IFERROR(VLOOKUP(J1327,Setup_Team!$B:$C,2,FALSE), "TDB")</f>
        <v>CHE</v>
      </c>
      <c r="L1327" s="21" t="str">
        <f>VLOOKUP($A1327,Location!$A:$J,8,FALSE)</f>
        <v>Canada</v>
      </c>
      <c r="M1327" s="21" t="str">
        <f>IFERROR(VLOOKUP(L1327,Setup_Team!$B:$C,2,FALSE), "TDB")</f>
        <v>CAN</v>
      </c>
      <c r="N1327" s="21" t="str">
        <f>VLOOKUP($A1327,Location!$A:$J,9,FALSE)</f>
        <v>Seattle</v>
      </c>
      <c r="O1327" s="21" t="str">
        <f>VLOOKUP($A1327,Location!$A:$J,10,FALSE)</f>
        <v>Lumen Field</v>
      </c>
      <c r="P1327" s="27">
        <v>1</v>
      </c>
      <c r="Q1327" s="27">
        <v>1</v>
      </c>
      <c r="R1327" s="27" t="str">
        <f t="shared" si="121"/>
        <v>1-1</v>
      </c>
      <c r="S1327" s="21">
        <v>0</v>
      </c>
      <c r="T1327" s="20">
        <f>VLOOKUP($A1327,Database!$A:$Y,10,FALSE)</f>
        <v>68</v>
      </c>
      <c r="U1327" s="20">
        <f>VLOOKUP($A1327,Database!$A:$Y,11,FALSE)</f>
        <v>106</v>
      </c>
      <c r="V1327" s="20">
        <f>VLOOKUP($A1327,Database!$A:$Y,12,FALSE)</f>
        <v>129</v>
      </c>
      <c r="W1327" s="20" t="str">
        <f>VLOOKUP(A1327,Database!A:M,13,FALSE)</f>
        <v>Terminé</v>
      </c>
      <c r="X1327" s="20">
        <f>VLOOKUP($A1327,Database!$A:$Y,20,FALSE)</f>
        <v>2</v>
      </c>
      <c r="Y1327" s="20">
        <f>VLOOKUP($A1327,Database!$A:$Y,21,FALSE)</f>
        <v>1</v>
      </c>
      <c r="Z1327" s="20">
        <f t="shared" si="120"/>
        <v>0</v>
      </c>
      <c r="AA1327" s="20">
        <f t="shared" si="122"/>
        <v>0</v>
      </c>
      <c r="AB1327" s="20">
        <f t="shared" ca="1" si="123"/>
        <v>0</v>
      </c>
      <c r="AC1327" s="20">
        <f t="shared" ca="1" si="124"/>
        <v>0</v>
      </c>
      <c r="AD1327" s="20" t="str">
        <f ca="1">IF(AC1327=0,"",IF(OR(ISBLANK(P1327),ISBLANK(Q1327)),"",IF(ISBLANK(VLOOKUP(A1327,Database!A:AA,22,FALSE)),"",VLOOKUP(A1327,Database!A:AA,22,FALSE))))</f>
        <v/>
      </c>
      <c r="AE1327" s="20">
        <f ca="1">IFERROR(
   IF(
     OR(ISBLANK(P1327),ISBLANK(Q1327)),
     "",
     IF(
       AND(AB1327&lt;&gt;"",OR(W1327="Terminé",W1327="En cours")),
       VLOOKUP(AD1327,Setup_ScoreExactBonus!A:D,4,FALSE),
       0
     )),
  0)</f>
        <v>0</v>
      </c>
      <c r="AF1327" s="21">
        <f t="shared" ca="1" si="125"/>
        <v>0</v>
      </c>
      <c r="AG1327" s="21">
        <f ca="1">SUMIFS(AF$2:AF1327,D$2:D1327,D1327)</f>
        <v>1922</v>
      </c>
    </row>
    <row r="1328" spans="1:33" hidden="1" x14ac:dyDescent="0.35">
      <c r="A1328" s="21">
        <f>IF(ISBLANK(B1328),"",COUNTIF(B$2:B1328,B1328))-1</f>
        <v>49</v>
      </c>
      <c r="B1328" s="27">
        <v>4</v>
      </c>
      <c r="C1328" s="10">
        <f>VLOOKUP($A1328+IF($A1328=0,1,0),Database!$A:$Y,7,FALSE)</f>
        <v>46197.875</v>
      </c>
      <c r="D1328" s="21" t="str">
        <f>VLOOKUP(Pronostics!$B1328,Setup_MPP!$A:$G,3,FALSE)</f>
        <v>Popo444</v>
      </c>
      <c r="E1328" s="21" t="str">
        <f>VLOOKUP(Pronostics!$B1328,Setup_MPP!$A:$G,2,FALSE)</f>
        <v>Pauline OLIVIER</v>
      </c>
      <c r="F1328" s="21" t="str">
        <f>VLOOKUP($B1328,Setup_MPP!$A:$E,4,FALSE)</f>
        <v>#A5EA7F</v>
      </c>
      <c r="G1328" s="21" t="str">
        <f>VLOOKUP($B1328,Setup_MPP!$A:$E,5,FALSE)</f>
        <v>#80C65A</v>
      </c>
      <c r="H1328" s="21" t="str">
        <f>IFERROR(IF(AND(A1328&gt;=1,A1328&lt;=104),VLOOKUP($A1328,Location!$A:$J,6,FALSE),IF(A1328=0,"Avant l'ouverture",IF(OR(A1328=105,A1328=106),"Bonus"))),"")</f>
        <v>Tour 3</v>
      </c>
      <c r="I1328" s="21" t="str">
        <f>IF(LEFT(H1328,4)="Tour",VLOOKUP(A1328,Database!$A:$C,3,FALSE),"")</f>
        <v>B</v>
      </c>
      <c r="J1328" s="21" t="str">
        <f>VLOOKUP($A1328,Location!$A:$J,7,FALSE)</f>
        <v>Suisse</v>
      </c>
      <c r="K1328" s="21" t="str">
        <f>IFERROR(VLOOKUP(J1328,Setup_Team!$B:$C,2,FALSE), "TDB")</f>
        <v>CHE</v>
      </c>
      <c r="L1328" s="21" t="str">
        <f>VLOOKUP($A1328,Location!$A:$J,8,FALSE)</f>
        <v>Canada</v>
      </c>
      <c r="M1328" s="21" t="str">
        <f>IFERROR(VLOOKUP(L1328,Setup_Team!$B:$C,2,FALSE), "TDB")</f>
        <v>CAN</v>
      </c>
      <c r="N1328" s="21" t="str">
        <f>VLOOKUP($A1328,Location!$A:$J,9,FALSE)</f>
        <v>Seattle</v>
      </c>
      <c r="O1328" s="21" t="str">
        <f>VLOOKUP($A1328,Location!$A:$J,10,FALSE)</f>
        <v>Lumen Field</v>
      </c>
      <c r="P1328" s="27">
        <v>1</v>
      </c>
      <c r="Q1328" s="27">
        <v>1</v>
      </c>
      <c r="R1328" s="27" t="str">
        <f t="shared" si="121"/>
        <v>1-1</v>
      </c>
      <c r="S1328" s="21">
        <v>0</v>
      </c>
      <c r="T1328" s="20">
        <f>VLOOKUP($A1328,Database!$A:$Y,10,FALSE)</f>
        <v>68</v>
      </c>
      <c r="U1328" s="20">
        <f>VLOOKUP($A1328,Database!$A:$Y,11,FALSE)</f>
        <v>106</v>
      </c>
      <c r="V1328" s="20">
        <f>VLOOKUP($A1328,Database!$A:$Y,12,FALSE)</f>
        <v>129</v>
      </c>
      <c r="W1328" s="20" t="str">
        <f>VLOOKUP(A1328,Database!A:M,13,FALSE)</f>
        <v>Terminé</v>
      </c>
      <c r="X1328" s="20">
        <f>VLOOKUP($A1328,Database!$A:$Y,20,FALSE)</f>
        <v>2</v>
      </c>
      <c r="Y1328" s="20">
        <f>VLOOKUP($A1328,Database!$A:$Y,21,FALSE)</f>
        <v>1</v>
      </c>
      <c r="Z1328" s="20">
        <f t="shared" si="120"/>
        <v>0</v>
      </c>
      <c r="AA1328" s="20">
        <f t="shared" si="122"/>
        <v>0</v>
      </c>
      <c r="AB1328" s="20">
        <f t="shared" ca="1" si="123"/>
        <v>0</v>
      </c>
      <c r="AC1328" s="20">
        <f t="shared" ca="1" si="124"/>
        <v>0</v>
      </c>
      <c r="AD1328" s="20" t="str">
        <f ca="1">IF(AC1328=0,"",IF(OR(ISBLANK(P1328),ISBLANK(Q1328)),"",IF(ISBLANK(VLOOKUP(A1328,Database!A:AA,22,FALSE)),"",VLOOKUP(A1328,Database!A:AA,22,FALSE))))</f>
        <v/>
      </c>
      <c r="AE1328" s="20">
        <f ca="1">IFERROR(
   IF(
     OR(ISBLANK(P1328),ISBLANK(Q1328)),
     "",
     IF(
       AND(AB1328&lt;&gt;"",OR(W1328="Terminé",W1328="En cours")),
       VLOOKUP(AD1328,Setup_ScoreExactBonus!A:D,4,FALSE),
       0
     )),
  0)</f>
        <v>0</v>
      </c>
      <c r="AF1328" s="21">
        <f t="shared" ca="1" si="125"/>
        <v>0</v>
      </c>
      <c r="AG1328" s="21">
        <f ca="1">SUMIFS(AF$2:AF1328,D$2:D1328,D1328)</f>
        <v>1621</v>
      </c>
    </row>
    <row r="1329" spans="1:33" hidden="1" x14ac:dyDescent="0.35">
      <c r="A1329" s="21">
        <f>IF(ISBLANK(B1329),"",COUNTIF(B$2:B1329,B1329))-1</f>
        <v>49</v>
      </c>
      <c r="B1329" s="27">
        <v>5</v>
      </c>
      <c r="C1329" s="10">
        <f>VLOOKUP($A1329+IF($A1329=0,1,0),Database!$A:$Y,7,FALSE)</f>
        <v>46197.875</v>
      </c>
      <c r="D1329" s="21" t="str">
        <f>VLOOKUP(Pronostics!$B1329,Setup_MPP!$A:$G,3,FALSE)</f>
        <v>_Jujul</v>
      </c>
      <c r="E1329" s="21" t="str">
        <f>VLOOKUP(Pronostics!$B1329,Setup_MPP!$A:$G,2,FALSE)</f>
        <v>Julie BOISSIERE</v>
      </c>
      <c r="F1329" s="21" t="str">
        <f>VLOOKUP($B1329,Setup_MPP!$A:$E,4,FALSE)</f>
        <v>#D890FF</v>
      </c>
      <c r="G1329" s="21" t="str">
        <f>VLOOKUP($B1329,Setup_MPP!$A:$E,5,FALSE)</f>
        <v>#B750EF</v>
      </c>
      <c r="H1329" s="21" t="str">
        <f>IFERROR(IF(AND(A1329&gt;=1,A1329&lt;=104),VLOOKUP($A1329,Location!$A:$J,6,FALSE),IF(A1329=0,"Avant l'ouverture",IF(OR(A1329=105,A1329=106),"Bonus"))),"")</f>
        <v>Tour 3</v>
      </c>
      <c r="I1329" s="21" t="str">
        <f>IF(LEFT(H1329,4)="Tour",VLOOKUP(A1329,Database!$A:$C,3,FALSE),"")</f>
        <v>B</v>
      </c>
      <c r="J1329" s="21" t="str">
        <f>VLOOKUP($A1329,Location!$A:$J,7,FALSE)</f>
        <v>Suisse</v>
      </c>
      <c r="K1329" s="21" t="str">
        <f>IFERROR(VLOOKUP(J1329,Setup_Team!$B:$C,2,FALSE), "TDB")</f>
        <v>CHE</v>
      </c>
      <c r="L1329" s="21" t="str">
        <f>VLOOKUP($A1329,Location!$A:$J,8,FALSE)</f>
        <v>Canada</v>
      </c>
      <c r="M1329" s="21" t="str">
        <f>IFERROR(VLOOKUP(L1329,Setup_Team!$B:$C,2,FALSE), "TDB")</f>
        <v>CAN</v>
      </c>
      <c r="N1329" s="21" t="str">
        <f>VLOOKUP($A1329,Location!$A:$J,9,FALSE)</f>
        <v>Seattle</v>
      </c>
      <c r="O1329" s="21" t="str">
        <f>VLOOKUP($A1329,Location!$A:$J,10,FALSE)</f>
        <v>Lumen Field</v>
      </c>
      <c r="P1329" s="27">
        <v>2</v>
      </c>
      <c r="Q1329" s="27">
        <v>1</v>
      </c>
      <c r="R1329" s="27" t="str">
        <f t="shared" si="121"/>
        <v>2-1</v>
      </c>
      <c r="S1329" s="21">
        <v>0</v>
      </c>
      <c r="T1329" s="20">
        <f>VLOOKUP($A1329,Database!$A:$Y,10,FALSE)</f>
        <v>68</v>
      </c>
      <c r="U1329" s="20">
        <f>VLOOKUP($A1329,Database!$A:$Y,11,FALSE)</f>
        <v>106</v>
      </c>
      <c r="V1329" s="20">
        <f>VLOOKUP($A1329,Database!$A:$Y,12,FALSE)</f>
        <v>129</v>
      </c>
      <c r="W1329" s="20" t="str">
        <f>VLOOKUP(A1329,Database!A:M,13,FALSE)</f>
        <v>Terminé</v>
      </c>
      <c r="X1329" s="20">
        <f>VLOOKUP($A1329,Database!$A:$Y,20,FALSE)</f>
        <v>2</v>
      </c>
      <c r="Y1329" s="20">
        <f>VLOOKUP($A1329,Database!$A:$Y,21,FALSE)</f>
        <v>1</v>
      </c>
      <c r="Z1329" s="20">
        <f t="shared" si="120"/>
        <v>0</v>
      </c>
      <c r="AA1329" s="20">
        <f t="shared" si="122"/>
        <v>1</v>
      </c>
      <c r="AB1329" s="20">
        <f t="shared" ca="1" si="123"/>
        <v>68</v>
      </c>
      <c r="AC1329" s="20">
        <f t="shared" ca="1" si="124"/>
        <v>1</v>
      </c>
      <c r="AD1329" s="20" t="str">
        <f ca="1">IF(AC1329=0,"",IF(OR(ISBLANK(P1329),ISBLANK(Q1329)),"",IF(ISBLANK(VLOOKUP(A1329,Database!A:AA,22,FALSE)),"",VLOOKUP(A1329,Database!A:AA,22,FALSE))))</f>
        <v>Exact</v>
      </c>
      <c r="AE1329" s="20">
        <f ca="1">IFERROR(
   IF(
     OR(ISBLANK(P1329),ISBLANK(Q1329)),
     "",
     IF(
       AND(AB1329&lt;&gt;"",OR(W1329="Terminé",W1329="En cours")),
       VLOOKUP(AD1329,Setup_ScoreExactBonus!A:D,4,FALSE),
       0
     )),
  0)</f>
        <v>20</v>
      </c>
      <c r="AF1329" s="21">
        <f t="shared" ca="1" si="125"/>
        <v>88</v>
      </c>
      <c r="AG1329" s="21">
        <f ca="1">SUMIFS(AF$2:AF1329,D$2:D1329,D1329)</f>
        <v>1384</v>
      </c>
    </row>
    <row r="1330" spans="1:33" hidden="1" x14ac:dyDescent="0.35">
      <c r="A1330" s="21">
        <f>IF(ISBLANK(B1330),"",COUNTIF(B$2:B1330,B1330))-1</f>
        <v>49</v>
      </c>
      <c r="B1330" s="27">
        <v>6</v>
      </c>
      <c r="C1330" s="10">
        <f>VLOOKUP($A1330+IF($A1330=0,1,0),Database!$A:$Y,7,FALSE)</f>
        <v>46197.875</v>
      </c>
      <c r="D1330" s="21" t="str">
        <f>VLOOKUP(Pronostics!$B1330,Setup_MPP!$A:$G,3,FALSE)</f>
        <v>Julay</v>
      </c>
      <c r="E1330" s="21" t="str">
        <f>VLOOKUP(Pronostics!$B1330,Setup_MPP!$A:$G,2,FALSE)</f>
        <v>Julie BOUCHARD</v>
      </c>
      <c r="F1330" s="21" t="str">
        <f>VLOOKUP($B1330,Setup_MPP!$A:$E,4,FALSE)</f>
        <v>#A6F7B1</v>
      </c>
      <c r="G1330" s="21" t="str">
        <f>VLOOKUP($B1330,Setup_MPP!$A:$E,5,FALSE)</f>
        <v>#6EC179</v>
      </c>
      <c r="H1330" s="21" t="str">
        <f>IFERROR(IF(AND(A1330&gt;=1,A1330&lt;=104),VLOOKUP($A1330,Location!$A:$J,6,FALSE),IF(A1330=0,"Avant l'ouverture",IF(OR(A1330=105,A1330=106),"Bonus"))),"")</f>
        <v>Tour 3</v>
      </c>
      <c r="I1330" s="21" t="str">
        <f>IF(LEFT(H1330,4)="Tour",VLOOKUP(A1330,Database!$A:$C,3,FALSE),"")</f>
        <v>B</v>
      </c>
      <c r="J1330" s="21" t="str">
        <f>VLOOKUP($A1330,Location!$A:$J,7,FALSE)</f>
        <v>Suisse</v>
      </c>
      <c r="K1330" s="21" t="str">
        <f>IFERROR(VLOOKUP(J1330,Setup_Team!$B:$C,2,FALSE), "TDB")</f>
        <v>CHE</v>
      </c>
      <c r="L1330" s="21" t="str">
        <f>VLOOKUP($A1330,Location!$A:$J,8,FALSE)</f>
        <v>Canada</v>
      </c>
      <c r="M1330" s="21" t="str">
        <f>IFERROR(VLOOKUP(L1330,Setup_Team!$B:$C,2,FALSE), "TDB")</f>
        <v>CAN</v>
      </c>
      <c r="N1330" s="21" t="str">
        <f>VLOOKUP($A1330,Location!$A:$J,9,FALSE)</f>
        <v>Seattle</v>
      </c>
      <c r="O1330" s="21" t="str">
        <f>VLOOKUP($A1330,Location!$A:$J,10,FALSE)</f>
        <v>Lumen Field</v>
      </c>
      <c r="P1330" s="27">
        <v>1</v>
      </c>
      <c r="Q1330" s="27">
        <v>1</v>
      </c>
      <c r="R1330" s="27" t="str">
        <f t="shared" si="121"/>
        <v>1-1</v>
      </c>
      <c r="S1330" s="21">
        <v>0</v>
      </c>
      <c r="T1330" s="20">
        <f>VLOOKUP($A1330,Database!$A:$Y,10,FALSE)</f>
        <v>68</v>
      </c>
      <c r="U1330" s="20">
        <f>VLOOKUP($A1330,Database!$A:$Y,11,FALSE)</f>
        <v>106</v>
      </c>
      <c r="V1330" s="20">
        <f>VLOOKUP($A1330,Database!$A:$Y,12,FALSE)</f>
        <v>129</v>
      </c>
      <c r="W1330" s="20" t="str">
        <f>VLOOKUP(A1330,Database!A:M,13,FALSE)</f>
        <v>Terminé</v>
      </c>
      <c r="X1330" s="20">
        <f>VLOOKUP($A1330,Database!$A:$Y,20,FALSE)</f>
        <v>2</v>
      </c>
      <c r="Y1330" s="20">
        <f>VLOOKUP($A1330,Database!$A:$Y,21,FALSE)</f>
        <v>1</v>
      </c>
      <c r="Z1330" s="20">
        <f t="shared" si="120"/>
        <v>0</v>
      </c>
      <c r="AA1330" s="20">
        <f t="shared" si="122"/>
        <v>0</v>
      </c>
      <c r="AB1330" s="20">
        <f t="shared" ca="1" si="123"/>
        <v>0</v>
      </c>
      <c r="AC1330" s="20">
        <f t="shared" ca="1" si="124"/>
        <v>0</v>
      </c>
      <c r="AD1330" s="20" t="str">
        <f ca="1">IF(AC1330=0,"",IF(OR(ISBLANK(P1330),ISBLANK(Q1330)),"",IF(ISBLANK(VLOOKUP(A1330,Database!A:AA,22,FALSE)),"",VLOOKUP(A1330,Database!A:AA,22,FALSE))))</f>
        <v/>
      </c>
      <c r="AE1330" s="20">
        <f ca="1">IFERROR(
   IF(
     OR(ISBLANK(P1330),ISBLANK(Q1330)),
     "",
     IF(
       AND(AB1330&lt;&gt;"",OR(W1330="Terminé",W1330="En cours")),
       VLOOKUP(AD1330,Setup_ScoreExactBonus!A:D,4,FALSE),
       0
     )),
  0)</f>
        <v>0</v>
      </c>
      <c r="AF1330" s="21">
        <f t="shared" ca="1" si="125"/>
        <v>0</v>
      </c>
      <c r="AG1330" s="21">
        <f ca="1">SUMIFS(AF$2:AF1330,D$2:D1330,D1330)</f>
        <v>1887</v>
      </c>
    </row>
    <row r="1331" spans="1:33" hidden="1" x14ac:dyDescent="0.35">
      <c r="A1331" s="21">
        <f>IF(ISBLANK(B1331),"",COUNTIF(B$2:B1331,B1331))-1</f>
        <v>49</v>
      </c>
      <c r="B1331" s="27">
        <v>7</v>
      </c>
      <c r="C1331" s="10">
        <f>VLOOKUP($A1331+IF($A1331=0,1,0),Database!$A:$Y,7,FALSE)</f>
        <v>46197.875</v>
      </c>
      <c r="D1331" s="21" t="str">
        <f>VLOOKUP(Pronostics!$B1331,Setup_MPP!$A:$G,3,FALSE)</f>
        <v>__Vince__</v>
      </c>
      <c r="E1331" s="21" t="str">
        <f>VLOOKUP(Pronostics!$B1331,Setup_MPP!$A:$G,2,FALSE)</f>
        <v>Vincent FRAYSSE</v>
      </c>
      <c r="F1331" s="21" t="str">
        <f>VLOOKUP($B1331,Setup_MPP!$A:$E,4,FALSE)</f>
        <v>#B2EAE8</v>
      </c>
      <c r="G1331" s="21" t="str">
        <f>VLOOKUP($B1331,Setup_MPP!$A:$E,5,FALSE)</f>
        <v>#6CB4B1</v>
      </c>
      <c r="H1331" s="21" t="str">
        <f>IFERROR(IF(AND(A1331&gt;=1,A1331&lt;=104),VLOOKUP($A1331,Location!$A:$J,6,FALSE),IF(A1331=0,"Avant l'ouverture",IF(OR(A1331=105,A1331=106),"Bonus"))),"")</f>
        <v>Tour 3</v>
      </c>
      <c r="I1331" s="21" t="str">
        <f>IF(LEFT(H1331,4)="Tour",VLOOKUP(A1331,Database!$A:$C,3,FALSE),"")</f>
        <v>B</v>
      </c>
      <c r="J1331" s="21" t="str">
        <f>VLOOKUP($A1331,Location!$A:$J,7,FALSE)</f>
        <v>Suisse</v>
      </c>
      <c r="K1331" s="21" t="str">
        <f>IFERROR(VLOOKUP(J1331,Setup_Team!$B:$C,2,FALSE), "TDB")</f>
        <v>CHE</v>
      </c>
      <c r="L1331" s="21" t="str">
        <f>VLOOKUP($A1331,Location!$A:$J,8,FALSE)</f>
        <v>Canada</v>
      </c>
      <c r="M1331" s="21" t="str">
        <f>IFERROR(VLOOKUP(L1331,Setup_Team!$B:$C,2,FALSE), "TDB")</f>
        <v>CAN</v>
      </c>
      <c r="N1331" s="21" t="str">
        <f>VLOOKUP($A1331,Location!$A:$J,9,FALSE)</f>
        <v>Seattle</v>
      </c>
      <c r="O1331" s="21" t="str">
        <f>VLOOKUP($A1331,Location!$A:$J,10,FALSE)</f>
        <v>Lumen Field</v>
      </c>
      <c r="P1331" s="27">
        <v>1</v>
      </c>
      <c r="Q1331" s="27">
        <v>1</v>
      </c>
      <c r="R1331" s="27" t="str">
        <f t="shared" si="121"/>
        <v>1-1</v>
      </c>
      <c r="S1331" s="21">
        <v>0</v>
      </c>
      <c r="T1331" s="20">
        <f>VLOOKUP($A1331,Database!$A:$Y,10,FALSE)</f>
        <v>68</v>
      </c>
      <c r="U1331" s="20">
        <f>VLOOKUP($A1331,Database!$A:$Y,11,FALSE)</f>
        <v>106</v>
      </c>
      <c r="V1331" s="20">
        <f>VLOOKUP($A1331,Database!$A:$Y,12,FALSE)</f>
        <v>129</v>
      </c>
      <c r="W1331" s="20" t="str">
        <f>VLOOKUP(A1331,Database!A:M,13,FALSE)</f>
        <v>Terminé</v>
      </c>
      <c r="X1331" s="20">
        <f>VLOOKUP($A1331,Database!$A:$Y,20,FALSE)</f>
        <v>2</v>
      </c>
      <c r="Y1331" s="20">
        <f>VLOOKUP($A1331,Database!$A:$Y,21,FALSE)</f>
        <v>1</v>
      </c>
      <c r="Z1331" s="20">
        <f t="shared" si="120"/>
        <v>0</v>
      </c>
      <c r="AA1331" s="20">
        <f t="shared" si="122"/>
        <v>0</v>
      </c>
      <c r="AB1331" s="20">
        <f t="shared" ca="1" si="123"/>
        <v>0</v>
      </c>
      <c r="AC1331" s="20">
        <f t="shared" ca="1" si="124"/>
        <v>0</v>
      </c>
      <c r="AD1331" s="20" t="str">
        <f ca="1">IF(AC1331=0,"",IF(OR(ISBLANK(P1331),ISBLANK(Q1331)),"",IF(ISBLANK(VLOOKUP(A1331,Database!A:AA,22,FALSE)),"",VLOOKUP(A1331,Database!A:AA,22,FALSE))))</f>
        <v/>
      </c>
      <c r="AE1331" s="20">
        <f ca="1">IFERROR(
   IF(
     OR(ISBLANK(P1331),ISBLANK(Q1331)),
     "",
     IF(
       AND(AB1331&lt;&gt;"",OR(W1331="Terminé",W1331="En cours")),
       VLOOKUP(AD1331,Setup_ScoreExactBonus!A:D,4,FALSE),
       0
     )),
  0)</f>
        <v>0</v>
      </c>
      <c r="AF1331" s="21">
        <f t="shared" ca="1" si="125"/>
        <v>0</v>
      </c>
      <c r="AG1331" s="21">
        <f ca="1">SUMIFS(AF$2:AF1331,D$2:D1331,D1331)</f>
        <v>1079</v>
      </c>
    </row>
    <row r="1332" spans="1:33" hidden="1" x14ac:dyDescent="0.35">
      <c r="A1332" s="21">
        <f>IF(ISBLANK(B1332),"",COUNTIF(B$2:B1332,B1332))-1</f>
        <v>49</v>
      </c>
      <c r="B1332" s="27">
        <v>8</v>
      </c>
      <c r="C1332" s="10">
        <f>VLOOKUP($A1332+IF($A1332=0,1,0),Database!$A:$Y,7,FALSE)</f>
        <v>46197.875</v>
      </c>
      <c r="D1332" s="21" t="str">
        <f>VLOOKUP(Pronostics!$B1332,Setup_MPP!$A:$G,3,FALSE)</f>
        <v>Louuiiis</v>
      </c>
      <c r="E1332" s="21" t="str">
        <f>VLOOKUP(Pronostics!$B1332,Setup_MPP!$A:$G,2,FALSE)</f>
        <v>Louis HARLE</v>
      </c>
      <c r="F1332" s="21" t="str">
        <f>VLOOKUP($B1332,Setup_MPP!$A:$E,4,FALSE)</f>
        <v>#EEF7B1</v>
      </c>
      <c r="G1332" s="21" t="str">
        <f>VLOOKUP($B1332,Setup_MPP!$A:$E,5,FALSE)</f>
        <v>#C1CB7D</v>
      </c>
      <c r="H1332" s="21" t="str">
        <f>IFERROR(IF(AND(A1332&gt;=1,A1332&lt;=104),VLOOKUP($A1332,Location!$A:$J,6,FALSE),IF(A1332=0,"Avant l'ouverture",IF(OR(A1332=105,A1332=106),"Bonus"))),"")</f>
        <v>Tour 3</v>
      </c>
      <c r="I1332" s="21" t="str">
        <f>IF(LEFT(H1332,4)="Tour",VLOOKUP(A1332,Database!$A:$C,3,FALSE),"")</f>
        <v>B</v>
      </c>
      <c r="J1332" s="21" t="str">
        <f>VLOOKUP($A1332,Location!$A:$J,7,FALSE)</f>
        <v>Suisse</v>
      </c>
      <c r="K1332" s="21" t="str">
        <f>IFERROR(VLOOKUP(J1332,Setup_Team!$B:$C,2,FALSE), "TDB")</f>
        <v>CHE</v>
      </c>
      <c r="L1332" s="21" t="str">
        <f>VLOOKUP($A1332,Location!$A:$J,8,FALSE)</f>
        <v>Canada</v>
      </c>
      <c r="M1332" s="21" t="str">
        <f>IFERROR(VLOOKUP(L1332,Setup_Team!$B:$C,2,FALSE), "TDB")</f>
        <v>CAN</v>
      </c>
      <c r="N1332" s="21" t="str">
        <f>VLOOKUP($A1332,Location!$A:$J,9,FALSE)</f>
        <v>Seattle</v>
      </c>
      <c r="O1332" s="21" t="str">
        <f>VLOOKUP($A1332,Location!$A:$J,10,FALSE)</f>
        <v>Lumen Field</v>
      </c>
      <c r="P1332" s="27">
        <v>2</v>
      </c>
      <c r="Q1332" s="27">
        <v>2</v>
      </c>
      <c r="R1332" s="27" t="str">
        <f t="shared" si="121"/>
        <v>2-2</v>
      </c>
      <c r="S1332" s="21">
        <v>0</v>
      </c>
      <c r="T1332" s="20">
        <f>VLOOKUP($A1332,Database!$A:$Y,10,FALSE)</f>
        <v>68</v>
      </c>
      <c r="U1332" s="20">
        <f>VLOOKUP($A1332,Database!$A:$Y,11,FALSE)</f>
        <v>106</v>
      </c>
      <c r="V1332" s="20">
        <f>VLOOKUP($A1332,Database!$A:$Y,12,FALSE)</f>
        <v>129</v>
      </c>
      <c r="W1332" s="20" t="str">
        <f>VLOOKUP(A1332,Database!A:M,13,FALSE)</f>
        <v>Terminé</v>
      </c>
      <c r="X1332" s="20">
        <f>VLOOKUP($A1332,Database!$A:$Y,20,FALSE)</f>
        <v>2</v>
      </c>
      <c r="Y1332" s="20">
        <f>VLOOKUP($A1332,Database!$A:$Y,21,FALSE)</f>
        <v>1</v>
      </c>
      <c r="Z1332" s="20">
        <f t="shared" si="120"/>
        <v>0</v>
      </c>
      <c r="AA1332" s="20">
        <f t="shared" si="122"/>
        <v>0</v>
      </c>
      <c r="AB1332" s="20">
        <f t="shared" ca="1" si="123"/>
        <v>0</v>
      </c>
      <c r="AC1332" s="20">
        <f t="shared" ca="1" si="124"/>
        <v>0</v>
      </c>
      <c r="AD1332" s="20" t="str">
        <f ca="1">IF(AC1332=0,"",IF(OR(ISBLANK(P1332),ISBLANK(Q1332)),"",IF(ISBLANK(VLOOKUP(A1332,Database!A:AA,22,FALSE)),"",VLOOKUP(A1332,Database!A:AA,22,FALSE))))</f>
        <v/>
      </c>
      <c r="AE1332" s="20">
        <f ca="1">IFERROR(
   IF(
     OR(ISBLANK(P1332),ISBLANK(Q1332)),
     "",
     IF(
       AND(AB1332&lt;&gt;"",OR(W1332="Terminé",W1332="En cours")),
       VLOOKUP(AD1332,Setup_ScoreExactBonus!A:D,4,FALSE),
       0
     )),
  0)</f>
        <v>0</v>
      </c>
      <c r="AF1332" s="21">
        <f t="shared" ca="1" si="125"/>
        <v>0</v>
      </c>
      <c r="AG1332" s="21">
        <f ca="1">SUMIFS(AF$2:AF1332,D$2:D1332,D1332)</f>
        <v>1466</v>
      </c>
    </row>
    <row r="1333" spans="1:33" x14ac:dyDescent="0.35">
      <c r="A1333" s="21">
        <f>IF(ISBLANK(B1333),"",COUNTIF(B$2:B1333,B1333))-1</f>
        <v>49</v>
      </c>
      <c r="B1333" s="27">
        <v>9</v>
      </c>
      <c r="C1333" s="10">
        <f>VLOOKUP($A1333+IF($A1333=0,1,0),Database!$A:$Y,7,FALSE)</f>
        <v>46197.875</v>
      </c>
      <c r="D1333" s="21" t="str">
        <f>VLOOKUP(Pronostics!$B1333,Setup_MPP!$A:$G,3,FALSE)</f>
        <v>Aurelien_dpq</v>
      </c>
      <c r="E1333" s="21" t="str">
        <f>VLOOKUP(Pronostics!$B1333,Setup_MPP!$A:$G,2,FALSE)</f>
        <v>Aurélien DE POULPIQUET</v>
      </c>
      <c r="F1333" s="21" t="str">
        <f>VLOOKUP($B1333,Setup_MPP!$A:$E,4,FALSE)</f>
        <v>#F4EA9D</v>
      </c>
      <c r="G1333" s="21" t="str">
        <f>VLOOKUP($B1333,Setup_MPP!$A:$E,5,FALSE)</f>
        <v>#D2C458</v>
      </c>
      <c r="H1333" s="21" t="str">
        <f>IFERROR(IF(AND(A1333&gt;=1,A1333&lt;=104),VLOOKUP($A1333,Location!$A:$J,6,FALSE),IF(A1333=0,"Avant l'ouverture",IF(OR(A1333=105,A1333=106),"Bonus"))),"")</f>
        <v>Tour 3</v>
      </c>
      <c r="I1333" s="21" t="str">
        <f>IF(LEFT(H1333,4)="Tour",VLOOKUP(A1333,Database!$A:$C,3,FALSE),"")</f>
        <v>B</v>
      </c>
      <c r="J1333" s="21" t="str">
        <f>VLOOKUP($A1333,Location!$A:$J,7,FALSE)</f>
        <v>Suisse</v>
      </c>
      <c r="K1333" s="21" t="str">
        <f>IFERROR(VLOOKUP(J1333,Setup_Team!$B:$C,2,FALSE), "TDB")</f>
        <v>CHE</v>
      </c>
      <c r="L1333" s="21" t="str">
        <f>VLOOKUP($A1333,Location!$A:$J,8,FALSE)</f>
        <v>Canada</v>
      </c>
      <c r="M1333" s="21" t="str">
        <f>IFERROR(VLOOKUP(L1333,Setup_Team!$B:$C,2,FALSE), "TDB")</f>
        <v>CAN</v>
      </c>
      <c r="N1333" s="21" t="str">
        <f>VLOOKUP($A1333,Location!$A:$J,9,FALSE)</f>
        <v>Seattle</v>
      </c>
      <c r="O1333" s="21" t="str">
        <f>VLOOKUP($A1333,Location!$A:$J,10,FALSE)</f>
        <v>Lumen Field</v>
      </c>
      <c r="P1333" s="27">
        <v>1</v>
      </c>
      <c r="Q1333" s="27">
        <v>1</v>
      </c>
      <c r="R1333" s="27" t="str">
        <f t="shared" si="121"/>
        <v>1-1</v>
      </c>
      <c r="S1333" s="21">
        <v>0</v>
      </c>
      <c r="T1333" s="20">
        <f>VLOOKUP($A1333,Database!$A:$Y,10,FALSE)</f>
        <v>68</v>
      </c>
      <c r="U1333" s="20">
        <f>VLOOKUP($A1333,Database!$A:$Y,11,FALSE)</f>
        <v>106</v>
      </c>
      <c r="V1333" s="20">
        <f>VLOOKUP($A1333,Database!$A:$Y,12,FALSE)</f>
        <v>129</v>
      </c>
      <c r="W1333" s="20" t="str">
        <f>VLOOKUP(A1333,Database!A:M,13,FALSE)</f>
        <v>Terminé</v>
      </c>
      <c r="X1333" s="20">
        <f>VLOOKUP($A1333,Database!$A:$Y,20,FALSE)</f>
        <v>2</v>
      </c>
      <c r="Y1333" s="20">
        <f>VLOOKUP($A1333,Database!$A:$Y,21,FALSE)</f>
        <v>1</v>
      </c>
      <c r="Z1333" s="20">
        <f t="shared" si="120"/>
        <v>0</v>
      </c>
      <c r="AA1333" s="20">
        <f t="shared" si="122"/>
        <v>0</v>
      </c>
      <c r="AB1333" s="20">
        <f t="shared" ca="1" si="123"/>
        <v>0</v>
      </c>
      <c r="AC1333" s="20">
        <f t="shared" ca="1" si="124"/>
        <v>0</v>
      </c>
      <c r="AD1333" s="20" t="str">
        <f ca="1">IF(AC1333=0,"",IF(OR(ISBLANK(P1333),ISBLANK(Q1333)),"",IF(ISBLANK(VLOOKUP(A1333,Database!A:AA,22,FALSE)),"",VLOOKUP(A1333,Database!A:AA,22,FALSE))))</f>
        <v/>
      </c>
      <c r="AE1333" s="20">
        <f ca="1">IFERROR(
   IF(
     OR(ISBLANK(P1333),ISBLANK(Q1333)),
     "",
     IF(
       AND(AB1333&lt;&gt;"",OR(W1333="Terminé",W1333="En cours")),
       VLOOKUP(AD1333,Setup_ScoreExactBonus!A:D,4,FALSE),
       0
     )),
  0)</f>
        <v>0</v>
      </c>
      <c r="AF1333" s="21">
        <f t="shared" ca="1" si="125"/>
        <v>0</v>
      </c>
      <c r="AG1333" s="21">
        <f ca="1">SUMIFS(AF$2:AF1333,D$2:D1333,D1333)</f>
        <v>1832</v>
      </c>
    </row>
    <row r="1334" spans="1:33" hidden="1" x14ac:dyDescent="0.35">
      <c r="A1334" s="21">
        <f>IF(ISBLANK(B1334),"",COUNTIF(B$2:B1334,B1334))-1</f>
        <v>49</v>
      </c>
      <c r="B1334" s="27">
        <v>10</v>
      </c>
      <c r="C1334" s="10">
        <f>VLOOKUP($A1334+IF($A1334=0,1,0),Database!$A:$Y,7,FALSE)</f>
        <v>46197.875</v>
      </c>
      <c r="D1334" s="21" t="str">
        <f>VLOOKUP(Pronostics!$B1334,Setup_MPP!$A:$G,3,FALSE)</f>
        <v>RandomPaul</v>
      </c>
      <c r="E1334" s="21" t="str">
        <f>VLOOKUP(Pronostics!$B1334,Setup_MPP!$A:$G,2,FALSE)</f>
        <v>Paul MONTESINOS</v>
      </c>
      <c r="F1334" s="21" t="str">
        <f>VLOOKUP($B1334,Setup_MPP!$A:$E,4,FALSE)</f>
        <v>#C4B0FF</v>
      </c>
      <c r="G1334" s="21" t="str">
        <f>VLOOKUP($B1334,Setup_MPP!$A:$E,5,FALSE)</f>
        <v>#7F66C8</v>
      </c>
      <c r="H1334" s="21" t="str">
        <f>IFERROR(IF(AND(A1334&gt;=1,A1334&lt;=104),VLOOKUP($A1334,Location!$A:$J,6,FALSE),IF(A1334=0,"Avant l'ouverture",IF(OR(A1334=105,A1334=106),"Bonus"))),"")</f>
        <v>Tour 3</v>
      </c>
      <c r="I1334" s="21" t="str">
        <f>IF(LEFT(H1334,4)="Tour",VLOOKUP(A1334,Database!$A:$C,3,FALSE),"")</f>
        <v>B</v>
      </c>
      <c r="J1334" s="21" t="str">
        <f>VLOOKUP($A1334,Location!$A:$J,7,FALSE)</f>
        <v>Suisse</v>
      </c>
      <c r="K1334" s="21" t="str">
        <f>IFERROR(VLOOKUP(J1334,Setup_Team!$B:$C,2,FALSE), "TDB")</f>
        <v>CHE</v>
      </c>
      <c r="L1334" s="21" t="str">
        <f>VLOOKUP($A1334,Location!$A:$J,8,FALSE)</f>
        <v>Canada</v>
      </c>
      <c r="M1334" s="21" t="str">
        <f>IFERROR(VLOOKUP(L1334,Setup_Team!$B:$C,2,FALSE), "TDB")</f>
        <v>CAN</v>
      </c>
      <c r="N1334" s="21" t="str">
        <f>VLOOKUP($A1334,Location!$A:$J,9,FALSE)</f>
        <v>Seattle</v>
      </c>
      <c r="O1334" s="21" t="str">
        <f>VLOOKUP($A1334,Location!$A:$J,10,FALSE)</f>
        <v>Lumen Field</v>
      </c>
      <c r="P1334" s="27">
        <v>0</v>
      </c>
      <c r="Q1334" s="27">
        <v>1</v>
      </c>
      <c r="R1334" s="27" t="str">
        <f t="shared" si="121"/>
        <v>0-1</v>
      </c>
      <c r="S1334" s="21">
        <v>0</v>
      </c>
      <c r="T1334" s="20">
        <f>VLOOKUP($A1334,Database!$A:$Y,10,FALSE)</f>
        <v>68</v>
      </c>
      <c r="U1334" s="20">
        <f>VLOOKUP($A1334,Database!$A:$Y,11,FALSE)</f>
        <v>106</v>
      </c>
      <c r="V1334" s="20">
        <f>VLOOKUP($A1334,Database!$A:$Y,12,FALSE)</f>
        <v>129</v>
      </c>
      <c r="W1334" s="20" t="str">
        <f>VLOOKUP(A1334,Database!A:M,13,FALSE)</f>
        <v>Terminé</v>
      </c>
      <c r="X1334" s="20">
        <f>VLOOKUP($A1334,Database!$A:$Y,20,FALSE)</f>
        <v>2</v>
      </c>
      <c r="Y1334" s="20">
        <f>VLOOKUP($A1334,Database!$A:$Y,21,FALSE)</f>
        <v>1</v>
      </c>
      <c r="Z1334" s="20">
        <f t="shared" si="120"/>
        <v>0</v>
      </c>
      <c r="AA1334" s="20">
        <f t="shared" si="122"/>
        <v>0</v>
      </c>
      <c r="AB1334" s="20">
        <f t="shared" ca="1" si="123"/>
        <v>0</v>
      </c>
      <c r="AC1334" s="20">
        <f t="shared" ca="1" si="124"/>
        <v>0</v>
      </c>
      <c r="AD1334" s="20" t="str">
        <f ca="1">IF(AC1334=0,"",IF(OR(ISBLANK(P1334),ISBLANK(Q1334)),"",IF(ISBLANK(VLOOKUP(A1334,Database!A:AA,22,FALSE)),"",VLOOKUP(A1334,Database!A:AA,22,FALSE))))</f>
        <v/>
      </c>
      <c r="AE1334" s="20">
        <f ca="1">IFERROR(
   IF(
     OR(ISBLANK(P1334),ISBLANK(Q1334)),
     "",
     IF(
       AND(AB1334&lt;&gt;"",OR(W1334="Terminé",W1334="En cours")),
       VLOOKUP(AD1334,Setup_ScoreExactBonus!A:D,4,FALSE),
       0
     )),
  0)</f>
        <v>0</v>
      </c>
      <c r="AF1334" s="21">
        <f t="shared" ca="1" si="125"/>
        <v>0</v>
      </c>
      <c r="AG1334" s="21">
        <f ca="1">SUMIFS(AF$2:AF1334,D$2:D1334,D1334)</f>
        <v>1612</v>
      </c>
    </row>
    <row r="1335" spans="1:33" hidden="1" x14ac:dyDescent="0.35">
      <c r="A1335" s="21">
        <f>IF(ISBLANK(B1335),"",COUNTIF(B$2:B1335,B1335))-1</f>
        <v>49</v>
      </c>
      <c r="B1335" s="27">
        <v>11</v>
      </c>
      <c r="C1335" s="10">
        <f>VLOOKUP($A1335+IF($A1335=0,1,0),Database!$A:$Y,7,FALSE)</f>
        <v>46197.875</v>
      </c>
      <c r="D1335" s="21" t="str">
        <f>VLOOKUP(Pronostics!$B1335,Setup_MPP!$A:$G,3,FALSE)</f>
        <v>Kinsley91</v>
      </c>
      <c r="E1335" s="21" t="str">
        <f>VLOOKUP(Pronostics!$B1335,Setup_MPP!$A:$G,2,FALSE)</f>
        <v>Kinsley ROQUE</v>
      </c>
      <c r="F1335" s="21" t="str">
        <f>VLOOKUP($B1335,Setup_MPP!$A:$E,4,FALSE)</f>
        <v>#CBEBBA</v>
      </c>
      <c r="G1335" s="21" t="str">
        <f>VLOOKUP($B1335,Setup_MPP!$A:$E,5,FALSE)</f>
        <v>#70BC6E</v>
      </c>
      <c r="H1335" s="21" t="str">
        <f>IFERROR(IF(AND(A1335&gt;=1,A1335&lt;=104),VLOOKUP($A1335,Location!$A:$J,6,FALSE),IF(A1335=0,"Avant l'ouverture",IF(OR(A1335=105,A1335=106),"Bonus"))),"")</f>
        <v>Tour 3</v>
      </c>
      <c r="I1335" s="21" t="str">
        <f>IF(LEFT(H1335,4)="Tour",VLOOKUP(A1335,Database!$A:$C,3,FALSE),"")</f>
        <v>B</v>
      </c>
      <c r="J1335" s="21" t="str">
        <f>VLOOKUP($A1335,Location!$A:$J,7,FALSE)</f>
        <v>Suisse</v>
      </c>
      <c r="K1335" s="21" t="str">
        <f>IFERROR(VLOOKUP(J1335,Setup_Team!$B:$C,2,FALSE), "TDB")</f>
        <v>CHE</v>
      </c>
      <c r="L1335" s="21" t="str">
        <f>VLOOKUP($A1335,Location!$A:$J,8,FALSE)</f>
        <v>Canada</v>
      </c>
      <c r="M1335" s="21" t="str">
        <f>IFERROR(VLOOKUP(L1335,Setup_Team!$B:$C,2,FALSE), "TDB")</f>
        <v>CAN</v>
      </c>
      <c r="N1335" s="21" t="str">
        <f>VLOOKUP($A1335,Location!$A:$J,9,FALSE)</f>
        <v>Seattle</v>
      </c>
      <c r="O1335" s="21" t="str">
        <f>VLOOKUP($A1335,Location!$A:$J,10,FALSE)</f>
        <v>Lumen Field</v>
      </c>
      <c r="P1335" s="27">
        <v>1</v>
      </c>
      <c r="Q1335" s="27">
        <v>0</v>
      </c>
      <c r="R1335" s="27" t="str">
        <f t="shared" si="121"/>
        <v>1-0</v>
      </c>
      <c r="S1335" s="21">
        <v>0</v>
      </c>
      <c r="T1335" s="20">
        <f>VLOOKUP($A1335,Database!$A:$Y,10,FALSE)</f>
        <v>68</v>
      </c>
      <c r="U1335" s="20">
        <f>VLOOKUP($A1335,Database!$A:$Y,11,FALSE)</f>
        <v>106</v>
      </c>
      <c r="V1335" s="20">
        <f>VLOOKUP($A1335,Database!$A:$Y,12,FALSE)</f>
        <v>129</v>
      </c>
      <c r="W1335" s="20" t="str">
        <f>VLOOKUP(A1335,Database!A:M,13,FALSE)</f>
        <v>Terminé</v>
      </c>
      <c r="X1335" s="20">
        <f>VLOOKUP($A1335,Database!$A:$Y,20,FALSE)</f>
        <v>2</v>
      </c>
      <c r="Y1335" s="20">
        <f>VLOOKUP($A1335,Database!$A:$Y,21,FALSE)</f>
        <v>1</v>
      </c>
      <c r="Z1335" s="20">
        <f t="shared" si="120"/>
        <v>0</v>
      </c>
      <c r="AA1335" s="20">
        <f t="shared" si="122"/>
        <v>1</v>
      </c>
      <c r="AB1335" s="20">
        <f t="shared" ca="1" si="123"/>
        <v>68</v>
      </c>
      <c r="AC1335" s="20">
        <f t="shared" ca="1" si="124"/>
        <v>0</v>
      </c>
      <c r="AD1335" s="20" t="str">
        <f ca="1">IF(AC1335=0,"",IF(OR(ISBLANK(P1335),ISBLANK(Q1335)),"",IF(ISBLANK(VLOOKUP(A1335,Database!A:AA,22,FALSE)),"",VLOOKUP(A1335,Database!A:AA,22,FALSE))))</f>
        <v/>
      </c>
      <c r="AE1335" s="20">
        <f ca="1">IFERROR(
   IF(
     OR(ISBLANK(P1335),ISBLANK(Q1335)),
     "",
     IF(
       AND(AB1335&lt;&gt;"",OR(W1335="Terminé",W1335="En cours")),
       VLOOKUP(AD1335,Setup_ScoreExactBonus!A:D,4,FALSE),
       0
     )),
  0)</f>
        <v>0</v>
      </c>
      <c r="AF1335" s="21">
        <f t="shared" ca="1" si="125"/>
        <v>68</v>
      </c>
      <c r="AG1335" s="21">
        <f ca="1">SUMIFS(AF$2:AF1335,D$2:D1335,D1335)</f>
        <v>2091</v>
      </c>
    </row>
    <row r="1336" spans="1:33" hidden="1" x14ac:dyDescent="0.35">
      <c r="A1336" s="21">
        <f>IF(ISBLANK(B1336),"",COUNTIF(B$2:B1336,B1336))-1</f>
        <v>49</v>
      </c>
      <c r="B1336" s="27">
        <v>12</v>
      </c>
      <c r="C1336" s="10">
        <f>VLOOKUP($A1336+IF($A1336=0,1,0),Database!$A:$Y,7,FALSE)</f>
        <v>46197.875</v>
      </c>
      <c r="D1336" s="21" t="str">
        <f>VLOOKUP(Pronostics!$B1336,Setup_MPP!$A:$G,3,FALSE)</f>
        <v>Jaouad1</v>
      </c>
      <c r="E1336" s="21" t="str">
        <f>VLOOKUP(Pronostics!$B1336,Setup_MPP!$A:$G,2,FALSE)</f>
        <v>Jaouad SETTI</v>
      </c>
      <c r="F1336" s="21" t="str">
        <f>VLOOKUP($B1336,Setup_MPP!$A:$E,4,FALSE)</f>
        <v>#C2D4FF</v>
      </c>
      <c r="G1336" s="21" t="str">
        <f>VLOOKUP($B1336,Setup_MPP!$A:$E,5,FALSE)</f>
        <v>#6586D5</v>
      </c>
      <c r="H1336" s="21" t="str">
        <f>IFERROR(IF(AND(A1336&gt;=1,A1336&lt;=104),VLOOKUP($A1336,Location!$A:$J,6,FALSE),IF(A1336=0,"Avant l'ouverture",IF(OR(A1336=105,A1336=106),"Bonus"))),"")</f>
        <v>Tour 3</v>
      </c>
      <c r="I1336" s="21" t="str">
        <f>IF(LEFT(H1336,4)="Tour",VLOOKUP(A1336,Database!$A:$C,3,FALSE),"")</f>
        <v>B</v>
      </c>
      <c r="J1336" s="21" t="str">
        <f>VLOOKUP($A1336,Location!$A:$J,7,FALSE)</f>
        <v>Suisse</v>
      </c>
      <c r="K1336" s="21" t="str">
        <f>IFERROR(VLOOKUP(J1336,Setup_Team!$B:$C,2,FALSE), "TDB")</f>
        <v>CHE</v>
      </c>
      <c r="L1336" s="21" t="str">
        <f>VLOOKUP($A1336,Location!$A:$J,8,FALSE)</f>
        <v>Canada</v>
      </c>
      <c r="M1336" s="21" t="str">
        <f>IFERROR(VLOOKUP(L1336,Setup_Team!$B:$C,2,FALSE), "TDB")</f>
        <v>CAN</v>
      </c>
      <c r="N1336" s="21" t="str">
        <f>VLOOKUP($A1336,Location!$A:$J,9,FALSE)</f>
        <v>Seattle</v>
      </c>
      <c r="O1336" s="21" t="str">
        <f>VLOOKUP($A1336,Location!$A:$J,10,FALSE)</f>
        <v>Lumen Field</v>
      </c>
      <c r="P1336" s="27">
        <v>2</v>
      </c>
      <c r="Q1336" s="27">
        <v>1</v>
      </c>
      <c r="R1336" s="27" t="str">
        <f t="shared" si="121"/>
        <v>2-1</v>
      </c>
      <c r="S1336" s="21">
        <v>0</v>
      </c>
      <c r="T1336" s="20">
        <f>VLOOKUP($A1336,Database!$A:$Y,10,FALSE)</f>
        <v>68</v>
      </c>
      <c r="U1336" s="20">
        <f>VLOOKUP($A1336,Database!$A:$Y,11,FALSE)</f>
        <v>106</v>
      </c>
      <c r="V1336" s="20">
        <f>VLOOKUP($A1336,Database!$A:$Y,12,FALSE)</f>
        <v>129</v>
      </c>
      <c r="W1336" s="20" t="str">
        <f>VLOOKUP(A1336,Database!A:M,13,FALSE)</f>
        <v>Terminé</v>
      </c>
      <c r="X1336" s="20">
        <f>VLOOKUP($A1336,Database!$A:$Y,20,FALSE)</f>
        <v>2</v>
      </c>
      <c r="Y1336" s="20">
        <f>VLOOKUP($A1336,Database!$A:$Y,21,FALSE)</f>
        <v>1</v>
      </c>
      <c r="Z1336" s="20">
        <f t="shared" si="120"/>
        <v>0</v>
      </c>
      <c r="AA1336" s="20">
        <f t="shared" si="122"/>
        <v>1</v>
      </c>
      <c r="AB1336" s="20">
        <f t="shared" ca="1" si="123"/>
        <v>68</v>
      </c>
      <c r="AC1336" s="20">
        <f t="shared" ca="1" si="124"/>
        <v>1</v>
      </c>
      <c r="AD1336" s="20" t="str">
        <f ca="1">IF(AC1336=0,"",IF(OR(ISBLANK(P1336),ISBLANK(Q1336)),"",IF(ISBLANK(VLOOKUP(A1336,Database!A:AA,22,FALSE)),"",VLOOKUP(A1336,Database!A:AA,22,FALSE))))</f>
        <v>Exact</v>
      </c>
      <c r="AE1336" s="20">
        <f ca="1">IFERROR(
   IF(
     OR(ISBLANK(P1336),ISBLANK(Q1336)),
     "",
     IF(
       AND(AB1336&lt;&gt;"",OR(W1336="Terminé",W1336="En cours")),
       VLOOKUP(AD1336,Setup_ScoreExactBonus!A:D,4,FALSE),
       0
     )),
  0)</f>
        <v>20</v>
      </c>
      <c r="AF1336" s="21">
        <f t="shared" ca="1" si="125"/>
        <v>88</v>
      </c>
      <c r="AG1336" s="21">
        <f ca="1">SUMIFS(AF$2:AF1336,D$2:D1336,D1336)</f>
        <v>1999</v>
      </c>
    </row>
    <row r="1337" spans="1:33" hidden="1" x14ac:dyDescent="0.35">
      <c r="A1337" s="21">
        <f>IF(ISBLANK(B1337),"",COUNTIF(B$2:B1337,B1337))-1</f>
        <v>49</v>
      </c>
      <c r="B1337" s="27">
        <v>13</v>
      </c>
      <c r="C1337" s="10">
        <f>VLOOKUP($A1337+IF($A1337=0,1,0),Database!$A:$Y,7,FALSE)</f>
        <v>46197.875</v>
      </c>
      <c r="D1337" s="21" t="str">
        <f>VLOOKUP(Pronostics!$B1337,Setup_MPP!$A:$G,3,FALSE)</f>
        <v>Julien_I</v>
      </c>
      <c r="E1337" s="21" t="str">
        <f>VLOOKUP(Pronostics!$B1337,Setup_MPP!$A:$G,2,FALSE)</f>
        <v>Julien INGE</v>
      </c>
      <c r="F1337" s="21" t="str">
        <f>VLOOKUP($B1337,Setup_MPP!$A:$E,4,FALSE)</f>
        <v>#C1E0EF</v>
      </c>
      <c r="G1337" s="21" t="str">
        <f>VLOOKUP($B1337,Setup_MPP!$A:$E,5,FALSE)</f>
        <v>#4F91B2</v>
      </c>
      <c r="H1337" s="21" t="str">
        <f>IFERROR(IF(AND(A1337&gt;=1,A1337&lt;=104),VLOOKUP($A1337,Location!$A:$J,6,FALSE),IF(A1337=0,"Avant l'ouverture",IF(OR(A1337=105,A1337=106),"Bonus"))),"")</f>
        <v>Tour 3</v>
      </c>
      <c r="I1337" s="21" t="str">
        <f>IF(LEFT(H1337,4)="Tour",VLOOKUP(A1337,Database!$A:$C,3,FALSE),"")</f>
        <v>B</v>
      </c>
      <c r="J1337" s="21" t="str">
        <f>VLOOKUP($A1337,Location!$A:$J,7,FALSE)</f>
        <v>Suisse</v>
      </c>
      <c r="K1337" s="21" t="str">
        <f>IFERROR(VLOOKUP(J1337,Setup_Team!$B:$C,2,FALSE), "TDB")</f>
        <v>CHE</v>
      </c>
      <c r="L1337" s="21" t="str">
        <f>VLOOKUP($A1337,Location!$A:$J,8,FALSE)</f>
        <v>Canada</v>
      </c>
      <c r="M1337" s="21" t="str">
        <f>IFERROR(VLOOKUP(L1337,Setup_Team!$B:$C,2,FALSE), "TDB")</f>
        <v>CAN</v>
      </c>
      <c r="N1337" s="21" t="str">
        <f>VLOOKUP($A1337,Location!$A:$J,9,FALSE)</f>
        <v>Seattle</v>
      </c>
      <c r="O1337" s="21" t="str">
        <f>VLOOKUP($A1337,Location!$A:$J,10,FALSE)</f>
        <v>Lumen Field</v>
      </c>
      <c r="P1337" s="27">
        <v>1</v>
      </c>
      <c r="Q1337" s="27">
        <v>1</v>
      </c>
      <c r="R1337" s="27" t="str">
        <f t="shared" si="121"/>
        <v>1-1</v>
      </c>
      <c r="S1337" s="21">
        <v>0</v>
      </c>
      <c r="T1337" s="20">
        <f>VLOOKUP($A1337,Database!$A:$Y,10,FALSE)</f>
        <v>68</v>
      </c>
      <c r="U1337" s="20">
        <f>VLOOKUP($A1337,Database!$A:$Y,11,FALSE)</f>
        <v>106</v>
      </c>
      <c r="V1337" s="20">
        <f>VLOOKUP($A1337,Database!$A:$Y,12,FALSE)</f>
        <v>129</v>
      </c>
      <c r="W1337" s="20" t="str">
        <f>VLOOKUP(A1337,Database!A:M,13,FALSE)</f>
        <v>Terminé</v>
      </c>
      <c r="X1337" s="20">
        <f>VLOOKUP($A1337,Database!$A:$Y,20,FALSE)</f>
        <v>2</v>
      </c>
      <c r="Y1337" s="20">
        <f>VLOOKUP($A1337,Database!$A:$Y,21,FALSE)</f>
        <v>1</v>
      </c>
      <c r="Z1337" s="20">
        <f t="shared" si="120"/>
        <v>0</v>
      </c>
      <c r="AA1337" s="20">
        <f t="shared" si="122"/>
        <v>0</v>
      </c>
      <c r="AB1337" s="20">
        <f t="shared" ca="1" si="123"/>
        <v>0</v>
      </c>
      <c r="AC1337" s="20">
        <f t="shared" ca="1" si="124"/>
        <v>0</v>
      </c>
      <c r="AD1337" s="20" t="str">
        <f ca="1">IF(AC1337=0,"",IF(OR(ISBLANK(P1337),ISBLANK(Q1337)),"",IF(ISBLANK(VLOOKUP(A1337,Database!A:AA,22,FALSE)),"",VLOOKUP(A1337,Database!A:AA,22,FALSE))))</f>
        <v/>
      </c>
      <c r="AE1337" s="20">
        <f ca="1">IFERROR(
   IF(
     OR(ISBLANK(P1337),ISBLANK(Q1337)),
     "",
     IF(
       AND(AB1337&lt;&gt;"",OR(W1337="Terminé",W1337="En cours")),
       VLOOKUP(AD1337,Setup_ScoreExactBonus!A:D,4,FALSE),
       0
     )),
  0)</f>
        <v>0</v>
      </c>
      <c r="AF1337" s="21">
        <f t="shared" ca="1" si="125"/>
        <v>0</v>
      </c>
      <c r="AG1337" s="21">
        <f ca="1">SUMIFS(AF$2:AF1337,D$2:D1337,D1337)</f>
        <v>2101</v>
      </c>
    </row>
    <row r="1338" spans="1:33" hidden="1" x14ac:dyDescent="0.35">
      <c r="A1338" s="21">
        <f>IF(ISBLANK(B1338),"",COUNTIF(B$2:B1338,B1338))-1</f>
        <v>49</v>
      </c>
      <c r="B1338" s="27">
        <v>14</v>
      </c>
      <c r="C1338" s="10">
        <f>VLOOKUP($A1338+IF($A1338=0,1,0),Database!$A:$Y,7,FALSE)</f>
        <v>46197.875</v>
      </c>
      <c r="D1338" s="21" t="str">
        <f>VLOOKUP(Pronostics!$B1338,Setup_MPP!$A:$G,3,FALSE)</f>
        <v>MarieEYT</v>
      </c>
      <c r="E1338" s="21" t="str">
        <f>VLOOKUP(Pronostics!$B1338,Setup_MPP!$A:$G,2,FALSE)</f>
        <v>Marie EXBRAYAT</v>
      </c>
      <c r="F1338" s="21" t="str">
        <f>VLOOKUP($B1338,Setup_MPP!$A:$E,4,FALSE)</f>
        <v>#FFAFD2</v>
      </c>
      <c r="G1338" s="21" t="str">
        <f>VLOOKUP($B1338,Setup_MPP!$A:$E,5,FALSE)</f>
        <v>#F2589B</v>
      </c>
      <c r="H1338" s="21" t="str">
        <f>IFERROR(IF(AND(A1338&gt;=1,A1338&lt;=104),VLOOKUP($A1338,Location!$A:$J,6,FALSE),IF(A1338=0,"Avant l'ouverture",IF(OR(A1338=105,A1338=106),"Bonus"))),"")</f>
        <v>Tour 3</v>
      </c>
      <c r="I1338" s="21" t="str">
        <f>IF(LEFT(H1338,4)="Tour",VLOOKUP(A1338,Database!$A:$C,3,FALSE),"")</f>
        <v>B</v>
      </c>
      <c r="J1338" s="21" t="str">
        <f>VLOOKUP($A1338,Location!$A:$J,7,FALSE)</f>
        <v>Suisse</v>
      </c>
      <c r="K1338" s="21" t="str">
        <f>IFERROR(VLOOKUP(J1338,Setup_Team!$B:$C,2,FALSE), "TDB")</f>
        <v>CHE</v>
      </c>
      <c r="L1338" s="21" t="str">
        <f>VLOOKUP($A1338,Location!$A:$J,8,FALSE)</f>
        <v>Canada</v>
      </c>
      <c r="M1338" s="21" t="str">
        <f>IFERROR(VLOOKUP(L1338,Setup_Team!$B:$C,2,FALSE), "TDB")</f>
        <v>CAN</v>
      </c>
      <c r="N1338" s="21" t="str">
        <f>VLOOKUP($A1338,Location!$A:$J,9,FALSE)</f>
        <v>Seattle</v>
      </c>
      <c r="O1338" s="21" t="str">
        <f>VLOOKUP($A1338,Location!$A:$J,10,FALSE)</f>
        <v>Lumen Field</v>
      </c>
      <c r="P1338" s="27">
        <v>1</v>
      </c>
      <c r="Q1338" s="27">
        <v>1</v>
      </c>
      <c r="R1338" s="27" t="str">
        <f t="shared" si="121"/>
        <v>1-1</v>
      </c>
      <c r="S1338" s="21">
        <v>0</v>
      </c>
      <c r="T1338" s="20">
        <f>VLOOKUP($A1338,Database!$A:$Y,10,FALSE)</f>
        <v>68</v>
      </c>
      <c r="U1338" s="20">
        <f>VLOOKUP($A1338,Database!$A:$Y,11,FALSE)</f>
        <v>106</v>
      </c>
      <c r="V1338" s="20">
        <f>VLOOKUP($A1338,Database!$A:$Y,12,FALSE)</f>
        <v>129</v>
      </c>
      <c r="W1338" s="20" t="str">
        <f>VLOOKUP(A1338,Database!A:M,13,FALSE)</f>
        <v>Terminé</v>
      </c>
      <c r="X1338" s="20">
        <f>VLOOKUP($A1338,Database!$A:$Y,20,FALSE)</f>
        <v>2</v>
      </c>
      <c r="Y1338" s="20">
        <f>VLOOKUP($A1338,Database!$A:$Y,21,FALSE)</f>
        <v>1</v>
      </c>
      <c r="Z1338" s="20">
        <f t="shared" si="120"/>
        <v>0</v>
      </c>
      <c r="AA1338" s="20">
        <f t="shared" si="122"/>
        <v>0</v>
      </c>
      <c r="AB1338" s="20">
        <f t="shared" ca="1" si="123"/>
        <v>0</v>
      </c>
      <c r="AC1338" s="20">
        <f t="shared" ca="1" si="124"/>
        <v>0</v>
      </c>
      <c r="AD1338" s="20" t="str">
        <f ca="1">IF(AC1338=0,"",IF(OR(ISBLANK(P1338),ISBLANK(Q1338)),"",IF(ISBLANK(VLOOKUP(A1338,Database!A:AA,22,FALSE)),"",VLOOKUP(A1338,Database!A:AA,22,FALSE))))</f>
        <v/>
      </c>
      <c r="AE1338" s="20">
        <f ca="1">IFERROR(
   IF(
     OR(ISBLANK(P1338),ISBLANK(Q1338)),
     "",
     IF(
       AND(AB1338&lt;&gt;"",OR(W1338="Terminé",W1338="En cours")),
       VLOOKUP(AD1338,Setup_ScoreExactBonus!A:D,4,FALSE),
       0
     )),
  0)</f>
        <v>0</v>
      </c>
      <c r="AF1338" s="21">
        <f t="shared" ca="1" si="125"/>
        <v>0</v>
      </c>
      <c r="AG1338" s="21">
        <f ca="1">SUMIFS(AF$2:AF1338,D$2:D1338,D1338)</f>
        <v>1822</v>
      </c>
    </row>
    <row r="1339" spans="1:33" hidden="1" x14ac:dyDescent="0.35">
      <c r="A1339" s="21">
        <f>IF(ISBLANK(B1339),"",COUNTIF(B$2:B1339,B1339))-1</f>
        <v>49</v>
      </c>
      <c r="B1339" s="27">
        <v>15</v>
      </c>
      <c r="C1339" s="10">
        <f>VLOOKUP($A1339+IF($A1339=0,1,0),Database!$A:$Y,7,FALSE)</f>
        <v>46197.875</v>
      </c>
      <c r="D1339" s="21" t="str">
        <f>VLOOKUP(Pronostics!$B1339,Setup_MPP!$A:$G,3,FALSE)</f>
        <v>Amino28</v>
      </c>
      <c r="E1339" s="21" t="str">
        <f>VLOOKUP(Pronostics!$B1339,Setup_MPP!$A:$G,2,FALSE)</f>
        <v>Amine ZARROUKI</v>
      </c>
      <c r="F1339" s="21" t="str">
        <f>VLOOKUP($B1339,Setup_MPP!$A:$E,4,FALSE)</f>
        <v>#FF9898</v>
      </c>
      <c r="G1339" s="21" t="str">
        <f>VLOOKUP($B1339,Setup_MPP!$A:$E,5,FALSE)</f>
        <v>#FF5D5D</v>
      </c>
      <c r="H1339" s="21" t="str">
        <f>IFERROR(IF(AND(A1339&gt;=1,A1339&lt;=104),VLOOKUP($A1339,Location!$A:$J,6,FALSE),IF(A1339=0,"Avant l'ouverture",IF(OR(A1339=105,A1339=106),"Bonus"))),"")</f>
        <v>Tour 3</v>
      </c>
      <c r="I1339" s="21" t="str">
        <f>IF(LEFT(H1339,4)="Tour",VLOOKUP(A1339,Database!$A:$C,3,FALSE),"")</f>
        <v>B</v>
      </c>
      <c r="J1339" s="21" t="str">
        <f>VLOOKUP($A1339,Location!$A:$J,7,FALSE)</f>
        <v>Suisse</v>
      </c>
      <c r="K1339" s="21" t="str">
        <f>IFERROR(VLOOKUP(J1339,Setup_Team!$B:$C,2,FALSE), "TDB")</f>
        <v>CHE</v>
      </c>
      <c r="L1339" s="21" t="str">
        <f>VLOOKUP($A1339,Location!$A:$J,8,FALSE)</f>
        <v>Canada</v>
      </c>
      <c r="M1339" s="21" t="str">
        <f>IFERROR(VLOOKUP(L1339,Setup_Team!$B:$C,2,FALSE), "TDB")</f>
        <v>CAN</v>
      </c>
      <c r="N1339" s="21" t="str">
        <f>VLOOKUP($A1339,Location!$A:$J,9,FALSE)</f>
        <v>Seattle</v>
      </c>
      <c r="O1339" s="21" t="str">
        <f>VLOOKUP($A1339,Location!$A:$J,10,FALSE)</f>
        <v>Lumen Field</v>
      </c>
      <c r="P1339" s="27">
        <v>0</v>
      </c>
      <c r="Q1339" s="27">
        <v>2</v>
      </c>
      <c r="R1339" s="27" t="str">
        <f t="shared" si="121"/>
        <v>0-2</v>
      </c>
      <c r="S1339" s="21">
        <v>0</v>
      </c>
      <c r="T1339" s="20">
        <f>VLOOKUP($A1339,Database!$A:$Y,10,FALSE)</f>
        <v>68</v>
      </c>
      <c r="U1339" s="20">
        <f>VLOOKUP($A1339,Database!$A:$Y,11,FALSE)</f>
        <v>106</v>
      </c>
      <c r="V1339" s="20">
        <f>VLOOKUP($A1339,Database!$A:$Y,12,FALSE)</f>
        <v>129</v>
      </c>
      <c r="W1339" s="20" t="str">
        <f>VLOOKUP(A1339,Database!A:M,13,FALSE)</f>
        <v>Terminé</v>
      </c>
      <c r="X1339" s="20">
        <f>VLOOKUP($A1339,Database!$A:$Y,20,FALSE)</f>
        <v>2</v>
      </c>
      <c r="Y1339" s="20">
        <f>VLOOKUP($A1339,Database!$A:$Y,21,FALSE)</f>
        <v>1</v>
      </c>
      <c r="Z1339" s="20">
        <f t="shared" si="120"/>
        <v>0</v>
      </c>
      <c r="AA1339" s="20">
        <f t="shared" si="122"/>
        <v>0</v>
      </c>
      <c r="AB1339" s="20">
        <f t="shared" ca="1" si="123"/>
        <v>0</v>
      </c>
      <c r="AC1339" s="20">
        <f t="shared" ca="1" si="124"/>
        <v>0</v>
      </c>
      <c r="AD1339" s="20" t="str">
        <f ca="1">IF(AC1339=0,"",IF(OR(ISBLANK(P1339),ISBLANK(Q1339)),"",IF(ISBLANK(VLOOKUP(A1339,Database!A:AA,22,FALSE)),"",VLOOKUP(A1339,Database!A:AA,22,FALSE))))</f>
        <v/>
      </c>
      <c r="AE1339" s="20">
        <f ca="1">IFERROR(
   IF(
     OR(ISBLANK(P1339),ISBLANK(Q1339)),
     "",
     IF(
       AND(AB1339&lt;&gt;"",OR(W1339="Terminé",W1339="En cours")),
       VLOOKUP(AD1339,Setup_ScoreExactBonus!A:D,4,FALSE),
       0
     )),
  0)</f>
        <v>0</v>
      </c>
      <c r="AF1339" s="21">
        <f t="shared" ca="1" si="125"/>
        <v>0</v>
      </c>
      <c r="AG1339" s="21">
        <f ca="1">SUMIFS(AF$2:AF1339,D$2:D1339,D1339)</f>
        <v>1821</v>
      </c>
    </row>
    <row r="1340" spans="1:33" hidden="1" x14ac:dyDescent="0.35">
      <c r="A1340" s="21">
        <f>IF(ISBLANK(B1340),"",COUNTIF(B$2:B1340,B1340))-1</f>
        <v>49</v>
      </c>
      <c r="B1340" s="27">
        <v>16</v>
      </c>
      <c r="C1340" s="10">
        <f>VLOOKUP($A1340+IF($A1340=0,1,0),Database!$A:$Y,7,FALSE)</f>
        <v>46197.875</v>
      </c>
      <c r="D1340" s="21" t="str">
        <f>VLOOKUP(Pronostics!$B1340,Setup_MPP!$A:$G,3,FALSE)</f>
        <v>RomaLaura</v>
      </c>
      <c r="E1340" s="21" t="str">
        <f>VLOOKUP(Pronostics!$B1340,Setup_MPP!$A:$G,2,FALSE)</f>
        <v>Laura GIULIANO</v>
      </c>
      <c r="F1340" s="21" t="str">
        <f>VLOOKUP($B1340,Setup_MPP!$A:$E,4,FALSE)</f>
        <v>#86A4FE</v>
      </c>
      <c r="G1340" s="21" t="str">
        <f>VLOOKUP($B1340,Setup_MPP!$A:$E,5,FALSE)</f>
        <v>#3769FF</v>
      </c>
      <c r="H1340" s="21" t="str">
        <f>IFERROR(IF(AND(A1340&gt;=1,A1340&lt;=104),VLOOKUP($A1340,Location!$A:$J,6,FALSE),IF(A1340=0,"Avant l'ouverture",IF(OR(A1340=105,A1340=106),"Bonus"))),"")</f>
        <v>Tour 3</v>
      </c>
      <c r="I1340" s="21" t="str">
        <f>IF(LEFT(H1340,4)="Tour",VLOOKUP(A1340,Database!$A:$C,3,FALSE),"")</f>
        <v>B</v>
      </c>
      <c r="J1340" s="21" t="str">
        <f>VLOOKUP($A1340,Location!$A:$J,7,FALSE)</f>
        <v>Suisse</v>
      </c>
      <c r="K1340" s="21" t="str">
        <f>IFERROR(VLOOKUP(J1340,Setup_Team!$B:$C,2,FALSE), "TDB")</f>
        <v>CHE</v>
      </c>
      <c r="L1340" s="21" t="str">
        <f>VLOOKUP($A1340,Location!$A:$J,8,FALSE)</f>
        <v>Canada</v>
      </c>
      <c r="M1340" s="21" t="str">
        <f>IFERROR(VLOOKUP(L1340,Setup_Team!$B:$C,2,FALSE), "TDB")</f>
        <v>CAN</v>
      </c>
      <c r="N1340" s="21" t="str">
        <f>VLOOKUP($A1340,Location!$A:$J,9,FALSE)</f>
        <v>Seattle</v>
      </c>
      <c r="O1340" s="21" t="str">
        <f>VLOOKUP($A1340,Location!$A:$J,10,FALSE)</f>
        <v>Lumen Field</v>
      </c>
      <c r="P1340" s="27">
        <v>0</v>
      </c>
      <c r="Q1340" s="27">
        <v>2</v>
      </c>
      <c r="R1340" s="27" t="str">
        <f t="shared" si="121"/>
        <v>0-2</v>
      </c>
      <c r="S1340" s="21">
        <v>0</v>
      </c>
      <c r="T1340" s="20">
        <f>VLOOKUP($A1340,Database!$A:$Y,10,FALSE)</f>
        <v>68</v>
      </c>
      <c r="U1340" s="20">
        <f>VLOOKUP($A1340,Database!$A:$Y,11,FALSE)</f>
        <v>106</v>
      </c>
      <c r="V1340" s="20">
        <f>VLOOKUP($A1340,Database!$A:$Y,12,FALSE)</f>
        <v>129</v>
      </c>
      <c r="W1340" s="20" t="str">
        <f>VLOOKUP(A1340,Database!A:M,13,FALSE)</f>
        <v>Terminé</v>
      </c>
      <c r="X1340" s="20">
        <f>VLOOKUP($A1340,Database!$A:$Y,20,FALSE)</f>
        <v>2</v>
      </c>
      <c r="Y1340" s="20">
        <f>VLOOKUP($A1340,Database!$A:$Y,21,FALSE)</f>
        <v>1</v>
      </c>
      <c r="Z1340" s="20">
        <f t="shared" si="120"/>
        <v>0</v>
      </c>
      <c r="AA1340" s="20">
        <f t="shared" si="122"/>
        <v>0</v>
      </c>
      <c r="AB1340" s="20">
        <f t="shared" ca="1" si="123"/>
        <v>0</v>
      </c>
      <c r="AC1340" s="20">
        <f t="shared" ca="1" si="124"/>
        <v>0</v>
      </c>
      <c r="AD1340" s="20" t="str">
        <f ca="1">IF(AC1340=0,"",IF(OR(ISBLANK(P1340),ISBLANK(Q1340)),"",IF(ISBLANK(VLOOKUP(A1340,Database!A:AA,22,FALSE)),"",VLOOKUP(A1340,Database!A:AA,22,FALSE))))</f>
        <v/>
      </c>
      <c r="AE1340" s="20">
        <f ca="1">IFERROR(
   IF(
     OR(ISBLANK(P1340),ISBLANK(Q1340)),
     "",
     IF(
       AND(AB1340&lt;&gt;"",OR(W1340="Terminé",W1340="En cours")),
       VLOOKUP(AD1340,Setup_ScoreExactBonus!A:D,4,FALSE),
       0
     )),
  0)</f>
        <v>0</v>
      </c>
      <c r="AF1340" s="21">
        <f t="shared" ca="1" si="125"/>
        <v>0</v>
      </c>
      <c r="AG1340" s="21">
        <f ca="1">SUMIFS(AF$2:AF1340,D$2:D1340,D1340)</f>
        <v>1455</v>
      </c>
    </row>
    <row r="1341" spans="1:33" hidden="1" x14ac:dyDescent="0.35">
      <c r="A1341" s="21">
        <f>IF(ISBLANK(B1341),"",COUNTIF(B$2:B1341,B1341))-1</f>
        <v>49</v>
      </c>
      <c r="B1341" s="27">
        <v>17</v>
      </c>
      <c r="C1341" s="10">
        <f>VLOOKUP($A1341+IF($A1341=0,1,0),Database!$A:$Y,7,FALSE)</f>
        <v>46197.875</v>
      </c>
      <c r="D1341" s="21" t="str">
        <f>VLOOKUP(Pronostics!$B1341,Setup_MPP!$A:$G,3,FALSE)</f>
        <v>Julien_cri</v>
      </c>
      <c r="E1341" s="21" t="str">
        <f>VLOOKUP(Pronostics!$B1341,Setup_MPP!$A:$G,2,FALSE)</f>
        <v>Julien CRIMOTEL</v>
      </c>
      <c r="F1341" s="21" t="str">
        <f>VLOOKUP($B1341,Setup_MPP!$A:$E,4,FALSE)</f>
        <v>#FFB0B0</v>
      </c>
      <c r="G1341" s="21" t="str">
        <f>VLOOKUP($B1341,Setup_MPP!$A:$E,5,FALSE)</f>
        <v>#F25757</v>
      </c>
      <c r="H1341" s="21" t="str">
        <f>IFERROR(IF(AND(A1341&gt;=1,A1341&lt;=104),VLOOKUP($A1341,Location!$A:$J,6,FALSE),IF(A1341=0,"Avant l'ouverture",IF(OR(A1341=105,A1341=106),"Bonus"))),"")</f>
        <v>Tour 3</v>
      </c>
      <c r="I1341" s="21" t="str">
        <f>IF(LEFT(H1341,4)="Tour",VLOOKUP(A1341,Database!$A:$C,3,FALSE),"")</f>
        <v>B</v>
      </c>
      <c r="J1341" s="21" t="str">
        <f>VLOOKUP($A1341,Location!$A:$J,7,FALSE)</f>
        <v>Suisse</v>
      </c>
      <c r="K1341" s="21" t="str">
        <f>IFERROR(VLOOKUP(J1341,Setup_Team!$B:$C,2,FALSE), "TDB")</f>
        <v>CHE</v>
      </c>
      <c r="L1341" s="21" t="str">
        <f>VLOOKUP($A1341,Location!$A:$J,8,FALSE)</f>
        <v>Canada</v>
      </c>
      <c r="M1341" s="21" t="str">
        <f>IFERROR(VLOOKUP(L1341,Setup_Team!$B:$C,2,FALSE), "TDB")</f>
        <v>CAN</v>
      </c>
      <c r="N1341" s="21" t="str">
        <f>VLOOKUP($A1341,Location!$A:$J,9,FALSE)</f>
        <v>Seattle</v>
      </c>
      <c r="O1341" s="21" t="str">
        <f>VLOOKUP($A1341,Location!$A:$J,10,FALSE)</f>
        <v>Lumen Field</v>
      </c>
      <c r="P1341" s="27">
        <v>2</v>
      </c>
      <c r="Q1341" s="27">
        <v>1</v>
      </c>
      <c r="R1341" s="27" t="str">
        <f t="shared" si="121"/>
        <v>2-1</v>
      </c>
      <c r="S1341" s="21">
        <v>0</v>
      </c>
      <c r="T1341" s="20">
        <f>VLOOKUP($A1341,Database!$A:$Y,10,FALSE)</f>
        <v>68</v>
      </c>
      <c r="U1341" s="20">
        <f>VLOOKUP($A1341,Database!$A:$Y,11,FALSE)</f>
        <v>106</v>
      </c>
      <c r="V1341" s="20">
        <f>VLOOKUP($A1341,Database!$A:$Y,12,FALSE)</f>
        <v>129</v>
      </c>
      <c r="W1341" s="20" t="str">
        <f>VLOOKUP(A1341,Database!A:M,13,FALSE)</f>
        <v>Terminé</v>
      </c>
      <c r="X1341" s="20">
        <f>VLOOKUP($A1341,Database!$A:$Y,20,FALSE)</f>
        <v>2</v>
      </c>
      <c r="Y1341" s="20">
        <f>VLOOKUP($A1341,Database!$A:$Y,21,FALSE)</f>
        <v>1</v>
      </c>
      <c r="Z1341" s="20">
        <f t="shared" si="120"/>
        <v>0</v>
      </c>
      <c r="AA1341" s="20">
        <f t="shared" si="122"/>
        <v>1</v>
      </c>
      <c r="AB1341" s="20">
        <f t="shared" ca="1" si="123"/>
        <v>68</v>
      </c>
      <c r="AC1341" s="20">
        <f t="shared" ca="1" si="124"/>
        <v>1</v>
      </c>
      <c r="AD1341" s="20" t="str">
        <f ca="1">IF(AC1341=0,"",IF(OR(ISBLANK(P1341),ISBLANK(Q1341)),"",IF(ISBLANK(VLOOKUP(A1341,Database!A:AA,22,FALSE)),"",VLOOKUP(A1341,Database!A:AA,22,FALSE))))</f>
        <v>Exact</v>
      </c>
      <c r="AE1341" s="20">
        <f ca="1">IFERROR(
   IF(
     OR(ISBLANK(P1341),ISBLANK(Q1341)),
     "",
     IF(
       AND(AB1341&lt;&gt;"",OR(W1341="Terminé",W1341="En cours")),
       VLOOKUP(AD1341,Setup_ScoreExactBonus!A:D,4,FALSE),
       0
     )),
  0)</f>
        <v>20</v>
      </c>
      <c r="AF1341" s="21">
        <f t="shared" ca="1" si="125"/>
        <v>88</v>
      </c>
      <c r="AG1341" s="21">
        <f ca="1">SUMIFS(AF$2:AF1341,D$2:D1341,D1341)</f>
        <v>1672</v>
      </c>
    </row>
    <row r="1342" spans="1:33" hidden="1" x14ac:dyDescent="0.35">
      <c r="A1342" s="21">
        <f>IF(ISBLANK(B1342),"",COUNTIF(B$2:B1342,B1342))-1</f>
        <v>49</v>
      </c>
      <c r="B1342" s="27">
        <v>18</v>
      </c>
      <c r="C1342" s="10">
        <f>VLOOKUP($A1342+IF($A1342=0,1,0),Database!$A:$Y,7,FALSE)</f>
        <v>46197.875</v>
      </c>
      <c r="D1342" s="21" t="str">
        <f>VLOOKUP(Pronostics!$B1342,Setup_MPP!$A:$G,3,FALSE)</f>
        <v>Cartone</v>
      </c>
      <c r="E1342" s="21" t="str">
        <f>VLOOKUP(Pronostics!$B1342,Setup_MPP!$A:$G,2,FALSE)</f>
        <v>Quentin CARTON</v>
      </c>
      <c r="F1342" s="21" t="str">
        <f>VLOOKUP($B1342,Setup_MPP!$A:$E,4,FALSE)</f>
        <v>#F0BC42</v>
      </c>
      <c r="G1342" s="21" t="str">
        <f>VLOOKUP($B1342,Setup_MPP!$A:$E,5,FALSE)</f>
        <v>#8E1F2F</v>
      </c>
      <c r="H1342" s="21" t="str">
        <f>IFERROR(IF(AND(A1342&gt;=1,A1342&lt;=104),VLOOKUP($A1342,Location!$A:$J,6,FALSE),IF(A1342=0,"Avant l'ouverture",IF(OR(A1342=105,A1342=106),"Bonus"))),"")</f>
        <v>Tour 3</v>
      </c>
      <c r="I1342" s="21" t="str">
        <f>IF(LEFT(H1342,4)="Tour",VLOOKUP(A1342,Database!$A:$C,3,FALSE),"")</f>
        <v>B</v>
      </c>
      <c r="J1342" s="21" t="str">
        <f>VLOOKUP($A1342,Location!$A:$J,7,FALSE)</f>
        <v>Suisse</v>
      </c>
      <c r="K1342" s="21" t="str">
        <f>IFERROR(VLOOKUP(J1342,Setup_Team!$B:$C,2,FALSE), "TDB")</f>
        <v>CHE</v>
      </c>
      <c r="L1342" s="21" t="str">
        <f>VLOOKUP($A1342,Location!$A:$J,8,FALSE)</f>
        <v>Canada</v>
      </c>
      <c r="M1342" s="21" t="str">
        <f>IFERROR(VLOOKUP(L1342,Setup_Team!$B:$C,2,FALSE), "TDB")</f>
        <v>CAN</v>
      </c>
      <c r="N1342" s="21" t="str">
        <f>VLOOKUP($A1342,Location!$A:$J,9,FALSE)</f>
        <v>Seattle</v>
      </c>
      <c r="O1342" s="21" t="str">
        <f>VLOOKUP($A1342,Location!$A:$J,10,FALSE)</f>
        <v>Lumen Field</v>
      </c>
      <c r="P1342" s="27">
        <v>0</v>
      </c>
      <c r="Q1342" s="27">
        <v>2</v>
      </c>
      <c r="R1342" s="27" t="str">
        <f t="shared" si="121"/>
        <v>0-2</v>
      </c>
      <c r="S1342" s="21">
        <v>0</v>
      </c>
      <c r="T1342" s="20">
        <f>VLOOKUP($A1342,Database!$A:$Y,10,FALSE)</f>
        <v>68</v>
      </c>
      <c r="U1342" s="20">
        <f>VLOOKUP($A1342,Database!$A:$Y,11,FALSE)</f>
        <v>106</v>
      </c>
      <c r="V1342" s="20">
        <f>VLOOKUP($A1342,Database!$A:$Y,12,FALSE)</f>
        <v>129</v>
      </c>
      <c r="W1342" s="20" t="str">
        <f>VLOOKUP(A1342,Database!A:M,13,FALSE)</f>
        <v>Terminé</v>
      </c>
      <c r="X1342" s="20">
        <f>VLOOKUP($A1342,Database!$A:$Y,20,FALSE)</f>
        <v>2</v>
      </c>
      <c r="Y1342" s="20">
        <f>VLOOKUP($A1342,Database!$A:$Y,21,FALSE)</f>
        <v>1</v>
      </c>
      <c r="Z1342" s="20">
        <f t="shared" si="120"/>
        <v>0</v>
      </c>
      <c r="AA1342" s="20">
        <f t="shared" si="122"/>
        <v>0</v>
      </c>
      <c r="AB1342" s="20">
        <f t="shared" ca="1" si="123"/>
        <v>0</v>
      </c>
      <c r="AC1342" s="20">
        <f t="shared" ca="1" si="124"/>
        <v>0</v>
      </c>
      <c r="AD1342" s="20" t="str">
        <f ca="1">IF(AC1342=0,"",IF(OR(ISBLANK(P1342),ISBLANK(Q1342)),"",IF(ISBLANK(VLOOKUP(A1342,Database!A:AA,22,FALSE)),"",VLOOKUP(A1342,Database!A:AA,22,FALSE))))</f>
        <v/>
      </c>
      <c r="AE1342" s="20">
        <f ca="1">IFERROR(
   IF(
     OR(ISBLANK(P1342),ISBLANK(Q1342)),
     "",
     IF(
       AND(AB1342&lt;&gt;"",OR(W1342="Terminé",W1342="En cours")),
       VLOOKUP(AD1342,Setup_ScoreExactBonus!A:D,4,FALSE),
       0
     )),
  0)</f>
        <v>0</v>
      </c>
      <c r="AF1342" s="21">
        <f t="shared" ca="1" si="125"/>
        <v>0</v>
      </c>
      <c r="AG1342" s="21">
        <f ca="1">SUMIFS(AF$2:AF1342,D$2:D1342,D1342)</f>
        <v>1910</v>
      </c>
    </row>
    <row r="1343" spans="1:33" hidden="1" x14ac:dyDescent="0.35">
      <c r="A1343" s="21">
        <f>IF(ISBLANK(B1343),"",COUNTIF(B$2:B1343,B1343))-1</f>
        <v>49</v>
      </c>
      <c r="B1343" s="27">
        <v>19</v>
      </c>
      <c r="C1343" s="10">
        <f>VLOOKUP($A1343+IF($A1343=0,1,0),Database!$A:$Y,7,FALSE)</f>
        <v>46197.875</v>
      </c>
      <c r="D1343" s="21" t="str">
        <f>VLOOKUP(Pronostics!$B1343,Setup_MPP!$A:$G,3,FALSE)</f>
        <v>YramVi</v>
      </c>
      <c r="E1343" s="21" t="str">
        <f>VLOOKUP(Pronostics!$B1343,Setup_MPP!$A:$G,2,FALSE)</f>
        <v>Eyram TETSHIE</v>
      </c>
      <c r="F1343" s="21" t="str">
        <f>VLOOKUP($B1343,Setup_MPP!$A:$E,4,FALSE)</f>
        <v>#E8B28F</v>
      </c>
      <c r="G1343" s="21" t="str">
        <f>VLOOKUP($B1343,Setup_MPP!$A:$E,5,FALSE)</f>
        <v>#E65568</v>
      </c>
      <c r="H1343" s="21" t="str">
        <f>IFERROR(IF(AND(A1343&gt;=1,A1343&lt;=104),VLOOKUP($A1343,Location!$A:$J,6,FALSE),IF(A1343=0,"Avant l'ouverture",IF(OR(A1343=105,A1343=106),"Bonus"))),"")</f>
        <v>Tour 3</v>
      </c>
      <c r="I1343" s="21" t="str">
        <f>IF(LEFT(H1343,4)="Tour",VLOOKUP(A1343,Database!$A:$C,3,FALSE),"")</f>
        <v>B</v>
      </c>
      <c r="J1343" s="21" t="str">
        <f>VLOOKUP($A1343,Location!$A:$J,7,FALSE)</f>
        <v>Suisse</v>
      </c>
      <c r="K1343" s="21" t="str">
        <f>IFERROR(VLOOKUP(J1343,Setup_Team!$B:$C,2,FALSE), "TDB")</f>
        <v>CHE</v>
      </c>
      <c r="L1343" s="21" t="str">
        <f>VLOOKUP($A1343,Location!$A:$J,8,FALSE)</f>
        <v>Canada</v>
      </c>
      <c r="M1343" s="21" t="str">
        <f>IFERROR(VLOOKUP(L1343,Setup_Team!$B:$C,2,FALSE), "TDB")</f>
        <v>CAN</v>
      </c>
      <c r="N1343" s="21" t="str">
        <f>VLOOKUP($A1343,Location!$A:$J,9,FALSE)</f>
        <v>Seattle</v>
      </c>
      <c r="O1343" s="21" t="str">
        <f>VLOOKUP($A1343,Location!$A:$J,10,FALSE)</f>
        <v>Lumen Field</v>
      </c>
      <c r="P1343" s="27">
        <v>2</v>
      </c>
      <c r="Q1343" s="27">
        <v>2</v>
      </c>
      <c r="R1343" s="27" t="str">
        <f t="shared" si="121"/>
        <v>2-2</v>
      </c>
      <c r="S1343" s="21">
        <v>0</v>
      </c>
      <c r="T1343" s="20">
        <f>VLOOKUP($A1343,Database!$A:$Y,10,FALSE)</f>
        <v>68</v>
      </c>
      <c r="U1343" s="20">
        <f>VLOOKUP($A1343,Database!$A:$Y,11,FALSE)</f>
        <v>106</v>
      </c>
      <c r="V1343" s="20">
        <f>VLOOKUP($A1343,Database!$A:$Y,12,FALSE)</f>
        <v>129</v>
      </c>
      <c r="W1343" s="20" t="str">
        <f>VLOOKUP(A1343,Database!A:M,13,FALSE)</f>
        <v>Terminé</v>
      </c>
      <c r="X1343" s="20">
        <f>VLOOKUP($A1343,Database!$A:$Y,20,FALSE)</f>
        <v>2</v>
      </c>
      <c r="Y1343" s="20">
        <f>VLOOKUP($A1343,Database!$A:$Y,21,FALSE)</f>
        <v>1</v>
      </c>
      <c r="Z1343" s="20">
        <f t="shared" si="120"/>
        <v>0</v>
      </c>
      <c r="AA1343" s="20">
        <f t="shared" si="122"/>
        <v>0</v>
      </c>
      <c r="AB1343" s="20">
        <f t="shared" ca="1" si="123"/>
        <v>0</v>
      </c>
      <c r="AC1343" s="20">
        <f t="shared" ca="1" si="124"/>
        <v>0</v>
      </c>
      <c r="AD1343" s="20" t="str">
        <f ca="1">IF(AC1343=0,"",IF(OR(ISBLANK(P1343),ISBLANK(Q1343)),"",IF(ISBLANK(VLOOKUP(A1343,Database!A:AA,22,FALSE)),"",VLOOKUP(A1343,Database!A:AA,22,FALSE))))</f>
        <v/>
      </c>
      <c r="AE1343" s="20">
        <f ca="1">IFERROR(
   IF(
     OR(ISBLANK(P1343),ISBLANK(Q1343)),
     "",
     IF(
       AND(AB1343&lt;&gt;"",OR(W1343="Terminé",W1343="En cours")),
       VLOOKUP(AD1343,Setup_ScoreExactBonus!A:D,4,FALSE),
       0
     )),
  0)</f>
        <v>0</v>
      </c>
      <c r="AF1343" s="21">
        <f t="shared" ca="1" si="125"/>
        <v>0</v>
      </c>
      <c r="AG1343" s="21">
        <f ca="1">SUMIFS(AF$2:AF1343,D$2:D1343,D1343)</f>
        <v>1587</v>
      </c>
    </row>
    <row r="1344" spans="1:33" hidden="1" x14ac:dyDescent="0.35">
      <c r="A1344" s="21">
        <f>IF(ISBLANK(B1344),"",COUNTIF(B$2:B1344,B1344))-1</f>
        <v>49</v>
      </c>
      <c r="B1344" s="27">
        <v>20</v>
      </c>
      <c r="C1344" s="10">
        <f>VLOOKUP($A1344+IF($A1344=0,1,0),Database!$A:$Y,7,FALSE)</f>
        <v>46197.875</v>
      </c>
      <c r="D1344" s="21" t="str">
        <f>VLOOKUP(Pronostics!$B1344,Setup_MPP!$A:$G,3,FALSE)</f>
        <v>Anis_MaFihache</v>
      </c>
      <c r="E1344" s="21" t="str">
        <f>VLOOKUP(Pronostics!$B1344,Setup_MPP!$A:$G,2,FALSE)</f>
        <v>Anis LEBIK</v>
      </c>
      <c r="F1344" s="21" t="str">
        <f>VLOOKUP($B1344,Setup_MPP!$A:$E,4,FALSE)</f>
        <v>#60DC8C</v>
      </c>
      <c r="G1344" s="21" t="str">
        <f>VLOOKUP($B1344,Setup_MPP!$A:$E,5,FALSE)</f>
        <v>#22A34F</v>
      </c>
      <c r="H1344" s="21" t="str">
        <f>IFERROR(IF(AND(A1344&gt;=1,A1344&lt;=104),VLOOKUP($A1344,Location!$A:$J,6,FALSE),IF(A1344=0,"Avant l'ouverture",IF(OR(A1344=105,A1344=106),"Bonus"))),"")</f>
        <v>Tour 3</v>
      </c>
      <c r="I1344" s="21" t="str">
        <f>IF(LEFT(H1344,4)="Tour",VLOOKUP(A1344,Database!$A:$C,3,FALSE),"")</f>
        <v>B</v>
      </c>
      <c r="J1344" s="21" t="str">
        <f>VLOOKUP($A1344,Location!$A:$J,7,FALSE)</f>
        <v>Suisse</v>
      </c>
      <c r="K1344" s="21" t="str">
        <f>IFERROR(VLOOKUP(J1344,Setup_Team!$B:$C,2,FALSE), "TDB")</f>
        <v>CHE</v>
      </c>
      <c r="L1344" s="21" t="str">
        <f>VLOOKUP($A1344,Location!$A:$J,8,FALSE)</f>
        <v>Canada</v>
      </c>
      <c r="M1344" s="21" t="str">
        <f>IFERROR(VLOOKUP(L1344,Setup_Team!$B:$C,2,FALSE), "TDB")</f>
        <v>CAN</v>
      </c>
      <c r="N1344" s="21" t="str">
        <f>VLOOKUP($A1344,Location!$A:$J,9,FALSE)</f>
        <v>Seattle</v>
      </c>
      <c r="O1344" s="21" t="str">
        <f>VLOOKUP($A1344,Location!$A:$J,10,FALSE)</f>
        <v>Lumen Field</v>
      </c>
      <c r="P1344" s="27">
        <v>1</v>
      </c>
      <c r="Q1344" s="27">
        <v>2</v>
      </c>
      <c r="R1344" s="27" t="str">
        <f t="shared" si="121"/>
        <v>1-2</v>
      </c>
      <c r="S1344" s="21">
        <v>0</v>
      </c>
      <c r="T1344" s="20">
        <f>VLOOKUP($A1344,Database!$A:$Y,10,FALSE)</f>
        <v>68</v>
      </c>
      <c r="U1344" s="20">
        <f>VLOOKUP($A1344,Database!$A:$Y,11,FALSE)</f>
        <v>106</v>
      </c>
      <c r="V1344" s="20">
        <f>VLOOKUP($A1344,Database!$A:$Y,12,FALSE)</f>
        <v>129</v>
      </c>
      <c r="W1344" s="20" t="str">
        <f>VLOOKUP(A1344,Database!A:M,13,FALSE)</f>
        <v>Terminé</v>
      </c>
      <c r="X1344" s="20">
        <f>VLOOKUP($A1344,Database!$A:$Y,20,FALSE)</f>
        <v>2</v>
      </c>
      <c r="Y1344" s="20">
        <f>VLOOKUP($A1344,Database!$A:$Y,21,FALSE)</f>
        <v>1</v>
      </c>
      <c r="Z1344" s="20">
        <f t="shared" si="120"/>
        <v>0</v>
      </c>
      <c r="AA1344" s="20">
        <f t="shared" si="122"/>
        <v>0</v>
      </c>
      <c r="AB1344" s="20">
        <f t="shared" ca="1" si="123"/>
        <v>0</v>
      </c>
      <c r="AC1344" s="20">
        <f t="shared" ca="1" si="124"/>
        <v>0</v>
      </c>
      <c r="AD1344" s="20" t="str">
        <f ca="1">IF(AC1344=0,"",IF(OR(ISBLANK(P1344),ISBLANK(Q1344)),"",IF(ISBLANK(VLOOKUP(A1344,Database!A:AA,22,FALSE)),"",VLOOKUP(A1344,Database!A:AA,22,FALSE))))</f>
        <v/>
      </c>
      <c r="AE1344" s="20">
        <f ca="1">IFERROR(
   IF(
     OR(ISBLANK(P1344),ISBLANK(Q1344)),
     "",
     IF(
       AND(AB1344&lt;&gt;"",OR(W1344="Terminé",W1344="En cours")),
       VLOOKUP(AD1344,Setup_ScoreExactBonus!A:D,4,FALSE),
       0
     )),
  0)</f>
        <v>0</v>
      </c>
      <c r="AF1344" s="21">
        <f t="shared" ca="1" si="125"/>
        <v>0</v>
      </c>
      <c r="AG1344" s="21">
        <f ca="1">SUMIFS(AF$2:AF1344,D$2:D1344,D1344)</f>
        <v>1877</v>
      </c>
    </row>
    <row r="1345" spans="1:33" hidden="1" x14ac:dyDescent="0.35">
      <c r="A1345" s="21">
        <f>IF(ISBLANK(B1345),"",COUNTIF(B$2:B1345,B1345))-1</f>
        <v>49</v>
      </c>
      <c r="B1345" s="27">
        <v>21</v>
      </c>
      <c r="C1345" s="10">
        <f>VLOOKUP($A1345+IF($A1345=0,1,0),Database!$A:$Y,7,FALSE)</f>
        <v>46197.875</v>
      </c>
      <c r="D1345" s="21" t="str">
        <f>VLOOKUP(Pronostics!$B1345,Setup_MPP!$A:$G,3,FALSE)</f>
        <v>JUJULABOSS13</v>
      </c>
      <c r="E1345" s="21" t="str">
        <f>VLOOKUP(Pronostics!$B1345,Setup_MPP!$A:$G,2,FALSE)</f>
        <v>Julia BOUANAN</v>
      </c>
      <c r="F1345" s="21" t="str">
        <f>VLOOKUP($B1345,Setup_MPP!$A:$E,4,FALSE)</f>
        <v>#2FAEE0</v>
      </c>
      <c r="G1345" s="21" t="str">
        <f>VLOOKUP($B1345,Setup_MPP!$A:$E,5,FALSE)</f>
        <v>#BEA064</v>
      </c>
      <c r="H1345" s="21" t="str">
        <f>IFERROR(IF(AND(A1345&gt;=1,A1345&lt;=104),VLOOKUP($A1345,Location!$A:$J,6,FALSE),IF(A1345=0,"Avant l'ouverture",IF(OR(A1345=105,A1345=106),"Bonus"))),"")</f>
        <v>Tour 3</v>
      </c>
      <c r="I1345" s="21" t="str">
        <f>IF(LEFT(H1345,4)="Tour",VLOOKUP(A1345,Database!$A:$C,3,FALSE),"")</f>
        <v>B</v>
      </c>
      <c r="J1345" s="21" t="str">
        <f>VLOOKUP($A1345,Location!$A:$J,7,FALSE)</f>
        <v>Suisse</v>
      </c>
      <c r="K1345" s="21" t="str">
        <f>IFERROR(VLOOKUP(J1345,Setup_Team!$B:$C,2,FALSE), "TDB")</f>
        <v>CHE</v>
      </c>
      <c r="L1345" s="21" t="str">
        <f>VLOOKUP($A1345,Location!$A:$J,8,FALSE)</f>
        <v>Canada</v>
      </c>
      <c r="M1345" s="21" t="str">
        <f>IFERROR(VLOOKUP(L1345,Setup_Team!$B:$C,2,FALSE), "TDB")</f>
        <v>CAN</v>
      </c>
      <c r="N1345" s="21" t="str">
        <f>VLOOKUP($A1345,Location!$A:$J,9,FALSE)</f>
        <v>Seattle</v>
      </c>
      <c r="O1345" s="21" t="str">
        <f>VLOOKUP($A1345,Location!$A:$J,10,FALSE)</f>
        <v>Lumen Field</v>
      </c>
      <c r="P1345" s="27">
        <v>2</v>
      </c>
      <c r="Q1345" s="27">
        <v>0</v>
      </c>
      <c r="R1345" s="27" t="str">
        <f t="shared" si="121"/>
        <v>2-0</v>
      </c>
      <c r="S1345" s="21">
        <v>0</v>
      </c>
      <c r="T1345" s="20">
        <f>VLOOKUP($A1345,Database!$A:$Y,10,FALSE)</f>
        <v>68</v>
      </c>
      <c r="U1345" s="20">
        <f>VLOOKUP($A1345,Database!$A:$Y,11,FALSE)</f>
        <v>106</v>
      </c>
      <c r="V1345" s="20">
        <f>VLOOKUP($A1345,Database!$A:$Y,12,FALSE)</f>
        <v>129</v>
      </c>
      <c r="W1345" s="20" t="str">
        <f>VLOOKUP(A1345,Database!A:M,13,FALSE)</f>
        <v>Terminé</v>
      </c>
      <c r="X1345" s="20">
        <f>VLOOKUP($A1345,Database!$A:$Y,20,FALSE)</f>
        <v>2</v>
      </c>
      <c r="Y1345" s="20">
        <f>VLOOKUP($A1345,Database!$A:$Y,21,FALSE)</f>
        <v>1</v>
      </c>
      <c r="Z1345" s="20">
        <f t="shared" si="120"/>
        <v>0</v>
      </c>
      <c r="AA1345" s="20">
        <f t="shared" si="122"/>
        <v>1</v>
      </c>
      <c r="AB1345" s="20">
        <f t="shared" ca="1" si="123"/>
        <v>68</v>
      </c>
      <c r="AC1345" s="20">
        <f t="shared" ca="1" si="124"/>
        <v>0</v>
      </c>
      <c r="AD1345" s="20" t="str">
        <f ca="1">IF(AC1345=0,"",IF(OR(ISBLANK(P1345),ISBLANK(Q1345)),"",IF(ISBLANK(VLOOKUP(A1345,Database!A:AA,22,FALSE)),"",VLOOKUP(A1345,Database!A:AA,22,FALSE))))</f>
        <v/>
      </c>
      <c r="AE1345" s="20">
        <f ca="1">IFERROR(
   IF(
     OR(ISBLANK(P1345),ISBLANK(Q1345)),
     "",
     IF(
       AND(AB1345&lt;&gt;"",OR(W1345="Terminé",W1345="En cours")),
       VLOOKUP(AD1345,Setup_ScoreExactBonus!A:D,4,FALSE),
       0
     )),
  0)</f>
        <v>0</v>
      </c>
      <c r="AF1345" s="21">
        <f t="shared" ca="1" si="125"/>
        <v>68</v>
      </c>
      <c r="AG1345" s="21">
        <f ca="1">SUMIFS(AF$2:AF1345,D$2:D1345,D1345)</f>
        <v>1665</v>
      </c>
    </row>
    <row r="1346" spans="1:33" hidden="1" x14ac:dyDescent="0.35">
      <c r="A1346" s="21">
        <f>IF(ISBLANK(B1346),"",COUNTIF(B$2:B1346,B1346))-1</f>
        <v>49</v>
      </c>
      <c r="B1346" s="27">
        <v>22</v>
      </c>
      <c r="C1346" s="10">
        <f>VLOOKUP($A1346+IF($A1346=0,1,0),Database!$A:$Y,7,FALSE)</f>
        <v>46197.875</v>
      </c>
      <c r="D1346" s="21" t="str">
        <f>VLOOKUP(Pronostics!$B1346,Setup_MPP!$A:$G,3,FALSE)</f>
        <v>Jujumsrd</v>
      </c>
      <c r="E1346" s="21" t="str">
        <f>VLOOKUP(Pronostics!$B1346,Setup_MPP!$A:$G,2,FALSE)</f>
        <v>Julie Mansard</v>
      </c>
      <c r="F1346" s="21" t="str">
        <f>VLOOKUP($B1346,Setup_MPP!$A:$E,4,FALSE)</f>
        <v>#41DEF0</v>
      </c>
      <c r="G1346" s="21" t="str">
        <f>VLOOKUP($B1346,Setup_MPP!$A:$E,5,FALSE)</f>
        <v>#0BA6B7</v>
      </c>
      <c r="H1346" s="21" t="str">
        <f>IFERROR(IF(AND(A1346&gt;=1,A1346&lt;=104),VLOOKUP($A1346,Location!$A:$J,6,FALSE),IF(A1346=0,"Avant l'ouverture",IF(OR(A1346=105,A1346=106),"Bonus"))),"")</f>
        <v>Tour 3</v>
      </c>
      <c r="I1346" s="21" t="str">
        <f>IF(LEFT(H1346,4)="Tour",VLOOKUP(A1346,Database!$A:$C,3,FALSE),"")</f>
        <v>B</v>
      </c>
      <c r="J1346" s="21" t="str">
        <f>VLOOKUP($A1346,Location!$A:$J,7,FALSE)</f>
        <v>Suisse</v>
      </c>
      <c r="K1346" s="21" t="str">
        <f>IFERROR(VLOOKUP(J1346,Setup_Team!$B:$C,2,FALSE), "TDB")</f>
        <v>CHE</v>
      </c>
      <c r="L1346" s="21" t="str">
        <f>VLOOKUP($A1346,Location!$A:$J,8,FALSE)</f>
        <v>Canada</v>
      </c>
      <c r="M1346" s="21" t="str">
        <f>IFERROR(VLOOKUP(L1346,Setup_Team!$B:$C,2,FALSE), "TDB")</f>
        <v>CAN</v>
      </c>
      <c r="N1346" s="21" t="str">
        <f>VLOOKUP($A1346,Location!$A:$J,9,FALSE)</f>
        <v>Seattle</v>
      </c>
      <c r="O1346" s="21" t="str">
        <f>VLOOKUP($A1346,Location!$A:$J,10,FALSE)</f>
        <v>Lumen Field</v>
      </c>
      <c r="P1346" s="27">
        <v>1</v>
      </c>
      <c r="Q1346" s="27">
        <v>1</v>
      </c>
      <c r="R1346" s="27" t="str">
        <f t="shared" si="121"/>
        <v>1-1</v>
      </c>
      <c r="S1346" s="21">
        <v>0</v>
      </c>
      <c r="T1346" s="20">
        <f>VLOOKUP($A1346,Database!$A:$Y,10,FALSE)</f>
        <v>68</v>
      </c>
      <c r="U1346" s="20">
        <f>VLOOKUP($A1346,Database!$A:$Y,11,FALSE)</f>
        <v>106</v>
      </c>
      <c r="V1346" s="20">
        <f>VLOOKUP($A1346,Database!$A:$Y,12,FALSE)</f>
        <v>129</v>
      </c>
      <c r="W1346" s="20" t="str">
        <f>VLOOKUP(A1346,Database!A:M,13,FALSE)</f>
        <v>Terminé</v>
      </c>
      <c r="X1346" s="20">
        <f>VLOOKUP($A1346,Database!$A:$Y,20,FALSE)</f>
        <v>2</v>
      </c>
      <c r="Y1346" s="20">
        <f>VLOOKUP($A1346,Database!$A:$Y,21,FALSE)</f>
        <v>1</v>
      </c>
      <c r="Z1346" s="20">
        <f t="shared" ref="Z1346:Z1409" si="126">IF(A1346=0,0,IF(W1346="À venir",0,IF(AND(ISBLANK(P1346),ISBLANK(Q1346)),1,0)))</f>
        <v>0</v>
      </c>
      <c r="AA1346" s="20">
        <f t="shared" si="122"/>
        <v>0</v>
      </c>
      <c r="AB1346" s="20">
        <f t="shared" ca="1" si="123"/>
        <v>0</v>
      </c>
      <c r="AC1346" s="20">
        <f t="shared" ca="1" si="124"/>
        <v>0</v>
      </c>
      <c r="AD1346" s="20" t="str">
        <f ca="1">IF(AC1346=0,"",IF(OR(ISBLANK(P1346),ISBLANK(Q1346)),"",IF(ISBLANK(VLOOKUP(A1346,Database!A:AA,22,FALSE)),"",VLOOKUP(A1346,Database!A:AA,22,FALSE))))</f>
        <v/>
      </c>
      <c r="AE1346" s="20">
        <f ca="1">IFERROR(
   IF(
     OR(ISBLANK(P1346),ISBLANK(Q1346)),
     "",
     IF(
       AND(AB1346&lt;&gt;"",OR(W1346="Terminé",W1346="En cours")),
       VLOOKUP(AD1346,Setup_ScoreExactBonus!A:D,4,FALSE),
       0
     )),
  0)</f>
        <v>0</v>
      </c>
      <c r="AF1346" s="21">
        <f t="shared" ca="1" si="125"/>
        <v>0</v>
      </c>
      <c r="AG1346" s="21">
        <f ca="1">SUMIFS(AF$2:AF1346,D$2:D1346,D1346)</f>
        <v>1446</v>
      </c>
    </row>
    <row r="1347" spans="1:33" hidden="1" x14ac:dyDescent="0.35">
      <c r="A1347" s="21">
        <f>IF(ISBLANK(B1347),"",COUNTIF(B$2:B1347,B1347))-1</f>
        <v>49</v>
      </c>
      <c r="B1347" s="27">
        <v>23</v>
      </c>
      <c r="C1347" s="10">
        <f>VLOOKUP($A1347+IF($A1347=0,1,0),Database!$A:$Y,7,FALSE)</f>
        <v>46197.875</v>
      </c>
      <c r="D1347" s="21" t="str">
        <f>VLOOKUP(Pronostics!$B1347,Setup_MPP!$A:$G,3,FALSE)</f>
        <v>DJUDJUPRONO</v>
      </c>
      <c r="E1347" s="21" t="str">
        <f>VLOOKUP(Pronostics!$B1347,Setup_MPP!$A:$G,2,FALSE)</f>
        <v>Juliette</v>
      </c>
      <c r="F1347" s="21" t="str">
        <f>VLOOKUP($B1347,Setup_MPP!$A:$E,4,FALSE)</f>
        <v>#F2A2A2</v>
      </c>
      <c r="G1347" s="21" t="str">
        <f>VLOOKUP($B1347,Setup_MPP!$A:$E,5,FALSE)</f>
        <v>#C25D5D</v>
      </c>
      <c r="H1347" s="21" t="str">
        <f>IFERROR(IF(AND(A1347&gt;=1,A1347&lt;=104),VLOOKUP($A1347,Location!$A:$J,6,FALSE),IF(A1347=0,"Avant l'ouverture",IF(OR(A1347=105,A1347=106),"Bonus"))),"")</f>
        <v>Tour 3</v>
      </c>
      <c r="I1347" s="21" t="str">
        <f>IF(LEFT(H1347,4)="Tour",VLOOKUP(A1347,Database!$A:$C,3,FALSE),"")</f>
        <v>B</v>
      </c>
      <c r="J1347" s="21" t="str">
        <f>VLOOKUP($A1347,Location!$A:$J,7,FALSE)</f>
        <v>Suisse</v>
      </c>
      <c r="K1347" s="21" t="str">
        <f>IFERROR(VLOOKUP(J1347,Setup_Team!$B:$C,2,FALSE), "TDB")</f>
        <v>CHE</v>
      </c>
      <c r="L1347" s="21" t="str">
        <f>VLOOKUP($A1347,Location!$A:$J,8,FALSE)</f>
        <v>Canada</v>
      </c>
      <c r="M1347" s="21" t="str">
        <f>IFERROR(VLOOKUP(L1347,Setup_Team!$B:$C,2,FALSE), "TDB")</f>
        <v>CAN</v>
      </c>
      <c r="N1347" s="21" t="str">
        <f>VLOOKUP($A1347,Location!$A:$J,9,FALSE)</f>
        <v>Seattle</v>
      </c>
      <c r="O1347" s="21" t="str">
        <f>VLOOKUP($A1347,Location!$A:$J,10,FALSE)</f>
        <v>Lumen Field</v>
      </c>
      <c r="P1347" s="27">
        <v>0</v>
      </c>
      <c r="Q1347" s="27">
        <v>1</v>
      </c>
      <c r="R1347" s="27" t="str">
        <f t="shared" ref="R1347:R1410" si="127">IF(AND(A1347&gt;0,A1347&lt;=104,W1347="Terminé"),TEXT(P1347,"0")&amp;"-"&amp;TEXT(Q1347,"0"),"")</f>
        <v>0-1</v>
      </c>
      <c r="S1347" s="21">
        <v>0</v>
      </c>
      <c r="T1347" s="20">
        <f>VLOOKUP($A1347,Database!$A:$Y,10,FALSE)</f>
        <v>68</v>
      </c>
      <c r="U1347" s="20">
        <f>VLOOKUP($A1347,Database!$A:$Y,11,FALSE)</f>
        <v>106</v>
      </c>
      <c r="V1347" s="20">
        <f>VLOOKUP($A1347,Database!$A:$Y,12,FALSE)</f>
        <v>129</v>
      </c>
      <c r="W1347" s="20" t="str">
        <f>VLOOKUP(A1347,Database!A:M,13,FALSE)</f>
        <v>Terminé</v>
      </c>
      <c r="X1347" s="20">
        <f>VLOOKUP($A1347,Database!$A:$Y,20,FALSE)</f>
        <v>2</v>
      </c>
      <c r="Y1347" s="20">
        <f>VLOOKUP($A1347,Database!$A:$Y,21,FALSE)</f>
        <v>1</v>
      </c>
      <c r="Z1347" s="20">
        <f t="shared" si="126"/>
        <v>0</v>
      </c>
      <c r="AA1347" s="20">
        <f t="shared" si="122"/>
        <v>0</v>
      </c>
      <c r="AB1347" s="20">
        <f t="shared" ca="1" si="123"/>
        <v>0</v>
      </c>
      <c r="AC1347" s="20">
        <f t="shared" ca="1" si="124"/>
        <v>0</v>
      </c>
      <c r="AD1347" s="20" t="str">
        <f ca="1">IF(AC1347=0,"",IF(OR(ISBLANK(P1347),ISBLANK(Q1347)),"",IF(ISBLANK(VLOOKUP(A1347,Database!A:AA,22,FALSE)),"",VLOOKUP(A1347,Database!A:AA,22,FALSE))))</f>
        <v/>
      </c>
      <c r="AE1347" s="20">
        <f ca="1">IFERROR(
   IF(
     OR(ISBLANK(P1347),ISBLANK(Q1347)),
     "",
     IF(
       AND(AB1347&lt;&gt;"",OR(W1347="Terminé",W1347="En cours")),
       VLOOKUP(AD1347,Setup_ScoreExactBonus!A:D,4,FALSE),
       0
     )),
  0)</f>
        <v>0</v>
      </c>
      <c r="AF1347" s="21">
        <f t="shared" ca="1" si="125"/>
        <v>0</v>
      </c>
      <c r="AG1347" s="21">
        <f ca="1">SUMIFS(AF$2:AF1347,D$2:D1347,D1347)</f>
        <v>1343</v>
      </c>
    </row>
    <row r="1348" spans="1:33" hidden="1" x14ac:dyDescent="0.35">
      <c r="A1348" s="21">
        <f>IF(ISBLANK(B1348),"",COUNTIF(B$2:B1348,B1348))-1</f>
        <v>49</v>
      </c>
      <c r="B1348" s="27">
        <v>24</v>
      </c>
      <c r="C1348" s="10">
        <f>VLOOKUP($A1348+IF($A1348=0,1,0),Database!$A:$Y,7,FALSE)</f>
        <v>46197.875</v>
      </c>
      <c r="D1348" s="21" t="str">
        <f>VLOOKUP(Pronostics!$B1348,Setup_MPP!$A:$G,3,FALSE)</f>
        <v>Samyaaaaaaaaaa</v>
      </c>
      <c r="E1348" s="21" t="str">
        <f>VLOOKUP(Pronostics!$B1348,Setup_MPP!$A:$G,2,FALSE)</f>
        <v>Samya ALAOUI</v>
      </c>
      <c r="F1348" s="21" t="str">
        <f>VLOOKUP($B1348,Setup_MPP!$A:$E,4,FALSE)</f>
        <v>#A2F2C7</v>
      </c>
      <c r="G1348" s="21" t="str">
        <f>VLOOKUP($B1348,Setup_MPP!$A:$E,5,FALSE)</f>
        <v>#5DC18C</v>
      </c>
      <c r="H1348" s="21" t="str">
        <f>IFERROR(IF(AND(A1348&gt;=1,A1348&lt;=104),VLOOKUP($A1348,Location!$A:$J,6,FALSE),IF(A1348=0,"Avant l'ouverture",IF(OR(A1348=105,A1348=106),"Bonus"))),"")</f>
        <v>Tour 3</v>
      </c>
      <c r="I1348" s="21" t="str">
        <f>IF(LEFT(H1348,4)="Tour",VLOOKUP(A1348,Database!$A:$C,3,FALSE),"")</f>
        <v>B</v>
      </c>
      <c r="J1348" s="21" t="str">
        <f>VLOOKUP($A1348,Location!$A:$J,7,FALSE)</f>
        <v>Suisse</v>
      </c>
      <c r="K1348" s="21" t="str">
        <f>IFERROR(VLOOKUP(J1348,Setup_Team!$B:$C,2,FALSE), "TDB")</f>
        <v>CHE</v>
      </c>
      <c r="L1348" s="21" t="str">
        <f>VLOOKUP($A1348,Location!$A:$J,8,FALSE)</f>
        <v>Canada</v>
      </c>
      <c r="M1348" s="21" t="str">
        <f>IFERROR(VLOOKUP(L1348,Setup_Team!$B:$C,2,FALSE), "TDB")</f>
        <v>CAN</v>
      </c>
      <c r="N1348" s="21" t="str">
        <f>VLOOKUP($A1348,Location!$A:$J,9,FALSE)</f>
        <v>Seattle</v>
      </c>
      <c r="O1348" s="21" t="str">
        <f>VLOOKUP($A1348,Location!$A:$J,10,FALSE)</f>
        <v>Lumen Field</v>
      </c>
      <c r="P1348" s="27">
        <v>2</v>
      </c>
      <c r="Q1348" s="27">
        <v>1</v>
      </c>
      <c r="R1348" s="27" t="str">
        <f t="shared" si="127"/>
        <v>2-1</v>
      </c>
      <c r="S1348" s="21">
        <v>0</v>
      </c>
      <c r="T1348" s="20">
        <f>VLOOKUP($A1348,Database!$A:$Y,10,FALSE)</f>
        <v>68</v>
      </c>
      <c r="U1348" s="20">
        <f>VLOOKUP($A1348,Database!$A:$Y,11,FALSE)</f>
        <v>106</v>
      </c>
      <c r="V1348" s="20">
        <f>VLOOKUP($A1348,Database!$A:$Y,12,FALSE)</f>
        <v>129</v>
      </c>
      <c r="W1348" s="20" t="str">
        <f>VLOOKUP(A1348,Database!A:M,13,FALSE)</f>
        <v>Terminé</v>
      </c>
      <c r="X1348" s="20">
        <f>VLOOKUP($A1348,Database!$A:$Y,20,FALSE)</f>
        <v>2</v>
      </c>
      <c r="Y1348" s="20">
        <f>VLOOKUP($A1348,Database!$A:$Y,21,FALSE)</f>
        <v>1</v>
      </c>
      <c r="Z1348" s="20">
        <f t="shared" si="126"/>
        <v>0</v>
      </c>
      <c r="AA1348" s="20">
        <f t="shared" si="122"/>
        <v>1</v>
      </c>
      <c r="AB1348" s="20">
        <f t="shared" ca="1" si="123"/>
        <v>68</v>
      </c>
      <c r="AC1348" s="20">
        <f t="shared" ca="1" si="124"/>
        <v>1</v>
      </c>
      <c r="AD1348" s="20" t="str">
        <f ca="1">IF(AC1348=0,"",IF(OR(ISBLANK(P1348),ISBLANK(Q1348)),"",IF(ISBLANK(VLOOKUP(A1348,Database!A:AA,22,FALSE)),"",VLOOKUP(A1348,Database!A:AA,22,FALSE))))</f>
        <v>Exact</v>
      </c>
      <c r="AE1348" s="20">
        <f ca="1">IFERROR(
   IF(
     OR(ISBLANK(P1348),ISBLANK(Q1348)),
     "",
     IF(
       AND(AB1348&lt;&gt;"",OR(W1348="Terminé",W1348="En cours")),
       VLOOKUP(AD1348,Setup_ScoreExactBonus!A:D,4,FALSE),
       0
     )),
  0)</f>
        <v>20</v>
      </c>
      <c r="AF1348" s="21">
        <f t="shared" ca="1" si="125"/>
        <v>88</v>
      </c>
      <c r="AG1348" s="21">
        <f ca="1">SUMIFS(AF$2:AF1348,D$2:D1348,D1348)</f>
        <v>2002</v>
      </c>
    </row>
    <row r="1349" spans="1:33" hidden="1" x14ac:dyDescent="0.35">
      <c r="A1349" s="21">
        <f>IF(ISBLANK(B1349),"",COUNTIF(B$2:B1349,B1349))-1</f>
        <v>49</v>
      </c>
      <c r="B1349" s="27">
        <v>25</v>
      </c>
      <c r="C1349" s="10">
        <f>VLOOKUP($A1349+IF($A1349=0,1,0),Database!$A:$Y,7,FALSE)</f>
        <v>46197.875</v>
      </c>
      <c r="D1349" s="21" t="str">
        <f>VLOOKUP(Pronostics!$B1349,Setup_MPP!$A:$G,3,FALSE)</f>
        <v>leaw0808</v>
      </c>
      <c r="E1349" s="21" t="str">
        <f>VLOOKUP(Pronostics!$B1349,Setup_MPP!$A:$G,2,FALSE)</f>
        <v>Léa WALOCQ</v>
      </c>
      <c r="F1349" s="21" t="str">
        <f>VLOOKUP($B1349,Setup_MPP!$A:$E,4,FALSE)</f>
        <v>#D1B9EB</v>
      </c>
      <c r="G1349" s="21" t="str">
        <f>VLOOKUP($B1349,Setup_MPP!$A:$E,5,FALSE)</f>
        <v>#B58BC7</v>
      </c>
      <c r="H1349" s="21" t="str">
        <f>IFERROR(IF(AND(A1349&gt;=1,A1349&lt;=104),VLOOKUP($A1349,Location!$A:$J,6,FALSE),IF(A1349=0,"Avant l'ouverture",IF(OR(A1349=105,A1349=106),"Bonus"))),"")</f>
        <v>Tour 3</v>
      </c>
      <c r="I1349" s="21" t="str">
        <f>IF(LEFT(H1349,4)="Tour",VLOOKUP(A1349,Database!$A:$C,3,FALSE),"")</f>
        <v>B</v>
      </c>
      <c r="J1349" s="21" t="str">
        <f>VLOOKUP($A1349,Location!$A:$J,7,FALSE)</f>
        <v>Suisse</v>
      </c>
      <c r="K1349" s="21" t="str">
        <f>IFERROR(VLOOKUP(J1349,Setup_Team!$B:$C,2,FALSE), "TDB")</f>
        <v>CHE</v>
      </c>
      <c r="L1349" s="21" t="str">
        <f>VLOOKUP($A1349,Location!$A:$J,8,FALSE)</f>
        <v>Canada</v>
      </c>
      <c r="M1349" s="21" t="str">
        <f>IFERROR(VLOOKUP(L1349,Setup_Team!$B:$C,2,FALSE), "TDB")</f>
        <v>CAN</v>
      </c>
      <c r="N1349" s="21" t="str">
        <f>VLOOKUP($A1349,Location!$A:$J,9,FALSE)</f>
        <v>Seattle</v>
      </c>
      <c r="O1349" s="21" t="str">
        <f>VLOOKUP($A1349,Location!$A:$J,10,FALSE)</f>
        <v>Lumen Field</v>
      </c>
      <c r="P1349" s="27">
        <v>1</v>
      </c>
      <c r="Q1349" s="27">
        <v>2</v>
      </c>
      <c r="R1349" s="27" t="str">
        <f t="shared" si="127"/>
        <v>1-2</v>
      </c>
      <c r="S1349" s="21">
        <v>0</v>
      </c>
      <c r="T1349" s="20">
        <f>VLOOKUP($A1349,Database!$A:$Y,10,FALSE)</f>
        <v>68</v>
      </c>
      <c r="U1349" s="20">
        <f>VLOOKUP($A1349,Database!$A:$Y,11,FALSE)</f>
        <v>106</v>
      </c>
      <c r="V1349" s="20">
        <f>VLOOKUP($A1349,Database!$A:$Y,12,FALSE)</f>
        <v>129</v>
      </c>
      <c r="W1349" s="20" t="str">
        <f>VLOOKUP(A1349,Database!A:M,13,FALSE)</f>
        <v>Terminé</v>
      </c>
      <c r="X1349" s="20">
        <f>VLOOKUP($A1349,Database!$A:$Y,20,FALSE)</f>
        <v>2</v>
      </c>
      <c r="Y1349" s="20">
        <f>VLOOKUP($A1349,Database!$A:$Y,21,FALSE)</f>
        <v>1</v>
      </c>
      <c r="Z1349" s="20">
        <f t="shared" si="126"/>
        <v>0</v>
      </c>
      <c r="AA1349" s="20">
        <f t="shared" si="122"/>
        <v>0</v>
      </c>
      <c r="AB1349" s="20">
        <f t="shared" ca="1" si="123"/>
        <v>0</v>
      </c>
      <c r="AC1349" s="20">
        <f t="shared" ca="1" si="124"/>
        <v>0</v>
      </c>
      <c r="AD1349" s="20" t="str">
        <f ca="1">IF(AC1349=0,"",IF(OR(ISBLANK(P1349),ISBLANK(Q1349)),"",IF(ISBLANK(VLOOKUP(A1349,Database!A:AA,22,FALSE)),"",VLOOKUP(A1349,Database!A:AA,22,FALSE))))</f>
        <v/>
      </c>
      <c r="AE1349" s="20">
        <f ca="1">IFERROR(
   IF(
     OR(ISBLANK(P1349),ISBLANK(Q1349)),
     "",
     IF(
       AND(AB1349&lt;&gt;"",OR(W1349="Terminé",W1349="En cours")),
       VLOOKUP(AD1349,Setup_ScoreExactBonus!A:D,4,FALSE),
       0
     )),
  0)</f>
        <v>0</v>
      </c>
      <c r="AF1349" s="21">
        <f t="shared" ca="1" si="125"/>
        <v>0</v>
      </c>
      <c r="AG1349" s="21">
        <f ca="1">SUMIFS(AF$2:AF1349,D$2:D1349,D1349)</f>
        <v>1740</v>
      </c>
    </row>
    <row r="1350" spans="1:33" hidden="1" x14ac:dyDescent="0.35">
      <c r="A1350" s="21">
        <f>IF(ISBLANK(B1350),"",COUNTIF(B$2:B1350,B1350))-1</f>
        <v>49</v>
      </c>
      <c r="B1350" s="27">
        <v>26</v>
      </c>
      <c r="C1350" s="10">
        <v>46184.875</v>
      </c>
      <c r="D1350" s="21" t="str">
        <f>VLOOKUP(Pronostics!$B1350,Setup_MPP!$A:$G,3,FALSE)</f>
        <v>Mohamad#5GGG1</v>
      </c>
      <c r="E1350" s="21" t="str">
        <f>VLOOKUP(Pronostics!$B1350,Setup_MPP!$A:$G,2,FALSE)</f>
        <v>Mohamad EL KAWAS</v>
      </c>
      <c r="F1350" s="21" t="str">
        <f>VLOOKUP($B1350,Setup_MPP!$A:$E,4,FALSE)</f>
        <v>#EB8787</v>
      </c>
      <c r="G1350" s="21" t="str">
        <f>VLOOKUP($B1350,Setup_MPP!$A:$E,5,FALSE)</f>
        <v>#368E2C</v>
      </c>
      <c r="H1350" s="21" t="str">
        <f>IFERROR(IF(AND(A1350&gt;=1,A1350&lt;=104),VLOOKUP($A1350,Location!$A:$J,6,FALSE),IF(A1350=0,"Avant l'ouverture",IF(OR(A1350=105,A1350=106),"Bonus"))),"")</f>
        <v>Tour 3</v>
      </c>
      <c r="I1350" s="21" t="str">
        <f>IF(LEFT(H1350,4)="Tour",VLOOKUP(A1350,Database!$A:$C,3,FALSE),"")</f>
        <v>B</v>
      </c>
      <c r="J1350" s="21" t="str">
        <f>VLOOKUP($A1350,Location!$A:$J,7,FALSE)</f>
        <v>Suisse</v>
      </c>
      <c r="K1350" s="21" t="str">
        <f>IFERROR(VLOOKUP(J1350,Setup_Team!$B:$C,2,FALSE), "TDB")</f>
        <v>CHE</v>
      </c>
      <c r="L1350" s="21" t="str">
        <f>VLOOKUP($A1350,Location!$A:$J,8,FALSE)</f>
        <v>Canada</v>
      </c>
      <c r="M1350" s="21" t="str">
        <f>IFERROR(VLOOKUP(L1350,Setup_Team!$B:$C,2,FALSE), "TDB")</f>
        <v>CAN</v>
      </c>
      <c r="P1350" s="21">
        <v>3</v>
      </c>
      <c r="Q1350" s="21">
        <v>2</v>
      </c>
      <c r="R1350" s="27" t="str">
        <f t="shared" si="127"/>
        <v>3-2</v>
      </c>
      <c r="S1350" s="21">
        <v>0</v>
      </c>
      <c r="T1350" s="20">
        <f>VLOOKUP($A1350,Database!$A:$Y,10,FALSE)</f>
        <v>68</v>
      </c>
      <c r="U1350" s="20">
        <f>VLOOKUP($A1350,Database!$A:$Y,11,FALSE)</f>
        <v>106</v>
      </c>
      <c r="V1350" s="20">
        <f>VLOOKUP($A1350,Database!$A:$Y,12,FALSE)</f>
        <v>129</v>
      </c>
      <c r="W1350" s="20" t="str">
        <f>VLOOKUP(A1350,Database!A:M,13,FALSE)</f>
        <v>Terminé</v>
      </c>
      <c r="X1350" s="20">
        <f>VLOOKUP($A1350,Database!$A:$Y,20,FALSE)</f>
        <v>2</v>
      </c>
      <c r="Y1350" s="20">
        <f>VLOOKUP($A1350,Database!$A:$Y,21,FALSE)</f>
        <v>1</v>
      </c>
      <c r="Z1350" s="20">
        <f t="shared" si="126"/>
        <v>0</v>
      </c>
      <c r="AA1350" s="20">
        <f t="shared" si="122"/>
        <v>1</v>
      </c>
      <c r="AB1350" s="20">
        <f t="shared" ca="1" si="123"/>
        <v>68</v>
      </c>
      <c r="AC1350" s="20">
        <f t="shared" ca="1" si="124"/>
        <v>0</v>
      </c>
      <c r="AD1350" s="20" t="str">
        <f ca="1">IF(AC1350=0,"",IF(OR(ISBLANK(P1350),ISBLANK(Q1350)),"",IF(ISBLANK(VLOOKUP(A1350,Database!A:AA,22,FALSE)),"",VLOOKUP(A1350,Database!A:AA,22,FALSE))))</f>
        <v/>
      </c>
      <c r="AE1350" s="20">
        <f ca="1">IFERROR(
   IF(
     OR(ISBLANK(P1350),ISBLANK(Q1350)),
     "",
     IF(
       AND(AB1350&lt;&gt;"",OR(W1350="Terminé",W1350="En cours")),
       VLOOKUP(AD1350,Setup_ScoreExactBonus!A:D,4,FALSE),
       0
     )),
  0)</f>
        <v>0</v>
      </c>
      <c r="AF1350" s="21">
        <f t="shared" ca="1" si="125"/>
        <v>68</v>
      </c>
      <c r="AG1350" s="21">
        <f ca="1">SUMIFS(AF$2:AF1350,D$2:D1350,D1350)</f>
        <v>1311</v>
      </c>
    </row>
    <row r="1351" spans="1:33" hidden="1" x14ac:dyDescent="0.35">
      <c r="A1351" s="21">
        <f>IF(ISBLANK(B1351),"",COUNTIF(B$2:B1351,B1351))-1</f>
        <v>49</v>
      </c>
      <c r="B1351" s="27">
        <v>27</v>
      </c>
      <c r="C1351" s="10">
        <f>VLOOKUP($A1351+IF($A1351=0,1,0),Database!$A:$Y,7,FALSE)</f>
        <v>46197.875</v>
      </c>
      <c r="D1351" s="21" t="str">
        <f>VLOOKUP(Pronostics!$B1351,Setup_MPP!$A:$G,3,FALSE)</f>
        <v>maryemkappa</v>
      </c>
      <c r="E1351" s="21" t="str">
        <f>VLOOKUP(Pronostics!$B1351,Setup_MPP!$A:$G,2,FALSE)</f>
        <v>Maryem GUIZANI</v>
      </c>
      <c r="F1351" s="21" t="str">
        <f>VLOOKUP($B1351,Setup_MPP!$A:$E,4,FALSE)</f>
        <v>#BCA2F4</v>
      </c>
      <c r="G1351" s="21" t="str">
        <f>VLOOKUP($B1351,Setup_MPP!$A:$E,5,FALSE)</f>
        <v>#6D3DD5</v>
      </c>
      <c r="H1351" s="21" t="str">
        <f>IFERROR(IF(AND(A1351&gt;=1,A1351&lt;=104),VLOOKUP($A1351,Location!$A:$J,6,FALSE),IF(A1351=0,"Avant l'ouverture",IF(OR(A1351=105,A1351=106),"Bonus"))),"")</f>
        <v>Tour 3</v>
      </c>
      <c r="I1351" s="21" t="str">
        <f>IF(LEFT(H1351,4)="Tour",VLOOKUP(A1351,Database!$A:$C,3,FALSE),"")</f>
        <v>B</v>
      </c>
      <c r="J1351" s="21" t="str">
        <f>VLOOKUP($A1351,Location!$A:$J,7,FALSE)</f>
        <v>Suisse</v>
      </c>
      <c r="K1351" s="21" t="str">
        <f>IFERROR(VLOOKUP(J1351,Setup_Team!$B:$C,2,FALSE), "TDB")</f>
        <v>CHE</v>
      </c>
      <c r="L1351" s="21" t="str">
        <f>VLOOKUP($A1351,Location!$A:$J,8,FALSE)</f>
        <v>Canada</v>
      </c>
      <c r="M1351" s="21" t="str">
        <f>IFERROR(VLOOKUP(L1351,Setup_Team!$B:$C,2,FALSE), "TDB")</f>
        <v>CAN</v>
      </c>
      <c r="P1351" s="21">
        <v>1</v>
      </c>
      <c r="Q1351" s="21">
        <v>1</v>
      </c>
      <c r="R1351" s="27" t="str">
        <f t="shared" si="127"/>
        <v>1-1</v>
      </c>
      <c r="S1351" s="21">
        <v>0</v>
      </c>
      <c r="T1351" s="20">
        <f>VLOOKUP($A1351,Database!$A:$Y,10,FALSE)</f>
        <v>68</v>
      </c>
      <c r="U1351" s="20">
        <f>VLOOKUP($A1351,Database!$A:$Y,11,FALSE)</f>
        <v>106</v>
      </c>
      <c r="V1351" s="20">
        <f>VLOOKUP($A1351,Database!$A:$Y,12,FALSE)</f>
        <v>129</v>
      </c>
      <c r="W1351" s="20" t="str">
        <f>VLOOKUP(A1351,Database!A:M,13,FALSE)</f>
        <v>Terminé</v>
      </c>
      <c r="X1351" s="20">
        <f>VLOOKUP($A1351,Database!$A:$Y,20,FALSE)</f>
        <v>2</v>
      </c>
      <c r="Y1351" s="20">
        <f>VLOOKUP($A1351,Database!$A:$Y,21,FALSE)</f>
        <v>1</v>
      </c>
      <c r="Z1351" s="20">
        <f t="shared" si="126"/>
        <v>0</v>
      </c>
      <c r="AA1351" s="20">
        <f t="shared" si="122"/>
        <v>0</v>
      </c>
      <c r="AB1351" s="20">
        <f t="shared" ca="1" si="123"/>
        <v>0</v>
      </c>
      <c r="AC1351" s="20">
        <f t="shared" ca="1" si="124"/>
        <v>0</v>
      </c>
      <c r="AD1351" s="20" t="str">
        <f ca="1">IF(AC1351=0,"",IF(OR(ISBLANK(P1351),ISBLANK(Q1351)),"",IF(ISBLANK(VLOOKUP(A1351,Database!A:AA,22,FALSE)),"",VLOOKUP(A1351,Database!A:AA,22,FALSE))))</f>
        <v/>
      </c>
      <c r="AE1351" s="20">
        <f ca="1">IFERROR(
   IF(
     OR(ISBLANK(P1351),ISBLANK(Q1351)),
     "",
     IF(
       AND(AB1351&lt;&gt;"",OR(W1351="Terminé",W1351="En cours")),
       VLOOKUP(AD1351,Setup_ScoreExactBonus!A:D,4,FALSE),
       0
     )),
  0)</f>
        <v>0</v>
      </c>
      <c r="AF1351" s="21">
        <f t="shared" ca="1" si="125"/>
        <v>0</v>
      </c>
      <c r="AG1351" s="21">
        <f ca="1">SUMIFS(AF$2:AF1351,D$2:D1351,D1351)</f>
        <v>1010</v>
      </c>
    </row>
    <row r="1352" spans="1:33" hidden="1" x14ac:dyDescent="0.35">
      <c r="A1352" s="21">
        <f>IF(ISBLANK(B1352),"",COUNTIF(B$2:B1352,B1352))-1</f>
        <v>50</v>
      </c>
      <c r="B1352" s="27">
        <v>1</v>
      </c>
      <c r="C1352" s="10">
        <f>VLOOKUP($A1352+IF($A1352=0,1,0),Database!$A:$Y,7,FALSE)</f>
        <v>46197.875</v>
      </c>
      <c r="D1352" s="21" t="str">
        <f>VLOOKUP(Pronostics!$B1352,Setup_MPP!$A:$G,3,FALSE)</f>
        <v>_Nicolas_LM_</v>
      </c>
      <c r="E1352" s="21" t="str">
        <f>VLOOKUP(Pronostics!$B1352,Setup_MPP!$A:$G,2,FALSE)</f>
        <v>Nicolas LE MOUEL</v>
      </c>
      <c r="F1352" s="21" t="str">
        <f>VLOOKUP($B1352,Setup_MPP!$A:$E,4,FALSE)</f>
        <v>#F7C79D</v>
      </c>
      <c r="G1352" s="21" t="str">
        <f>VLOOKUP($B1352,Setup_MPP!$A:$E,5,FALSE)</f>
        <v>#FFBE85</v>
      </c>
      <c r="H1352" s="21" t="str">
        <f>IFERROR(IF(AND(A1352&gt;=1,A1352&lt;=104),VLOOKUP($A1352,Location!$A:$J,6,FALSE),IF(A1352=0,"Avant l'ouverture",IF(OR(A1352=105,A1352=106),"Bonus"))),"")</f>
        <v>Tour 3</v>
      </c>
      <c r="I1352" s="21" t="str">
        <f>IF(LEFT(H1352,4)="Tour",VLOOKUP(A1352,Database!$A:$C,3,FALSE),"")</f>
        <v>B</v>
      </c>
      <c r="J1352" s="21" t="str">
        <f>VLOOKUP($A1352,Location!$A:$J,7,FALSE)</f>
        <v>Bosnie-Herzégovine</v>
      </c>
      <c r="K1352" s="21" t="str">
        <f>IFERROR(VLOOKUP(J1352,Setup_Team!$B:$C,2,FALSE), "TDB")</f>
        <v>BIH</v>
      </c>
      <c r="L1352" s="21" t="str">
        <f>VLOOKUP($A1352,Location!$A:$J,8,FALSE)</f>
        <v>Qatar</v>
      </c>
      <c r="M1352" s="21" t="str">
        <f>IFERROR(VLOOKUP(L1352,Setup_Team!$B:$C,2,FALSE), "TDB")</f>
        <v>QAT</v>
      </c>
      <c r="N1352" s="21" t="str">
        <f>VLOOKUP($A1352,Location!$A:$J,9,FALSE)</f>
        <v>Vancouver</v>
      </c>
      <c r="O1352" s="21" t="str">
        <f>VLOOKUP($A1352,Location!$A:$J,10,FALSE)</f>
        <v>BC Place</v>
      </c>
      <c r="P1352" s="27">
        <v>1</v>
      </c>
      <c r="Q1352" s="27">
        <v>2</v>
      </c>
      <c r="R1352" s="27" t="str">
        <f t="shared" si="127"/>
        <v>1-2</v>
      </c>
      <c r="S1352" s="21">
        <v>0</v>
      </c>
      <c r="T1352" s="20">
        <f>VLOOKUP($A1352,Database!$A:$Y,10,FALSE)</f>
        <v>87</v>
      </c>
      <c r="U1352" s="20">
        <f>VLOOKUP($A1352,Database!$A:$Y,11,FALSE)</f>
        <v>102</v>
      </c>
      <c r="V1352" s="20">
        <f>VLOOKUP($A1352,Database!$A:$Y,12,FALSE)</f>
        <v>120</v>
      </c>
      <c r="W1352" s="20" t="str">
        <f>VLOOKUP(A1352,Database!A:M,13,FALSE)</f>
        <v>Terminé</v>
      </c>
      <c r="X1352" s="20">
        <f>VLOOKUP($A1352,Database!$A:$Y,20,FALSE)</f>
        <v>3</v>
      </c>
      <c r="Y1352" s="20">
        <f>VLOOKUP($A1352,Database!$A:$Y,21,FALSE)</f>
        <v>1</v>
      </c>
      <c r="Z1352" s="20">
        <f t="shared" si="126"/>
        <v>0</v>
      </c>
      <c r="AA1352" s="20">
        <f t="shared" si="122"/>
        <v>0</v>
      </c>
      <c r="AB1352" s="20">
        <f t="shared" ca="1" si="123"/>
        <v>0</v>
      </c>
      <c r="AC1352" s="20">
        <f t="shared" ca="1" si="124"/>
        <v>0</v>
      </c>
      <c r="AD1352" s="20" t="str">
        <f ca="1">IF(AC1352=0,"",IF(OR(ISBLANK(P1352),ISBLANK(Q1352)),"",IF(ISBLANK(VLOOKUP(A1352,Database!A:AA,22,FALSE)),"",VLOOKUP(A1352,Database!A:AA,22,FALSE))))</f>
        <v/>
      </c>
      <c r="AE1352" s="20">
        <f ca="1">IFERROR(
   IF(
     OR(ISBLANK(P1352),ISBLANK(Q1352)),
     "",
     IF(
       AND(AB1352&lt;&gt;"",OR(W1352="Terminé",W1352="En cours")),
       VLOOKUP(AD1352,Setup_ScoreExactBonus!A:D,4,FALSE),
       0
     )),
  0)</f>
        <v>0</v>
      </c>
      <c r="AF1352" s="21">
        <f t="shared" ca="1" si="125"/>
        <v>0</v>
      </c>
      <c r="AG1352" s="21">
        <f ca="1">SUMIFS(AF$2:AF1352,D$2:D1352,D1352)</f>
        <v>1767</v>
      </c>
    </row>
    <row r="1353" spans="1:33" hidden="1" x14ac:dyDescent="0.35">
      <c r="A1353" s="21">
        <f>IF(ISBLANK(B1353),"",COUNTIF(B$2:B1353,B1353))-1</f>
        <v>50</v>
      </c>
      <c r="B1353" s="27">
        <v>2</v>
      </c>
      <c r="C1353" s="10">
        <f>VLOOKUP($A1353+IF($A1353=0,1,0),Database!$A:$Y,7,FALSE)</f>
        <v>46197.875</v>
      </c>
      <c r="D1353" s="21" t="str">
        <f>VLOOKUP(Pronostics!$B1353,Setup_MPP!$A:$G,3,FALSE)</f>
        <v>leaelaz</v>
      </c>
      <c r="E1353" s="21" t="str">
        <f>VLOOKUP(Pronostics!$B1353,Setup_MPP!$A:$G,2,FALSE)</f>
        <v>Léa EL ASERY</v>
      </c>
      <c r="F1353" s="21" t="str">
        <f>VLOOKUP($B1353,Setup_MPP!$A:$E,4,FALSE)</f>
        <v>#FFBEBE</v>
      </c>
      <c r="G1353" s="21" t="str">
        <f>VLOOKUP($B1353,Setup_MPP!$A:$E,5,FALSE)</f>
        <v>#DF6868</v>
      </c>
      <c r="H1353" s="21" t="str">
        <f>IFERROR(IF(AND(A1353&gt;=1,A1353&lt;=104),VLOOKUP($A1353,Location!$A:$J,6,FALSE),IF(A1353=0,"Avant l'ouverture",IF(OR(A1353=105,A1353=106),"Bonus"))),"")</f>
        <v>Tour 3</v>
      </c>
      <c r="I1353" s="21" t="str">
        <f>IF(LEFT(H1353,4)="Tour",VLOOKUP(A1353,Database!$A:$C,3,FALSE),"")</f>
        <v>B</v>
      </c>
      <c r="J1353" s="21" t="str">
        <f>VLOOKUP($A1353,Location!$A:$J,7,FALSE)</f>
        <v>Bosnie-Herzégovine</v>
      </c>
      <c r="K1353" s="21" t="str">
        <f>IFERROR(VLOOKUP(J1353,Setup_Team!$B:$C,2,FALSE), "TDB")</f>
        <v>BIH</v>
      </c>
      <c r="L1353" s="21" t="str">
        <f>VLOOKUP($A1353,Location!$A:$J,8,FALSE)</f>
        <v>Qatar</v>
      </c>
      <c r="M1353" s="21" t="str">
        <f>IFERROR(VLOOKUP(L1353,Setup_Team!$B:$C,2,FALSE), "TDB")</f>
        <v>QAT</v>
      </c>
      <c r="N1353" s="21" t="str">
        <f>VLOOKUP($A1353,Location!$A:$J,9,FALSE)</f>
        <v>Vancouver</v>
      </c>
      <c r="O1353" s="21" t="str">
        <f>VLOOKUP($A1353,Location!$A:$J,10,FALSE)</f>
        <v>BC Place</v>
      </c>
      <c r="P1353" s="27">
        <v>2</v>
      </c>
      <c r="Q1353" s="27">
        <v>1</v>
      </c>
      <c r="R1353" s="27" t="str">
        <f t="shared" si="127"/>
        <v>2-1</v>
      </c>
      <c r="S1353" s="21">
        <v>0</v>
      </c>
      <c r="T1353" s="20">
        <f>VLOOKUP($A1353,Database!$A:$Y,10,FALSE)</f>
        <v>87</v>
      </c>
      <c r="U1353" s="20">
        <f>VLOOKUP($A1353,Database!$A:$Y,11,FALSE)</f>
        <v>102</v>
      </c>
      <c r="V1353" s="20">
        <f>VLOOKUP($A1353,Database!$A:$Y,12,FALSE)</f>
        <v>120</v>
      </c>
      <c r="W1353" s="20" t="str">
        <f>VLOOKUP(A1353,Database!A:M,13,FALSE)</f>
        <v>Terminé</v>
      </c>
      <c r="X1353" s="20">
        <f>VLOOKUP($A1353,Database!$A:$Y,20,FALSE)</f>
        <v>3</v>
      </c>
      <c r="Y1353" s="20">
        <f>VLOOKUP($A1353,Database!$A:$Y,21,FALSE)</f>
        <v>1</v>
      </c>
      <c r="Z1353" s="20">
        <f t="shared" si="126"/>
        <v>0</v>
      </c>
      <c r="AA1353" s="20">
        <f t="shared" si="122"/>
        <v>1</v>
      </c>
      <c r="AB1353" s="20">
        <f t="shared" ca="1" si="123"/>
        <v>87</v>
      </c>
      <c r="AC1353" s="20">
        <f t="shared" ca="1" si="124"/>
        <v>0</v>
      </c>
      <c r="AD1353" s="20" t="str">
        <f ca="1">IF(AC1353=0,"",IF(OR(ISBLANK(P1353),ISBLANK(Q1353)),"",IF(ISBLANK(VLOOKUP(A1353,Database!A:AA,22,FALSE)),"",VLOOKUP(A1353,Database!A:AA,22,FALSE))))</f>
        <v/>
      </c>
      <c r="AE1353" s="20">
        <f ca="1">IFERROR(
   IF(
     OR(ISBLANK(P1353),ISBLANK(Q1353)),
     "",
     IF(
       AND(AB1353&lt;&gt;"",OR(W1353="Terminé",W1353="En cours")),
       VLOOKUP(AD1353,Setup_ScoreExactBonus!A:D,4,FALSE),
       0
     )),
  0)</f>
        <v>0</v>
      </c>
      <c r="AF1353" s="21">
        <f t="shared" ca="1" si="125"/>
        <v>87</v>
      </c>
      <c r="AG1353" s="21">
        <f ca="1">SUMIFS(AF$2:AF1353,D$2:D1353,D1353)</f>
        <v>2033</v>
      </c>
    </row>
    <row r="1354" spans="1:33" hidden="1" x14ac:dyDescent="0.35">
      <c r="A1354" s="21">
        <f>IF(ISBLANK(B1354),"",COUNTIF(B$2:B1354,B1354))-1</f>
        <v>50</v>
      </c>
      <c r="B1354" s="27">
        <v>3</v>
      </c>
      <c r="C1354" s="10">
        <f>VLOOKUP($A1354+IF($A1354=0,1,0),Database!$A:$Y,7,FALSE)</f>
        <v>46197.875</v>
      </c>
      <c r="D1354" s="21" t="str">
        <f>VLOOKUP(Pronostics!$B1354,Setup_MPP!$A:$G,3,FALSE)</f>
        <v>PasMetalleux</v>
      </c>
      <c r="E1354" s="21" t="str">
        <f>VLOOKUP(Pronostics!$B1354,Setup_MPP!$A:$G,2,FALSE)</f>
        <v>Elwenn JOUBREL</v>
      </c>
      <c r="F1354" s="21" t="str">
        <f>VLOOKUP($B1354,Setup_MPP!$A:$E,4,FALSE)</f>
        <v>#F5C7FC</v>
      </c>
      <c r="G1354" s="21" t="str">
        <f>VLOOKUP($B1354,Setup_MPP!$A:$E,5,FALSE)</f>
        <v>#C489CF</v>
      </c>
      <c r="H1354" s="21" t="str">
        <f>IFERROR(IF(AND(A1354&gt;=1,A1354&lt;=104),VLOOKUP($A1354,Location!$A:$J,6,FALSE),IF(A1354=0,"Avant l'ouverture",IF(OR(A1354=105,A1354=106),"Bonus"))),"")</f>
        <v>Tour 3</v>
      </c>
      <c r="I1354" s="21" t="str">
        <f>IF(LEFT(H1354,4)="Tour",VLOOKUP(A1354,Database!$A:$C,3,FALSE),"")</f>
        <v>B</v>
      </c>
      <c r="J1354" s="21" t="str">
        <f>VLOOKUP($A1354,Location!$A:$J,7,FALSE)</f>
        <v>Bosnie-Herzégovine</v>
      </c>
      <c r="K1354" s="21" t="str">
        <f>IFERROR(VLOOKUP(J1354,Setup_Team!$B:$C,2,FALSE), "TDB")</f>
        <v>BIH</v>
      </c>
      <c r="L1354" s="21" t="str">
        <f>VLOOKUP($A1354,Location!$A:$J,8,FALSE)</f>
        <v>Qatar</v>
      </c>
      <c r="M1354" s="21" t="str">
        <f>IFERROR(VLOOKUP(L1354,Setup_Team!$B:$C,2,FALSE), "TDB")</f>
        <v>QAT</v>
      </c>
      <c r="N1354" s="21" t="str">
        <f>VLOOKUP($A1354,Location!$A:$J,9,FALSE)</f>
        <v>Vancouver</v>
      </c>
      <c r="O1354" s="21" t="str">
        <f>VLOOKUP($A1354,Location!$A:$J,10,FALSE)</f>
        <v>BC Place</v>
      </c>
      <c r="P1354" s="27">
        <v>2</v>
      </c>
      <c r="Q1354" s="27">
        <v>1</v>
      </c>
      <c r="R1354" s="27" t="str">
        <f t="shared" si="127"/>
        <v>2-1</v>
      </c>
      <c r="S1354" s="21">
        <v>0</v>
      </c>
      <c r="T1354" s="20">
        <f>VLOOKUP($A1354,Database!$A:$Y,10,FALSE)</f>
        <v>87</v>
      </c>
      <c r="U1354" s="20">
        <f>VLOOKUP($A1354,Database!$A:$Y,11,FALSE)</f>
        <v>102</v>
      </c>
      <c r="V1354" s="20">
        <f>VLOOKUP($A1354,Database!$A:$Y,12,FALSE)</f>
        <v>120</v>
      </c>
      <c r="W1354" s="20" t="str">
        <f>VLOOKUP(A1354,Database!A:M,13,FALSE)</f>
        <v>Terminé</v>
      </c>
      <c r="X1354" s="20">
        <f>VLOOKUP($A1354,Database!$A:$Y,20,FALSE)</f>
        <v>3</v>
      </c>
      <c r="Y1354" s="20">
        <f>VLOOKUP($A1354,Database!$A:$Y,21,FALSE)</f>
        <v>1</v>
      </c>
      <c r="Z1354" s="20">
        <f t="shared" si="126"/>
        <v>0</v>
      </c>
      <c r="AA1354" s="20">
        <f t="shared" si="122"/>
        <v>1</v>
      </c>
      <c r="AB1354" s="20">
        <f t="shared" ca="1" si="123"/>
        <v>87</v>
      </c>
      <c r="AC1354" s="20">
        <f t="shared" ca="1" si="124"/>
        <v>0</v>
      </c>
      <c r="AD1354" s="20" t="str">
        <f ca="1">IF(AC1354=0,"",IF(OR(ISBLANK(P1354),ISBLANK(Q1354)),"",IF(ISBLANK(VLOOKUP(A1354,Database!A:AA,22,FALSE)),"",VLOOKUP(A1354,Database!A:AA,22,FALSE))))</f>
        <v/>
      </c>
      <c r="AE1354" s="20">
        <f ca="1">IFERROR(
   IF(
     OR(ISBLANK(P1354),ISBLANK(Q1354)),
     "",
     IF(
       AND(AB1354&lt;&gt;"",OR(W1354="Terminé",W1354="En cours")),
       VLOOKUP(AD1354,Setup_ScoreExactBonus!A:D,4,FALSE),
       0
     )),
  0)</f>
        <v>0</v>
      </c>
      <c r="AF1354" s="21">
        <f t="shared" ca="1" si="125"/>
        <v>87</v>
      </c>
      <c r="AG1354" s="21">
        <f ca="1">SUMIFS(AF$2:AF1354,D$2:D1354,D1354)</f>
        <v>2009</v>
      </c>
    </row>
    <row r="1355" spans="1:33" hidden="1" x14ac:dyDescent="0.35">
      <c r="A1355" s="21">
        <f>IF(ISBLANK(B1355),"",COUNTIF(B$2:B1355,B1355))-1</f>
        <v>50</v>
      </c>
      <c r="B1355" s="27">
        <v>4</v>
      </c>
      <c r="C1355" s="10">
        <f>VLOOKUP($A1355+IF($A1355=0,1,0),Database!$A:$Y,7,FALSE)</f>
        <v>46197.875</v>
      </c>
      <c r="D1355" s="21" t="str">
        <f>VLOOKUP(Pronostics!$B1355,Setup_MPP!$A:$G,3,FALSE)</f>
        <v>Popo444</v>
      </c>
      <c r="E1355" s="21" t="str">
        <f>VLOOKUP(Pronostics!$B1355,Setup_MPP!$A:$G,2,FALSE)</f>
        <v>Pauline OLIVIER</v>
      </c>
      <c r="F1355" s="21" t="str">
        <f>VLOOKUP($B1355,Setup_MPP!$A:$E,4,FALSE)</f>
        <v>#A5EA7F</v>
      </c>
      <c r="G1355" s="21" t="str">
        <f>VLOOKUP($B1355,Setup_MPP!$A:$E,5,FALSE)</f>
        <v>#80C65A</v>
      </c>
      <c r="H1355" s="21" t="str">
        <f>IFERROR(IF(AND(A1355&gt;=1,A1355&lt;=104),VLOOKUP($A1355,Location!$A:$J,6,FALSE),IF(A1355=0,"Avant l'ouverture",IF(OR(A1355=105,A1355=106),"Bonus"))),"")</f>
        <v>Tour 3</v>
      </c>
      <c r="I1355" s="21" t="str">
        <f>IF(LEFT(H1355,4)="Tour",VLOOKUP(A1355,Database!$A:$C,3,FALSE),"")</f>
        <v>B</v>
      </c>
      <c r="J1355" s="21" t="str">
        <f>VLOOKUP($A1355,Location!$A:$J,7,FALSE)</f>
        <v>Bosnie-Herzégovine</v>
      </c>
      <c r="K1355" s="21" t="str">
        <f>IFERROR(VLOOKUP(J1355,Setup_Team!$B:$C,2,FALSE), "TDB")</f>
        <v>BIH</v>
      </c>
      <c r="L1355" s="21" t="str">
        <f>VLOOKUP($A1355,Location!$A:$J,8,FALSE)</f>
        <v>Qatar</v>
      </c>
      <c r="M1355" s="21" t="str">
        <f>IFERROR(VLOOKUP(L1355,Setup_Team!$B:$C,2,FALSE), "TDB")</f>
        <v>QAT</v>
      </c>
      <c r="N1355" s="21" t="str">
        <f>VLOOKUP($A1355,Location!$A:$J,9,FALSE)</f>
        <v>Vancouver</v>
      </c>
      <c r="O1355" s="21" t="str">
        <f>VLOOKUP($A1355,Location!$A:$J,10,FALSE)</f>
        <v>BC Place</v>
      </c>
      <c r="P1355" s="27">
        <v>1</v>
      </c>
      <c r="Q1355" s="27">
        <v>1</v>
      </c>
      <c r="R1355" s="27" t="str">
        <f t="shared" si="127"/>
        <v>1-1</v>
      </c>
      <c r="S1355" s="21">
        <v>0</v>
      </c>
      <c r="T1355" s="20">
        <f>VLOOKUP($A1355,Database!$A:$Y,10,FALSE)</f>
        <v>87</v>
      </c>
      <c r="U1355" s="20">
        <f>VLOOKUP($A1355,Database!$A:$Y,11,FALSE)</f>
        <v>102</v>
      </c>
      <c r="V1355" s="20">
        <f>VLOOKUP($A1355,Database!$A:$Y,12,FALSE)</f>
        <v>120</v>
      </c>
      <c r="W1355" s="20" t="str">
        <f>VLOOKUP(A1355,Database!A:M,13,FALSE)</f>
        <v>Terminé</v>
      </c>
      <c r="X1355" s="20">
        <f>VLOOKUP($A1355,Database!$A:$Y,20,FALSE)</f>
        <v>3</v>
      </c>
      <c r="Y1355" s="20">
        <f>VLOOKUP($A1355,Database!$A:$Y,21,FALSE)</f>
        <v>1</v>
      </c>
      <c r="Z1355" s="20">
        <f t="shared" si="126"/>
        <v>0</v>
      </c>
      <c r="AA1355" s="20">
        <f t="shared" si="122"/>
        <v>0</v>
      </c>
      <c r="AB1355" s="20">
        <f t="shared" ca="1" si="123"/>
        <v>0</v>
      </c>
      <c r="AC1355" s="20">
        <f t="shared" ca="1" si="124"/>
        <v>0</v>
      </c>
      <c r="AD1355" s="20" t="str">
        <f ca="1">IF(AC1355=0,"",IF(OR(ISBLANK(P1355),ISBLANK(Q1355)),"",IF(ISBLANK(VLOOKUP(A1355,Database!A:AA,22,FALSE)),"",VLOOKUP(A1355,Database!A:AA,22,FALSE))))</f>
        <v/>
      </c>
      <c r="AE1355" s="20">
        <f ca="1">IFERROR(
   IF(
     OR(ISBLANK(P1355),ISBLANK(Q1355)),
     "",
     IF(
       AND(AB1355&lt;&gt;"",OR(W1355="Terminé",W1355="En cours")),
       VLOOKUP(AD1355,Setup_ScoreExactBonus!A:D,4,FALSE),
       0
     )),
  0)</f>
        <v>0</v>
      </c>
      <c r="AF1355" s="21">
        <f t="shared" ca="1" si="125"/>
        <v>0</v>
      </c>
      <c r="AG1355" s="21">
        <f ca="1">SUMIFS(AF$2:AF1355,D$2:D1355,D1355)</f>
        <v>1621</v>
      </c>
    </row>
    <row r="1356" spans="1:33" hidden="1" x14ac:dyDescent="0.35">
      <c r="A1356" s="21">
        <f>IF(ISBLANK(B1356),"",COUNTIF(B$2:B1356,B1356))-1</f>
        <v>50</v>
      </c>
      <c r="B1356" s="27">
        <v>5</v>
      </c>
      <c r="C1356" s="10">
        <f>VLOOKUP($A1356+IF($A1356=0,1,0),Database!$A:$Y,7,FALSE)</f>
        <v>46197.875</v>
      </c>
      <c r="D1356" s="21" t="str">
        <f>VLOOKUP(Pronostics!$B1356,Setup_MPP!$A:$G,3,FALSE)</f>
        <v>_Jujul</v>
      </c>
      <c r="E1356" s="21" t="str">
        <f>VLOOKUP(Pronostics!$B1356,Setup_MPP!$A:$G,2,FALSE)</f>
        <v>Julie BOISSIERE</v>
      </c>
      <c r="F1356" s="21" t="str">
        <f>VLOOKUP($B1356,Setup_MPP!$A:$E,4,FALSE)</f>
        <v>#D890FF</v>
      </c>
      <c r="G1356" s="21" t="str">
        <f>VLOOKUP($B1356,Setup_MPP!$A:$E,5,FALSE)</f>
        <v>#B750EF</v>
      </c>
      <c r="H1356" s="21" t="str">
        <f>IFERROR(IF(AND(A1356&gt;=1,A1356&lt;=104),VLOOKUP($A1356,Location!$A:$J,6,FALSE),IF(A1356=0,"Avant l'ouverture",IF(OR(A1356=105,A1356=106),"Bonus"))),"")</f>
        <v>Tour 3</v>
      </c>
      <c r="I1356" s="21" t="str">
        <f>IF(LEFT(H1356,4)="Tour",VLOOKUP(A1356,Database!$A:$C,3,FALSE),"")</f>
        <v>B</v>
      </c>
      <c r="J1356" s="21" t="str">
        <f>VLOOKUP($A1356,Location!$A:$J,7,FALSE)</f>
        <v>Bosnie-Herzégovine</v>
      </c>
      <c r="K1356" s="21" t="str">
        <f>IFERROR(VLOOKUP(J1356,Setup_Team!$B:$C,2,FALSE), "TDB")</f>
        <v>BIH</v>
      </c>
      <c r="L1356" s="21" t="str">
        <f>VLOOKUP($A1356,Location!$A:$J,8,FALSE)</f>
        <v>Qatar</v>
      </c>
      <c r="M1356" s="21" t="str">
        <f>IFERROR(VLOOKUP(L1356,Setup_Team!$B:$C,2,FALSE), "TDB")</f>
        <v>QAT</v>
      </c>
      <c r="N1356" s="21" t="str">
        <f>VLOOKUP($A1356,Location!$A:$J,9,FALSE)</f>
        <v>Vancouver</v>
      </c>
      <c r="O1356" s="21" t="str">
        <f>VLOOKUP($A1356,Location!$A:$J,10,FALSE)</f>
        <v>BC Place</v>
      </c>
      <c r="P1356" s="27">
        <v>0</v>
      </c>
      <c r="Q1356" s="27">
        <v>0</v>
      </c>
      <c r="R1356" s="27" t="str">
        <f t="shared" si="127"/>
        <v>0-0</v>
      </c>
      <c r="S1356" s="21">
        <v>0</v>
      </c>
      <c r="T1356" s="20">
        <f>VLOOKUP($A1356,Database!$A:$Y,10,FALSE)</f>
        <v>87</v>
      </c>
      <c r="U1356" s="20">
        <f>VLOOKUP($A1356,Database!$A:$Y,11,FALSE)</f>
        <v>102</v>
      </c>
      <c r="V1356" s="20">
        <f>VLOOKUP($A1356,Database!$A:$Y,12,FALSE)</f>
        <v>120</v>
      </c>
      <c r="W1356" s="20" t="str">
        <f>VLOOKUP(A1356,Database!A:M,13,FALSE)</f>
        <v>Terminé</v>
      </c>
      <c r="X1356" s="20">
        <f>VLOOKUP($A1356,Database!$A:$Y,20,FALSE)</f>
        <v>3</v>
      </c>
      <c r="Y1356" s="20">
        <f>VLOOKUP($A1356,Database!$A:$Y,21,FALSE)</f>
        <v>1</v>
      </c>
      <c r="Z1356" s="20">
        <f t="shared" si="126"/>
        <v>0</v>
      </c>
      <c r="AA1356" s="20">
        <f t="shared" si="122"/>
        <v>0</v>
      </c>
      <c r="AB1356" s="20">
        <f t="shared" ca="1" si="123"/>
        <v>0</v>
      </c>
      <c r="AC1356" s="20">
        <f t="shared" ca="1" si="124"/>
        <v>0</v>
      </c>
      <c r="AD1356" s="20" t="str">
        <f ca="1">IF(AC1356=0,"",IF(OR(ISBLANK(P1356),ISBLANK(Q1356)),"",IF(ISBLANK(VLOOKUP(A1356,Database!A:AA,22,FALSE)),"",VLOOKUP(A1356,Database!A:AA,22,FALSE))))</f>
        <v/>
      </c>
      <c r="AE1356" s="20">
        <f ca="1">IFERROR(
   IF(
     OR(ISBLANK(P1356),ISBLANK(Q1356)),
     "",
     IF(
       AND(AB1356&lt;&gt;"",OR(W1356="Terminé",W1356="En cours")),
       VLOOKUP(AD1356,Setup_ScoreExactBonus!A:D,4,FALSE),
       0
     )),
  0)</f>
        <v>0</v>
      </c>
      <c r="AF1356" s="21">
        <f t="shared" ca="1" si="125"/>
        <v>0</v>
      </c>
      <c r="AG1356" s="21">
        <f ca="1">SUMIFS(AF$2:AF1356,D$2:D1356,D1356)</f>
        <v>1384</v>
      </c>
    </row>
    <row r="1357" spans="1:33" hidden="1" x14ac:dyDescent="0.35">
      <c r="A1357" s="21">
        <f>IF(ISBLANK(B1357),"",COUNTIF(B$2:B1357,B1357))-1</f>
        <v>50</v>
      </c>
      <c r="B1357" s="27">
        <v>6</v>
      </c>
      <c r="C1357" s="10">
        <f>VLOOKUP($A1357+IF($A1357=0,1,0),Database!$A:$Y,7,FALSE)</f>
        <v>46197.875</v>
      </c>
      <c r="D1357" s="21" t="str">
        <f>VLOOKUP(Pronostics!$B1357,Setup_MPP!$A:$G,3,FALSE)</f>
        <v>Julay</v>
      </c>
      <c r="E1357" s="21" t="str">
        <f>VLOOKUP(Pronostics!$B1357,Setup_MPP!$A:$G,2,FALSE)</f>
        <v>Julie BOUCHARD</v>
      </c>
      <c r="F1357" s="21" t="str">
        <f>VLOOKUP($B1357,Setup_MPP!$A:$E,4,FALSE)</f>
        <v>#A6F7B1</v>
      </c>
      <c r="G1357" s="21" t="str">
        <f>VLOOKUP($B1357,Setup_MPP!$A:$E,5,FALSE)</f>
        <v>#6EC179</v>
      </c>
      <c r="H1357" s="21" t="str">
        <f>IFERROR(IF(AND(A1357&gt;=1,A1357&lt;=104),VLOOKUP($A1357,Location!$A:$J,6,FALSE),IF(A1357=0,"Avant l'ouverture",IF(OR(A1357=105,A1357=106),"Bonus"))),"")</f>
        <v>Tour 3</v>
      </c>
      <c r="I1357" s="21" t="str">
        <f>IF(LEFT(H1357,4)="Tour",VLOOKUP(A1357,Database!$A:$C,3,FALSE),"")</f>
        <v>B</v>
      </c>
      <c r="J1357" s="21" t="str">
        <f>VLOOKUP($A1357,Location!$A:$J,7,FALSE)</f>
        <v>Bosnie-Herzégovine</v>
      </c>
      <c r="K1357" s="21" t="str">
        <f>IFERROR(VLOOKUP(J1357,Setup_Team!$B:$C,2,FALSE), "TDB")</f>
        <v>BIH</v>
      </c>
      <c r="L1357" s="21" t="str">
        <f>VLOOKUP($A1357,Location!$A:$J,8,FALSE)</f>
        <v>Qatar</v>
      </c>
      <c r="M1357" s="21" t="str">
        <f>IFERROR(VLOOKUP(L1357,Setup_Team!$B:$C,2,FALSE), "TDB")</f>
        <v>QAT</v>
      </c>
      <c r="N1357" s="21" t="str">
        <f>VLOOKUP($A1357,Location!$A:$J,9,FALSE)</f>
        <v>Vancouver</v>
      </c>
      <c r="O1357" s="21" t="str">
        <f>VLOOKUP($A1357,Location!$A:$J,10,FALSE)</f>
        <v>BC Place</v>
      </c>
      <c r="P1357" s="27">
        <v>2</v>
      </c>
      <c r="Q1357" s="27">
        <v>1</v>
      </c>
      <c r="R1357" s="27" t="str">
        <f t="shared" si="127"/>
        <v>2-1</v>
      </c>
      <c r="S1357" s="21">
        <v>0</v>
      </c>
      <c r="T1357" s="20">
        <f>VLOOKUP($A1357,Database!$A:$Y,10,FALSE)</f>
        <v>87</v>
      </c>
      <c r="U1357" s="20">
        <f>VLOOKUP($A1357,Database!$A:$Y,11,FALSE)</f>
        <v>102</v>
      </c>
      <c r="V1357" s="20">
        <f>VLOOKUP($A1357,Database!$A:$Y,12,FALSE)</f>
        <v>120</v>
      </c>
      <c r="W1357" s="20" t="str">
        <f>VLOOKUP(A1357,Database!A:M,13,FALSE)</f>
        <v>Terminé</v>
      </c>
      <c r="X1357" s="20">
        <f>VLOOKUP($A1357,Database!$A:$Y,20,FALSE)</f>
        <v>3</v>
      </c>
      <c r="Y1357" s="20">
        <f>VLOOKUP($A1357,Database!$A:$Y,21,FALSE)</f>
        <v>1</v>
      </c>
      <c r="Z1357" s="20">
        <f t="shared" si="126"/>
        <v>0</v>
      </c>
      <c r="AA1357" s="20">
        <f t="shared" si="122"/>
        <v>1</v>
      </c>
      <c r="AB1357" s="20">
        <f t="shared" ca="1" si="123"/>
        <v>87</v>
      </c>
      <c r="AC1357" s="20">
        <f t="shared" ca="1" si="124"/>
        <v>0</v>
      </c>
      <c r="AD1357" s="20" t="str">
        <f ca="1">IF(AC1357=0,"",IF(OR(ISBLANK(P1357),ISBLANK(Q1357)),"",IF(ISBLANK(VLOOKUP(A1357,Database!A:AA,22,FALSE)),"",VLOOKUP(A1357,Database!A:AA,22,FALSE))))</f>
        <v/>
      </c>
      <c r="AE1357" s="20">
        <f ca="1">IFERROR(
   IF(
     OR(ISBLANK(P1357),ISBLANK(Q1357)),
     "",
     IF(
       AND(AB1357&lt;&gt;"",OR(W1357="Terminé",W1357="En cours")),
       VLOOKUP(AD1357,Setup_ScoreExactBonus!A:D,4,FALSE),
       0
     )),
  0)</f>
        <v>0</v>
      </c>
      <c r="AF1357" s="21">
        <f t="shared" ca="1" si="125"/>
        <v>87</v>
      </c>
      <c r="AG1357" s="21">
        <f ca="1">SUMIFS(AF$2:AF1357,D$2:D1357,D1357)</f>
        <v>1974</v>
      </c>
    </row>
    <row r="1358" spans="1:33" hidden="1" x14ac:dyDescent="0.35">
      <c r="A1358" s="21">
        <f>IF(ISBLANK(B1358),"",COUNTIF(B$2:B1358,B1358))-1</f>
        <v>50</v>
      </c>
      <c r="B1358" s="27">
        <v>7</v>
      </c>
      <c r="C1358" s="10">
        <f>VLOOKUP($A1358+IF($A1358=0,1,0),Database!$A:$Y,7,FALSE)</f>
        <v>46197.875</v>
      </c>
      <c r="D1358" s="21" t="str">
        <f>VLOOKUP(Pronostics!$B1358,Setup_MPP!$A:$G,3,FALSE)</f>
        <v>__Vince__</v>
      </c>
      <c r="E1358" s="21" t="str">
        <f>VLOOKUP(Pronostics!$B1358,Setup_MPP!$A:$G,2,FALSE)</f>
        <v>Vincent FRAYSSE</v>
      </c>
      <c r="F1358" s="21" t="str">
        <f>VLOOKUP($B1358,Setup_MPP!$A:$E,4,FALSE)</f>
        <v>#B2EAE8</v>
      </c>
      <c r="G1358" s="21" t="str">
        <f>VLOOKUP($B1358,Setup_MPP!$A:$E,5,FALSE)</f>
        <v>#6CB4B1</v>
      </c>
      <c r="H1358" s="21" t="str">
        <f>IFERROR(IF(AND(A1358&gt;=1,A1358&lt;=104),VLOOKUP($A1358,Location!$A:$J,6,FALSE),IF(A1358=0,"Avant l'ouverture",IF(OR(A1358=105,A1358=106),"Bonus"))),"")</f>
        <v>Tour 3</v>
      </c>
      <c r="I1358" s="21" t="str">
        <f>IF(LEFT(H1358,4)="Tour",VLOOKUP(A1358,Database!$A:$C,3,FALSE),"")</f>
        <v>B</v>
      </c>
      <c r="J1358" s="21" t="str">
        <f>VLOOKUP($A1358,Location!$A:$J,7,FALSE)</f>
        <v>Bosnie-Herzégovine</v>
      </c>
      <c r="K1358" s="21" t="str">
        <f>IFERROR(VLOOKUP(J1358,Setup_Team!$B:$C,2,FALSE), "TDB")</f>
        <v>BIH</v>
      </c>
      <c r="L1358" s="21" t="str">
        <f>VLOOKUP($A1358,Location!$A:$J,8,FALSE)</f>
        <v>Qatar</v>
      </c>
      <c r="M1358" s="21" t="str">
        <f>IFERROR(VLOOKUP(L1358,Setup_Team!$B:$C,2,FALSE), "TDB")</f>
        <v>QAT</v>
      </c>
      <c r="N1358" s="21" t="str">
        <f>VLOOKUP($A1358,Location!$A:$J,9,FALSE)</f>
        <v>Vancouver</v>
      </c>
      <c r="O1358" s="21" t="str">
        <f>VLOOKUP($A1358,Location!$A:$J,10,FALSE)</f>
        <v>BC Place</v>
      </c>
      <c r="P1358" s="27"/>
      <c r="Q1358" s="27"/>
      <c r="R1358" s="27" t="str">
        <f t="shared" si="127"/>
        <v>0-0</v>
      </c>
      <c r="S1358" s="21">
        <v>0</v>
      </c>
      <c r="T1358" s="20">
        <f>VLOOKUP($A1358,Database!$A:$Y,10,FALSE)</f>
        <v>87</v>
      </c>
      <c r="U1358" s="20">
        <f>VLOOKUP($A1358,Database!$A:$Y,11,FALSE)</f>
        <v>102</v>
      </c>
      <c r="V1358" s="20">
        <f>VLOOKUP($A1358,Database!$A:$Y,12,FALSE)</f>
        <v>120</v>
      </c>
      <c r="W1358" s="20" t="str">
        <f>VLOOKUP(A1358,Database!A:M,13,FALSE)</f>
        <v>Terminé</v>
      </c>
      <c r="X1358" s="20">
        <f>VLOOKUP($A1358,Database!$A:$Y,20,FALSE)</f>
        <v>3</v>
      </c>
      <c r="Y1358" s="20">
        <f>VLOOKUP($A1358,Database!$A:$Y,21,FALSE)</f>
        <v>1</v>
      </c>
      <c r="Z1358" s="20">
        <f t="shared" si="126"/>
        <v>1</v>
      </c>
      <c r="AA1358" s="20" t="str">
        <f t="shared" si="122"/>
        <v/>
      </c>
      <c r="AB1358" s="20">
        <f t="shared" ca="1" si="123"/>
        <v>0</v>
      </c>
      <c r="AC1358" s="20">
        <f t="shared" ca="1" si="124"/>
        <v>0</v>
      </c>
      <c r="AD1358" s="20" t="str">
        <f ca="1">IF(AC1358=0,"",IF(OR(ISBLANK(P1358),ISBLANK(Q1358)),"",IF(ISBLANK(VLOOKUP(A1358,Database!A:AA,22,FALSE)),"",VLOOKUP(A1358,Database!A:AA,22,FALSE))))</f>
        <v/>
      </c>
      <c r="AE1358" s="20" t="str">
        <f>IFERROR(
   IF(
     OR(ISBLANK(P1358),ISBLANK(Q1358)),
     "",
     IF(
       AND(AB1358&lt;&gt;"",OR(W1358="Terminé",W1358="En cours")),
       VLOOKUP(AD1358,Setup_ScoreExactBonus!A:D,4,FALSE),
       0
     )),
  0)</f>
        <v/>
      </c>
      <c r="AF1358" s="21">
        <f t="shared" si="125"/>
        <v>0</v>
      </c>
      <c r="AG1358" s="21">
        <f ca="1">SUMIFS(AF$2:AF1358,D$2:D1358,D1358)</f>
        <v>1079</v>
      </c>
    </row>
    <row r="1359" spans="1:33" hidden="1" x14ac:dyDescent="0.35">
      <c r="A1359" s="21">
        <f>IF(ISBLANK(B1359),"",COUNTIF(B$2:B1359,B1359))-1</f>
        <v>50</v>
      </c>
      <c r="B1359" s="27">
        <v>8</v>
      </c>
      <c r="C1359" s="10">
        <f>VLOOKUP($A1359+IF($A1359=0,1,0),Database!$A:$Y,7,FALSE)</f>
        <v>46197.875</v>
      </c>
      <c r="D1359" s="21" t="str">
        <f>VLOOKUP(Pronostics!$B1359,Setup_MPP!$A:$G,3,FALSE)</f>
        <v>Louuiiis</v>
      </c>
      <c r="E1359" s="21" t="str">
        <f>VLOOKUP(Pronostics!$B1359,Setup_MPP!$A:$G,2,FALSE)</f>
        <v>Louis HARLE</v>
      </c>
      <c r="F1359" s="21" t="str">
        <f>VLOOKUP($B1359,Setup_MPP!$A:$E,4,FALSE)</f>
        <v>#EEF7B1</v>
      </c>
      <c r="G1359" s="21" t="str">
        <f>VLOOKUP($B1359,Setup_MPP!$A:$E,5,FALSE)</f>
        <v>#C1CB7D</v>
      </c>
      <c r="H1359" s="21" t="str">
        <f>IFERROR(IF(AND(A1359&gt;=1,A1359&lt;=104),VLOOKUP($A1359,Location!$A:$J,6,FALSE),IF(A1359=0,"Avant l'ouverture",IF(OR(A1359=105,A1359=106),"Bonus"))),"")</f>
        <v>Tour 3</v>
      </c>
      <c r="I1359" s="21" t="str">
        <f>IF(LEFT(H1359,4)="Tour",VLOOKUP(A1359,Database!$A:$C,3,FALSE),"")</f>
        <v>B</v>
      </c>
      <c r="J1359" s="21" t="str">
        <f>VLOOKUP($A1359,Location!$A:$J,7,FALSE)</f>
        <v>Bosnie-Herzégovine</v>
      </c>
      <c r="K1359" s="21" t="str">
        <f>IFERROR(VLOOKUP(J1359,Setup_Team!$B:$C,2,FALSE), "TDB")</f>
        <v>BIH</v>
      </c>
      <c r="L1359" s="21" t="str">
        <f>VLOOKUP($A1359,Location!$A:$J,8,FALSE)</f>
        <v>Qatar</v>
      </c>
      <c r="M1359" s="21" t="str">
        <f>IFERROR(VLOOKUP(L1359,Setup_Team!$B:$C,2,FALSE), "TDB")</f>
        <v>QAT</v>
      </c>
      <c r="N1359" s="21" t="str">
        <f>VLOOKUP($A1359,Location!$A:$J,9,FALSE)</f>
        <v>Vancouver</v>
      </c>
      <c r="O1359" s="21" t="str">
        <f>VLOOKUP($A1359,Location!$A:$J,10,FALSE)</f>
        <v>BC Place</v>
      </c>
      <c r="P1359" s="27">
        <v>2</v>
      </c>
      <c r="Q1359" s="27">
        <v>1</v>
      </c>
      <c r="R1359" s="27" t="str">
        <f t="shared" si="127"/>
        <v>2-1</v>
      </c>
      <c r="S1359" s="21">
        <v>0</v>
      </c>
      <c r="T1359" s="20">
        <f>VLOOKUP($A1359,Database!$A:$Y,10,FALSE)</f>
        <v>87</v>
      </c>
      <c r="U1359" s="20">
        <f>VLOOKUP($A1359,Database!$A:$Y,11,FALSE)</f>
        <v>102</v>
      </c>
      <c r="V1359" s="20">
        <f>VLOOKUP($A1359,Database!$A:$Y,12,FALSE)</f>
        <v>120</v>
      </c>
      <c r="W1359" s="20" t="str">
        <f>VLOOKUP(A1359,Database!A:M,13,FALSE)</f>
        <v>Terminé</v>
      </c>
      <c r="X1359" s="20">
        <f>VLOOKUP($A1359,Database!$A:$Y,20,FALSE)</f>
        <v>3</v>
      </c>
      <c r="Y1359" s="20">
        <f>VLOOKUP($A1359,Database!$A:$Y,21,FALSE)</f>
        <v>1</v>
      </c>
      <c r="Z1359" s="20">
        <f t="shared" si="126"/>
        <v>0</v>
      </c>
      <c r="AA1359" s="20">
        <f t="shared" si="122"/>
        <v>1</v>
      </c>
      <c r="AB1359" s="20">
        <f t="shared" ca="1" si="123"/>
        <v>87</v>
      </c>
      <c r="AC1359" s="20">
        <f t="shared" ca="1" si="124"/>
        <v>0</v>
      </c>
      <c r="AD1359" s="20" t="str">
        <f ca="1">IF(AC1359=0,"",IF(OR(ISBLANK(P1359),ISBLANK(Q1359)),"",IF(ISBLANK(VLOOKUP(A1359,Database!A:AA,22,FALSE)),"",VLOOKUP(A1359,Database!A:AA,22,FALSE))))</f>
        <v/>
      </c>
      <c r="AE1359" s="20">
        <f ca="1">IFERROR(
   IF(
     OR(ISBLANK(P1359),ISBLANK(Q1359)),
     "",
     IF(
       AND(AB1359&lt;&gt;"",OR(W1359="Terminé",W1359="En cours")),
       VLOOKUP(AD1359,Setup_ScoreExactBonus!A:D,4,FALSE),
       0
     )),
  0)</f>
        <v>0</v>
      </c>
      <c r="AF1359" s="21">
        <f t="shared" ca="1" si="125"/>
        <v>87</v>
      </c>
      <c r="AG1359" s="21">
        <f ca="1">SUMIFS(AF$2:AF1359,D$2:D1359,D1359)</f>
        <v>1553</v>
      </c>
    </row>
    <row r="1360" spans="1:33" x14ac:dyDescent="0.35">
      <c r="A1360" s="21">
        <f>IF(ISBLANK(B1360),"",COUNTIF(B$2:B1360,B1360))-1</f>
        <v>50</v>
      </c>
      <c r="B1360" s="27">
        <v>9</v>
      </c>
      <c r="C1360" s="10">
        <f>VLOOKUP($A1360+IF($A1360=0,1,0),Database!$A:$Y,7,FALSE)</f>
        <v>46197.875</v>
      </c>
      <c r="D1360" s="21" t="str">
        <f>VLOOKUP(Pronostics!$B1360,Setup_MPP!$A:$G,3,FALSE)</f>
        <v>Aurelien_dpq</v>
      </c>
      <c r="E1360" s="21" t="str">
        <f>VLOOKUP(Pronostics!$B1360,Setup_MPP!$A:$G,2,FALSE)</f>
        <v>Aurélien DE POULPIQUET</v>
      </c>
      <c r="F1360" s="21" t="str">
        <f>VLOOKUP($B1360,Setup_MPP!$A:$E,4,FALSE)</f>
        <v>#F4EA9D</v>
      </c>
      <c r="G1360" s="21" t="str">
        <f>VLOOKUP($B1360,Setup_MPP!$A:$E,5,FALSE)</f>
        <v>#D2C458</v>
      </c>
      <c r="H1360" s="21" t="str">
        <f>IFERROR(IF(AND(A1360&gt;=1,A1360&lt;=104),VLOOKUP($A1360,Location!$A:$J,6,FALSE),IF(A1360=0,"Avant l'ouverture",IF(OR(A1360=105,A1360=106),"Bonus"))),"")</f>
        <v>Tour 3</v>
      </c>
      <c r="I1360" s="21" t="str">
        <f>IF(LEFT(H1360,4)="Tour",VLOOKUP(A1360,Database!$A:$C,3,FALSE),"")</f>
        <v>B</v>
      </c>
      <c r="J1360" s="21" t="str">
        <f>VLOOKUP($A1360,Location!$A:$J,7,FALSE)</f>
        <v>Bosnie-Herzégovine</v>
      </c>
      <c r="K1360" s="21" t="str">
        <f>IFERROR(VLOOKUP(J1360,Setup_Team!$B:$C,2,FALSE), "TDB")</f>
        <v>BIH</v>
      </c>
      <c r="L1360" s="21" t="str">
        <f>VLOOKUP($A1360,Location!$A:$J,8,FALSE)</f>
        <v>Qatar</v>
      </c>
      <c r="M1360" s="21" t="str">
        <f>IFERROR(VLOOKUP(L1360,Setup_Team!$B:$C,2,FALSE), "TDB")</f>
        <v>QAT</v>
      </c>
      <c r="N1360" s="21" t="str">
        <f>VLOOKUP($A1360,Location!$A:$J,9,FALSE)</f>
        <v>Vancouver</v>
      </c>
      <c r="O1360" s="21" t="str">
        <f>VLOOKUP($A1360,Location!$A:$J,10,FALSE)</f>
        <v>BC Place</v>
      </c>
      <c r="P1360" s="27">
        <v>1</v>
      </c>
      <c r="Q1360" s="27">
        <v>0</v>
      </c>
      <c r="R1360" s="27" t="str">
        <f t="shared" si="127"/>
        <v>1-0</v>
      </c>
      <c r="S1360" s="21">
        <v>0</v>
      </c>
      <c r="T1360" s="20">
        <f>VLOOKUP($A1360,Database!$A:$Y,10,FALSE)</f>
        <v>87</v>
      </c>
      <c r="U1360" s="20">
        <f>VLOOKUP($A1360,Database!$A:$Y,11,FALSE)</f>
        <v>102</v>
      </c>
      <c r="V1360" s="20">
        <f>VLOOKUP($A1360,Database!$A:$Y,12,FALSE)</f>
        <v>120</v>
      </c>
      <c r="W1360" s="20" t="str">
        <f>VLOOKUP(A1360,Database!A:M,13,FALSE)</f>
        <v>Terminé</v>
      </c>
      <c r="X1360" s="20">
        <f>VLOOKUP($A1360,Database!$A:$Y,20,FALSE)</f>
        <v>3</v>
      </c>
      <c r="Y1360" s="20">
        <f>VLOOKUP($A1360,Database!$A:$Y,21,FALSE)</f>
        <v>1</v>
      </c>
      <c r="Z1360" s="20">
        <f t="shared" si="126"/>
        <v>0</v>
      </c>
      <c r="AA1360" s="20">
        <f t="shared" si="122"/>
        <v>1</v>
      </c>
      <c r="AB1360" s="20">
        <f t="shared" ca="1" si="123"/>
        <v>87</v>
      </c>
      <c r="AC1360" s="20">
        <f t="shared" ca="1" si="124"/>
        <v>0</v>
      </c>
      <c r="AD1360" s="20" t="str">
        <f ca="1">IF(AC1360=0,"",IF(OR(ISBLANK(P1360),ISBLANK(Q1360)),"",IF(ISBLANK(VLOOKUP(A1360,Database!A:AA,22,FALSE)),"",VLOOKUP(A1360,Database!A:AA,22,FALSE))))</f>
        <v/>
      </c>
      <c r="AE1360" s="20">
        <f ca="1">IFERROR(
   IF(
     OR(ISBLANK(P1360),ISBLANK(Q1360)),
     "",
     IF(
       AND(AB1360&lt;&gt;"",OR(W1360="Terminé",W1360="En cours")),
       VLOOKUP(AD1360,Setup_ScoreExactBonus!A:D,4,FALSE),
       0
     )),
  0)</f>
        <v>0</v>
      </c>
      <c r="AF1360" s="21">
        <f t="shared" ca="1" si="125"/>
        <v>87</v>
      </c>
      <c r="AG1360" s="21">
        <f ca="1">SUMIFS(AF$2:AF1360,D$2:D1360,D1360)</f>
        <v>1919</v>
      </c>
    </row>
    <row r="1361" spans="1:33" hidden="1" x14ac:dyDescent="0.35">
      <c r="A1361" s="21">
        <f>IF(ISBLANK(B1361),"",COUNTIF(B$2:B1361,B1361))-1</f>
        <v>50</v>
      </c>
      <c r="B1361" s="27">
        <v>10</v>
      </c>
      <c r="C1361" s="10">
        <f>VLOOKUP($A1361+IF($A1361=0,1,0),Database!$A:$Y,7,FALSE)</f>
        <v>46197.875</v>
      </c>
      <c r="D1361" s="21" t="str">
        <f>VLOOKUP(Pronostics!$B1361,Setup_MPP!$A:$G,3,FALSE)</f>
        <v>RandomPaul</v>
      </c>
      <c r="E1361" s="21" t="str">
        <f>VLOOKUP(Pronostics!$B1361,Setup_MPP!$A:$G,2,FALSE)</f>
        <v>Paul MONTESINOS</v>
      </c>
      <c r="F1361" s="21" t="str">
        <f>VLOOKUP($B1361,Setup_MPP!$A:$E,4,FALSE)</f>
        <v>#C4B0FF</v>
      </c>
      <c r="G1361" s="21" t="str">
        <f>VLOOKUP($B1361,Setup_MPP!$A:$E,5,FALSE)</f>
        <v>#7F66C8</v>
      </c>
      <c r="H1361" s="21" t="str">
        <f>IFERROR(IF(AND(A1361&gt;=1,A1361&lt;=104),VLOOKUP($A1361,Location!$A:$J,6,FALSE),IF(A1361=0,"Avant l'ouverture",IF(OR(A1361=105,A1361=106),"Bonus"))),"")</f>
        <v>Tour 3</v>
      </c>
      <c r="I1361" s="21" t="str">
        <f>IF(LEFT(H1361,4)="Tour",VLOOKUP(A1361,Database!$A:$C,3,FALSE),"")</f>
        <v>B</v>
      </c>
      <c r="J1361" s="21" t="str">
        <f>VLOOKUP($A1361,Location!$A:$J,7,FALSE)</f>
        <v>Bosnie-Herzégovine</v>
      </c>
      <c r="K1361" s="21" t="str">
        <f>IFERROR(VLOOKUP(J1361,Setup_Team!$B:$C,2,FALSE), "TDB")</f>
        <v>BIH</v>
      </c>
      <c r="L1361" s="21" t="str">
        <f>VLOOKUP($A1361,Location!$A:$J,8,FALSE)</f>
        <v>Qatar</v>
      </c>
      <c r="M1361" s="21" t="str">
        <f>IFERROR(VLOOKUP(L1361,Setup_Team!$B:$C,2,FALSE), "TDB")</f>
        <v>QAT</v>
      </c>
      <c r="N1361" s="21" t="str">
        <f>VLOOKUP($A1361,Location!$A:$J,9,FALSE)</f>
        <v>Vancouver</v>
      </c>
      <c r="O1361" s="21" t="str">
        <f>VLOOKUP($A1361,Location!$A:$J,10,FALSE)</f>
        <v>BC Place</v>
      </c>
      <c r="P1361" s="27">
        <v>1</v>
      </c>
      <c r="Q1361" s="27">
        <v>0</v>
      </c>
      <c r="R1361" s="27" t="str">
        <f t="shared" si="127"/>
        <v>1-0</v>
      </c>
      <c r="S1361" s="21">
        <v>0</v>
      </c>
      <c r="T1361" s="20">
        <f>VLOOKUP($A1361,Database!$A:$Y,10,FALSE)</f>
        <v>87</v>
      </c>
      <c r="U1361" s="20">
        <f>VLOOKUP($A1361,Database!$A:$Y,11,FALSE)</f>
        <v>102</v>
      </c>
      <c r="V1361" s="20">
        <f>VLOOKUP($A1361,Database!$A:$Y,12,FALSE)</f>
        <v>120</v>
      </c>
      <c r="W1361" s="20" t="str">
        <f>VLOOKUP(A1361,Database!A:M,13,FALSE)</f>
        <v>Terminé</v>
      </c>
      <c r="X1361" s="20">
        <f>VLOOKUP($A1361,Database!$A:$Y,20,FALSE)</f>
        <v>3</v>
      </c>
      <c r="Y1361" s="20">
        <f>VLOOKUP($A1361,Database!$A:$Y,21,FALSE)</f>
        <v>1</v>
      </c>
      <c r="Z1361" s="20">
        <f t="shared" si="126"/>
        <v>0</v>
      </c>
      <c r="AA1361" s="20">
        <f t="shared" si="122"/>
        <v>1</v>
      </c>
      <c r="AB1361" s="20">
        <f t="shared" ca="1" si="123"/>
        <v>87</v>
      </c>
      <c r="AC1361" s="20">
        <f t="shared" ca="1" si="124"/>
        <v>0</v>
      </c>
      <c r="AD1361" s="20" t="str">
        <f ca="1">IF(AC1361=0,"",IF(OR(ISBLANK(P1361),ISBLANK(Q1361)),"",IF(ISBLANK(VLOOKUP(A1361,Database!A:AA,22,FALSE)),"",VLOOKUP(A1361,Database!A:AA,22,FALSE))))</f>
        <v/>
      </c>
      <c r="AE1361" s="20">
        <f ca="1">IFERROR(
   IF(
     OR(ISBLANK(P1361),ISBLANK(Q1361)),
     "",
     IF(
       AND(AB1361&lt;&gt;"",OR(W1361="Terminé",W1361="En cours")),
       VLOOKUP(AD1361,Setup_ScoreExactBonus!A:D,4,FALSE),
       0
     )),
  0)</f>
        <v>0</v>
      </c>
      <c r="AF1361" s="21">
        <f t="shared" ca="1" si="125"/>
        <v>87</v>
      </c>
      <c r="AG1361" s="21">
        <f ca="1">SUMIFS(AF$2:AF1361,D$2:D1361,D1361)</f>
        <v>1699</v>
      </c>
    </row>
    <row r="1362" spans="1:33" hidden="1" x14ac:dyDescent="0.35">
      <c r="A1362" s="21">
        <f>IF(ISBLANK(B1362),"",COUNTIF(B$2:B1362,B1362))-1</f>
        <v>50</v>
      </c>
      <c r="B1362" s="27">
        <v>11</v>
      </c>
      <c r="C1362" s="10">
        <f>VLOOKUP($A1362+IF($A1362=0,1,0),Database!$A:$Y,7,FALSE)</f>
        <v>46197.875</v>
      </c>
      <c r="D1362" s="21" t="str">
        <f>VLOOKUP(Pronostics!$B1362,Setup_MPP!$A:$G,3,FALSE)</f>
        <v>Kinsley91</v>
      </c>
      <c r="E1362" s="21" t="str">
        <f>VLOOKUP(Pronostics!$B1362,Setup_MPP!$A:$G,2,FALSE)</f>
        <v>Kinsley ROQUE</v>
      </c>
      <c r="F1362" s="21" t="str">
        <f>VLOOKUP($B1362,Setup_MPP!$A:$E,4,FALSE)</f>
        <v>#CBEBBA</v>
      </c>
      <c r="G1362" s="21" t="str">
        <f>VLOOKUP($B1362,Setup_MPP!$A:$E,5,FALSE)</f>
        <v>#70BC6E</v>
      </c>
      <c r="H1362" s="21" t="str">
        <f>IFERROR(IF(AND(A1362&gt;=1,A1362&lt;=104),VLOOKUP($A1362,Location!$A:$J,6,FALSE),IF(A1362=0,"Avant l'ouverture",IF(OR(A1362=105,A1362=106),"Bonus"))),"")</f>
        <v>Tour 3</v>
      </c>
      <c r="I1362" s="21" t="str">
        <f>IF(LEFT(H1362,4)="Tour",VLOOKUP(A1362,Database!$A:$C,3,FALSE),"")</f>
        <v>B</v>
      </c>
      <c r="J1362" s="21" t="str">
        <f>VLOOKUP($A1362,Location!$A:$J,7,FALSE)</f>
        <v>Bosnie-Herzégovine</v>
      </c>
      <c r="K1362" s="21" t="str">
        <f>IFERROR(VLOOKUP(J1362,Setup_Team!$B:$C,2,FALSE), "TDB")</f>
        <v>BIH</v>
      </c>
      <c r="L1362" s="21" t="str">
        <f>VLOOKUP($A1362,Location!$A:$J,8,FALSE)</f>
        <v>Qatar</v>
      </c>
      <c r="M1362" s="21" t="str">
        <f>IFERROR(VLOOKUP(L1362,Setup_Team!$B:$C,2,FALSE), "TDB")</f>
        <v>QAT</v>
      </c>
      <c r="N1362" s="21" t="str">
        <f>VLOOKUP($A1362,Location!$A:$J,9,FALSE)</f>
        <v>Vancouver</v>
      </c>
      <c r="O1362" s="21" t="str">
        <f>VLOOKUP($A1362,Location!$A:$J,10,FALSE)</f>
        <v>BC Place</v>
      </c>
      <c r="P1362" s="27">
        <v>0</v>
      </c>
      <c r="Q1362" s="27">
        <v>0</v>
      </c>
      <c r="R1362" s="27" t="str">
        <f t="shared" si="127"/>
        <v>0-0</v>
      </c>
      <c r="S1362" s="21">
        <v>0</v>
      </c>
      <c r="T1362" s="20">
        <f>VLOOKUP($A1362,Database!$A:$Y,10,FALSE)</f>
        <v>87</v>
      </c>
      <c r="U1362" s="20">
        <f>VLOOKUP($A1362,Database!$A:$Y,11,FALSE)</f>
        <v>102</v>
      </c>
      <c r="V1362" s="20">
        <f>VLOOKUP($A1362,Database!$A:$Y,12,FALSE)</f>
        <v>120</v>
      </c>
      <c r="W1362" s="20" t="str">
        <f>VLOOKUP(A1362,Database!A:M,13,FALSE)</f>
        <v>Terminé</v>
      </c>
      <c r="X1362" s="20">
        <f>VLOOKUP($A1362,Database!$A:$Y,20,FALSE)</f>
        <v>3</v>
      </c>
      <c r="Y1362" s="20">
        <f>VLOOKUP($A1362,Database!$A:$Y,21,FALSE)</f>
        <v>1</v>
      </c>
      <c r="Z1362" s="20">
        <f t="shared" si="126"/>
        <v>0</v>
      </c>
      <c r="AA1362" s="20">
        <f t="shared" si="122"/>
        <v>0</v>
      </c>
      <c r="AB1362" s="20">
        <f t="shared" ca="1" si="123"/>
        <v>0</v>
      </c>
      <c r="AC1362" s="20">
        <f t="shared" ca="1" si="124"/>
        <v>0</v>
      </c>
      <c r="AD1362" s="20" t="str">
        <f ca="1">IF(AC1362=0,"",IF(OR(ISBLANK(P1362),ISBLANK(Q1362)),"",IF(ISBLANK(VLOOKUP(A1362,Database!A:AA,22,FALSE)),"",VLOOKUP(A1362,Database!A:AA,22,FALSE))))</f>
        <v/>
      </c>
      <c r="AE1362" s="20">
        <f ca="1">IFERROR(
   IF(
     OR(ISBLANK(P1362),ISBLANK(Q1362)),
     "",
     IF(
       AND(AB1362&lt;&gt;"",OR(W1362="Terminé",W1362="En cours")),
       VLOOKUP(AD1362,Setup_ScoreExactBonus!A:D,4,FALSE),
       0
     )),
  0)</f>
        <v>0</v>
      </c>
      <c r="AF1362" s="21">
        <f t="shared" ca="1" si="125"/>
        <v>0</v>
      </c>
      <c r="AG1362" s="21">
        <f ca="1">SUMIFS(AF$2:AF1362,D$2:D1362,D1362)</f>
        <v>2091</v>
      </c>
    </row>
    <row r="1363" spans="1:33" hidden="1" x14ac:dyDescent="0.35">
      <c r="A1363" s="21">
        <f>IF(ISBLANK(B1363),"",COUNTIF(B$2:B1363,B1363))-1</f>
        <v>50</v>
      </c>
      <c r="B1363" s="27">
        <v>12</v>
      </c>
      <c r="C1363" s="10">
        <f>VLOOKUP($A1363+IF($A1363=0,1,0),Database!$A:$Y,7,FALSE)</f>
        <v>46197.875</v>
      </c>
      <c r="D1363" s="21" t="str">
        <f>VLOOKUP(Pronostics!$B1363,Setup_MPP!$A:$G,3,FALSE)</f>
        <v>Jaouad1</v>
      </c>
      <c r="E1363" s="21" t="str">
        <f>VLOOKUP(Pronostics!$B1363,Setup_MPP!$A:$G,2,FALSE)</f>
        <v>Jaouad SETTI</v>
      </c>
      <c r="F1363" s="21" t="str">
        <f>VLOOKUP($B1363,Setup_MPP!$A:$E,4,FALSE)</f>
        <v>#C2D4FF</v>
      </c>
      <c r="G1363" s="21" t="str">
        <f>VLOOKUP($B1363,Setup_MPP!$A:$E,5,FALSE)</f>
        <v>#6586D5</v>
      </c>
      <c r="H1363" s="21" t="str">
        <f>IFERROR(IF(AND(A1363&gt;=1,A1363&lt;=104),VLOOKUP($A1363,Location!$A:$J,6,FALSE),IF(A1363=0,"Avant l'ouverture",IF(OR(A1363=105,A1363=106),"Bonus"))),"")</f>
        <v>Tour 3</v>
      </c>
      <c r="I1363" s="21" t="str">
        <f>IF(LEFT(H1363,4)="Tour",VLOOKUP(A1363,Database!$A:$C,3,FALSE),"")</f>
        <v>B</v>
      </c>
      <c r="J1363" s="21" t="str">
        <f>VLOOKUP($A1363,Location!$A:$J,7,FALSE)</f>
        <v>Bosnie-Herzégovine</v>
      </c>
      <c r="K1363" s="21" t="str">
        <f>IFERROR(VLOOKUP(J1363,Setup_Team!$B:$C,2,FALSE), "TDB")</f>
        <v>BIH</v>
      </c>
      <c r="L1363" s="21" t="str">
        <f>VLOOKUP($A1363,Location!$A:$J,8,FALSE)</f>
        <v>Qatar</v>
      </c>
      <c r="M1363" s="21" t="str">
        <f>IFERROR(VLOOKUP(L1363,Setup_Team!$B:$C,2,FALSE), "TDB")</f>
        <v>QAT</v>
      </c>
      <c r="N1363" s="21" t="str">
        <f>VLOOKUP($A1363,Location!$A:$J,9,FALSE)</f>
        <v>Vancouver</v>
      </c>
      <c r="O1363" s="21" t="str">
        <f>VLOOKUP($A1363,Location!$A:$J,10,FALSE)</f>
        <v>BC Place</v>
      </c>
      <c r="P1363" s="27">
        <v>0</v>
      </c>
      <c r="Q1363" s="27">
        <v>0</v>
      </c>
      <c r="R1363" s="27" t="str">
        <f t="shared" si="127"/>
        <v>0-0</v>
      </c>
      <c r="S1363" s="21">
        <v>0</v>
      </c>
      <c r="T1363" s="20">
        <f>VLOOKUP($A1363,Database!$A:$Y,10,FALSE)</f>
        <v>87</v>
      </c>
      <c r="U1363" s="20">
        <f>VLOOKUP($A1363,Database!$A:$Y,11,FALSE)</f>
        <v>102</v>
      </c>
      <c r="V1363" s="20">
        <f>VLOOKUP($A1363,Database!$A:$Y,12,FALSE)</f>
        <v>120</v>
      </c>
      <c r="W1363" s="20" t="str">
        <f>VLOOKUP(A1363,Database!A:M,13,FALSE)</f>
        <v>Terminé</v>
      </c>
      <c r="X1363" s="20">
        <f>VLOOKUP($A1363,Database!$A:$Y,20,FALSE)</f>
        <v>3</v>
      </c>
      <c r="Y1363" s="20">
        <f>VLOOKUP($A1363,Database!$A:$Y,21,FALSE)</f>
        <v>1</v>
      </c>
      <c r="Z1363" s="20">
        <f t="shared" si="126"/>
        <v>0</v>
      </c>
      <c r="AA1363" s="20">
        <f t="shared" si="122"/>
        <v>0</v>
      </c>
      <c r="AB1363" s="20">
        <f t="shared" ca="1" si="123"/>
        <v>0</v>
      </c>
      <c r="AC1363" s="20">
        <f t="shared" ca="1" si="124"/>
        <v>0</v>
      </c>
      <c r="AD1363" s="20" t="str">
        <f ca="1">IF(AC1363=0,"",IF(OR(ISBLANK(P1363),ISBLANK(Q1363)),"",IF(ISBLANK(VLOOKUP(A1363,Database!A:AA,22,FALSE)),"",VLOOKUP(A1363,Database!A:AA,22,FALSE))))</f>
        <v/>
      </c>
      <c r="AE1363" s="20">
        <f ca="1">IFERROR(
   IF(
     OR(ISBLANK(P1363),ISBLANK(Q1363)),
     "",
     IF(
       AND(AB1363&lt;&gt;"",OR(W1363="Terminé",W1363="En cours")),
       VLOOKUP(AD1363,Setup_ScoreExactBonus!A:D,4,FALSE),
       0
     )),
  0)</f>
        <v>0</v>
      </c>
      <c r="AF1363" s="21">
        <f t="shared" ca="1" si="125"/>
        <v>0</v>
      </c>
      <c r="AG1363" s="21">
        <f ca="1">SUMIFS(AF$2:AF1363,D$2:D1363,D1363)</f>
        <v>1999</v>
      </c>
    </row>
    <row r="1364" spans="1:33" hidden="1" x14ac:dyDescent="0.35">
      <c r="A1364" s="21">
        <f>IF(ISBLANK(B1364),"",COUNTIF(B$2:B1364,B1364))-1</f>
        <v>50</v>
      </c>
      <c r="B1364" s="27">
        <v>13</v>
      </c>
      <c r="C1364" s="10">
        <f>VLOOKUP($A1364+IF($A1364=0,1,0),Database!$A:$Y,7,FALSE)</f>
        <v>46197.875</v>
      </c>
      <c r="D1364" s="21" t="str">
        <f>VLOOKUP(Pronostics!$B1364,Setup_MPP!$A:$G,3,FALSE)</f>
        <v>Julien_I</v>
      </c>
      <c r="E1364" s="21" t="str">
        <f>VLOOKUP(Pronostics!$B1364,Setup_MPP!$A:$G,2,FALSE)</f>
        <v>Julien INGE</v>
      </c>
      <c r="F1364" s="21" t="str">
        <f>VLOOKUP($B1364,Setup_MPP!$A:$E,4,FALSE)</f>
        <v>#C1E0EF</v>
      </c>
      <c r="G1364" s="21" t="str">
        <f>VLOOKUP($B1364,Setup_MPP!$A:$E,5,FALSE)</f>
        <v>#4F91B2</v>
      </c>
      <c r="H1364" s="21" t="str">
        <f>IFERROR(IF(AND(A1364&gt;=1,A1364&lt;=104),VLOOKUP($A1364,Location!$A:$J,6,FALSE),IF(A1364=0,"Avant l'ouverture",IF(OR(A1364=105,A1364=106),"Bonus"))),"")</f>
        <v>Tour 3</v>
      </c>
      <c r="I1364" s="21" t="str">
        <f>IF(LEFT(H1364,4)="Tour",VLOOKUP(A1364,Database!$A:$C,3,FALSE),"")</f>
        <v>B</v>
      </c>
      <c r="J1364" s="21" t="str">
        <f>VLOOKUP($A1364,Location!$A:$J,7,FALSE)</f>
        <v>Bosnie-Herzégovine</v>
      </c>
      <c r="K1364" s="21" t="str">
        <f>IFERROR(VLOOKUP(J1364,Setup_Team!$B:$C,2,FALSE), "TDB")</f>
        <v>BIH</v>
      </c>
      <c r="L1364" s="21" t="str">
        <f>VLOOKUP($A1364,Location!$A:$J,8,FALSE)</f>
        <v>Qatar</v>
      </c>
      <c r="M1364" s="21" t="str">
        <f>IFERROR(VLOOKUP(L1364,Setup_Team!$B:$C,2,FALSE), "TDB")</f>
        <v>QAT</v>
      </c>
      <c r="N1364" s="21" t="str">
        <f>VLOOKUP($A1364,Location!$A:$J,9,FALSE)</f>
        <v>Vancouver</v>
      </c>
      <c r="O1364" s="21" t="str">
        <f>VLOOKUP($A1364,Location!$A:$J,10,FALSE)</f>
        <v>BC Place</v>
      </c>
      <c r="P1364" s="27">
        <v>2</v>
      </c>
      <c r="Q1364" s="27">
        <v>0</v>
      </c>
      <c r="R1364" s="27" t="str">
        <f t="shared" si="127"/>
        <v>2-0</v>
      </c>
      <c r="S1364" s="21">
        <v>0</v>
      </c>
      <c r="T1364" s="20">
        <f>VLOOKUP($A1364,Database!$A:$Y,10,FALSE)</f>
        <v>87</v>
      </c>
      <c r="U1364" s="20">
        <f>VLOOKUP($A1364,Database!$A:$Y,11,FALSE)</f>
        <v>102</v>
      </c>
      <c r="V1364" s="20">
        <f>VLOOKUP($A1364,Database!$A:$Y,12,FALSE)</f>
        <v>120</v>
      </c>
      <c r="W1364" s="20" t="str">
        <f>VLOOKUP(A1364,Database!A:M,13,FALSE)</f>
        <v>Terminé</v>
      </c>
      <c r="X1364" s="20">
        <f>VLOOKUP($A1364,Database!$A:$Y,20,FALSE)</f>
        <v>3</v>
      </c>
      <c r="Y1364" s="20">
        <f>VLOOKUP($A1364,Database!$A:$Y,21,FALSE)</f>
        <v>1</v>
      </c>
      <c r="Z1364" s="20">
        <f t="shared" si="126"/>
        <v>0</v>
      </c>
      <c r="AA1364" s="20">
        <f t="shared" si="122"/>
        <v>1</v>
      </c>
      <c r="AB1364" s="20">
        <f t="shared" ca="1" si="123"/>
        <v>87</v>
      </c>
      <c r="AC1364" s="20">
        <f t="shared" ca="1" si="124"/>
        <v>0</v>
      </c>
      <c r="AD1364" s="20" t="str">
        <f ca="1">IF(AC1364=0,"",IF(OR(ISBLANK(P1364),ISBLANK(Q1364)),"",IF(ISBLANK(VLOOKUP(A1364,Database!A:AA,22,FALSE)),"",VLOOKUP(A1364,Database!A:AA,22,FALSE))))</f>
        <v/>
      </c>
      <c r="AE1364" s="20">
        <f ca="1">IFERROR(
   IF(
     OR(ISBLANK(P1364),ISBLANK(Q1364)),
     "",
     IF(
       AND(AB1364&lt;&gt;"",OR(W1364="Terminé",W1364="En cours")),
       VLOOKUP(AD1364,Setup_ScoreExactBonus!A:D,4,FALSE),
       0
     )),
  0)</f>
        <v>0</v>
      </c>
      <c r="AF1364" s="21">
        <f t="shared" ca="1" si="125"/>
        <v>87</v>
      </c>
      <c r="AG1364" s="21">
        <f ca="1">SUMIFS(AF$2:AF1364,D$2:D1364,D1364)</f>
        <v>2188</v>
      </c>
    </row>
    <row r="1365" spans="1:33" hidden="1" x14ac:dyDescent="0.35">
      <c r="A1365" s="21">
        <f>IF(ISBLANK(B1365),"",COUNTIF(B$2:B1365,B1365))-1</f>
        <v>50</v>
      </c>
      <c r="B1365" s="27">
        <v>14</v>
      </c>
      <c r="C1365" s="10">
        <f>VLOOKUP($A1365+IF($A1365=0,1,0),Database!$A:$Y,7,FALSE)</f>
        <v>46197.875</v>
      </c>
      <c r="D1365" s="21" t="str">
        <f>VLOOKUP(Pronostics!$B1365,Setup_MPP!$A:$G,3,FALSE)</f>
        <v>MarieEYT</v>
      </c>
      <c r="E1365" s="21" t="str">
        <f>VLOOKUP(Pronostics!$B1365,Setup_MPP!$A:$G,2,FALSE)</f>
        <v>Marie EXBRAYAT</v>
      </c>
      <c r="F1365" s="21" t="str">
        <f>VLOOKUP($B1365,Setup_MPP!$A:$E,4,FALSE)</f>
        <v>#FFAFD2</v>
      </c>
      <c r="G1365" s="21" t="str">
        <f>VLOOKUP($B1365,Setup_MPP!$A:$E,5,FALSE)</f>
        <v>#F2589B</v>
      </c>
      <c r="H1365" s="21" t="str">
        <f>IFERROR(IF(AND(A1365&gt;=1,A1365&lt;=104),VLOOKUP($A1365,Location!$A:$J,6,FALSE),IF(A1365=0,"Avant l'ouverture",IF(OR(A1365=105,A1365=106),"Bonus"))),"")</f>
        <v>Tour 3</v>
      </c>
      <c r="I1365" s="21" t="str">
        <f>IF(LEFT(H1365,4)="Tour",VLOOKUP(A1365,Database!$A:$C,3,FALSE),"")</f>
        <v>B</v>
      </c>
      <c r="J1365" s="21" t="str">
        <f>VLOOKUP($A1365,Location!$A:$J,7,FALSE)</f>
        <v>Bosnie-Herzégovine</v>
      </c>
      <c r="K1365" s="21" t="str">
        <f>IFERROR(VLOOKUP(J1365,Setup_Team!$B:$C,2,FALSE), "TDB")</f>
        <v>BIH</v>
      </c>
      <c r="L1365" s="21" t="str">
        <f>VLOOKUP($A1365,Location!$A:$J,8,FALSE)</f>
        <v>Qatar</v>
      </c>
      <c r="M1365" s="21" t="str">
        <f>IFERROR(VLOOKUP(L1365,Setup_Team!$B:$C,2,FALSE), "TDB")</f>
        <v>QAT</v>
      </c>
      <c r="N1365" s="21" t="str">
        <f>VLOOKUP($A1365,Location!$A:$J,9,FALSE)</f>
        <v>Vancouver</v>
      </c>
      <c r="O1365" s="21" t="str">
        <f>VLOOKUP($A1365,Location!$A:$J,10,FALSE)</f>
        <v>BC Place</v>
      </c>
      <c r="P1365" s="27">
        <v>1</v>
      </c>
      <c r="Q1365" s="27">
        <v>0</v>
      </c>
      <c r="R1365" s="27" t="str">
        <f t="shared" si="127"/>
        <v>1-0</v>
      </c>
      <c r="S1365" s="21">
        <v>0</v>
      </c>
      <c r="T1365" s="20">
        <f>VLOOKUP($A1365,Database!$A:$Y,10,FALSE)</f>
        <v>87</v>
      </c>
      <c r="U1365" s="20">
        <f>VLOOKUP($A1365,Database!$A:$Y,11,FALSE)</f>
        <v>102</v>
      </c>
      <c r="V1365" s="20">
        <f>VLOOKUP($A1365,Database!$A:$Y,12,FALSE)</f>
        <v>120</v>
      </c>
      <c r="W1365" s="20" t="str">
        <f>VLOOKUP(A1365,Database!A:M,13,FALSE)</f>
        <v>Terminé</v>
      </c>
      <c r="X1365" s="20">
        <f>VLOOKUP($A1365,Database!$A:$Y,20,FALSE)</f>
        <v>3</v>
      </c>
      <c r="Y1365" s="20">
        <f>VLOOKUP($A1365,Database!$A:$Y,21,FALSE)</f>
        <v>1</v>
      </c>
      <c r="Z1365" s="20">
        <f t="shared" si="126"/>
        <v>0</v>
      </c>
      <c r="AA1365" s="20">
        <f t="shared" si="122"/>
        <v>1</v>
      </c>
      <c r="AB1365" s="20">
        <f t="shared" ca="1" si="123"/>
        <v>87</v>
      </c>
      <c r="AC1365" s="20">
        <f t="shared" ca="1" si="124"/>
        <v>0</v>
      </c>
      <c r="AD1365" s="20" t="str">
        <f ca="1">IF(AC1365=0,"",IF(OR(ISBLANK(P1365),ISBLANK(Q1365)),"",IF(ISBLANK(VLOOKUP(A1365,Database!A:AA,22,FALSE)),"",VLOOKUP(A1365,Database!A:AA,22,FALSE))))</f>
        <v/>
      </c>
      <c r="AE1365" s="20">
        <f ca="1">IFERROR(
   IF(
     OR(ISBLANK(P1365),ISBLANK(Q1365)),
     "",
     IF(
       AND(AB1365&lt;&gt;"",OR(W1365="Terminé",W1365="En cours")),
       VLOOKUP(AD1365,Setup_ScoreExactBonus!A:D,4,FALSE),
       0
     )),
  0)</f>
        <v>0</v>
      </c>
      <c r="AF1365" s="21">
        <f t="shared" ca="1" si="125"/>
        <v>87</v>
      </c>
      <c r="AG1365" s="21">
        <f ca="1">SUMIFS(AF$2:AF1365,D$2:D1365,D1365)</f>
        <v>1909</v>
      </c>
    </row>
    <row r="1366" spans="1:33" hidden="1" x14ac:dyDescent="0.35">
      <c r="A1366" s="21">
        <f>IF(ISBLANK(B1366),"",COUNTIF(B$2:B1366,B1366))-1</f>
        <v>50</v>
      </c>
      <c r="B1366" s="27">
        <v>15</v>
      </c>
      <c r="C1366" s="10">
        <f>VLOOKUP($A1366+IF($A1366=0,1,0),Database!$A:$Y,7,FALSE)</f>
        <v>46197.875</v>
      </c>
      <c r="D1366" s="21" t="str">
        <f>VLOOKUP(Pronostics!$B1366,Setup_MPP!$A:$G,3,FALSE)</f>
        <v>Amino28</v>
      </c>
      <c r="E1366" s="21" t="str">
        <f>VLOOKUP(Pronostics!$B1366,Setup_MPP!$A:$G,2,FALSE)</f>
        <v>Amine ZARROUKI</v>
      </c>
      <c r="F1366" s="21" t="str">
        <f>VLOOKUP($B1366,Setup_MPP!$A:$E,4,FALSE)</f>
        <v>#FF9898</v>
      </c>
      <c r="G1366" s="21" t="str">
        <f>VLOOKUP($B1366,Setup_MPP!$A:$E,5,FALSE)</f>
        <v>#FF5D5D</v>
      </c>
      <c r="H1366" s="21" t="str">
        <f>IFERROR(IF(AND(A1366&gt;=1,A1366&lt;=104),VLOOKUP($A1366,Location!$A:$J,6,FALSE),IF(A1366=0,"Avant l'ouverture",IF(OR(A1366=105,A1366=106),"Bonus"))),"")</f>
        <v>Tour 3</v>
      </c>
      <c r="I1366" s="21" t="str">
        <f>IF(LEFT(H1366,4)="Tour",VLOOKUP(A1366,Database!$A:$C,3,FALSE),"")</f>
        <v>B</v>
      </c>
      <c r="J1366" s="21" t="str">
        <f>VLOOKUP($A1366,Location!$A:$J,7,FALSE)</f>
        <v>Bosnie-Herzégovine</v>
      </c>
      <c r="K1366" s="21" t="str">
        <f>IFERROR(VLOOKUP(J1366,Setup_Team!$B:$C,2,FALSE), "TDB")</f>
        <v>BIH</v>
      </c>
      <c r="L1366" s="21" t="str">
        <f>VLOOKUP($A1366,Location!$A:$J,8,FALSE)</f>
        <v>Qatar</v>
      </c>
      <c r="M1366" s="21" t="str">
        <f>IFERROR(VLOOKUP(L1366,Setup_Team!$B:$C,2,FALSE), "TDB")</f>
        <v>QAT</v>
      </c>
      <c r="N1366" s="21" t="str">
        <f>VLOOKUP($A1366,Location!$A:$J,9,FALSE)</f>
        <v>Vancouver</v>
      </c>
      <c r="O1366" s="21" t="str">
        <f>VLOOKUP($A1366,Location!$A:$J,10,FALSE)</f>
        <v>BC Place</v>
      </c>
      <c r="P1366" s="27">
        <v>3</v>
      </c>
      <c r="Q1366" s="27">
        <v>0</v>
      </c>
      <c r="R1366" s="27" t="str">
        <f t="shared" si="127"/>
        <v>3-0</v>
      </c>
      <c r="S1366" s="21">
        <v>0</v>
      </c>
      <c r="T1366" s="20">
        <f>VLOOKUP($A1366,Database!$A:$Y,10,FALSE)</f>
        <v>87</v>
      </c>
      <c r="U1366" s="20">
        <f>VLOOKUP($A1366,Database!$A:$Y,11,FALSE)</f>
        <v>102</v>
      </c>
      <c r="V1366" s="20">
        <f>VLOOKUP($A1366,Database!$A:$Y,12,FALSE)</f>
        <v>120</v>
      </c>
      <c r="W1366" s="20" t="str">
        <f>VLOOKUP(A1366,Database!A:M,13,FALSE)</f>
        <v>Terminé</v>
      </c>
      <c r="X1366" s="20">
        <f>VLOOKUP($A1366,Database!$A:$Y,20,FALSE)</f>
        <v>3</v>
      </c>
      <c r="Y1366" s="20">
        <f>VLOOKUP($A1366,Database!$A:$Y,21,FALSE)</f>
        <v>1</v>
      </c>
      <c r="Z1366" s="20">
        <f t="shared" si="126"/>
        <v>0</v>
      </c>
      <c r="AA1366" s="20">
        <f t="shared" si="122"/>
        <v>1</v>
      </c>
      <c r="AB1366" s="20">
        <f t="shared" ca="1" si="123"/>
        <v>87</v>
      </c>
      <c r="AC1366" s="20">
        <f t="shared" ca="1" si="124"/>
        <v>0</v>
      </c>
      <c r="AD1366" s="20" t="str">
        <f ca="1">IF(AC1366=0,"",IF(OR(ISBLANK(P1366),ISBLANK(Q1366)),"",IF(ISBLANK(VLOOKUP(A1366,Database!A:AA,22,FALSE)),"",VLOOKUP(A1366,Database!A:AA,22,FALSE))))</f>
        <v/>
      </c>
      <c r="AE1366" s="20">
        <f ca="1">IFERROR(
   IF(
     OR(ISBLANK(P1366),ISBLANK(Q1366)),
     "",
     IF(
       AND(AB1366&lt;&gt;"",OR(W1366="Terminé",W1366="En cours")),
       VLOOKUP(AD1366,Setup_ScoreExactBonus!A:D,4,FALSE),
       0
     )),
  0)</f>
        <v>0</v>
      </c>
      <c r="AF1366" s="21">
        <f t="shared" ca="1" si="125"/>
        <v>87</v>
      </c>
      <c r="AG1366" s="21">
        <f ca="1">SUMIFS(AF$2:AF1366,D$2:D1366,D1366)</f>
        <v>1908</v>
      </c>
    </row>
    <row r="1367" spans="1:33" hidden="1" x14ac:dyDescent="0.35">
      <c r="A1367" s="21">
        <f>IF(ISBLANK(B1367),"",COUNTIF(B$2:B1367,B1367))-1</f>
        <v>50</v>
      </c>
      <c r="B1367" s="27">
        <v>16</v>
      </c>
      <c r="C1367" s="10">
        <f>VLOOKUP($A1367+IF($A1367=0,1,0),Database!$A:$Y,7,FALSE)</f>
        <v>46197.875</v>
      </c>
      <c r="D1367" s="21" t="str">
        <f>VLOOKUP(Pronostics!$B1367,Setup_MPP!$A:$G,3,FALSE)</f>
        <v>RomaLaura</v>
      </c>
      <c r="E1367" s="21" t="str">
        <f>VLOOKUP(Pronostics!$B1367,Setup_MPP!$A:$G,2,FALSE)</f>
        <v>Laura GIULIANO</v>
      </c>
      <c r="F1367" s="21" t="str">
        <f>VLOOKUP($B1367,Setup_MPP!$A:$E,4,FALSE)</f>
        <v>#86A4FE</v>
      </c>
      <c r="G1367" s="21" t="str">
        <f>VLOOKUP($B1367,Setup_MPP!$A:$E,5,FALSE)</f>
        <v>#3769FF</v>
      </c>
      <c r="H1367" s="21" t="str">
        <f>IFERROR(IF(AND(A1367&gt;=1,A1367&lt;=104),VLOOKUP($A1367,Location!$A:$J,6,FALSE),IF(A1367=0,"Avant l'ouverture",IF(OR(A1367=105,A1367=106),"Bonus"))),"")</f>
        <v>Tour 3</v>
      </c>
      <c r="I1367" s="21" t="str">
        <f>IF(LEFT(H1367,4)="Tour",VLOOKUP(A1367,Database!$A:$C,3,FALSE),"")</f>
        <v>B</v>
      </c>
      <c r="J1367" s="21" t="str">
        <f>VLOOKUP($A1367,Location!$A:$J,7,FALSE)</f>
        <v>Bosnie-Herzégovine</v>
      </c>
      <c r="K1367" s="21" t="str">
        <f>IFERROR(VLOOKUP(J1367,Setup_Team!$B:$C,2,FALSE), "TDB")</f>
        <v>BIH</v>
      </c>
      <c r="L1367" s="21" t="str">
        <f>VLOOKUP($A1367,Location!$A:$J,8,FALSE)</f>
        <v>Qatar</v>
      </c>
      <c r="M1367" s="21" t="str">
        <f>IFERROR(VLOOKUP(L1367,Setup_Team!$B:$C,2,FALSE), "TDB")</f>
        <v>QAT</v>
      </c>
      <c r="N1367" s="21" t="str">
        <f>VLOOKUP($A1367,Location!$A:$J,9,FALSE)</f>
        <v>Vancouver</v>
      </c>
      <c r="O1367" s="21" t="str">
        <f>VLOOKUP($A1367,Location!$A:$J,10,FALSE)</f>
        <v>BC Place</v>
      </c>
      <c r="P1367" s="27">
        <v>2</v>
      </c>
      <c r="Q1367" s="27">
        <v>0</v>
      </c>
      <c r="R1367" s="27" t="str">
        <f t="shared" si="127"/>
        <v>2-0</v>
      </c>
      <c r="S1367" s="21">
        <v>0</v>
      </c>
      <c r="T1367" s="20">
        <f>VLOOKUP($A1367,Database!$A:$Y,10,FALSE)</f>
        <v>87</v>
      </c>
      <c r="U1367" s="20">
        <f>VLOOKUP($A1367,Database!$A:$Y,11,FALSE)</f>
        <v>102</v>
      </c>
      <c r="V1367" s="20">
        <f>VLOOKUP($A1367,Database!$A:$Y,12,FALSE)</f>
        <v>120</v>
      </c>
      <c r="W1367" s="20" t="str">
        <f>VLOOKUP(A1367,Database!A:M,13,FALSE)</f>
        <v>Terminé</v>
      </c>
      <c r="X1367" s="20">
        <f>VLOOKUP($A1367,Database!$A:$Y,20,FALSE)</f>
        <v>3</v>
      </c>
      <c r="Y1367" s="20">
        <f>VLOOKUP($A1367,Database!$A:$Y,21,FALSE)</f>
        <v>1</v>
      </c>
      <c r="Z1367" s="20">
        <f t="shared" si="126"/>
        <v>0</v>
      </c>
      <c r="AA1367" s="20">
        <f t="shared" si="122"/>
        <v>1</v>
      </c>
      <c r="AB1367" s="20">
        <f t="shared" ca="1" si="123"/>
        <v>87</v>
      </c>
      <c r="AC1367" s="20">
        <f t="shared" ca="1" si="124"/>
        <v>0</v>
      </c>
      <c r="AD1367" s="20" t="str">
        <f ca="1">IF(AC1367=0,"",IF(OR(ISBLANK(P1367),ISBLANK(Q1367)),"",IF(ISBLANK(VLOOKUP(A1367,Database!A:AA,22,FALSE)),"",VLOOKUP(A1367,Database!A:AA,22,FALSE))))</f>
        <v/>
      </c>
      <c r="AE1367" s="20">
        <f ca="1">IFERROR(
   IF(
     OR(ISBLANK(P1367),ISBLANK(Q1367)),
     "",
     IF(
       AND(AB1367&lt;&gt;"",OR(W1367="Terminé",W1367="En cours")),
       VLOOKUP(AD1367,Setup_ScoreExactBonus!A:D,4,FALSE),
       0
     )),
  0)</f>
        <v>0</v>
      </c>
      <c r="AF1367" s="21">
        <f t="shared" ca="1" si="125"/>
        <v>87</v>
      </c>
      <c r="AG1367" s="21">
        <f ca="1">SUMIFS(AF$2:AF1367,D$2:D1367,D1367)</f>
        <v>1542</v>
      </c>
    </row>
    <row r="1368" spans="1:33" hidden="1" x14ac:dyDescent="0.35">
      <c r="A1368" s="21">
        <f>IF(ISBLANK(B1368),"",COUNTIF(B$2:B1368,B1368))-1</f>
        <v>50</v>
      </c>
      <c r="B1368" s="27">
        <v>17</v>
      </c>
      <c r="C1368" s="10">
        <f>VLOOKUP($A1368+IF($A1368=0,1,0),Database!$A:$Y,7,FALSE)</f>
        <v>46197.875</v>
      </c>
      <c r="D1368" s="21" t="str">
        <f>VLOOKUP(Pronostics!$B1368,Setup_MPP!$A:$G,3,FALSE)</f>
        <v>Julien_cri</v>
      </c>
      <c r="E1368" s="21" t="str">
        <f>VLOOKUP(Pronostics!$B1368,Setup_MPP!$A:$G,2,FALSE)</f>
        <v>Julien CRIMOTEL</v>
      </c>
      <c r="F1368" s="21" t="str">
        <f>VLOOKUP($B1368,Setup_MPP!$A:$E,4,FALSE)</f>
        <v>#FFB0B0</v>
      </c>
      <c r="G1368" s="21" t="str">
        <f>VLOOKUP($B1368,Setup_MPP!$A:$E,5,FALSE)</f>
        <v>#F25757</v>
      </c>
      <c r="H1368" s="21" t="str">
        <f>IFERROR(IF(AND(A1368&gt;=1,A1368&lt;=104),VLOOKUP($A1368,Location!$A:$J,6,FALSE),IF(A1368=0,"Avant l'ouverture",IF(OR(A1368=105,A1368=106),"Bonus"))),"")</f>
        <v>Tour 3</v>
      </c>
      <c r="I1368" s="21" t="str">
        <f>IF(LEFT(H1368,4)="Tour",VLOOKUP(A1368,Database!$A:$C,3,FALSE),"")</f>
        <v>B</v>
      </c>
      <c r="J1368" s="21" t="str">
        <f>VLOOKUP($A1368,Location!$A:$J,7,FALSE)</f>
        <v>Bosnie-Herzégovine</v>
      </c>
      <c r="K1368" s="21" t="str">
        <f>IFERROR(VLOOKUP(J1368,Setup_Team!$B:$C,2,FALSE), "TDB")</f>
        <v>BIH</v>
      </c>
      <c r="L1368" s="21" t="str">
        <f>VLOOKUP($A1368,Location!$A:$J,8,FALSE)</f>
        <v>Qatar</v>
      </c>
      <c r="M1368" s="21" t="str">
        <f>IFERROR(VLOOKUP(L1368,Setup_Team!$B:$C,2,FALSE), "TDB")</f>
        <v>QAT</v>
      </c>
      <c r="N1368" s="21" t="str">
        <f>VLOOKUP($A1368,Location!$A:$J,9,FALSE)</f>
        <v>Vancouver</v>
      </c>
      <c r="O1368" s="21" t="str">
        <f>VLOOKUP($A1368,Location!$A:$J,10,FALSE)</f>
        <v>BC Place</v>
      </c>
      <c r="P1368" s="27">
        <v>1</v>
      </c>
      <c r="Q1368" s="27">
        <v>1</v>
      </c>
      <c r="R1368" s="27" t="str">
        <f t="shared" si="127"/>
        <v>1-1</v>
      </c>
      <c r="S1368" s="21">
        <v>0</v>
      </c>
      <c r="T1368" s="20">
        <f>VLOOKUP($A1368,Database!$A:$Y,10,FALSE)</f>
        <v>87</v>
      </c>
      <c r="U1368" s="20">
        <f>VLOOKUP($A1368,Database!$A:$Y,11,FALSE)</f>
        <v>102</v>
      </c>
      <c r="V1368" s="20">
        <f>VLOOKUP($A1368,Database!$A:$Y,12,FALSE)</f>
        <v>120</v>
      </c>
      <c r="W1368" s="20" t="str">
        <f>VLOOKUP(A1368,Database!A:M,13,FALSE)</f>
        <v>Terminé</v>
      </c>
      <c r="X1368" s="20">
        <f>VLOOKUP($A1368,Database!$A:$Y,20,FALSE)</f>
        <v>3</v>
      </c>
      <c r="Y1368" s="20">
        <f>VLOOKUP($A1368,Database!$A:$Y,21,FALSE)</f>
        <v>1</v>
      </c>
      <c r="Z1368" s="20">
        <f t="shared" si="126"/>
        <v>0</v>
      </c>
      <c r="AA1368" s="20">
        <f t="shared" si="122"/>
        <v>0</v>
      </c>
      <c r="AB1368" s="20">
        <f t="shared" ca="1" si="123"/>
        <v>0</v>
      </c>
      <c r="AC1368" s="20">
        <f t="shared" ca="1" si="124"/>
        <v>0</v>
      </c>
      <c r="AD1368" s="20" t="str">
        <f ca="1">IF(AC1368=0,"",IF(OR(ISBLANK(P1368),ISBLANK(Q1368)),"",IF(ISBLANK(VLOOKUP(A1368,Database!A:AA,22,FALSE)),"",VLOOKUP(A1368,Database!A:AA,22,FALSE))))</f>
        <v/>
      </c>
      <c r="AE1368" s="20">
        <f ca="1">IFERROR(
   IF(
     OR(ISBLANK(P1368),ISBLANK(Q1368)),
     "",
     IF(
       AND(AB1368&lt;&gt;"",OR(W1368="Terminé",W1368="En cours")),
       VLOOKUP(AD1368,Setup_ScoreExactBonus!A:D,4,FALSE),
       0
     )),
  0)</f>
        <v>0</v>
      </c>
      <c r="AF1368" s="21">
        <f t="shared" ca="1" si="125"/>
        <v>0</v>
      </c>
      <c r="AG1368" s="21">
        <f ca="1">SUMIFS(AF$2:AF1368,D$2:D1368,D1368)</f>
        <v>1672</v>
      </c>
    </row>
    <row r="1369" spans="1:33" hidden="1" x14ac:dyDescent="0.35">
      <c r="A1369" s="21">
        <f>IF(ISBLANK(B1369),"",COUNTIF(B$2:B1369,B1369))-1</f>
        <v>50</v>
      </c>
      <c r="B1369" s="27">
        <v>18</v>
      </c>
      <c r="C1369" s="10">
        <f>VLOOKUP($A1369+IF($A1369=0,1,0),Database!$A:$Y,7,FALSE)</f>
        <v>46197.875</v>
      </c>
      <c r="D1369" s="21" t="str">
        <f>VLOOKUP(Pronostics!$B1369,Setup_MPP!$A:$G,3,FALSE)</f>
        <v>Cartone</v>
      </c>
      <c r="E1369" s="21" t="str">
        <f>VLOOKUP(Pronostics!$B1369,Setup_MPP!$A:$G,2,FALSE)</f>
        <v>Quentin CARTON</v>
      </c>
      <c r="F1369" s="21" t="str">
        <f>VLOOKUP($B1369,Setup_MPP!$A:$E,4,FALSE)</f>
        <v>#F0BC42</v>
      </c>
      <c r="G1369" s="21" t="str">
        <f>VLOOKUP($B1369,Setup_MPP!$A:$E,5,FALSE)</f>
        <v>#8E1F2F</v>
      </c>
      <c r="H1369" s="21" t="str">
        <f>IFERROR(IF(AND(A1369&gt;=1,A1369&lt;=104),VLOOKUP($A1369,Location!$A:$J,6,FALSE),IF(A1369=0,"Avant l'ouverture",IF(OR(A1369=105,A1369=106),"Bonus"))),"")</f>
        <v>Tour 3</v>
      </c>
      <c r="I1369" s="21" t="str">
        <f>IF(LEFT(H1369,4)="Tour",VLOOKUP(A1369,Database!$A:$C,3,FALSE),"")</f>
        <v>B</v>
      </c>
      <c r="J1369" s="21" t="str">
        <f>VLOOKUP($A1369,Location!$A:$J,7,FALSE)</f>
        <v>Bosnie-Herzégovine</v>
      </c>
      <c r="K1369" s="21" t="str">
        <f>IFERROR(VLOOKUP(J1369,Setup_Team!$B:$C,2,FALSE), "TDB")</f>
        <v>BIH</v>
      </c>
      <c r="L1369" s="21" t="str">
        <f>VLOOKUP($A1369,Location!$A:$J,8,FALSE)</f>
        <v>Qatar</v>
      </c>
      <c r="M1369" s="21" t="str">
        <f>IFERROR(VLOOKUP(L1369,Setup_Team!$B:$C,2,FALSE), "TDB")</f>
        <v>QAT</v>
      </c>
      <c r="N1369" s="21" t="str">
        <f>VLOOKUP($A1369,Location!$A:$J,9,FALSE)</f>
        <v>Vancouver</v>
      </c>
      <c r="O1369" s="21" t="str">
        <f>VLOOKUP($A1369,Location!$A:$J,10,FALSE)</f>
        <v>BC Place</v>
      </c>
      <c r="P1369" s="27">
        <v>0</v>
      </c>
      <c r="Q1369" s="27">
        <v>1</v>
      </c>
      <c r="R1369" s="27" t="str">
        <f t="shared" si="127"/>
        <v>0-1</v>
      </c>
      <c r="S1369" s="21">
        <v>0</v>
      </c>
      <c r="T1369" s="20">
        <f>VLOOKUP($A1369,Database!$A:$Y,10,FALSE)</f>
        <v>87</v>
      </c>
      <c r="U1369" s="20">
        <f>VLOOKUP($A1369,Database!$A:$Y,11,FALSE)</f>
        <v>102</v>
      </c>
      <c r="V1369" s="20">
        <f>VLOOKUP($A1369,Database!$A:$Y,12,FALSE)</f>
        <v>120</v>
      </c>
      <c r="W1369" s="20" t="str">
        <f>VLOOKUP(A1369,Database!A:M,13,FALSE)</f>
        <v>Terminé</v>
      </c>
      <c r="X1369" s="20">
        <f>VLOOKUP($A1369,Database!$A:$Y,20,FALSE)</f>
        <v>3</v>
      </c>
      <c r="Y1369" s="20">
        <f>VLOOKUP($A1369,Database!$A:$Y,21,FALSE)</f>
        <v>1</v>
      </c>
      <c r="Z1369" s="20">
        <f t="shared" si="126"/>
        <v>0</v>
      </c>
      <c r="AA1369" s="20">
        <f t="shared" si="122"/>
        <v>0</v>
      </c>
      <c r="AB1369" s="20">
        <f t="shared" ca="1" si="123"/>
        <v>0</v>
      </c>
      <c r="AC1369" s="20">
        <f t="shared" ca="1" si="124"/>
        <v>0</v>
      </c>
      <c r="AD1369" s="20" t="str">
        <f ca="1">IF(AC1369=0,"",IF(OR(ISBLANK(P1369),ISBLANK(Q1369)),"",IF(ISBLANK(VLOOKUP(A1369,Database!A:AA,22,FALSE)),"",VLOOKUP(A1369,Database!A:AA,22,FALSE))))</f>
        <v/>
      </c>
      <c r="AE1369" s="20">
        <f ca="1">IFERROR(
   IF(
     OR(ISBLANK(P1369),ISBLANK(Q1369)),
     "",
     IF(
       AND(AB1369&lt;&gt;"",OR(W1369="Terminé",W1369="En cours")),
       VLOOKUP(AD1369,Setup_ScoreExactBonus!A:D,4,FALSE),
       0
     )),
  0)</f>
        <v>0</v>
      </c>
      <c r="AF1369" s="21">
        <f t="shared" ca="1" si="125"/>
        <v>0</v>
      </c>
      <c r="AG1369" s="21">
        <f ca="1">SUMIFS(AF$2:AF1369,D$2:D1369,D1369)</f>
        <v>1910</v>
      </c>
    </row>
    <row r="1370" spans="1:33" hidden="1" x14ac:dyDescent="0.35">
      <c r="A1370" s="21">
        <f>IF(ISBLANK(B1370),"",COUNTIF(B$2:B1370,B1370))-1</f>
        <v>50</v>
      </c>
      <c r="B1370" s="27">
        <v>19</v>
      </c>
      <c r="C1370" s="10">
        <f>VLOOKUP($A1370+IF($A1370=0,1,0),Database!$A:$Y,7,FALSE)</f>
        <v>46197.875</v>
      </c>
      <c r="D1370" s="21" t="str">
        <f>VLOOKUP(Pronostics!$B1370,Setup_MPP!$A:$G,3,FALSE)</f>
        <v>YramVi</v>
      </c>
      <c r="E1370" s="21" t="str">
        <f>VLOOKUP(Pronostics!$B1370,Setup_MPP!$A:$G,2,FALSE)</f>
        <v>Eyram TETSHIE</v>
      </c>
      <c r="F1370" s="21" t="str">
        <f>VLOOKUP($B1370,Setup_MPP!$A:$E,4,FALSE)</f>
        <v>#E8B28F</v>
      </c>
      <c r="G1370" s="21" t="str">
        <f>VLOOKUP($B1370,Setup_MPP!$A:$E,5,FALSE)</f>
        <v>#E65568</v>
      </c>
      <c r="H1370" s="21" t="str">
        <f>IFERROR(IF(AND(A1370&gt;=1,A1370&lt;=104),VLOOKUP($A1370,Location!$A:$J,6,FALSE),IF(A1370=0,"Avant l'ouverture",IF(OR(A1370=105,A1370=106),"Bonus"))),"")</f>
        <v>Tour 3</v>
      </c>
      <c r="I1370" s="21" t="str">
        <f>IF(LEFT(H1370,4)="Tour",VLOOKUP(A1370,Database!$A:$C,3,FALSE),"")</f>
        <v>B</v>
      </c>
      <c r="J1370" s="21" t="str">
        <f>VLOOKUP($A1370,Location!$A:$J,7,FALSE)</f>
        <v>Bosnie-Herzégovine</v>
      </c>
      <c r="K1370" s="21" t="str">
        <f>IFERROR(VLOOKUP(J1370,Setup_Team!$B:$C,2,FALSE), "TDB")</f>
        <v>BIH</v>
      </c>
      <c r="L1370" s="21" t="str">
        <f>VLOOKUP($A1370,Location!$A:$J,8,FALSE)</f>
        <v>Qatar</v>
      </c>
      <c r="M1370" s="21" t="str">
        <f>IFERROR(VLOOKUP(L1370,Setup_Team!$B:$C,2,FALSE), "TDB")</f>
        <v>QAT</v>
      </c>
      <c r="N1370" s="21" t="str">
        <f>VLOOKUP($A1370,Location!$A:$J,9,FALSE)</f>
        <v>Vancouver</v>
      </c>
      <c r="O1370" s="21" t="str">
        <f>VLOOKUP($A1370,Location!$A:$J,10,FALSE)</f>
        <v>BC Place</v>
      </c>
      <c r="P1370" s="27">
        <v>2</v>
      </c>
      <c r="Q1370" s="27">
        <v>1</v>
      </c>
      <c r="R1370" s="27" t="str">
        <f t="shared" si="127"/>
        <v>2-1</v>
      </c>
      <c r="S1370" s="21">
        <v>0</v>
      </c>
      <c r="T1370" s="20">
        <f>VLOOKUP($A1370,Database!$A:$Y,10,FALSE)</f>
        <v>87</v>
      </c>
      <c r="U1370" s="20">
        <f>VLOOKUP($A1370,Database!$A:$Y,11,FALSE)</f>
        <v>102</v>
      </c>
      <c r="V1370" s="20">
        <f>VLOOKUP($A1370,Database!$A:$Y,12,FALSE)</f>
        <v>120</v>
      </c>
      <c r="W1370" s="20" t="str">
        <f>VLOOKUP(A1370,Database!A:M,13,FALSE)</f>
        <v>Terminé</v>
      </c>
      <c r="X1370" s="20">
        <f>VLOOKUP($A1370,Database!$A:$Y,20,FALSE)</f>
        <v>3</v>
      </c>
      <c r="Y1370" s="20">
        <f>VLOOKUP($A1370,Database!$A:$Y,21,FALSE)</f>
        <v>1</v>
      </c>
      <c r="Z1370" s="20">
        <f t="shared" si="126"/>
        <v>0</v>
      </c>
      <c r="AA1370" s="20">
        <f t="shared" si="122"/>
        <v>1</v>
      </c>
      <c r="AB1370" s="20">
        <f t="shared" ca="1" si="123"/>
        <v>87</v>
      </c>
      <c r="AC1370" s="20">
        <f t="shared" ca="1" si="124"/>
        <v>0</v>
      </c>
      <c r="AD1370" s="20" t="str">
        <f ca="1">IF(AC1370=0,"",IF(OR(ISBLANK(P1370),ISBLANK(Q1370)),"",IF(ISBLANK(VLOOKUP(A1370,Database!A:AA,22,FALSE)),"",VLOOKUP(A1370,Database!A:AA,22,FALSE))))</f>
        <v/>
      </c>
      <c r="AE1370" s="20">
        <f ca="1">IFERROR(
   IF(
     OR(ISBLANK(P1370),ISBLANK(Q1370)),
     "",
     IF(
       AND(AB1370&lt;&gt;"",OR(W1370="Terminé",W1370="En cours")),
       VLOOKUP(AD1370,Setup_ScoreExactBonus!A:D,4,FALSE),
       0
     )),
  0)</f>
        <v>0</v>
      </c>
      <c r="AF1370" s="21">
        <f t="shared" ca="1" si="125"/>
        <v>87</v>
      </c>
      <c r="AG1370" s="21">
        <f ca="1">SUMIFS(AF$2:AF1370,D$2:D1370,D1370)</f>
        <v>1674</v>
      </c>
    </row>
    <row r="1371" spans="1:33" hidden="1" x14ac:dyDescent="0.35">
      <c r="A1371" s="21">
        <f>IF(ISBLANK(B1371),"",COUNTIF(B$2:B1371,B1371))-1</f>
        <v>50</v>
      </c>
      <c r="B1371" s="27">
        <v>20</v>
      </c>
      <c r="C1371" s="10">
        <f>VLOOKUP($A1371+IF($A1371=0,1,0),Database!$A:$Y,7,FALSE)</f>
        <v>46197.875</v>
      </c>
      <c r="D1371" s="21" t="str">
        <f>VLOOKUP(Pronostics!$B1371,Setup_MPP!$A:$G,3,FALSE)</f>
        <v>Anis_MaFihache</v>
      </c>
      <c r="E1371" s="21" t="str">
        <f>VLOOKUP(Pronostics!$B1371,Setup_MPP!$A:$G,2,FALSE)</f>
        <v>Anis LEBIK</v>
      </c>
      <c r="F1371" s="21" t="str">
        <f>VLOOKUP($B1371,Setup_MPP!$A:$E,4,FALSE)</f>
        <v>#60DC8C</v>
      </c>
      <c r="G1371" s="21" t="str">
        <f>VLOOKUP($B1371,Setup_MPP!$A:$E,5,FALSE)</f>
        <v>#22A34F</v>
      </c>
      <c r="H1371" s="21" t="str">
        <f>IFERROR(IF(AND(A1371&gt;=1,A1371&lt;=104),VLOOKUP($A1371,Location!$A:$J,6,FALSE),IF(A1371=0,"Avant l'ouverture",IF(OR(A1371=105,A1371=106),"Bonus"))),"")</f>
        <v>Tour 3</v>
      </c>
      <c r="I1371" s="21" t="str">
        <f>IF(LEFT(H1371,4)="Tour",VLOOKUP(A1371,Database!$A:$C,3,FALSE),"")</f>
        <v>B</v>
      </c>
      <c r="J1371" s="21" t="str">
        <f>VLOOKUP($A1371,Location!$A:$J,7,FALSE)</f>
        <v>Bosnie-Herzégovine</v>
      </c>
      <c r="K1371" s="21" t="str">
        <f>IFERROR(VLOOKUP(J1371,Setup_Team!$B:$C,2,FALSE), "TDB")</f>
        <v>BIH</v>
      </c>
      <c r="L1371" s="21" t="str">
        <f>VLOOKUP($A1371,Location!$A:$J,8,FALSE)</f>
        <v>Qatar</v>
      </c>
      <c r="M1371" s="21" t="str">
        <f>IFERROR(VLOOKUP(L1371,Setup_Team!$B:$C,2,FALSE), "TDB")</f>
        <v>QAT</v>
      </c>
      <c r="N1371" s="21" t="str">
        <f>VLOOKUP($A1371,Location!$A:$J,9,FALSE)</f>
        <v>Vancouver</v>
      </c>
      <c r="O1371" s="21" t="str">
        <f>VLOOKUP($A1371,Location!$A:$J,10,FALSE)</f>
        <v>BC Place</v>
      </c>
      <c r="P1371" s="27">
        <v>1</v>
      </c>
      <c r="Q1371" s="27">
        <v>0</v>
      </c>
      <c r="R1371" s="27" t="str">
        <f t="shared" si="127"/>
        <v>1-0</v>
      </c>
      <c r="S1371" s="21">
        <v>0</v>
      </c>
      <c r="T1371" s="20">
        <f>VLOOKUP($A1371,Database!$A:$Y,10,FALSE)</f>
        <v>87</v>
      </c>
      <c r="U1371" s="20">
        <f>VLOOKUP($A1371,Database!$A:$Y,11,FALSE)</f>
        <v>102</v>
      </c>
      <c r="V1371" s="20">
        <f>VLOOKUP($A1371,Database!$A:$Y,12,FALSE)</f>
        <v>120</v>
      </c>
      <c r="W1371" s="20" t="str">
        <f>VLOOKUP(A1371,Database!A:M,13,FALSE)</f>
        <v>Terminé</v>
      </c>
      <c r="X1371" s="20">
        <f>VLOOKUP($A1371,Database!$A:$Y,20,FALSE)</f>
        <v>3</v>
      </c>
      <c r="Y1371" s="20">
        <f>VLOOKUP($A1371,Database!$A:$Y,21,FALSE)</f>
        <v>1</v>
      </c>
      <c r="Z1371" s="20">
        <f t="shared" si="126"/>
        <v>0</v>
      </c>
      <c r="AA1371" s="20">
        <f t="shared" si="122"/>
        <v>1</v>
      </c>
      <c r="AB1371" s="20">
        <f t="shared" ca="1" si="123"/>
        <v>87</v>
      </c>
      <c r="AC1371" s="20">
        <f t="shared" ca="1" si="124"/>
        <v>0</v>
      </c>
      <c r="AD1371" s="20" t="str">
        <f ca="1">IF(AC1371=0,"",IF(OR(ISBLANK(P1371),ISBLANK(Q1371)),"",IF(ISBLANK(VLOOKUP(A1371,Database!A:AA,22,FALSE)),"",VLOOKUP(A1371,Database!A:AA,22,FALSE))))</f>
        <v/>
      </c>
      <c r="AE1371" s="20">
        <f ca="1">IFERROR(
   IF(
     OR(ISBLANK(P1371),ISBLANK(Q1371)),
     "",
     IF(
       AND(AB1371&lt;&gt;"",OR(W1371="Terminé",W1371="En cours")),
       VLOOKUP(AD1371,Setup_ScoreExactBonus!A:D,4,FALSE),
       0
     )),
  0)</f>
        <v>0</v>
      </c>
      <c r="AF1371" s="21">
        <f t="shared" ca="1" si="125"/>
        <v>87</v>
      </c>
      <c r="AG1371" s="21">
        <f ca="1">SUMIFS(AF$2:AF1371,D$2:D1371,D1371)</f>
        <v>1964</v>
      </c>
    </row>
    <row r="1372" spans="1:33" hidden="1" x14ac:dyDescent="0.35">
      <c r="A1372" s="21">
        <f>IF(ISBLANK(B1372),"",COUNTIF(B$2:B1372,B1372))-1</f>
        <v>50</v>
      </c>
      <c r="B1372" s="27">
        <v>21</v>
      </c>
      <c r="C1372" s="10">
        <f>VLOOKUP($A1372+IF($A1372=0,1,0),Database!$A:$Y,7,FALSE)</f>
        <v>46197.875</v>
      </c>
      <c r="D1372" s="21" t="str">
        <f>VLOOKUP(Pronostics!$B1372,Setup_MPP!$A:$G,3,FALSE)</f>
        <v>JUJULABOSS13</v>
      </c>
      <c r="E1372" s="21" t="str">
        <f>VLOOKUP(Pronostics!$B1372,Setup_MPP!$A:$G,2,FALSE)</f>
        <v>Julia BOUANAN</v>
      </c>
      <c r="F1372" s="21" t="str">
        <f>VLOOKUP($B1372,Setup_MPP!$A:$E,4,FALSE)</f>
        <v>#2FAEE0</v>
      </c>
      <c r="G1372" s="21" t="str">
        <f>VLOOKUP($B1372,Setup_MPP!$A:$E,5,FALSE)</f>
        <v>#BEA064</v>
      </c>
      <c r="H1372" s="21" t="str">
        <f>IFERROR(IF(AND(A1372&gt;=1,A1372&lt;=104),VLOOKUP($A1372,Location!$A:$J,6,FALSE),IF(A1372=0,"Avant l'ouverture",IF(OR(A1372=105,A1372=106),"Bonus"))),"")</f>
        <v>Tour 3</v>
      </c>
      <c r="I1372" s="21" t="str">
        <f>IF(LEFT(H1372,4)="Tour",VLOOKUP(A1372,Database!$A:$C,3,FALSE),"")</f>
        <v>B</v>
      </c>
      <c r="J1372" s="21" t="str">
        <f>VLOOKUP($A1372,Location!$A:$J,7,FALSE)</f>
        <v>Bosnie-Herzégovine</v>
      </c>
      <c r="K1372" s="21" t="str">
        <f>IFERROR(VLOOKUP(J1372,Setup_Team!$B:$C,2,FALSE), "TDB")</f>
        <v>BIH</v>
      </c>
      <c r="L1372" s="21" t="str">
        <f>VLOOKUP($A1372,Location!$A:$J,8,FALSE)</f>
        <v>Qatar</v>
      </c>
      <c r="M1372" s="21" t="str">
        <f>IFERROR(VLOOKUP(L1372,Setup_Team!$B:$C,2,FALSE), "TDB")</f>
        <v>QAT</v>
      </c>
      <c r="N1372" s="21" t="str">
        <f>VLOOKUP($A1372,Location!$A:$J,9,FALSE)</f>
        <v>Vancouver</v>
      </c>
      <c r="O1372" s="21" t="str">
        <f>VLOOKUP($A1372,Location!$A:$J,10,FALSE)</f>
        <v>BC Place</v>
      </c>
      <c r="P1372" s="27">
        <v>0</v>
      </c>
      <c r="Q1372" s="27">
        <v>0</v>
      </c>
      <c r="R1372" s="27" t="str">
        <f t="shared" si="127"/>
        <v>0-0</v>
      </c>
      <c r="S1372" s="21">
        <v>0</v>
      </c>
      <c r="T1372" s="20">
        <f>VLOOKUP($A1372,Database!$A:$Y,10,FALSE)</f>
        <v>87</v>
      </c>
      <c r="U1372" s="20">
        <f>VLOOKUP($A1372,Database!$A:$Y,11,FALSE)</f>
        <v>102</v>
      </c>
      <c r="V1372" s="20">
        <f>VLOOKUP($A1372,Database!$A:$Y,12,FALSE)</f>
        <v>120</v>
      </c>
      <c r="W1372" s="20" t="str">
        <f>VLOOKUP(A1372,Database!A:M,13,FALSE)</f>
        <v>Terminé</v>
      </c>
      <c r="X1372" s="20">
        <f>VLOOKUP($A1372,Database!$A:$Y,20,FALSE)</f>
        <v>3</v>
      </c>
      <c r="Y1372" s="20">
        <f>VLOOKUP($A1372,Database!$A:$Y,21,FALSE)</f>
        <v>1</v>
      </c>
      <c r="Z1372" s="20">
        <f t="shared" si="126"/>
        <v>0</v>
      </c>
      <c r="AA1372" s="20">
        <f t="shared" si="122"/>
        <v>0</v>
      </c>
      <c r="AB1372" s="20">
        <f t="shared" ca="1" si="123"/>
        <v>0</v>
      </c>
      <c r="AC1372" s="20">
        <f t="shared" ca="1" si="124"/>
        <v>0</v>
      </c>
      <c r="AD1372" s="20" t="str">
        <f ca="1">IF(AC1372=0,"",IF(OR(ISBLANK(P1372),ISBLANK(Q1372)),"",IF(ISBLANK(VLOOKUP(A1372,Database!A:AA,22,FALSE)),"",VLOOKUP(A1372,Database!A:AA,22,FALSE))))</f>
        <v/>
      </c>
      <c r="AE1372" s="20">
        <f ca="1">IFERROR(
   IF(
     OR(ISBLANK(P1372),ISBLANK(Q1372)),
     "",
     IF(
       AND(AB1372&lt;&gt;"",OR(W1372="Terminé",W1372="En cours")),
       VLOOKUP(AD1372,Setup_ScoreExactBonus!A:D,4,FALSE),
       0
     )),
  0)</f>
        <v>0</v>
      </c>
      <c r="AF1372" s="21">
        <f t="shared" ca="1" si="125"/>
        <v>0</v>
      </c>
      <c r="AG1372" s="21">
        <f ca="1">SUMIFS(AF$2:AF1372,D$2:D1372,D1372)</f>
        <v>1665</v>
      </c>
    </row>
    <row r="1373" spans="1:33" hidden="1" x14ac:dyDescent="0.35">
      <c r="A1373" s="21">
        <f>IF(ISBLANK(B1373),"",COUNTIF(B$2:B1373,B1373))-1</f>
        <v>50</v>
      </c>
      <c r="B1373" s="27">
        <v>22</v>
      </c>
      <c r="C1373" s="10">
        <f>VLOOKUP($A1373+IF($A1373=0,1,0),Database!$A:$Y,7,FALSE)</f>
        <v>46197.875</v>
      </c>
      <c r="D1373" s="21" t="str">
        <f>VLOOKUP(Pronostics!$B1373,Setup_MPP!$A:$G,3,FALSE)</f>
        <v>Jujumsrd</v>
      </c>
      <c r="E1373" s="21" t="str">
        <f>VLOOKUP(Pronostics!$B1373,Setup_MPP!$A:$G,2,FALSE)</f>
        <v>Julie Mansard</v>
      </c>
      <c r="F1373" s="21" t="str">
        <f>VLOOKUP($B1373,Setup_MPP!$A:$E,4,FALSE)</f>
        <v>#41DEF0</v>
      </c>
      <c r="G1373" s="21" t="str">
        <f>VLOOKUP($B1373,Setup_MPP!$A:$E,5,FALSE)</f>
        <v>#0BA6B7</v>
      </c>
      <c r="H1373" s="21" t="str">
        <f>IFERROR(IF(AND(A1373&gt;=1,A1373&lt;=104),VLOOKUP($A1373,Location!$A:$J,6,FALSE),IF(A1373=0,"Avant l'ouverture",IF(OR(A1373=105,A1373=106),"Bonus"))),"")</f>
        <v>Tour 3</v>
      </c>
      <c r="I1373" s="21" t="str">
        <f>IF(LEFT(H1373,4)="Tour",VLOOKUP(A1373,Database!$A:$C,3,FALSE),"")</f>
        <v>B</v>
      </c>
      <c r="J1373" s="21" t="str">
        <f>VLOOKUP($A1373,Location!$A:$J,7,FALSE)</f>
        <v>Bosnie-Herzégovine</v>
      </c>
      <c r="K1373" s="21" t="str">
        <f>IFERROR(VLOOKUP(J1373,Setup_Team!$B:$C,2,FALSE), "TDB")</f>
        <v>BIH</v>
      </c>
      <c r="L1373" s="21" t="str">
        <f>VLOOKUP($A1373,Location!$A:$J,8,FALSE)</f>
        <v>Qatar</v>
      </c>
      <c r="M1373" s="21" t="str">
        <f>IFERROR(VLOOKUP(L1373,Setup_Team!$B:$C,2,FALSE), "TDB")</f>
        <v>QAT</v>
      </c>
      <c r="N1373" s="21" t="str">
        <f>VLOOKUP($A1373,Location!$A:$J,9,FALSE)</f>
        <v>Vancouver</v>
      </c>
      <c r="O1373" s="21" t="str">
        <f>VLOOKUP($A1373,Location!$A:$J,10,FALSE)</f>
        <v>BC Place</v>
      </c>
      <c r="P1373" s="27">
        <v>0</v>
      </c>
      <c r="Q1373" s="27">
        <v>1</v>
      </c>
      <c r="R1373" s="27" t="str">
        <f t="shared" si="127"/>
        <v>0-1</v>
      </c>
      <c r="S1373" s="21">
        <v>0</v>
      </c>
      <c r="T1373" s="20">
        <f>VLOOKUP($A1373,Database!$A:$Y,10,FALSE)</f>
        <v>87</v>
      </c>
      <c r="U1373" s="20">
        <f>VLOOKUP($A1373,Database!$A:$Y,11,FALSE)</f>
        <v>102</v>
      </c>
      <c r="V1373" s="20">
        <f>VLOOKUP($A1373,Database!$A:$Y,12,FALSE)</f>
        <v>120</v>
      </c>
      <c r="W1373" s="20" t="str">
        <f>VLOOKUP(A1373,Database!A:M,13,FALSE)</f>
        <v>Terminé</v>
      </c>
      <c r="X1373" s="20">
        <f>VLOOKUP($A1373,Database!$A:$Y,20,FALSE)</f>
        <v>3</v>
      </c>
      <c r="Y1373" s="20">
        <f>VLOOKUP($A1373,Database!$A:$Y,21,FALSE)</f>
        <v>1</v>
      </c>
      <c r="Z1373" s="20">
        <f t="shared" si="126"/>
        <v>0</v>
      </c>
      <c r="AA1373" s="20">
        <f t="shared" ref="AA1373:AA1436" si="128">IF(OR(ISBLANK(P1373),ISBLANK(Q1373)),"",IF(OR(AND(P1373&gt;Q1373,X1373&gt;Y1373),AND(P1373=Q1373,X1373=Y1373),AND(P1373&lt;Q1373,X1373&lt;Y1373)),1,0))</f>
        <v>0</v>
      </c>
      <c r="AB1373" s="20">
        <f t="shared" ref="AB1373:AB1436" ca="1" si="129">IF(C1373&lt;NOW(),IF(AND(P1373&gt;Q1373,X1373&gt;Y1373),T1373,IF(AND(P1373=Q1373,X1373=Y1373),U1373,IF(AND(P1373&lt;Q1373,X1373&lt;Y1373),V1373,0))),"")</f>
        <v>0</v>
      </c>
      <c r="AC1373" s="20">
        <f t="shared" ref="AC1373:AC1436" ca="1" si="130">IF(AND(P1373=X1373,Q1373=Y1373,NOT(ISBLANK(P1373)),NOT(ISBLANK(Q1373)),NOT(ISBLANK(X1373)),NOT(ISBLANK(AB1373))),1,0)</f>
        <v>0</v>
      </c>
      <c r="AD1373" s="20" t="str">
        <f ca="1">IF(AC1373=0,"",IF(OR(ISBLANK(P1373),ISBLANK(Q1373)),"",IF(ISBLANK(VLOOKUP(A1373,Database!A:AA,22,FALSE)),"",VLOOKUP(A1373,Database!A:AA,22,FALSE))))</f>
        <v/>
      </c>
      <c r="AE1373" s="20">
        <f ca="1">IFERROR(
   IF(
     OR(ISBLANK(P1373),ISBLANK(Q1373)),
     "",
     IF(
       AND(AB1373&lt;&gt;"",OR(W1373="Terminé",W1373="En cours")),
       VLOOKUP(AD1373,Setup_ScoreExactBonus!A:D,4,FALSE),
       0
     )),
  0)</f>
        <v>0</v>
      </c>
      <c r="AF1373" s="21">
        <f t="shared" ref="AF1373:AF1436" ca="1" si="131">IFERROR(IF(OR(ISBLANK(P1373),ISBLANK(Q1373)),0,IF(AB1373&lt;&gt;"", AB1373 + IF(AC1373=1,AE1373, 0), "") * (S1373+1)),"")</f>
        <v>0</v>
      </c>
      <c r="AG1373" s="21">
        <f ca="1">SUMIFS(AF$2:AF1373,D$2:D1373,D1373)</f>
        <v>1446</v>
      </c>
    </row>
    <row r="1374" spans="1:33" hidden="1" x14ac:dyDescent="0.35">
      <c r="A1374" s="21">
        <f>IF(ISBLANK(B1374),"",COUNTIF(B$2:B1374,B1374))-1</f>
        <v>50</v>
      </c>
      <c r="B1374" s="27">
        <v>23</v>
      </c>
      <c r="C1374" s="10">
        <f>VLOOKUP($A1374+IF($A1374=0,1,0),Database!$A:$Y,7,FALSE)</f>
        <v>46197.875</v>
      </c>
      <c r="D1374" s="21" t="str">
        <f>VLOOKUP(Pronostics!$B1374,Setup_MPP!$A:$G,3,FALSE)</f>
        <v>DJUDJUPRONO</v>
      </c>
      <c r="E1374" s="21" t="str">
        <f>VLOOKUP(Pronostics!$B1374,Setup_MPP!$A:$G,2,FALSE)</f>
        <v>Juliette</v>
      </c>
      <c r="F1374" s="21" t="str">
        <f>VLOOKUP($B1374,Setup_MPP!$A:$E,4,FALSE)</f>
        <v>#F2A2A2</v>
      </c>
      <c r="G1374" s="21" t="str">
        <f>VLOOKUP($B1374,Setup_MPP!$A:$E,5,FALSE)</f>
        <v>#C25D5D</v>
      </c>
      <c r="H1374" s="21" t="str">
        <f>IFERROR(IF(AND(A1374&gt;=1,A1374&lt;=104),VLOOKUP($A1374,Location!$A:$J,6,FALSE),IF(A1374=0,"Avant l'ouverture",IF(OR(A1374=105,A1374=106),"Bonus"))),"")</f>
        <v>Tour 3</v>
      </c>
      <c r="I1374" s="21" t="str">
        <f>IF(LEFT(H1374,4)="Tour",VLOOKUP(A1374,Database!$A:$C,3,FALSE),"")</f>
        <v>B</v>
      </c>
      <c r="J1374" s="21" t="str">
        <f>VLOOKUP($A1374,Location!$A:$J,7,FALSE)</f>
        <v>Bosnie-Herzégovine</v>
      </c>
      <c r="K1374" s="21" t="str">
        <f>IFERROR(VLOOKUP(J1374,Setup_Team!$B:$C,2,FALSE), "TDB")</f>
        <v>BIH</v>
      </c>
      <c r="L1374" s="21" t="str">
        <f>VLOOKUP($A1374,Location!$A:$J,8,FALSE)</f>
        <v>Qatar</v>
      </c>
      <c r="M1374" s="21" t="str">
        <f>IFERROR(VLOOKUP(L1374,Setup_Team!$B:$C,2,FALSE), "TDB")</f>
        <v>QAT</v>
      </c>
      <c r="N1374" s="21" t="str">
        <f>VLOOKUP($A1374,Location!$A:$J,9,FALSE)</f>
        <v>Vancouver</v>
      </c>
      <c r="O1374" s="21" t="str">
        <f>VLOOKUP($A1374,Location!$A:$J,10,FALSE)</f>
        <v>BC Place</v>
      </c>
      <c r="P1374" s="27">
        <v>1</v>
      </c>
      <c r="Q1374" s="27">
        <v>1</v>
      </c>
      <c r="R1374" s="27" t="str">
        <f t="shared" si="127"/>
        <v>1-1</v>
      </c>
      <c r="S1374" s="21">
        <v>0</v>
      </c>
      <c r="T1374" s="20">
        <f>VLOOKUP($A1374,Database!$A:$Y,10,FALSE)</f>
        <v>87</v>
      </c>
      <c r="U1374" s="20">
        <f>VLOOKUP($A1374,Database!$A:$Y,11,FALSE)</f>
        <v>102</v>
      </c>
      <c r="V1374" s="20">
        <f>VLOOKUP($A1374,Database!$A:$Y,12,FALSE)</f>
        <v>120</v>
      </c>
      <c r="W1374" s="20" t="str">
        <f>VLOOKUP(A1374,Database!A:M,13,FALSE)</f>
        <v>Terminé</v>
      </c>
      <c r="X1374" s="20">
        <f>VLOOKUP($A1374,Database!$A:$Y,20,FALSE)</f>
        <v>3</v>
      </c>
      <c r="Y1374" s="20">
        <f>VLOOKUP($A1374,Database!$A:$Y,21,FALSE)</f>
        <v>1</v>
      </c>
      <c r="Z1374" s="20">
        <f t="shared" si="126"/>
        <v>0</v>
      </c>
      <c r="AA1374" s="20">
        <f t="shared" si="128"/>
        <v>0</v>
      </c>
      <c r="AB1374" s="20">
        <f t="shared" ca="1" si="129"/>
        <v>0</v>
      </c>
      <c r="AC1374" s="20">
        <f t="shared" ca="1" si="130"/>
        <v>0</v>
      </c>
      <c r="AD1374" s="20" t="str">
        <f ca="1">IF(AC1374=0,"",IF(OR(ISBLANK(P1374),ISBLANK(Q1374)),"",IF(ISBLANK(VLOOKUP(A1374,Database!A:AA,22,FALSE)),"",VLOOKUP(A1374,Database!A:AA,22,FALSE))))</f>
        <v/>
      </c>
      <c r="AE1374" s="20">
        <f ca="1">IFERROR(
   IF(
     OR(ISBLANK(P1374),ISBLANK(Q1374)),
     "",
     IF(
       AND(AB1374&lt;&gt;"",OR(W1374="Terminé",W1374="En cours")),
       VLOOKUP(AD1374,Setup_ScoreExactBonus!A:D,4,FALSE),
       0
     )),
  0)</f>
        <v>0</v>
      </c>
      <c r="AF1374" s="21">
        <f t="shared" ca="1" si="131"/>
        <v>0</v>
      </c>
      <c r="AG1374" s="21">
        <f ca="1">SUMIFS(AF$2:AF1374,D$2:D1374,D1374)</f>
        <v>1343</v>
      </c>
    </row>
    <row r="1375" spans="1:33" hidden="1" x14ac:dyDescent="0.35">
      <c r="A1375" s="21">
        <f>IF(ISBLANK(B1375),"",COUNTIF(B$2:B1375,B1375))-1</f>
        <v>50</v>
      </c>
      <c r="B1375" s="27">
        <v>24</v>
      </c>
      <c r="C1375" s="10">
        <f>VLOOKUP($A1375+IF($A1375=0,1,0),Database!$A:$Y,7,FALSE)</f>
        <v>46197.875</v>
      </c>
      <c r="D1375" s="21" t="str">
        <f>VLOOKUP(Pronostics!$B1375,Setup_MPP!$A:$G,3,FALSE)</f>
        <v>Samyaaaaaaaaaa</v>
      </c>
      <c r="E1375" s="21" t="str">
        <f>VLOOKUP(Pronostics!$B1375,Setup_MPP!$A:$G,2,FALSE)</f>
        <v>Samya ALAOUI</v>
      </c>
      <c r="F1375" s="21" t="str">
        <f>VLOOKUP($B1375,Setup_MPP!$A:$E,4,FALSE)</f>
        <v>#A2F2C7</v>
      </c>
      <c r="G1375" s="21" t="str">
        <f>VLOOKUP($B1375,Setup_MPP!$A:$E,5,FALSE)</f>
        <v>#5DC18C</v>
      </c>
      <c r="H1375" s="21" t="str">
        <f>IFERROR(IF(AND(A1375&gt;=1,A1375&lt;=104),VLOOKUP($A1375,Location!$A:$J,6,FALSE),IF(A1375=0,"Avant l'ouverture",IF(OR(A1375=105,A1375=106),"Bonus"))),"")</f>
        <v>Tour 3</v>
      </c>
      <c r="I1375" s="21" t="str">
        <f>IF(LEFT(H1375,4)="Tour",VLOOKUP(A1375,Database!$A:$C,3,FALSE),"")</f>
        <v>B</v>
      </c>
      <c r="J1375" s="21" t="str">
        <f>VLOOKUP($A1375,Location!$A:$J,7,FALSE)</f>
        <v>Bosnie-Herzégovine</v>
      </c>
      <c r="K1375" s="21" t="str">
        <f>IFERROR(VLOOKUP(J1375,Setup_Team!$B:$C,2,FALSE), "TDB")</f>
        <v>BIH</v>
      </c>
      <c r="L1375" s="21" t="str">
        <f>VLOOKUP($A1375,Location!$A:$J,8,FALSE)</f>
        <v>Qatar</v>
      </c>
      <c r="M1375" s="21" t="str">
        <f>IFERROR(VLOOKUP(L1375,Setup_Team!$B:$C,2,FALSE), "TDB")</f>
        <v>QAT</v>
      </c>
      <c r="N1375" s="21" t="str">
        <f>VLOOKUP($A1375,Location!$A:$J,9,FALSE)</f>
        <v>Vancouver</v>
      </c>
      <c r="O1375" s="21" t="str">
        <f>VLOOKUP($A1375,Location!$A:$J,10,FALSE)</f>
        <v>BC Place</v>
      </c>
      <c r="P1375" s="27">
        <v>1</v>
      </c>
      <c r="Q1375" s="27">
        <v>0</v>
      </c>
      <c r="R1375" s="27" t="str">
        <f t="shared" si="127"/>
        <v>1-0</v>
      </c>
      <c r="S1375" s="21">
        <v>0</v>
      </c>
      <c r="T1375" s="20">
        <f>VLOOKUP($A1375,Database!$A:$Y,10,FALSE)</f>
        <v>87</v>
      </c>
      <c r="U1375" s="20">
        <f>VLOOKUP($A1375,Database!$A:$Y,11,FALSE)</f>
        <v>102</v>
      </c>
      <c r="V1375" s="20">
        <f>VLOOKUP($A1375,Database!$A:$Y,12,FALSE)</f>
        <v>120</v>
      </c>
      <c r="W1375" s="20" t="str">
        <f>VLOOKUP(A1375,Database!A:M,13,FALSE)</f>
        <v>Terminé</v>
      </c>
      <c r="X1375" s="20">
        <f>VLOOKUP($A1375,Database!$A:$Y,20,FALSE)</f>
        <v>3</v>
      </c>
      <c r="Y1375" s="20">
        <f>VLOOKUP($A1375,Database!$A:$Y,21,FALSE)</f>
        <v>1</v>
      </c>
      <c r="Z1375" s="20">
        <f t="shared" si="126"/>
        <v>0</v>
      </c>
      <c r="AA1375" s="20">
        <f t="shared" si="128"/>
        <v>1</v>
      </c>
      <c r="AB1375" s="20">
        <f t="shared" ca="1" si="129"/>
        <v>87</v>
      </c>
      <c r="AC1375" s="20">
        <f t="shared" ca="1" si="130"/>
        <v>0</v>
      </c>
      <c r="AD1375" s="20" t="str">
        <f ca="1">IF(AC1375=0,"",IF(OR(ISBLANK(P1375),ISBLANK(Q1375)),"",IF(ISBLANK(VLOOKUP(A1375,Database!A:AA,22,FALSE)),"",VLOOKUP(A1375,Database!A:AA,22,FALSE))))</f>
        <v/>
      </c>
      <c r="AE1375" s="20">
        <f ca="1">IFERROR(
   IF(
     OR(ISBLANK(P1375),ISBLANK(Q1375)),
     "",
     IF(
       AND(AB1375&lt;&gt;"",OR(W1375="Terminé",W1375="En cours")),
       VLOOKUP(AD1375,Setup_ScoreExactBonus!A:D,4,FALSE),
       0
     )),
  0)</f>
        <v>0</v>
      </c>
      <c r="AF1375" s="21">
        <f t="shared" ca="1" si="131"/>
        <v>87</v>
      </c>
      <c r="AG1375" s="21">
        <f ca="1">SUMIFS(AF$2:AF1375,D$2:D1375,D1375)</f>
        <v>2089</v>
      </c>
    </row>
    <row r="1376" spans="1:33" hidden="1" x14ac:dyDescent="0.35">
      <c r="A1376" s="21">
        <f>IF(ISBLANK(B1376),"",COUNTIF(B$2:B1376,B1376))-1</f>
        <v>50</v>
      </c>
      <c r="B1376" s="27">
        <v>25</v>
      </c>
      <c r="C1376" s="10">
        <f>VLOOKUP($A1376+IF($A1376=0,1,0),Database!$A:$Y,7,FALSE)</f>
        <v>46197.875</v>
      </c>
      <c r="D1376" s="21" t="str">
        <f>VLOOKUP(Pronostics!$B1376,Setup_MPP!$A:$G,3,FALSE)</f>
        <v>leaw0808</v>
      </c>
      <c r="E1376" s="21" t="str">
        <f>VLOOKUP(Pronostics!$B1376,Setup_MPP!$A:$G,2,FALSE)</f>
        <v>Léa WALOCQ</v>
      </c>
      <c r="F1376" s="21" t="str">
        <f>VLOOKUP($B1376,Setup_MPP!$A:$E,4,FALSE)</f>
        <v>#D1B9EB</v>
      </c>
      <c r="G1376" s="21" t="str">
        <f>VLOOKUP($B1376,Setup_MPP!$A:$E,5,FALSE)</f>
        <v>#B58BC7</v>
      </c>
      <c r="H1376" s="21" t="str">
        <f>IFERROR(IF(AND(A1376&gt;=1,A1376&lt;=104),VLOOKUP($A1376,Location!$A:$J,6,FALSE),IF(A1376=0,"Avant l'ouverture",IF(OR(A1376=105,A1376=106),"Bonus"))),"")</f>
        <v>Tour 3</v>
      </c>
      <c r="I1376" s="21" t="str">
        <f>IF(LEFT(H1376,4)="Tour",VLOOKUP(A1376,Database!$A:$C,3,FALSE),"")</f>
        <v>B</v>
      </c>
      <c r="J1376" s="21" t="str">
        <f>VLOOKUP($A1376,Location!$A:$J,7,FALSE)</f>
        <v>Bosnie-Herzégovine</v>
      </c>
      <c r="K1376" s="21" t="str">
        <f>IFERROR(VLOOKUP(J1376,Setup_Team!$B:$C,2,FALSE), "TDB")</f>
        <v>BIH</v>
      </c>
      <c r="L1376" s="21" t="str">
        <f>VLOOKUP($A1376,Location!$A:$J,8,FALSE)</f>
        <v>Qatar</v>
      </c>
      <c r="M1376" s="21" t="str">
        <f>IFERROR(VLOOKUP(L1376,Setup_Team!$B:$C,2,FALSE), "TDB")</f>
        <v>QAT</v>
      </c>
      <c r="N1376" s="21" t="str">
        <f>VLOOKUP($A1376,Location!$A:$J,9,FALSE)</f>
        <v>Vancouver</v>
      </c>
      <c r="O1376" s="21" t="str">
        <f>VLOOKUP($A1376,Location!$A:$J,10,FALSE)</f>
        <v>BC Place</v>
      </c>
      <c r="P1376" s="27">
        <v>1</v>
      </c>
      <c r="Q1376" s="27">
        <v>0</v>
      </c>
      <c r="R1376" s="27" t="str">
        <f t="shared" si="127"/>
        <v>1-0</v>
      </c>
      <c r="S1376" s="21">
        <v>0</v>
      </c>
      <c r="T1376" s="20">
        <f>VLOOKUP($A1376,Database!$A:$Y,10,FALSE)</f>
        <v>87</v>
      </c>
      <c r="U1376" s="20">
        <f>VLOOKUP($A1376,Database!$A:$Y,11,FALSE)</f>
        <v>102</v>
      </c>
      <c r="V1376" s="20">
        <f>VLOOKUP($A1376,Database!$A:$Y,12,FALSE)</f>
        <v>120</v>
      </c>
      <c r="W1376" s="20" t="str">
        <f>VLOOKUP(A1376,Database!A:M,13,FALSE)</f>
        <v>Terminé</v>
      </c>
      <c r="X1376" s="20">
        <f>VLOOKUP($A1376,Database!$A:$Y,20,FALSE)</f>
        <v>3</v>
      </c>
      <c r="Y1376" s="20">
        <f>VLOOKUP($A1376,Database!$A:$Y,21,FALSE)</f>
        <v>1</v>
      </c>
      <c r="Z1376" s="20">
        <f t="shared" si="126"/>
        <v>0</v>
      </c>
      <c r="AA1376" s="20">
        <f t="shared" si="128"/>
        <v>1</v>
      </c>
      <c r="AB1376" s="20">
        <f t="shared" ca="1" si="129"/>
        <v>87</v>
      </c>
      <c r="AC1376" s="20">
        <f t="shared" ca="1" si="130"/>
        <v>0</v>
      </c>
      <c r="AD1376" s="20" t="str">
        <f ca="1">IF(AC1376=0,"",IF(OR(ISBLANK(P1376),ISBLANK(Q1376)),"",IF(ISBLANK(VLOOKUP(A1376,Database!A:AA,22,FALSE)),"",VLOOKUP(A1376,Database!A:AA,22,FALSE))))</f>
        <v/>
      </c>
      <c r="AE1376" s="20">
        <f ca="1">IFERROR(
   IF(
     OR(ISBLANK(P1376),ISBLANK(Q1376)),
     "",
     IF(
       AND(AB1376&lt;&gt;"",OR(W1376="Terminé",W1376="En cours")),
       VLOOKUP(AD1376,Setup_ScoreExactBonus!A:D,4,FALSE),
       0
     )),
  0)</f>
        <v>0</v>
      </c>
      <c r="AF1376" s="21">
        <f t="shared" ca="1" si="131"/>
        <v>87</v>
      </c>
      <c r="AG1376" s="21">
        <f ca="1">SUMIFS(AF$2:AF1376,D$2:D1376,D1376)</f>
        <v>1827</v>
      </c>
    </row>
    <row r="1377" spans="1:33" hidden="1" x14ac:dyDescent="0.35">
      <c r="A1377" s="21">
        <f>IF(ISBLANK(B1377),"",COUNTIF(B$2:B1377,B1377))-1</f>
        <v>50</v>
      </c>
      <c r="B1377" s="27">
        <v>26</v>
      </c>
      <c r="C1377" s="10">
        <v>46184.875</v>
      </c>
      <c r="D1377" s="21" t="str">
        <f>VLOOKUP(Pronostics!$B1377,Setup_MPP!$A:$G,3,FALSE)</f>
        <v>Mohamad#5GGG1</v>
      </c>
      <c r="E1377" s="21" t="str">
        <f>VLOOKUP(Pronostics!$B1377,Setup_MPP!$A:$G,2,FALSE)</f>
        <v>Mohamad EL KAWAS</v>
      </c>
      <c r="F1377" s="21" t="str">
        <f>VLOOKUP($B1377,Setup_MPP!$A:$E,4,FALSE)</f>
        <v>#EB8787</v>
      </c>
      <c r="G1377" s="21" t="str">
        <f>VLOOKUP($B1377,Setup_MPP!$A:$E,5,FALSE)</f>
        <v>#368E2C</v>
      </c>
      <c r="H1377" s="21" t="str">
        <f>IFERROR(IF(AND(A1377&gt;=1,A1377&lt;=104),VLOOKUP($A1377,Location!$A:$J,6,FALSE),IF(A1377=0,"Avant l'ouverture",IF(OR(A1377=105,A1377=106),"Bonus"))),"")</f>
        <v>Tour 3</v>
      </c>
      <c r="I1377" s="21" t="str">
        <f>IF(LEFT(H1377,4)="Tour",VLOOKUP(A1377,Database!$A:$C,3,FALSE),"")</f>
        <v>B</v>
      </c>
      <c r="J1377" s="21" t="str">
        <f>VLOOKUP($A1377,Location!$A:$J,7,FALSE)</f>
        <v>Bosnie-Herzégovine</v>
      </c>
      <c r="K1377" s="21" t="str">
        <f>IFERROR(VLOOKUP(J1377,Setup_Team!$B:$C,2,FALSE), "TDB")</f>
        <v>BIH</v>
      </c>
      <c r="L1377" s="21" t="str">
        <f>VLOOKUP($A1377,Location!$A:$J,8,FALSE)</f>
        <v>Qatar</v>
      </c>
      <c r="M1377" s="21" t="str">
        <f>IFERROR(VLOOKUP(L1377,Setup_Team!$B:$C,2,FALSE), "TDB")</f>
        <v>QAT</v>
      </c>
      <c r="P1377" s="21">
        <v>0</v>
      </c>
      <c r="Q1377" s="21">
        <v>1</v>
      </c>
      <c r="R1377" s="27" t="str">
        <f t="shared" si="127"/>
        <v>0-1</v>
      </c>
      <c r="S1377" s="21">
        <v>1</v>
      </c>
      <c r="T1377" s="20">
        <f>VLOOKUP($A1377,Database!$A:$Y,10,FALSE)</f>
        <v>87</v>
      </c>
      <c r="U1377" s="20">
        <f>VLOOKUP($A1377,Database!$A:$Y,11,FALSE)</f>
        <v>102</v>
      </c>
      <c r="V1377" s="20">
        <f>VLOOKUP($A1377,Database!$A:$Y,12,FALSE)</f>
        <v>120</v>
      </c>
      <c r="W1377" s="20" t="str">
        <f>VLOOKUP(A1377,Database!A:M,13,FALSE)</f>
        <v>Terminé</v>
      </c>
      <c r="X1377" s="20">
        <f>VLOOKUP($A1377,Database!$A:$Y,20,FALSE)</f>
        <v>3</v>
      </c>
      <c r="Y1377" s="20">
        <f>VLOOKUP($A1377,Database!$A:$Y,21,FALSE)</f>
        <v>1</v>
      </c>
      <c r="Z1377" s="20">
        <f t="shared" si="126"/>
        <v>0</v>
      </c>
      <c r="AA1377" s="20">
        <f t="shared" si="128"/>
        <v>0</v>
      </c>
      <c r="AB1377" s="20">
        <f t="shared" ca="1" si="129"/>
        <v>0</v>
      </c>
      <c r="AC1377" s="20">
        <f t="shared" ca="1" si="130"/>
        <v>0</v>
      </c>
      <c r="AD1377" s="20" t="str">
        <f ca="1">IF(AC1377=0,"",IF(OR(ISBLANK(P1377),ISBLANK(Q1377)),"",IF(ISBLANK(VLOOKUP(A1377,Database!A:AA,22,FALSE)),"",VLOOKUP(A1377,Database!A:AA,22,FALSE))))</f>
        <v/>
      </c>
      <c r="AE1377" s="20">
        <f ca="1">IFERROR(
   IF(
     OR(ISBLANK(P1377),ISBLANK(Q1377)),
     "",
     IF(
       AND(AB1377&lt;&gt;"",OR(W1377="Terminé",W1377="En cours")),
       VLOOKUP(AD1377,Setup_ScoreExactBonus!A:D,4,FALSE),
       0
     )),
  0)</f>
        <v>0</v>
      </c>
      <c r="AF1377" s="21">
        <f t="shared" ca="1" si="131"/>
        <v>0</v>
      </c>
      <c r="AG1377" s="21">
        <f ca="1">SUMIFS(AF$2:AF1377,D$2:D1377,D1377)</f>
        <v>1311</v>
      </c>
    </row>
    <row r="1378" spans="1:33" hidden="1" x14ac:dyDescent="0.35">
      <c r="A1378" s="21">
        <f>IF(ISBLANK(B1378),"",COUNTIF(B$2:B1378,B1378))-1</f>
        <v>50</v>
      </c>
      <c r="B1378" s="27">
        <v>27</v>
      </c>
      <c r="C1378" s="10">
        <f>VLOOKUP($A1378+IF($A1378=0,1,0),Database!$A:$Y,7,FALSE)</f>
        <v>46197.875</v>
      </c>
      <c r="D1378" s="21" t="str">
        <f>VLOOKUP(Pronostics!$B1378,Setup_MPP!$A:$G,3,FALSE)</f>
        <v>maryemkappa</v>
      </c>
      <c r="E1378" s="21" t="str">
        <f>VLOOKUP(Pronostics!$B1378,Setup_MPP!$A:$G,2,FALSE)</f>
        <v>Maryem GUIZANI</v>
      </c>
      <c r="F1378" s="21" t="str">
        <f>VLOOKUP($B1378,Setup_MPP!$A:$E,4,FALSE)</f>
        <v>#BCA2F4</v>
      </c>
      <c r="G1378" s="21" t="str">
        <f>VLOOKUP($B1378,Setup_MPP!$A:$E,5,FALSE)</f>
        <v>#6D3DD5</v>
      </c>
      <c r="H1378" s="21" t="str">
        <f>IFERROR(IF(AND(A1378&gt;=1,A1378&lt;=104),VLOOKUP($A1378,Location!$A:$J,6,FALSE),IF(A1378=0,"Avant l'ouverture",IF(OR(A1378=105,A1378=106),"Bonus"))),"")</f>
        <v>Tour 3</v>
      </c>
      <c r="I1378" s="21" t="str">
        <f>IF(LEFT(H1378,4)="Tour",VLOOKUP(A1378,Database!$A:$C,3,FALSE),"")</f>
        <v>B</v>
      </c>
      <c r="J1378" s="21" t="str">
        <f>VLOOKUP($A1378,Location!$A:$J,7,FALSE)</f>
        <v>Bosnie-Herzégovine</v>
      </c>
      <c r="K1378" s="21" t="str">
        <f>IFERROR(VLOOKUP(J1378,Setup_Team!$B:$C,2,FALSE), "TDB")</f>
        <v>BIH</v>
      </c>
      <c r="L1378" s="21" t="str">
        <f>VLOOKUP($A1378,Location!$A:$J,8,FALSE)</f>
        <v>Qatar</v>
      </c>
      <c r="M1378" s="21" t="str">
        <f>IFERROR(VLOOKUP(L1378,Setup_Team!$B:$C,2,FALSE), "TDB")</f>
        <v>QAT</v>
      </c>
      <c r="P1378" s="21">
        <v>2</v>
      </c>
      <c r="Q1378" s="21">
        <v>0</v>
      </c>
      <c r="R1378" s="27" t="str">
        <f t="shared" si="127"/>
        <v>2-0</v>
      </c>
      <c r="S1378" s="21">
        <v>0</v>
      </c>
      <c r="T1378" s="20">
        <f>VLOOKUP($A1378,Database!$A:$Y,10,FALSE)</f>
        <v>87</v>
      </c>
      <c r="U1378" s="20">
        <f>VLOOKUP($A1378,Database!$A:$Y,11,FALSE)</f>
        <v>102</v>
      </c>
      <c r="V1378" s="20">
        <f>VLOOKUP($A1378,Database!$A:$Y,12,FALSE)</f>
        <v>120</v>
      </c>
      <c r="W1378" s="20" t="str">
        <f>VLOOKUP(A1378,Database!A:M,13,FALSE)</f>
        <v>Terminé</v>
      </c>
      <c r="X1378" s="20">
        <f>VLOOKUP($A1378,Database!$A:$Y,20,FALSE)</f>
        <v>3</v>
      </c>
      <c r="Y1378" s="20">
        <f>VLOOKUP($A1378,Database!$A:$Y,21,FALSE)</f>
        <v>1</v>
      </c>
      <c r="Z1378" s="20">
        <f t="shared" si="126"/>
        <v>0</v>
      </c>
      <c r="AA1378" s="20">
        <f t="shared" si="128"/>
        <v>1</v>
      </c>
      <c r="AB1378" s="20">
        <f t="shared" ca="1" si="129"/>
        <v>87</v>
      </c>
      <c r="AC1378" s="20">
        <f t="shared" ca="1" si="130"/>
        <v>0</v>
      </c>
      <c r="AD1378" s="20" t="str">
        <f ca="1">IF(AC1378=0,"",IF(OR(ISBLANK(P1378),ISBLANK(Q1378)),"",IF(ISBLANK(VLOOKUP(A1378,Database!A:AA,22,FALSE)),"",VLOOKUP(A1378,Database!A:AA,22,FALSE))))</f>
        <v/>
      </c>
      <c r="AE1378" s="20">
        <f ca="1">IFERROR(
   IF(
     OR(ISBLANK(P1378),ISBLANK(Q1378)),
     "",
     IF(
       AND(AB1378&lt;&gt;"",OR(W1378="Terminé",W1378="En cours")),
       VLOOKUP(AD1378,Setup_ScoreExactBonus!A:D,4,FALSE),
       0
     )),
  0)</f>
        <v>0</v>
      </c>
      <c r="AF1378" s="21">
        <f t="shared" ca="1" si="131"/>
        <v>87</v>
      </c>
      <c r="AG1378" s="21">
        <f ca="1">SUMIFS(AF$2:AF1378,D$2:D1378,D1378)</f>
        <v>1097</v>
      </c>
    </row>
    <row r="1379" spans="1:33" hidden="1" x14ac:dyDescent="0.35">
      <c r="A1379" s="21">
        <f>IF(ISBLANK(B1379),"",COUNTIF(B$2:B1379,B1379))-1</f>
        <v>51</v>
      </c>
      <c r="B1379" s="27">
        <v>1</v>
      </c>
      <c r="C1379" s="10">
        <f>VLOOKUP($A1379+IF($A1379=0,1,0),Database!$A:$Y,7,FALSE)</f>
        <v>46198</v>
      </c>
      <c r="D1379" s="21" t="str">
        <f>VLOOKUP(Pronostics!$B1379,Setup_MPP!$A:$G,3,FALSE)</f>
        <v>_Nicolas_LM_</v>
      </c>
      <c r="E1379" s="21" t="str">
        <f>VLOOKUP(Pronostics!$B1379,Setup_MPP!$A:$G,2,FALSE)</f>
        <v>Nicolas LE MOUEL</v>
      </c>
      <c r="F1379" s="21" t="str">
        <f>VLOOKUP($B1379,Setup_MPP!$A:$E,4,FALSE)</f>
        <v>#F7C79D</v>
      </c>
      <c r="G1379" s="21" t="str">
        <f>VLOOKUP($B1379,Setup_MPP!$A:$E,5,FALSE)</f>
        <v>#FFBE85</v>
      </c>
      <c r="H1379" s="21" t="str">
        <f>IFERROR(IF(AND(A1379&gt;=1,A1379&lt;=104),VLOOKUP($A1379,Location!$A:$J,6,FALSE),IF(A1379=0,"Avant l'ouverture",IF(OR(A1379=105,A1379=106),"Bonus"))),"")</f>
        <v>Tour 3</v>
      </c>
      <c r="I1379" s="21" t="str">
        <f>IF(LEFT(H1379,4)="Tour",VLOOKUP(A1379,Database!$A:$C,3,FALSE),"")</f>
        <v>C</v>
      </c>
      <c r="J1379" s="21" t="str">
        <f>VLOOKUP($A1379,Location!$A:$J,7,FALSE)</f>
        <v>Maroc</v>
      </c>
      <c r="K1379" s="21" t="str">
        <f>IFERROR(VLOOKUP(J1379,Setup_Team!$B:$C,2,FALSE), "TDB")</f>
        <v>MAR</v>
      </c>
      <c r="L1379" s="21" t="str">
        <f>VLOOKUP($A1379,Location!$A:$J,8,FALSE)</f>
        <v>Haïti</v>
      </c>
      <c r="M1379" s="21" t="str">
        <f>IFERROR(VLOOKUP(L1379,Setup_Team!$B:$C,2,FALSE), "TDB")</f>
        <v>HTI</v>
      </c>
      <c r="N1379" s="21" t="str">
        <f>VLOOKUP($A1379,Location!$A:$J,9,FALSE)</f>
        <v>Atlanta</v>
      </c>
      <c r="O1379" s="21" t="str">
        <f>VLOOKUP($A1379,Location!$A:$J,10,FALSE)</f>
        <v>Mercedes-Benz Stadium</v>
      </c>
      <c r="P1379" s="27">
        <v>2</v>
      </c>
      <c r="Q1379" s="27">
        <v>0</v>
      </c>
      <c r="R1379" s="27" t="str">
        <f t="shared" si="127"/>
        <v>2-0</v>
      </c>
      <c r="S1379" s="21">
        <v>0</v>
      </c>
      <c r="T1379" s="20">
        <f>VLOOKUP($A1379,Database!$A:$Y,10,FALSE)</f>
        <v>29</v>
      </c>
      <c r="U1379" s="20">
        <f>VLOOKUP($A1379,Database!$A:$Y,11,FALSE)</f>
        <v>159</v>
      </c>
      <c r="V1379" s="20">
        <f>VLOOKUP($A1379,Database!$A:$Y,12,FALSE)</f>
        <v>187</v>
      </c>
      <c r="W1379" s="20" t="str">
        <f>VLOOKUP(A1379,Database!A:M,13,FALSE)</f>
        <v>Terminé</v>
      </c>
      <c r="X1379" s="20">
        <f>VLOOKUP($A1379,Database!$A:$Y,20,FALSE)</f>
        <v>4</v>
      </c>
      <c r="Y1379" s="20">
        <f>VLOOKUP($A1379,Database!$A:$Y,21,FALSE)</f>
        <v>2</v>
      </c>
      <c r="Z1379" s="20">
        <f t="shared" si="126"/>
        <v>0</v>
      </c>
      <c r="AA1379" s="20">
        <f t="shared" si="128"/>
        <v>1</v>
      </c>
      <c r="AB1379" s="20">
        <f t="shared" ca="1" si="129"/>
        <v>29</v>
      </c>
      <c r="AC1379" s="20">
        <f t="shared" ca="1" si="130"/>
        <v>0</v>
      </c>
      <c r="AD1379" s="20" t="str">
        <f ca="1">IF(AC1379=0,"",IF(OR(ISBLANK(P1379),ISBLANK(Q1379)),"",IF(ISBLANK(VLOOKUP(A1379,Database!A:AA,22,FALSE)),"",VLOOKUP(A1379,Database!A:AA,22,FALSE))))</f>
        <v/>
      </c>
      <c r="AE1379" s="20">
        <f ca="1">IFERROR(
   IF(
     OR(ISBLANK(P1379),ISBLANK(Q1379)),
     "",
     IF(
       AND(AB1379&lt;&gt;"",OR(W1379="Terminé",W1379="En cours")),
       VLOOKUP(AD1379,Setup_ScoreExactBonus!A:D,4,FALSE),
       0
     )),
  0)</f>
        <v>0</v>
      </c>
      <c r="AF1379" s="21">
        <f t="shared" ca="1" si="131"/>
        <v>29</v>
      </c>
      <c r="AG1379" s="21">
        <f ca="1">SUMIFS(AF$2:AF1379,D$2:D1379,D1379)</f>
        <v>1796</v>
      </c>
    </row>
    <row r="1380" spans="1:33" hidden="1" x14ac:dyDescent="0.35">
      <c r="A1380" s="21">
        <f>IF(ISBLANK(B1380),"",COUNTIF(B$2:B1380,B1380))-1</f>
        <v>51</v>
      </c>
      <c r="B1380" s="27">
        <v>2</v>
      </c>
      <c r="C1380" s="10">
        <f>VLOOKUP($A1380+IF($A1380=0,1,0),Database!$A:$Y,7,FALSE)</f>
        <v>46198</v>
      </c>
      <c r="D1380" s="21" t="str">
        <f>VLOOKUP(Pronostics!$B1380,Setup_MPP!$A:$G,3,FALSE)</f>
        <v>leaelaz</v>
      </c>
      <c r="E1380" s="21" t="str">
        <f>VLOOKUP(Pronostics!$B1380,Setup_MPP!$A:$G,2,FALSE)</f>
        <v>Léa EL ASERY</v>
      </c>
      <c r="F1380" s="21" t="str">
        <f>VLOOKUP($B1380,Setup_MPP!$A:$E,4,FALSE)</f>
        <v>#FFBEBE</v>
      </c>
      <c r="G1380" s="21" t="str">
        <f>VLOOKUP($B1380,Setup_MPP!$A:$E,5,FALSE)</f>
        <v>#DF6868</v>
      </c>
      <c r="H1380" s="21" t="str">
        <f>IFERROR(IF(AND(A1380&gt;=1,A1380&lt;=104),VLOOKUP($A1380,Location!$A:$J,6,FALSE),IF(A1380=0,"Avant l'ouverture",IF(OR(A1380=105,A1380=106),"Bonus"))),"")</f>
        <v>Tour 3</v>
      </c>
      <c r="I1380" s="21" t="str">
        <f>IF(LEFT(H1380,4)="Tour",VLOOKUP(A1380,Database!$A:$C,3,FALSE),"")</f>
        <v>C</v>
      </c>
      <c r="J1380" s="21" t="str">
        <f>VLOOKUP($A1380,Location!$A:$J,7,FALSE)</f>
        <v>Maroc</v>
      </c>
      <c r="K1380" s="21" t="str">
        <f>IFERROR(VLOOKUP(J1380,Setup_Team!$B:$C,2,FALSE), "TDB")</f>
        <v>MAR</v>
      </c>
      <c r="L1380" s="21" t="str">
        <f>VLOOKUP($A1380,Location!$A:$J,8,FALSE)</f>
        <v>Haïti</v>
      </c>
      <c r="M1380" s="21" t="str">
        <f>IFERROR(VLOOKUP(L1380,Setup_Team!$B:$C,2,FALSE), "TDB")</f>
        <v>HTI</v>
      </c>
      <c r="N1380" s="21" t="str">
        <f>VLOOKUP($A1380,Location!$A:$J,9,FALSE)</f>
        <v>Atlanta</v>
      </c>
      <c r="O1380" s="21" t="str">
        <f>VLOOKUP($A1380,Location!$A:$J,10,FALSE)</f>
        <v>Mercedes-Benz Stadium</v>
      </c>
      <c r="P1380" s="27">
        <v>4</v>
      </c>
      <c r="Q1380" s="27">
        <v>0</v>
      </c>
      <c r="R1380" s="27" t="str">
        <f t="shared" si="127"/>
        <v>4-0</v>
      </c>
      <c r="S1380" s="21">
        <v>0</v>
      </c>
      <c r="T1380" s="20">
        <f>VLOOKUP($A1380,Database!$A:$Y,10,FALSE)</f>
        <v>29</v>
      </c>
      <c r="U1380" s="20">
        <f>VLOOKUP($A1380,Database!$A:$Y,11,FALSE)</f>
        <v>159</v>
      </c>
      <c r="V1380" s="20">
        <f>VLOOKUP($A1380,Database!$A:$Y,12,FALSE)</f>
        <v>187</v>
      </c>
      <c r="W1380" s="20" t="str">
        <f>VLOOKUP(A1380,Database!A:M,13,FALSE)</f>
        <v>Terminé</v>
      </c>
      <c r="X1380" s="20">
        <f>VLOOKUP($A1380,Database!$A:$Y,20,FALSE)</f>
        <v>4</v>
      </c>
      <c r="Y1380" s="20">
        <f>VLOOKUP($A1380,Database!$A:$Y,21,FALSE)</f>
        <v>2</v>
      </c>
      <c r="Z1380" s="20">
        <f t="shared" si="126"/>
        <v>0</v>
      </c>
      <c r="AA1380" s="20">
        <f t="shared" si="128"/>
        <v>1</v>
      </c>
      <c r="AB1380" s="20">
        <f t="shared" ca="1" si="129"/>
        <v>29</v>
      </c>
      <c r="AC1380" s="20">
        <f t="shared" ca="1" si="130"/>
        <v>0</v>
      </c>
      <c r="AD1380" s="20" t="str">
        <f ca="1">IF(AC1380=0,"",IF(OR(ISBLANK(P1380),ISBLANK(Q1380)),"",IF(ISBLANK(VLOOKUP(A1380,Database!A:AA,22,FALSE)),"",VLOOKUP(A1380,Database!A:AA,22,FALSE))))</f>
        <v/>
      </c>
      <c r="AE1380" s="20">
        <f ca="1">IFERROR(
   IF(
     OR(ISBLANK(P1380),ISBLANK(Q1380)),
     "",
     IF(
       AND(AB1380&lt;&gt;"",OR(W1380="Terminé",W1380="En cours")),
       VLOOKUP(AD1380,Setup_ScoreExactBonus!A:D,4,FALSE),
       0
     )),
  0)</f>
        <v>0</v>
      </c>
      <c r="AF1380" s="21">
        <f t="shared" ca="1" si="131"/>
        <v>29</v>
      </c>
      <c r="AG1380" s="21">
        <f ca="1">SUMIFS(AF$2:AF1380,D$2:D1380,D1380)</f>
        <v>2062</v>
      </c>
    </row>
    <row r="1381" spans="1:33" hidden="1" x14ac:dyDescent="0.35">
      <c r="A1381" s="21">
        <f>IF(ISBLANK(B1381),"",COUNTIF(B$2:B1381,B1381))-1</f>
        <v>51</v>
      </c>
      <c r="B1381" s="27">
        <v>3</v>
      </c>
      <c r="C1381" s="10">
        <f>VLOOKUP($A1381+IF($A1381=0,1,0),Database!$A:$Y,7,FALSE)</f>
        <v>46198</v>
      </c>
      <c r="D1381" s="21" t="str">
        <f>VLOOKUP(Pronostics!$B1381,Setup_MPP!$A:$G,3,FALSE)</f>
        <v>PasMetalleux</v>
      </c>
      <c r="E1381" s="21" t="str">
        <f>VLOOKUP(Pronostics!$B1381,Setup_MPP!$A:$G,2,FALSE)</f>
        <v>Elwenn JOUBREL</v>
      </c>
      <c r="F1381" s="21" t="str">
        <f>VLOOKUP($B1381,Setup_MPP!$A:$E,4,FALSE)</f>
        <v>#F5C7FC</v>
      </c>
      <c r="G1381" s="21" t="str">
        <f>VLOOKUP($B1381,Setup_MPP!$A:$E,5,FALSE)</f>
        <v>#C489CF</v>
      </c>
      <c r="H1381" s="21" t="str">
        <f>IFERROR(IF(AND(A1381&gt;=1,A1381&lt;=104),VLOOKUP($A1381,Location!$A:$J,6,FALSE),IF(A1381=0,"Avant l'ouverture",IF(OR(A1381=105,A1381=106),"Bonus"))),"")</f>
        <v>Tour 3</v>
      </c>
      <c r="I1381" s="21" t="str">
        <f>IF(LEFT(H1381,4)="Tour",VLOOKUP(A1381,Database!$A:$C,3,FALSE),"")</f>
        <v>C</v>
      </c>
      <c r="J1381" s="21" t="str">
        <f>VLOOKUP($A1381,Location!$A:$J,7,FALSE)</f>
        <v>Maroc</v>
      </c>
      <c r="K1381" s="21" t="str">
        <f>IFERROR(VLOOKUP(J1381,Setup_Team!$B:$C,2,FALSE), "TDB")</f>
        <v>MAR</v>
      </c>
      <c r="L1381" s="21" t="str">
        <f>VLOOKUP($A1381,Location!$A:$J,8,FALSE)</f>
        <v>Haïti</v>
      </c>
      <c r="M1381" s="21" t="str">
        <f>IFERROR(VLOOKUP(L1381,Setup_Team!$B:$C,2,FALSE), "TDB")</f>
        <v>HTI</v>
      </c>
      <c r="N1381" s="21" t="str">
        <f>VLOOKUP($A1381,Location!$A:$J,9,FALSE)</f>
        <v>Atlanta</v>
      </c>
      <c r="O1381" s="21" t="str">
        <f>VLOOKUP($A1381,Location!$A:$J,10,FALSE)</f>
        <v>Mercedes-Benz Stadium</v>
      </c>
      <c r="P1381" s="27">
        <v>2</v>
      </c>
      <c r="Q1381" s="27">
        <v>0</v>
      </c>
      <c r="R1381" s="27" t="str">
        <f t="shared" si="127"/>
        <v>2-0</v>
      </c>
      <c r="S1381" s="21">
        <v>0</v>
      </c>
      <c r="T1381" s="20">
        <f>VLOOKUP($A1381,Database!$A:$Y,10,FALSE)</f>
        <v>29</v>
      </c>
      <c r="U1381" s="20">
        <f>VLOOKUP($A1381,Database!$A:$Y,11,FALSE)</f>
        <v>159</v>
      </c>
      <c r="V1381" s="20">
        <f>VLOOKUP($A1381,Database!$A:$Y,12,FALSE)</f>
        <v>187</v>
      </c>
      <c r="W1381" s="20" t="str">
        <f>VLOOKUP(A1381,Database!A:M,13,FALSE)</f>
        <v>Terminé</v>
      </c>
      <c r="X1381" s="20">
        <f>VLOOKUP($A1381,Database!$A:$Y,20,FALSE)</f>
        <v>4</v>
      </c>
      <c r="Y1381" s="20">
        <f>VLOOKUP($A1381,Database!$A:$Y,21,FALSE)</f>
        <v>2</v>
      </c>
      <c r="Z1381" s="20">
        <f t="shared" si="126"/>
        <v>0</v>
      </c>
      <c r="AA1381" s="20">
        <f t="shared" si="128"/>
        <v>1</v>
      </c>
      <c r="AB1381" s="20">
        <f t="shared" ca="1" si="129"/>
        <v>29</v>
      </c>
      <c r="AC1381" s="20">
        <f t="shared" ca="1" si="130"/>
        <v>0</v>
      </c>
      <c r="AD1381" s="20" t="str">
        <f ca="1">IF(AC1381=0,"",IF(OR(ISBLANK(P1381),ISBLANK(Q1381)),"",IF(ISBLANK(VLOOKUP(A1381,Database!A:AA,22,FALSE)),"",VLOOKUP(A1381,Database!A:AA,22,FALSE))))</f>
        <v/>
      </c>
      <c r="AE1381" s="20">
        <f ca="1">IFERROR(
   IF(
     OR(ISBLANK(P1381),ISBLANK(Q1381)),
     "",
     IF(
       AND(AB1381&lt;&gt;"",OR(W1381="Terminé",W1381="En cours")),
       VLOOKUP(AD1381,Setup_ScoreExactBonus!A:D,4,FALSE),
       0
     )),
  0)</f>
        <v>0</v>
      </c>
      <c r="AF1381" s="21">
        <f t="shared" ca="1" si="131"/>
        <v>29</v>
      </c>
      <c r="AG1381" s="21">
        <f ca="1">SUMIFS(AF$2:AF1381,D$2:D1381,D1381)</f>
        <v>2038</v>
      </c>
    </row>
    <row r="1382" spans="1:33" hidden="1" x14ac:dyDescent="0.35">
      <c r="A1382" s="21">
        <f>IF(ISBLANK(B1382),"",COUNTIF(B$2:B1382,B1382))-1</f>
        <v>51</v>
      </c>
      <c r="B1382" s="27">
        <v>4</v>
      </c>
      <c r="C1382" s="10">
        <f>VLOOKUP($A1382+IF($A1382=0,1,0),Database!$A:$Y,7,FALSE)</f>
        <v>46198</v>
      </c>
      <c r="D1382" s="21" t="str">
        <f>VLOOKUP(Pronostics!$B1382,Setup_MPP!$A:$G,3,FALSE)</f>
        <v>Popo444</v>
      </c>
      <c r="E1382" s="21" t="str">
        <f>VLOOKUP(Pronostics!$B1382,Setup_MPP!$A:$G,2,FALSE)</f>
        <v>Pauline OLIVIER</v>
      </c>
      <c r="F1382" s="21" t="str">
        <f>VLOOKUP($B1382,Setup_MPP!$A:$E,4,FALSE)</f>
        <v>#A5EA7F</v>
      </c>
      <c r="G1382" s="21" t="str">
        <f>VLOOKUP($B1382,Setup_MPP!$A:$E,5,FALSE)</f>
        <v>#80C65A</v>
      </c>
      <c r="H1382" s="21" t="str">
        <f>IFERROR(IF(AND(A1382&gt;=1,A1382&lt;=104),VLOOKUP($A1382,Location!$A:$J,6,FALSE),IF(A1382=0,"Avant l'ouverture",IF(OR(A1382=105,A1382=106),"Bonus"))),"")</f>
        <v>Tour 3</v>
      </c>
      <c r="I1382" s="21" t="str">
        <f>IF(LEFT(H1382,4)="Tour",VLOOKUP(A1382,Database!$A:$C,3,FALSE),"")</f>
        <v>C</v>
      </c>
      <c r="J1382" s="21" t="str">
        <f>VLOOKUP($A1382,Location!$A:$J,7,FALSE)</f>
        <v>Maroc</v>
      </c>
      <c r="K1382" s="21" t="str">
        <f>IFERROR(VLOOKUP(J1382,Setup_Team!$B:$C,2,FALSE), "TDB")</f>
        <v>MAR</v>
      </c>
      <c r="L1382" s="21" t="str">
        <f>VLOOKUP($A1382,Location!$A:$J,8,FALSE)</f>
        <v>Haïti</v>
      </c>
      <c r="M1382" s="21" t="str">
        <f>IFERROR(VLOOKUP(L1382,Setup_Team!$B:$C,2,FALSE), "TDB")</f>
        <v>HTI</v>
      </c>
      <c r="N1382" s="21" t="str">
        <f>VLOOKUP($A1382,Location!$A:$J,9,FALSE)</f>
        <v>Atlanta</v>
      </c>
      <c r="O1382" s="21" t="str">
        <f>VLOOKUP($A1382,Location!$A:$J,10,FALSE)</f>
        <v>Mercedes-Benz Stadium</v>
      </c>
      <c r="P1382" s="27">
        <v>3</v>
      </c>
      <c r="Q1382" s="27">
        <v>0</v>
      </c>
      <c r="R1382" s="27" t="str">
        <f t="shared" si="127"/>
        <v>3-0</v>
      </c>
      <c r="S1382" s="21">
        <v>0</v>
      </c>
      <c r="T1382" s="20">
        <f>VLOOKUP($A1382,Database!$A:$Y,10,FALSE)</f>
        <v>29</v>
      </c>
      <c r="U1382" s="20">
        <f>VLOOKUP($A1382,Database!$A:$Y,11,FALSE)</f>
        <v>159</v>
      </c>
      <c r="V1382" s="20">
        <f>VLOOKUP($A1382,Database!$A:$Y,12,FALSE)</f>
        <v>187</v>
      </c>
      <c r="W1382" s="20" t="str">
        <f>VLOOKUP(A1382,Database!A:M,13,FALSE)</f>
        <v>Terminé</v>
      </c>
      <c r="X1382" s="20">
        <f>VLOOKUP($A1382,Database!$A:$Y,20,FALSE)</f>
        <v>4</v>
      </c>
      <c r="Y1382" s="20">
        <f>VLOOKUP($A1382,Database!$A:$Y,21,FALSE)</f>
        <v>2</v>
      </c>
      <c r="Z1382" s="20">
        <f t="shared" si="126"/>
        <v>0</v>
      </c>
      <c r="AA1382" s="20">
        <f t="shared" si="128"/>
        <v>1</v>
      </c>
      <c r="AB1382" s="20">
        <f t="shared" ca="1" si="129"/>
        <v>29</v>
      </c>
      <c r="AC1382" s="20">
        <f t="shared" ca="1" si="130"/>
        <v>0</v>
      </c>
      <c r="AD1382" s="20" t="str">
        <f ca="1">IF(AC1382=0,"",IF(OR(ISBLANK(P1382),ISBLANK(Q1382)),"",IF(ISBLANK(VLOOKUP(A1382,Database!A:AA,22,FALSE)),"",VLOOKUP(A1382,Database!A:AA,22,FALSE))))</f>
        <v/>
      </c>
      <c r="AE1382" s="20">
        <f ca="1">IFERROR(
   IF(
     OR(ISBLANK(P1382),ISBLANK(Q1382)),
     "",
     IF(
       AND(AB1382&lt;&gt;"",OR(W1382="Terminé",W1382="En cours")),
       VLOOKUP(AD1382,Setup_ScoreExactBonus!A:D,4,FALSE),
       0
     )),
  0)</f>
        <v>0</v>
      </c>
      <c r="AF1382" s="21">
        <f t="shared" ca="1" si="131"/>
        <v>29</v>
      </c>
      <c r="AG1382" s="21">
        <f ca="1">SUMIFS(AF$2:AF1382,D$2:D1382,D1382)</f>
        <v>1650</v>
      </c>
    </row>
    <row r="1383" spans="1:33" hidden="1" x14ac:dyDescent="0.35">
      <c r="A1383" s="21">
        <f>IF(ISBLANK(B1383),"",COUNTIF(B$2:B1383,B1383))-1</f>
        <v>51</v>
      </c>
      <c r="B1383" s="27">
        <v>5</v>
      </c>
      <c r="C1383" s="10">
        <f>VLOOKUP($A1383+IF($A1383=0,1,0),Database!$A:$Y,7,FALSE)</f>
        <v>46198</v>
      </c>
      <c r="D1383" s="21" t="str">
        <f>VLOOKUP(Pronostics!$B1383,Setup_MPP!$A:$G,3,FALSE)</f>
        <v>_Jujul</v>
      </c>
      <c r="E1383" s="21" t="str">
        <f>VLOOKUP(Pronostics!$B1383,Setup_MPP!$A:$G,2,FALSE)</f>
        <v>Julie BOISSIERE</v>
      </c>
      <c r="F1383" s="21" t="str">
        <f>VLOOKUP($B1383,Setup_MPP!$A:$E,4,FALSE)</f>
        <v>#D890FF</v>
      </c>
      <c r="G1383" s="21" t="str">
        <f>VLOOKUP($B1383,Setup_MPP!$A:$E,5,FALSE)</f>
        <v>#B750EF</v>
      </c>
      <c r="H1383" s="21" t="str">
        <f>IFERROR(IF(AND(A1383&gt;=1,A1383&lt;=104),VLOOKUP($A1383,Location!$A:$J,6,FALSE),IF(A1383=0,"Avant l'ouverture",IF(OR(A1383=105,A1383=106),"Bonus"))),"")</f>
        <v>Tour 3</v>
      </c>
      <c r="I1383" s="21" t="str">
        <f>IF(LEFT(H1383,4)="Tour",VLOOKUP(A1383,Database!$A:$C,3,FALSE),"")</f>
        <v>C</v>
      </c>
      <c r="J1383" s="21" t="str">
        <f>VLOOKUP($A1383,Location!$A:$J,7,FALSE)</f>
        <v>Maroc</v>
      </c>
      <c r="K1383" s="21" t="str">
        <f>IFERROR(VLOOKUP(J1383,Setup_Team!$B:$C,2,FALSE), "TDB")</f>
        <v>MAR</v>
      </c>
      <c r="L1383" s="21" t="str">
        <f>VLOOKUP($A1383,Location!$A:$J,8,FALSE)</f>
        <v>Haïti</v>
      </c>
      <c r="M1383" s="21" t="str">
        <f>IFERROR(VLOOKUP(L1383,Setup_Team!$B:$C,2,FALSE), "TDB")</f>
        <v>HTI</v>
      </c>
      <c r="N1383" s="21" t="str">
        <f>VLOOKUP($A1383,Location!$A:$J,9,FALSE)</f>
        <v>Atlanta</v>
      </c>
      <c r="O1383" s="21" t="str">
        <f>VLOOKUP($A1383,Location!$A:$J,10,FALSE)</f>
        <v>Mercedes-Benz Stadium</v>
      </c>
      <c r="P1383" s="27"/>
      <c r="Q1383" s="27"/>
      <c r="R1383" s="27" t="str">
        <f t="shared" si="127"/>
        <v>0-0</v>
      </c>
      <c r="S1383" s="21">
        <v>0</v>
      </c>
      <c r="T1383" s="20">
        <f>VLOOKUP($A1383,Database!$A:$Y,10,FALSE)</f>
        <v>29</v>
      </c>
      <c r="U1383" s="20">
        <f>VLOOKUP($A1383,Database!$A:$Y,11,FALSE)</f>
        <v>159</v>
      </c>
      <c r="V1383" s="20">
        <f>VLOOKUP($A1383,Database!$A:$Y,12,FALSE)</f>
        <v>187</v>
      </c>
      <c r="W1383" s="20" t="str">
        <f>VLOOKUP(A1383,Database!A:M,13,FALSE)</f>
        <v>Terminé</v>
      </c>
      <c r="X1383" s="20">
        <f>VLOOKUP($A1383,Database!$A:$Y,20,FALSE)</f>
        <v>4</v>
      </c>
      <c r="Y1383" s="20">
        <f>VLOOKUP($A1383,Database!$A:$Y,21,FALSE)</f>
        <v>2</v>
      </c>
      <c r="Z1383" s="20">
        <f t="shared" si="126"/>
        <v>1</v>
      </c>
      <c r="AA1383" s="20" t="str">
        <f t="shared" si="128"/>
        <v/>
      </c>
      <c r="AB1383" s="20">
        <f t="shared" ca="1" si="129"/>
        <v>0</v>
      </c>
      <c r="AC1383" s="20">
        <f t="shared" ca="1" si="130"/>
        <v>0</v>
      </c>
      <c r="AD1383" s="20" t="str">
        <f ca="1">IF(AC1383=0,"",IF(OR(ISBLANK(P1383),ISBLANK(Q1383)),"",IF(ISBLANK(VLOOKUP(A1383,Database!A:AA,22,FALSE)),"",VLOOKUP(A1383,Database!A:AA,22,FALSE))))</f>
        <v/>
      </c>
      <c r="AE1383" s="20" t="str">
        <f>IFERROR(
   IF(
     OR(ISBLANK(P1383),ISBLANK(Q1383)),
     "",
     IF(
       AND(AB1383&lt;&gt;"",OR(W1383="Terminé",W1383="En cours")),
       VLOOKUP(AD1383,Setup_ScoreExactBonus!A:D,4,FALSE),
       0
     )),
  0)</f>
        <v/>
      </c>
      <c r="AF1383" s="21">
        <f t="shared" si="131"/>
        <v>0</v>
      </c>
      <c r="AG1383" s="21">
        <f ca="1">SUMIFS(AF$2:AF1383,D$2:D1383,D1383)</f>
        <v>1384</v>
      </c>
    </row>
    <row r="1384" spans="1:33" hidden="1" x14ac:dyDescent="0.35">
      <c r="A1384" s="21">
        <f>IF(ISBLANK(B1384),"",COUNTIF(B$2:B1384,B1384))-1</f>
        <v>51</v>
      </c>
      <c r="B1384" s="27">
        <v>6</v>
      </c>
      <c r="C1384" s="10">
        <f>VLOOKUP($A1384+IF($A1384=0,1,0),Database!$A:$Y,7,FALSE)</f>
        <v>46198</v>
      </c>
      <c r="D1384" s="21" t="str">
        <f>VLOOKUP(Pronostics!$B1384,Setup_MPP!$A:$G,3,FALSE)</f>
        <v>Julay</v>
      </c>
      <c r="E1384" s="21" t="str">
        <f>VLOOKUP(Pronostics!$B1384,Setup_MPP!$A:$G,2,FALSE)</f>
        <v>Julie BOUCHARD</v>
      </c>
      <c r="F1384" s="21" t="str">
        <f>VLOOKUP($B1384,Setup_MPP!$A:$E,4,FALSE)</f>
        <v>#A6F7B1</v>
      </c>
      <c r="G1384" s="21" t="str">
        <f>VLOOKUP($B1384,Setup_MPP!$A:$E,5,FALSE)</f>
        <v>#6EC179</v>
      </c>
      <c r="H1384" s="21" t="str">
        <f>IFERROR(IF(AND(A1384&gt;=1,A1384&lt;=104),VLOOKUP($A1384,Location!$A:$J,6,FALSE),IF(A1384=0,"Avant l'ouverture",IF(OR(A1384=105,A1384=106),"Bonus"))),"")</f>
        <v>Tour 3</v>
      </c>
      <c r="I1384" s="21" t="str">
        <f>IF(LEFT(H1384,4)="Tour",VLOOKUP(A1384,Database!$A:$C,3,FALSE),"")</f>
        <v>C</v>
      </c>
      <c r="J1384" s="21" t="str">
        <f>VLOOKUP($A1384,Location!$A:$J,7,FALSE)</f>
        <v>Maroc</v>
      </c>
      <c r="K1384" s="21" t="str">
        <f>IFERROR(VLOOKUP(J1384,Setup_Team!$B:$C,2,FALSE), "TDB")</f>
        <v>MAR</v>
      </c>
      <c r="L1384" s="21" t="str">
        <f>VLOOKUP($A1384,Location!$A:$J,8,FALSE)</f>
        <v>Haïti</v>
      </c>
      <c r="M1384" s="21" t="str">
        <f>IFERROR(VLOOKUP(L1384,Setup_Team!$B:$C,2,FALSE), "TDB")</f>
        <v>HTI</v>
      </c>
      <c r="N1384" s="21" t="str">
        <f>VLOOKUP($A1384,Location!$A:$J,9,FALSE)</f>
        <v>Atlanta</v>
      </c>
      <c r="O1384" s="21" t="str">
        <f>VLOOKUP($A1384,Location!$A:$J,10,FALSE)</f>
        <v>Mercedes-Benz Stadium</v>
      </c>
      <c r="P1384" s="27">
        <v>2</v>
      </c>
      <c r="Q1384" s="27">
        <v>0</v>
      </c>
      <c r="R1384" s="27" t="str">
        <f t="shared" si="127"/>
        <v>2-0</v>
      </c>
      <c r="S1384" s="21">
        <v>0</v>
      </c>
      <c r="T1384" s="20">
        <f>VLOOKUP($A1384,Database!$A:$Y,10,FALSE)</f>
        <v>29</v>
      </c>
      <c r="U1384" s="20">
        <f>VLOOKUP($A1384,Database!$A:$Y,11,FALSE)</f>
        <v>159</v>
      </c>
      <c r="V1384" s="20">
        <f>VLOOKUP($A1384,Database!$A:$Y,12,FALSE)</f>
        <v>187</v>
      </c>
      <c r="W1384" s="20" t="str">
        <f>VLOOKUP(A1384,Database!A:M,13,FALSE)</f>
        <v>Terminé</v>
      </c>
      <c r="X1384" s="20">
        <f>VLOOKUP($A1384,Database!$A:$Y,20,FALSE)</f>
        <v>4</v>
      </c>
      <c r="Y1384" s="20">
        <f>VLOOKUP($A1384,Database!$A:$Y,21,FALSE)</f>
        <v>2</v>
      </c>
      <c r="Z1384" s="20">
        <f t="shared" si="126"/>
        <v>0</v>
      </c>
      <c r="AA1384" s="20">
        <f t="shared" si="128"/>
        <v>1</v>
      </c>
      <c r="AB1384" s="20">
        <f t="shared" ca="1" si="129"/>
        <v>29</v>
      </c>
      <c r="AC1384" s="20">
        <f t="shared" ca="1" si="130"/>
        <v>0</v>
      </c>
      <c r="AD1384" s="20" t="str">
        <f ca="1">IF(AC1384=0,"",IF(OR(ISBLANK(P1384),ISBLANK(Q1384)),"",IF(ISBLANK(VLOOKUP(A1384,Database!A:AA,22,FALSE)),"",VLOOKUP(A1384,Database!A:AA,22,FALSE))))</f>
        <v/>
      </c>
      <c r="AE1384" s="20">
        <f ca="1">IFERROR(
   IF(
     OR(ISBLANK(P1384),ISBLANK(Q1384)),
     "",
     IF(
       AND(AB1384&lt;&gt;"",OR(W1384="Terminé",W1384="En cours")),
       VLOOKUP(AD1384,Setup_ScoreExactBonus!A:D,4,FALSE),
       0
     )),
  0)</f>
        <v>0</v>
      </c>
      <c r="AF1384" s="21">
        <f t="shared" ca="1" si="131"/>
        <v>29</v>
      </c>
      <c r="AG1384" s="21">
        <f ca="1">SUMIFS(AF$2:AF1384,D$2:D1384,D1384)</f>
        <v>2003</v>
      </c>
    </row>
    <row r="1385" spans="1:33" hidden="1" x14ac:dyDescent="0.35">
      <c r="A1385" s="21">
        <f>IF(ISBLANK(B1385),"",COUNTIF(B$2:B1385,B1385))-1</f>
        <v>51</v>
      </c>
      <c r="B1385" s="27">
        <v>7</v>
      </c>
      <c r="C1385" s="10">
        <f>VLOOKUP($A1385+IF($A1385=0,1,0),Database!$A:$Y,7,FALSE)</f>
        <v>46198</v>
      </c>
      <c r="D1385" s="21" t="str">
        <f>VLOOKUP(Pronostics!$B1385,Setup_MPP!$A:$G,3,FALSE)</f>
        <v>__Vince__</v>
      </c>
      <c r="E1385" s="21" t="str">
        <f>VLOOKUP(Pronostics!$B1385,Setup_MPP!$A:$G,2,FALSE)</f>
        <v>Vincent FRAYSSE</v>
      </c>
      <c r="F1385" s="21" t="str">
        <f>VLOOKUP($B1385,Setup_MPP!$A:$E,4,FALSE)</f>
        <v>#B2EAE8</v>
      </c>
      <c r="G1385" s="21" t="str">
        <f>VLOOKUP($B1385,Setup_MPP!$A:$E,5,FALSE)</f>
        <v>#6CB4B1</v>
      </c>
      <c r="H1385" s="21" t="str">
        <f>IFERROR(IF(AND(A1385&gt;=1,A1385&lt;=104),VLOOKUP($A1385,Location!$A:$J,6,FALSE),IF(A1385=0,"Avant l'ouverture",IF(OR(A1385=105,A1385=106),"Bonus"))),"")</f>
        <v>Tour 3</v>
      </c>
      <c r="I1385" s="21" t="str">
        <f>IF(LEFT(H1385,4)="Tour",VLOOKUP(A1385,Database!$A:$C,3,FALSE),"")</f>
        <v>C</v>
      </c>
      <c r="J1385" s="21" t="str">
        <f>VLOOKUP($A1385,Location!$A:$J,7,FALSE)</f>
        <v>Maroc</v>
      </c>
      <c r="K1385" s="21" t="str">
        <f>IFERROR(VLOOKUP(J1385,Setup_Team!$B:$C,2,FALSE), "TDB")</f>
        <v>MAR</v>
      </c>
      <c r="L1385" s="21" t="str">
        <f>VLOOKUP($A1385,Location!$A:$J,8,FALSE)</f>
        <v>Haïti</v>
      </c>
      <c r="M1385" s="21" t="str">
        <f>IFERROR(VLOOKUP(L1385,Setup_Team!$B:$C,2,FALSE), "TDB")</f>
        <v>HTI</v>
      </c>
      <c r="N1385" s="21" t="str">
        <f>VLOOKUP($A1385,Location!$A:$J,9,FALSE)</f>
        <v>Atlanta</v>
      </c>
      <c r="O1385" s="21" t="str">
        <f>VLOOKUP($A1385,Location!$A:$J,10,FALSE)</f>
        <v>Mercedes-Benz Stadium</v>
      </c>
      <c r="P1385" s="27"/>
      <c r="Q1385" s="27"/>
      <c r="R1385" s="27" t="str">
        <f t="shared" si="127"/>
        <v>0-0</v>
      </c>
      <c r="S1385" s="21">
        <v>0</v>
      </c>
      <c r="T1385" s="20">
        <f>VLOOKUP($A1385,Database!$A:$Y,10,FALSE)</f>
        <v>29</v>
      </c>
      <c r="U1385" s="20">
        <f>VLOOKUP($A1385,Database!$A:$Y,11,FALSE)</f>
        <v>159</v>
      </c>
      <c r="V1385" s="20">
        <f>VLOOKUP($A1385,Database!$A:$Y,12,FALSE)</f>
        <v>187</v>
      </c>
      <c r="W1385" s="20" t="str">
        <f>VLOOKUP(A1385,Database!A:M,13,FALSE)</f>
        <v>Terminé</v>
      </c>
      <c r="X1385" s="20">
        <f>VLOOKUP($A1385,Database!$A:$Y,20,FALSE)</f>
        <v>4</v>
      </c>
      <c r="Y1385" s="20">
        <f>VLOOKUP($A1385,Database!$A:$Y,21,FALSE)</f>
        <v>2</v>
      </c>
      <c r="Z1385" s="20">
        <f t="shared" si="126"/>
        <v>1</v>
      </c>
      <c r="AA1385" s="20" t="str">
        <f t="shared" si="128"/>
        <v/>
      </c>
      <c r="AB1385" s="20">
        <f t="shared" ca="1" si="129"/>
        <v>0</v>
      </c>
      <c r="AC1385" s="20">
        <f t="shared" ca="1" si="130"/>
        <v>0</v>
      </c>
      <c r="AD1385" s="20" t="str">
        <f ca="1">IF(AC1385=0,"",IF(OR(ISBLANK(P1385),ISBLANK(Q1385)),"",IF(ISBLANK(VLOOKUP(A1385,Database!A:AA,22,FALSE)),"",VLOOKUP(A1385,Database!A:AA,22,FALSE))))</f>
        <v/>
      </c>
      <c r="AE1385" s="20" t="str">
        <f>IFERROR(
   IF(
     OR(ISBLANK(P1385),ISBLANK(Q1385)),
     "",
     IF(
       AND(AB1385&lt;&gt;"",OR(W1385="Terminé",W1385="En cours")),
       VLOOKUP(AD1385,Setup_ScoreExactBonus!A:D,4,FALSE),
       0
     )),
  0)</f>
        <v/>
      </c>
      <c r="AF1385" s="21">
        <f t="shared" si="131"/>
        <v>0</v>
      </c>
      <c r="AG1385" s="21">
        <f ca="1">SUMIFS(AF$2:AF1385,D$2:D1385,D1385)</f>
        <v>1079</v>
      </c>
    </row>
    <row r="1386" spans="1:33" hidden="1" x14ac:dyDescent="0.35">
      <c r="A1386" s="21">
        <f>IF(ISBLANK(B1386),"",COUNTIF(B$2:B1386,B1386))-1</f>
        <v>51</v>
      </c>
      <c r="B1386" s="27">
        <v>8</v>
      </c>
      <c r="C1386" s="10">
        <f>VLOOKUP($A1386+IF($A1386=0,1,0),Database!$A:$Y,7,FALSE)</f>
        <v>46198</v>
      </c>
      <c r="D1386" s="21" t="str">
        <f>VLOOKUP(Pronostics!$B1386,Setup_MPP!$A:$G,3,FALSE)</f>
        <v>Louuiiis</v>
      </c>
      <c r="E1386" s="21" t="str">
        <f>VLOOKUP(Pronostics!$B1386,Setup_MPP!$A:$G,2,FALSE)</f>
        <v>Louis HARLE</v>
      </c>
      <c r="F1386" s="21" t="str">
        <f>VLOOKUP($B1386,Setup_MPP!$A:$E,4,FALSE)</f>
        <v>#EEF7B1</v>
      </c>
      <c r="G1386" s="21" t="str">
        <f>VLOOKUP($B1386,Setup_MPP!$A:$E,5,FALSE)</f>
        <v>#C1CB7D</v>
      </c>
      <c r="H1386" s="21" t="str">
        <f>IFERROR(IF(AND(A1386&gt;=1,A1386&lt;=104),VLOOKUP($A1386,Location!$A:$J,6,FALSE),IF(A1386=0,"Avant l'ouverture",IF(OR(A1386=105,A1386=106),"Bonus"))),"")</f>
        <v>Tour 3</v>
      </c>
      <c r="I1386" s="21" t="str">
        <f>IF(LEFT(H1386,4)="Tour",VLOOKUP(A1386,Database!$A:$C,3,FALSE),"")</f>
        <v>C</v>
      </c>
      <c r="J1386" s="21" t="str">
        <f>VLOOKUP($A1386,Location!$A:$J,7,FALSE)</f>
        <v>Maroc</v>
      </c>
      <c r="K1386" s="21" t="str">
        <f>IFERROR(VLOOKUP(J1386,Setup_Team!$B:$C,2,FALSE), "TDB")</f>
        <v>MAR</v>
      </c>
      <c r="L1386" s="21" t="str">
        <f>VLOOKUP($A1386,Location!$A:$J,8,FALSE)</f>
        <v>Haïti</v>
      </c>
      <c r="M1386" s="21" t="str">
        <f>IFERROR(VLOOKUP(L1386,Setup_Team!$B:$C,2,FALSE), "TDB")</f>
        <v>HTI</v>
      </c>
      <c r="N1386" s="21" t="str">
        <f>VLOOKUP($A1386,Location!$A:$J,9,FALSE)</f>
        <v>Atlanta</v>
      </c>
      <c r="O1386" s="21" t="str">
        <f>VLOOKUP($A1386,Location!$A:$J,10,FALSE)</f>
        <v>Mercedes-Benz Stadium</v>
      </c>
      <c r="P1386" s="27">
        <v>3</v>
      </c>
      <c r="Q1386" s="27">
        <v>0</v>
      </c>
      <c r="R1386" s="27" t="str">
        <f t="shared" si="127"/>
        <v>3-0</v>
      </c>
      <c r="S1386" s="21">
        <v>0</v>
      </c>
      <c r="T1386" s="20">
        <f>VLOOKUP($A1386,Database!$A:$Y,10,FALSE)</f>
        <v>29</v>
      </c>
      <c r="U1386" s="20">
        <f>VLOOKUP($A1386,Database!$A:$Y,11,FALSE)</f>
        <v>159</v>
      </c>
      <c r="V1386" s="20">
        <f>VLOOKUP($A1386,Database!$A:$Y,12,FALSE)</f>
        <v>187</v>
      </c>
      <c r="W1386" s="20" t="str">
        <f>VLOOKUP(A1386,Database!A:M,13,FALSE)</f>
        <v>Terminé</v>
      </c>
      <c r="X1386" s="20">
        <f>VLOOKUP($A1386,Database!$A:$Y,20,FALSE)</f>
        <v>4</v>
      </c>
      <c r="Y1386" s="20">
        <f>VLOOKUP($A1386,Database!$A:$Y,21,FALSE)</f>
        <v>2</v>
      </c>
      <c r="Z1386" s="20">
        <f t="shared" si="126"/>
        <v>0</v>
      </c>
      <c r="AA1386" s="20">
        <f t="shared" si="128"/>
        <v>1</v>
      </c>
      <c r="AB1386" s="20">
        <f t="shared" ca="1" si="129"/>
        <v>29</v>
      </c>
      <c r="AC1386" s="20">
        <f t="shared" ca="1" si="130"/>
        <v>0</v>
      </c>
      <c r="AD1386" s="20" t="str">
        <f ca="1">IF(AC1386=0,"",IF(OR(ISBLANK(P1386),ISBLANK(Q1386)),"",IF(ISBLANK(VLOOKUP(A1386,Database!A:AA,22,FALSE)),"",VLOOKUP(A1386,Database!A:AA,22,FALSE))))</f>
        <v/>
      </c>
      <c r="AE1386" s="20">
        <f ca="1">IFERROR(
   IF(
     OR(ISBLANK(P1386),ISBLANK(Q1386)),
     "",
     IF(
       AND(AB1386&lt;&gt;"",OR(W1386="Terminé",W1386="En cours")),
       VLOOKUP(AD1386,Setup_ScoreExactBonus!A:D,4,FALSE),
       0
     )),
  0)</f>
        <v>0</v>
      </c>
      <c r="AF1386" s="21">
        <f t="shared" ca="1" si="131"/>
        <v>29</v>
      </c>
      <c r="AG1386" s="21">
        <f ca="1">SUMIFS(AF$2:AF1386,D$2:D1386,D1386)</f>
        <v>1582</v>
      </c>
    </row>
    <row r="1387" spans="1:33" x14ac:dyDescent="0.35">
      <c r="A1387" s="21">
        <f>IF(ISBLANK(B1387),"",COUNTIF(B$2:B1387,B1387))-1</f>
        <v>51</v>
      </c>
      <c r="B1387" s="27">
        <v>9</v>
      </c>
      <c r="C1387" s="10">
        <f>VLOOKUP($A1387+IF($A1387=0,1,0),Database!$A:$Y,7,FALSE)</f>
        <v>46198</v>
      </c>
      <c r="D1387" s="21" t="str">
        <f>VLOOKUP(Pronostics!$B1387,Setup_MPP!$A:$G,3,FALSE)</f>
        <v>Aurelien_dpq</v>
      </c>
      <c r="E1387" s="21" t="str">
        <f>VLOOKUP(Pronostics!$B1387,Setup_MPP!$A:$G,2,FALSE)</f>
        <v>Aurélien DE POULPIQUET</v>
      </c>
      <c r="F1387" s="21" t="str">
        <f>VLOOKUP($B1387,Setup_MPP!$A:$E,4,FALSE)</f>
        <v>#F4EA9D</v>
      </c>
      <c r="G1387" s="21" t="str">
        <f>VLOOKUP($B1387,Setup_MPP!$A:$E,5,FALSE)</f>
        <v>#D2C458</v>
      </c>
      <c r="H1387" s="21" t="str">
        <f>IFERROR(IF(AND(A1387&gt;=1,A1387&lt;=104),VLOOKUP($A1387,Location!$A:$J,6,FALSE),IF(A1387=0,"Avant l'ouverture",IF(OR(A1387=105,A1387=106),"Bonus"))),"")</f>
        <v>Tour 3</v>
      </c>
      <c r="I1387" s="21" t="str">
        <f>IF(LEFT(H1387,4)="Tour",VLOOKUP(A1387,Database!$A:$C,3,FALSE),"")</f>
        <v>C</v>
      </c>
      <c r="J1387" s="21" t="str">
        <f>VLOOKUP($A1387,Location!$A:$J,7,FALSE)</f>
        <v>Maroc</v>
      </c>
      <c r="K1387" s="21" t="str">
        <f>IFERROR(VLOOKUP(J1387,Setup_Team!$B:$C,2,FALSE), "TDB")</f>
        <v>MAR</v>
      </c>
      <c r="L1387" s="21" t="str">
        <f>VLOOKUP($A1387,Location!$A:$J,8,FALSE)</f>
        <v>Haïti</v>
      </c>
      <c r="M1387" s="21" t="str">
        <f>IFERROR(VLOOKUP(L1387,Setup_Team!$B:$C,2,FALSE), "TDB")</f>
        <v>HTI</v>
      </c>
      <c r="N1387" s="21" t="str">
        <f>VLOOKUP($A1387,Location!$A:$J,9,FALSE)</f>
        <v>Atlanta</v>
      </c>
      <c r="O1387" s="21" t="str">
        <f>VLOOKUP($A1387,Location!$A:$J,10,FALSE)</f>
        <v>Mercedes-Benz Stadium</v>
      </c>
      <c r="P1387" s="27">
        <v>3</v>
      </c>
      <c r="Q1387" s="27">
        <v>1</v>
      </c>
      <c r="R1387" s="27" t="str">
        <f t="shared" si="127"/>
        <v>3-1</v>
      </c>
      <c r="S1387" s="21">
        <v>0</v>
      </c>
      <c r="T1387" s="20">
        <f>VLOOKUP($A1387,Database!$A:$Y,10,FALSE)</f>
        <v>29</v>
      </c>
      <c r="U1387" s="20">
        <f>VLOOKUP($A1387,Database!$A:$Y,11,FALSE)</f>
        <v>159</v>
      </c>
      <c r="V1387" s="20">
        <f>VLOOKUP($A1387,Database!$A:$Y,12,FALSE)</f>
        <v>187</v>
      </c>
      <c r="W1387" s="20" t="str">
        <f>VLOOKUP(A1387,Database!A:M,13,FALSE)</f>
        <v>Terminé</v>
      </c>
      <c r="X1387" s="20">
        <f>VLOOKUP($A1387,Database!$A:$Y,20,FALSE)</f>
        <v>4</v>
      </c>
      <c r="Y1387" s="20">
        <f>VLOOKUP($A1387,Database!$A:$Y,21,FALSE)</f>
        <v>2</v>
      </c>
      <c r="Z1387" s="20">
        <f t="shared" si="126"/>
        <v>0</v>
      </c>
      <c r="AA1387" s="20">
        <f t="shared" si="128"/>
        <v>1</v>
      </c>
      <c r="AB1387" s="20">
        <f t="shared" ca="1" si="129"/>
        <v>29</v>
      </c>
      <c r="AC1387" s="20">
        <f t="shared" ca="1" si="130"/>
        <v>0</v>
      </c>
      <c r="AD1387" s="20" t="str">
        <f ca="1">IF(AC1387=0,"",IF(OR(ISBLANK(P1387),ISBLANK(Q1387)),"",IF(ISBLANK(VLOOKUP(A1387,Database!A:AA,22,FALSE)),"",VLOOKUP(A1387,Database!A:AA,22,FALSE))))</f>
        <v/>
      </c>
      <c r="AE1387" s="20">
        <f ca="1">IFERROR(
   IF(
     OR(ISBLANK(P1387),ISBLANK(Q1387)),
     "",
     IF(
       AND(AB1387&lt;&gt;"",OR(W1387="Terminé",W1387="En cours")),
       VLOOKUP(AD1387,Setup_ScoreExactBonus!A:D,4,FALSE),
       0
     )),
  0)</f>
        <v>0</v>
      </c>
      <c r="AF1387" s="21">
        <f t="shared" ca="1" si="131"/>
        <v>29</v>
      </c>
      <c r="AG1387" s="21">
        <f ca="1">SUMIFS(AF$2:AF1387,D$2:D1387,D1387)</f>
        <v>1948</v>
      </c>
    </row>
    <row r="1388" spans="1:33" hidden="1" x14ac:dyDescent="0.35">
      <c r="A1388" s="21">
        <f>IF(ISBLANK(B1388),"",COUNTIF(B$2:B1388,B1388))-1</f>
        <v>51</v>
      </c>
      <c r="B1388" s="27">
        <v>10</v>
      </c>
      <c r="C1388" s="10">
        <f>VLOOKUP($A1388+IF($A1388=0,1,0),Database!$A:$Y,7,FALSE)</f>
        <v>46198</v>
      </c>
      <c r="D1388" s="21" t="str">
        <f>VLOOKUP(Pronostics!$B1388,Setup_MPP!$A:$G,3,FALSE)</f>
        <v>RandomPaul</v>
      </c>
      <c r="E1388" s="21" t="str">
        <f>VLOOKUP(Pronostics!$B1388,Setup_MPP!$A:$G,2,FALSE)</f>
        <v>Paul MONTESINOS</v>
      </c>
      <c r="F1388" s="21" t="str">
        <f>VLOOKUP($B1388,Setup_MPP!$A:$E,4,FALSE)</f>
        <v>#C4B0FF</v>
      </c>
      <c r="G1388" s="21" t="str">
        <f>VLOOKUP($B1388,Setup_MPP!$A:$E,5,FALSE)</f>
        <v>#7F66C8</v>
      </c>
      <c r="H1388" s="21" t="str">
        <f>IFERROR(IF(AND(A1388&gt;=1,A1388&lt;=104),VLOOKUP($A1388,Location!$A:$J,6,FALSE),IF(A1388=0,"Avant l'ouverture",IF(OR(A1388=105,A1388=106),"Bonus"))),"")</f>
        <v>Tour 3</v>
      </c>
      <c r="I1388" s="21" t="str">
        <f>IF(LEFT(H1388,4)="Tour",VLOOKUP(A1388,Database!$A:$C,3,FALSE),"")</f>
        <v>C</v>
      </c>
      <c r="J1388" s="21" t="str">
        <f>VLOOKUP($A1388,Location!$A:$J,7,FALSE)</f>
        <v>Maroc</v>
      </c>
      <c r="K1388" s="21" t="str">
        <f>IFERROR(VLOOKUP(J1388,Setup_Team!$B:$C,2,FALSE), "TDB")</f>
        <v>MAR</v>
      </c>
      <c r="L1388" s="21" t="str">
        <f>VLOOKUP($A1388,Location!$A:$J,8,FALSE)</f>
        <v>Haïti</v>
      </c>
      <c r="M1388" s="21" t="str">
        <f>IFERROR(VLOOKUP(L1388,Setup_Team!$B:$C,2,FALSE), "TDB")</f>
        <v>HTI</v>
      </c>
      <c r="N1388" s="21" t="str">
        <f>VLOOKUP($A1388,Location!$A:$J,9,FALSE)</f>
        <v>Atlanta</v>
      </c>
      <c r="O1388" s="21" t="str">
        <f>VLOOKUP($A1388,Location!$A:$J,10,FALSE)</f>
        <v>Mercedes-Benz Stadium</v>
      </c>
      <c r="P1388" s="27">
        <v>3</v>
      </c>
      <c r="Q1388" s="27">
        <v>0</v>
      </c>
      <c r="R1388" s="27" t="str">
        <f t="shared" si="127"/>
        <v>3-0</v>
      </c>
      <c r="S1388" s="21">
        <v>0</v>
      </c>
      <c r="T1388" s="20">
        <f>VLOOKUP($A1388,Database!$A:$Y,10,FALSE)</f>
        <v>29</v>
      </c>
      <c r="U1388" s="20">
        <f>VLOOKUP($A1388,Database!$A:$Y,11,FALSE)</f>
        <v>159</v>
      </c>
      <c r="V1388" s="20">
        <f>VLOOKUP($A1388,Database!$A:$Y,12,FALSE)</f>
        <v>187</v>
      </c>
      <c r="W1388" s="20" t="str">
        <f>VLOOKUP(A1388,Database!A:M,13,FALSE)</f>
        <v>Terminé</v>
      </c>
      <c r="X1388" s="20">
        <f>VLOOKUP($A1388,Database!$A:$Y,20,FALSE)</f>
        <v>4</v>
      </c>
      <c r="Y1388" s="20">
        <f>VLOOKUP($A1388,Database!$A:$Y,21,FALSE)</f>
        <v>2</v>
      </c>
      <c r="Z1388" s="20">
        <f t="shared" si="126"/>
        <v>0</v>
      </c>
      <c r="AA1388" s="20">
        <f t="shared" si="128"/>
        <v>1</v>
      </c>
      <c r="AB1388" s="20">
        <f t="shared" ca="1" si="129"/>
        <v>29</v>
      </c>
      <c r="AC1388" s="20">
        <f t="shared" ca="1" si="130"/>
        <v>0</v>
      </c>
      <c r="AD1388" s="20" t="str">
        <f ca="1">IF(AC1388=0,"",IF(OR(ISBLANK(P1388),ISBLANK(Q1388)),"",IF(ISBLANK(VLOOKUP(A1388,Database!A:AA,22,FALSE)),"",VLOOKUP(A1388,Database!A:AA,22,FALSE))))</f>
        <v/>
      </c>
      <c r="AE1388" s="20">
        <f ca="1">IFERROR(
   IF(
     OR(ISBLANK(P1388),ISBLANK(Q1388)),
     "",
     IF(
       AND(AB1388&lt;&gt;"",OR(W1388="Terminé",W1388="En cours")),
       VLOOKUP(AD1388,Setup_ScoreExactBonus!A:D,4,FALSE),
       0
     )),
  0)</f>
        <v>0</v>
      </c>
      <c r="AF1388" s="21">
        <f t="shared" ca="1" si="131"/>
        <v>29</v>
      </c>
      <c r="AG1388" s="21">
        <f ca="1">SUMIFS(AF$2:AF1388,D$2:D1388,D1388)</f>
        <v>1728</v>
      </c>
    </row>
    <row r="1389" spans="1:33" hidden="1" x14ac:dyDescent="0.35">
      <c r="A1389" s="21">
        <f>IF(ISBLANK(B1389),"",COUNTIF(B$2:B1389,B1389))-1</f>
        <v>51</v>
      </c>
      <c r="B1389" s="27">
        <v>11</v>
      </c>
      <c r="C1389" s="10">
        <f>VLOOKUP($A1389+IF($A1389=0,1,0),Database!$A:$Y,7,FALSE)</f>
        <v>46198</v>
      </c>
      <c r="D1389" s="21" t="str">
        <f>VLOOKUP(Pronostics!$B1389,Setup_MPP!$A:$G,3,FALSE)</f>
        <v>Kinsley91</v>
      </c>
      <c r="E1389" s="21" t="str">
        <f>VLOOKUP(Pronostics!$B1389,Setup_MPP!$A:$G,2,FALSE)</f>
        <v>Kinsley ROQUE</v>
      </c>
      <c r="F1389" s="21" t="str">
        <f>VLOOKUP($B1389,Setup_MPP!$A:$E,4,FALSE)</f>
        <v>#CBEBBA</v>
      </c>
      <c r="G1389" s="21" t="str">
        <f>VLOOKUP($B1389,Setup_MPP!$A:$E,5,FALSE)</f>
        <v>#70BC6E</v>
      </c>
      <c r="H1389" s="21" t="str">
        <f>IFERROR(IF(AND(A1389&gt;=1,A1389&lt;=104),VLOOKUP($A1389,Location!$A:$J,6,FALSE),IF(A1389=0,"Avant l'ouverture",IF(OR(A1389=105,A1389=106),"Bonus"))),"")</f>
        <v>Tour 3</v>
      </c>
      <c r="I1389" s="21" t="str">
        <f>IF(LEFT(H1389,4)="Tour",VLOOKUP(A1389,Database!$A:$C,3,FALSE),"")</f>
        <v>C</v>
      </c>
      <c r="J1389" s="21" t="str">
        <f>VLOOKUP($A1389,Location!$A:$J,7,FALSE)</f>
        <v>Maroc</v>
      </c>
      <c r="K1389" s="21" t="str">
        <f>IFERROR(VLOOKUP(J1389,Setup_Team!$B:$C,2,FALSE), "TDB")</f>
        <v>MAR</v>
      </c>
      <c r="L1389" s="21" t="str">
        <f>VLOOKUP($A1389,Location!$A:$J,8,FALSE)</f>
        <v>Haïti</v>
      </c>
      <c r="M1389" s="21" t="str">
        <f>IFERROR(VLOOKUP(L1389,Setup_Team!$B:$C,2,FALSE), "TDB")</f>
        <v>HTI</v>
      </c>
      <c r="N1389" s="21" t="str">
        <f>VLOOKUP($A1389,Location!$A:$J,9,FALSE)</f>
        <v>Atlanta</v>
      </c>
      <c r="O1389" s="21" t="str">
        <f>VLOOKUP($A1389,Location!$A:$J,10,FALSE)</f>
        <v>Mercedes-Benz Stadium</v>
      </c>
      <c r="P1389" s="27">
        <v>2</v>
      </c>
      <c r="Q1389" s="27">
        <v>0</v>
      </c>
      <c r="R1389" s="27" t="str">
        <f t="shared" si="127"/>
        <v>2-0</v>
      </c>
      <c r="S1389" s="21">
        <v>0</v>
      </c>
      <c r="T1389" s="20">
        <f>VLOOKUP($A1389,Database!$A:$Y,10,FALSE)</f>
        <v>29</v>
      </c>
      <c r="U1389" s="20">
        <f>VLOOKUP($A1389,Database!$A:$Y,11,FALSE)</f>
        <v>159</v>
      </c>
      <c r="V1389" s="20">
        <f>VLOOKUP($A1389,Database!$A:$Y,12,FALSE)</f>
        <v>187</v>
      </c>
      <c r="W1389" s="20" t="str">
        <f>VLOOKUP(A1389,Database!A:M,13,FALSE)</f>
        <v>Terminé</v>
      </c>
      <c r="X1389" s="20">
        <f>VLOOKUP($A1389,Database!$A:$Y,20,FALSE)</f>
        <v>4</v>
      </c>
      <c r="Y1389" s="20">
        <f>VLOOKUP($A1389,Database!$A:$Y,21,FALSE)</f>
        <v>2</v>
      </c>
      <c r="Z1389" s="20">
        <f t="shared" si="126"/>
        <v>0</v>
      </c>
      <c r="AA1389" s="20">
        <f t="shared" si="128"/>
        <v>1</v>
      </c>
      <c r="AB1389" s="20">
        <f t="shared" ca="1" si="129"/>
        <v>29</v>
      </c>
      <c r="AC1389" s="20">
        <f t="shared" ca="1" si="130"/>
        <v>0</v>
      </c>
      <c r="AD1389" s="20" t="str">
        <f ca="1">IF(AC1389=0,"",IF(OR(ISBLANK(P1389),ISBLANK(Q1389)),"",IF(ISBLANK(VLOOKUP(A1389,Database!A:AA,22,FALSE)),"",VLOOKUP(A1389,Database!A:AA,22,FALSE))))</f>
        <v/>
      </c>
      <c r="AE1389" s="20">
        <f ca="1">IFERROR(
   IF(
     OR(ISBLANK(P1389),ISBLANK(Q1389)),
     "",
     IF(
       AND(AB1389&lt;&gt;"",OR(W1389="Terminé",W1389="En cours")),
       VLOOKUP(AD1389,Setup_ScoreExactBonus!A:D,4,FALSE),
       0
     )),
  0)</f>
        <v>0</v>
      </c>
      <c r="AF1389" s="21">
        <f t="shared" ca="1" si="131"/>
        <v>29</v>
      </c>
      <c r="AG1389" s="21">
        <f ca="1">SUMIFS(AF$2:AF1389,D$2:D1389,D1389)</f>
        <v>2120</v>
      </c>
    </row>
    <row r="1390" spans="1:33" hidden="1" x14ac:dyDescent="0.35">
      <c r="A1390" s="21">
        <f>IF(ISBLANK(B1390),"",COUNTIF(B$2:B1390,B1390))-1</f>
        <v>51</v>
      </c>
      <c r="B1390" s="27">
        <v>12</v>
      </c>
      <c r="C1390" s="10">
        <f>VLOOKUP($A1390+IF($A1390=0,1,0),Database!$A:$Y,7,FALSE)</f>
        <v>46198</v>
      </c>
      <c r="D1390" s="21" t="str">
        <f>VLOOKUP(Pronostics!$B1390,Setup_MPP!$A:$G,3,FALSE)</f>
        <v>Jaouad1</v>
      </c>
      <c r="E1390" s="21" t="str">
        <f>VLOOKUP(Pronostics!$B1390,Setup_MPP!$A:$G,2,FALSE)</f>
        <v>Jaouad SETTI</v>
      </c>
      <c r="F1390" s="21" t="str">
        <f>VLOOKUP($B1390,Setup_MPP!$A:$E,4,FALSE)</f>
        <v>#C2D4FF</v>
      </c>
      <c r="G1390" s="21" t="str">
        <f>VLOOKUP($B1390,Setup_MPP!$A:$E,5,FALSE)</f>
        <v>#6586D5</v>
      </c>
      <c r="H1390" s="21" t="str">
        <f>IFERROR(IF(AND(A1390&gt;=1,A1390&lt;=104),VLOOKUP($A1390,Location!$A:$J,6,FALSE),IF(A1390=0,"Avant l'ouverture",IF(OR(A1390=105,A1390=106),"Bonus"))),"")</f>
        <v>Tour 3</v>
      </c>
      <c r="I1390" s="21" t="str">
        <f>IF(LEFT(H1390,4)="Tour",VLOOKUP(A1390,Database!$A:$C,3,FALSE),"")</f>
        <v>C</v>
      </c>
      <c r="J1390" s="21" t="str">
        <f>VLOOKUP($A1390,Location!$A:$J,7,FALSE)</f>
        <v>Maroc</v>
      </c>
      <c r="K1390" s="21" t="str">
        <f>IFERROR(VLOOKUP(J1390,Setup_Team!$B:$C,2,FALSE), "TDB")</f>
        <v>MAR</v>
      </c>
      <c r="L1390" s="21" t="str">
        <f>VLOOKUP($A1390,Location!$A:$J,8,FALSE)</f>
        <v>Haïti</v>
      </c>
      <c r="M1390" s="21" t="str">
        <f>IFERROR(VLOOKUP(L1390,Setup_Team!$B:$C,2,FALSE), "TDB")</f>
        <v>HTI</v>
      </c>
      <c r="N1390" s="21" t="str">
        <f>VLOOKUP($A1390,Location!$A:$J,9,FALSE)</f>
        <v>Atlanta</v>
      </c>
      <c r="O1390" s="21" t="str">
        <f>VLOOKUP($A1390,Location!$A:$J,10,FALSE)</f>
        <v>Mercedes-Benz Stadium</v>
      </c>
      <c r="P1390" s="27">
        <v>4</v>
      </c>
      <c r="Q1390" s="27">
        <v>0</v>
      </c>
      <c r="R1390" s="27" t="str">
        <f t="shared" si="127"/>
        <v>4-0</v>
      </c>
      <c r="S1390" s="21">
        <v>0</v>
      </c>
      <c r="T1390" s="20">
        <f>VLOOKUP($A1390,Database!$A:$Y,10,FALSE)</f>
        <v>29</v>
      </c>
      <c r="U1390" s="20">
        <f>VLOOKUP($A1390,Database!$A:$Y,11,FALSE)</f>
        <v>159</v>
      </c>
      <c r="V1390" s="20">
        <f>VLOOKUP($A1390,Database!$A:$Y,12,FALSE)</f>
        <v>187</v>
      </c>
      <c r="W1390" s="20" t="str">
        <f>VLOOKUP(A1390,Database!A:M,13,FALSE)</f>
        <v>Terminé</v>
      </c>
      <c r="X1390" s="20">
        <f>VLOOKUP($A1390,Database!$A:$Y,20,FALSE)</f>
        <v>4</v>
      </c>
      <c r="Y1390" s="20">
        <f>VLOOKUP($A1390,Database!$A:$Y,21,FALSE)</f>
        <v>2</v>
      </c>
      <c r="Z1390" s="20">
        <f t="shared" si="126"/>
        <v>0</v>
      </c>
      <c r="AA1390" s="20">
        <f t="shared" si="128"/>
        <v>1</v>
      </c>
      <c r="AB1390" s="20">
        <f t="shared" ca="1" si="129"/>
        <v>29</v>
      </c>
      <c r="AC1390" s="20">
        <f t="shared" ca="1" si="130"/>
        <v>0</v>
      </c>
      <c r="AD1390" s="20" t="str">
        <f ca="1">IF(AC1390=0,"",IF(OR(ISBLANK(P1390),ISBLANK(Q1390)),"",IF(ISBLANK(VLOOKUP(A1390,Database!A:AA,22,FALSE)),"",VLOOKUP(A1390,Database!A:AA,22,FALSE))))</f>
        <v/>
      </c>
      <c r="AE1390" s="20">
        <f ca="1">IFERROR(
   IF(
     OR(ISBLANK(P1390),ISBLANK(Q1390)),
     "",
     IF(
       AND(AB1390&lt;&gt;"",OR(W1390="Terminé",W1390="En cours")),
       VLOOKUP(AD1390,Setup_ScoreExactBonus!A:D,4,FALSE),
       0
     )),
  0)</f>
        <v>0</v>
      </c>
      <c r="AF1390" s="21">
        <f t="shared" ca="1" si="131"/>
        <v>29</v>
      </c>
      <c r="AG1390" s="21">
        <f ca="1">SUMIFS(AF$2:AF1390,D$2:D1390,D1390)</f>
        <v>2028</v>
      </c>
    </row>
    <row r="1391" spans="1:33" hidden="1" x14ac:dyDescent="0.35">
      <c r="A1391" s="21">
        <f>IF(ISBLANK(B1391),"",COUNTIF(B$2:B1391,B1391))-1</f>
        <v>51</v>
      </c>
      <c r="B1391" s="27">
        <v>13</v>
      </c>
      <c r="C1391" s="10">
        <f>VLOOKUP($A1391+IF($A1391=0,1,0),Database!$A:$Y,7,FALSE)</f>
        <v>46198</v>
      </c>
      <c r="D1391" s="21" t="str">
        <f>VLOOKUP(Pronostics!$B1391,Setup_MPP!$A:$G,3,FALSE)</f>
        <v>Julien_I</v>
      </c>
      <c r="E1391" s="21" t="str">
        <f>VLOOKUP(Pronostics!$B1391,Setup_MPP!$A:$G,2,FALSE)</f>
        <v>Julien INGE</v>
      </c>
      <c r="F1391" s="21" t="str">
        <f>VLOOKUP($B1391,Setup_MPP!$A:$E,4,FALSE)</f>
        <v>#C1E0EF</v>
      </c>
      <c r="G1391" s="21" t="str">
        <f>VLOOKUP($B1391,Setup_MPP!$A:$E,5,FALSE)</f>
        <v>#4F91B2</v>
      </c>
      <c r="H1391" s="21" t="str">
        <f>IFERROR(IF(AND(A1391&gt;=1,A1391&lt;=104),VLOOKUP($A1391,Location!$A:$J,6,FALSE),IF(A1391=0,"Avant l'ouverture",IF(OR(A1391=105,A1391=106),"Bonus"))),"")</f>
        <v>Tour 3</v>
      </c>
      <c r="I1391" s="21" t="str">
        <f>IF(LEFT(H1391,4)="Tour",VLOOKUP(A1391,Database!$A:$C,3,FALSE),"")</f>
        <v>C</v>
      </c>
      <c r="J1391" s="21" t="str">
        <f>VLOOKUP($A1391,Location!$A:$J,7,FALSE)</f>
        <v>Maroc</v>
      </c>
      <c r="K1391" s="21" t="str">
        <f>IFERROR(VLOOKUP(J1391,Setup_Team!$B:$C,2,FALSE), "TDB")</f>
        <v>MAR</v>
      </c>
      <c r="L1391" s="21" t="str">
        <f>VLOOKUP($A1391,Location!$A:$J,8,FALSE)</f>
        <v>Haïti</v>
      </c>
      <c r="M1391" s="21" t="str">
        <f>IFERROR(VLOOKUP(L1391,Setup_Team!$B:$C,2,FALSE), "TDB")</f>
        <v>HTI</v>
      </c>
      <c r="N1391" s="21" t="str">
        <f>VLOOKUP($A1391,Location!$A:$J,9,FALSE)</f>
        <v>Atlanta</v>
      </c>
      <c r="O1391" s="21" t="str">
        <f>VLOOKUP($A1391,Location!$A:$J,10,FALSE)</f>
        <v>Mercedes-Benz Stadium</v>
      </c>
      <c r="P1391" s="27">
        <v>2</v>
      </c>
      <c r="Q1391" s="27">
        <v>0</v>
      </c>
      <c r="R1391" s="27" t="str">
        <f t="shared" si="127"/>
        <v>2-0</v>
      </c>
      <c r="S1391" s="21">
        <v>0</v>
      </c>
      <c r="T1391" s="20">
        <f>VLOOKUP($A1391,Database!$A:$Y,10,FALSE)</f>
        <v>29</v>
      </c>
      <c r="U1391" s="20">
        <f>VLOOKUP($A1391,Database!$A:$Y,11,FALSE)</f>
        <v>159</v>
      </c>
      <c r="V1391" s="20">
        <f>VLOOKUP($A1391,Database!$A:$Y,12,FALSE)</f>
        <v>187</v>
      </c>
      <c r="W1391" s="20" t="str">
        <f>VLOOKUP(A1391,Database!A:M,13,FALSE)</f>
        <v>Terminé</v>
      </c>
      <c r="X1391" s="20">
        <f>VLOOKUP($A1391,Database!$A:$Y,20,FALSE)</f>
        <v>4</v>
      </c>
      <c r="Y1391" s="20">
        <f>VLOOKUP($A1391,Database!$A:$Y,21,FALSE)</f>
        <v>2</v>
      </c>
      <c r="Z1391" s="20">
        <f t="shared" si="126"/>
        <v>0</v>
      </c>
      <c r="AA1391" s="20">
        <f t="shared" si="128"/>
        <v>1</v>
      </c>
      <c r="AB1391" s="20">
        <f t="shared" ca="1" si="129"/>
        <v>29</v>
      </c>
      <c r="AC1391" s="20">
        <f t="shared" ca="1" si="130"/>
        <v>0</v>
      </c>
      <c r="AD1391" s="20" t="str">
        <f ca="1">IF(AC1391=0,"",IF(OR(ISBLANK(P1391),ISBLANK(Q1391)),"",IF(ISBLANK(VLOOKUP(A1391,Database!A:AA,22,FALSE)),"",VLOOKUP(A1391,Database!A:AA,22,FALSE))))</f>
        <v/>
      </c>
      <c r="AE1391" s="20">
        <f ca="1">IFERROR(
   IF(
     OR(ISBLANK(P1391),ISBLANK(Q1391)),
     "",
     IF(
       AND(AB1391&lt;&gt;"",OR(W1391="Terminé",W1391="En cours")),
       VLOOKUP(AD1391,Setup_ScoreExactBonus!A:D,4,FALSE),
       0
     )),
  0)</f>
        <v>0</v>
      </c>
      <c r="AF1391" s="21">
        <f t="shared" ca="1" si="131"/>
        <v>29</v>
      </c>
      <c r="AG1391" s="21">
        <f ca="1">SUMIFS(AF$2:AF1391,D$2:D1391,D1391)</f>
        <v>2217</v>
      </c>
    </row>
    <row r="1392" spans="1:33" hidden="1" x14ac:dyDescent="0.35">
      <c r="A1392" s="21">
        <f>IF(ISBLANK(B1392),"",COUNTIF(B$2:B1392,B1392))-1</f>
        <v>51</v>
      </c>
      <c r="B1392" s="27">
        <v>14</v>
      </c>
      <c r="C1392" s="10">
        <f>VLOOKUP($A1392+IF($A1392=0,1,0),Database!$A:$Y,7,FALSE)</f>
        <v>46198</v>
      </c>
      <c r="D1392" s="21" t="str">
        <f>VLOOKUP(Pronostics!$B1392,Setup_MPP!$A:$G,3,FALSE)</f>
        <v>MarieEYT</v>
      </c>
      <c r="E1392" s="21" t="str">
        <f>VLOOKUP(Pronostics!$B1392,Setup_MPP!$A:$G,2,FALSE)</f>
        <v>Marie EXBRAYAT</v>
      </c>
      <c r="F1392" s="21" t="str">
        <f>VLOOKUP($B1392,Setup_MPP!$A:$E,4,FALSE)</f>
        <v>#FFAFD2</v>
      </c>
      <c r="G1392" s="21" t="str">
        <f>VLOOKUP($B1392,Setup_MPP!$A:$E,5,FALSE)</f>
        <v>#F2589B</v>
      </c>
      <c r="H1392" s="21" t="str">
        <f>IFERROR(IF(AND(A1392&gt;=1,A1392&lt;=104),VLOOKUP($A1392,Location!$A:$J,6,FALSE),IF(A1392=0,"Avant l'ouverture",IF(OR(A1392=105,A1392=106),"Bonus"))),"")</f>
        <v>Tour 3</v>
      </c>
      <c r="I1392" s="21" t="str">
        <f>IF(LEFT(H1392,4)="Tour",VLOOKUP(A1392,Database!$A:$C,3,FALSE),"")</f>
        <v>C</v>
      </c>
      <c r="J1392" s="21" t="str">
        <f>VLOOKUP($A1392,Location!$A:$J,7,FALSE)</f>
        <v>Maroc</v>
      </c>
      <c r="K1392" s="21" t="str">
        <f>IFERROR(VLOOKUP(J1392,Setup_Team!$B:$C,2,FALSE), "TDB")</f>
        <v>MAR</v>
      </c>
      <c r="L1392" s="21" t="str">
        <f>VLOOKUP($A1392,Location!$A:$J,8,FALSE)</f>
        <v>Haïti</v>
      </c>
      <c r="M1392" s="21" t="str">
        <f>IFERROR(VLOOKUP(L1392,Setup_Team!$B:$C,2,FALSE), "TDB")</f>
        <v>HTI</v>
      </c>
      <c r="N1392" s="21" t="str">
        <f>VLOOKUP($A1392,Location!$A:$J,9,FALSE)</f>
        <v>Atlanta</v>
      </c>
      <c r="O1392" s="21" t="str">
        <f>VLOOKUP($A1392,Location!$A:$J,10,FALSE)</f>
        <v>Mercedes-Benz Stadium</v>
      </c>
      <c r="P1392" s="27">
        <v>4</v>
      </c>
      <c r="Q1392" s="27">
        <v>0</v>
      </c>
      <c r="R1392" s="27" t="str">
        <f t="shared" si="127"/>
        <v>4-0</v>
      </c>
      <c r="S1392" s="21">
        <v>0</v>
      </c>
      <c r="T1392" s="20">
        <f>VLOOKUP($A1392,Database!$A:$Y,10,FALSE)</f>
        <v>29</v>
      </c>
      <c r="U1392" s="20">
        <f>VLOOKUP($A1392,Database!$A:$Y,11,FALSE)</f>
        <v>159</v>
      </c>
      <c r="V1392" s="20">
        <f>VLOOKUP($A1392,Database!$A:$Y,12,FALSE)</f>
        <v>187</v>
      </c>
      <c r="W1392" s="20" t="str">
        <f>VLOOKUP(A1392,Database!A:M,13,FALSE)</f>
        <v>Terminé</v>
      </c>
      <c r="X1392" s="20">
        <f>VLOOKUP($A1392,Database!$A:$Y,20,FALSE)</f>
        <v>4</v>
      </c>
      <c r="Y1392" s="20">
        <f>VLOOKUP($A1392,Database!$A:$Y,21,FALSE)</f>
        <v>2</v>
      </c>
      <c r="Z1392" s="20">
        <f t="shared" si="126"/>
        <v>0</v>
      </c>
      <c r="AA1392" s="20">
        <f t="shared" si="128"/>
        <v>1</v>
      </c>
      <c r="AB1392" s="20">
        <f t="shared" ca="1" si="129"/>
        <v>29</v>
      </c>
      <c r="AC1392" s="20">
        <f t="shared" ca="1" si="130"/>
        <v>0</v>
      </c>
      <c r="AD1392" s="20" t="str">
        <f ca="1">IF(AC1392=0,"",IF(OR(ISBLANK(P1392),ISBLANK(Q1392)),"",IF(ISBLANK(VLOOKUP(A1392,Database!A:AA,22,FALSE)),"",VLOOKUP(A1392,Database!A:AA,22,FALSE))))</f>
        <v/>
      </c>
      <c r="AE1392" s="20">
        <f ca="1">IFERROR(
   IF(
     OR(ISBLANK(P1392),ISBLANK(Q1392)),
     "",
     IF(
       AND(AB1392&lt;&gt;"",OR(W1392="Terminé",W1392="En cours")),
       VLOOKUP(AD1392,Setup_ScoreExactBonus!A:D,4,FALSE),
       0
     )),
  0)</f>
        <v>0</v>
      </c>
      <c r="AF1392" s="21">
        <f t="shared" ca="1" si="131"/>
        <v>29</v>
      </c>
      <c r="AG1392" s="21">
        <f ca="1">SUMIFS(AF$2:AF1392,D$2:D1392,D1392)</f>
        <v>1938</v>
      </c>
    </row>
    <row r="1393" spans="1:33" hidden="1" x14ac:dyDescent="0.35">
      <c r="A1393" s="21">
        <f>IF(ISBLANK(B1393),"",COUNTIF(B$2:B1393,B1393))-1</f>
        <v>51</v>
      </c>
      <c r="B1393" s="27">
        <v>15</v>
      </c>
      <c r="C1393" s="10">
        <f>VLOOKUP($A1393+IF($A1393=0,1,0),Database!$A:$Y,7,FALSE)</f>
        <v>46198</v>
      </c>
      <c r="D1393" s="21" t="str">
        <f>VLOOKUP(Pronostics!$B1393,Setup_MPP!$A:$G,3,FALSE)</f>
        <v>Amino28</v>
      </c>
      <c r="E1393" s="21" t="str">
        <f>VLOOKUP(Pronostics!$B1393,Setup_MPP!$A:$G,2,FALSE)</f>
        <v>Amine ZARROUKI</v>
      </c>
      <c r="F1393" s="21" t="str">
        <f>VLOOKUP($B1393,Setup_MPP!$A:$E,4,FALSE)</f>
        <v>#FF9898</v>
      </c>
      <c r="G1393" s="21" t="str">
        <f>VLOOKUP($B1393,Setup_MPP!$A:$E,5,FALSE)</f>
        <v>#FF5D5D</v>
      </c>
      <c r="H1393" s="21" t="str">
        <f>IFERROR(IF(AND(A1393&gt;=1,A1393&lt;=104),VLOOKUP($A1393,Location!$A:$J,6,FALSE),IF(A1393=0,"Avant l'ouverture",IF(OR(A1393=105,A1393=106),"Bonus"))),"")</f>
        <v>Tour 3</v>
      </c>
      <c r="I1393" s="21" t="str">
        <f>IF(LEFT(H1393,4)="Tour",VLOOKUP(A1393,Database!$A:$C,3,FALSE),"")</f>
        <v>C</v>
      </c>
      <c r="J1393" s="21" t="str">
        <f>VLOOKUP($A1393,Location!$A:$J,7,FALSE)</f>
        <v>Maroc</v>
      </c>
      <c r="K1393" s="21" t="str">
        <f>IFERROR(VLOOKUP(J1393,Setup_Team!$B:$C,2,FALSE), "TDB")</f>
        <v>MAR</v>
      </c>
      <c r="L1393" s="21" t="str">
        <f>VLOOKUP($A1393,Location!$A:$J,8,FALSE)</f>
        <v>Haïti</v>
      </c>
      <c r="M1393" s="21" t="str">
        <f>IFERROR(VLOOKUP(L1393,Setup_Team!$B:$C,2,FALSE), "TDB")</f>
        <v>HTI</v>
      </c>
      <c r="N1393" s="21" t="str">
        <f>VLOOKUP($A1393,Location!$A:$J,9,FALSE)</f>
        <v>Atlanta</v>
      </c>
      <c r="O1393" s="21" t="str">
        <f>VLOOKUP($A1393,Location!$A:$J,10,FALSE)</f>
        <v>Mercedes-Benz Stadium</v>
      </c>
      <c r="P1393" s="27">
        <v>1</v>
      </c>
      <c r="Q1393" s="27">
        <v>0</v>
      </c>
      <c r="R1393" s="27" t="str">
        <f t="shared" si="127"/>
        <v>1-0</v>
      </c>
      <c r="S1393" s="21">
        <v>0</v>
      </c>
      <c r="T1393" s="20">
        <f>VLOOKUP($A1393,Database!$A:$Y,10,FALSE)</f>
        <v>29</v>
      </c>
      <c r="U1393" s="20">
        <f>VLOOKUP($A1393,Database!$A:$Y,11,FALSE)</f>
        <v>159</v>
      </c>
      <c r="V1393" s="20">
        <f>VLOOKUP($A1393,Database!$A:$Y,12,FALSE)</f>
        <v>187</v>
      </c>
      <c r="W1393" s="20" t="str">
        <f>VLOOKUP(A1393,Database!A:M,13,FALSE)</f>
        <v>Terminé</v>
      </c>
      <c r="X1393" s="20">
        <f>VLOOKUP($A1393,Database!$A:$Y,20,FALSE)</f>
        <v>4</v>
      </c>
      <c r="Y1393" s="20">
        <f>VLOOKUP($A1393,Database!$A:$Y,21,FALSE)</f>
        <v>2</v>
      </c>
      <c r="Z1393" s="20">
        <f t="shared" si="126"/>
        <v>0</v>
      </c>
      <c r="AA1393" s="20">
        <f t="shared" si="128"/>
        <v>1</v>
      </c>
      <c r="AB1393" s="20">
        <f t="shared" ca="1" si="129"/>
        <v>29</v>
      </c>
      <c r="AC1393" s="20">
        <f t="shared" ca="1" si="130"/>
        <v>0</v>
      </c>
      <c r="AD1393" s="20" t="str">
        <f ca="1">IF(AC1393=0,"",IF(OR(ISBLANK(P1393),ISBLANK(Q1393)),"",IF(ISBLANK(VLOOKUP(A1393,Database!A:AA,22,FALSE)),"",VLOOKUP(A1393,Database!A:AA,22,FALSE))))</f>
        <v/>
      </c>
      <c r="AE1393" s="20">
        <f ca="1">IFERROR(
   IF(
     OR(ISBLANK(P1393),ISBLANK(Q1393)),
     "",
     IF(
       AND(AB1393&lt;&gt;"",OR(W1393="Terminé",W1393="En cours")),
       VLOOKUP(AD1393,Setup_ScoreExactBonus!A:D,4,FALSE),
       0
     )),
  0)</f>
        <v>0</v>
      </c>
      <c r="AF1393" s="21">
        <f t="shared" ca="1" si="131"/>
        <v>29</v>
      </c>
      <c r="AG1393" s="21">
        <f ca="1">SUMIFS(AF$2:AF1393,D$2:D1393,D1393)</f>
        <v>1937</v>
      </c>
    </row>
    <row r="1394" spans="1:33" hidden="1" x14ac:dyDescent="0.35">
      <c r="A1394" s="21">
        <f>IF(ISBLANK(B1394),"",COUNTIF(B$2:B1394,B1394))-1</f>
        <v>51</v>
      </c>
      <c r="B1394" s="27">
        <v>16</v>
      </c>
      <c r="C1394" s="10">
        <f>VLOOKUP($A1394+IF($A1394=0,1,0),Database!$A:$Y,7,FALSE)</f>
        <v>46198</v>
      </c>
      <c r="D1394" s="21" t="str">
        <f>VLOOKUP(Pronostics!$B1394,Setup_MPP!$A:$G,3,FALSE)</f>
        <v>RomaLaura</v>
      </c>
      <c r="E1394" s="21" t="str">
        <f>VLOOKUP(Pronostics!$B1394,Setup_MPP!$A:$G,2,FALSE)</f>
        <v>Laura GIULIANO</v>
      </c>
      <c r="F1394" s="21" t="str">
        <f>VLOOKUP($B1394,Setup_MPP!$A:$E,4,FALSE)</f>
        <v>#86A4FE</v>
      </c>
      <c r="G1394" s="21" t="str">
        <f>VLOOKUP($B1394,Setup_MPP!$A:$E,5,FALSE)</f>
        <v>#3769FF</v>
      </c>
      <c r="H1394" s="21" t="str">
        <f>IFERROR(IF(AND(A1394&gt;=1,A1394&lt;=104),VLOOKUP($A1394,Location!$A:$J,6,FALSE),IF(A1394=0,"Avant l'ouverture",IF(OR(A1394=105,A1394=106),"Bonus"))),"")</f>
        <v>Tour 3</v>
      </c>
      <c r="I1394" s="21" t="str">
        <f>IF(LEFT(H1394,4)="Tour",VLOOKUP(A1394,Database!$A:$C,3,FALSE),"")</f>
        <v>C</v>
      </c>
      <c r="J1394" s="21" t="str">
        <f>VLOOKUP($A1394,Location!$A:$J,7,FALSE)</f>
        <v>Maroc</v>
      </c>
      <c r="K1394" s="21" t="str">
        <f>IFERROR(VLOOKUP(J1394,Setup_Team!$B:$C,2,FALSE), "TDB")</f>
        <v>MAR</v>
      </c>
      <c r="L1394" s="21" t="str">
        <f>VLOOKUP($A1394,Location!$A:$J,8,FALSE)</f>
        <v>Haïti</v>
      </c>
      <c r="M1394" s="21" t="str">
        <f>IFERROR(VLOOKUP(L1394,Setup_Team!$B:$C,2,FALSE), "TDB")</f>
        <v>HTI</v>
      </c>
      <c r="N1394" s="21" t="str">
        <f>VLOOKUP($A1394,Location!$A:$J,9,FALSE)</f>
        <v>Atlanta</v>
      </c>
      <c r="O1394" s="21" t="str">
        <f>VLOOKUP($A1394,Location!$A:$J,10,FALSE)</f>
        <v>Mercedes-Benz Stadium</v>
      </c>
      <c r="P1394" s="27">
        <v>1</v>
      </c>
      <c r="Q1394" s="27">
        <v>0</v>
      </c>
      <c r="R1394" s="27" t="str">
        <f t="shared" si="127"/>
        <v>1-0</v>
      </c>
      <c r="S1394" s="21">
        <v>0</v>
      </c>
      <c r="T1394" s="20">
        <f>VLOOKUP($A1394,Database!$A:$Y,10,FALSE)</f>
        <v>29</v>
      </c>
      <c r="U1394" s="20">
        <f>VLOOKUP($A1394,Database!$A:$Y,11,FALSE)</f>
        <v>159</v>
      </c>
      <c r="V1394" s="20">
        <f>VLOOKUP($A1394,Database!$A:$Y,12,FALSE)</f>
        <v>187</v>
      </c>
      <c r="W1394" s="20" t="str">
        <f>VLOOKUP(A1394,Database!A:M,13,FALSE)</f>
        <v>Terminé</v>
      </c>
      <c r="X1394" s="20">
        <f>VLOOKUP($A1394,Database!$A:$Y,20,FALSE)</f>
        <v>4</v>
      </c>
      <c r="Y1394" s="20">
        <f>VLOOKUP($A1394,Database!$A:$Y,21,FALSE)</f>
        <v>2</v>
      </c>
      <c r="Z1394" s="20">
        <f t="shared" si="126"/>
        <v>0</v>
      </c>
      <c r="AA1394" s="20">
        <f t="shared" si="128"/>
        <v>1</v>
      </c>
      <c r="AB1394" s="20">
        <f t="shared" ca="1" si="129"/>
        <v>29</v>
      </c>
      <c r="AC1394" s="20">
        <f t="shared" ca="1" si="130"/>
        <v>0</v>
      </c>
      <c r="AD1394" s="20" t="str">
        <f ca="1">IF(AC1394=0,"",IF(OR(ISBLANK(P1394),ISBLANK(Q1394)),"",IF(ISBLANK(VLOOKUP(A1394,Database!A:AA,22,FALSE)),"",VLOOKUP(A1394,Database!A:AA,22,FALSE))))</f>
        <v/>
      </c>
      <c r="AE1394" s="20">
        <f ca="1">IFERROR(
   IF(
     OR(ISBLANK(P1394),ISBLANK(Q1394)),
     "",
     IF(
       AND(AB1394&lt;&gt;"",OR(W1394="Terminé",W1394="En cours")),
       VLOOKUP(AD1394,Setup_ScoreExactBonus!A:D,4,FALSE),
       0
     )),
  0)</f>
        <v>0</v>
      </c>
      <c r="AF1394" s="21">
        <f t="shared" ca="1" si="131"/>
        <v>29</v>
      </c>
      <c r="AG1394" s="21">
        <f ca="1">SUMIFS(AF$2:AF1394,D$2:D1394,D1394)</f>
        <v>1571</v>
      </c>
    </row>
    <row r="1395" spans="1:33" hidden="1" x14ac:dyDescent="0.35">
      <c r="A1395" s="21">
        <f>IF(ISBLANK(B1395),"",COUNTIF(B$2:B1395,B1395))-1</f>
        <v>51</v>
      </c>
      <c r="B1395" s="27">
        <v>17</v>
      </c>
      <c r="C1395" s="10">
        <f>VLOOKUP($A1395+IF($A1395=0,1,0),Database!$A:$Y,7,FALSE)</f>
        <v>46198</v>
      </c>
      <c r="D1395" s="21" t="str">
        <f>VLOOKUP(Pronostics!$B1395,Setup_MPP!$A:$G,3,FALSE)</f>
        <v>Julien_cri</v>
      </c>
      <c r="E1395" s="21" t="str">
        <f>VLOOKUP(Pronostics!$B1395,Setup_MPP!$A:$G,2,FALSE)</f>
        <v>Julien CRIMOTEL</v>
      </c>
      <c r="F1395" s="21" t="str">
        <f>VLOOKUP($B1395,Setup_MPP!$A:$E,4,FALSE)</f>
        <v>#FFB0B0</v>
      </c>
      <c r="G1395" s="21" t="str">
        <f>VLOOKUP($B1395,Setup_MPP!$A:$E,5,FALSE)</f>
        <v>#F25757</v>
      </c>
      <c r="H1395" s="21" t="str">
        <f>IFERROR(IF(AND(A1395&gt;=1,A1395&lt;=104),VLOOKUP($A1395,Location!$A:$J,6,FALSE),IF(A1395=0,"Avant l'ouverture",IF(OR(A1395=105,A1395=106),"Bonus"))),"")</f>
        <v>Tour 3</v>
      </c>
      <c r="I1395" s="21" t="str">
        <f>IF(LEFT(H1395,4)="Tour",VLOOKUP(A1395,Database!$A:$C,3,FALSE),"")</f>
        <v>C</v>
      </c>
      <c r="J1395" s="21" t="str">
        <f>VLOOKUP($A1395,Location!$A:$J,7,FALSE)</f>
        <v>Maroc</v>
      </c>
      <c r="K1395" s="21" t="str">
        <f>IFERROR(VLOOKUP(J1395,Setup_Team!$B:$C,2,FALSE), "TDB")</f>
        <v>MAR</v>
      </c>
      <c r="L1395" s="21" t="str">
        <f>VLOOKUP($A1395,Location!$A:$J,8,FALSE)</f>
        <v>Haïti</v>
      </c>
      <c r="M1395" s="21" t="str">
        <f>IFERROR(VLOOKUP(L1395,Setup_Team!$B:$C,2,FALSE), "TDB")</f>
        <v>HTI</v>
      </c>
      <c r="N1395" s="21" t="str">
        <f>VLOOKUP($A1395,Location!$A:$J,9,FALSE)</f>
        <v>Atlanta</v>
      </c>
      <c r="O1395" s="21" t="str">
        <f>VLOOKUP($A1395,Location!$A:$J,10,FALSE)</f>
        <v>Mercedes-Benz Stadium</v>
      </c>
      <c r="P1395" s="27">
        <v>4</v>
      </c>
      <c r="Q1395" s="27">
        <v>0</v>
      </c>
      <c r="R1395" s="27" t="str">
        <f t="shared" si="127"/>
        <v>4-0</v>
      </c>
      <c r="S1395" s="21">
        <v>0</v>
      </c>
      <c r="T1395" s="20">
        <f>VLOOKUP($A1395,Database!$A:$Y,10,FALSE)</f>
        <v>29</v>
      </c>
      <c r="U1395" s="20">
        <f>VLOOKUP($A1395,Database!$A:$Y,11,FALSE)</f>
        <v>159</v>
      </c>
      <c r="V1395" s="20">
        <f>VLOOKUP($A1395,Database!$A:$Y,12,FALSE)</f>
        <v>187</v>
      </c>
      <c r="W1395" s="20" t="str">
        <f>VLOOKUP(A1395,Database!A:M,13,FALSE)</f>
        <v>Terminé</v>
      </c>
      <c r="X1395" s="20">
        <f>VLOOKUP($A1395,Database!$A:$Y,20,FALSE)</f>
        <v>4</v>
      </c>
      <c r="Y1395" s="20">
        <f>VLOOKUP($A1395,Database!$A:$Y,21,FALSE)</f>
        <v>2</v>
      </c>
      <c r="Z1395" s="20">
        <f t="shared" si="126"/>
        <v>0</v>
      </c>
      <c r="AA1395" s="20">
        <f t="shared" si="128"/>
        <v>1</v>
      </c>
      <c r="AB1395" s="20">
        <f t="shared" ca="1" si="129"/>
        <v>29</v>
      </c>
      <c r="AC1395" s="20">
        <f t="shared" ca="1" si="130"/>
        <v>0</v>
      </c>
      <c r="AD1395" s="20" t="str">
        <f ca="1">IF(AC1395=0,"",IF(OR(ISBLANK(P1395),ISBLANK(Q1395)),"",IF(ISBLANK(VLOOKUP(A1395,Database!A:AA,22,FALSE)),"",VLOOKUP(A1395,Database!A:AA,22,FALSE))))</f>
        <v/>
      </c>
      <c r="AE1395" s="20">
        <f ca="1">IFERROR(
   IF(
     OR(ISBLANK(P1395),ISBLANK(Q1395)),
     "",
     IF(
       AND(AB1395&lt;&gt;"",OR(W1395="Terminé",W1395="En cours")),
       VLOOKUP(AD1395,Setup_ScoreExactBonus!A:D,4,FALSE),
       0
     )),
  0)</f>
        <v>0</v>
      </c>
      <c r="AF1395" s="21">
        <f t="shared" ca="1" si="131"/>
        <v>29</v>
      </c>
      <c r="AG1395" s="21">
        <f ca="1">SUMIFS(AF$2:AF1395,D$2:D1395,D1395)</f>
        <v>1701</v>
      </c>
    </row>
    <row r="1396" spans="1:33" hidden="1" x14ac:dyDescent="0.35">
      <c r="A1396" s="21">
        <f>IF(ISBLANK(B1396),"",COUNTIF(B$2:B1396,B1396))-1</f>
        <v>51</v>
      </c>
      <c r="B1396" s="27">
        <v>18</v>
      </c>
      <c r="C1396" s="10">
        <f>VLOOKUP($A1396+IF($A1396=0,1,0),Database!$A:$Y,7,FALSE)</f>
        <v>46198</v>
      </c>
      <c r="D1396" s="21" t="str">
        <f>VLOOKUP(Pronostics!$B1396,Setup_MPP!$A:$G,3,FALSE)</f>
        <v>Cartone</v>
      </c>
      <c r="E1396" s="21" t="str">
        <f>VLOOKUP(Pronostics!$B1396,Setup_MPP!$A:$G,2,FALSE)</f>
        <v>Quentin CARTON</v>
      </c>
      <c r="F1396" s="21" t="str">
        <f>VLOOKUP($B1396,Setup_MPP!$A:$E,4,FALSE)</f>
        <v>#F0BC42</v>
      </c>
      <c r="G1396" s="21" t="str">
        <f>VLOOKUP($B1396,Setup_MPP!$A:$E,5,FALSE)</f>
        <v>#8E1F2F</v>
      </c>
      <c r="H1396" s="21" t="str">
        <f>IFERROR(IF(AND(A1396&gt;=1,A1396&lt;=104),VLOOKUP($A1396,Location!$A:$J,6,FALSE),IF(A1396=0,"Avant l'ouverture",IF(OR(A1396=105,A1396=106),"Bonus"))),"")</f>
        <v>Tour 3</v>
      </c>
      <c r="I1396" s="21" t="str">
        <f>IF(LEFT(H1396,4)="Tour",VLOOKUP(A1396,Database!$A:$C,3,FALSE),"")</f>
        <v>C</v>
      </c>
      <c r="J1396" s="21" t="str">
        <f>VLOOKUP($A1396,Location!$A:$J,7,FALSE)</f>
        <v>Maroc</v>
      </c>
      <c r="K1396" s="21" t="str">
        <f>IFERROR(VLOOKUP(J1396,Setup_Team!$B:$C,2,FALSE), "TDB")</f>
        <v>MAR</v>
      </c>
      <c r="L1396" s="21" t="str">
        <f>VLOOKUP($A1396,Location!$A:$J,8,FALSE)</f>
        <v>Haïti</v>
      </c>
      <c r="M1396" s="21" t="str">
        <f>IFERROR(VLOOKUP(L1396,Setup_Team!$B:$C,2,FALSE), "TDB")</f>
        <v>HTI</v>
      </c>
      <c r="N1396" s="21" t="str">
        <f>VLOOKUP($A1396,Location!$A:$J,9,FALSE)</f>
        <v>Atlanta</v>
      </c>
      <c r="O1396" s="21" t="str">
        <f>VLOOKUP($A1396,Location!$A:$J,10,FALSE)</f>
        <v>Mercedes-Benz Stadium</v>
      </c>
      <c r="P1396" s="27">
        <v>4</v>
      </c>
      <c r="Q1396" s="27">
        <v>0</v>
      </c>
      <c r="R1396" s="27" t="str">
        <f t="shared" si="127"/>
        <v>4-0</v>
      </c>
      <c r="S1396" s="21">
        <v>0</v>
      </c>
      <c r="T1396" s="20">
        <f>VLOOKUP($A1396,Database!$A:$Y,10,FALSE)</f>
        <v>29</v>
      </c>
      <c r="U1396" s="20">
        <f>VLOOKUP($A1396,Database!$A:$Y,11,FALSE)</f>
        <v>159</v>
      </c>
      <c r="V1396" s="20">
        <f>VLOOKUP($A1396,Database!$A:$Y,12,FALSE)</f>
        <v>187</v>
      </c>
      <c r="W1396" s="20" t="str">
        <f>VLOOKUP(A1396,Database!A:M,13,FALSE)</f>
        <v>Terminé</v>
      </c>
      <c r="X1396" s="20">
        <f>VLOOKUP($A1396,Database!$A:$Y,20,FALSE)</f>
        <v>4</v>
      </c>
      <c r="Y1396" s="20">
        <f>VLOOKUP($A1396,Database!$A:$Y,21,FALSE)</f>
        <v>2</v>
      </c>
      <c r="Z1396" s="20">
        <f t="shared" si="126"/>
        <v>0</v>
      </c>
      <c r="AA1396" s="20">
        <f t="shared" si="128"/>
        <v>1</v>
      </c>
      <c r="AB1396" s="20">
        <f t="shared" ca="1" si="129"/>
        <v>29</v>
      </c>
      <c r="AC1396" s="20">
        <f t="shared" ca="1" si="130"/>
        <v>0</v>
      </c>
      <c r="AD1396" s="20" t="str">
        <f ca="1">IF(AC1396=0,"",IF(OR(ISBLANK(P1396),ISBLANK(Q1396)),"",IF(ISBLANK(VLOOKUP(A1396,Database!A:AA,22,FALSE)),"",VLOOKUP(A1396,Database!A:AA,22,FALSE))))</f>
        <v/>
      </c>
      <c r="AE1396" s="20">
        <f ca="1">IFERROR(
   IF(
     OR(ISBLANK(P1396),ISBLANK(Q1396)),
     "",
     IF(
       AND(AB1396&lt;&gt;"",OR(W1396="Terminé",W1396="En cours")),
       VLOOKUP(AD1396,Setup_ScoreExactBonus!A:D,4,FALSE),
       0
     )),
  0)</f>
        <v>0</v>
      </c>
      <c r="AF1396" s="21">
        <f t="shared" ca="1" si="131"/>
        <v>29</v>
      </c>
      <c r="AG1396" s="21">
        <f ca="1">SUMIFS(AF$2:AF1396,D$2:D1396,D1396)</f>
        <v>1939</v>
      </c>
    </row>
    <row r="1397" spans="1:33" hidden="1" x14ac:dyDescent="0.35">
      <c r="A1397" s="21">
        <f>IF(ISBLANK(B1397),"",COUNTIF(B$2:B1397,B1397))-1</f>
        <v>51</v>
      </c>
      <c r="B1397" s="27">
        <v>19</v>
      </c>
      <c r="C1397" s="10">
        <f>VLOOKUP($A1397+IF($A1397=0,1,0),Database!$A:$Y,7,FALSE)</f>
        <v>46198</v>
      </c>
      <c r="D1397" s="21" t="str">
        <f>VLOOKUP(Pronostics!$B1397,Setup_MPP!$A:$G,3,FALSE)</f>
        <v>YramVi</v>
      </c>
      <c r="E1397" s="21" t="str">
        <f>VLOOKUP(Pronostics!$B1397,Setup_MPP!$A:$G,2,FALSE)</f>
        <v>Eyram TETSHIE</v>
      </c>
      <c r="F1397" s="21" t="str">
        <f>VLOOKUP($B1397,Setup_MPP!$A:$E,4,FALSE)</f>
        <v>#E8B28F</v>
      </c>
      <c r="G1397" s="21" t="str">
        <f>VLOOKUP($B1397,Setup_MPP!$A:$E,5,FALSE)</f>
        <v>#E65568</v>
      </c>
      <c r="H1397" s="21" t="str">
        <f>IFERROR(IF(AND(A1397&gt;=1,A1397&lt;=104),VLOOKUP($A1397,Location!$A:$J,6,FALSE),IF(A1397=0,"Avant l'ouverture",IF(OR(A1397=105,A1397=106),"Bonus"))),"")</f>
        <v>Tour 3</v>
      </c>
      <c r="I1397" s="21" t="str">
        <f>IF(LEFT(H1397,4)="Tour",VLOOKUP(A1397,Database!$A:$C,3,FALSE),"")</f>
        <v>C</v>
      </c>
      <c r="J1397" s="21" t="str">
        <f>VLOOKUP($A1397,Location!$A:$J,7,FALSE)</f>
        <v>Maroc</v>
      </c>
      <c r="K1397" s="21" t="str">
        <f>IFERROR(VLOOKUP(J1397,Setup_Team!$B:$C,2,FALSE), "TDB")</f>
        <v>MAR</v>
      </c>
      <c r="L1397" s="21" t="str">
        <f>VLOOKUP($A1397,Location!$A:$J,8,FALSE)</f>
        <v>Haïti</v>
      </c>
      <c r="M1397" s="21" t="str">
        <f>IFERROR(VLOOKUP(L1397,Setup_Team!$B:$C,2,FALSE), "TDB")</f>
        <v>HTI</v>
      </c>
      <c r="N1397" s="21" t="str">
        <f>VLOOKUP($A1397,Location!$A:$J,9,FALSE)</f>
        <v>Atlanta</v>
      </c>
      <c r="O1397" s="21" t="str">
        <f>VLOOKUP($A1397,Location!$A:$J,10,FALSE)</f>
        <v>Mercedes-Benz Stadium</v>
      </c>
      <c r="P1397" s="27">
        <v>3</v>
      </c>
      <c r="Q1397" s="27">
        <v>0</v>
      </c>
      <c r="R1397" s="27" t="str">
        <f t="shared" si="127"/>
        <v>3-0</v>
      </c>
      <c r="S1397" s="21">
        <v>0</v>
      </c>
      <c r="T1397" s="20">
        <f>VLOOKUP($A1397,Database!$A:$Y,10,FALSE)</f>
        <v>29</v>
      </c>
      <c r="U1397" s="20">
        <f>VLOOKUP($A1397,Database!$A:$Y,11,FALSE)</f>
        <v>159</v>
      </c>
      <c r="V1397" s="20">
        <f>VLOOKUP($A1397,Database!$A:$Y,12,FALSE)</f>
        <v>187</v>
      </c>
      <c r="W1397" s="20" t="str">
        <f>VLOOKUP(A1397,Database!A:M,13,FALSE)</f>
        <v>Terminé</v>
      </c>
      <c r="X1397" s="20">
        <f>VLOOKUP($A1397,Database!$A:$Y,20,FALSE)</f>
        <v>4</v>
      </c>
      <c r="Y1397" s="20">
        <f>VLOOKUP($A1397,Database!$A:$Y,21,FALSE)</f>
        <v>2</v>
      </c>
      <c r="Z1397" s="20">
        <f t="shared" si="126"/>
        <v>0</v>
      </c>
      <c r="AA1397" s="20">
        <f t="shared" si="128"/>
        <v>1</v>
      </c>
      <c r="AB1397" s="20">
        <f t="shared" ca="1" si="129"/>
        <v>29</v>
      </c>
      <c r="AC1397" s="20">
        <f t="shared" ca="1" si="130"/>
        <v>0</v>
      </c>
      <c r="AD1397" s="20" t="str">
        <f ca="1">IF(AC1397=0,"",IF(OR(ISBLANK(P1397),ISBLANK(Q1397)),"",IF(ISBLANK(VLOOKUP(A1397,Database!A:AA,22,FALSE)),"",VLOOKUP(A1397,Database!A:AA,22,FALSE))))</f>
        <v/>
      </c>
      <c r="AE1397" s="20">
        <f ca="1">IFERROR(
   IF(
     OR(ISBLANK(P1397),ISBLANK(Q1397)),
     "",
     IF(
       AND(AB1397&lt;&gt;"",OR(W1397="Terminé",W1397="En cours")),
       VLOOKUP(AD1397,Setup_ScoreExactBonus!A:D,4,FALSE),
       0
     )),
  0)</f>
        <v>0</v>
      </c>
      <c r="AF1397" s="21">
        <f t="shared" ca="1" si="131"/>
        <v>29</v>
      </c>
      <c r="AG1397" s="21">
        <f ca="1">SUMIFS(AF$2:AF1397,D$2:D1397,D1397)</f>
        <v>1703</v>
      </c>
    </row>
    <row r="1398" spans="1:33" hidden="1" x14ac:dyDescent="0.35">
      <c r="A1398" s="21">
        <f>IF(ISBLANK(B1398),"",COUNTIF(B$2:B1398,B1398))-1</f>
        <v>51</v>
      </c>
      <c r="B1398" s="27">
        <v>20</v>
      </c>
      <c r="C1398" s="10">
        <f>VLOOKUP($A1398+IF($A1398=0,1,0),Database!$A:$Y,7,FALSE)</f>
        <v>46198</v>
      </c>
      <c r="D1398" s="21" t="str">
        <f>VLOOKUP(Pronostics!$B1398,Setup_MPP!$A:$G,3,FALSE)</f>
        <v>Anis_MaFihache</v>
      </c>
      <c r="E1398" s="21" t="str">
        <f>VLOOKUP(Pronostics!$B1398,Setup_MPP!$A:$G,2,FALSE)</f>
        <v>Anis LEBIK</v>
      </c>
      <c r="F1398" s="21" t="str">
        <f>VLOOKUP($B1398,Setup_MPP!$A:$E,4,FALSE)</f>
        <v>#60DC8C</v>
      </c>
      <c r="G1398" s="21" t="str">
        <f>VLOOKUP($B1398,Setup_MPP!$A:$E,5,FALSE)</f>
        <v>#22A34F</v>
      </c>
      <c r="H1398" s="21" t="str">
        <f>IFERROR(IF(AND(A1398&gt;=1,A1398&lt;=104),VLOOKUP($A1398,Location!$A:$J,6,FALSE),IF(A1398=0,"Avant l'ouverture",IF(OR(A1398=105,A1398=106),"Bonus"))),"")</f>
        <v>Tour 3</v>
      </c>
      <c r="I1398" s="21" t="str">
        <f>IF(LEFT(H1398,4)="Tour",VLOOKUP(A1398,Database!$A:$C,3,FALSE),"")</f>
        <v>C</v>
      </c>
      <c r="J1398" s="21" t="str">
        <f>VLOOKUP($A1398,Location!$A:$J,7,FALSE)</f>
        <v>Maroc</v>
      </c>
      <c r="K1398" s="21" t="str">
        <f>IFERROR(VLOOKUP(J1398,Setup_Team!$B:$C,2,FALSE), "TDB")</f>
        <v>MAR</v>
      </c>
      <c r="L1398" s="21" t="str">
        <f>VLOOKUP($A1398,Location!$A:$J,8,FALSE)</f>
        <v>Haïti</v>
      </c>
      <c r="M1398" s="21" t="str">
        <f>IFERROR(VLOOKUP(L1398,Setup_Team!$B:$C,2,FALSE), "TDB")</f>
        <v>HTI</v>
      </c>
      <c r="N1398" s="21" t="str">
        <f>VLOOKUP($A1398,Location!$A:$J,9,FALSE)</f>
        <v>Atlanta</v>
      </c>
      <c r="O1398" s="21" t="str">
        <f>VLOOKUP($A1398,Location!$A:$J,10,FALSE)</f>
        <v>Mercedes-Benz Stadium</v>
      </c>
      <c r="P1398" s="27">
        <v>2</v>
      </c>
      <c r="Q1398" s="27">
        <v>0</v>
      </c>
      <c r="R1398" s="27" t="str">
        <f t="shared" si="127"/>
        <v>2-0</v>
      </c>
      <c r="S1398" s="21">
        <v>0</v>
      </c>
      <c r="T1398" s="20">
        <f>VLOOKUP($A1398,Database!$A:$Y,10,FALSE)</f>
        <v>29</v>
      </c>
      <c r="U1398" s="20">
        <f>VLOOKUP($A1398,Database!$A:$Y,11,FALSE)</f>
        <v>159</v>
      </c>
      <c r="V1398" s="20">
        <f>VLOOKUP($A1398,Database!$A:$Y,12,FALSE)</f>
        <v>187</v>
      </c>
      <c r="W1398" s="20" t="str">
        <f>VLOOKUP(A1398,Database!A:M,13,FALSE)</f>
        <v>Terminé</v>
      </c>
      <c r="X1398" s="20">
        <f>VLOOKUP($A1398,Database!$A:$Y,20,FALSE)</f>
        <v>4</v>
      </c>
      <c r="Y1398" s="20">
        <f>VLOOKUP($A1398,Database!$A:$Y,21,FALSE)</f>
        <v>2</v>
      </c>
      <c r="Z1398" s="20">
        <f t="shared" si="126"/>
        <v>0</v>
      </c>
      <c r="AA1398" s="20">
        <f t="shared" si="128"/>
        <v>1</v>
      </c>
      <c r="AB1398" s="20">
        <f t="shared" ca="1" si="129"/>
        <v>29</v>
      </c>
      <c r="AC1398" s="20">
        <f t="shared" ca="1" si="130"/>
        <v>0</v>
      </c>
      <c r="AD1398" s="20" t="str">
        <f ca="1">IF(AC1398=0,"",IF(OR(ISBLANK(P1398),ISBLANK(Q1398)),"",IF(ISBLANK(VLOOKUP(A1398,Database!A:AA,22,FALSE)),"",VLOOKUP(A1398,Database!A:AA,22,FALSE))))</f>
        <v/>
      </c>
      <c r="AE1398" s="20">
        <f ca="1">IFERROR(
   IF(
     OR(ISBLANK(P1398),ISBLANK(Q1398)),
     "",
     IF(
       AND(AB1398&lt;&gt;"",OR(W1398="Terminé",W1398="En cours")),
       VLOOKUP(AD1398,Setup_ScoreExactBonus!A:D,4,FALSE),
       0
     )),
  0)</f>
        <v>0</v>
      </c>
      <c r="AF1398" s="21">
        <f t="shared" ca="1" si="131"/>
        <v>29</v>
      </c>
      <c r="AG1398" s="21">
        <f ca="1">SUMIFS(AF$2:AF1398,D$2:D1398,D1398)</f>
        <v>1993</v>
      </c>
    </row>
    <row r="1399" spans="1:33" hidden="1" x14ac:dyDescent="0.35">
      <c r="A1399" s="21">
        <f>IF(ISBLANK(B1399),"",COUNTIF(B$2:B1399,B1399))-1</f>
        <v>51</v>
      </c>
      <c r="B1399" s="27">
        <v>21</v>
      </c>
      <c r="C1399" s="10">
        <f>VLOOKUP($A1399+IF($A1399=0,1,0),Database!$A:$Y,7,FALSE)</f>
        <v>46198</v>
      </c>
      <c r="D1399" s="21" t="str">
        <f>VLOOKUP(Pronostics!$B1399,Setup_MPP!$A:$G,3,FALSE)</f>
        <v>JUJULABOSS13</v>
      </c>
      <c r="E1399" s="21" t="str">
        <f>VLOOKUP(Pronostics!$B1399,Setup_MPP!$A:$G,2,FALSE)</f>
        <v>Julia BOUANAN</v>
      </c>
      <c r="F1399" s="21" t="str">
        <f>VLOOKUP($B1399,Setup_MPP!$A:$E,4,FALSE)</f>
        <v>#2FAEE0</v>
      </c>
      <c r="G1399" s="21" t="str">
        <f>VLOOKUP($B1399,Setup_MPP!$A:$E,5,FALSE)</f>
        <v>#BEA064</v>
      </c>
      <c r="H1399" s="21" t="str">
        <f>IFERROR(IF(AND(A1399&gt;=1,A1399&lt;=104),VLOOKUP($A1399,Location!$A:$J,6,FALSE),IF(A1399=0,"Avant l'ouverture",IF(OR(A1399=105,A1399=106),"Bonus"))),"")</f>
        <v>Tour 3</v>
      </c>
      <c r="I1399" s="21" t="str">
        <f>IF(LEFT(H1399,4)="Tour",VLOOKUP(A1399,Database!$A:$C,3,FALSE),"")</f>
        <v>C</v>
      </c>
      <c r="J1399" s="21" t="str">
        <f>VLOOKUP($A1399,Location!$A:$J,7,FALSE)</f>
        <v>Maroc</v>
      </c>
      <c r="K1399" s="21" t="str">
        <f>IFERROR(VLOOKUP(J1399,Setup_Team!$B:$C,2,FALSE), "TDB")</f>
        <v>MAR</v>
      </c>
      <c r="L1399" s="21" t="str">
        <f>VLOOKUP($A1399,Location!$A:$J,8,FALSE)</f>
        <v>Haïti</v>
      </c>
      <c r="M1399" s="21" t="str">
        <f>IFERROR(VLOOKUP(L1399,Setup_Team!$B:$C,2,FALSE), "TDB")</f>
        <v>HTI</v>
      </c>
      <c r="N1399" s="21" t="str">
        <f>VLOOKUP($A1399,Location!$A:$J,9,FALSE)</f>
        <v>Atlanta</v>
      </c>
      <c r="O1399" s="21" t="str">
        <f>VLOOKUP($A1399,Location!$A:$J,10,FALSE)</f>
        <v>Mercedes-Benz Stadium</v>
      </c>
      <c r="P1399" s="27"/>
      <c r="Q1399" s="27"/>
      <c r="R1399" s="27" t="str">
        <f t="shared" si="127"/>
        <v>0-0</v>
      </c>
      <c r="S1399" s="21">
        <v>0</v>
      </c>
      <c r="T1399" s="20">
        <f>VLOOKUP($A1399,Database!$A:$Y,10,FALSE)</f>
        <v>29</v>
      </c>
      <c r="U1399" s="20">
        <f>VLOOKUP($A1399,Database!$A:$Y,11,FALSE)</f>
        <v>159</v>
      </c>
      <c r="V1399" s="20">
        <f>VLOOKUP($A1399,Database!$A:$Y,12,FALSE)</f>
        <v>187</v>
      </c>
      <c r="W1399" s="20" t="str">
        <f>VLOOKUP(A1399,Database!A:M,13,FALSE)</f>
        <v>Terminé</v>
      </c>
      <c r="X1399" s="20">
        <f>VLOOKUP($A1399,Database!$A:$Y,20,FALSE)</f>
        <v>4</v>
      </c>
      <c r="Y1399" s="20">
        <f>VLOOKUP($A1399,Database!$A:$Y,21,FALSE)</f>
        <v>2</v>
      </c>
      <c r="Z1399" s="20">
        <f t="shared" si="126"/>
        <v>1</v>
      </c>
      <c r="AA1399" s="20" t="str">
        <f t="shared" si="128"/>
        <v/>
      </c>
      <c r="AB1399" s="20">
        <f t="shared" ca="1" si="129"/>
        <v>0</v>
      </c>
      <c r="AC1399" s="20">
        <f t="shared" ca="1" si="130"/>
        <v>0</v>
      </c>
      <c r="AD1399" s="20" t="str">
        <f ca="1">IF(AC1399=0,"",IF(OR(ISBLANK(P1399),ISBLANK(Q1399)),"",IF(ISBLANK(VLOOKUP(A1399,Database!A:AA,22,FALSE)),"",VLOOKUP(A1399,Database!A:AA,22,FALSE))))</f>
        <v/>
      </c>
      <c r="AE1399" s="20" t="str">
        <f>IFERROR(
   IF(
     OR(ISBLANK(P1399),ISBLANK(Q1399)),
     "",
     IF(
       AND(AB1399&lt;&gt;"",OR(W1399="Terminé",W1399="En cours")),
       VLOOKUP(AD1399,Setup_ScoreExactBonus!A:D,4,FALSE),
       0
     )),
  0)</f>
        <v/>
      </c>
      <c r="AF1399" s="21">
        <f t="shared" si="131"/>
        <v>0</v>
      </c>
      <c r="AG1399" s="21">
        <f ca="1">SUMIFS(AF$2:AF1399,D$2:D1399,D1399)</f>
        <v>1665</v>
      </c>
    </row>
    <row r="1400" spans="1:33" hidden="1" x14ac:dyDescent="0.35">
      <c r="A1400" s="21">
        <f>IF(ISBLANK(B1400),"",COUNTIF(B$2:B1400,B1400))-1</f>
        <v>51</v>
      </c>
      <c r="B1400" s="27">
        <v>22</v>
      </c>
      <c r="C1400" s="10">
        <f>VLOOKUP($A1400+IF($A1400=0,1,0),Database!$A:$Y,7,FALSE)</f>
        <v>46198</v>
      </c>
      <c r="D1400" s="21" t="str">
        <f>VLOOKUP(Pronostics!$B1400,Setup_MPP!$A:$G,3,FALSE)</f>
        <v>Jujumsrd</v>
      </c>
      <c r="E1400" s="21" t="str">
        <f>VLOOKUP(Pronostics!$B1400,Setup_MPP!$A:$G,2,FALSE)</f>
        <v>Julie Mansard</v>
      </c>
      <c r="F1400" s="21" t="str">
        <f>VLOOKUP($B1400,Setup_MPP!$A:$E,4,FALSE)</f>
        <v>#41DEF0</v>
      </c>
      <c r="G1400" s="21" t="str">
        <f>VLOOKUP($B1400,Setup_MPP!$A:$E,5,FALSE)</f>
        <v>#0BA6B7</v>
      </c>
      <c r="H1400" s="21" t="str">
        <f>IFERROR(IF(AND(A1400&gt;=1,A1400&lt;=104),VLOOKUP($A1400,Location!$A:$J,6,FALSE),IF(A1400=0,"Avant l'ouverture",IF(OR(A1400=105,A1400=106),"Bonus"))),"")</f>
        <v>Tour 3</v>
      </c>
      <c r="I1400" s="21" t="str">
        <f>IF(LEFT(H1400,4)="Tour",VLOOKUP(A1400,Database!$A:$C,3,FALSE),"")</f>
        <v>C</v>
      </c>
      <c r="J1400" s="21" t="str">
        <f>VLOOKUP($A1400,Location!$A:$J,7,FALSE)</f>
        <v>Maroc</v>
      </c>
      <c r="K1400" s="21" t="str">
        <f>IFERROR(VLOOKUP(J1400,Setup_Team!$B:$C,2,FALSE), "TDB")</f>
        <v>MAR</v>
      </c>
      <c r="L1400" s="21" t="str">
        <f>VLOOKUP($A1400,Location!$A:$J,8,FALSE)</f>
        <v>Haïti</v>
      </c>
      <c r="M1400" s="21" t="str">
        <f>IFERROR(VLOOKUP(L1400,Setup_Team!$B:$C,2,FALSE), "TDB")</f>
        <v>HTI</v>
      </c>
      <c r="N1400" s="21" t="str">
        <f>VLOOKUP($A1400,Location!$A:$J,9,FALSE)</f>
        <v>Atlanta</v>
      </c>
      <c r="O1400" s="21" t="str">
        <f>VLOOKUP($A1400,Location!$A:$J,10,FALSE)</f>
        <v>Mercedes-Benz Stadium</v>
      </c>
      <c r="P1400" s="27">
        <v>1</v>
      </c>
      <c r="Q1400" s="27">
        <v>0</v>
      </c>
      <c r="R1400" s="27" t="str">
        <f t="shared" si="127"/>
        <v>1-0</v>
      </c>
      <c r="S1400" s="21">
        <v>0</v>
      </c>
      <c r="T1400" s="20">
        <f>VLOOKUP($A1400,Database!$A:$Y,10,FALSE)</f>
        <v>29</v>
      </c>
      <c r="U1400" s="20">
        <f>VLOOKUP($A1400,Database!$A:$Y,11,FALSE)</f>
        <v>159</v>
      </c>
      <c r="V1400" s="20">
        <f>VLOOKUP($A1400,Database!$A:$Y,12,FALSE)</f>
        <v>187</v>
      </c>
      <c r="W1400" s="20" t="str">
        <f>VLOOKUP(A1400,Database!A:M,13,FALSE)</f>
        <v>Terminé</v>
      </c>
      <c r="X1400" s="20">
        <f>VLOOKUP($A1400,Database!$A:$Y,20,FALSE)</f>
        <v>4</v>
      </c>
      <c r="Y1400" s="20">
        <f>VLOOKUP($A1400,Database!$A:$Y,21,FALSE)</f>
        <v>2</v>
      </c>
      <c r="Z1400" s="20">
        <f t="shared" si="126"/>
        <v>0</v>
      </c>
      <c r="AA1400" s="20">
        <f t="shared" si="128"/>
        <v>1</v>
      </c>
      <c r="AB1400" s="20">
        <f t="shared" ca="1" si="129"/>
        <v>29</v>
      </c>
      <c r="AC1400" s="20">
        <f t="shared" ca="1" si="130"/>
        <v>0</v>
      </c>
      <c r="AD1400" s="20" t="str">
        <f ca="1">IF(AC1400=0,"",IF(OR(ISBLANK(P1400),ISBLANK(Q1400)),"",IF(ISBLANK(VLOOKUP(A1400,Database!A:AA,22,FALSE)),"",VLOOKUP(A1400,Database!A:AA,22,FALSE))))</f>
        <v/>
      </c>
      <c r="AE1400" s="20">
        <f ca="1">IFERROR(
   IF(
     OR(ISBLANK(P1400),ISBLANK(Q1400)),
     "",
     IF(
       AND(AB1400&lt;&gt;"",OR(W1400="Terminé",W1400="En cours")),
       VLOOKUP(AD1400,Setup_ScoreExactBonus!A:D,4,FALSE),
       0
     )),
  0)</f>
        <v>0</v>
      </c>
      <c r="AF1400" s="21">
        <f t="shared" ca="1" si="131"/>
        <v>29</v>
      </c>
      <c r="AG1400" s="21">
        <f ca="1">SUMIFS(AF$2:AF1400,D$2:D1400,D1400)</f>
        <v>1475</v>
      </c>
    </row>
    <row r="1401" spans="1:33" hidden="1" x14ac:dyDescent="0.35">
      <c r="A1401" s="21">
        <f>IF(ISBLANK(B1401),"",COUNTIF(B$2:B1401,B1401))-1</f>
        <v>51</v>
      </c>
      <c r="B1401" s="27">
        <v>23</v>
      </c>
      <c r="C1401" s="10">
        <f>VLOOKUP($A1401+IF($A1401=0,1,0),Database!$A:$Y,7,FALSE)</f>
        <v>46198</v>
      </c>
      <c r="D1401" s="21" t="str">
        <f>VLOOKUP(Pronostics!$B1401,Setup_MPP!$A:$G,3,FALSE)</f>
        <v>DJUDJUPRONO</v>
      </c>
      <c r="E1401" s="21" t="str">
        <f>VLOOKUP(Pronostics!$B1401,Setup_MPP!$A:$G,2,FALSE)</f>
        <v>Juliette</v>
      </c>
      <c r="F1401" s="21" t="str">
        <f>VLOOKUP($B1401,Setup_MPP!$A:$E,4,FALSE)</f>
        <v>#F2A2A2</v>
      </c>
      <c r="G1401" s="21" t="str">
        <f>VLOOKUP($B1401,Setup_MPP!$A:$E,5,FALSE)</f>
        <v>#C25D5D</v>
      </c>
      <c r="H1401" s="21" t="str">
        <f>IFERROR(IF(AND(A1401&gt;=1,A1401&lt;=104),VLOOKUP($A1401,Location!$A:$J,6,FALSE),IF(A1401=0,"Avant l'ouverture",IF(OR(A1401=105,A1401=106),"Bonus"))),"")</f>
        <v>Tour 3</v>
      </c>
      <c r="I1401" s="21" t="str">
        <f>IF(LEFT(H1401,4)="Tour",VLOOKUP(A1401,Database!$A:$C,3,FALSE),"")</f>
        <v>C</v>
      </c>
      <c r="J1401" s="21" t="str">
        <f>VLOOKUP($A1401,Location!$A:$J,7,FALSE)</f>
        <v>Maroc</v>
      </c>
      <c r="K1401" s="21" t="str">
        <f>IFERROR(VLOOKUP(J1401,Setup_Team!$B:$C,2,FALSE), "TDB")</f>
        <v>MAR</v>
      </c>
      <c r="L1401" s="21" t="str">
        <f>VLOOKUP($A1401,Location!$A:$J,8,FALSE)</f>
        <v>Haïti</v>
      </c>
      <c r="M1401" s="21" t="str">
        <f>IFERROR(VLOOKUP(L1401,Setup_Team!$B:$C,2,FALSE), "TDB")</f>
        <v>HTI</v>
      </c>
      <c r="N1401" s="21" t="str">
        <f>VLOOKUP($A1401,Location!$A:$J,9,FALSE)</f>
        <v>Atlanta</v>
      </c>
      <c r="O1401" s="21" t="str">
        <f>VLOOKUP($A1401,Location!$A:$J,10,FALSE)</f>
        <v>Mercedes-Benz Stadium</v>
      </c>
      <c r="P1401" s="27">
        <v>2</v>
      </c>
      <c r="Q1401" s="27">
        <v>0</v>
      </c>
      <c r="R1401" s="27" t="str">
        <f t="shared" si="127"/>
        <v>2-0</v>
      </c>
      <c r="S1401" s="21">
        <v>0</v>
      </c>
      <c r="T1401" s="20">
        <f>VLOOKUP($A1401,Database!$A:$Y,10,FALSE)</f>
        <v>29</v>
      </c>
      <c r="U1401" s="20">
        <f>VLOOKUP($A1401,Database!$A:$Y,11,FALSE)</f>
        <v>159</v>
      </c>
      <c r="V1401" s="20">
        <f>VLOOKUP($A1401,Database!$A:$Y,12,FALSE)</f>
        <v>187</v>
      </c>
      <c r="W1401" s="20" t="str">
        <f>VLOOKUP(A1401,Database!A:M,13,FALSE)</f>
        <v>Terminé</v>
      </c>
      <c r="X1401" s="20">
        <f>VLOOKUP($A1401,Database!$A:$Y,20,FALSE)</f>
        <v>4</v>
      </c>
      <c r="Y1401" s="20">
        <f>VLOOKUP($A1401,Database!$A:$Y,21,FALSE)</f>
        <v>2</v>
      </c>
      <c r="Z1401" s="20">
        <f t="shared" si="126"/>
        <v>0</v>
      </c>
      <c r="AA1401" s="20">
        <f t="shared" si="128"/>
        <v>1</v>
      </c>
      <c r="AB1401" s="20">
        <f t="shared" ca="1" si="129"/>
        <v>29</v>
      </c>
      <c r="AC1401" s="20">
        <f t="shared" ca="1" si="130"/>
        <v>0</v>
      </c>
      <c r="AD1401" s="20" t="str">
        <f ca="1">IF(AC1401=0,"",IF(OR(ISBLANK(P1401),ISBLANK(Q1401)),"",IF(ISBLANK(VLOOKUP(A1401,Database!A:AA,22,FALSE)),"",VLOOKUP(A1401,Database!A:AA,22,FALSE))))</f>
        <v/>
      </c>
      <c r="AE1401" s="20">
        <f ca="1">IFERROR(
   IF(
     OR(ISBLANK(P1401),ISBLANK(Q1401)),
     "",
     IF(
       AND(AB1401&lt;&gt;"",OR(W1401="Terminé",W1401="En cours")),
       VLOOKUP(AD1401,Setup_ScoreExactBonus!A:D,4,FALSE),
       0
     )),
  0)</f>
        <v>0</v>
      </c>
      <c r="AF1401" s="21">
        <f t="shared" ca="1" si="131"/>
        <v>29</v>
      </c>
      <c r="AG1401" s="21">
        <f ca="1">SUMIFS(AF$2:AF1401,D$2:D1401,D1401)</f>
        <v>1372</v>
      </c>
    </row>
    <row r="1402" spans="1:33" hidden="1" x14ac:dyDescent="0.35">
      <c r="A1402" s="21">
        <f>IF(ISBLANK(B1402),"",COUNTIF(B$2:B1402,B1402))-1</f>
        <v>51</v>
      </c>
      <c r="B1402" s="27">
        <v>24</v>
      </c>
      <c r="C1402" s="10">
        <f>VLOOKUP($A1402+IF($A1402=0,1,0),Database!$A:$Y,7,FALSE)</f>
        <v>46198</v>
      </c>
      <c r="D1402" s="21" t="str">
        <f>VLOOKUP(Pronostics!$B1402,Setup_MPP!$A:$G,3,FALSE)</f>
        <v>Samyaaaaaaaaaa</v>
      </c>
      <c r="E1402" s="21" t="str">
        <f>VLOOKUP(Pronostics!$B1402,Setup_MPP!$A:$G,2,FALSE)</f>
        <v>Samya ALAOUI</v>
      </c>
      <c r="F1402" s="21" t="str">
        <f>VLOOKUP($B1402,Setup_MPP!$A:$E,4,FALSE)</f>
        <v>#A2F2C7</v>
      </c>
      <c r="G1402" s="21" t="str">
        <f>VLOOKUP($B1402,Setup_MPP!$A:$E,5,FALSE)</f>
        <v>#5DC18C</v>
      </c>
      <c r="H1402" s="21" t="str">
        <f>IFERROR(IF(AND(A1402&gt;=1,A1402&lt;=104),VLOOKUP($A1402,Location!$A:$J,6,FALSE),IF(A1402=0,"Avant l'ouverture",IF(OR(A1402=105,A1402=106),"Bonus"))),"")</f>
        <v>Tour 3</v>
      </c>
      <c r="I1402" s="21" t="str">
        <f>IF(LEFT(H1402,4)="Tour",VLOOKUP(A1402,Database!$A:$C,3,FALSE),"")</f>
        <v>C</v>
      </c>
      <c r="J1402" s="21" t="str">
        <f>VLOOKUP($A1402,Location!$A:$J,7,FALSE)</f>
        <v>Maroc</v>
      </c>
      <c r="K1402" s="21" t="str">
        <f>IFERROR(VLOOKUP(J1402,Setup_Team!$B:$C,2,FALSE), "TDB")</f>
        <v>MAR</v>
      </c>
      <c r="L1402" s="21" t="str">
        <f>VLOOKUP($A1402,Location!$A:$J,8,FALSE)</f>
        <v>Haïti</v>
      </c>
      <c r="M1402" s="21" t="str">
        <f>IFERROR(VLOOKUP(L1402,Setup_Team!$B:$C,2,FALSE), "TDB")</f>
        <v>HTI</v>
      </c>
      <c r="N1402" s="21" t="str">
        <f>VLOOKUP($A1402,Location!$A:$J,9,FALSE)</f>
        <v>Atlanta</v>
      </c>
      <c r="O1402" s="21" t="str">
        <f>VLOOKUP($A1402,Location!$A:$J,10,FALSE)</f>
        <v>Mercedes-Benz Stadium</v>
      </c>
      <c r="P1402" s="27">
        <v>2</v>
      </c>
      <c r="Q1402" s="27">
        <v>0</v>
      </c>
      <c r="R1402" s="27" t="str">
        <f t="shared" si="127"/>
        <v>2-0</v>
      </c>
      <c r="S1402" s="21">
        <v>0</v>
      </c>
      <c r="T1402" s="20">
        <f>VLOOKUP($A1402,Database!$A:$Y,10,FALSE)</f>
        <v>29</v>
      </c>
      <c r="U1402" s="20">
        <f>VLOOKUP($A1402,Database!$A:$Y,11,FALSE)</f>
        <v>159</v>
      </c>
      <c r="V1402" s="20">
        <f>VLOOKUP($A1402,Database!$A:$Y,12,FALSE)</f>
        <v>187</v>
      </c>
      <c r="W1402" s="20" t="str">
        <f>VLOOKUP(A1402,Database!A:M,13,FALSE)</f>
        <v>Terminé</v>
      </c>
      <c r="X1402" s="20">
        <f>VLOOKUP($A1402,Database!$A:$Y,20,FALSE)</f>
        <v>4</v>
      </c>
      <c r="Y1402" s="20">
        <f>VLOOKUP($A1402,Database!$A:$Y,21,FALSE)</f>
        <v>2</v>
      </c>
      <c r="Z1402" s="20">
        <f t="shared" si="126"/>
        <v>0</v>
      </c>
      <c r="AA1402" s="20">
        <f t="shared" si="128"/>
        <v>1</v>
      </c>
      <c r="AB1402" s="20">
        <f t="shared" ca="1" si="129"/>
        <v>29</v>
      </c>
      <c r="AC1402" s="20">
        <f t="shared" ca="1" si="130"/>
        <v>0</v>
      </c>
      <c r="AD1402" s="20" t="str">
        <f ca="1">IF(AC1402=0,"",IF(OR(ISBLANK(P1402),ISBLANK(Q1402)),"",IF(ISBLANK(VLOOKUP(A1402,Database!A:AA,22,FALSE)),"",VLOOKUP(A1402,Database!A:AA,22,FALSE))))</f>
        <v/>
      </c>
      <c r="AE1402" s="20">
        <f ca="1">IFERROR(
   IF(
     OR(ISBLANK(P1402),ISBLANK(Q1402)),
     "",
     IF(
       AND(AB1402&lt;&gt;"",OR(W1402="Terminé",W1402="En cours")),
       VLOOKUP(AD1402,Setup_ScoreExactBonus!A:D,4,FALSE),
       0
     )),
  0)</f>
        <v>0</v>
      </c>
      <c r="AF1402" s="21">
        <f t="shared" ca="1" si="131"/>
        <v>29</v>
      </c>
      <c r="AG1402" s="21">
        <f ca="1">SUMIFS(AF$2:AF1402,D$2:D1402,D1402)</f>
        <v>2118</v>
      </c>
    </row>
    <row r="1403" spans="1:33" hidden="1" x14ac:dyDescent="0.35">
      <c r="A1403" s="21">
        <f>IF(ISBLANK(B1403),"",COUNTIF(B$2:B1403,B1403))-1</f>
        <v>51</v>
      </c>
      <c r="B1403" s="27">
        <v>25</v>
      </c>
      <c r="C1403" s="10">
        <f>VLOOKUP($A1403+IF($A1403=0,1,0),Database!$A:$Y,7,FALSE)</f>
        <v>46198</v>
      </c>
      <c r="D1403" s="21" t="str">
        <f>VLOOKUP(Pronostics!$B1403,Setup_MPP!$A:$G,3,FALSE)</f>
        <v>leaw0808</v>
      </c>
      <c r="E1403" s="21" t="str">
        <f>VLOOKUP(Pronostics!$B1403,Setup_MPP!$A:$G,2,FALSE)</f>
        <v>Léa WALOCQ</v>
      </c>
      <c r="F1403" s="21" t="str">
        <f>VLOOKUP($B1403,Setup_MPP!$A:$E,4,FALSE)</f>
        <v>#D1B9EB</v>
      </c>
      <c r="G1403" s="21" t="str">
        <f>VLOOKUP($B1403,Setup_MPP!$A:$E,5,FALSE)</f>
        <v>#B58BC7</v>
      </c>
      <c r="H1403" s="21" t="str">
        <f>IFERROR(IF(AND(A1403&gt;=1,A1403&lt;=104),VLOOKUP($A1403,Location!$A:$J,6,FALSE),IF(A1403=0,"Avant l'ouverture",IF(OR(A1403=105,A1403=106),"Bonus"))),"")</f>
        <v>Tour 3</v>
      </c>
      <c r="I1403" s="21" t="str">
        <f>IF(LEFT(H1403,4)="Tour",VLOOKUP(A1403,Database!$A:$C,3,FALSE),"")</f>
        <v>C</v>
      </c>
      <c r="J1403" s="21" t="str">
        <f>VLOOKUP($A1403,Location!$A:$J,7,FALSE)</f>
        <v>Maroc</v>
      </c>
      <c r="K1403" s="21" t="str">
        <f>IFERROR(VLOOKUP(J1403,Setup_Team!$B:$C,2,FALSE), "TDB")</f>
        <v>MAR</v>
      </c>
      <c r="L1403" s="21" t="str">
        <f>VLOOKUP($A1403,Location!$A:$J,8,FALSE)</f>
        <v>Haïti</v>
      </c>
      <c r="M1403" s="21" t="str">
        <f>IFERROR(VLOOKUP(L1403,Setup_Team!$B:$C,2,FALSE), "TDB")</f>
        <v>HTI</v>
      </c>
      <c r="N1403" s="21" t="str">
        <f>VLOOKUP($A1403,Location!$A:$J,9,FALSE)</f>
        <v>Atlanta</v>
      </c>
      <c r="O1403" s="21" t="str">
        <f>VLOOKUP($A1403,Location!$A:$J,10,FALSE)</f>
        <v>Mercedes-Benz Stadium</v>
      </c>
      <c r="P1403" s="27">
        <v>2</v>
      </c>
      <c r="Q1403" s="27">
        <v>0</v>
      </c>
      <c r="R1403" s="27" t="str">
        <f t="shared" si="127"/>
        <v>2-0</v>
      </c>
      <c r="S1403" s="21">
        <v>0</v>
      </c>
      <c r="T1403" s="20">
        <f>VLOOKUP($A1403,Database!$A:$Y,10,FALSE)</f>
        <v>29</v>
      </c>
      <c r="U1403" s="20">
        <f>VLOOKUP($A1403,Database!$A:$Y,11,FALSE)</f>
        <v>159</v>
      </c>
      <c r="V1403" s="20">
        <f>VLOOKUP($A1403,Database!$A:$Y,12,FALSE)</f>
        <v>187</v>
      </c>
      <c r="W1403" s="20" t="str">
        <f>VLOOKUP(A1403,Database!A:M,13,FALSE)</f>
        <v>Terminé</v>
      </c>
      <c r="X1403" s="20">
        <f>VLOOKUP($A1403,Database!$A:$Y,20,FALSE)</f>
        <v>4</v>
      </c>
      <c r="Y1403" s="20">
        <f>VLOOKUP($A1403,Database!$A:$Y,21,FALSE)</f>
        <v>2</v>
      </c>
      <c r="Z1403" s="20">
        <f t="shared" si="126"/>
        <v>0</v>
      </c>
      <c r="AA1403" s="20">
        <f t="shared" si="128"/>
        <v>1</v>
      </c>
      <c r="AB1403" s="20">
        <f t="shared" ca="1" si="129"/>
        <v>29</v>
      </c>
      <c r="AC1403" s="20">
        <f t="shared" ca="1" si="130"/>
        <v>0</v>
      </c>
      <c r="AD1403" s="20" t="str">
        <f ca="1">IF(AC1403=0,"",IF(OR(ISBLANK(P1403),ISBLANK(Q1403)),"",IF(ISBLANK(VLOOKUP(A1403,Database!A:AA,22,FALSE)),"",VLOOKUP(A1403,Database!A:AA,22,FALSE))))</f>
        <v/>
      </c>
      <c r="AE1403" s="20">
        <f ca="1">IFERROR(
   IF(
     OR(ISBLANK(P1403),ISBLANK(Q1403)),
     "",
     IF(
       AND(AB1403&lt;&gt;"",OR(W1403="Terminé",W1403="En cours")),
       VLOOKUP(AD1403,Setup_ScoreExactBonus!A:D,4,FALSE),
       0
     )),
  0)</f>
        <v>0</v>
      </c>
      <c r="AF1403" s="21">
        <f t="shared" ca="1" si="131"/>
        <v>29</v>
      </c>
      <c r="AG1403" s="21">
        <f ca="1">SUMIFS(AF$2:AF1403,D$2:D1403,D1403)</f>
        <v>1856</v>
      </c>
    </row>
    <row r="1404" spans="1:33" hidden="1" x14ac:dyDescent="0.35">
      <c r="A1404" s="21">
        <f>IF(ISBLANK(B1404),"",COUNTIF(B$2:B1404,B1404))-1</f>
        <v>51</v>
      </c>
      <c r="B1404" s="27">
        <v>26</v>
      </c>
      <c r="C1404" s="10">
        <v>46184.875</v>
      </c>
      <c r="D1404" s="21" t="str">
        <f>VLOOKUP(Pronostics!$B1404,Setup_MPP!$A:$G,3,FALSE)</f>
        <v>Mohamad#5GGG1</v>
      </c>
      <c r="E1404" s="21" t="str">
        <f>VLOOKUP(Pronostics!$B1404,Setup_MPP!$A:$G,2,FALSE)</f>
        <v>Mohamad EL KAWAS</v>
      </c>
      <c r="F1404" s="21" t="str">
        <f>VLOOKUP($B1404,Setup_MPP!$A:$E,4,FALSE)</f>
        <v>#EB8787</v>
      </c>
      <c r="G1404" s="21" t="str">
        <f>VLOOKUP($B1404,Setup_MPP!$A:$E,5,FALSE)</f>
        <v>#368E2C</v>
      </c>
      <c r="H1404" s="21" t="str">
        <f>IFERROR(IF(AND(A1404&gt;=1,A1404&lt;=104),VLOOKUP($A1404,Location!$A:$J,6,FALSE),IF(A1404=0,"Avant l'ouverture",IF(OR(A1404=105,A1404=106),"Bonus"))),"")</f>
        <v>Tour 3</v>
      </c>
      <c r="I1404" s="21" t="str">
        <f>IF(LEFT(H1404,4)="Tour",VLOOKUP(A1404,Database!$A:$C,3,FALSE),"")</f>
        <v>C</v>
      </c>
      <c r="J1404" s="21" t="str">
        <f>VLOOKUP($A1404,Location!$A:$J,7,FALSE)</f>
        <v>Maroc</v>
      </c>
      <c r="K1404" s="21" t="str">
        <f>IFERROR(VLOOKUP(J1404,Setup_Team!$B:$C,2,FALSE), "TDB")</f>
        <v>MAR</v>
      </c>
      <c r="L1404" s="21" t="str">
        <f>VLOOKUP($A1404,Location!$A:$J,8,FALSE)</f>
        <v>Haïti</v>
      </c>
      <c r="M1404" s="21" t="str">
        <f>IFERROR(VLOOKUP(L1404,Setup_Team!$B:$C,2,FALSE), "TDB")</f>
        <v>HTI</v>
      </c>
      <c r="P1404" s="21">
        <v>3</v>
      </c>
      <c r="Q1404" s="21">
        <v>0</v>
      </c>
      <c r="R1404" s="27" t="str">
        <f t="shared" si="127"/>
        <v>3-0</v>
      </c>
      <c r="S1404" s="21">
        <v>0</v>
      </c>
      <c r="T1404" s="20">
        <f>VLOOKUP($A1404,Database!$A:$Y,10,FALSE)</f>
        <v>29</v>
      </c>
      <c r="U1404" s="20">
        <f>VLOOKUP($A1404,Database!$A:$Y,11,FALSE)</f>
        <v>159</v>
      </c>
      <c r="V1404" s="20">
        <f>VLOOKUP($A1404,Database!$A:$Y,12,FALSE)</f>
        <v>187</v>
      </c>
      <c r="W1404" s="20" t="str">
        <f>VLOOKUP(A1404,Database!A:M,13,FALSE)</f>
        <v>Terminé</v>
      </c>
      <c r="X1404" s="20">
        <f>VLOOKUP($A1404,Database!$A:$Y,20,FALSE)</f>
        <v>4</v>
      </c>
      <c r="Y1404" s="20">
        <f>VLOOKUP($A1404,Database!$A:$Y,21,FALSE)</f>
        <v>2</v>
      </c>
      <c r="Z1404" s="20">
        <f t="shared" si="126"/>
        <v>0</v>
      </c>
      <c r="AA1404" s="20">
        <f t="shared" si="128"/>
        <v>1</v>
      </c>
      <c r="AB1404" s="20">
        <f t="shared" ca="1" si="129"/>
        <v>29</v>
      </c>
      <c r="AC1404" s="20">
        <f t="shared" ca="1" si="130"/>
        <v>0</v>
      </c>
      <c r="AD1404" s="20" t="str">
        <f ca="1">IF(AC1404=0,"",IF(OR(ISBLANK(P1404),ISBLANK(Q1404)),"",IF(ISBLANK(VLOOKUP(A1404,Database!A:AA,22,FALSE)),"",VLOOKUP(A1404,Database!A:AA,22,FALSE))))</f>
        <v/>
      </c>
      <c r="AE1404" s="20">
        <f ca="1">IFERROR(
   IF(
     OR(ISBLANK(P1404),ISBLANK(Q1404)),
     "",
     IF(
       AND(AB1404&lt;&gt;"",OR(W1404="Terminé",W1404="En cours")),
       VLOOKUP(AD1404,Setup_ScoreExactBonus!A:D,4,FALSE),
       0
     )),
  0)</f>
        <v>0</v>
      </c>
      <c r="AF1404" s="21">
        <f t="shared" ca="1" si="131"/>
        <v>29</v>
      </c>
      <c r="AG1404" s="21">
        <f ca="1">SUMIFS(AF$2:AF1404,D$2:D1404,D1404)</f>
        <v>1340</v>
      </c>
    </row>
    <row r="1405" spans="1:33" hidden="1" x14ac:dyDescent="0.35">
      <c r="A1405" s="21">
        <f>IF(ISBLANK(B1405),"",COUNTIF(B$2:B1405,B1405))-1</f>
        <v>51</v>
      </c>
      <c r="B1405" s="27">
        <v>27</v>
      </c>
      <c r="C1405" s="10">
        <f>VLOOKUP($A1405+IF($A1405=0,1,0),Database!$A:$Y,7,FALSE)</f>
        <v>46198</v>
      </c>
      <c r="D1405" s="21" t="str">
        <f>VLOOKUP(Pronostics!$B1405,Setup_MPP!$A:$G,3,FALSE)</f>
        <v>maryemkappa</v>
      </c>
      <c r="E1405" s="21" t="str">
        <f>VLOOKUP(Pronostics!$B1405,Setup_MPP!$A:$G,2,FALSE)</f>
        <v>Maryem GUIZANI</v>
      </c>
      <c r="F1405" s="21" t="str">
        <f>VLOOKUP($B1405,Setup_MPP!$A:$E,4,FALSE)</f>
        <v>#BCA2F4</v>
      </c>
      <c r="G1405" s="21" t="str">
        <f>VLOOKUP($B1405,Setup_MPP!$A:$E,5,FALSE)</f>
        <v>#6D3DD5</v>
      </c>
      <c r="H1405" s="21" t="str">
        <f>IFERROR(IF(AND(A1405&gt;=1,A1405&lt;=104),VLOOKUP($A1405,Location!$A:$J,6,FALSE),IF(A1405=0,"Avant l'ouverture",IF(OR(A1405=105,A1405=106),"Bonus"))),"")</f>
        <v>Tour 3</v>
      </c>
      <c r="I1405" s="21" t="str">
        <f>IF(LEFT(H1405,4)="Tour",VLOOKUP(A1405,Database!$A:$C,3,FALSE),"")</f>
        <v>C</v>
      </c>
      <c r="J1405" s="21" t="str">
        <f>VLOOKUP($A1405,Location!$A:$J,7,FALSE)</f>
        <v>Maroc</v>
      </c>
      <c r="K1405" s="21" t="str">
        <f>IFERROR(VLOOKUP(J1405,Setup_Team!$B:$C,2,FALSE), "TDB")</f>
        <v>MAR</v>
      </c>
      <c r="L1405" s="21" t="str">
        <f>VLOOKUP($A1405,Location!$A:$J,8,FALSE)</f>
        <v>Haïti</v>
      </c>
      <c r="M1405" s="21" t="str">
        <f>IFERROR(VLOOKUP(L1405,Setup_Team!$B:$C,2,FALSE), "TDB")</f>
        <v>HTI</v>
      </c>
      <c r="R1405" s="27" t="str">
        <f t="shared" si="127"/>
        <v>0-0</v>
      </c>
      <c r="S1405" s="21">
        <v>0</v>
      </c>
      <c r="T1405" s="20">
        <f>VLOOKUP($A1405,Database!$A:$Y,10,FALSE)</f>
        <v>29</v>
      </c>
      <c r="U1405" s="20">
        <f>VLOOKUP($A1405,Database!$A:$Y,11,FALSE)</f>
        <v>159</v>
      </c>
      <c r="V1405" s="20">
        <f>VLOOKUP($A1405,Database!$A:$Y,12,FALSE)</f>
        <v>187</v>
      </c>
      <c r="W1405" s="20" t="str">
        <f>VLOOKUP(A1405,Database!A:M,13,FALSE)</f>
        <v>Terminé</v>
      </c>
      <c r="X1405" s="20">
        <f>VLOOKUP($A1405,Database!$A:$Y,20,FALSE)</f>
        <v>4</v>
      </c>
      <c r="Y1405" s="20">
        <f>VLOOKUP($A1405,Database!$A:$Y,21,FALSE)</f>
        <v>2</v>
      </c>
      <c r="Z1405" s="20">
        <f t="shared" si="126"/>
        <v>1</v>
      </c>
      <c r="AA1405" s="20" t="str">
        <f t="shared" si="128"/>
        <v/>
      </c>
      <c r="AB1405" s="20">
        <f t="shared" ca="1" si="129"/>
        <v>0</v>
      </c>
      <c r="AC1405" s="20">
        <f t="shared" ca="1" si="130"/>
        <v>0</v>
      </c>
      <c r="AD1405" s="20" t="str">
        <f ca="1">IF(AC1405=0,"",IF(OR(ISBLANK(P1405),ISBLANK(Q1405)),"",IF(ISBLANK(VLOOKUP(A1405,Database!A:AA,22,FALSE)),"",VLOOKUP(A1405,Database!A:AA,22,FALSE))))</f>
        <v/>
      </c>
      <c r="AE1405" s="20" t="str">
        <f>IFERROR(
   IF(
     OR(ISBLANK(P1405),ISBLANK(Q1405)),
     "",
     IF(
       AND(AB1405&lt;&gt;"",OR(W1405="Terminé",W1405="En cours")),
       VLOOKUP(AD1405,Setup_ScoreExactBonus!A:D,4,FALSE),
       0
     )),
  0)</f>
        <v/>
      </c>
      <c r="AF1405" s="21">
        <f t="shared" si="131"/>
        <v>0</v>
      </c>
      <c r="AG1405" s="21">
        <f ca="1">SUMIFS(AF$2:AF1405,D$2:D1405,D1405)</f>
        <v>1097</v>
      </c>
    </row>
    <row r="1406" spans="1:33" hidden="1" x14ac:dyDescent="0.35">
      <c r="A1406" s="21">
        <f>IF(ISBLANK(B1406),"",COUNTIF(B$2:B1406,B1406))-1</f>
        <v>52</v>
      </c>
      <c r="B1406" s="27">
        <v>1</v>
      </c>
      <c r="C1406" s="10">
        <f>VLOOKUP($A1406+IF($A1406=0,1,0),Database!$A:$Y,7,FALSE)</f>
        <v>46198</v>
      </c>
      <c r="D1406" s="21" t="str">
        <f>VLOOKUP(Pronostics!$B1406,Setup_MPP!$A:$G,3,FALSE)</f>
        <v>_Nicolas_LM_</v>
      </c>
      <c r="E1406" s="21" t="str">
        <f>VLOOKUP(Pronostics!$B1406,Setup_MPP!$A:$G,2,FALSE)</f>
        <v>Nicolas LE MOUEL</v>
      </c>
      <c r="F1406" s="21" t="str">
        <f>VLOOKUP($B1406,Setup_MPP!$A:$E,4,FALSE)</f>
        <v>#F7C79D</v>
      </c>
      <c r="G1406" s="21" t="str">
        <f>VLOOKUP($B1406,Setup_MPP!$A:$E,5,FALSE)</f>
        <v>#FFBE85</v>
      </c>
      <c r="H1406" s="21" t="str">
        <f>IFERROR(IF(AND(A1406&gt;=1,A1406&lt;=104),VLOOKUP($A1406,Location!$A:$J,6,FALSE),IF(A1406=0,"Avant l'ouverture",IF(OR(A1406=105,A1406=106),"Bonus"))),"")</f>
        <v>Tour 3</v>
      </c>
      <c r="I1406" s="21" t="str">
        <f>IF(LEFT(H1406,4)="Tour",VLOOKUP(A1406,Database!$A:$C,3,FALSE),"")</f>
        <v>C</v>
      </c>
      <c r="J1406" s="21" t="str">
        <f>VLOOKUP($A1406,Location!$A:$J,7,FALSE)</f>
        <v>Ecosse</v>
      </c>
      <c r="K1406" s="21" t="str">
        <f>IFERROR(VLOOKUP(J1406,Setup_Team!$B:$C,2,FALSE), "TDB")</f>
        <v>SCO</v>
      </c>
      <c r="L1406" s="21" t="str">
        <f>VLOOKUP($A1406,Location!$A:$J,8,FALSE)</f>
        <v>Brésil</v>
      </c>
      <c r="M1406" s="21" t="str">
        <f>IFERROR(VLOOKUP(L1406,Setup_Team!$B:$C,2,FALSE), "TDB")</f>
        <v>BRA</v>
      </c>
      <c r="N1406" s="21" t="str">
        <f>VLOOKUP($A1406,Location!$A:$J,9,FALSE)</f>
        <v>Miami Gardens, Florida</v>
      </c>
      <c r="O1406" s="21" t="str">
        <f>VLOOKUP($A1406,Location!$A:$J,10,FALSE)</f>
        <v>Hard Rock Stadium</v>
      </c>
      <c r="P1406" s="27">
        <v>2</v>
      </c>
      <c r="Q1406" s="27">
        <v>1</v>
      </c>
      <c r="R1406" s="27" t="str">
        <f t="shared" si="127"/>
        <v>2-1</v>
      </c>
      <c r="S1406" s="21">
        <v>0</v>
      </c>
      <c r="T1406" s="20">
        <f>VLOOKUP($A1406,Database!$A:$Y,10,FALSE)</f>
        <v>145</v>
      </c>
      <c r="U1406" s="20">
        <f>VLOOKUP($A1406,Database!$A:$Y,11,FALSE)</f>
        <v>124</v>
      </c>
      <c r="V1406" s="20">
        <f>VLOOKUP($A1406,Database!$A:$Y,12,FALSE)</f>
        <v>48</v>
      </c>
      <c r="W1406" s="20" t="str">
        <f>VLOOKUP(A1406,Database!A:M,13,FALSE)</f>
        <v>Terminé</v>
      </c>
      <c r="X1406" s="20">
        <f>VLOOKUP($A1406,Database!$A:$Y,20,FALSE)</f>
        <v>0</v>
      </c>
      <c r="Y1406" s="20">
        <f>VLOOKUP($A1406,Database!$A:$Y,21,FALSE)</f>
        <v>3</v>
      </c>
      <c r="Z1406" s="20">
        <f t="shared" si="126"/>
        <v>0</v>
      </c>
      <c r="AA1406" s="20">
        <f t="shared" si="128"/>
        <v>0</v>
      </c>
      <c r="AB1406" s="20">
        <f t="shared" ca="1" si="129"/>
        <v>0</v>
      </c>
      <c r="AC1406" s="20">
        <f t="shared" ca="1" si="130"/>
        <v>0</v>
      </c>
      <c r="AD1406" s="20" t="str">
        <f ca="1">IF(AC1406=0,"",IF(OR(ISBLANK(P1406),ISBLANK(Q1406)),"",IF(ISBLANK(VLOOKUP(A1406,Database!A:AA,22,FALSE)),"",VLOOKUP(A1406,Database!A:AA,22,FALSE))))</f>
        <v/>
      </c>
      <c r="AE1406" s="20">
        <f ca="1">IFERROR(
   IF(
     OR(ISBLANK(P1406),ISBLANK(Q1406)),
     "",
     IF(
       AND(AB1406&lt;&gt;"",OR(W1406="Terminé",W1406="En cours")),
       VLOOKUP(AD1406,Setup_ScoreExactBonus!A:D,4,FALSE),
       0
     )),
  0)</f>
        <v>0</v>
      </c>
      <c r="AF1406" s="21">
        <f t="shared" ca="1" si="131"/>
        <v>0</v>
      </c>
      <c r="AG1406" s="21">
        <f ca="1">SUMIFS(AF$2:AF1406,D$2:D1406,D1406)</f>
        <v>1796</v>
      </c>
    </row>
    <row r="1407" spans="1:33" hidden="1" x14ac:dyDescent="0.35">
      <c r="A1407" s="21">
        <f>IF(ISBLANK(B1407),"",COUNTIF(B$2:B1407,B1407))-1</f>
        <v>52</v>
      </c>
      <c r="B1407" s="27">
        <v>2</v>
      </c>
      <c r="C1407" s="10">
        <f>VLOOKUP($A1407+IF($A1407=0,1,0),Database!$A:$Y,7,FALSE)</f>
        <v>46198</v>
      </c>
      <c r="D1407" s="21" t="str">
        <f>VLOOKUP(Pronostics!$B1407,Setup_MPP!$A:$G,3,FALSE)</f>
        <v>leaelaz</v>
      </c>
      <c r="E1407" s="21" t="str">
        <f>VLOOKUP(Pronostics!$B1407,Setup_MPP!$A:$G,2,FALSE)</f>
        <v>Léa EL ASERY</v>
      </c>
      <c r="F1407" s="21" t="str">
        <f>VLOOKUP($B1407,Setup_MPP!$A:$E,4,FALSE)</f>
        <v>#FFBEBE</v>
      </c>
      <c r="G1407" s="21" t="str">
        <f>VLOOKUP($B1407,Setup_MPP!$A:$E,5,FALSE)</f>
        <v>#DF6868</v>
      </c>
      <c r="H1407" s="21" t="str">
        <f>IFERROR(IF(AND(A1407&gt;=1,A1407&lt;=104),VLOOKUP($A1407,Location!$A:$J,6,FALSE),IF(A1407=0,"Avant l'ouverture",IF(OR(A1407=105,A1407=106),"Bonus"))),"")</f>
        <v>Tour 3</v>
      </c>
      <c r="I1407" s="21" t="str">
        <f>IF(LEFT(H1407,4)="Tour",VLOOKUP(A1407,Database!$A:$C,3,FALSE),"")</f>
        <v>C</v>
      </c>
      <c r="J1407" s="21" t="str">
        <f>VLOOKUP($A1407,Location!$A:$J,7,FALSE)</f>
        <v>Ecosse</v>
      </c>
      <c r="K1407" s="21" t="str">
        <f>IFERROR(VLOOKUP(J1407,Setup_Team!$B:$C,2,FALSE), "TDB")</f>
        <v>SCO</v>
      </c>
      <c r="L1407" s="21" t="str">
        <f>VLOOKUP($A1407,Location!$A:$J,8,FALSE)</f>
        <v>Brésil</v>
      </c>
      <c r="M1407" s="21" t="str">
        <f>IFERROR(VLOOKUP(L1407,Setup_Team!$B:$C,2,FALSE), "TDB")</f>
        <v>BRA</v>
      </c>
      <c r="N1407" s="21" t="str">
        <f>VLOOKUP($A1407,Location!$A:$J,9,FALSE)</f>
        <v>Miami Gardens, Florida</v>
      </c>
      <c r="O1407" s="21" t="str">
        <f>VLOOKUP($A1407,Location!$A:$J,10,FALSE)</f>
        <v>Hard Rock Stadium</v>
      </c>
      <c r="P1407" s="27">
        <v>0</v>
      </c>
      <c r="Q1407" s="27">
        <v>2</v>
      </c>
      <c r="R1407" s="27" t="str">
        <f t="shared" si="127"/>
        <v>0-2</v>
      </c>
      <c r="S1407" s="21">
        <v>0</v>
      </c>
      <c r="T1407" s="20">
        <f>VLOOKUP($A1407,Database!$A:$Y,10,FALSE)</f>
        <v>145</v>
      </c>
      <c r="U1407" s="20">
        <f>VLOOKUP($A1407,Database!$A:$Y,11,FALSE)</f>
        <v>124</v>
      </c>
      <c r="V1407" s="20">
        <f>VLOOKUP($A1407,Database!$A:$Y,12,FALSE)</f>
        <v>48</v>
      </c>
      <c r="W1407" s="20" t="str">
        <f>VLOOKUP(A1407,Database!A:M,13,FALSE)</f>
        <v>Terminé</v>
      </c>
      <c r="X1407" s="20">
        <f>VLOOKUP($A1407,Database!$A:$Y,20,FALSE)</f>
        <v>0</v>
      </c>
      <c r="Y1407" s="20">
        <f>VLOOKUP($A1407,Database!$A:$Y,21,FALSE)</f>
        <v>3</v>
      </c>
      <c r="Z1407" s="20">
        <f t="shared" si="126"/>
        <v>0</v>
      </c>
      <c r="AA1407" s="20">
        <f t="shared" si="128"/>
        <v>1</v>
      </c>
      <c r="AB1407" s="20">
        <f t="shared" ca="1" si="129"/>
        <v>48</v>
      </c>
      <c r="AC1407" s="20">
        <f t="shared" ca="1" si="130"/>
        <v>0</v>
      </c>
      <c r="AD1407" s="20" t="str">
        <f ca="1">IF(AC1407=0,"",IF(OR(ISBLANK(P1407),ISBLANK(Q1407)),"",IF(ISBLANK(VLOOKUP(A1407,Database!A:AA,22,FALSE)),"",VLOOKUP(A1407,Database!A:AA,22,FALSE))))</f>
        <v/>
      </c>
      <c r="AE1407" s="20">
        <f ca="1">IFERROR(
   IF(
     OR(ISBLANK(P1407),ISBLANK(Q1407)),
     "",
     IF(
       AND(AB1407&lt;&gt;"",OR(W1407="Terminé",W1407="En cours")),
       VLOOKUP(AD1407,Setup_ScoreExactBonus!A:D,4,FALSE),
       0
     )),
  0)</f>
        <v>0</v>
      </c>
      <c r="AF1407" s="21">
        <f t="shared" ca="1" si="131"/>
        <v>48</v>
      </c>
      <c r="AG1407" s="21">
        <f ca="1">SUMIFS(AF$2:AF1407,D$2:D1407,D1407)</f>
        <v>2110</v>
      </c>
    </row>
    <row r="1408" spans="1:33" hidden="1" x14ac:dyDescent="0.35">
      <c r="A1408" s="21">
        <f>IF(ISBLANK(B1408),"",COUNTIF(B$2:B1408,B1408))-1</f>
        <v>52</v>
      </c>
      <c r="B1408" s="27">
        <v>3</v>
      </c>
      <c r="C1408" s="10">
        <f>VLOOKUP($A1408+IF($A1408=0,1,0),Database!$A:$Y,7,FALSE)</f>
        <v>46198</v>
      </c>
      <c r="D1408" s="21" t="str">
        <f>VLOOKUP(Pronostics!$B1408,Setup_MPP!$A:$G,3,FALSE)</f>
        <v>PasMetalleux</v>
      </c>
      <c r="E1408" s="21" t="str">
        <f>VLOOKUP(Pronostics!$B1408,Setup_MPP!$A:$G,2,FALSE)</f>
        <v>Elwenn JOUBREL</v>
      </c>
      <c r="F1408" s="21" t="str">
        <f>VLOOKUP($B1408,Setup_MPP!$A:$E,4,FALSE)</f>
        <v>#F5C7FC</v>
      </c>
      <c r="G1408" s="21" t="str">
        <f>VLOOKUP($B1408,Setup_MPP!$A:$E,5,FALSE)</f>
        <v>#C489CF</v>
      </c>
      <c r="H1408" s="21" t="str">
        <f>IFERROR(IF(AND(A1408&gt;=1,A1408&lt;=104),VLOOKUP($A1408,Location!$A:$J,6,FALSE),IF(A1408=0,"Avant l'ouverture",IF(OR(A1408=105,A1408=106),"Bonus"))),"")</f>
        <v>Tour 3</v>
      </c>
      <c r="I1408" s="21" t="str">
        <f>IF(LEFT(H1408,4)="Tour",VLOOKUP(A1408,Database!$A:$C,3,FALSE),"")</f>
        <v>C</v>
      </c>
      <c r="J1408" s="21" t="str">
        <f>VLOOKUP($A1408,Location!$A:$J,7,FALSE)</f>
        <v>Ecosse</v>
      </c>
      <c r="K1408" s="21" t="str">
        <f>IFERROR(VLOOKUP(J1408,Setup_Team!$B:$C,2,FALSE), "TDB")</f>
        <v>SCO</v>
      </c>
      <c r="L1408" s="21" t="str">
        <f>VLOOKUP($A1408,Location!$A:$J,8,FALSE)</f>
        <v>Brésil</v>
      </c>
      <c r="M1408" s="21" t="str">
        <f>IFERROR(VLOOKUP(L1408,Setup_Team!$B:$C,2,FALSE), "TDB")</f>
        <v>BRA</v>
      </c>
      <c r="N1408" s="21" t="str">
        <f>VLOOKUP($A1408,Location!$A:$J,9,FALSE)</f>
        <v>Miami Gardens, Florida</v>
      </c>
      <c r="O1408" s="21" t="str">
        <f>VLOOKUP($A1408,Location!$A:$J,10,FALSE)</f>
        <v>Hard Rock Stadium</v>
      </c>
      <c r="P1408" s="27">
        <v>1</v>
      </c>
      <c r="Q1408" s="27">
        <v>3</v>
      </c>
      <c r="R1408" s="27" t="str">
        <f t="shared" si="127"/>
        <v>1-3</v>
      </c>
      <c r="S1408" s="21">
        <v>0</v>
      </c>
      <c r="T1408" s="20">
        <f>VLOOKUP($A1408,Database!$A:$Y,10,FALSE)</f>
        <v>145</v>
      </c>
      <c r="U1408" s="20">
        <f>VLOOKUP($A1408,Database!$A:$Y,11,FALSE)</f>
        <v>124</v>
      </c>
      <c r="V1408" s="20">
        <f>VLOOKUP($A1408,Database!$A:$Y,12,FALSE)</f>
        <v>48</v>
      </c>
      <c r="W1408" s="20" t="str">
        <f>VLOOKUP(A1408,Database!A:M,13,FALSE)</f>
        <v>Terminé</v>
      </c>
      <c r="X1408" s="20">
        <f>VLOOKUP($A1408,Database!$A:$Y,20,FALSE)</f>
        <v>0</v>
      </c>
      <c r="Y1408" s="20">
        <f>VLOOKUP($A1408,Database!$A:$Y,21,FALSE)</f>
        <v>3</v>
      </c>
      <c r="Z1408" s="20">
        <f t="shared" si="126"/>
        <v>0</v>
      </c>
      <c r="AA1408" s="20">
        <f t="shared" si="128"/>
        <v>1</v>
      </c>
      <c r="AB1408" s="20">
        <f t="shared" ca="1" si="129"/>
        <v>48</v>
      </c>
      <c r="AC1408" s="20">
        <f t="shared" ca="1" si="130"/>
        <v>0</v>
      </c>
      <c r="AD1408" s="20" t="str">
        <f ca="1">IF(AC1408=0,"",IF(OR(ISBLANK(P1408),ISBLANK(Q1408)),"",IF(ISBLANK(VLOOKUP(A1408,Database!A:AA,22,FALSE)),"",VLOOKUP(A1408,Database!A:AA,22,FALSE))))</f>
        <v/>
      </c>
      <c r="AE1408" s="20">
        <f ca="1">IFERROR(
   IF(
     OR(ISBLANK(P1408),ISBLANK(Q1408)),
     "",
     IF(
       AND(AB1408&lt;&gt;"",OR(W1408="Terminé",W1408="En cours")),
       VLOOKUP(AD1408,Setup_ScoreExactBonus!A:D,4,FALSE),
       0
     )),
  0)</f>
        <v>0</v>
      </c>
      <c r="AF1408" s="21">
        <f t="shared" ca="1" si="131"/>
        <v>48</v>
      </c>
      <c r="AG1408" s="21">
        <f ca="1">SUMIFS(AF$2:AF1408,D$2:D1408,D1408)</f>
        <v>2086</v>
      </c>
    </row>
    <row r="1409" spans="1:33" hidden="1" x14ac:dyDescent="0.35">
      <c r="A1409" s="21">
        <f>IF(ISBLANK(B1409),"",COUNTIF(B$2:B1409,B1409))-1</f>
        <v>52</v>
      </c>
      <c r="B1409" s="27">
        <v>4</v>
      </c>
      <c r="C1409" s="10">
        <f>VLOOKUP($A1409+IF($A1409=0,1,0),Database!$A:$Y,7,FALSE)</f>
        <v>46198</v>
      </c>
      <c r="D1409" s="21" t="str">
        <f>VLOOKUP(Pronostics!$B1409,Setup_MPP!$A:$G,3,FALSE)</f>
        <v>Popo444</v>
      </c>
      <c r="E1409" s="21" t="str">
        <f>VLOOKUP(Pronostics!$B1409,Setup_MPP!$A:$G,2,FALSE)</f>
        <v>Pauline OLIVIER</v>
      </c>
      <c r="F1409" s="21" t="str">
        <f>VLOOKUP($B1409,Setup_MPP!$A:$E,4,FALSE)</f>
        <v>#A5EA7F</v>
      </c>
      <c r="G1409" s="21" t="str">
        <f>VLOOKUP($B1409,Setup_MPP!$A:$E,5,FALSE)</f>
        <v>#80C65A</v>
      </c>
      <c r="H1409" s="21" t="str">
        <f>IFERROR(IF(AND(A1409&gt;=1,A1409&lt;=104),VLOOKUP($A1409,Location!$A:$J,6,FALSE),IF(A1409=0,"Avant l'ouverture",IF(OR(A1409=105,A1409=106),"Bonus"))),"")</f>
        <v>Tour 3</v>
      </c>
      <c r="I1409" s="21" t="str">
        <f>IF(LEFT(H1409,4)="Tour",VLOOKUP(A1409,Database!$A:$C,3,FALSE),"")</f>
        <v>C</v>
      </c>
      <c r="J1409" s="21" t="str">
        <f>VLOOKUP($A1409,Location!$A:$J,7,FALSE)</f>
        <v>Ecosse</v>
      </c>
      <c r="K1409" s="21" t="str">
        <f>IFERROR(VLOOKUP(J1409,Setup_Team!$B:$C,2,FALSE), "TDB")</f>
        <v>SCO</v>
      </c>
      <c r="L1409" s="21" t="str">
        <f>VLOOKUP($A1409,Location!$A:$J,8,FALSE)</f>
        <v>Brésil</v>
      </c>
      <c r="M1409" s="21" t="str">
        <f>IFERROR(VLOOKUP(L1409,Setup_Team!$B:$C,2,FALSE), "TDB")</f>
        <v>BRA</v>
      </c>
      <c r="N1409" s="21" t="str">
        <f>VLOOKUP($A1409,Location!$A:$J,9,FALSE)</f>
        <v>Miami Gardens, Florida</v>
      </c>
      <c r="O1409" s="21" t="str">
        <f>VLOOKUP($A1409,Location!$A:$J,10,FALSE)</f>
        <v>Hard Rock Stadium</v>
      </c>
      <c r="P1409" s="27">
        <v>1</v>
      </c>
      <c r="Q1409" s="27">
        <v>3</v>
      </c>
      <c r="R1409" s="27" t="str">
        <f t="shared" si="127"/>
        <v>1-3</v>
      </c>
      <c r="S1409" s="21">
        <v>0</v>
      </c>
      <c r="T1409" s="20">
        <f>VLOOKUP($A1409,Database!$A:$Y,10,FALSE)</f>
        <v>145</v>
      </c>
      <c r="U1409" s="20">
        <f>VLOOKUP($A1409,Database!$A:$Y,11,FALSE)</f>
        <v>124</v>
      </c>
      <c r="V1409" s="20">
        <f>VLOOKUP($A1409,Database!$A:$Y,12,FALSE)</f>
        <v>48</v>
      </c>
      <c r="W1409" s="20" t="str">
        <f>VLOOKUP(A1409,Database!A:M,13,FALSE)</f>
        <v>Terminé</v>
      </c>
      <c r="X1409" s="20">
        <f>VLOOKUP($A1409,Database!$A:$Y,20,FALSE)</f>
        <v>0</v>
      </c>
      <c r="Y1409" s="20">
        <f>VLOOKUP($A1409,Database!$A:$Y,21,FALSE)</f>
        <v>3</v>
      </c>
      <c r="Z1409" s="20">
        <f t="shared" si="126"/>
        <v>0</v>
      </c>
      <c r="AA1409" s="20">
        <f t="shared" si="128"/>
        <v>1</v>
      </c>
      <c r="AB1409" s="20">
        <f t="shared" ca="1" si="129"/>
        <v>48</v>
      </c>
      <c r="AC1409" s="20">
        <f t="shared" ca="1" si="130"/>
        <v>0</v>
      </c>
      <c r="AD1409" s="20" t="str">
        <f ca="1">IF(AC1409=0,"",IF(OR(ISBLANK(P1409),ISBLANK(Q1409)),"",IF(ISBLANK(VLOOKUP(A1409,Database!A:AA,22,FALSE)),"",VLOOKUP(A1409,Database!A:AA,22,FALSE))))</f>
        <v/>
      </c>
      <c r="AE1409" s="20">
        <f ca="1">IFERROR(
   IF(
     OR(ISBLANK(P1409),ISBLANK(Q1409)),
     "",
     IF(
       AND(AB1409&lt;&gt;"",OR(W1409="Terminé",W1409="En cours")),
       VLOOKUP(AD1409,Setup_ScoreExactBonus!A:D,4,FALSE),
       0
     )),
  0)</f>
        <v>0</v>
      </c>
      <c r="AF1409" s="21">
        <f t="shared" ca="1" si="131"/>
        <v>48</v>
      </c>
      <c r="AG1409" s="21">
        <f ca="1">SUMIFS(AF$2:AF1409,D$2:D1409,D1409)</f>
        <v>1698</v>
      </c>
    </row>
    <row r="1410" spans="1:33" hidden="1" x14ac:dyDescent="0.35">
      <c r="A1410" s="21">
        <f>IF(ISBLANK(B1410),"",COUNTIF(B$2:B1410,B1410))-1</f>
        <v>52</v>
      </c>
      <c r="B1410" s="27">
        <v>5</v>
      </c>
      <c r="C1410" s="10">
        <f>VLOOKUP($A1410+IF($A1410=0,1,0),Database!$A:$Y,7,FALSE)</f>
        <v>46198</v>
      </c>
      <c r="D1410" s="21" t="str">
        <f>VLOOKUP(Pronostics!$B1410,Setup_MPP!$A:$G,3,FALSE)</f>
        <v>_Jujul</v>
      </c>
      <c r="E1410" s="21" t="str">
        <f>VLOOKUP(Pronostics!$B1410,Setup_MPP!$A:$G,2,FALSE)</f>
        <v>Julie BOISSIERE</v>
      </c>
      <c r="F1410" s="21" t="str">
        <f>VLOOKUP($B1410,Setup_MPP!$A:$E,4,FALSE)</f>
        <v>#D890FF</v>
      </c>
      <c r="G1410" s="21" t="str">
        <f>VLOOKUP($B1410,Setup_MPP!$A:$E,5,FALSE)</f>
        <v>#B750EF</v>
      </c>
      <c r="H1410" s="21" t="str">
        <f>IFERROR(IF(AND(A1410&gt;=1,A1410&lt;=104),VLOOKUP($A1410,Location!$A:$J,6,FALSE),IF(A1410=0,"Avant l'ouverture",IF(OR(A1410=105,A1410=106),"Bonus"))),"")</f>
        <v>Tour 3</v>
      </c>
      <c r="I1410" s="21" t="str">
        <f>IF(LEFT(H1410,4)="Tour",VLOOKUP(A1410,Database!$A:$C,3,FALSE),"")</f>
        <v>C</v>
      </c>
      <c r="J1410" s="21" t="str">
        <f>VLOOKUP($A1410,Location!$A:$J,7,FALSE)</f>
        <v>Ecosse</v>
      </c>
      <c r="K1410" s="21" t="str">
        <f>IFERROR(VLOOKUP(J1410,Setup_Team!$B:$C,2,FALSE), "TDB")</f>
        <v>SCO</v>
      </c>
      <c r="L1410" s="21" t="str">
        <f>VLOOKUP($A1410,Location!$A:$J,8,FALSE)</f>
        <v>Brésil</v>
      </c>
      <c r="M1410" s="21" t="str">
        <f>IFERROR(VLOOKUP(L1410,Setup_Team!$B:$C,2,FALSE), "TDB")</f>
        <v>BRA</v>
      </c>
      <c r="N1410" s="21" t="str">
        <f>VLOOKUP($A1410,Location!$A:$J,9,FALSE)</f>
        <v>Miami Gardens, Florida</v>
      </c>
      <c r="O1410" s="21" t="str">
        <f>VLOOKUP($A1410,Location!$A:$J,10,FALSE)</f>
        <v>Hard Rock Stadium</v>
      </c>
      <c r="P1410" s="27"/>
      <c r="Q1410" s="27"/>
      <c r="R1410" s="27" t="str">
        <f t="shared" si="127"/>
        <v>0-0</v>
      </c>
      <c r="S1410" s="21">
        <v>0</v>
      </c>
      <c r="T1410" s="20">
        <f>VLOOKUP($A1410,Database!$A:$Y,10,FALSE)</f>
        <v>145</v>
      </c>
      <c r="U1410" s="20">
        <f>VLOOKUP($A1410,Database!$A:$Y,11,FALSE)</f>
        <v>124</v>
      </c>
      <c r="V1410" s="20">
        <f>VLOOKUP($A1410,Database!$A:$Y,12,FALSE)</f>
        <v>48</v>
      </c>
      <c r="W1410" s="20" t="str">
        <f>VLOOKUP(A1410,Database!A:M,13,FALSE)</f>
        <v>Terminé</v>
      </c>
      <c r="X1410" s="20">
        <f>VLOOKUP($A1410,Database!$A:$Y,20,FALSE)</f>
        <v>0</v>
      </c>
      <c r="Y1410" s="20">
        <f>VLOOKUP($A1410,Database!$A:$Y,21,FALSE)</f>
        <v>3</v>
      </c>
      <c r="Z1410" s="20">
        <f t="shared" ref="Z1410:Z1473" si="132">IF(A1410=0,0,IF(W1410="À venir",0,IF(AND(ISBLANK(P1410),ISBLANK(Q1410)),1,0)))</f>
        <v>1</v>
      </c>
      <c r="AA1410" s="20" t="str">
        <f t="shared" si="128"/>
        <v/>
      </c>
      <c r="AB1410" s="20">
        <f t="shared" ca="1" si="129"/>
        <v>0</v>
      </c>
      <c r="AC1410" s="20">
        <f t="shared" ca="1" si="130"/>
        <v>0</v>
      </c>
      <c r="AD1410" s="20" t="str">
        <f ca="1">IF(AC1410=0,"",IF(OR(ISBLANK(P1410),ISBLANK(Q1410)),"",IF(ISBLANK(VLOOKUP(A1410,Database!A:AA,22,FALSE)),"",VLOOKUP(A1410,Database!A:AA,22,FALSE))))</f>
        <v/>
      </c>
      <c r="AE1410" s="20" t="str">
        <f>IFERROR(
   IF(
     OR(ISBLANK(P1410),ISBLANK(Q1410)),
     "",
     IF(
       AND(AB1410&lt;&gt;"",OR(W1410="Terminé",W1410="En cours")),
       VLOOKUP(AD1410,Setup_ScoreExactBonus!A:D,4,FALSE),
       0
     )),
  0)</f>
        <v/>
      </c>
      <c r="AF1410" s="21">
        <f t="shared" si="131"/>
        <v>0</v>
      </c>
      <c r="AG1410" s="21">
        <f ca="1">SUMIFS(AF$2:AF1410,D$2:D1410,D1410)</f>
        <v>1384</v>
      </c>
    </row>
    <row r="1411" spans="1:33" hidden="1" x14ac:dyDescent="0.35">
      <c r="A1411" s="21">
        <f>IF(ISBLANK(B1411),"",COUNTIF(B$2:B1411,B1411))-1</f>
        <v>52</v>
      </c>
      <c r="B1411" s="27">
        <v>6</v>
      </c>
      <c r="C1411" s="10">
        <f>VLOOKUP($A1411+IF($A1411=0,1,0),Database!$A:$Y,7,FALSE)</f>
        <v>46198</v>
      </c>
      <c r="D1411" s="21" t="str">
        <f>VLOOKUP(Pronostics!$B1411,Setup_MPP!$A:$G,3,FALSE)</f>
        <v>Julay</v>
      </c>
      <c r="E1411" s="21" t="str">
        <f>VLOOKUP(Pronostics!$B1411,Setup_MPP!$A:$G,2,FALSE)</f>
        <v>Julie BOUCHARD</v>
      </c>
      <c r="F1411" s="21" t="str">
        <f>VLOOKUP($B1411,Setup_MPP!$A:$E,4,FALSE)</f>
        <v>#A6F7B1</v>
      </c>
      <c r="G1411" s="21" t="str">
        <f>VLOOKUP($B1411,Setup_MPP!$A:$E,5,FALSE)</f>
        <v>#6EC179</v>
      </c>
      <c r="H1411" s="21" t="str">
        <f>IFERROR(IF(AND(A1411&gt;=1,A1411&lt;=104),VLOOKUP($A1411,Location!$A:$J,6,FALSE),IF(A1411=0,"Avant l'ouverture",IF(OR(A1411=105,A1411=106),"Bonus"))),"")</f>
        <v>Tour 3</v>
      </c>
      <c r="I1411" s="21" t="str">
        <f>IF(LEFT(H1411,4)="Tour",VLOOKUP(A1411,Database!$A:$C,3,FALSE),"")</f>
        <v>C</v>
      </c>
      <c r="J1411" s="21" t="str">
        <f>VLOOKUP($A1411,Location!$A:$J,7,FALSE)</f>
        <v>Ecosse</v>
      </c>
      <c r="K1411" s="21" t="str">
        <f>IFERROR(VLOOKUP(J1411,Setup_Team!$B:$C,2,FALSE), "TDB")</f>
        <v>SCO</v>
      </c>
      <c r="L1411" s="21" t="str">
        <f>VLOOKUP($A1411,Location!$A:$J,8,FALSE)</f>
        <v>Brésil</v>
      </c>
      <c r="M1411" s="21" t="str">
        <f>IFERROR(VLOOKUP(L1411,Setup_Team!$B:$C,2,FALSE), "TDB")</f>
        <v>BRA</v>
      </c>
      <c r="N1411" s="21" t="str">
        <f>VLOOKUP($A1411,Location!$A:$J,9,FALSE)</f>
        <v>Miami Gardens, Florida</v>
      </c>
      <c r="O1411" s="21" t="str">
        <f>VLOOKUP($A1411,Location!$A:$J,10,FALSE)</f>
        <v>Hard Rock Stadium</v>
      </c>
      <c r="P1411" s="27">
        <v>0</v>
      </c>
      <c r="Q1411" s="27">
        <v>2</v>
      </c>
      <c r="R1411" s="27" t="str">
        <f t="shared" ref="R1411:R1474" si="133">IF(AND(A1411&gt;0,A1411&lt;=104,W1411="Terminé"),TEXT(P1411,"0")&amp;"-"&amp;TEXT(Q1411,"0"),"")</f>
        <v>0-2</v>
      </c>
      <c r="S1411" s="21">
        <v>0</v>
      </c>
      <c r="T1411" s="20">
        <f>VLOOKUP($A1411,Database!$A:$Y,10,FALSE)</f>
        <v>145</v>
      </c>
      <c r="U1411" s="20">
        <f>VLOOKUP($A1411,Database!$A:$Y,11,FALSE)</f>
        <v>124</v>
      </c>
      <c r="V1411" s="20">
        <f>VLOOKUP($A1411,Database!$A:$Y,12,FALSE)</f>
        <v>48</v>
      </c>
      <c r="W1411" s="20" t="str">
        <f>VLOOKUP(A1411,Database!A:M,13,FALSE)</f>
        <v>Terminé</v>
      </c>
      <c r="X1411" s="20">
        <f>VLOOKUP($A1411,Database!$A:$Y,20,FALSE)</f>
        <v>0</v>
      </c>
      <c r="Y1411" s="20">
        <f>VLOOKUP($A1411,Database!$A:$Y,21,FALSE)</f>
        <v>3</v>
      </c>
      <c r="Z1411" s="20">
        <f t="shared" si="132"/>
        <v>0</v>
      </c>
      <c r="AA1411" s="20">
        <f t="shared" si="128"/>
        <v>1</v>
      </c>
      <c r="AB1411" s="20">
        <f t="shared" ca="1" si="129"/>
        <v>48</v>
      </c>
      <c r="AC1411" s="20">
        <f t="shared" ca="1" si="130"/>
        <v>0</v>
      </c>
      <c r="AD1411" s="20" t="str">
        <f ca="1">IF(AC1411=0,"",IF(OR(ISBLANK(P1411),ISBLANK(Q1411)),"",IF(ISBLANK(VLOOKUP(A1411,Database!A:AA,22,FALSE)),"",VLOOKUP(A1411,Database!A:AA,22,FALSE))))</f>
        <v/>
      </c>
      <c r="AE1411" s="20">
        <f ca="1">IFERROR(
   IF(
     OR(ISBLANK(P1411),ISBLANK(Q1411)),
     "",
     IF(
       AND(AB1411&lt;&gt;"",OR(W1411="Terminé",W1411="En cours")),
       VLOOKUP(AD1411,Setup_ScoreExactBonus!A:D,4,FALSE),
       0
     )),
  0)</f>
        <v>0</v>
      </c>
      <c r="AF1411" s="21">
        <f t="shared" ca="1" si="131"/>
        <v>48</v>
      </c>
      <c r="AG1411" s="21">
        <f ca="1">SUMIFS(AF$2:AF1411,D$2:D1411,D1411)</f>
        <v>2051</v>
      </c>
    </row>
    <row r="1412" spans="1:33" hidden="1" x14ac:dyDescent="0.35">
      <c r="A1412" s="21">
        <f>IF(ISBLANK(B1412),"",COUNTIF(B$2:B1412,B1412))-1</f>
        <v>52</v>
      </c>
      <c r="B1412" s="27">
        <v>7</v>
      </c>
      <c r="C1412" s="10">
        <f>VLOOKUP($A1412+IF($A1412=0,1,0),Database!$A:$Y,7,FALSE)</f>
        <v>46198</v>
      </c>
      <c r="D1412" s="21" t="str">
        <f>VLOOKUP(Pronostics!$B1412,Setup_MPP!$A:$G,3,FALSE)</f>
        <v>__Vince__</v>
      </c>
      <c r="E1412" s="21" t="str">
        <f>VLOOKUP(Pronostics!$B1412,Setup_MPP!$A:$G,2,FALSE)</f>
        <v>Vincent FRAYSSE</v>
      </c>
      <c r="F1412" s="21" t="str">
        <f>VLOOKUP($B1412,Setup_MPP!$A:$E,4,FALSE)</f>
        <v>#B2EAE8</v>
      </c>
      <c r="G1412" s="21" t="str">
        <f>VLOOKUP($B1412,Setup_MPP!$A:$E,5,FALSE)</f>
        <v>#6CB4B1</v>
      </c>
      <c r="H1412" s="21" t="str">
        <f>IFERROR(IF(AND(A1412&gt;=1,A1412&lt;=104),VLOOKUP($A1412,Location!$A:$J,6,FALSE),IF(A1412=0,"Avant l'ouverture",IF(OR(A1412=105,A1412=106),"Bonus"))),"")</f>
        <v>Tour 3</v>
      </c>
      <c r="I1412" s="21" t="str">
        <f>IF(LEFT(H1412,4)="Tour",VLOOKUP(A1412,Database!$A:$C,3,FALSE),"")</f>
        <v>C</v>
      </c>
      <c r="J1412" s="21" t="str">
        <f>VLOOKUP($A1412,Location!$A:$J,7,FALSE)</f>
        <v>Ecosse</v>
      </c>
      <c r="K1412" s="21" t="str">
        <f>IFERROR(VLOOKUP(J1412,Setup_Team!$B:$C,2,FALSE), "TDB")</f>
        <v>SCO</v>
      </c>
      <c r="L1412" s="21" t="str">
        <f>VLOOKUP($A1412,Location!$A:$J,8,FALSE)</f>
        <v>Brésil</v>
      </c>
      <c r="M1412" s="21" t="str">
        <f>IFERROR(VLOOKUP(L1412,Setup_Team!$B:$C,2,FALSE), "TDB")</f>
        <v>BRA</v>
      </c>
      <c r="N1412" s="21" t="str">
        <f>VLOOKUP($A1412,Location!$A:$J,9,FALSE)</f>
        <v>Miami Gardens, Florida</v>
      </c>
      <c r="O1412" s="21" t="str">
        <f>VLOOKUP($A1412,Location!$A:$J,10,FALSE)</f>
        <v>Hard Rock Stadium</v>
      </c>
      <c r="P1412" s="27"/>
      <c r="Q1412" s="27"/>
      <c r="R1412" s="27" t="str">
        <f t="shared" si="133"/>
        <v>0-0</v>
      </c>
      <c r="S1412" s="21">
        <v>0</v>
      </c>
      <c r="T1412" s="20">
        <f>VLOOKUP($A1412,Database!$A:$Y,10,FALSE)</f>
        <v>145</v>
      </c>
      <c r="U1412" s="20">
        <f>VLOOKUP($A1412,Database!$A:$Y,11,FALSE)</f>
        <v>124</v>
      </c>
      <c r="V1412" s="20">
        <f>VLOOKUP($A1412,Database!$A:$Y,12,FALSE)</f>
        <v>48</v>
      </c>
      <c r="W1412" s="20" t="str">
        <f>VLOOKUP(A1412,Database!A:M,13,FALSE)</f>
        <v>Terminé</v>
      </c>
      <c r="X1412" s="20">
        <f>VLOOKUP($A1412,Database!$A:$Y,20,FALSE)</f>
        <v>0</v>
      </c>
      <c r="Y1412" s="20">
        <f>VLOOKUP($A1412,Database!$A:$Y,21,FALSE)</f>
        <v>3</v>
      </c>
      <c r="Z1412" s="20">
        <f t="shared" si="132"/>
        <v>1</v>
      </c>
      <c r="AA1412" s="20" t="str">
        <f t="shared" si="128"/>
        <v/>
      </c>
      <c r="AB1412" s="20">
        <f t="shared" ca="1" si="129"/>
        <v>0</v>
      </c>
      <c r="AC1412" s="20">
        <f t="shared" ca="1" si="130"/>
        <v>0</v>
      </c>
      <c r="AD1412" s="20" t="str">
        <f ca="1">IF(AC1412=0,"",IF(OR(ISBLANK(P1412),ISBLANK(Q1412)),"",IF(ISBLANK(VLOOKUP(A1412,Database!A:AA,22,FALSE)),"",VLOOKUP(A1412,Database!A:AA,22,FALSE))))</f>
        <v/>
      </c>
      <c r="AE1412" s="20" t="str">
        <f>IFERROR(
   IF(
     OR(ISBLANK(P1412),ISBLANK(Q1412)),
     "",
     IF(
       AND(AB1412&lt;&gt;"",OR(W1412="Terminé",W1412="En cours")),
       VLOOKUP(AD1412,Setup_ScoreExactBonus!A:D,4,FALSE),
       0
     )),
  0)</f>
        <v/>
      </c>
      <c r="AF1412" s="21">
        <f t="shared" si="131"/>
        <v>0</v>
      </c>
      <c r="AG1412" s="21">
        <f ca="1">SUMIFS(AF$2:AF1412,D$2:D1412,D1412)</f>
        <v>1079</v>
      </c>
    </row>
    <row r="1413" spans="1:33" hidden="1" x14ac:dyDescent="0.35">
      <c r="A1413" s="21">
        <f>IF(ISBLANK(B1413),"",COUNTIF(B$2:B1413,B1413))-1</f>
        <v>52</v>
      </c>
      <c r="B1413" s="27">
        <v>8</v>
      </c>
      <c r="C1413" s="10">
        <f>VLOOKUP($A1413+IF($A1413=0,1,0),Database!$A:$Y,7,FALSE)</f>
        <v>46198</v>
      </c>
      <c r="D1413" s="21" t="str">
        <f>VLOOKUP(Pronostics!$B1413,Setup_MPP!$A:$G,3,FALSE)</f>
        <v>Louuiiis</v>
      </c>
      <c r="E1413" s="21" t="str">
        <f>VLOOKUP(Pronostics!$B1413,Setup_MPP!$A:$G,2,FALSE)</f>
        <v>Louis HARLE</v>
      </c>
      <c r="F1413" s="21" t="str">
        <f>VLOOKUP($B1413,Setup_MPP!$A:$E,4,FALSE)</f>
        <v>#EEF7B1</v>
      </c>
      <c r="G1413" s="21" t="str">
        <f>VLOOKUP($B1413,Setup_MPP!$A:$E,5,FALSE)</f>
        <v>#C1CB7D</v>
      </c>
      <c r="H1413" s="21" t="str">
        <f>IFERROR(IF(AND(A1413&gt;=1,A1413&lt;=104),VLOOKUP($A1413,Location!$A:$J,6,FALSE),IF(A1413=0,"Avant l'ouverture",IF(OR(A1413=105,A1413=106),"Bonus"))),"")</f>
        <v>Tour 3</v>
      </c>
      <c r="I1413" s="21" t="str">
        <f>IF(LEFT(H1413,4)="Tour",VLOOKUP(A1413,Database!$A:$C,3,FALSE),"")</f>
        <v>C</v>
      </c>
      <c r="J1413" s="21" t="str">
        <f>VLOOKUP($A1413,Location!$A:$J,7,FALSE)</f>
        <v>Ecosse</v>
      </c>
      <c r="K1413" s="21" t="str">
        <f>IFERROR(VLOOKUP(J1413,Setup_Team!$B:$C,2,FALSE), "TDB")</f>
        <v>SCO</v>
      </c>
      <c r="L1413" s="21" t="str">
        <f>VLOOKUP($A1413,Location!$A:$J,8,FALSE)</f>
        <v>Brésil</v>
      </c>
      <c r="M1413" s="21" t="str">
        <f>IFERROR(VLOOKUP(L1413,Setup_Team!$B:$C,2,FALSE), "TDB")</f>
        <v>BRA</v>
      </c>
      <c r="N1413" s="21" t="str">
        <f>VLOOKUP($A1413,Location!$A:$J,9,FALSE)</f>
        <v>Miami Gardens, Florida</v>
      </c>
      <c r="O1413" s="21" t="str">
        <f>VLOOKUP($A1413,Location!$A:$J,10,FALSE)</f>
        <v>Hard Rock Stadium</v>
      </c>
      <c r="P1413" s="27">
        <v>0</v>
      </c>
      <c r="Q1413" s="27">
        <v>3</v>
      </c>
      <c r="R1413" s="27" t="str">
        <f t="shared" si="133"/>
        <v>0-3</v>
      </c>
      <c r="S1413" s="21">
        <v>0</v>
      </c>
      <c r="T1413" s="20">
        <f>VLOOKUP($A1413,Database!$A:$Y,10,FALSE)</f>
        <v>145</v>
      </c>
      <c r="U1413" s="20">
        <f>VLOOKUP($A1413,Database!$A:$Y,11,FALSE)</f>
        <v>124</v>
      </c>
      <c r="V1413" s="20">
        <f>VLOOKUP($A1413,Database!$A:$Y,12,FALSE)</f>
        <v>48</v>
      </c>
      <c r="W1413" s="20" t="str">
        <f>VLOOKUP(A1413,Database!A:M,13,FALSE)</f>
        <v>Terminé</v>
      </c>
      <c r="X1413" s="20">
        <f>VLOOKUP($A1413,Database!$A:$Y,20,FALSE)</f>
        <v>0</v>
      </c>
      <c r="Y1413" s="20">
        <f>VLOOKUP($A1413,Database!$A:$Y,21,FALSE)</f>
        <v>3</v>
      </c>
      <c r="Z1413" s="20">
        <f t="shared" si="132"/>
        <v>0</v>
      </c>
      <c r="AA1413" s="20">
        <f t="shared" si="128"/>
        <v>1</v>
      </c>
      <c r="AB1413" s="20">
        <f t="shared" ca="1" si="129"/>
        <v>48</v>
      </c>
      <c r="AC1413" s="20">
        <f t="shared" ca="1" si="130"/>
        <v>1</v>
      </c>
      <c r="AD1413" s="20" t="str">
        <f ca="1">IF(AC1413=0,"",IF(OR(ISBLANK(P1413),ISBLANK(Q1413)),"",IF(ISBLANK(VLOOKUP(A1413,Database!A:AA,22,FALSE)),"",VLOOKUP(A1413,Database!A:AA,22,FALSE))))</f>
        <v>Très rare</v>
      </c>
      <c r="AE1413" s="20">
        <f ca="1">IFERROR(
   IF(
     OR(ISBLANK(P1413),ISBLANK(Q1413)),
     "",
     IF(
       AND(AB1413&lt;&gt;"",OR(W1413="Terminé",W1413="En cours")),
       VLOOKUP(AD1413,Setup_ScoreExactBonus!A:D,4,FALSE),
       0
     )),
  0)</f>
        <v>50</v>
      </c>
      <c r="AF1413" s="21">
        <f t="shared" ca="1" si="131"/>
        <v>98</v>
      </c>
      <c r="AG1413" s="21">
        <f ca="1">SUMIFS(AF$2:AF1413,D$2:D1413,D1413)</f>
        <v>1680</v>
      </c>
    </row>
    <row r="1414" spans="1:33" x14ac:dyDescent="0.35">
      <c r="A1414" s="21">
        <f>IF(ISBLANK(B1414),"",COUNTIF(B$2:B1414,B1414))-1</f>
        <v>52</v>
      </c>
      <c r="B1414" s="27">
        <v>9</v>
      </c>
      <c r="C1414" s="10">
        <f>VLOOKUP($A1414+IF($A1414=0,1,0),Database!$A:$Y,7,FALSE)</f>
        <v>46198</v>
      </c>
      <c r="D1414" s="21" t="str">
        <f>VLOOKUP(Pronostics!$B1414,Setup_MPP!$A:$G,3,FALSE)</f>
        <v>Aurelien_dpq</v>
      </c>
      <c r="E1414" s="21" t="str">
        <f>VLOOKUP(Pronostics!$B1414,Setup_MPP!$A:$G,2,FALSE)</f>
        <v>Aurélien DE POULPIQUET</v>
      </c>
      <c r="F1414" s="21" t="str">
        <f>VLOOKUP($B1414,Setup_MPP!$A:$E,4,FALSE)</f>
        <v>#F4EA9D</v>
      </c>
      <c r="G1414" s="21" t="str">
        <f>VLOOKUP($B1414,Setup_MPP!$A:$E,5,FALSE)</f>
        <v>#D2C458</v>
      </c>
      <c r="H1414" s="21" t="str">
        <f>IFERROR(IF(AND(A1414&gt;=1,A1414&lt;=104),VLOOKUP($A1414,Location!$A:$J,6,FALSE),IF(A1414=0,"Avant l'ouverture",IF(OR(A1414=105,A1414=106),"Bonus"))),"")</f>
        <v>Tour 3</v>
      </c>
      <c r="I1414" s="21" t="str">
        <f>IF(LEFT(H1414,4)="Tour",VLOOKUP(A1414,Database!$A:$C,3,FALSE),"")</f>
        <v>C</v>
      </c>
      <c r="J1414" s="21" t="str">
        <f>VLOOKUP($A1414,Location!$A:$J,7,FALSE)</f>
        <v>Ecosse</v>
      </c>
      <c r="K1414" s="21" t="str">
        <f>IFERROR(VLOOKUP(J1414,Setup_Team!$B:$C,2,FALSE), "TDB")</f>
        <v>SCO</v>
      </c>
      <c r="L1414" s="21" t="str">
        <f>VLOOKUP($A1414,Location!$A:$J,8,FALSE)</f>
        <v>Brésil</v>
      </c>
      <c r="M1414" s="21" t="str">
        <f>IFERROR(VLOOKUP(L1414,Setup_Team!$B:$C,2,FALSE), "TDB")</f>
        <v>BRA</v>
      </c>
      <c r="N1414" s="21" t="str">
        <f>VLOOKUP($A1414,Location!$A:$J,9,FALSE)</f>
        <v>Miami Gardens, Florida</v>
      </c>
      <c r="O1414" s="21" t="str">
        <f>VLOOKUP($A1414,Location!$A:$J,10,FALSE)</f>
        <v>Hard Rock Stadium</v>
      </c>
      <c r="P1414" s="27">
        <v>0</v>
      </c>
      <c r="Q1414" s="27">
        <v>4</v>
      </c>
      <c r="R1414" s="27" t="str">
        <f t="shared" si="133"/>
        <v>0-4</v>
      </c>
      <c r="S1414" s="21">
        <v>0</v>
      </c>
      <c r="T1414" s="20">
        <f>VLOOKUP($A1414,Database!$A:$Y,10,FALSE)</f>
        <v>145</v>
      </c>
      <c r="U1414" s="20">
        <f>VLOOKUP($A1414,Database!$A:$Y,11,FALSE)</f>
        <v>124</v>
      </c>
      <c r="V1414" s="20">
        <f>VLOOKUP($A1414,Database!$A:$Y,12,FALSE)</f>
        <v>48</v>
      </c>
      <c r="W1414" s="20" t="str">
        <f>VLOOKUP(A1414,Database!A:M,13,FALSE)</f>
        <v>Terminé</v>
      </c>
      <c r="X1414" s="20">
        <f>VLOOKUP($A1414,Database!$A:$Y,20,FALSE)</f>
        <v>0</v>
      </c>
      <c r="Y1414" s="20">
        <f>VLOOKUP($A1414,Database!$A:$Y,21,FALSE)</f>
        <v>3</v>
      </c>
      <c r="Z1414" s="20">
        <f t="shared" si="132"/>
        <v>0</v>
      </c>
      <c r="AA1414" s="20">
        <f t="shared" si="128"/>
        <v>1</v>
      </c>
      <c r="AB1414" s="20">
        <f t="shared" ca="1" si="129"/>
        <v>48</v>
      </c>
      <c r="AC1414" s="20">
        <f t="shared" ca="1" si="130"/>
        <v>0</v>
      </c>
      <c r="AD1414" s="20" t="str">
        <f ca="1">IF(AC1414=0,"",IF(OR(ISBLANK(P1414),ISBLANK(Q1414)),"",IF(ISBLANK(VLOOKUP(A1414,Database!A:AA,22,FALSE)),"",VLOOKUP(A1414,Database!A:AA,22,FALSE))))</f>
        <v/>
      </c>
      <c r="AE1414" s="20">
        <f ca="1">IFERROR(
   IF(
     OR(ISBLANK(P1414),ISBLANK(Q1414)),
     "",
     IF(
       AND(AB1414&lt;&gt;"",OR(W1414="Terminé",W1414="En cours")),
       VLOOKUP(AD1414,Setup_ScoreExactBonus!A:D,4,FALSE),
       0
     )),
  0)</f>
        <v>0</v>
      </c>
      <c r="AF1414" s="21">
        <f t="shared" ca="1" si="131"/>
        <v>48</v>
      </c>
      <c r="AG1414" s="21">
        <f ca="1">SUMIFS(AF$2:AF1414,D$2:D1414,D1414)</f>
        <v>1996</v>
      </c>
    </row>
    <row r="1415" spans="1:33" hidden="1" x14ac:dyDescent="0.35">
      <c r="A1415" s="21">
        <f>IF(ISBLANK(B1415),"",COUNTIF(B$2:B1415,B1415))-1</f>
        <v>52</v>
      </c>
      <c r="B1415" s="27">
        <v>10</v>
      </c>
      <c r="C1415" s="10">
        <f>VLOOKUP($A1415+IF($A1415=0,1,0),Database!$A:$Y,7,FALSE)</f>
        <v>46198</v>
      </c>
      <c r="D1415" s="21" t="str">
        <f>VLOOKUP(Pronostics!$B1415,Setup_MPP!$A:$G,3,FALSE)</f>
        <v>RandomPaul</v>
      </c>
      <c r="E1415" s="21" t="str">
        <f>VLOOKUP(Pronostics!$B1415,Setup_MPP!$A:$G,2,FALSE)</f>
        <v>Paul MONTESINOS</v>
      </c>
      <c r="F1415" s="21" t="str">
        <f>VLOOKUP($B1415,Setup_MPP!$A:$E,4,FALSE)</f>
        <v>#C4B0FF</v>
      </c>
      <c r="G1415" s="21" t="str">
        <f>VLOOKUP($B1415,Setup_MPP!$A:$E,5,FALSE)</f>
        <v>#7F66C8</v>
      </c>
      <c r="H1415" s="21" t="str">
        <f>IFERROR(IF(AND(A1415&gt;=1,A1415&lt;=104),VLOOKUP($A1415,Location!$A:$J,6,FALSE),IF(A1415=0,"Avant l'ouverture",IF(OR(A1415=105,A1415=106),"Bonus"))),"")</f>
        <v>Tour 3</v>
      </c>
      <c r="I1415" s="21" t="str">
        <f>IF(LEFT(H1415,4)="Tour",VLOOKUP(A1415,Database!$A:$C,3,FALSE),"")</f>
        <v>C</v>
      </c>
      <c r="J1415" s="21" t="str">
        <f>VLOOKUP($A1415,Location!$A:$J,7,FALSE)</f>
        <v>Ecosse</v>
      </c>
      <c r="K1415" s="21" t="str">
        <f>IFERROR(VLOOKUP(J1415,Setup_Team!$B:$C,2,FALSE), "TDB")</f>
        <v>SCO</v>
      </c>
      <c r="L1415" s="21" t="str">
        <f>VLOOKUP($A1415,Location!$A:$J,8,FALSE)</f>
        <v>Brésil</v>
      </c>
      <c r="M1415" s="21" t="str">
        <f>IFERROR(VLOOKUP(L1415,Setup_Team!$B:$C,2,FALSE), "TDB")</f>
        <v>BRA</v>
      </c>
      <c r="N1415" s="21" t="str">
        <f>VLOOKUP($A1415,Location!$A:$J,9,FALSE)</f>
        <v>Miami Gardens, Florida</v>
      </c>
      <c r="O1415" s="21" t="str">
        <f>VLOOKUP($A1415,Location!$A:$J,10,FALSE)</f>
        <v>Hard Rock Stadium</v>
      </c>
      <c r="P1415" s="27">
        <v>1</v>
      </c>
      <c r="Q1415" s="27">
        <v>1</v>
      </c>
      <c r="R1415" s="27" t="str">
        <f t="shared" si="133"/>
        <v>1-1</v>
      </c>
      <c r="S1415" s="21">
        <v>0</v>
      </c>
      <c r="T1415" s="20">
        <f>VLOOKUP($A1415,Database!$A:$Y,10,FALSE)</f>
        <v>145</v>
      </c>
      <c r="U1415" s="20">
        <f>VLOOKUP($A1415,Database!$A:$Y,11,FALSE)</f>
        <v>124</v>
      </c>
      <c r="V1415" s="20">
        <f>VLOOKUP($A1415,Database!$A:$Y,12,FALSE)</f>
        <v>48</v>
      </c>
      <c r="W1415" s="20" t="str">
        <f>VLOOKUP(A1415,Database!A:M,13,FALSE)</f>
        <v>Terminé</v>
      </c>
      <c r="X1415" s="20">
        <f>VLOOKUP($A1415,Database!$A:$Y,20,FALSE)</f>
        <v>0</v>
      </c>
      <c r="Y1415" s="20">
        <f>VLOOKUP($A1415,Database!$A:$Y,21,FALSE)</f>
        <v>3</v>
      </c>
      <c r="Z1415" s="20">
        <f t="shared" si="132"/>
        <v>0</v>
      </c>
      <c r="AA1415" s="20">
        <f t="shared" si="128"/>
        <v>0</v>
      </c>
      <c r="AB1415" s="20">
        <f t="shared" ca="1" si="129"/>
        <v>0</v>
      </c>
      <c r="AC1415" s="20">
        <f t="shared" ca="1" si="130"/>
        <v>0</v>
      </c>
      <c r="AD1415" s="20" t="str">
        <f ca="1">IF(AC1415=0,"",IF(OR(ISBLANK(P1415),ISBLANK(Q1415)),"",IF(ISBLANK(VLOOKUP(A1415,Database!A:AA,22,FALSE)),"",VLOOKUP(A1415,Database!A:AA,22,FALSE))))</f>
        <v/>
      </c>
      <c r="AE1415" s="20">
        <f ca="1">IFERROR(
   IF(
     OR(ISBLANK(P1415),ISBLANK(Q1415)),
     "",
     IF(
       AND(AB1415&lt;&gt;"",OR(W1415="Terminé",W1415="En cours")),
       VLOOKUP(AD1415,Setup_ScoreExactBonus!A:D,4,FALSE),
       0
     )),
  0)</f>
        <v>0</v>
      </c>
      <c r="AF1415" s="21">
        <f t="shared" ca="1" si="131"/>
        <v>0</v>
      </c>
      <c r="AG1415" s="21">
        <f ca="1">SUMIFS(AF$2:AF1415,D$2:D1415,D1415)</f>
        <v>1728</v>
      </c>
    </row>
    <row r="1416" spans="1:33" hidden="1" x14ac:dyDescent="0.35">
      <c r="A1416" s="21">
        <f>IF(ISBLANK(B1416),"",COUNTIF(B$2:B1416,B1416))-1</f>
        <v>52</v>
      </c>
      <c r="B1416" s="27">
        <v>11</v>
      </c>
      <c r="C1416" s="10">
        <f>VLOOKUP($A1416+IF($A1416=0,1,0),Database!$A:$Y,7,FALSE)</f>
        <v>46198</v>
      </c>
      <c r="D1416" s="21" t="str">
        <f>VLOOKUP(Pronostics!$B1416,Setup_MPP!$A:$G,3,FALSE)</f>
        <v>Kinsley91</v>
      </c>
      <c r="E1416" s="21" t="str">
        <f>VLOOKUP(Pronostics!$B1416,Setup_MPP!$A:$G,2,FALSE)</f>
        <v>Kinsley ROQUE</v>
      </c>
      <c r="F1416" s="21" t="str">
        <f>VLOOKUP($B1416,Setup_MPP!$A:$E,4,FALSE)</f>
        <v>#CBEBBA</v>
      </c>
      <c r="G1416" s="21" t="str">
        <f>VLOOKUP($B1416,Setup_MPP!$A:$E,5,FALSE)</f>
        <v>#70BC6E</v>
      </c>
      <c r="H1416" s="21" t="str">
        <f>IFERROR(IF(AND(A1416&gt;=1,A1416&lt;=104),VLOOKUP($A1416,Location!$A:$J,6,FALSE),IF(A1416=0,"Avant l'ouverture",IF(OR(A1416=105,A1416=106),"Bonus"))),"")</f>
        <v>Tour 3</v>
      </c>
      <c r="I1416" s="21" t="str">
        <f>IF(LEFT(H1416,4)="Tour",VLOOKUP(A1416,Database!$A:$C,3,FALSE),"")</f>
        <v>C</v>
      </c>
      <c r="J1416" s="21" t="str">
        <f>VLOOKUP($A1416,Location!$A:$J,7,FALSE)</f>
        <v>Ecosse</v>
      </c>
      <c r="K1416" s="21" t="str">
        <f>IFERROR(VLOOKUP(J1416,Setup_Team!$B:$C,2,FALSE), "TDB")</f>
        <v>SCO</v>
      </c>
      <c r="L1416" s="21" t="str">
        <f>VLOOKUP($A1416,Location!$A:$J,8,FALSE)</f>
        <v>Brésil</v>
      </c>
      <c r="M1416" s="21" t="str">
        <f>IFERROR(VLOOKUP(L1416,Setup_Team!$B:$C,2,FALSE), "TDB")</f>
        <v>BRA</v>
      </c>
      <c r="N1416" s="21" t="str">
        <f>VLOOKUP($A1416,Location!$A:$J,9,FALSE)</f>
        <v>Miami Gardens, Florida</v>
      </c>
      <c r="O1416" s="21" t="str">
        <f>VLOOKUP($A1416,Location!$A:$J,10,FALSE)</f>
        <v>Hard Rock Stadium</v>
      </c>
      <c r="P1416" s="27">
        <v>1</v>
      </c>
      <c r="Q1416" s="27">
        <v>2</v>
      </c>
      <c r="R1416" s="27" t="str">
        <f t="shared" si="133"/>
        <v>1-2</v>
      </c>
      <c r="S1416" s="21">
        <v>0</v>
      </c>
      <c r="T1416" s="20">
        <f>VLOOKUP($A1416,Database!$A:$Y,10,FALSE)</f>
        <v>145</v>
      </c>
      <c r="U1416" s="20">
        <f>VLOOKUP($A1416,Database!$A:$Y,11,FALSE)</f>
        <v>124</v>
      </c>
      <c r="V1416" s="20">
        <f>VLOOKUP($A1416,Database!$A:$Y,12,FALSE)</f>
        <v>48</v>
      </c>
      <c r="W1416" s="20" t="str">
        <f>VLOOKUP(A1416,Database!A:M,13,FALSE)</f>
        <v>Terminé</v>
      </c>
      <c r="X1416" s="20">
        <f>VLOOKUP($A1416,Database!$A:$Y,20,FALSE)</f>
        <v>0</v>
      </c>
      <c r="Y1416" s="20">
        <f>VLOOKUP($A1416,Database!$A:$Y,21,FALSE)</f>
        <v>3</v>
      </c>
      <c r="Z1416" s="20">
        <f t="shared" si="132"/>
        <v>0</v>
      </c>
      <c r="AA1416" s="20">
        <f t="shared" si="128"/>
        <v>1</v>
      </c>
      <c r="AB1416" s="20">
        <f t="shared" ca="1" si="129"/>
        <v>48</v>
      </c>
      <c r="AC1416" s="20">
        <f t="shared" ca="1" si="130"/>
        <v>0</v>
      </c>
      <c r="AD1416" s="20" t="str">
        <f ca="1">IF(AC1416=0,"",IF(OR(ISBLANK(P1416),ISBLANK(Q1416)),"",IF(ISBLANK(VLOOKUP(A1416,Database!A:AA,22,FALSE)),"",VLOOKUP(A1416,Database!A:AA,22,FALSE))))</f>
        <v/>
      </c>
      <c r="AE1416" s="20">
        <f ca="1">IFERROR(
   IF(
     OR(ISBLANK(P1416),ISBLANK(Q1416)),
     "",
     IF(
       AND(AB1416&lt;&gt;"",OR(W1416="Terminé",W1416="En cours")),
       VLOOKUP(AD1416,Setup_ScoreExactBonus!A:D,4,FALSE),
       0
     )),
  0)</f>
        <v>0</v>
      </c>
      <c r="AF1416" s="21">
        <f t="shared" ca="1" si="131"/>
        <v>48</v>
      </c>
      <c r="AG1416" s="21">
        <f ca="1">SUMIFS(AF$2:AF1416,D$2:D1416,D1416)</f>
        <v>2168</v>
      </c>
    </row>
    <row r="1417" spans="1:33" hidden="1" x14ac:dyDescent="0.35">
      <c r="A1417" s="21">
        <f>IF(ISBLANK(B1417),"",COUNTIF(B$2:B1417,B1417))-1</f>
        <v>52</v>
      </c>
      <c r="B1417" s="27">
        <v>12</v>
      </c>
      <c r="C1417" s="10">
        <f>VLOOKUP($A1417+IF($A1417=0,1,0),Database!$A:$Y,7,FALSE)</f>
        <v>46198</v>
      </c>
      <c r="D1417" s="21" t="str">
        <f>VLOOKUP(Pronostics!$B1417,Setup_MPP!$A:$G,3,FALSE)</f>
        <v>Jaouad1</v>
      </c>
      <c r="E1417" s="21" t="str">
        <f>VLOOKUP(Pronostics!$B1417,Setup_MPP!$A:$G,2,FALSE)</f>
        <v>Jaouad SETTI</v>
      </c>
      <c r="F1417" s="21" t="str">
        <f>VLOOKUP($B1417,Setup_MPP!$A:$E,4,FALSE)</f>
        <v>#C2D4FF</v>
      </c>
      <c r="G1417" s="21" t="str">
        <f>VLOOKUP($B1417,Setup_MPP!$A:$E,5,FALSE)</f>
        <v>#6586D5</v>
      </c>
      <c r="H1417" s="21" t="str">
        <f>IFERROR(IF(AND(A1417&gt;=1,A1417&lt;=104),VLOOKUP($A1417,Location!$A:$J,6,FALSE),IF(A1417=0,"Avant l'ouverture",IF(OR(A1417=105,A1417=106),"Bonus"))),"")</f>
        <v>Tour 3</v>
      </c>
      <c r="I1417" s="21" t="str">
        <f>IF(LEFT(H1417,4)="Tour",VLOOKUP(A1417,Database!$A:$C,3,FALSE),"")</f>
        <v>C</v>
      </c>
      <c r="J1417" s="21" t="str">
        <f>VLOOKUP($A1417,Location!$A:$J,7,FALSE)</f>
        <v>Ecosse</v>
      </c>
      <c r="K1417" s="21" t="str">
        <f>IFERROR(VLOOKUP(J1417,Setup_Team!$B:$C,2,FALSE), "TDB")</f>
        <v>SCO</v>
      </c>
      <c r="L1417" s="21" t="str">
        <f>VLOOKUP($A1417,Location!$A:$J,8,FALSE)</f>
        <v>Brésil</v>
      </c>
      <c r="M1417" s="21" t="str">
        <f>IFERROR(VLOOKUP(L1417,Setup_Team!$B:$C,2,FALSE), "TDB")</f>
        <v>BRA</v>
      </c>
      <c r="N1417" s="21" t="str">
        <f>VLOOKUP($A1417,Location!$A:$J,9,FALSE)</f>
        <v>Miami Gardens, Florida</v>
      </c>
      <c r="O1417" s="21" t="str">
        <f>VLOOKUP($A1417,Location!$A:$J,10,FALSE)</f>
        <v>Hard Rock Stadium</v>
      </c>
      <c r="P1417" s="27">
        <v>0</v>
      </c>
      <c r="Q1417" s="27">
        <v>2</v>
      </c>
      <c r="R1417" s="27" t="str">
        <f t="shared" si="133"/>
        <v>0-2</v>
      </c>
      <c r="S1417" s="21">
        <v>0</v>
      </c>
      <c r="T1417" s="20">
        <f>VLOOKUP($A1417,Database!$A:$Y,10,FALSE)</f>
        <v>145</v>
      </c>
      <c r="U1417" s="20">
        <f>VLOOKUP($A1417,Database!$A:$Y,11,FALSE)</f>
        <v>124</v>
      </c>
      <c r="V1417" s="20">
        <f>VLOOKUP($A1417,Database!$A:$Y,12,FALSE)</f>
        <v>48</v>
      </c>
      <c r="W1417" s="20" t="str">
        <f>VLOOKUP(A1417,Database!A:M,13,FALSE)</f>
        <v>Terminé</v>
      </c>
      <c r="X1417" s="20">
        <f>VLOOKUP($A1417,Database!$A:$Y,20,FALSE)</f>
        <v>0</v>
      </c>
      <c r="Y1417" s="20">
        <f>VLOOKUP($A1417,Database!$A:$Y,21,FALSE)</f>
        <v>3</v>
      </c>
      <c r="Z1417" s="20">
        <f t="shared" si="132"/>
        <v>0</v>
      </c>
      <c r="AA1417" s="20">
        <f t="shared" si="128"/>
        <v>1</v>
      </c>
      <c r="AB1417" s="20">
        <f t="shared" ca="1" si="129"/>
        <v>48</v>
      </c>
      <c r="AC1417" s="20">
        <f t="shared" ca="1" si="130"/>
        <v>0</v>
      </c>
      <c r="AD1417" s="20" t="str">
        <f ca="1">IF(AC1417=0,"",IF(OR(ISBLANK(P1417),ISBLANK(Q1417)),"",IF(ISBLANK(VLOOKUP(A1417,Database!A:AA,22,FALSE)),"",VLOOKUP(A1417,Database!A:AA,22,FALSE))))</f>
        <v/>
      </c>
      <c r="AE1417" s="20">
        <f ca="1">IFERROR(
   IF(
     OR(ISBLANK(P1417),ISBLANK(Q1417)),
     "",
     IF(
       AND(AB1417&lt;&gt;"",OR(W1417="Terminé",W1417="En cours")),
       VLOOKUP(AD1417,Setup_ScoreExactBonus!A:D,4,FALSE),
       0
     )),
  0)</f>
        <v>0</v>
      </c>
      <c r="AF1417" s="21">
        <f t="shared" ca="1" si="131"/>
        <v>48</v>
      </c>
      <c r="AG1417" s="21">
        <f ca="1">SUMIFS(AF$2:AF1417,D$2:D1417,D1417)</f>
        <v>2076</v>
      </c>
    </row>
    <row r="1418" spans="1:33" hidden="1" x14ac:dyDescent="0.35">
      <c r="A1418" s="21">
        <f>IF(ISBLANK(B1418),"",COUNTIF(B$2:B1418,B1418))-1</f>
        <v>52</v>
      </c>
      <c r="B1418" s="27">
        <v>13</v>
      </c>
      <c r="C1418" s="10">
        <f>VLOOKUP($A1418+IF($A1418=0,1,0),Database!$A:$Y,7,FALSE)</f>
        <v>46198</v>
      </c>
      <c r="D1418" s="21" t="str">
        <f>VLOOKUP(Pronostics!$B1418,Setup_MPP!$A:$G,3,FALSE)</f>
        <v>Julien_I</v>
      </c>
      <c r="E1418" s="21" t="str">
        <f>VLOOKUP(Pronostics!$B1418,Setup_MPP!$A:$G,2,FALSE)</f>
        <v>Julien INGE</v>
      </c>
      <c r="F1418" s="21" t="str">
        <f>VLOOKUP($B1418,Setup_MPP!$A:$E,4,FALSE)</f>
        <v>#C1E0EF</v>
      </c>
      <c r="G1418" s="21" t="str">
        <f>VLOOKUP($B1418,Setup_MPP!$A:$E,5,FALSE)</f>
        <v>#4F91B2</v>
      </c>
      <c r="H1418" s="21" t="str">
        <f>IFERROR(IF(AND(A1418&gt;=1,A1418&lt;=104),VLOOKUP($A1418,Location!$A:$J,6,FALSE),IF(A1418=0,"Avant l'ouverture",IF(OR(A1418=105,A1418=106),"Bonus"))),"")</f>
        <v>Tour 3</v>
      </c>
      <c r="I1418" s="21" t="str">
        <f>IF(LEFT(H1418,4)="Tour",VLOOKUP(A1418,Database!$A:$C,3,FALSE),"")</f>
        <v>C</v>
      </c>
      <c r="J1418" s="21" t="str">
        <f>VLOOKUP($A1418,Location!$A:$J,7,FALSE)</f>
        <v>Ecosse</v>
      </c>
      <c r="K1418" s="21" t="str">
        <f>IFERROR(VLOOKUP(J1418,Setup_Team!$B:$C,2,FALSE), "TDB")</f>
        <v>SCO</v>
      </c>
      <c r="L1418" s="21" t="str">
        <f>VLOOKUP($A1418,Location!$A:$J,8,FALSE)</f>
        <v>Brésil</v>
      </c>
      <c r="M1418" s="21" t="str">
        <f>IFERROR(VLOOKUP(L1418,Setup_Team!$B:$C,2,FALSE), "TDB")</f>
        <v>BRA</v>
      </c>
      <c r="N1418" s="21" t="str">
        <f>VLOOKUP($A1418,Location!$A:$J,9,FALSE)</f>
        <v>Miami Gardens, Florida</v>
      </c>
      <c r="O1418" s="21" t="str">
        <f>VLOOKUP($A1418,Location!$A:$J,10,FALSE)</f>
        <v>Hard Rock Stadium</v>
      </c>
      <c r="P1418" s="27">
        <v>0</v>
      </c>
      <c r="Q1418" s="27">
        <v>0</v>
      </c>
      <c r="R1418" s="27" t="str">
        <f t="shared" si="133"/>
        <v>0-0</v>
      </c>
      <c r="S1418" s="21">
        <v>0</v>
      </c>
      <c r="T1418" s="20">
        <f>VLOOKUP($A1418,Database!$A:$Y,10,FALSE)</f>
        <v>145</v>
      </c>
      <c r="U1418" s="20">
        <f>VLOOKUP($A1418,Database!$A:$Y,11,FALSE)</f>
        <v>124</v>
      </c>
      <c r="V1418" s="20">
        <f>VLOOKUP($A1418,Database!$A:$Y,12,FALSE)</f>
        <v>48</v>
      </c>
      <c r="W1418" s="20" t="str">
        <f>VLOOKUP(A1418,Database!A:M,13,FALSE)</f>
        <v>Terminé</v>
      </c>
      <c r="X1418" s="20">
        <f>VLOOKUP($A1418,Database!$A:$Y,20,FALSE)</f>
        <v>0</v>
      </c>
      <c r="Y1418" s="20">
        <f>VLOOKUP($A1418,Database!$A:$Y,21,FALSE)</f>
        <v>3</v>
      </c>
      <c r="Z1418" s="20">
        <f t="shared" si="132"/>
        <v>0</v>
      </c>
      <c r="AA1418" s="20">
        <f t="shared" si="128"/>
        <v>0</v>
      </c>
      <c r="AB1418" s="20">
        <f t="shared" ca="1" si="129"/>
        <v>0</v>
      </c>
      <c r="AC1418" s="20">
        <f t="shared" ca="1" si="130"/>
        <v>0</v>
      </c>
      <c r="AD1418" s="20" t="str">
        <f ca="1">IF(AC1418=0,"",IF(OR(ISBLANK(P1418),ISBLANK(Q1418)),"",IF(ISBLANK(VLOOKUP(A1418,Database!A:AA,22,FALSE)),"",VLOOKUP(A1418,Database!A:AA,22,FALSE))))</f>
        <v/>
      </c>
      <c r="AE1418" s="20">
        <f ca="1">IFERROR(
   IF(
     OR(ISBLANK(P1418),ISBLANK(Q1418)),
     "",
     IF(
       AND(AB1418&lt;&gt;"",OR(W1418="Terminé",W1418="En cours")),
       VLOOKUP(AD1418,Setup_ScoreExactBonus!A:D,4,FALSE),
       0
     )),
  0)</f>
        <v>0</v>
      </c>
      <c r="AF1418" s="21">
        <f t="shared" ca="1" si="131"/>
        <v>0</v>
      </c>
      <c r="AG1418" s="21">
        <f ca="1">SUMIFS(AF$2:AF1418,D$2:D1418,D1418)</f>
        <v>2217</v>
      </c>
    </row>
    <row r="1419" spans="1:33" hidden="1" x14ac:dyDescent="0.35">
      <c r="A1419" s="21">
        <f>IF(ISBLANK(B1419),"",COUNTIF(B$2:B1419,B1419))-1</f>
        <v>52</v>
      </c>
      <c r="B1419" s="27">
        <v>14</v>
      </c>
      <c r="C1419" s="10">
        <f>VLOOKUP($A1419+IF($A1419=0,1,0),Database!$A:$Y,7,FALSE)</f>
        <v>46198</v>
      </c>
      <c r="D1419" s="21" t="str">
        <f>VLOOKUP(Pronostics!$B1419,Setup_MPP!$A:$G,3,FALSE)</f>
        <v>MarieEYT</v>
      </c>
      <c r="E1419" s="21" t="str">
        <f>VLOOKUP(Pronostics!$B1419,Setup_MPP!$A:$G,2,FALSE)</f>
        <v>Marie EXBRAYAT</v>
      </c>
      <c r="F1419" s="21" t="str">
        <f>VLOOKUP($B1419,Setup_MPP!$A:$E,4,FALSE)</f>
        <v>#FFAFD2</v>
      </c>
      <c r="G1419" s="21" t="str">
        <f>VLOOKUP($B1419,Setup_MPP!$A:$E,5,FALSE)</f>
        <v>#F2589B</v>
      </c>
      <c r="H1419" s="21" t="str">
        <f>IFERROR(IF(AND(A1419&gt;=1,A1419&lt;=104),VLOOKUP($A1419,Location!$A:$J,6,FALSE),IF(A1419=0,"Avant l'ouverture",IF(OR(A1419=105,A1419=106),"Bonus"))),"")</f>
        <v>Tour 3</v>
      </c>
      <c r="I1419" s="21" t="str">
        <f>IF(LEFT(H1419,4)="Tour",VLOOKUP(A1419,Database!$A:$C,3,FALSE),"")</f>
        <v>C</v>
      </c>
      <c r="J1419" s="21" t="str">
        <f>VLOOKUP($A1419,Location!$A:$J,7,FALSE)</f>
        <v>Ecosse</v>
      </c>
      <c r="K1419" s="21" t="str">
        <f>IFERROR(VLOOKUP(J1419,Setup_Team!$B:$C,2,FALSE), "TDB")</f>
        <v>SCO</v>
      </c>
      <c r="L1419" s="21" t="str">
        <f>VLOOKUP($A1419,Location!$A:$J,8,FALSE)</f>
        <v>Brésil</v>
      </c>
      <c r="M1419" s="21" t="str">
        <f>IFERROR(VLOOKUP(L1419,Setup_Team!$B:$C,2,FALSE), "TDB")</f>
        <v>BRA</v>
      </c>
      <c r="N1419" s="21" t="str">
        <f>VLOOKUP($A1419,Location!$A:$J,9,FALSE)</f>
        <v>Miami Gardens, Florida</v>
      </c>
      <c r="O1419" s="21" t="str">
        <f>VLOOKUP($A1419,Location!$A:$J,10,FALSE)</f>
        <v>Hard Rock Stadium</v>
      </c>
      <c r="P1419" s="27">
        <v>0</v>
      </c>
      <c r="Q1419" s="27">
        <v>1</v>
      </c>
      <c r="R1419" s="27" t="str">
        <f t="shared" si="133"/>
        <v>0-1</v>
      </c>
      <c r="S1419" s="21">
        <v>0</v>
      </c>
      <c r="T1419" s="20">
        <f>VLOOKUP($A1419,Database!$A:$Y,10,FALSE)</f>
        <v>145</v>
      </c>
      <c r="U1419" s="20">
        <f>VLOOKUP($A1419,Database!$A:$Y,11,FALSE)</f>
        <v>124</v>
      </c>
      <c r="V1419" s="20">
        <f>VLOOKUP($A1419,Database!$A:$Y,12,FALSE)</f>
        <v>48</v>
      </c>
      <c r="W1419" s="20" t="str">
        <f>VLOOKUP(A1419,Database!A:M,13,FALSE)</f>
        <v>Terminé</v>
      </c>
      <c r="X1419" s="20">
        <f>VLOOKUP($A1419,Database!$A:$Y,20,FALSE)</f>
        <v>0</v>
      </c>
      <c r="Y1419" s="20">
        <f>VLOOKUP($A1419,Database!$A:$Y,21,FALSE)</f>
        <v>3</v>
      </c>
      <c r="Z1419" s="20">
        <f t="shared" si="132"/>
        <v>0</v>
      </c>
      <c r="AA1419" s="20">
        <f t="shared" si="128"/>
        <v>1</v>
      </c>
      <c r="AB1419" s="20">
        <f t="shared" ca="1" si="129"/>
        <v>48</v>
      </c>
      <c r="AC1419" s="20">
        <f t="shared" ca="1" si="130"/>
        <v>0</v>
      </c>
      <c r="AD1419" s="20" t="str">
        <f ca="1">IF(AC1419=0,"",IF(OR(ISBLANK(P1419),ISBLANK(Q1419)),"",IF(ISBLANK(VLOOKUP(A1419,Database!A:AA,22,FALSE)),"",VLOOKUP(A1419,Database!A:AA,22,FALSE))))</f>
        <v/>
      </c>
      <c r="AE1419" s="20">
        <f ca="1">IFERROR(
   IF(
     OR(ISBLANK(P1419),ISBLANK(Q1419)),
     "",
     IF(
       AND(AB1419&lt;&gt;"",OR(W1419="Terminé",W1419="En cours")),
       VLOOKUP(AD1419,Setup_ScoreExactBonus!A:D,4,FALSE),
       0
     )),
  0)</f>
        <v>0</v>
      </c>
      <c r="AF1419" s="21">
        <f t="shared" ca="1" si="131"/>
        <v>48</v>
      </c>
      <c r="AG1419" s="21">
        <f ca="1">SUMIFS(AF$2:AF1419,D$2:D1419,D1419)</f>
        <v>1986</v>
      </c>
    </row>
    <row r="1420" spans="1:33" hidden="1" x14ac:dyDescent="0.35">
      <c r="A1420" s="21">
        <f>IF(ISBLANK(B1420),"",COUNTIF(B$2:B1420,B1420))-1</f>
        <v>52</v>
      </c>
      <c r="B1420" s="27">
        <v>15</v>
      </c>
      <c r="C1420" s="10">
        <f>VLOOKUP($A1420+IF($A1420=0,1,0),Database!$A:$Y,7,FALSE)</f>
        <v>46198</v>
      </c>
      <c r="D1420" s="21" t="str">
        <f>VLOOKUP(Pronostics!$B1420,Setup_MPP!$A:$G,3,FALSE)</f>
        <v>Amino28</v>
      </c>
      <c r="E1420" s="21" t="str">
        <f>VLOOKUP(Pronostics!$B1420,Setup_MPP!$A:$G,2,FALSE)</f>
        <v>Amine ZARROUKI</v>
      </c>
      <c r="F1420" s="21" t="str">
        <f>VLOOKUP($B1420,Setup_MPP!$A:$E,4,FALSE)</f>
        <v>#FF9898</v>
      </c>
      <c r="G1420" s="21" t="str">
        <f>VLOOKUP($B1420,Setup_MPP!$A:$E,5,FALSE)</f>
        <v>#FF5D5D</v>
      </c>
      <c r="H1420" s="21" t="str">
        <f>IFERROR(IF(AND(A1420&gt;=1,A1420&lt;=104),VLOOKUP($A1420,Location!$A:$J,6,FALSE),IF(A1420=0,"Avant l'ouverture",IF(OR(A1420=105,A1420=106),"Bonus"))),"")</f>
        <v>Tour 3</v>
      </c>
      <c r="I1420" s="21" t="str">
        <f>IF(LEFT(H1420,4)="Tour",VLOOKUP(A1420,Database!$A:$C,3,FALSE),"")</f>
        <v>C</v>
      </c>
      <c r="J1420" s="21" t="str">
        <f>VLOOKUP($A1420,Location!$A:$J,7,FALSE)</f>
        <v>Ecosse</v>
      </c>
      <c r="K1420" s="21" t="str">
        <f>IFERROR(VLOOKUP(J1420,Setup_Team!$B:$C,2,FALSE), "TDB")</f>
        <v>SCO</v>
      </c>
      <c r="L1420" s="21" t="str">
        <f>VLOOKUP($A1420,Location!$A:$J,8,FALSE)</f>
        <v>Brésil</v>
      </c>
      <c r="M1420" s="21" t="str">
        <f>IFERROR(VLOOKUP(L1420,Setup_Team!$B:$C,2,FALSE), "TDB")</f>
        <v>BRA</v>
      </c>
      <c r="N1420" s="21" t="str">
        <f>VLOOKUP($A1420,Location!$A:$J,9,FALSE)</f>
        <v>Miami Gardens, Florida</v>
      </c>
      <c r="O1420" s="21" t="str">
        <f>VLOOKUP($A1420,Location!$A:$J,10,FALSE)</f>
        <v>Hard Rock Stadium</v>
      </c>
      <c r="P1420" s="27">
        <v>0</v>
      </c>
      <c r="Q1420" s="27">
        <v>2</v>
      </c>
      <c r="R1420" s="27" t="str">
        <f t="shared" si="133"/>
        <v>0-2</v>
      </c>
      <c r="S1420" s="21">
        <v>0</v>
      </c>
      <c r="T1420" s="20">
        <f>VLOOKUP($A1420,Database!$A:$Y,10,FALSE)</f>
        <v>145</v>
      </c>
      <c r="U1420" s="20">
        <f>VLOOKUP($A1420,Database!$A:$Y,11,FALSE)</f>
        <v>124</v>
      </c>
      <c r="V1420" s="20">
        <f>VLOOKUP($A1420,Database!$A:$Y,12,FALSE)</f>
        <v>48</v>
      </c>
      <c r="W1420" s="20" t="str">
        <f>VLOOKUP(A1420,Database!A:M,13,FALSE)</f>
        <v>Terminé</v>
      </c>
      <c r="X1420" s="20">
        <f>VLOOKUP($A1420,Database!$A:$Y,20,FALSE)</f>
        <v>0</v>
      </c>
      <c r="Y1420" s="20">
        <f>VLOOKUP($A1420,Database!$A:$Y,21,FALSE)</f>
        <v>3</v>
      </c>
      <c r="Z1420" s="20">
        <f t="shared" si="132"/>
        <v>0</v>
      </c>
      <c r="AA1420" s="20">
        <f t="shared" si="128"/>
        <v>1</v>
      </c>
      <c r="AB1420" s="20">
        <f t="shared" ca="1" si="129"/>
        <v>48</v>
      </c>
      <c r="AC1420" s="20">
        <f t="shared" ca="1" si="130"/>
        <v>0</v>
      </c>
      <c r="AD1420" s="20" t="str">
        <f ca="1">IF(AC1420=0,"",IF(OR(ISBLANK(P1420),ISBLANK(Q1420)),"",IF(ISBLANK(VLOOKUP(A1420,Database!A:AA,22,FALSE)),"",VLOOKUP(A1420,Database!A:AA,22,FALSE))))</f>
        <v/>
      </c>
      <c r="AE1420" s="20">
        <f ca="1">IFERROR(
   IF(
     OR(ISBLANK(P1420),ISBLANK(Q1420)),
     "",
     IF(
       AND(AB1420&lt;&gt;"",OR(W1420="Terminé",W1420="En cours")),
       VLOOKUP(AD1420,Setup_ScoreExactBonus!A:D,4,FALSE),
       0
     )),
  0)</f>
        <v>0</v>
      </c>
      <c r="AF1420" s="21">
        <f t="shared" ca="1" si="131"/>
        <v>48</v>
      </c>
      <c r="AG1420" s="21">
        <f ca="1">SUMIFS(AF$2:AF1420,D$2:D1420,D1420)</f>
        <v>1985</v>
      </c>
    </row>
    <row r="1421" spans="1:33" hidden="1" x14ac:dyDescent="0.35">
      <c r="A1421" s="21">
        <f>IF(ISBLANK(B1421),"",COUNTIF(B$2:B1421,B1421))-1</f>
        <v>52</v>
      </c>
      <c r="B1421" s="27">
        <v>16</v>
      </c>
      <c r="C1421" s="10">
        <f>VLOOKUP($A1421+IF($A1421=0,1,0),Database!$A:$Y,7,FALSE)</f>
        <v>46198</v>
      </c>
      <c r="D1421" s="21" t="str">
        <f>VLOOKUP(Pronostics!$B1421,Setup_MPP!$A:$G,3,FALSE)</f>
        <v>RomaLaura</v>
      </c>
      <c r="E1421" s="21" t="str">
        <f>VLOOKUP(Pronostics!$B1421,Setup_MPP!$A:$G,2,FALSE)</f>
        <v>Laura GIULIANO</v>
      </c>
      <c r="F1421" s="21" t="str">
        <f>VLOOKUP($B1421,Setup_MPP!$A:$E,4,FALSE)</f>
        <v>#86A4FE</v>
      </c>
      <c r="G1421" s="21" t="str">
        <f>VLOOKUP($B1421,Setup_MPP!$A:$E,5,FALSE)</f>
        <v>#3769FF</v>
      </c>
      <c r="H1421" s="21" t="str">
        <f>IFERROR(IF(AND(A1421&gt;=1,A1421&lt;=104),VLOOKUP($A1421,Location!$A:$J,6,FALSE),IF(A1421=0,"Avant l'ouverture",IF(OR(A1421=105,A1421=106),"Bonus"))),"")</f>
        <v>Tour 3</v>
      </c>
      <c r="I1421" s="21" t="str">
        <f>IF(LEFT(H1421,4)="Tour",VLOOKUP(A1421,Database!$A:$C,3,FALSE),"")</f>
        <v>C</v>
      </c>
      <c r="J1421" s="21" t="str">
        <f>VLOOKUP($A1421,Location!$A:$J,7,FALSE)</f>
        <v>Ecosse</v>
      </c>
      <c r="K1421" s="21" t="str">
        <f>IFERROR(VLOOKUP(J1421,Setup_Team!$B:$C,2,FALSE), "TDB")</f>
        <v>SCO</v>
      </c>
      <c r="L1421" s="21" t="str">
        <f>VLOOKUP($A1421,Location!$A:$J,8,FALSE)</f>
        <v>Brésil</v>
      </c>
      <c r="M1421" s="21" t="str">
        <f>IFERROR(VLOOKUP(L1421,Setup_Team!$B:$C,2,FALSE), "TDB")</f>
        <v>BRA</v>
      </c>
      <c r="N1421" s="21" t="str">
        <f>VLOOKUP($A1421,Location!$A:$J,9,FALSE)</f>
        <v>Miami Gardens, Florida</v>
      </c>
      <c r="O1421" s="21" t="str">
        <f>VLOOKUP($A1421,Location!$A:$J,10,FALSE)</f>
        <v>Hard Rock Stadium</v>
      </c>
      <c r="P1421" s="27">
        <v>0</v>
      </c>
      <c r="Q1421" s="27">
        <v>2</v>
      </c>
      <c r="R1421" s="27" t="str">
        <f t="shared" si="133"/>
        <v>0-2</v>
      </c>
      <c r="S1421" s="21">
        <v>0</v>
      </c>
      <c r="T1421" s="20">
        <f>VLOOKUP($A1421,Database!$A:$Y,10,FALSE)</f>
        <v>145</v>
      </c>
      <c r="U1421" s="20">
        <f>VLOOKUP($A1421,Database!$A:$Y,11,FALSE)</f>
        <v>124</v>
      </c>
      <c r="V1421" s="20">
        <f>VLOOKUP($A1421,Database!$A:$Y,12,FALSE)</f>
        <v>48</v>
      </c>
      <c r="W1421" s="20" t="str">
        <f>VLOOKUP(A1421,Database!A:M,13,FALSE)</f>
        <v>Terminé</v>
      </c>
      <c r="X1421" s="20">
        <f>VLOOKUP($A1421,Database!$A:$Y,20,FALSE)</f>
        <v>0</v>
      </c>
      <c r="Y1421" s="20">
        <f>VLOOKUP($A1421,Database!$A:$Y,21,FALSE)</f>
        <v>3</v>
      </c>
      <c r="Z1421" s="20">
        <f t="shared" si="132"/>
        <v>0</v>
      </c>
      <c r="AA1421" s="20">
        <f t="shared" si="128"/>
        <v>1</v>
      </c>
      <c r="AB1421" s="20">
        <f t="shared" ca="1" si="129"/>
        <v>48</v>
      </c>
      <c r="AC1421" s="20">
        <f t="shared" ca="1" si="130"/>
        <v>0</v>
      </c>
      <c r="AD1421" s="20" t="str">
        <f ca="1">IF(AC1421=0,"",IF(OR(ISBLANK(P1421),ISBLANK(Q1421)),"",IF(ISBLANK(VLOOKUP(A1421,Database!A:AA,22,FALSE)),"",VLOOKUP(A1421,Database!A:AA,22,FALSE))))</f>
        <v/>
      </c>
      <c r="AE1421" s="20">
        <f ca="1">IFERROR(
   IF(
     OR(ISBLANK(P1421),ISBLANK(Q1421)),
     "",
     IF(
       AND(AB1421&lt;&gt;"",OR(W1421="Terminé",W1421="En cours")),
       VLOOKUP(AD1421,Setup_ScoreExactBonus!A:D,4,FALSE),
       0
     )),
  0)</f>
        <v>0</v>
      </c>
      <c r="AF1421" s="21">
        <f t="shared" ca="1" si="131"/>
        <v>48</v>
      </c>
      <c r="AG1421" s="21">
        <f ca="1">SUMIFS(AF$2:AF1421,D$2:D1421,D1421)</f>
        <v>1619</v>
      </c>
    </row>
    <row r="1422" spans="1:33" hidden="1" x14ac:dyDescent="0.35">
      <c r="A1422" s="21">
        <f>IF(ISBLANK(B1422),"",COUNTIF(B$2:B1422,B1422))-1</f>
        <v>52</v>
      </c>
      <c r="B1422" s="27">
        <v>17</v>
      </c>
      <c r="C1422" s="10">
        <f>VLOOKUP($A1422+IF($A1422=0,1,0),Database!$A:$Y,7,FALSE)</f>
        <v>46198</v>
      </c>
      <c r="D1422" s="21" t="str">
        <f>VLOOKUP(Pronostics!$B1422,Setup_MPP!$A:$G,3,FALSE)</f>
        <v>Julien_cri</v>
      </c>
      <c r="E1422" s="21" t="str">
        <f>VLOOKUP(Pronostics!$B1422,Setup_MPP!$A:$G,2,FALSE)</f>
        <v>Julien CRIMOTEL</v>
      </c>
      <c r="F1422" s="21" t="str">
        <f>VLOOKUP($B1422,Setup_MPP!$A:$E,4,FALSE)</f>
        <v>#FFB0B0</v>
      </c>
      <c r="G1422" s="21" t="str">
        <f>VLOOKUP($B1422,Setup_MPP!$A:$E,5,FALSE)</f>
        <v>#F25757</v>
      </c>
      <c r="H1422" s="21" t="str">
        <f>IFERROR(IF(AND(A1422&gt;=1,A1422&lt;=104),VLOOKUP($A1422,Location!$A:$J,6,FALSE),IF(A1422=0,"Avant l'ouverture",IF(OR(A1422=105,A1422=106),"Bonus"))),"")</f>
        <v>Tour 3</v>
      </c>
      <c r="I1422" s="21" t="str">
        <f>IF(LEFT(H1422,4)="Tour",VLOOKUP(A1422,Database!$A:$C,3,FALSE),"")</f>
        <v>C</v>
      </c>
      <c r="J1422" s="21" t="str">
        <f>VLOOKUP($A1422,Location!$A:$J,7,FALSE)</f>
        <v>Ecosse</v>
      </c>
      <c r="K1422" s="21" t="str">
        <f>IFERROR(VLOOKUP(J1422,Setup_Team!$B:$C,2,FALSE), "TDB")</f>
        <v>SCO</v>
      </c>
      <c r="L1422" s="21" t="str">
        <f>VLOOKUP($A1422,Location!$A:$J,8,FALSE)</f>
        <v>Brésil</v>
      </c>
      <c r="M1422" s="21" t="str">
        <f>IFERROR(VLOOKUP(L1422,Setup_Team!$B:$C,2,FALSE), "TDB")</f>
        <v>BRA</v>
      </c>
      <c r="N1422" s="21" t="str">
        <f>VLOOKUP($A1422,Location!$A:$J,9,FALSE)</f>
        <v>Miami Gardens, Florida</v>
      </c>
      <c r="O1422" s="21" t="str">
        <f>VLOOKUP($A1422,Location!$A:$J,10,FALSE)</f>
        <v>Hard Rock Stadium</v>
      </c>
      <c r="P1422" s="27">
        <v>1</v>
      </c>
      <c r="Q1422" s="27">
        <v>3</v>
      </c>
      <c r="R1422" s="27" t="str">
        <f t="shared" si="133"/>
        <v>1-3</v>
      </c>
      <c r="S1422" s="21">
        <v>0</v>
      </c>
      <c r="T1422" s="20">
        <f>VLOOKUP($A1422,Database!$A:$Y,10,FALSE)</f>
        <v>145</v>
      </c>
      <c r="U1422" s="20">
        <f>VLOOKUP($A1422,Database!$A:$Y,11,FALSE)</f>
        <v>124</v>
      </c>
      <c r="V1422" s="20">
        <f>VLOOKUP($A1422,Database!$A:$Y,12,FALSE)</f>
        <v>48</v>
      </c>
      <c r="W1422" s="20" t="str">
        <f>VLOOKUP(A1422,Database!A:M,13,FALSE)</f>
        <v>Terminé</v>
      </c>
      <c r="X1422" s="20">
        <f>VLOOKUP($A1422,Database!$A:$Y,20,FALSE)</f>
        <v>0</v>
      </c>
      <c r="Y1422" s="20">
        <f>VLOOKUP($A1422,Database!$A:$Y,21,FALSE)</f>
        <v>3</v>
      </c>
      <c r="Z1422" s="20">
        <f t="shared" si="132"/>
        <v>0</v>
      </c>
      <c r="AA1422" s="20">
        <f t="shared" si="128"/>
        <v>1</v>
      </c>
      <c r="AB1422" s="20">
        <f t="shared" ca="1" si="129"/>
        <v>48</v>
      </c>
      <c r="AC1422" s="20">
        <f t="shared" ca="1" si="130"/>
        <v>0</v>
      </c>
      <c r="AD1422" s="20" t="str">
        <f ca="1">IF(AC1422=0,"",IF(OR(ISBLANK(P1422),ISBLANK(Q1422)),"",IF(ISBLANK(VLOOKUP(A1422,Database!A:AA,22,FALSE)),"",VLOOKUP(A1422,Database!A:AA,22,FALSE))))</f>
        <v/>
      </c>
      <c r="AE1422" s="20">
        <f ca="1">IFERROR(
   IF(
     OR(ISBLANK(P1422),ISBLANK(Q1422)),
     "",
     IF(
       AND(AB1422&lt;&gt;"",OR(W1422="Terminé",W1422="En cours")),
       VLOOKUP(AD1422,Setup_ScoreExactBonus!A:D,4,FALSE),
       0
     )),
  0)</f>
        <v>0</v>
      </c>
      <c r="AF1422" s="21">
        <f t="shared" ca="1" si="131"/>
        <v>48</v>
      </c>
      <c r="AG1422" s="21">
        <f ca="1">SUMIFS(AF$2:AF1422,D$2:D1422,D1422)</f>
        <v>1749</v>
      </c>
    </row>
    <row r="1423" spans="1:33" hidden="1" x14ac:dyDescent="0.35">
      <c r="A1423" s="21">
        <f>IF(ISBLANK(B1423),"",COUNTIF(B$2:B1423,B1423))-1</f>
        <v>52</v>
      </c>
      <c r="B1423" s="27">
        <v>18</v>
      </c>
      <c r="C1423" s="10">
        <f>VLOOKUP($A1423+IF($A1423=0,1,0),Database!$A:$Y,7,FALSE)</f>
        <v>46198</v>
      </c>
      <c r="D1423" s="21" t="str">
        <f>VLOOKUP(Pronostics!$B1423,Setup_MPP!$A:$G,3,FALSE)</f>
        <v>Cartone</v>
      </c>
      <c r="E1423" s="21" t="str">
        <f>VLOOKUP(Pronostics!$B1423,Setup_MPP!$A:$G,2,FALSE)</f>
        <v>Quentin CARTON</v>
      </c>
      <c r="F1423" s="21" t="str">
        <f>VLOOKUP($B1423,Setup_MPP!$A:$E,4,FALSE)</f>
        <v>#F0BC42</v>
      </c>
      <c r="G1423" s="21" t="str">
        <f>VLOOKUP($B1423,Setup_MPP!$A:$E,5,FALSE)</f>
        <v>#8E1F2F</v>
      </c>
      <c r="H1423" s="21" t="str">
        <f>IFERROR(IF(AND(A1423&gt;=1,A1423&lt;=104),VLOOKUP($A1423,Location!$A:$J,6,FALSE),IF(A1423=0,"Avant l'ouverture",IF(OR(A1423=105,A1423=106),"Bonus"))),"")</f>
        <v>Tour 3</v>
      </c>
      <c r="I1423" s="21" t="str">
        <f>IF(LEFT(H1423,4)="Tour",VLOOKUP(A1423,Database!$A:$C,3,FALSE),"")</f>
        <v>C</v>
      </c>
      <c r="J1423" s="21" t="str">
        <f>VLOOKUP($A1423,Location!$A:$J,7,FALSE)</f>
        <v>Ecosse</v>
      </c>
      <c r="K1423" s="21" t="str">
        <f>IFERROR(VLOOKUP(J1423,Setup_Team!$B:$C,2,FALSE), "TDB")</f>
        <v>SCO</v>
      </c>
      <c r="L1423" s="21" t="str">
        <f>VLOOKUP($A1423,Location!$A:$J,8,FALSE)</f>
        <v>Brésil</v>
      </c>
      <c r="M1423" s="21" t="str">
        <f>IFERROR(VLOOKUP(L1423,Setup_Team!$B:$C,2,FALSE), "TDB")</f>
        <v>BRA</v>
      </c>
      <c r="N1423" s="21" t="str">
        <f>VLOOKUP($A1423,Location!$A:$J,9,FALSE)</f>
        <v>Miami Gardens, Florida</v>
      </c>
      <c r="O1423" s="21" t="str">
        <f>VLOOKUP($A1423,Location!$A:$J,10,FALSE)</f>
        <v>Hard Rock Stadium</v>
      </c>
      <c r="P1423" s="27">
        <v>2</v>
      </c>
      <c r="Q1423" s="27">
        <v>2</v>
      </c>
      <c r="R1423" s="27" t="str">
        <f t="shared" si="133"/>
        <v>2-2</v>
      </c>
      <c r="S1423" s="21">
        <v>0</v>
      </c>
      <c r="T1423" s="20">
        <f>VLOOKUP($A1423,Database!$A:$Y,10,FALSE)</f>
        <v>145</v>
      </c>
      <c r="U1423" s="20">
        <f>VLOOKUP($A1423,Database!$A:$Y,11,FALSE)</f>
        <v>124</v>
      </c>
      <c r="V1423" s="20">
        <f>VLOOKUP($A1423,Database!$A:$Y,12,FALSE)</f>
        <v>48</v>
      </c>
      <c r="W1423" s="20" t="str">
        <f>VLOOKUP(A1423,Database!A:M,13,FALSE)</f>
        <v>Terminé</v>
      </c>
      <c r="X1423" s="20">
        <f>VLOOKUP($A1423,Database!$A:$Y,20,FALSE)</f>
        <v>0</v>
      </c>
      <c r="Y1423" s="20">
        <f>VLOOKUP($A1423,Database!$A:$Y,21,FALSE)</f>
        <v>3</v>
      </c>
      <c r="Z1423" s="20">
        <f t="shared" si="132"/>
        <v>0</v>
      </c>
      <c r="AA1423" s="20">
        <f t="shared" si="128"/>
        <v>0</v>
      </c>
      <c r="AB1423" s="20">
        <f t="shared" ca="1" si="129"/>
        <v>0</v>
      </c>
      <c r="AC1423" s="20">
        <f t="shared" ca="1" si="130"/>
        <v>0</v>
      </c>
      <c r="AD1423" s="20" t="str">
        <f ca="1">IF(AC1423=0,"",IF(OR(ISBLANK(P1423),ISBLANK(Q1423)),"",IF(ISBLANK(VLOOKUP(A1423,Database!A:AA,22,FALSE)),"",VLOOKUP(A1423,Database!A:AA,22,FALSE))))</f>
        <v/>
      </c>
      <c r="AE1423" s="20">
        <f ca="1">IFERROR(
   IF(
     OR(ISBLANK(P1423),ISBLANK(Q1423)),
     "",
     IF(
       AND(AB1423&lt;&gt;"",OR(W1423="Terminé",W1423="En cours")),
       VLOOKUP(AD1423,Setup_ScoreExactBonus!A:D,4,FALSE),
       0
     )),
  0)</f>
        <v>0</v>
      </c>
      <c r="AF1423" s="21">
        <f t="shared" ca="1" si="131"/>
        <v>0</v>
      </c>
      <c r="AG1423" s="21">
        <f ca="1">SUMIFS(AF$2:AF1423,D$2:D1423,D1423)</f>
        <v>1939</v>
      </c>
    </row>
    <row r="1424" spans="1:33" hidden="1" x14ac:dyDescent="0.35">
      <c r="A1424" s="21">
        <f>IF(ISBLANK(B1424),"",COUNTIF(B$2:B1424,B1424))-1</f>
        <v>52</v>
      </c>
      <c r="B1424" s="27">
        <v>19</v>
      </c>
      <c r="C1424" s="10">
        <f>VLOOKUP($A1424+IF($A1424=0,1,0),Database!$A:$Y,7,FALSE)</f>
        <v>46198</v>
      </c>
      <c r="D1424" s="21" t="str">
        <f>VLOOKUP(Pronostics!$B1424,Setup_MPP!$A:$G,3,FALSE)</f>
        <v>YramVi</v>
      </c>
      <c r="E1424" s="21" t="str">
        <f>VLOOKUP(Pronostics!$B1424,Setup_MPP!$A:$G,2,FALSE)</f>
        <v>Eyram TETSHIE</v>
      </c>
      <c r="F1424" s="21" t="str">
        <f>VLOOKUP($B1424,Setup_MPP!$A:$E,4,FALSE)</f>
        <v>#E8B28F</v>
      </c>
      <c r="G1424" s="21" t="str">
        <f>VLOOKUP($B1424,Setup_MPP!$A:$E,5,FALSE)</f>
        <v>#E65568</v>
      </c>
      <c r="H1424" s="21" t="str">
        <f>IFERROR(IF(AND(A1424&gt;=1,A1424&lt;=104),VLOOKUP($A1424,Location!$A:$J,6,FALSE),IF(A1424=0,"Avant l'ouverture",IF(OR(A1424=105,A1424=106),"Bonus"))),"")</f>
        <v>Tour 3</v>
      </c>
      <c r="I1424" s="21" t="str">
        <f>IF(LEFT(H1424,4)="Tour",VLOOKUP(A1424,Database!$A:$C,3,FALSE),"")</f>
        <v>C</v>
      </c>
      <c r="J1424" s="21" t="str">
        <f>VLOOKUP($A1424,Location!$A:$J,7,FALSE)</f>
        <v>Ecosse</v>
      </c>
      <c r="K1424" s="21" t="str">
        <f>IFERROR(VLOOKUP(J1424,Setup_Team!$B:$C,2,FALSE), "TDB")</f>
        <v>SCO</v>
      </c>
      <c r="L1424" s="21" t="str">
        <f>VLOOKUP($A1424,Location!$A:$J,8,FALSE)</f>
        <v>Brésil</v>
      </c>
      <c r="M1424" s="21" t="str">
        <f>IFERROR(VLOOKUP(L1424,Setup_Team!$B:$C,2,FALSE), "TDB")</f>
        <v>BRA</v>
      </c>
      <c r="N1424" s="21" t="str">
        <f>VLOOKUP($A1424,Location!$A:$J,9,FALSE)</f>
        <v>Miami Gardens, Florida</v>
      </c>
      <c r="O1424" s="21" t="str">
        <f>VLOOKUP($A1424,Location!$A:$J,10,FALSE)</f>
        <v>Hard Rock Stadium</v>
      </c>
      <c r="P1424" s="27">
        <v>0</v>
      </c>
      <c r="Q1424" s="27">
        <v>2</v>
      </c>
      <c r="R1424" s="27" t="str">
        <f t="shared" si="133"/>
        <v>0-2</v>
      </c>
      <c r="S1424" s="21">
        <v>0</v>
      </c>
      <c r="T1424" s="20">
        <f>VLOOKUP($A1424,Database!$A:$Y,10,FALSE)</f>
        <v>145</v>
      </c>
      <c r="U1424" s="20">
        <f>VLOOKUP($A1424,Database!$A:$Y,11,FALSE)</f>
        <v>124</v>
      </c>
      <c r="V1424" s="20">
        <f>VLOOKUP($A1424,Database!$A:$Y,12,FALSE)</f>
        <v>48</v>
      </c>
      <c r="W1424" s="20" t="str">
        <f>VLOOKUP(A1424,Database!A:M,13,FALSE)</f>
        <v>Terminé</v>
      </c>
      <c r="X1424" s="20">
        <f>VLOOKUP($A1424,Database!$A:$Y,20,FALSE)</f>
        <v>0</v>
      </c>
      <c r="Y1424" s="20">
        <f>VLOOKUP($A1424,Database!$A:$Y,21,FALSE)</f>
        <v>3</v>
      </c>
      <c r="Z1424" s="20">
        <f t="shared" si="132"/>
        <v>0</v>
      </c>
      <c r="AA1424" s="20">
        <f t="shared" si="128"/>
        <v>1</v>
      </c>
      <c r="AB1424" s="20">
        <f t="shared" ca="1" si="129"/>
        <v>48</v>
      </c>
      <c r="AC1424" s="20">
        <f t="shared" ca="1" si="130"/>
        <v>0</v>
      </c>
      <c r="AD1424" s="20" t="str">
        <f ca="1">IF(AC1424=0,"",IF(OR(ISBLANK(P1424),ISBLANK(Q1424)),"",IF(ISBLANK(VLOOKUP(A1424,Database!A:AA,22,FALSE)),"",VLOOKUP(A1424,Database!A:AA,22,FALSE))))</f>
        <v/>
      </c>
      <c r="AE1424" s="20">
        <f ca="1">IFERROR(
   IF(
     OR(ISBLANK(P1424),ISBLANK(Q1424)),
     "",
     IF(
       AND(AB1424&lt;&gt;"",OR(W1424="Terminé",W1424="En cours")),
       VLOOKUP(AD1424,Setup_ScoreExactBonus!A:D,4,FALSE),
       0
     )),
  0)</f>
        <v>0</v>
      </c>
      <c r="AF1424" s="21">
        <f t="shared" ca="1" si="131"/>
        <v>48</v>
      </c>
      <c r="AG1424" s="21">
        <f ca="1">SUMIFS(AF$2:AF1424,D$2:D1424,D1424)</f>
        <v>1751</v>
      </c>
    </row>
    <row r="1425" spans="1:33" hidden="1" x14ac:dyDescent="0.35">
      <c r="A1425" s="21">
        <f>IF(ISBLANK(B1425),"",COUNTIF(B$2:B1425,B1425))-1</f>
        <v>52</v>
      </c>
      <c r="B1425" s="27">
        <v>20</v>
      </c>
      <c r="C1425" s="10">
        <f>VLOOKUP($A1425+IF($A1425=0,1,0),Database!$A:$Y,7,FALSE)</f>
        <v>46198</v>
      </c>
      <c r="D1425" s="21" t="str">
        <f>VLOOKUP(Pronostics!$B1425,Setup_MPP!$A:$G,3,FALSE)</f>
        <v>Anis_MaFihache</v>
      </c>
      <c r="E1425" s="21" t="str">
        <f>VLOOKUP(Pronostics!$B1425,Setup_MPP!$A:$G,2,FALSE)</f>
        <v>Anis LEBIK</v>
      </c>
      <c r="F1425" s="21" t="str">
        <f>VLOOKUP($B1425,Setup_MPP!$A:$E,4,FALSE)</f>
        <v>#60DC8C</v>
      </c>
      <c r="G1425" s="21" t="str">
        <f>VLOOKUP($B1425,Setup_MPP!$A:$E,5,FALSE)</f>
        <v>#22A34F</v>
      </c>
      <c r="H1425" s="21" t="str">
        <f>IFERROR(IF(AND(A1425&gt;=1,A1425&lt;=104),VLOOKUP($A1425,Location!$A:$J,6,FALSE),IF(A1425=0,"Avant l'ouverture",IF(OR(A1425=105,A1425=106),"Bonus"))),"")</f>
        <v>Tour 3</v>
      </c>
      <c r="I1425" s="21" t="str">
        <f>IF(LEFT(H1425,4)="Tour",VLOOKUP(A1425,Database!$A:$C,3,FALSE),"")</f>
        <v>C</v>
      </c>
      <c r="J1425" s="21" t="str">
        <f>VLOOKUP($A1425,Location!$A:$J,7,FALSE)</f>
        <v>Ecosse</v>
      </c>
      <c r="K1425" s="21" t="str">
        <f>IFERROR(VLOOKUP(J1425,Setup_Team!$B:$C,2,FALSE), "TDB")</f>
        <v>SCO</v>
      </c>
      <c r="L1425" s="21" t="str">
        <f>VLOOKUP($A1425,Location!$A:$J,8,FALSE)</f>
        <v>Brésil</v>
      </c>
      <c r="M1425" s="21" t="str">
        <f>IFERROR(VLOOKUP(L1425,Setup_Team!$B:$C,2,FALSE), "TDB")</f>
        <v>BRA</v>
      </c>
      <c r="N1425" s="21" t="str">
        <f>VLOOKUP($A1425,Location!$A:$J,9,FALSE)</f>
        <v>Miami Gardens, Florida</v>
      </c>
      <c r="O1425" s="21" t="str">
        <f>VLOOKUP($A1425,Location!$A:$J,10,FALSE)</f>
        <v>Hard Rock Stadium</v>
      </c>
      <c r="P1425" s="27">
        <v>0</v>
      </c>
      <c r="Q1425" s="27">
        <v>2</v>
      </c>
      <c r="R1425" s="27" t="str">
        <f t="shared" si="133"/>
        <v>0-2</v>
      </c>
      <c r="S1425" s="21">
        <v>0</v>
      </c>
      <c r="T1425" s="20">
        <f>VLOOKUP($A1425,Database!$A:$Y,10,FALSE)</f>
        <v>145</v>
      </c>
      <c r="U1425" s="20">
        <f>VLOOKUP($A1425,Database!$A:$Y,11,FALSE)</f>
        <v>124</v>
      </c>
      <c r="V1425" s="20">
        <f>VLOOKUP($A1425,Database!$A:$Y,12,FALSE)</f>
        <v>48</v>
      </c>
      <c r="W1425" s="20" t="str">
        <f>VLOOKUP(A1425,Database!A:M,13,FALSE)</f>
        <v>Terminé</v>
      </c>
      <c r="X1425" s="20">
        <f>VLOOKUP($A1425,Database!$A:$Y,20,FALSE)</f>
        <v>0</v>
      </c>
      <c r="Y1425" s="20">
        <f>VLOOKUP($A1425,Database!$A:$Y,21,FALSE)</f>
        <v>3</v>
      </c>
      <c r="Z1425" s="20">
        <f t="shared" si="132"/>
        <v>0</v>
      </c>
      <c r="AA1425" s="20">
        <f t="shared" si="128"/>
        <v>1</v>
      </c>
      <c r="AB1425" s="20">
        <f t="shared" ca="1" si="129"/>
        <v>48</v>
      </c>
      <c r="AC1425" s="20">
        <f t="shared" ca="1" si="130"/>
        <v>0</v>
      </c>
      <c r="AD1425" s="20" t="str">
        <f ca="1">IF(AC1425=0,"",IF(OR(ISBLANK(P1425),ISBLANK(Q1425)),"",IF(ISBLANK(VLOOKUP(A1425,Database!A:AA,22,FALSE)),"",VLOOKUP(A1425,Database!A:AA,22,FALSE))))</f>
        <v/>
      </c>
      <c r="AE1425" s="20">
        <f ca="1">IFERROR(
   IF(
     OR(ISBLANK(P1425),ISBLANK(Q1425)),
     "",
     IF(
       AND(AB1425&lt;&gt;"",OR(W1425="Terminé",W1425="En cours")),
       VLOOKUP(AD1425,Setup_ScoreExactBonus!A:D,4,FALSE),
       0
     )),
  0)</f>
        <v>0</v>
      </c>
      <c r="AF1425" s="21">
        <f t="shared" ca="1" si="131"/>
        <v>48</v>
      </c>
      <c r="AG1425" s="21">
        <f ca="1">SUMIFS(AF$2:AF1425,D$2:D1425,D1425)</f>
        <v>2041</v>
      </c>
    </row>
    <row r="1426" spans="1:33" hidden="1" x14ac:dyDescent="0.35">
      <c r="A1426" s="21">
        <f>IF(ISBLANK(B1426),"",COUNTIF(B$2:B1426,B1426))-1</f>
        <v>52</v>
      </c>
      <c r="B1426" s="27">
        <v>21</v>
      </c>
      <c r="C1426" s="10">
        <f>VLOOKUP($A1426+IF($A1426=0,1,0),Database!$A:$Y,7,FALSE)</f>
        <v>46198</v>
      </c>
      <c r="D1426" s="21" t="str">
        <f>VLOOKUP(Pronostics!$B1426,Setup_MPP!$A:$G,3,FALSE)</f>
        <v>JUJULABOSS13</v>
      </c>
      <c r="E1426" s="21" t="str">
        <f>VLOOKUP(Pronostics!$B1426,Setup_MPP!$A:$G,2,FALSE)</f>
        <v>Julia BOUANAN</v>
      </c>
      <c r="F1426" s="21" t="str">
        <f>VLOOKUP($B1426,Setup_MPP!$A:$E,4,FALSE)</f>
        <v>#2FAEE0</v>
      </c>
      <c r="G1426" s="21" t="str">
        <f>VLOOKUP($B1426,Setup_MPP!$A:$E,5,FALSE)</f>
        <v>#BEA064</v>
      </c>
      <c r="H1426" s="21" t="str">
        <f>IFERROR(IF(AND(A1426&gt;=1,A1426&lt;=104),VLOOKUP($A1426,Location!$A:$J,6,FALSE),IF(A1426=0,"Avant l'ouverture",IF(OR(A1426=105,A1426=106),"Bonus"))),"")</f>
        <v>Tour 3</v>
      </c>
      <c r="I1426" s="21" t="str">
        <f>IF(LEFT(H1426,4)="Tour",VLOOKUP(A1426,Database!$A:$C,3,FALSE),"")</f>
        <v>C</v>
      </c>
      <c r="J1426" s="21" t="str">
        <f>VLOOKUP($A1426,Location!$A:$J,7,FALSE)</f>
        <v>Ecosse</v>
      </c>
      <c r="K1426" s="21" t="str">
        <f>IFERROR(VLOOKUP(J1426,Setup_Team!$B:$C,2,FALSE), "TDB")</f>
        <v>SCO</v>
      </c>
      <c r="L1426" s="21" t="str">
        <f>VLOOKUP($A1426,Location!$A:$J,8,FALSE)</f>
        <v>Brésil</v>
      </c>
      <c r="M1426" s="21" t="str">
        <f>IFERROR(VLOOKUP(L1426,Setup_Team!$B:$C,2,FALSE), "TDB")</f>
        <v>BRA</v>
      </c>
      <c r="N1426" s="21" t="str">
        <f>VLOOKUP($A1426,Location!$A:$J,9,FALSE)</f>
        <v>Miami Gardens, Florida</v>
      </c>
      <c r="O1426" s="21" t="str">
        <f>VLOOKUP($A1426,Location!$A:$J,10,FALSE)</f>
        <v>Hard Rock Stadium</v>
      </c>
      <c r="P1426" s="27"/>
      <c r="Q1426" s="27"/>
      <c r="R1426" s="27" t="str">
        <f t="shared" si="133"/>
        <v>0-0</v>
      </c>
      <c r="S1426" s="21">
        <v>0</v>
      </c>
      <c r="T1426" s="20">
        <f>VLOOKUP($A1426,Database!$A:$Y,10,FALSE)</f>
        <v>145</v>
      </c>
      <c r="U1426" s="20">
        <f>VLOOKUP($A1426,Database!$A:$Y,11,FALSE)</f>
        <v>124</v>
      </c>
      <c r="V1426" s="20">
        <f>VLOOKUP($A1426,Database!$A:$Y,12,FALSE)</f>
        <v>48</v>
      </c>
      <c r="W1426" s="20" t="str">
        <f>VLOOKUP(A1426,Database!A:M,13,FALSE)</f>
        <v>Terminé</v>
      </c>
      <c r="X1426" s="20">
        <f>VLOOKUP($A1426,Database!$A:$Y,20,FALSE)</f>
        <v>0</v>
      </c>
      <c r="Y1426" s="20">
        <f>VLOOKUP($A1426,Database!$A:$Y,21,FALSE)</f>
        <v>3</v>
      </c>
      <c r="Z1426" s="20">
        <f t="shared" si="132"/>
        <v>1</v>
      </c>
      <c r="AA1426" s="20" t="str">
        <f t="shared" si="128"/>
        <v/>
      </c>
      <c r="AB1426" s="20">
        <f t="shared" ca="1" si="129"/>
        <v>0</v>
      </c>
      <c r="AC1426" s="20">
        <f t="shared" ca="1" si="130"/>
        <v>0</v>
      </c>
      <c r="AD1426" s="20" t="str">
        <f ca="1">IF(AC1426=0,"",IF(OR(ISBLANK(P1426),ISBLANK(Q1426)),"",IF(ISBLANK(VLOOKUP(A1426,Database!A:AA,22,FALSE)),"",VLOOKUP(A1426,Database!A:AA,22,FALSE))))</f>
        <v/>
      </c>
      <c r="AE1426" s="20" t="str">
        <f>IFERROR(
   IF(
     OR(ISBLANK(P1426),ISBLANK(Q1426)),
     "",
     IF(
       AND(AB1426&lt;&gt;"",OR(W1426="Terminé",W1426="En cours")),
       VLOOKUP(AD1426,Setup_ScoreExactBonus!A:D,4,FALSE),
       0
     )),
  0)</f>
        <v/>
      </c>
      <c r="AF1426" s="21">
        <f t="shared" si="131"/>
        <v>0</v>
      </c>
      <c r="AG1426" s="21">
        <f ca="1">SUMIFS(AF$2:AF1426,D$2:D1426,D1426)</f>
        <v>1665</v>
      </c>
    </row>
    <row r="1427" spans="1:33" hidden="1" x14ac:dyDescent="0.35">
      <c r="A1427" s="21">
        <f>IF(ISBLANK(B1427),"",COUNTIF(B$2:B1427,B1427))-1</f>
        <v>52</v>
      </c>
      <c r="B1427" s="27">
        <v>22</v>
      </c>
      <c r="C1427" s="10">
        <f>VLOOKUP($A1427+IF($A1427=0,1,0),Database!$A:$Y,7,FALSE)</f>
        <v>46198</v>
      </c>
      <c r="D1427" s="21" t="str">
        <f>VLOOKUP(Pronostics!$B1427,Setup_MPP!$A:$G,3,FALSE)</f>
        <v>Jujumsrd</v>
      </c>
      <c r="E1427" s="21" t="str">
        <f>VLOOKUP(Pronostics!$B1427,Setup_MPP!$A:$G,2,FALSE)</f>
        <v>Julie Mansard</v>
      </c>
      <c r="F1427" s="21" t="str">
        <f>VLOOKUP($B1427,Setup_MPP!$A:$E,4,FALSE)</f>
        <v>#41DEF0</v>
      </c>
      <c r="G1427" s="21" t="str">
        <f>VLOOKUP($B1427,Setup_MPP!$A:$E,5,FALSE)</f>
        <v>#0BA6B7</v>
      </c>
      <c r="H1427" s="21" t="str">
        <f>IFERROR(IF(AND(A1427&gt;=1,A1427&lt;=104),VLOOKUP($A1427,Location!$A:$J,6,FALSE),IF(A1427=0,"Avant l'ouverture",IF(OR(A1427=105,A1427=106),"Bonus"))),"")</f>
        <v>Tour 3</v>
      </c>
      <c r="I1427" s="21" t="str">
        <f>IF(LEFT(H1427,4)="Tour",VLOOKUP(A1427,Database!$A:$C,3,FALSE),"")</f>
        <v>C</v>
      </c>
      <c r="J1427" s="21" t="str">
        <f>VLOOKUP($A1427,Location!$A:$J,7,FALSE)</f>
        <v>Ecosse</v>
      </c>
      <c r="K1427" s="21" t="str">
        <f>IFERROR(VLOOKUP(J1427,Setup_Team!$B:$C,2,FALSE), "TDB")</f>
        <v>SCO</v>
      </c>
      <c r="L1427" s="21" t="str">
        <f>VLOOKUP($A1427,Location!$A:$J,8,FALSE)</f>
        <v>Brésil</v>
      </c>
      <c r="M1427" s="21" t="str">
        <f>IFERROR(VLOOKUP(L1427,Setup_Team!$B:$C,2,FALSE), "TDB")</f>
        <v>BRA</v>
      </c>
      <c r="N1427" s="21" t="str">
        <f>VLOOKUP($A1427,Location!$A:$J,9,FALSE)</f>
        <v>Miami Gardens, Florida</v>
      </c>
      <c r="O1427" s="21" t="str">
        <f>VLOOKUP($A1427,Location!$A:$J,10,FALSE)</f>
        <v>Hard Rock Stadium</v>
      </c>
      <c r="P1427" s="27">
        <v>0</v>
      </c>
      <c r="Q1427" s="27">
        <v>1</v>
      </c>
      <c r="R1427" s="27" t="str">
        <f t="shared" si="133"/>
        <v>0-1</v>
      </c>
      <c r="S1427" s="21">
        <v>0</v>
      </c>
      <c r="T1427" s="20">
        <f>VLOOKUP($A1427,Database!$A:$Y,10,FALSE)</f>
        <v>145</v>
      </c>
      <c r="U1427" s="20">
        <f>VLOOKUP($A1427,Database!$A:$Y,11,FALSE)</f>
        <v>124</v>
      </c>
      <c r="V1427" s="20">
        <f>VLOOKUP($A1427,Database!$A:$Y,12,FALSE)</f>
        <v>48</v>
      </c>
      <c r="W1427" s="20" t="str">
        <f>VLOOKUP(A1427,Database!A:M,13,FALSE)</f>
        <v>Terminé</v>
      </c>
      <c r="X1427" s="20">
        <f>VLOOKUP($A1427,Database!$A:$Y,20,FALSE)</f>
        <v>0</v>
      </c>
      <c r="Y1427" s="20">
        <f>VLOOKUP($A1427,Database!$A:$Y,21,FALSE)</f>
        <v>3</v>
      </c>
      <c r="Z1427" s="20">
        <f t="shared" si="132"/>
        <v>0</v>
      </c>
      <c r="AA1427" s="20">
        <f t="shared" si="128"/>
        <v>1</v>
      </c>
      <c r="AB1427" s="20">
        <f t="shared" ca="1" si="129"/>
        <v>48</v>
      </c>
      <c r="AC1427" s="20">
        <f t="shared" ca="1" si="130"/>
        <v>0</v>
      </c>
      <c r="AD1427" s="20" t="str">
        <f ca="1">IF(AC1427=0,"",IF(OR(ISBLANK(P1427),ISBLANK(Q1427)),"",IF(ISBLANK(VLOOKUP(A1427,Database!A:AA,22,FALSE)),"",VLOOKUP(A1427,Database!A:AA,22,FALSE))))</f>
        <v/>
      </c>
      <c r="AE1427" s="20">
        <f ca="1">IFERROR(
   IF(
     OR(ISBLANK(P1427),ISBLANK(Q1427)),
     "",
     IF(
       AND(AB1427&lt;&gt;"",OR(W1427="Terminé",W1427="En cours")),
       VLOOKUP(AD1427,Setup_ScoreExactBonus!A:D,4,FALSE),
       0
     )),
  0)</f>
        <v>0</v>
      </c>
      <c r="AF1427" s="21">
        <f t="shared" ca="1" si="131"/>
        <v>48</v>
      </c>
      <c r="AG1427" s="21">
        <f ca="1">SUMIFS(AF$2:AF1427,D$2:D1427,D1427)</f>
        <v>1523</v>
      </c>
    </row>
    <row r="1428" spans="1:33" hidden="1" x14ac:dyDescent="0.35">
      <c r="A1428" s="21">
        <f>IF(ISBLANK(B1428),"",COUNTIF(B$2:B1428,B1428))-1</f>
        <v>52</v>
      </c>
      <c r="B1428" s="27">
        <v>23</v>
      </c>
      <c r="C1428" s="10">
        <f>VLOOKUP($A1428+IF($A1428=0,1,0),Database!$A:$Y,7,FALSE)</f>
        <v>46198</v>
      </c>
      <c r="D1428" s="21" t="str">
        <f>VLOOKUP(Pronostics!$B1428,Setup_MPP!$A:$G,3,FALSE)</f>
        <v>DJUDJUPRONO</v>
      </c>
      <c r="E1428" s="21" t="str">
        <f>VLOOKUP(Pronostics!$B1428,Setup_MPP!$A:$G,2,FALSE)</f>
        <v>Juliette</v>
      </c>
      <c r="F1428" s="21" t="str">
        <f>VLOOKUP($B1428,Setup_MPP!$A:$E,4,FALSE)</f>
        <v>#F2A2A2</v>
      </c>
      <c r="G1428" s="21" t="str">
        <f>VLOOKUP($B1428,Setup_MPP!$A:$E,5,FALSE)</f>
        <v>#C25D5D</v>
      </c>
      <c r="H1428" s="21" t="str">
        <f>IFERROR(IF(AND(A1428&gt;=1,A1428&lt;=104),VLOOKUP($A1428,Location!$A:$J,6,FALSE),IF(A1428=0,"Avant l'ouverture",IF(OR(A1428=105,A1428=106),"Bonus"))),"")</f>
        <v>Tour 3</v>
      </c>
      <c r="I1428" s="21" t="str">
        <f>IF(LEFT(H1428,4)="Tour",VLOOKUP(A1428,Database!$A:$C,3,FALSE),"")</f>
        <v>C</v>
      </c>
      <c r="J1428" s="21" t="str">
        <f>VLOOKUP($A1428,Location!$A:$J,7,FALSE)</f>
        <v>Ecosse</v>
      </c>
      <c r="K1428" s="21" t="str">
        <f>IFERROR(VLOOKUP(J1428,Setup_Team!$B:$C,2,FALSE), "TDB")</f>
        <v>SCO</v>
      </c>
      <c r="L1428" s="21" t="str">
        <f>VLOOKUP($A1428,Location!$A:$J,8,FALSE)</f>
        <v>Brésil</v>
      </c>
      <c r="M1428" s="21" t="str">
        <f>IFERROR(VLOOKUP(L1428,Setup_Team!$B:$C,2,FALSE), "TDB")</f>
        <v>BRA</v>
      </c>
      <c r="N1428" s="21" t="str">
        <f>VLOOKUP($A1428,Location!$A:$J,9,FALSE)</f>
        <v>Miami Gardens, Florida</v>
      </c>
      <c r="O1428" s="21" t="str">
        <f>VLOOKUP($A1428,Location!$A:$J,10,FALSE)</f>
        <v>Hard Rock Stadium</v>
      </c>
      <c r="P1428" s="27">
        <v>0</v>
      </c>
      <c r="Q1428" s="27">
        <v>3</v>
      </c>
      <c r="R1428" s="27" t="str">
        <f t="shared" si="133"/>
        <v>0-3</v>
      </c>
      <c r="S1428" s="21">
        <v>0</v>
      </c>
      <c r="T1428" s="20">
        <f>VLOOKUP($A1428,Database!$A:$Y,10,FALSE)</f>
        <v>145</v>
      </c>
      <c r="U1428" s="20">
        <f>VLOOKUP($A1428,Database!$A:$Y,11,FALSE)</f>
        <v>124</v>
      </c>
      <c r="V1428" s="20">
        <f>VLOOKUP($A1428,Database!$A:$Y,12,FALSE)</f>
        <v>48</v>
      </c>
      <c r="W1428" s="20" t="str">
        <f>VLOOKUP(A1428,Database!A:M,13,FALSE)</f>
        <v>Terminé</v>
      </c>
      <c r="X1428" s="20">
        <f>VLOOKUP($A1428,Database!$A:$Y,20,FALSE)</f>
        <v>0</v>
      </c>
      <c r="Y1428" s="20">
        <f>VLOOKUP($A1428,Database!$A:$Y,21,FALSE)</f>
        <v>3</v>
      </c>
      <c r="Z1428" s="20">
        <f t="shared" si="132"/>
        <v>0</v>
      </c>
      <c r="AA1428" s="20">
        <f t="shared" si="128"/>
        <v>1</v>
      </c>
      <c r="AB1428" s="20">
        <f t="shared" ca="1" si="129"/>
        <v>48</v>
      </c>
      <c r="AC1428" s="20">
        <f t="shared" ca="1" si="130"/>
        <v>1</v>
      </c>
      <c r="AD1428" s="20" t="str">
        <f ca="1">IF(AC1428=0,"",IF(OR(ISBLANK(P1428),ISBLANK(Q1428)),"",IF(ISBLANK(VLOOKUP(A1428,Database!A:AA,22,FALSE)),"",VLOOKUP(A1428,Database!A:AA,22,FALSE))))</f>
        <v>Très rare</v>
      </c>
      <c r="AE1428" s="20">
        <f ca="1">IFERROR(
   IF(
     OR(ISBLANK(P1428),ISBLANK(Q1428)),
     "",
     IF(
       AND(AB1428&lt;&gt;"",OR(W1428="Terminé",W1428="En cours")),
       VLOOKUP(AD1428,Setup_ScoreExactBonus!A:D,4,FALSE),
       0
     )),
  0)</f>
        <v>50</v>
      </c>
      <c r="AF1428" s="21">
        <f t="shared" ca="1" si="131"/>
        <v>98</v>
      </c>
      <c r="AG1428" s="21">
        <f ca="1">SUMIFS(AF$2:AF1428,D$2:D1428,D1428)</f>
        <v>1470</v>
      </c>
    </row>
    <row r="1429" spans="1:33" hidden="1" x14ac:dyDescent="0.35">
      <c r="A1429" s="21">
        <f>IF(ISBLANK(B1429),"",COUNTIF(B$2:B1429,B1429))-1</f>
        <v>52</v>
      </c>
      <c r="B1429" s="27">
        <v>24</v>
      </c>
      <c r="C1429" s="10">
        <f>VLOOKUP($A1429+IF($A1429=0,1,0),Database!$A:$Y,7,FALSE)</f>
        <v>46198</v>
      </c>
      <c r="D1429" s="21" t="str">
        <f>VLOOKUP(Pronostics!$B1429,Setup_MPP!$A:$G,3,FALSE)</f>
        <v>Samyaaaaaaaaaa</v>
      </c>
      <c r="E1429" s="21" t="str">
        <f>VLOOKUP(Pronostics!$B1429,Setup_MPP!$A:$G,2,FALSE)</f>
        <v>Samya ALAOUI</v>
      </c>
      <c r="F1429" s="21" t="str">
        <f>VLOOKUP($B1429,Setup_MPP!$A:$E,4,FALSE)</f>
        <v>#A2F2C7</v>
      </c>
      <c r="G1429" s="21" t="str">
        <f>VLOOKUP($B1429,Setup_MPP!$A:$E,5,FALSE)</f>
        <v>#5DC18C</v>
      </c>
      <c r="H1429" s="21" t="str">
        <f>IFERROR(IF(AND(A1429&gt;=1,A1429&lt;=104),VLOOKUP($A1429,Location!$A:$J,6,FALSE),IF(A1429=0,"Avant l'ouverture",IF(OR(A1429=105,A1429=106),"Bonus"))),"")</f>
        <v>Tour 3</v>
      </c>
      <c r="I1429" s="21" t="str">
        <f>IF(LEFT(H1429,4)="Tour",VLOOKUP(A1429,Database!$A:$C,3,FALSE),"")</f>
        <v>C</v>
      </c>
      <c r="J1429" s="21" t="str">
        <f>VLOOKUP($A1429,Location!$A:$J,7,FALSE)</f>
        <v>Ecosse</v>
      </c>
      <c r="K1429" s="21" t="str">
        <f>IFERROR(VLOOKUP(J1429,Setup_Team!$B:$C,2,FALSE), "TDB")</f>
        <v>SCO</v>
      </c>
      <c r="L1429" s="21" t="str">
        <f>VLOOKUP($A1429,Location!$A:$J,8,FALSE)</f>
        <v>Brésil</v>
      </c>
      <c r="M1429" s="21" t="str">
        <f>IFERROR(VLOOKUP(L1429,Setup_Team!$B:$C,2,FALSE), "TDB")</f>
        <v>BRA</v>
      </c>
      <c r="N1429" s="21" t="str">
        <f>VLOOKUP($A1429,Location!$A:$J,9,FALSE)</f>
        <v>Miami Gardens, Florida</v>
      </c>
      <c r="O1429" s="21" t="str">
        <f>VLOOKUP($A1429,Location!$A:$J,10,FALSE)</f>
        <v>Hard Rock Stadium</v>
      </c>
      <c r="P1429" s="27">
        <v>0</v>
      </c>
      <c r="Q1429" s="27">
        <v>1</v>
      </c>
      <c r="R1429" s="27" t="str">
        <f t="shared" si="133"/>
        <v>0-1</v>
      </c>
      <c r="S1429" s="21">
        <v>0</v>
      </c>
      <c r="T1429" s="20">
        <f>VLOOKUP($A1429,Database!$A:$Y,10,FALSE)</f>
        <v>145</v>
      </c>
      <c r="U1429" s="20">
        <f>VLOOKUP($A1429,Database!$A:$Y,11,FALSE)</f>
        <v>124</v>
      </c>
      <c r="V1429" s="20">
        <f>VLOOKUP($A1429,Database!$A:$Y,12,FALSE)</f>
        <v>48</v>
      </c>
      <c r="W1429" s="20" t="str">
        <f>VLOOKUP(A1429,Database!A:M,13,FALSE)</f>
        <v>Terminé</v>
      </c>
      <c r="X1429" s="20">
        <f>VLOOKUP($A1429,Database!$A:$Y,20,FALSE)</f>
        <v>0</v>
      </c>
      <c r="Y1429" s="20">
        <f>VLOOKUP($A1429,Database!$A:$Y,21,FALSE)</f>
        <v>3</v>
      </c>
      <c r="Z1429" s="20">
        <f t="shared" si="132"/>
        <v>0</v>
      </c>
      <c r="AA1429" s="20">
        <f t="shared" si="128"/>
        <v>1</v>
      </c>
      <c r="AB1429" s="20">
        <f t="shared" ca="1" si="129"/>
        <v>48</v>
      </c>
      <c r="AC1429" s="20">
        <f t="shared" ca="1" si="130"/>
        <v>0</v>
      </c>
      <c r="AD1429" s="20" t="str">
        <f ca="1">IF(AC1429=0,"",IF(OR(ISBLANK(P1429),ISBLANK(Q1429)),"",IF(ISBLANK(VLOOKUP(A1429,Database!A:AA,22,FALSE)),"",VLOOKUP(A1429,Database!A:AA,22,FALSE))))</f>
        <v/>
      </c>
      <c r="AE1429" s="20">
        <f ca="1">IFERROR(
   IF(
     OR(ISBLANK(P1429),ISBLANK(Q1429)),
     "",
     IF(
       AND(AB1429&lt;&gt;"",OR(W1429="Terminé",W1429="En cours")),
       VLOOKUP(AD1429,Setup_ScoreExactBonus!A:D,4,FALSE),
       0
     )),
  0)</f>
        <v>0</v>
      </c>
      <c r="AF1429" s="21">
        <f t="shared" ca="1" si="131"/>
        <v>48</v>
      </c>
      <c r="AG1429" s="21">
        <f ca="1">SUMIFS(AF$2:AF1429,D$2:D1429,D1429)</f>
        <v>2166</v>
      </c>
    </row>
    <row r="1430" spans="1:33" hidden="1" x14ac:dyDescent="0.35">
      <c r="A1430" s="21">
        <f>IF(ISBLANK(B1430),"",COUNTIF(B$2:B1430,B1430))-1</f>
        <v>52</v>
      </c>
      <c r="B1430" s="27">
        <v>25</v>
      </c>
      <c r="C1430" s="10">
        <f>VLOOKUP($A1430+IF($A1430=0,1,0),Database!$A:$Y,7,FALSE)</f>
        <v>46198</v>
      </c>
      <c r="D1430" s="21" t="str">
        <f>VLOOKUP(Pronostics!$B1430,Setup_MPP!$A:$G,3,FALSE)</f>
        <v>leaw0808</v>
      </c>
      <c r="E1430" s="21" t="str">
        <f>VLOOKUP(Pronostics!$B1430,Setup_MPP!$A:$G,2,FALSE)</f>
        <v>Léa WALOCQ</v>
      </c>
      <c r="F1430" s="21" t="str">
        <f>VLOOKUP($B1430,Setup_MPP!$A:$E,4,FALSE)</f>
        <v>#D1B9EB</v>
      </c>
      <c r="G1430" s="21" t="str">
        <f>VLOOKUP($B1430,Setup_MPP!$A:$E,5,FALSE)</f>
        <v>#B58BC7</v>
      </c>
      <c r="H1430" s="21" t="str">
        <f>IFERROR(IF(AND(A1430&gt;=1,A1430&lt;=104),VLOOKUP($A1430,Location!$A:$J,6,FALSE),IF(A1430=0,"Avant l'ouverture",IF(OR(A1430=105,A1430=106),"Bonus"))),"")</f>
        <v>Tour 3</v>
      </c>
      <c r="I1430" s="21" t="str">
        <f>IF(LEFT(H1430,4)="Tour",VLOOKUP(A1430,Database!$A:$C,3,FALSE),"")</f>
        <v>C</v>
      </c>
      <c r="J1430" s="21" t="str">
        <f>VLOOKUP($A1430,Location!$A:$J,7,FALSE)</f>
        <v>Ecosse</v>
      </c>
      <c r="K1430" s="21" t="str">
        <f>IFERROR(VLOOKUP(J1430,Setup_Team!$B:$C,2,FALSE), "TDB")</f>
        <v>SCO</v>
      </c>
      <c r="L1430" s="21" t="str">
        <f>VLOOKUP($A1430,Location!$A:$J,8,FALSE)</f>
        <v>Brésil</v>
      </c>
      <c r="M1430" s="21" t="str">
        <f>IFERROR(VLOOKUP(L1430,Setup_Team!$B:$C,2,FALSE), "TDB")</f>
        <v>BRA</v>
      </c>
      <c r="N1430" s="21" t="str">
        <f>VLOOKUP($A1430,Location!$A:$J,9,FALSE)</f>
        <v>Miami Gardens, Florida</v>
      </c>
      <c r="O1430" s="21" t="str">
        <f>VLOOKUP($A1430,Location!$A:$J,10,FALSE)</f>
        <v>Hard Rock Stadium</v>
      </c>
      <c r="P1430" s="27">
        <v>0</v>
      </c>
      <c r="Q1430" s="27">
        <v>2</v>
      </c>
      <c r="R1430" s="27" t="str">
        <f t="shared" si="133"/>
        <v>0-2</v>
      </c>
      <c r="S1430" s="21">
        <v>0</v>
      </c>
      <c r="T1430" s="20">
        <f>VLOOKUP($A1430,Database!$A:$Y,10,FALSE)</f>
        <v>145</v>
      </c>
      <c r="U1430" s="20">
        <f>VLOOKUP($A1430,Database!$A:$Y,11,FALSE)</f>
        <v>124</v>
      </c>
      <c r="V1430" s="20">
        <f>VLOOKUP($A1430,Database!$A:$Y,12,FALSE)</f>
        <v>48</v>
      </c>
      <c r="W1430" s="20" t="str">
        <f>VLOOKUP(A1430,Database!A:M,13,FALSE)</f>
        <v>Terminé</v>
      </c>
      <c r="X1430" s="20">
        <f>VLOOKUP($A1430,Database!$A:$Y,20,FALSE)</f>
        <v>0</v>
      </c>
      <c r="Y1430" s="20">
        <f>VLOOKUP($A1430,Database!$A:$Y,21,FALSE)</f>
        <v>3</v>
      </c>
      <c r="Z1430" s="20">
        <f t="shared" si="132"/>
        <v>0</v>
      </c>
      <c r="AA1430" s="20">
        <f t="shared" si="128"/>
        <v>1</v>
      </c>
      <c r="AB1430" s="20">
        <f t="shared" ca="1" si="129"/>
        <v>48</v>
      </c>
      <c r="AC1430" s="20">
        <f t="shared" ca="1" si="130"/>
        <v>0</v>
      </c>
      <c r="AD1430" s="20" t="str">
        <f ca="1">IF(AC1430=0,"",IF(OR(ISBLANK(P1430),ISBLANK(Q1430)),"",IF(ISBLANK(VLOOKUP(A1430,Database!A:AA,22,FALSE)),"",VLOOKUP(A1430,Database!A:AA,22,FALSE))))</f>
        <v/>
      </c>
      <c r="AE1430" s="20">
        <f ca="1">IFERROR(
   IF(
     OR(ISBLANK(P1430),ISBLANK(Q1430)),
     "",
     IF(
       AND(AB1430&lt;&gt;"",OR(W1430="Terminé",W1430="En cours")),
       VLOOKUP(AD1430,Setup_ScoreExactBonus!A:D,4,FALSE),
       0
     )),
  0)</f>
        <v>0</v>
      </c>
      <c r="AF1430" s="21">
        <f t="shared" ca="1" si="131"/>
        <v>48</v>
      </c>
      <c r="AG1430" s="21">
        <f ca="1">SUMIFS(AF$2:AF1430,D$2:D1430,D1430)</f>
        <v>1904</v>
      </c>
    </row>
    <row r="1431" spans="1:33" hidden="1" x14ac:dyDescent="0.35">
      <c r="A1431" s="21">
        <f>IF(ISBLANK(B1431),"",COUNTIF(B$2:B1431,B1431))-1</f>
        <v>52</v>
      </c>
      <c r="B1431" s="27">
        <v>26</v>
      </c>
      <c r="C1431" s="10">
        <v>46184.875</v>
      </c>
      <c r="D1431" s="21" t="str">
        <f>VLOOKUP(Pronostics!$B1431,Setup_MPP!$A:$G,3,FALSE)</f>
        <v>Mohamad#5GGG1</v>
      </c>
      <c r="E1431" s="21" t="str">
        <f>VLOOKUP(Pronostics!$B1431,Setup_MPP!$A:$G,2,FALSE)</f>
        <v>Mohamad EL KAWAS</v>
      </c>
      <c r="F1431" s="21" t="str">
        <f>VLOOKUP($B1431,Setup_MPP!$A:$E,4,FALSE)</f>
        <v>#EB8787</v>
      </c>
      <c r="G1431" s="21" t="str">
        <f>VLOOKUP($B1431,Setup_MPP!$A:$E,5,FALSE)</f>
        <v>#368E2C</v>
      </c>
      <c r="H1431" s="21" t="str">
        <f>IFERROR(IF(AND(A1431&gt;=1,A1431&lt;=104),VLOOKUP($A1431,Location!$A:$J,6,FALSE),IF(A1431=0,"Avant l'ouverture",IF(OR(A1431=105,A1431=106),"Bonus"))),"")</f>
        <v>Tour 3</v>
      </c>
      <c r="I1431" s="21" t="str">
        <f>IF(LEFT(H1431,4)="Tour",VLOOKUP(A1431,Database!$A:$C,3,FALSE),"")</f>
        <v>C</v>
      </c>
      <c r="J1431" s="21" t="str">
        <f>VLOOKUP($A1431,Location!$A:$J,7,FALSE)</f>
        <v>Ecosse</v>
      </c>
      <c r="K1431" s="21" t="str">
        <f>IFERROR(VLOOKUP(J1431,Setup_Team!$B:$C,2,FALSE), "TDB")</f>
        <v>SCO</v>
      </c>
      <c r="L1431" s="21" t="str">
        <f>VLOOKUP($A1431,Location!$A:$J,8,FALSE)</f>
        <v>Brésil</v>
      </c>
      <c r="M1431" s="21" t="str">
        <f>IFERROR(VLOOKUP(L1431,Setup_Team!$B:$C,2,FALSE), "TDB")</f>
        <v>BRA</v>
      </c>
      <c r="P1431" s="21">
        <v>1</v>
      </c>
      <c r="Q1431" s="21">
        <v>2</v>
      </c>
      <c r="R1431" s="27" t="str">
        <f t="shared" si="133"/>
        <v>1-2</v>
      </c>
      <c r="S1431" s="21">
        <v>0</v>
      </c>
      <c r="T1431" s="20">
        <f>VLOOKUP($A1431,Database!$A:$Y,10,FALSE)</f>
        <v>145</v>
      </c>
      <c r="U1431" s="20">
        <f>VLOOKUP($A1431,Database!$A:$Y,11,FALSE)</f>
        <v>124</v>
      </c>
      <c r="V1431" s="20">
        <f>VLOOKUP($A1431,Database!$A:$Y,12,FALSE)</f>
        <v>48</v>
      </c>
      <c r="W1431" s="20" t="str">
        <f>VLOOKUP(A1431,Database!A:M,13,FALSE)</f>
        <v>Terminé</v>
      </c>
      <c r="X1431" s="20">
        <f>VLOOKUP($A1431,Database!$A:$Y,20,FALSE)</f>
        <v>0</v>
      </c>
      <c r="Y1431" s="20">
        <f>VLOOKUP($A1431,Database!$A:$Y,21,FALSE)</f>
        <v>3</v>
      </c>
      <c r="Z1431" s="20">
        <f t="shared" si="132"/>
        <v>0</v>
      </c>
      <c r="AA1431" s="20">
        <f t="shared" si="128"/>
        <v>1</v>
      </c>
      <c r="AB1431" s="20">
        <f t="shared" ca="1" si="129"/>
        <v>48</v>
      </c>
      <c r="AC1431" s="20">
        <f t="shared" ca="1" si="130"/>
        <v>0</v>
      </c>
      <c r="AD1431" s="20" t="str">
        <f ca="1">IF(AC1431=0,"",IF(OR(ISBLANK(P1431),ISBLANK(Q1431)),"",IF(ISBLANK(VLOOKUP(A1431,Database!A:AA,22,FALSE)),"",VLOOKUP(A1431,Database!A:AA,22,FALSE))))</f>
        <v/>
      </c>
      <c r="AE1431" s="20">
        <f ca="1">IFERROR(
   IF(
     OR(ISBLANK(P1431),ISBLANK(Q1431)),
     "",
     IF(
       AND(AB1431&lt;&gt;"",OR(W1431="Terminé",W1431="En cours")),
       VLOOKUP(AD1431,Setup_ScoreExactBonus!A:D,4,FALSE),
       0
     )),
  0)</f>
        <v>0</v>
      </c>
      <c r="AF1431" s="21">
        <f t="shared" ca="1" si="131"/>
        <v>48</v>
      </c>
      <c r="AG1431" s="21">
        <f ca="1">SUMIFS(AF$2:AF1431,D$2:D1431,D1431)</f>
        <v>1388</v>
      </c>
    </row>
    <row r="1432" spans="1:33" hidden="1" x14ac:dyDescent="0.35">
      <c r="A1432" s="21">
        <f>IF(ISBLANK(B1432),"",COUNTIF(B$2:B1432,B1432))-1</f>
        <v>52</v>
      </c>
      <c r="B1432" s="27">
        <v>27</v>
      </c>
      <c r="C1432" s="10">
        <f>VLOOKUP($A1432+IF($A1432=0,1,0),Database!$A:$Y,7,FALSE)</f>
        <v>46198</v>
      </c>
      <c r="D1432" s="21" t="str">
        <f>VLOOKUP(Pronostics!$B1432,Setup_MPP!$A:$G,3,FALSE)</f>
        <v>maryemkappa</v>
      </c>
      <c r="E1432" s="21" t="str">
        <f>VLOOKUP(Pronostics!$B1432,Setup_MPP!$A:$G,2,FALSE)</f>
        <v>Maryem GUIZANI</v>
      </c>
      <c r="F1432" s="21" t="str">
        <f>VLOOKUP($B1432,Setup_MPP!$A:$E,4,FALSE)</f>
        <v>#BCA2F4</v>
      </c>
      <c r="G1432" s="21" t="str">
        <f>VLOOKUP($B1432,Setup_MPP!$A:$E,5,FALSE)</f>
        <v>#6D3DD5</v>
      </c>
      <c r="H1432" s="21" t="str">
        <f>IFERROR(IF(AND(A1432&gt;=1,A1432&lt;=104),VLOOKUP($A1432,Location!$A:$J,6,FALSE),IF(A1432=0,"Avant l'ouverture",IF(OR(A1432=105,A1432=106),"Bonus"))),"")</f>
        <v>Tour 3</v>
      </c>
      <c r="I1432" s="21" t="str">
        <f>IF(LEFT(H1432,4)="Tour",VLOOKUP(A1432,Database!$A:$C,3,FALSE),"")</f>
        <v>C</v>
      </c>
      <c r="J1432" s="21" t="str">
        <f>VLOOKUP($A1432,Location!$A:$J,7,FALSE)</f>
        <v>Ecosse</v>
      </c>
      <c r="K1432" s="21" t="str">
        <f>IFERROR(VLOOKUP(J1432,Setup_Team!$B:$C,2,FALSE), "TDB")</f>
        <v>SCO</v>
      </c>
      <c r="L1432" s="21" t="str">
        <f>VLOOKUP($A1432,Location!$A:$J,8,FALSE)</f>
        <v>Brésil</v>
      </c>
      <c r="M1432" s="21" t="str">
        <f>IFERROR(VLOOKUP(L1432,Setup_Team!$B:$C,2,FALSE), "TDB")</f>
        <v>BRA</v>
      </c>
      <c r="R1432" s="27" t="str">
        <f t="shared" si="133"/>
        <v>0-0</v>
      </c>
      <c r="S1432" s="21">
        <v>0</v>
      </c>
      <c r="T1432" s="20">
        <f>VLOOKUP($A1432,Database!$A:$Y,10,FALSE)</f>
        <v>145</v>
      </c>
      <c r="U1432" s="20">
        <f>VLOOKUP($A1432,Database!$A:$Y,11,FALSE)</f>
        <v>124</v>
      </c>
      <c r="V1432" s="20">
        <f>VLOOKUP($A1432,Database!$A:$Y,12,FALSE)</f>
        <v>48</v>
      </c>
      <c r="W1432" s="20" t="str">
        <f>VLOOKUP(A1432,Database!A:M,13,FALSE)</f>
        <v>Terminé</v>
      </c>
      <c r="X1432" s="20">
        <f>VLOOKUP($A1432,Database!$A:$Y,20,FALSE)</f>
        <v>0</v>
      </c>
      <c r="Y1432" s="20">
        <f>VLOOKUP($A1432,Database!$A:$Y,21,FALSE)</f>
        <v>3</v>
      </c>
      <c r="Z1432" s="20">
        <f t="shared" si="132"/>
        <v>1</v>
      </c>
      <c r="AA1432" s="20" t="str">
        <f t="shared" si="128"/>
        <v/>
      </c>
      <c r="AB1432" s="20">
        <f t="shared" ca="1" si="129"/>
        <v>0</v>
      </c>
      <c r="AC1432" s="20">
        <f t="shared" ca="1" si="130"/>
        <v>0</v>
      </c>
      <c r="AD1432" s="20" t="str">
        <f ca="1">IF(AC1432=0,"",IF(OR(ISBLANK(P1432),ISBLANK(Q1432)),"",IF(ISBLANK(VLOOKUP(A1432,Database!A:AA,22,FALSE)),"",VLOOKUP(A1432,Database!A:AA,22,FALSE))))</f>
        <v/>
      </c>
      <c r="AE1432" s="20" t="str">
        <f>IFERROR(
   IF(
     OR(ISBLANK(P1432),ISBLANK(Q1432)),
     "",
     IF(
       AND(AB1432&lt;&gt;"",OR(W1432="Terminé",W1432="En cours")),
       VLOOKUP(AD1432,Setup_ScoreExactBonus!A:D,4,FALSE),
       0
     )),
  0)</f>
        <v/>
      </c>
      <c r="AF1432" s="21">
        <f t="shared" si="131"/>
        <v>0</v>
      </c>
      <c r="AG1432" s="21">
        <f ca="1">SUMIFS(AF$2:AF1432,D$2:D1432,D1432)</f>
        <v>1097</v>
      </c>
    </row>
    <row r="1433" spans="1:33" hidden="1" x14ac:dyDescent="0.35">
      <c r="A1433" s="21">
        <f>IF(ISBLANK(B1433),"",COUNTIF(B$2:B1433,B1433))-1</f>
        <v>53</v>
      </c>
      <c r="B1433" s="27">
        <v>1</v>
      </c>
      <c r="C1433" s="10">
        <f>VLOOKUP($A1433+IF($A1433=0,1,0),Database!$A:$Y,7,FALSE)</f>
        <v>46198.125</v>
      </c>
      <c r="D1433" s="21" t="str">
        <f>VLOOKUP(Pronostics!$B1433,Setup_MPP!$A:$G,3,FALSE)</f>
        <v>_Nicolas_LM_</v>
      </c>
      <c r="E1433" s="21" t="str">
        <f>VLOOKUP(Pronostics!$B1433,Setup_MPP!$A:$G,2,FALSE)</f>
        <v>Nicolas LE MOUEL</v>
      </c>
      <c r="F1433" s="21" t="str">
        <f>VLOOKUP($B1433,Setup_MPP!$A:$E,4,FALSE)</f>
        <v>#F7C79D</v>
      </c>
      <c r="G1433" s="21" t="str">
        <f>VLOOKUP($B1433,Setup_MPP!$A:$E,5,FALSE)</f>
        <v>#FFBE85</v>
      </c>
      <c r="H1433" s="21" t="str">
        <f>IFERROR(IF(AND(A1433&gt;=1,A1433&lt;=104),VLOOKUP($A1433,Location!$A:$J,6,FALSE),IF(A1433=0,"Avant l'ouverture",IF(OR(A1433=105,A1433=106),"Bonus"))),"")</f>
        <v>Tour 3</v>
      </c>
      <c r="I1433" s="21" t="str">
        <f>IF(LEFT(H1433,4)="Tour",VLOOKUP(A1433,Database!$A:$C,3,FALSE),"")</f>
        <v>A</v>
      </c>
      <c r="J1433" s="21" t="str">
        <f>VLOOKUP($A1433,Location!$A:$J,7,FALSE)</f>
        <v>Afrique du Sud</v>
      </c>
      <c r="K1433" s="21" t="str">
        <f>IFERROR(VLOOKUP(J1433,Setup_Team!$B:$C,2,FALSE), "TDB")</f>
        <v>ZAF</v>
      </c>
      <c r="L1433" s="21" t="str">
        <f>VLOOKUP($A1433,Location!$A:$J,8,FALSE)</f>
        <v>Corée du Sud</v>
      </c>
      <c r="M1433" s="21" t="str">
        <f>IFERROR(VLOOKUP(L1433,Setup_Team!$B:$C,2,FALSE), "TDB")</f>
        <v>KOR</v>
      </c>
      <c r="N1433" s="21" t="str">
        <f>VLOOKUP($A1433,Location!$A:$J,9,FALSE)</f>
        <v>Mexique City</v>
      </c>
      <c r="O1433" s="21" t="str">
        <f>VLOOKUP($A1433,Location!$A:$J,10,FALSE)</f>
        <v>Estadio Azteca</v>
      </c>
      <c r="P1433" s="27">
        <v>1</v>
      </c>
      <c r="Q1433" s="27">
        <v>1</v>
      </c>
      <c r="R1433" s="27" t="str">
        <f t="shared" si="133"/>
        <v>1-1</v>
      </c>
      <c r="S1433" s="21">
        <v>0</v>
      </c>
      <c r="T1433" s="20">
        <f>VLOOKUP($A1433,Database!$A:$Y,10,FALSE)</f>
        <v>117</v>
      </c>
      <c r="U1433" s="20">
        <f>VLOOKUP($A1433,Database!$A:$Y,11,FALSE)</f>
        <v>103</v>
      </c>
      <c r="V1433" s="20">
        <f>VLOOKUP($A1433,Database!$A:$Y,12,FALSE)</f>
        <v>87</v>
      </c>
      <c r="W1433" s="20" t="str">
        <f>VLOOKUP(A1433,Database!A:M,13,FALSE)</f>
        <v>Terminé</v>
      </c>
      <c r="X1433" s="20">
        <f>VLOOKUP($A1433,Database!$A:$Y,20,FALSE)</f>
        <v>1</v>
      </c>
      <c r="Y1433" s="20">
        <f>VLOOKUP($A1433,Database!$A:$Y,21,FALSE)</f>
        <v>0</v>
      </c>
      <c r="Z1433" s="20">
        <f t="shared" si="132"/>
        <v>0</v>
      </c>
      <c r="AA1433" s="20">
        <f t="shared" si="128"/>
        <v>0</v>
      </c>
      <c r="AB1433" s="20">
        <f t="shared" ca="1" si="129"/>
        <v>0</v>
      </c>
      <c r="AC1433" s="20">
        <f t="shared" ca="1" si="130"/>
        <v>0</v>
      </c>
      <c r="AD1433" s="20" t="str">
        <f ca="1">IF(AC1433=0,"",IF(OR(ISBLANK(P1433),ISBLANK(Q1433)),"",IF(ISBLANK(VLOOKUP(A1433,Database!A:AA,22,FALSE)),"",VLOOKUP(A1433,Database!A:AA,22,FALSE))))</f>
        <v/>
      </c>
      <c r="AE1433" s="20">
        <f ca="1">IFERROR(
   IF(
     OR(ISBLANK(P1433),ISBLANK(Q1433)),
     "",
     IF(
       AND(AB1433&lt;&gt;"",OR(W1433="Terminé",W1433="En cours")),
       VLOOKUP(AD1433,Setup_ScoreExactBonus!A:D,4,FALSE),
       0
     )),
  0)</f>
        <v>0</v>
      </c>
      <c r="AF1433" s="21">
        <f t="shared" ca="1" si="131"/>
        <v>0</v>
      </c>
      <c r="AG1433" s="21">
        <f ca="1">SUMIFS(AF$2:AF1433,D$2:D1433,D1433)</f>
        <v>1796</v>
      </c>
    </row>
    <row r="1434" spans="1:33" hidden="1" x14ac:dyDescent="0.35">
      <c r="A1434" s="21">
        <f>IF(ISBLANK(B1434),"",COUNTIF(B$2:B1434,B1434))-1</f>
        <v>53</v>
      </c>
      <c r="B1434" s="27">
        <v>2</v>
      </c>
      <c r="C1434" s="10">
        <f>VLOOKUP($A1434+IF($A1434=0,1,0),Database!$A:$Y,7,FALSE)</f>
        <v>46198.125</v>
      </c>
      <c r="D1434" s="21" t="str">
        <f>VLOOKUP(Pronostics!$B1434,Setup_MPP!$A:$G,3,FALSE)</f>
        <v>leaelaz</v>
      </c>
      <c r="E1434" s="21" t="str">
        <f>VLOOKUP(Pronostics!$B1434,Setup_MPP!$A:$G,2,FALSE)</f>
        <v>Léa EL ASERY</v>
      </c>
      <c r="F1434" s="21" t="str">
        <f>VLOOKUP($B1434,Setup_MPP!$A:$E,4,FALSE)</f>
        <v>#FFBEBE</v>
      </c>
      <c r="G1434" s="21" t="str">
        <f>VLOOKUP($B1434,Setup_MPP!$A:$E,5,FALSE)</f>
        <v>#DF6868</v>
      </c>
      <c r="H1434" s="21" t="str">
        <f>IFERROR(IF(AND(A1434&gt;=1,A1434&lt;=104),VLOOKUP($A1434,Location!$A:$J,6,FALSE),IF(A1434=0,"Avant l'ouverture",IF(OR(A1434=105,A1434=106),"Bonus"))),"")</f>
        <v>Tour 3</v>
      </c>
      <c r="I1434" s="21" t="str">
        <f>IF(LEFT(H1434,4)="Tour",VLOOKUP(A1434,Database!$A:$C,3,FALSE),"")</f>
        <v>A</v>
      </c>
      <c r="J1434" s="21" t="str">
        <f>VLOOKUP($A1434,Location!$A:$J,7,FALSE)</f>
        <v>Afrique du Sud</v>
      </c>
      <c r="K1434" s="21" t="str">
        <f>IFERROR(VLOOKUP(J1434,Setup_Team!$B:$C,2,FALSE), "TDB")</f>
        <v>ZAF</v>
      </c>
      <c r="L1434" s="21" t="str">
        <f>VLOOKUP($A1434,Location!$A:$J,8,FALSE)</f>
        <v>Corée du Sud</v>
      </c>
      <c r="M1434" s="21" t="str">
        <f>IFERROR(VLOOKUP(L1434,Setup_Team!$B:$C,2,FALSE), "TDB")</f>
        <v>KOR</v>
      </c>
      <c r="N1434" s="21" t="str">
        <f>VLOOKUP($A1434,Location!$A:$J,9,FALSE)</f>
        <v>Mexique City</v>
      </c>
      <c r="O1434" s="21" t="str">
        <f>VLOOKUP($A1434,Location!$A:$J,10,FALSE)</f>
        <v>Estadio Azteca</v>
      </c>
      <c r="P1434" s="27">
        <v>1</v>
      </c>
      <c r="Q1434" s="27">
        <v>2</v>
      </c>
      <c r="R1434" s="27" t="str">
        <f t="shared" si="133"/>
        <v>1-2</v>
      </c>
      <c r="S1434" s="21">
        <v>0</v>
      </c>
      <c r="T1434" s="20">
        <f>VLOOKUP($A1434,Database!$A:$Y,10,FALSE)</f>
        <v>117</v>
      </c>
      <c r="U1434" s="20">
        <f>VLOOKUP($A1434,Database!$A:$Y,11,FALSE)</f>
        <v>103</v>
      </c>
      <c r="V1434" s="20">
        <f>VLOOKUP($A1434,Database!$A:$Y,12,FALSE)</f>
        <v>87</v>
      </c>
      <c r="W1434" s="20" t="str">
        <f>VLOOKUP(A1434,Database!A:M,13,FALSE)</f>
        <v>Terminé</v>
      </c>
      <c r="X1434" s="20">
        <f>VLOOKUP($A1434,Database!$A:$Y,20,FALSE)</f>
        <v>1</v>
      </c>
      <c r="Y1434" s="20">
        <f>VLOOKUP($A1434,Database!$A:$Y,21,FALSE)</f>
        <v>0</v>
      </c>
      <c r="Z1434" s="20">
        <f t="shared" si="132"/>
        <v>0</v>
      </c>
      <c r="AA1434" s="20">
        <f t="shared" si="128"/>
        <v>0</v>
      </c>
      <c r="AB1434" s="20">
        <f t="shared" ca="1" si="129"/>
        <v>0</v>
      </c>
      <c r="AC1434" s="20">
        <f t="shared" ca="1" si="130"/>
        <v>0</v>
      </c>
      <c r="AD1434" s="20" t="str">
        <f ca="1">IF(AC1434=0,"",IF(OR(ISBLANK(P1434),ISBLANK(Q1434)),"",IF(ISBLANK(VLOOKUP(A1434,Database!A:AA,22,FALSE)),"",VLOOKUP(A1434,Database!A:AA,22,FALSE))))</f>
        <v/>
      </c>
      <c r="AE1434" s="20">
        <f ca="1">IFERROR(
   IF(
     OR(ISBLANK(P1434),ISBLANK(Q1434)),
     "",
     IF(
       AND(AB1434&lt;&gt;"",OR(W1434="Terminé",W1434="En cours")),
       VLOOKUP(AD1434,Setup_ScoreExactBonus!A:D,4,FALSE),
       0
     )),
  0)</f>
        <v>0</v>
      </c>
      <c r="AF1434" s="21">
        <f t="shared" ca="1" si="131"/>
        <v>0</v>
      </c>
      <c r="AG1434" s="21">
        <f ca="1">SUMIFS(AF$2:AF1434,D$2:D1434,D1434)</f>
        <v>2110</v>
      </c>
    </row>
    <row r="1435" spans="1:33" hidden="1" x14ac:dyDescent="0.35">
      <c r="A1435" s="21">
        <f>IF(ISBLANK(B1435),"",COUNTIF(B$2:B1435,B1435))-1</f>
        <v>53</v>
      </c>
      <c r="B1435" s="27">
        <v>3</v>
      </c>
      <c r="C1435" s="10">
        <f>VLOOKUP($A1435+IF($A1435=0,1,0),Database!$A:$Y,7,FALSE)</f>
        <v>46198.125</v>
      </c>
      <c r="D1435" s="21" t="str">
        <f>VLOOKUP(Pronostics!$B1435,Setup_MPP!$A:$G,3,FALSE)</f>
        <v>PasMetalleux</v>
      </c>
      <c r="E1435" s="21" t="str">
        <f>VLOOKUP(Pronostics!$B1435,Setup_MPP!$A:$G,2,FALSE)</f>
        <v>Elwenn JOUBREL</v>
      </c>
      <c r="F1435" s="21" t="str">
        <f>VLOOKUP($B1435,Setup_MPP!$A:$E,4,FALSE)</f>
        <v>#F5C7FC</v>
      </c>
      <c r="G1435" s="21" t="str">
        <f>VLOOKUP($B1435,Setup_MPP!$A:$E,5,FALSE)</f>
        <v>#C489CF</v>
      </c>
      <c r="H1435" s="21" t="str">
        <f>IFERROR(IF(AND(A1435&gt;=1,A1435&lt;=104),VLOOKUP($A1435,Location!$A:$J,6,FALSE),IF(A1435=0,"Avant l'ouverture",IF(OR(A1435=105,A1435=106),"Bonus"))),"")</f>
        <v>Tour 3</v>
      </c>
      <c r="I1435" s="21" t="str">
        <f>IF(LEFT(H1435,4)="Tour",VLOOKUP(A1435,Database!$A:$C,3,FALSE),"")</f>
        <v>A</v>
      </c>
      <c r="J1435" s="21" t="str">
        <f>VLOOKUP($A1435,Location!$A:$J,7,FALSE)</f>
        <v>Afrique du Sud</v>
      </c>
      <c r="K1435" s="21" t="str">
        <f>IFERROR(VLOOKUP(J1435,Setup_Team!$B:$C,2,FALSE), "TDB")</f>
        <v>ZAF</v>
      </c>
      <c r="L1435" s="21" t="str">
        <f>VLOOKUP($A1435,Location!$A:$J,8,FALSE)</f>
        <v>Corée du Sud</v>
      </c>
      <c r="M1435" s="21" t="str">
        <f>IFERROR(VLOOKUP(L1435,Setup_Team!$B:$C,2,FALSE), "TDB")</f>
        <v>KOR</v>
      </c>
      <c r="N1435" s="21" t="str">
        <f>VLOOKUP($A1435,Location!$A:$J,9,FALSE)</f>
        <v>Mexique City</v>
      </c>
      <c r="O1435" s="21" t="str">
        <f>VLOOKUP($A1435,Location!$A:$J,10,FALSE)</f>
        <v>Estadio Azteca</v>
      </c>
      <c r="P1435" s="27">
        <v>2</v>
      </c>
      <c r="Q1435" s="27">
        <v>2</v>
      </c>
      <c r="R1435" s="27" t="str">
        <f t="shared" si="133"/>
        <v>2-2</v>
      </c>
      <c r="S1435" s="21">
        <v>0</v>
      </c>
      <c r="T1435" s="20">
        <f>VLOOKUP($A1435,Database!$A:$Y,10,FALSE)</f>
        <v>117</v>
      </c>
      <c r="U1435" s="20">
        <f>VLOOKUP($A1435,Database!$A:$Y,11,FALSE)</f>
        <v>103</v>
      </c>
      <c r="V1435" s="20">
        <f>VLOOKUP($A1435,Database!$A:$Y,12,FALSE)</f>
        <v>87</v>
      </c>
      <c r="W1435" s="20" t="str">
        <f>VLOOKUP(A1435,Database!A:M,13,FALSE)</f>
        <v>Terminé</v>
      </c>
      <c r="X1435" s="20">
        <f>VLOOKUP($A1435,Database!$A:$Y,20,FALSE)</f>
        <v>1</v>
      </c>
      <c r="Y1435" s="20">
        <f>VLOOKUP($A1435,Database!$A:$Y,21,FALSE)</f>
        <v>0</v>
      </c>
      <c r="Z1435" s="20">
        <f t="shared" si="132"/>
        <v>0</v>
      </c>
      <c r="AA1435" s="20">
        <f t="shared" si="128"/>
        <v>0</v>
      </c>
      <c r="AB1435" s="20">
        <f t="shared" ca="1" si="129"/>
        <v>0</v>
      </c>
      <c r="AC1435" s="20">
        <f t="shared" ca="1" si="130"/>
        <v>0</v>
      </c>
      <c r="AD1435" s="20" t="str">
        <f ca="1">IF(AC1435=0,"",IF(OR(ISBLANK(P1435),ISBLANK(Q1435)),"",IF(ISBLANK(VLOOKUP(A1435,Database!A:AA,22,FALSE)),"",VLOOKUP(A1435,Database!A:AA,22,FALSE))))</f>
        <v/>
      </c>
      <c r="AE1435" s="20">
        <f ca="1">IFERROR(
   IF(
     OR(ISBLANK(P1435),ISBLANK(Q1435)),
     "",
     IF(
       AND(AB1435&lt;&gt;"",OR(W1435="Terminé",W1435="En cours")),
       VLOOKUP(AD1435,Setup_ScoreExactBonus!A:D,4,FALSE),
       0
     )),
  0)</f>
        <v>0</v>
      </c>
      <c r="AF1435" s="21">
        <f t="shared" ca="1" si="131"/>
        <v>0</v>
      </c>
      <c r="AG1435" s="21">
        <f ca="1">SUMIFS(AF$2:AF1435,D$2:D1435,D1435)</f>
        <v>2086</v>
      </c>
    </row>
    <row r="1436" spans="1:33" hidden="1" x14ac:dyDescent="0.35">
      <c r="A1436" s="21">
        <f>IF(ISBLANK(B1436),"",COUNTIF(B$2:B1436,B1436))-1</f>
        <v>53</v>
      </c>
      <c r="B1436" s="27">
        <v>4</v>
      </c>
      <c r="C1436" s="10">
        <f>VLOOKUP($A1436+IF($A1436=0,1,0),Database!$A:$Y,7,FALSE)</f>
        <v>46198.125</v>
      </c>
      <c r="D1436" s="21" t="str">
        <f>VLOOKUP(Pronostics!$B1436,Setup_MPP!$A:$G,3,FALSE)</f>
        <v>Popo444</v>
      </c>
      <c r="E1436" s="21" t="str">
        <f>VLOOKUP(Pronostics!$B1436,Setup_MPP!$A:$G,2,FALSE)</f>
        <v>Pauline OLIVIER</v>
      </c>
      <c r="F1436" s="21" t="str">
        <f>VLOOKUP($B1436,Setup_MPP!$A:$E,4,FALSE)</f>
        <v>#A5EA7F</v>
      </c>
      <c r="G1436" s="21" t="str">
        <f>VLOOKUP($B1436,Setup_MPP!$A:$E,5,FALSE)</f>
        <v>#80C65A</v>
      </c>
      <c r="H1436" s="21" t="str">
        <f>IFERROR(IF(AND(A1436&gt;=1,A1436&lt;=104),VLOOKUP($A1436,Location!$A:$J,6,FALSE),IF(A1436=0,"Avant l'ouverture",IF(OR(A1436=105,A1436=106),"Bonus"))),"")</f>
        <v>Tour 3</v>
      </c>
      <c r="I1436" s="21" t="str">
        <f>IF(LEFT(H1436,4)="Tour",VLOOKUP(A1436,Database!$A:$C,3,FALSE),"")</f>
        <v>A</v>
      </c>
      <c r="J1436" s="21" t="str">
        <f>VLOOKUP($A1436,Location!$A:$J,7,FALSE)</f>
        <v>Afrique du Sud</v>
      </c>
      <c r="K1436" s="21" t="str">
        <f>IFERROR(VLOOKUP(J1436,Setup_Team!$B:$C,2,FALSE), "TDB")</f>
        <v>ZAF</v>
      </c>
      <c r="L1436" s="21" t="str">
        <f>VLOOKUP($A1436,Location!$A:$J,8,FALSE)</f>
        <v>Corée du Sud</v>
      </c>
      <c r="M1436" s="21" t="str">
        <f>IFERROR(VLOOKUP(L1436,Setup_Team!$B:$C,2,FALSE), "TDB")</f>
        <v>KOR</v>
      </c>
      <c r="N1436" s="21" t="str">
        <f>VLOOKUP($A1436,Location!$A:$J,9,FALSE)</f>
        <v>Mexique City</v>
      </c>
      <c r="O1436" s="21" t="str">
        <f>VLOOKUP($A1436,Location!$A:$J,10,FALSE)</f>
        <v>Estadio Azteca</v>
      </c>
      <c r="P1436" s="27">
        <v>0</v>
      </c>
      <c r="Q1436" s="27">
        <v>1</v>
      </c>
      <c r="R1436" s="27" t="str">
        <f t="shared" si="133"/>
        <v>0-1</v>
      </c>
      <c r="S1436" s="21">
        <v>0</v>
      </c>
      <c r="T1436" s="20">
        <f>VLOOKUP($A1436,Database!$A:$Y,10,FALSE)</f>
        <v>117</v>
      </c>
      <c r="U1436" s="20">
        <f>VLOOKUP($A1436,Database!$A:$Y,11,FALSE)</f>
        <v>103</v>
      </c>
      <c r="V1436" s="20">
        <f>VLOOKUP($A1436,Database!$A:$Y,12,FALSE)</f>
        <v>87</v>
      </c>
      <c r="W1436" s="20" t="str">
        <f>VLOOKUP(A1436,Database!A:M,13,FALSE)</f>
        <v>Terminé</v>
      </c>
      <c r="X1436" s="20">
        <f>VLOOKUP($A1436,Database!$A:$Y,20,FALSE)</f>
        <v>1</v>
      </c>
      <c r="Y1436" s="20">
        <f>VLOOKUP($A1436,Database!$A:$Y,21,FALSE)</f>
        <v>0</v>
      </c>
      <c r="Z1436" s="20">
        <f t="shared" si="132"/>
        <v>0</v>
      </c>
      <c r="AA1436" s="20">
        <f t="shared" si="128"/>
        <v>0</v>
      </c>
      <c r="AB1436" s="20">
        <f t="shared" ca="1" si="129"/>
        <v>0</v>
      </c>
      <c r="AC1436" s="20">
        <f t="shared" ca="1" si="130"/>
        <v>0</v>
      </c>
      <c r="AD1436" s="20" t="str">
        <f ca="1">IF(AC1436=0,"",IF(OR(ISBLANK(P1436),ISBLANK(Q1436)),"",IF(ISBLANK(VLOOKUP(A1436,Database!A:AA,22,FALSE)),"",VLOOKUP(A1436,Database!A:AA,22,FALSE))))</f>
        <v/>
      </c>
      <c r="AE1436" s="20">
        <f ca="1">IFERROR(
   IF(
     OR(ISBLANK(P1436),ISBLANK(Q1436)),
     "",
     IF(
       AND(AB1436&lt;&gt;"",OR(W1436="Terminé",W1436="En cours")),
       VLOOKUP(AD1436,Setup_ScoreExactBonus!A:D,4,FALSE),
       0
     )),
  0)</f>
        <v>0</v>
      </c>
      <c r="AF1436" s="21">
        <f t="shared" ca="1" si="131"/>
        <v>0</v>
      </c>
      <c r="AG1436" s="21">
        <f ca="1">SUMIFS(AF$2:AF1436,D$2:D1436,D1436)</f>
        <v>1698</v>
      </c>
    </row>
    <row r="1437" spans="1:33" hidden="1" x14ac:dyDescent="0.35">
      <c r="A1437" s="21">
        <f>IF(ISBLANK(B1437),"",COUNTIF(B$2:B1437,B1437))-1</f>
        <v>53</v>
      </c>
      <c r="B1437" s="27">
        <v>5</v>
      </c>
      <c r="C1437" s="10">
        <f>VLOOKUP($A1437+IF($A1437=0,1,0),Database!$A:$Y,7,FALSE)</f>
        <v>46198.125</v>
      </c>
      <c r="D1437" s="21" t="str">
        <f>VLOOKUP(Pronostics!$B1437,Setup_MPP!$A:$G,3,FALSE)</f>
        <v>_Jujul</v>
      </c>
      <c r="E1437" s="21" t="str">
        <f>VLOOKUP(Pronostics!$B1437,Setup_MPP!$A:$G,2,FALSE)</f>
        <v>Julie BOISSIERE</v>
      </c>
      <c r="F1437" s="21" t="str">
        <f>VLOOKUP($B1437,Setup_MPP!$A:$E,4,FALSE)</f>
        <v>#D890FF</v>
      </c>
      <c r="G1437" s="21" t="str">
        <f>VLOOKUP($B1437,Setup_MPP!$A:$E,5,FALSE)</f>
        <v>#B750EF</v>
      </c>
      <c r="H1437" s="21" t="str">
        <f>IFERROR(IF(AND(A1437&gt;=1,A1437&lt;=104),VLOOKUP($A1437,Location!$A:$J,6,FALSE),IF(A1437=0,"Avant l'ouverture",IF(OR(A1437=105,A1437=106),"Bonus"))),"")</f>
        <v>Tour 3</v>
      </c>
      <c r="I1437" s="21" t="str">
        <f>IF(LEFT(H1437,4)="Tour",VLOOKUP(A1437,Database!$A:$C,3,FALSE),"")</f>
        <v>A</v>
      </c>
      <c r="J1437" s="21" t="str">
        <f>VLOOKUP($A1437,Location!$A:$J,7,FALSE)</f>
        <v>Afrique du Sud</v>
      </c>
      <c r="K1437" s="21" t="str">
        <f>IFERROR(VLOOKUP(J1437,Setup_Team!$B:$C,2,FALSE), "TDB")</f>
        <v>ZAF</v>
      </c>
      <c r="L1437" s="21" t="str">
        <f>VLOOKUP($A1437,Location!$A:$J,8,FALSE)</f>
        <v>Corée du Sud</v>
      </c>
      <c r="M1437" s="21" t="str">
        <f>IFERROR(VLOOKUP(L1437,Setup_Team!$B:$C,2,FALSE), "TDB")</f>
        <v>KOR</v>
      </c>
      <c r="N1437" s="21" t="str">
        <f>VLOOKUP($A1437,Location!$A:$J,9,FALSE)</f>
        <v>Mexique City</v>
      </c>
      <c r="O1437" s="21" t="str">
        <f>VLOOKUP($A1437,Location!$A:$J,10,FALSE)</f>
        <v>Estadio Azteca</v>
      </c>
      <c r="P1437" s="27">
        <v>1</v>
      </c>
      <c r="Q1437" s="27">
        <v>1</v>
      </c>
      <c r="R1437" s="27" t="str">
        <f t="shared" si="133"/>
        <v>1-1</v>
      </c>
      <c r="S1437" s="21">
        <v>0</v>
      </c>
      <c r="T1437" s="20">
        <f>VLOOKUP($A1437,Database!$A:$Y,10,FALSE)</f>
        <v>117</v>
      </c>
      <c r="U1437" s="20">
        <f>VLOOKUP($A1437,Database!$A:$Y,11,FALSE)</f>
        <v>103</v>
      </c>
      <c r="V1437" s="20">
        <f>VLOOKUP($A1437,Database!$A:$Y,12,FALSE)</f>
        <v>87</v>
      </c>
      <c r="W1437" s="20" t="str">
        <f>VLOOKUP(A1437,Database!A:M,13,FALSE)</f>
        <v>Terminé</v>
      </c>
      <c r="X1437" s="20">
        <f>VLOOKUP($A1437,Database!$A:$Y,20,FALSE)</f>
        <v>1</v>
      </c>
      <c r="Y1437" s="20">
        <f>VLOOKUP($A1437,Database!$A:$Y,21,FALSE)</f>
        <v>0</v>
      </c>
      <c r="Z1437" s="20">
        <f t="shared" si="132"/>
        <v>0</v>
      </c>
      <c r="AA1437" s="20">
        <f t="shared" ref="AA1437:AA1500" si="134">IF(OR(ISBLANK(P1437),ISBLANK(Q1437)),"",IF(OR(AND(P1437&gt;Q1437,X1437&gt;Y1437),AND(P1437=Q1437,X1437=Y1437),AND(P1437&lt;Q1437,X1437&lt;Y1437)),1,0))</f>
        <v>0</v>
      </c>
      <c r="AB1437" s="20">
        <f t="shared" ref="AB1437:AB1500" ca="1" si="135">IF(C1437&lt;NOW(),IF(AND(P1437&gt;Q1437,X1437&gt;Y1437),T1437,IF(AND(P1437=Q1437,X1437=Y1437),U1437,IF(AND(P1437&lt;Q1437,X1437&lt;Y1437),V1437,0))),"")</f>
        <v>0</v>
      </c>
      <c r="AC1437" s="20">
        <f t="shared" ref="AC1437:AC1500" ca="1" si="136">IF(AND(P1437=X1437,Q1437=Y1437,NOT(ISBLANK(P1437)),NOT(ISBLANK(Q1437)),NOT(ISBLANK(X1437)),NOT(ISBLANK(AB1437))),1,0)</f>
        <v>0</v>
      </c>
      <c r="AD1437" s="20" t="str">
        <f ca="1">IF(AC1437=0,"",IF(OR(ISBLANK(P1437),ISBLANK(Q1437)),"",IF(ISBLANK(VLOOKUP(A1437,Database!A:AA,22,FALSE)),"",VLOOKUP(A1437,Database!A:AA,22,FALSE))))</f>
        <v/>
      </c>
      <c r="AE1437" s="20">
        <f ca="1">IFERROR(
   IF(
     OR(ISBLANK(P1437),ISBLANK(Q1437)),
     "",
     IF(
       AND(AB1437&lt;&gt;"",OR(W1437="Terminé",W1437="En cours")),
       VLOOKUP(AD1437,Setup_ScoreExactBonus!A:D,4,FALSE),
       0
     )),
  0)</f>
        <v>0</v>
      </c>
      <c r="AF1437" s="21">
        <f t="shared" ref="AF1437:AF1500" ca="1" si="137">IFERROR(IF(OR(ISBLANK(P1437),ISBLANK(Q1437)),0,IF(AB1437&lt;&gt;"", AB1437 + IF(AC1437=1,AE1437, 0), "") * (S1437+1)),"")</f>
        <v>0</v>
      </c>
      <c r="AG1437" s="21">
        <f ca="1">SUMIFS(AF$2:AF1437,D$2:D1437,D1437)</f>
        <v>1384</v>
      </c>
    </row>
    <row r="1438" spans="1:33" hidden="1" x14ac:dyDescent="0.35">
      <c r="A1438" s="21">
        <f>IF(ISBLANK(B1438),"",COUNTIF(B$2:B1438,B1438))-1</f>
        <v>53</v>
      </c>
      <c r="B1438" s="27">
        <v>6</v>
      </c>
      <c r="C1438" s="10">
        <f>VLOOKUP($A1438+IF($A1438=0,1,0),Database!$A:$Y,7,FALSE)</f>
        <v>46198.125</v>
      </c>
      <c r="D1438" s="21" t="str">
        <f>VLOOKUP(Pronostics!$B1438,Setup_MPP!$A:$G,3,FALSE)</f>
        <v>Julay</v>
      </c>
      <c r="E1438" s="21" t="str">
        <f>VLOOKUP(Pronostics!$B1438,Setup_MPP!$A:$G,2,FALSE)</f>
        <v>Julie BOUCHARD</v>
      </c>
      <c r="F1438" s="21" t="str">
        <f>VLOOKUP($B1438,Setup_MPP!$A:$E,4,FALSE)</f>
        <v>#A6F7B1</v>
      </c>
      <c r="G1438" s="21" t="str">
        <f>VLOOKUP($B1438,Setup_MPP!$A:$E,5,FALSE)</f>
        <v>#6EC179</v>
      </c>
      <c r="H1438" s="21" t="str">
        <f>IFERROR(IF(AND(A1438&gt;=1,A1438&lt;=104),VLOOKUP($A1438,Location!$A:$J,6,FALSE),IF(A1438=0,"Avant l'ouverture",IF(OR(A1438=105,A1438=106),"Bonus"))),"")</f>
        <v>Tour 3</v>
      </c>
      <c r="I1438" s="21" t="str">
        <f>IF(LEFT(H1438,4)="Tour",VLOOKUP(A1438,Database!$A:$C,3,FALSE),"")</f>
        <v>A</v>
      </c>
      <c r="J1438" s="21" t="str">
        <f>VLOOKUP($A1438,Location!$A:$J,7,FALSE)</f>
        <v>Afrique du Sud</v>
      </c>
      <c r="K1438" s="21" t="str">
        <f>IFERROR(VLOOKUP(J1438,Setup_Team!$B:$C,2,FALSE), "TDB")</f>
        <v>ZAF</v>
      </c>
      <c r="L1438" s="21" t="str">
        <f>VLOOKUP($A1438,Location!$A:$J,8,FALSE)</f>
        <v>Corée du Sud</v>
      </c>
      <c r="M1438" s="21" t="str">
        <f>IFERROR(VLOOKUP(L1438,Setup_Team!$B:$C,2,FALSE), "TDB")</f>
        <v>KOR</v>
      </c>
      <c r="N1438" s="21" t="str">
        <f>VLOOKUP($A1438,Location!$A:$J,9,FALSE)</f>
        <v>Mexique City</v>
      </c>
      <c r="O1438" s="21" t="str">
        <f>VLOOKUP($A1438,Location!$A:$J,10,FALSE)</f>
        <v>Estadio Azteca</v>
      </c>
      <c r="P1438" s="27">
        <v>1</v>
      </c>
      <c r="Q1438" s="27">
        <v>2</v>
      </c>
      <c r="R1438" s="27" t="str">
        <f t="shared" si="133"/>
        <v>1-2</v>
      </c>
      <c r="S1438" s="21">
        <v>0</v>
      </c>
      <c r="T1438" s="20">
        <f>VLOOKUP($A1438,Database!$A:$Y,10,FALSE)</f>
        <v>117</v>
      </c>
      <c r="U1438" s="20">
        <f>VLOOKUP($A1438,Database!$A:$Y,11,FALSE)</f>
        <v>103</v>
      </c>
      <c r="V1438" s="20">
        <f>VLOOKUP($A1438,Database!$A:$Y,12,FALSE)</f>
        <v>87</v>
      </c>
      <c r="W1438" s="20" t="str">
        <f>VLOOKUP(A1438,Database!A:M,13,FALSE)</f>
        <v>Terminé</v>
      </c>
      <c r="X1438" s="20">
        <f>VLOOKUP($A1438,Database!$A:$Y,20,FALSE)</f>
        <v>1</v>
      </c>
      <c r="Y1438" s="20">
        <f>VLOOKUP($A1438,Database!$A:$Y,21,FALSE)</f>
        <v>0</v>
      </c>
      <c r="Z1438" s="20">
        <f t="shared" si="132"/>
        <v>0</v>
      </c>
      <c r="AA1438" s="20">
        <f t="shared" si="134"/>
        <v>0</v>
      </c>
      <c r="AB1438" s="20">
        <f t="shared" ca="1" si="135"/>
        <v>0</v>
      </c>
      <c r="AC1438" s="20">
        <f t="shared" ca="1" si="136"/>
        <v>0</v>
      </c>
      <c r="AD1438" s="20" t="str">
        <f ca="1">IF(AC1438=0,"",IF(OR(ISBLANK(P1438),ISBLANK(Q1438)),"",IF(ISBLANK(VLOOKUP(A1438,Database!A:AA,22,FALSE)),"",VLOOKUP(A1438,Database!A:AA,22,FALSE))))</f>
        <v/>
      </c>
      <c r="AE1438" s="20">
        <f ca="1">IFERROR(
   IF(
     OR(ISBLANK(P1438),ISBLANK(Q1438)),
     "",
     IF(
       AND(AB1438&lt;&gt;"",OR(W1438="Terminé",W1438="En cours")),
       VLOOKUP(AD1438,Setup_ScoreExactBonus!A:D,4,FALSE),
       0
     )),
  0)</f>
        <v>0</v>
      </c>
      <c r="AF1438" s="21">
        <f t="shared" ca="1" si="137"/>
        <v>0</v>
      </c>
      <c r="AG1438" s="21">
        <f ca="1">SUMIFS(AF$2:AF1438,D$2:D1438,D1438)</f>
        <v>2051</v>
      </c>
    </row>
    <row r="1439" spans="1:33" hidden="1" x14ac:dyDescent="0.35">
      <c r="A1439" s="21">
        <f>IF(ISBLANK(B1439),"",COUNTIF(B$2:B1439,B1439))-1</f>
        <v>53</v>
      </c>
      <c r="B1439" s="27">
        <v>7</v>
      </c>
      <c r="C1439" s="10">
        <f>VLOOKUP($A1439+IF($A1439=0,1,0),Database!$A:$Y,7,FALSE)</f>
        <v>46198.125</v>
      </c>
      <c r="D1439" s="21" t="str">
        <f>VLOOKUP(Pronostics!$B1439,Setup_MPP!$A:$G,3,FALSE)</f>
        <v>__Vince__</v>
      </c>
      <c r="E1439" s="21" t="str">
        <f>VLOOKUP(Pronostics!$B1439,Setup_MPP!$A:$G,2,FALSE)</f>
        <v>Vincent FRAYSSE</v>
      </c>
      <c r="F1439" s="21" t="str">
        <f>VLOOKUP($B1439,Setup_MPP!$A:$E,4,FALSE)</f>
        <v>#B2EAE8</v>
      </c>
      <c r="G1439" s="21" t="str">
        <f>VLOOKUP($B1439,Setup_MPP!$A:$E,5,FALSE)</f>
        <v>#6CB4B1</v>
      </c>
      <c r="H1439" s="21" t="str">
        <f>IFERROR(IF(AND(A1439&gt;=1,A1439&lt;=104),VLOOKUP($A1439,Location!$A:$J,6,FALSE),IF(A1439=0,"Avant l'ouverture",IF(OR(A1439=105,A1439=106),"Bonus"))),"")</f>
        <v>Tour 3</v>
      </c>
      <c r="I1439" s="21" t="str">
        <f>IF(LEFT(H1439,4)="Tour",VLOOKUP(A1439,Database!$A:$C,3,FALSE),"")</f>
        <v>A</v>
      </c>
      <c r="J1439" s="21" t="str">
        <f>VLOOKUP($A1439,Location!$A:$J,7,FALSE)</f>
        <v>Afrique du Sud</v>
      </c>
      <c r="K1439" s="21" t="str">
        <f>IFERROR(VLOOKUP(J1439,Setup_Team!$B:$C,2,FALSE), "TDB")</f>
        <v>ZAF</v>
      </c>
      <c r="L1439" s="21" t="str">
        <f>VLOOKUP($A1439,Location!$A:$J,8,FALSE)</f>
        <v>Corée du Sud</v>
      </c>
      <c r="M1439" s="21" t="str">
        <f>IFERROR(VLOOKUP(L1439,Setup_Team!$B:$C,2,FALSE), "TDB")</f>
        <v>KOR</v>
      </c>
      <c r="N1439" s="21" t="str">
        <f>VLOOKUP($A1439,Location!$A:$J,9,FALSE)</f>
        <v>Mexique City</v>
      </c>
      <c r="O1439" s="21" t="str">
        <f>VLOOKUP($A1439,Location!$A:$J,10,FALSE)</f>
        <v>Estadio Azteca</v>
      </c>
      <c r="P1439" s="27"/>
      <c r="Q1439" s="27"/>
      <c r="R1439" s="27" t="str">
        <f t="shared" si="133"/>
        <v>0-0</v>
      </c>
      <c r="S1439" s="21">
        <v>0</v>
      </c>
      <c r="T1439" s="20">
        <f>VLOOKUP($A1439,Database!$A:$Y,10,FALSE)</f>
        <v>117</v>
      </c>
      <c r="U1439" s="20">
        <f>VLOOKUP($A1439,Database!$A:$Y,11,FALSE)</f>
        <v>103</v>
      </c>
      <c r="V1439" s="20">
        <f>VLOOKUP($A1439,Database!$A:$Y,12,FALSE)</f>
        <v>87</v>
      </c>
      <c r="W1439" s="20" t="str">
        <f>VLOOKUP(A1439,Database!A:M,13,FALSE)</f>
        <v>Terminé</v>
      </c>
      <c r="X1439" s="20">
        <f>VLOOKUP($A1439,Database!$A:$Y,20,FALSE)</f>
        <v>1</v>
      </c>
      <c r="Y1439" s="20">
        <f>VLOOKUP($A1439,Database!$A:$Y,21,FALSE)</f>
        <v>0</v>
      </c>
      <c r="Z1439" s="20">
        <f t="shared" si="132"/>
        <v>1</v>
      </c>
      <c r="AA1439" s="20" t="str">
        <f t="shared" si="134"/>
        <v/>
      </c>
      <c r="AB1439" s="20">
        <f t="shared" ca="1" si="135"/>
        <v>0</v>
      </c>
      <c r="AC1439" s="20">
        <f t="shared" ca="1" si="136"/>
        <v>0</v>
      </c>
      <c r="AD1439" s="20" t="str">
        <f ca="1">IF(AC1439=0,"",IF(OR(ISBLANK(P1439),ISBLANK(Q1439)),"",IF(ISBLANK(VLOOKUP(A1439,Database!A:AA,22,FALSE)),"",VLOOKUP(A1439,Database!A:AA,22,FALSE))))</f>
        <v/>
      </c>
      <c r="AE1439" s="20" t="str">
        <f>IFERROR(
   IF(
     OR(ISBLANK(P1439),ISBLANK(Q1439)),
     "",
     IF(
       AND(AB1439&lt;&gt;"",OR(W1439="Terminé",W1439="En cours")),
       VLOOKUP(AD1439,Setup_ScoreExactBonus!A:D,4,FALSE),
       0
     )),
  0)</f>
        <v/>
      </c>
      <c r="AF1439" s="21">
        <f t="shared" si="137"/>
        <v>0</v>
      </c>
      <c r="AG1439" s="21">
        <f ca="1">SUMIFS(AF$2:AF1439,D$2:D1439,D1439)</f>
        <v>1079</v>
      </c>
    </row>
    <row r="1440" spans="1:33" hidden="1" x14ac:dyDescent="0.35">
      <c r="A1440" s="21">
        <f>IF(ISBLANK(B1440),"",COUNTIF(B$2:B1440,B1440))-1</f>
        <v>53</v>
      </c>
      <c r="B1440" s="27">
        <v>8</v>
      </c>
      <c r="C1440" s="10">
        <f>VLOOKUP($A1440+IF($A1440=0,1,0),Database!$A:$Y,7,FALSE)</f>
        <v>46198.125</v>
      </c>
      <c r="D1440" s="21" t="str">
        <f>VLOOKUP(Pronostics!$B1440,Setup_MPP!$A:$G,3,FALSE)</f>
        <v>Louuiiis</v>
      </c>
      <c r="E1440" s="21" t="str">
        <f>VLOOKUP(Pronostics!$B1440,Setup_MPP!$A:$G,2,FALSE)</f>
        <v>Louis HARLE</v>
      </c>
      <c r="F1440" s="21" t="str">
        <f>VLOOKUP($B1440,Setup_MPP!$A:$E,4,FALSE)</f>
        <v>#EEF7B1</v>
      </c>
      <c r="G1440" s="21" t="str">
        <f>VLOOKUP($B1440,Setup_MPP!$A:$E,5,FALSE)</f>
        <v>#C1CB7D</v>
      </c>
      <c r="H1440" s="21" t="str">
        <f>IFERROR(IF(AND(A1440&gt;=1,A1440&lt;=104),VLOOKUP($A1440,Location!$A:$J,6,FALSE),IF(A1440=0,"Avant l'ouverture",IF(OR(A1440=105,A1440=106),"Bonus"))),"")</f>
        <v>Tour 3</v>
      </c>
      <c r="I1440" s="21" t="str">
        <f>IF(LEFT(H1440,4)="Tour",VLOOKUP(A1440,Database!$A:$C,3,FALSE),"")</f>
        <v>A</v>
      </c>
      <c r="J1440" s="21" t="str">
        <f>VLOOKUP($A1440,Location!$A:$J,7,FALSE)</f>
        <v>Afrique du Sud</v>
      </c>
      <c r="K1440" s="21" t="str">
        <f>IFERROR(VLOOKUP(J1440,Setup_Team!$B:$C,2,FALSE), "TDB")</f>
        <v>ZAF</v>
      </c>
      <c r="L1440" s="21" t="str">
        <f>VLOOKUP($A1440,Location!$A:$J,8,FALSE)</f>
        <v>Corée du Sud</v>
      </c>
      <c r="M1440" s="21" t="str">
        <f>IFERROR(VLOOKUP(L1440,Setup_Team!$B:$C,2,FALSE), "TDB")</f>
        <v>KOR</v>
      </c>
      <c r="N1440" s="21" t="str">
        <f>VLOOKUP($A1440,Location!$A:$J,9,FALSE)</f>
        <v>Mexique City</v>
      </c>
      <c r="O1440" s="21" t="str">
        <f>VLOOKUP($A1440,Location!$A:$J,10,FALSE)</f>
        <v>Estadio Azteca</v>
      </c>
      <c r="P1440" s="27">
        <v>0</v>
      </c>
      <c r="Q1440" s="27">
        <v>3</v>
      </c>
      <c r="R1440" s="27" t="str">
        <f t="shared" si="133"/>
        <v>0-3</v>
      </c>
      <c r="S1440" s="21">
        <v>0</v>
      </c>
      <c r="T1440" s="20">
        <f>VLOOKUP($A1440,Database!$A:$Y,10,FALSE)</f>
        <v>117</v>
      </c>
      <c r="U1440" s="20">
        <f>VLOOKUP($A1440,Database!$A:$Y,11,FALSE)</f>
        <v>103</v>
      </c>
      <c r="V1440" s="20">
        <f>VLOOKUP($A1440,Database!$A:$Y,12,FALSE)</f>
        <v>87</v>
      </c>
      <c r="W1440" s="20" t="str">
        <f>VLOOKUP(A1440,Database!A:M,13,FALSE)</f>
        <v>Terminé</v>
      </c>
      <c r="X1440" s="20">
        <f>VLOOKUP($A1440,Database!$A:$Y,20,FALSE)</f>
        <v>1</v>
      </c>
      <c r="Y1440" s="20">
        <f>VLOOKUP($A1440,Database!$A:$Y,21,FALSE)</f>
        <v>0</v>
      </c>
      <c r="Z1440" s="20">
        <f t="shared" si="132"/>
        <v>0</v>
      </c>
      <c r="AA1440" s="20">
        <f t="shared" si="134"/>
        <v>0</v>
      </c>
      <c r="AB1440" s="20">
        <f t="shared" ca="1" si="135"/>
        <v>0</v>
      </c>
      <c r="AC1440" s="20">
        <f t="shared" ca="1" si="136"/>
        <v>0</v>
      </c>
      <c r="AD1440" s="20" t="str">
        <f ca="1">IF(AC1440=0,"",IF(OR(ISBLANK(P1440),ISBLANK(Q1440)),"",IF(ISBLANK(VLOOKUP(A1440,Database!A:AA,22,FALSE)),"",VLOOKUP(A1440,Database!A:AA,22,FALSE))))</f>
        <v/>
      </c>
      <c r="AE1440" s="20">
        <f ca="1">IFERROR(
   IF(
     OR(ISBLANK(P1440),ISBLANK(Q1440)),
     "",
     IF(
       AND(AB1440&lt;&gt;"",OR(W1440="Terminé",W1440="En cours")),
       VLOOKUP(AD1440,Setup_ScoreExactBonus!A:D,4,FALSE),
       0
     )),
  0)</f>
        <v>0</v>
      </c>
      <c r="AF1440" s="21">
        <f t="shared" ca="1" si="137"/>
        <v>0</v>
      </c>
      <c r="AG1440" s="21">
        <f ca="1">SUMIFS(AF$2:AF1440,D$2:D1440,D1440)</f>
        <v>1680</v>
      </c>
    </row>
    <row r="1441" spans="1:33" x14ac:dyDescent="0.35">
      <c r="A1441" s="21">
        <f>IF(ISBLANK(B1441),"",COUNTIF(B$2:B1441,B1441))-1</f>
        <v>53</v>
      </c>
      <c r="B1441" s="27">
        <v>9</v>
      </c>
      <c r="C1441" s="10">
        <f>VLOOKUP($A1441+IF($A1441=0,1,0),Database!$A:$Y,7,FALSE)</f>
        <v>46198.125</v>
      </c>
      <c r="D1441" s="21" t="str">
        <f>VLOOKUP(Pronostics!$B1441,Setup_MPP!$A:$G,3,FALSE)</f>
        <v>Aurelien_dpq</v>
      </c>
      <c r="E1441" s="21" t="str">
        <f>VLOOKUP(Pronostics!$B1441,Setup_MPP!$A:$G,2,FALSE)</f>
        <v>Aurélien DE POULPIQUET</v>
      </c>
      <c r="F1441" s="21" t="str">
        <f>VLOOKUP($B1441,Setup_MPP!$A:$E,4,FALSE)</f>
        <v>#F4EA9D</v>
      </c>
      <c r="G1441" s="21" t="str">
        <f>VLOOKUP($B1441,Setup_MPP!$A:$E,5,FALSE)</f>
        <v>#D2C458</v>
      </c>
      <c r="H1441" s="21" t="str">
        <f>IFERROR(IF(AND(A1441&gt;=1,A1441&lt;=104),VLOOKUP($A1441,Location!$A:$J,6,FALSE),IF(A1441=0,"Avant l'ouverture",IF(OR(A1441=105,A1441=106),"Bonus"))),"")</f>
        <v>Tour 3</v>
      </c>
      <c r="I1441" s="21" t="str">
        <f>IF(LEFT(H1441,4)="Tour",VLOOKUP(A1441,Database!$A:$C,3,FALSE),"")</f>
        <v>A</v>
      </c>
      <c r="J1441" s="21" t="str">
        <f>VLOOKUP($A1441,Location!$A:$J,7,FALSE)</f>
        <v>Afrique du Sud</v>
      </c>
      <c r="K1441" s="21" t="str">
        <f>IFERROR(VLOOKUP(J1441,Setup_Team!$B:$C,2,FALSE), "TDB")</f>
        <v>ZAF</v>
      </c>
      <c r="L1441" s="21" t="str">
        <f>VLOOKUP($A1441,Location!$A:$J,8,FALSE)</f>
        <v>Corée du Sud</v>
      </c>
      <c r="M1441" s="21" t="str">
        <f>IFERROR(VLOOKUP(L1441,Setup_Team!$B:$C,2,FALSE), "TDB")</f>
        <v>KOR</v>
      </c>
      <c r="N1441" s="21" t="str">
        <f>VLOOKUP($A1441,Location!$A:$J,9,FALSE)</f>
        <v>Mexique City</v>
      </c>
      <c r="O1441" s="21" t="str">
        <f>VLOOKUP($A1441,Location!$A:$J,10,FALSE)</f>
        <v>Estadio Azteca</v>
      </c>
      <c r="P1441" s="27">
        <v>0</v>
      </c>
      <c r="Q1441" s="27">
        <v>2</v>
      </c>
      <c r="R1441" s="27" t="str">
        <f t="shared" si="133"/>
        <v>0-2</v>
      </c>
      <c r="S1441" s="21">
        <v>0</v>
      </c>
      <c r="T1441" s="20">
        <f>VLOOKUP($A1441,Database!$A:$Y,10,FALSE)</f>
        <v>117</v>
      </c>
      <c r="U1441" s="20">
        <f>VLOOKUP($A1441,Database!$A:$Y,11,FALSE)</f>
        <v>103</v>
      </c>
      <c r="V1441" s="20">
        <f>VLOOKUP($A1441,Database!$A:$Y,12,FALSE)</f>
        <v>87</v>
      </c>
      <c r="W1441" s="20" t="str">
        <f>VLOOKUP(A1441,Database!A:M,13,FALSE)</f>
        <v>Terminé</v>
      </c>
      <c r="X1441" s="20">
        <f>VLOOKUP($A1441,Database!$A:$Y,20,FALSE)</f>
        <v>1</v>
      </c>
      <c r="Y1441" s="20">
        <f>VLOOKUP($A1441,Database!$A:$Y,21,FALSE)</f>
        <v>0</v>
      </c>
      <c r="Z1441" s="20">
        <f t="shared" si="132"/>
        <v>0</v>
      </c>
      <c r="AA1441" s="20">
        <f t="shared" si="134"/>
        <v>0</v>
      </c>
      <c r="AB1441" s="20">
        <f t="shared" ca="1" si="135"/>
        <v>0</v>
      </c>
      <c r="AC1441" s="20">
        <f t="shared" ca="1" si="136"/>
        <v>0</v>
      </c>
      <c r="AD1441" s="20" t="str">
        <f ca="1">IF(AC1441=0,"",IF(OR(ISBLANK(P1441),ISBLANK(Q1441)),"",IF(ISBLANK(VLOOKUP(A1441,Database!A:AA,22,FALSE)),"",VLOOKUP(A1441,Database!A:AA,22,FALSE))))</f>
        <v/>
      </c>
      <c r="AE1441" s="20">
        <f ca="1">IFERROR(
   IF(
     OR(ISBLANK(P1441),ISBLANK(Q1441)),
     "",
     IF(
       AND(AB1441&lt;&gt;"",OR(W1441="Terminé",W1441="En cours")),
       VLOOKUP(AD1441,Setup_ScoreExactBonus!A:D,4,FALSE),
       0
     )),
  0)</f>
        <v>0</v>
      </c>
      <c r="AF1441" s="21">
        <f t="shared" ca="1" si="137"/>
        <v>0</v>
      </c>
      <c r="AG1441" s="21">
        <f ca="1">SUMIFS(AF$2:AF1441,D$2:D1441,D1441)</f>
        <v>1996</v>
      </c>
    </row>
    <row r="1442" spans="1:33" hidden="1" x14ac:dyDescent="0.35">
      <c r="A1442" s="21">
        <f>IF(ISBLANK(B1442),"",COUNTIF(B$2:B1442,B1442))-1</f>
        <v>53</v>
      </c>
      <c r="B1442" s="27">
        <v>10</v>
      </c>
      <c r="C1442" s="10">
        <f>VLOOKUP($A1442+IF($A1442=0,1,0),Database!$A:$Y,7,FALSE)</f>
        <v>46198.125</v>
      </c>
      <c r="D1442" s="21" t="str">
        <f>VLOOKUP(Pronostics!$B1442,Setup_MPP!$A:$G,3,FALSE)</f>
        <v>RandomPaul</v>
      </c>
      <c r="E1442" s="21" t="str">
        <f>VLOOKUP(Pronostics!$B1442,Setup_MPP!$A:$G,2,FALSE)</f>
        <v>Paul MONTESINOS</v>
      </c>
      <c r="F1442" s="21" t="str">
        <f>VLOOKUP($B1442,Setup_MPP!$A:$E,4,FALSE)</f>
        <v>#C4B0FF</v>
      </c>
      <c r="G1442" s="21" t="str">
        <f>VLOOKUP($B1442,Setup_MPP!$A:$E,5,FALSE)</f>
        <v>#7F66C8</v>
      </c>
      <c r="H1442" s="21" t="str">
        <f>IFERROR(IF(AND(A1442&gt;=1,A1442&lt;=104),VLOOKUP($A1442,Location!$A:$J,6,FALSE),IF(A1442=0,"Avant l'ouverture",IF(OR(A1442=105,A1442=106),"Bonus"))),"")</f>
        <v>Tour 3</v>
      </c>
      <c r="I1442" s="21" t="str">
        <f>IF(LEFT(H1442,4)="Tour",VLOOKUP(A1442,Database!$A:$C,3,FALSE),"")</f>
        <v>A</v>
      </c>
      <c r="J1442" s="21" t="str">
        <f>VLOOKUP($A1442,Location!$A:$J,7,FALSE)</f>
        <v>Afrique du Sud</v>
      </c>
      <c r="K1442" s="21" t="str">
        <f>IFERROR(VLOOKUP(J1442,Setup_Team!$B:$C,2,FALSE), "TDB")</f>
        <v>ZAF</v>
      </c>
      <c r="L1442" s="21" t="str">
        <f>VLOOKUP($A1442,Location!$A:$J,8,FALSE)</f>
        <v>Corée du Sud</v>
      </c>
      <c r="M1442" s="21" t="str">
        <f>IFERROR(VLOOKUP(L1442,Setup_Team!$B:$C,2,FALSE), "TDB")</f>
        <v>KOR</v>
      </c>
      <c r="N1442" s="21" t="str">
        <f>VLOOKUP($A1442,Location!$A:$J,9,FALSE)</f>
        <v>Mexique City</v>
      </c>
      <c r="O1442" s="21" t="str">
        <f>VLOOKUP($A1442,Location!$A:$J,10,FALSE)</f>
        <v>Estadio Azteca</v>
      </c>
      <c r="P1442" s="27">
        <v>0</v>
      </c>
      <c r="Q1442" s="27">
        <v>2</v>
      </c>
      <c r="R1442" s="27" t="str">
        <f t="shared" si="133"/>
        <v>0-2</v>
      </c>
      <c r="S1442" s="21">
        <v>0</v>
      </c>
      <c r="T1442" s="20">
        <f>VLOOKUP($A1442,Database!$A:$Y,10,FALSE)</f>
        <v>117</v>
      </c>
      <c r="U1442" s="20">
        <f>VLOOKUP($A1442,Database!$A:$Y,11,FALSE)</f>
        <v>103</v>
      </c>
      <c r="V1442" s="20">
        <f>VLOOKUP($A1442,Database!$A:$Y,12,FALSE)</f>
        <v>87</v>
      </c>
      <c r="W1442" s="20" t="str">
        <f>VLOOKUP(A1442,Database!A:M,13,FALSE)</f>
        <v>Terminé</v>
      </c>
      <c r="X1442" s="20">
        <f>VLOOKUP($A1442,Database!$A:$Y,20,FALSE)</f>
        <v>1</v>
      </c>
      <c r="Y1442" s="20">
        <f>VLOOKUP($A1442,Database!$A:$Y,21,FALSE)</f>
        <v>0</v>
      </c>
      <c r="Z1442" s="20">
        <f t="shared" si="132"/>
        <v>0</v>
      </c>
      <c r="AA1442" s="20">
        <f t="shared" si="134"/>
        <v>0</v>
      </c>
      <c r="AB1442" s="20">
        <f t="shared" ca="1" si="135"/>
        <v>0</v>
      </c>
      <c r="AC1442" s="20">
        <f t="shared" ca="1" si="136"/>
        <v>0</v>
      </c>
      <c r="AD1442" s="20" t="str">
        <f ca="1">IF(AC1442=0,"",IF(OR(ISBLANK(P1442),ISBLANK(Q1442)),"",IF(ISBLANK(VLOOKUP(A1442,Database!A:AA,22,FALSE)),"",VLOOKUP(A1442,Database!A:AA,22,FALSE))))</f>
        <v/>
      </c>
      <c r="AE1442" s="20">
        <f ca="1">IFERROR(
   IF(
     OR(ISBLANK(P1442),ISBLANK(Q1442)),
     "",
     IF(
       AND(AB1442&lt;&gt;"",OR(W1442="Terminé",W1442="En cours")),
       VLOOKUP(AD1442,Setup_ScoreExactBonus!A:D,4,FALSE),
       0
     )),
  0)</f>
        <v>0</v>
      </c>
      <c r="AF1442" s="21">
        <f t="shared" ca="1" si="137"/>
        <v>0</v>
      </c>
      <c r="AG1442" s="21">
        <f ca="1">SUMIFS(AF$2:AF1442,D$2:D1442,D1442)</f>
        <v>1728</v>
      </c>
    </row>
    <row r="1443" spans="1:33" hidden="1" x14ac:dyDescent="0.35">
      <c r="A1443" s="21">
        <f>IF(ISBLANK(B1443),"",COUNTIF(B$2:B1443,B1443))-1</f>
        <v>53</v>
      </c>
      <c r="B1443" s="27">
        <v>11</v>
      </c>
      <c r="C1443" s="10">
        <f>VLOOKUP($A1443+IF($A1443=0,1,0),Database!$A:$Y,7,FALSE)</f>
        <v>46198.125</v>
      </c>
      <c r="D1443" s="21" t="str">
        <f>VLOOKUP(Pronostics!$B1443,Setup_MPP!$A:$G,3,FALSE)</f>
        <v>Kinsley91</v>
      </c>
      <c r="E1443" s="21" t="str">
        <f>VLOOKUP(Pronostics!$B1443,Setup_MPP!$A:$G,2,FALSE)</f>
        <v>Kinsley ROQUE</v>
      </c>
      <c r="F1443" s="21" t="str">
        <f>VLOOKUP($B1443,Setup_MPP!$A:$E,4,FALSE)</f>
        <v>#CBEBBA</v>
      </c>
      <c r="G1443" s="21" t="str">
        <f>VLOOKUP($B1443,Setup_MPP!$A:$E,5,FALSE)</f>
        <v>#70BC6E</v>
      </c>
      <c r="H1443" s="21" t="str">
        <f>IFERROR(IF(AND(A1443&gt;=1,A1443&lt;=104),VLOOKUP($A1443,Location!$A:$J,6,FALSE),IF(A1443=0,"Avant l'ouverture",IF(OR(A1443=105,A1443=106),"Bonus"))),"")</f>
        <v>Tour 3</v>
      </c>
      <c r="I1443" s="21" t="str">
        <f>IF(LEFT(H1443,4)="Tour",VLOOKUP(A1443,Database!$A:$C,3,FALSE),"")</f>
        <v>A</v>
      </c>
      <c r="J1443" s="21" t="str">
        <f>VLOOKUP($A1443,Location!$A:$J,7,FALSE)</f>
        <v>Afrique du Sud</v>
      </c>
      <c r="K1443" s="21" t="str">
        <f>IFERROR(VLOOKUP(J1443,Setup_Team!$B:$C,2,FALSE), "TDB")</f>
        <v>ZAF</v>
      </c>
      <c r="L1443" s="21" t="str">
        <f>VLOOKUP($A1443,Location!$A:$J,8,FALSE)</f>
        <v>Corée du Sud</v>
      </c>
      <c r="M1443" s="21" t="str">
        <f>IFERROR(VLOOKUP(L1443,Setup_Team!$B:$C,2,FALSE), "TDB")</f>
        <v>KOR</v>
      </c>
      <c r="N1443" s="21" t="str">
        <f>VLOOKUP($A1443,Location!$A:$J,9,FALSE)</f>
        <v>Mexique City</v>
      </c>
      <c r="O1443" s="21" t="str">
        <f>VLOOKUP($A1443,Location!$A:$J,10,FALSE)</f>
        <v>Estadio Azteca</v>
      </c>
      <c r="P1443" s="27">
        <v>0</v>
      </c>
      <c r="Q1443" s="27">
        <v>2</v>
      </c>
      <c r="R1443" s="27" t="str">
        <f t="shared" si="133"/>
        <v>0-2</v>
      </c>
      <c r="S1443" s="21">
        <v>0</v>
      </c>
      <c r="T1443" s="20">
        <f>VLOOKUP($A1443,Database!$A:$Y,10,FALSE)</f>
        <v>117</v>
      </c>
      <c r="U1443" s="20">
        <f>VLOOKUP($A1443,Database!$A:$Y,11,FALSE)</f>
        <v>103</v>
      </c>
      <c r="V1443" s="20">
        <f>VLOOKUP($A1443,Database!$A:$Y,12,FALSE)</f>
        <v>87</v>
      </c>
      <c r="W1443" s="20" t="str">
        <f>VLOOKUP(A1443,Database!A:M,13,FALSE)</f>
        <v>Terminé</v>
      </c>
      <c r="X1443" s="20">
        <f>VLOOKUP($A1443,Database!$A:$Y,20,FALSE)</f>
        <v>1</v>
      </c>
      <c r="Y1443" s="20">
        <f>VLOOKUP($A1443,Database!$A:$Y,21,FALSE)</f>
        <v>0</v>
      </c>
      <c r="Z1443" s="20">
        <f t="shared" si="132"/>
        <v>0</v>
      </c>
      <c r="AA1443" s="20">
        <f t="shared" si="134"/>
        <v>0</v>
      </c>
      <c r="AB1443" s="20">
        <f t="shared" ca="1" si="135"/>
        <v>0</v>
      </c>
      <c r="AC1443" s="20">
        <f t="shared" ca="1" si="136"/>
        <v>0</v>
      </c>
      <c r="AD1443" s="20" t="str">
        <f ca="1">IF(AC1443=0,"",IF(OR(ISBLANK(P1443),ISBLANK(Q1443)),"",IF(ISBLANK(VLOOKUP(A1443,Database!A:AA,22,FALSE)),"",VLOOKUP(A1443,Database!A:AA,22,FALSE))))</f>
        <v/>
      </c>
      <c r="AE1443" s="20">
        <f ca="1">IFERROR(
   IF(
     OR(ISBLANK(P1443),ISBLANK(Q1443)),
     "",
     IF(
       AND(AB1443&lt;&gt;"",OR(W1443="Terminé",W1443="En cours")),
       VLOOKUP(AD1443,Setup_ScoreExactBonus!A:D,4,FALSE),
       0
     )),
  0)</f>
        <v>0</v>
      </c>
      <c r="AF1443" s="21">
        <f t="shared" ca="1" si="137"/>
        <v>0</v>
      </c>
      <c r="AG1443" s="21">
        <f ca="1">SUMIFS(AF$2:AF1443,D$2:D1443,D1443)</f>
        <v>2168</v>
      </c>
    </row>
    <row r="1444" spans="1:33" hidden="1" x14ac:dyDescent="0.35">
      <c r="A1444" s="21">
        <f>IF(ISBLANK(B1444),"",COUNTIF(B$2:B1444,B1444))-1</f>
        <v>53</v>
      </c>
      <c r="B1444" s="27">
        <v>12</v>
      </c>
      <c r="C1444" s="10">
        <f>VLOOKUP($A1444+IF($A1444=0,1,0),Database!$A:$Y,7,FALSE)</f>
        <v>46198.125</v>
      </c>
      <c r="D1444" s="21" t="str">
        <f>VLOOKUP(Pronostics!$B1444,Setup_MPP!$A:$G,3,FALSE)</f>
        <v>Jaouad1</v>
      </c>
      <c r="E1444" s="21" t="str">
        <f>VLOOKUP(Pronostics!$B1444,Setup_MPP!$A:$G,2,FALSE)</f>
        <v>Jaouad SETTI</v>
      </c>
      <c r="F1444" s="21" t="str">
        <f>VLOOKUP($B1444,Setup_MPP!$A:$E,4,FALSE)</f>
        <v>#C2D4FF</v>
      </c>
      <c r="G1444" s="21" t="str">
        <f>VLOOKUP($B1444,Setup_MPP!$A:$E,5,FALSE)</f>
        <v>#6586D5</v>
      </c>
      <c r="H1444" s="21" t="str">
        <f>IFERROR(IF(AND(A1444&gt;=1,A1444&lt;=104),VLOOKUP($A1444,Location!$A:$J,6,FALSE),IF(A1444=0,"Avant l'ouverture",IF(OR(A1444=105,A1444=106),"Bonus"))),"")</f>
        <v>Tour 3</v>
      </c>
      <c r="I1444" s="21" t="str">
        <f>IF(LEFT(H1444,4)="Tour",VLOOKUP(A1444,Database!$A:$C,3,FALSE),"")</f>
        <v>A</v>
      </c>
      <c r="J1444" s="21" t="str">
        <f>VLOOKUP($A1444,Location!$A:$J,7,FALSE)</f>
        <v>Afrique du Sud</v>
      </c>
      <c r="K1444" s="21" t="str">
        <f>IFERROR(VLOOKUP(J1444,Setup_Team!$B:$C,2,FALSE), "TDB")</f>
        <v>ZAF</v>
      </c>
      <c r="L1444" s="21" t="str">
        <f>VLOOKUP($A1444,Location!$A:$J,8,FALSE)</f>
        <v>Corée du Sud</v>
      </c>
      <c r="M1444" s="21" t="str">
        <f>IFERROR(VLOOKUP(L1444,Setup_Team!$B:$C,2,FALSE), "TDB")</f>
        <v>KOR</v>
      </c>
      <c r="N1444" s="21" t="str">
        <f>VLOOKUP($A1444,Location!$A:$J,9,FALSE)</f>
        <v>Mexique City</v>
      </c>
      <c r="O1444" s="21" t="str">
        <f>VLOOKUP($A1444,Location!$A:$J,10,FALSE)</f>
        <v>Estadio Azteca</v>
      </c>
      <c r="P1444" s="27">
        <v>0</v>
      </c>
      <c r="Q1444" s="27">
        <v>1</v>
      </c>
      <c r="R1444" s="27" t="str">
        <f t="shared" si="133"/>
        <v>0-1</v>
      </c>
      <c r="S1444" s="21">
        <v>0</v>
      </c>
      <c r="T1444" s="20">
        <f>VLOOKUP($A1444,Database!$A:$Y,10,FALSE)</f>
        <v>117</v>
      </c>
      <c r="U1444" s="20">
        <f>VLOOKUP($A1444,Database!$A:$Y,11,FALSE)</f>
        <v>103</v>
      </c>
      <c r="V1444" s="20">
        <f>VLOOKUP($A1444,Database!$A:$Y,12,FALSE)</f>
        <v>87</v>
      </c>
      <c r="W1444" s="20" t="str">
        <f>VLOOKUP(A1444,Database!A:M,13,FALSE)</f>
        <v>Terminé</v>
      </c>
      <c r="X1444" s="20">
        <f>VLOOKUP($A1444,Database!$A:$Y,20,FALSE)</f>
        <v>1</v>
      </c>
      <c r="Y1444" s="20">
        <f>VLOOKUP($A1444,Database!$A:$Y,21,FALSE)</f>
        <v>0</v>
      </c>
      <c r="Z1444" s="20">
        <f t="shared" si="132"/>
        <v>0</v>
      </c>
      <c r="AA1444" s="20">
        <f t="shared" si="134"/>
        <v>0</v>
      </c>
      <c r="AB1444" s="20">
        <f t="shared" ca="1" si="135"/>
        <v>0</v>
      </c>
      <c r="AC1444" s="20">
        <f t="shared" ca="1" si="136"/>
        <v>0</v>
      </c>
      <c r="AD1444" s="20" t="str">
        <f ca="1">IF(AC1444=0,"",IF(OR(ISBLANK(P1444),ISBLANK(Q1444)),"",IF(ISBLANK(VLOOKUP(A1444,Database!A:AA,22,FALSE)),"",VLOOKUP(A1444,Database!A:AA,22,FALSE))))</f>
        <v/>
      </c>
      <c r="AE1444" s="20">
        <f ca="1">IFERROR(
   IF(
     OR(ISBLANK(P1444),ISBLANK(Q1444)),
     "",
     IF(
       AND(AB1444&lt;&gt;"",OR(W1444="Terminé",W1444="En cours")),
       VLOOKUP(AD1444,Setup_ScoreExactBonus!A:D,4,FALSE),
       0
     )),
  0)</f>
        <v>0</v>
      </c>
      <c r="AF1444" s="21">
        <f t="shared" ca="1" si="137"/>
        <v>0</v>
      </c>
      <c r="AG1444" s="21">
        <f ca="1">SUMIFS(AF$2:AF1444,D$2:D1444,D1444)</f>
        <v>2076</v>
      </c>
    </row>
    <row r="1445" spans="1:33" hidden="1" x14ac:dyDescent="0.35">
      <c r="A1445" s="21">
        <f>IF(ISBLANK(B1445),"",COUNTIF(B$2:B1445,B1445))-1</f>
        <v>53</v>
      </c>
      <c r="B1445" s="27">
        <v>13</v>
      </c>
      <c r="C1445" s="10">
        <f>VLOOKUP($A1445+IF($A1445=0,1,0),Database!$A:$Y,7,FALSE)</f>
        <v>46198.125</v>
      </c>
      <c r="D1445" s="21" t="str">
        <f>VLOOKUP(Pronostics!$B1445,Setup_MPP!$A:$G,3,FALSE)</f>
        <v>Julien_I</v>
      </c>
      <c r="E1445" s="21" t="str">
        <f>VLOOKUP(Pronostics!$B1445,Setup_MPP!$A:$G,2,FALSE)</f>
        <v>Julien INGE</v>
      </c>
      <c r="F1445" s="21" t="str">
        <f>VLOOKUP($B1445,Setup_MPP!$A:$E,4,FALSE)</f>
        <v>#C1E0EF</v>
      </c>
      <c r="G1445" s="21" t="str">
        <f>VLOOKUP($B1445,Setup_MPP!$A:$E,5,FALSE)</f>
        <v>#4F91B2</v>
      </c>
      <c r="H1445" s="21" t="str">
        <f>IFERROR(IF(AND(A1445&gt;=1,A1445&lt;=104),VLOOKUP($A1445,Location!$A:$J,6,FALSE),IF(A1445=0,"Avant l'ouverture",IF(OR(A1445=105,A1445=106),"Bonus"))),"")</f>
        <v>Tour 3</v>
      </c>
      <c r="I1445" s="21" t="str">
        <f>IF(LEFT(H1445,4)="Tour",VLOOKUP(A1445,Database!$A:$C,3,FALSE),"")</f>
        <v>A</v>
      </c>
      <c r="J1445" s="21" t="str">
        <f>VLOOKUP($A1445,Location!$A:$J,7,FALSE)</f>
        <v>Afrique du Sud</v>
      </c>
      <c r="K1445" s="21" t="str">
        <f>IFERROR(VLOOKUP(J1445,Setup_Team!$B:$C,2,FALSE), "TDB")</f>
        <v>ZAF</v>
      </c>
      <c r="L1445" s="21" t="str">
        <f>VLOOKUP($A1445,Location!$A:$J,8,FALSE)</f>
        <v>Corée du Sud</v>
      </c>
      <c r="M1445" s="21" t="str">
        <f>IFERROR(VLOOKUP(L1445,Setup_Team!$B:$C,2,FALSE), "TDB")</f>
        <v>KOR</v>
      </c>
      <c r="N1445" s="21" t="str">
        <f>VLOOKUP($A1445,Location!$A:$J,9,FALSE)</f>
        <v>Mexique City</v>
      </c>
      <c r="O1445" s="21" t="str">
        <f>VLOOKUP($A1445,Location!$A:$J,10,FALSE)</f>
        <v>Estadio Azteca</v>
      </c>
      <c r="P1445" s="27">
        <v>1</v>
      </c>
      <c r="Q1445" s="27">
        <v>2</v>
      </c>
      <c r="R1445" s="27" t="str">
        <f t="shared" si="133"/>
        <v>1-2</v>
      </c>
      <c r="S1445" s="21">
        <v>0</v>
      </c>
      <c r="T1445" s="20">
        <f>VLOOKUP($A1445,Database!$A:$Y,10,FALSE)</f>
        <v>117</v>
      </c>
      <c r="U1445" s="20">
        <f>VLOOKUP($A1445,Database!$A:$Y,11,FALSE)</f>
        <v>103</v>
      </c>
      <c r="V1445" s="20">
        <f>VLOOKUP($A1445,Database!$A:$Y,12,FALSE)</f>
        <v>87</v>
      </c>
      <c r="W1445" s="20" t="str">
        <f>VLOOKUP(A1445,Database!A:M,13,FALSE)</f>
        <v>Terminé</v>
      </c>
      <c r="X1445" s="20">
        <f>VLOOKUP($A1445,Database!$A:$Y,20,FALSE)</f>
        <v>1</v>
      </c>
      <c r="Y1445" s="20">
        <f>VLOOKUP($A1445,Database!$A:$Y,21,FALSE)</f>
        <v>0</v>
      </c>
      <c r="Z1445" s="20">
        <f t="shared" si="132"/>
        <v>0</v>
      </c>
      <c r="AA1445" s="20">
        <f t="shared" si="134"/>
        <v>0</v>
      </c>
      <c r="AB1445" s="20">
        <f t="shared" ca="1" si="135"/>
        <v>0</v>
      </c>
      <c r="AC1445" s="20">
        <f t="shared" ca="1" si="136"/>
        <v>0</v>
      </c>
      <c r="AD1445" s="20" t="str">
        <f ca="1">IF(AC1445=0,"",IF(OR(ISBLANK(P1445),ISBLANK(Q1445)),"",IF(ISBLANK(VLOOKUP(A1445,Database!A:AA,22,FALSE)),"",VLOOKUP(A1445,Database!A:AA,22,FALSE))))</f>
        <v/>
      </c>
      <c r="AE1445" s="20">
        <f ca="1">IFERROR(
   IF(
     OR(ISBLANK(P1445),ISBLANK(Q1445)),
     "",
     IF(
       AND(AB1445&lt;&gt;"",OR(W1445="Terminé",W1445="En cours")),
       VLOOKUP(AD1445,Setup_ScoreExactBonus!A:D,4,FALSE),
       0
     )),
  0)</f>
        <v>0</v>
      </c>
      <c r="AF1445" s="21">
        <f t="shared" ca="1" si="137"/>
        <v>0</v>
      </c>
      <c r="AG1445" s="21">
        <f ca="1">SUMIFS(AF$2:AF1445,D$2:D1445,D1445)</f>
        <v>2217</v>
      </c>
    </row>
    <row r="1446" spans="1:33" hidden="1" x14ac:dyDescent="0.35">
      <c r="A1446" s="21">
        <f>IF(ISBLANK(B1446),"",COUNTIF(B$2:B1446,B1446))-1</f>
        <v>53</v>
      </c>
      <c r="B1446" s="27">
        <v>14</v>
      </c>
      <c r="C1446" s="10">
        <f>VLOOKUP($A1446+IF($A1446=0,1,0),Database!$A:$Y,7,FALSE)</f>
        <v>46198.125</v>
      </c>
      <c r="D1446" s="21" t="str">
        <f>VLOOKUP(Pronostics!$B1446,Setup_MPP!$A:$G,3,FALSE)</f>
        <v>MarieEYT</v>
      </c>
      <c r="E1446" s="21" t="str">
        <f>VLOOKUP(Pronostics!$B1446,Setup_MPP!$A:$G,2,FALSE)</f>
        <v>Marie EXBRAYAT</v>
      </c>
      <c r="F1446" s="21" t="str">
        <f>VLOOKUP($B1446,Setup_MPP!$A:$E,4,FALSE)</f>
        <v>#FFAFD2</v>
      </c>
      <c r="G1446" s="21" t="str">
        <f>VLOOKUP($B1446,Setup_MPP!$A:$E,5,FALSE)</f>
        <v>#F2589B</v>
      </c>
      <c r="H1446" s="21" t="str">
        <f>IFERROR(IF(AND(A1446&gt;=1,A1446&lt;=104),VLOOKUP($A1446,Location!$A:$J,6,FALSE),IF(A1446=0,"Avant l'ouverture",IF(OR(A1446=105,A1446=106),"Bonus"))),"")</f>
        <v>Tour 3</v>
      </c>
      <c r="I1446" s="21" t="str">
        <f>IF(LEFT(H1446,4)="Tour",VLOOKUP(A1446,Database!$A:$C,3,FALSE),"")</f>
        <v>A</v>
      </c>
      <c r="J1446" s="21" t="str">
        <f>VLOOKUP($A1446,Location!$A:$J,7,FALSE)</f>
        <v>Afrique du Sud</v>
      </c>
      <c r="K1446" s="21" t="str">
        <f>IFERROR(VLOOKUP(J1446,Setup_Team!$B:$C,2,FALSE), "TDB")</f>
        <v>ZAF</v>
      </c>
      <c r="L1446" s="21" t="str">
        <f>VLOOKUP($A1446,Location!$A:$J,8,FALSE)</f>
        <v>Corée du Sud</v>
      </c>
      <c r="M1446" s="21" t="str">
        <f>IFERROR(VLOOKUP(L1446,Setup_Team!$B:$C,2,FALSE), "TDB")</f>
        <v>KOR</v>
      </c>
      <c r="N1446" s="21" t="str">
        <f>VLOOKUP($A1446,Location!$A:$J,9,FALSE)</f>
        <v>Mexique City</v>
      </c>
      <c r="O1446" s="21" t="str">
        <f>VLOOKUP($A1446,Location!$A:$J,10,FALSE)</f>
        <v>Estadio Azteca</v>
      </c>
      <c r="P1446" s="27">
        <v>0</v>
      </c>
      <c r="Q1446" s="27">
        <v>1</v>
      </c>
      <c r="R1446" s="27" t="str">
        <f t="shared" si="133"/>
        <v>0-1</v>
      </c>
      <c r="S1446" s="21">
        <v>0</v>
      </c>
      <c r="T1446" s="20">
        <f>VLOOKUP($A1446,Database!$A:$Y,10,FALSE)</f>
        <v>117</v>
      </c>
      <c r="U1446" s="20">
        <f>VLOOKUP($A1446,Database!$A:$Y,11,FALSE)</f>
        <v>103</v>
      </c>
      <c r="V1446" s="20">
        <f>VLOOKUP($A1446,Database!$A:$Y,12,FALSE)</f>
        <v>87</v>
      </c>
      <c r="W1446" s="20" t="str">
        <f>VLOOKUP(A1446,Database!A:M,13,FALSE)</f>
        <v>Terminé</v>
      </c>
      <c r="X1446" s="20">
        <f>VLOOKUP($A1446,Database!$A:$Y,20,FALSE)</f>
        <v>1</v>
      </c>
      <c r="Y1446" s="20">
        <f>VLOOKUP($A1446,Database!$A:$Y,21,FALSE)</f>
        <v>0</v>
      </c>
      <c r="Z1446" s="20">
        <f t="shared" si="132"/>
        <v>0</v>
      </c>
      <c r="AA1446" s="20">
        <f t="shared" si="134"/>
        <v>0</v>
      </c>
      <c r="AB1446" s="20">
        <f t="shared" ca="1" si="135"/>
        <v>0</v>
      </c>
      <c r="AC1446" s="20">
        <f t="shared" ca="1" si="136"/>
        <v>0</v>
      </c>
      <c r="AD1446" s="20" t="str">
        <f ca="1">IF(AC1446=0,"",IF(OR(ISBLANK(P1446),ISBLANK(Q1446)),"",IF(ISBLANK(VLOOKUP(A1446,Database!A:AA,22,FALSE)),"",VLOOKUP(A1446,Database!A:AA,22,FALSE))))</f>
        <v/>
      </c>
      <c r="AE1446" s="20">
        <f ca="1">IFERROR(
   IF(
     OR(ISBLANK(P1446),ISBLANK(Q1446)),
     "",
     IF(
       AND(AB1446&lt;&gt;"",OR(W1446="Terminé",W1446="En cours")),
       VLOOKUP(AD1446,Setup_ScoreExactBonus!A:D,4,FALSE),
       0
     )),
  0)</f>
        <v>0</v>
      </c>
      <c r="AF1446" s="21">
        <f t="shared" ca="1" si="137"/>
        <v>0</v>
      </c>
      <c r="AG1446" s="21">
        <f ca="1">SUMIFS(AF$2:AF1446,D$2:D1446,D1446)</f>
        <v>1986</v>
      </c>
    </row>
    <row r="1447" spans="1:33" hidden="1" x14ac:dyDescent="0.35">
      <c r="A1447" s="21">
        <f>IF(ISBLANK(B1447),"",COUNTIF(B$2:B1447,B1447))-1</f>
        <v>53</v>
      </c>
      <c r="B1447" s="27">
        <v>15</v>
      </c>
      <c r="C1447" s="10">
        <f>VLOOKUP($A1447+IF($A1447=0,1,0),Database!$A:$Y,7,FALSE)</f>
        <v>46198.125</v>
      </c>
      <c r="D1447" s="21" t="str">
        <f>VLOOKUP(Pronostics!$B1447,Setup_MPP!$A:$G,3,FALSE)</f>
        <v>Amino28</v>
      </c>
      <c r="E1447" s="21" t="str">
        <f>VLOOKUP(Pronostics!$B1447,Setup_MPP!$A:$G,2,FALSE)</f>
        <v>Amine ZARROUKI</v>
      </c>
      <c r="F1447" s="21" t="str">
        <f>VLOOKUP($B1447,Setup_MPP!$A:$E,4,FALSE)</f>
        <v>#FF9898</v>
      </c>
      <c r="G1447" s="21" t="str">
        <f>VLOOKUP($B1447,Setup_MPP!$A:$E,5,FALSE)</f>
        <v>#FF5D5D</v>
      </c>
      <c r="H1447" s="21" t="str">
        <f>IFERROR(IF(AND(A1447&gt;=1,A1447&lt;=104),VLOOKUP($A1447,Location!$A:$J,6,FALSE),IF(A1447=0,"Avant l'ouverture",IF(OR(A1447=105,A1447=106),"Bonus"))),"")</f>
        <v>Tour 3</v>
      </c>
      <c r="I1447" s="21" t="str">
        <f>IF(LEFT(H1447,4)="Tour",VLOOKUP(A1447,Database!$A:$C,3,FALSE),"")</f>
        <v>A</v>
      </c>
      <c r="J1447" s="21" t="str">
        <f>VLOOKUP($A1447,Location!$A:$J,7,FALSE)</f>
        <v>Afrique du Sud</v>
      </c>
      <c r="K1447" s="21" t="str">
        <f>IFERROR(VLOOKUP(J1447,Setup_Team!$B:$C,2,FALSE), "TDB")</f>
        <v>ZAF</v>
      </c>
      <c r="L1447" s="21" t="str">
        <f>VLOOKUP($A1447,Location!$A:$J,8,FALSE)</f>
        <v>Corée du Sud</v>
      </c>
      <c r="M1447" s="21" t="str">
        <f>IFERROR(VLOOKUP(L1447,Setup_Team!$B:$C,2,FALSE), "TDB")</f>
        <v>KOR</v>
      </c>
      <c r="N1447" s="21" t="str">
        <f>VLOOKUP($A1447,Location!$A:$J,9,FALSE)</f>
        <v>Mexique City</v>
      </c>
      <c r="O1447" s="21" t="str">
        <f>VLOOKUP($A1447,Location!$A:$J,10,FALSE)</f>
        <v>Estadio Azteca</v>
      </c>
      <c r="P1447" s="27">
        <v>0</v>
      </c>
      <c r="Q1447" s="27">
        <v>3</v>
      </c>
      <c r="R1447" s="27" t="str">
        <f t="shared" si="133"/>
        <v>0-3</v>
      </c>
      <c r="S1447" s="21">
        <v>0</v>
      </c>
      <c r="T1447" s="20">
        <f>VLOOKUP($A1447,Database!$A:$Y,10,FALSE)</f>
        <v>117</v>
      </c>
      <c r="U1447" s="20">
        <f>VLOOKUP($A1447,Database!$A:$Y,11,FALSE)</f>
        <v>103</v>
      </c>
      <c r="V1447" s="20">
        <f>VLOOKUP($A1447,Database!$A:$Y,12,FALSE)</f>
        <v>87</v>
      </c>
      <c r="W1447" s="20" t="str">
        <f>VLOOKUP(A1447,Database!A:M,13,FALSE)</f>
        <v>Terminé</v>
      </c>
      <c r="X1447" s="20">
        <f>VLOOKUP($A1447,Database!$A:$Y,20,FALSE)</f>
        <v>1</v>
      </c>
      <c r="Y1447" s="20">
        <f>VLOOKUP($A1447,Database!$A:$Y,21,FALSE)</f>
        <v>0</v>
      </c>
      <c r="Z1447" s="20">
        <f t="shared" si="132"/>
        <v>0</v>
      </c>
      <c r="AA1447" s="20">
        <f t="shared" si="134"/>
        <v>0</v>
      </c>
      <c r="AB1447" s="20">
        <f t="shared" ca="1" si="135"/>
        <v>0</v>
      </c>
      <c r="AC1447" s="20">
        <f t="shared" ca="1" si="136"/>
        <v>0</v>
      </c>
      <c r="AD1447" s="20" t="str">
        <f ca="1">IF(AC1447=0,"",IF(OR(ISBLANK(P1447),ISBLANK(Q1447)),"",IF(ISBLANK(VLOOKUP(A1447,Database!A:AA,22,FALSE)),"",VLOOKUP(A1447,Database!A:AA,22,FALSE))))</f>
        <v/>
      </c>
      <c r="AE1447" s="20">
        <f ca="1">IFERROR(
   IF(
     OR(ISBLANK(P1447),ISBLANK(Q1447)),
     "",
     IF(
       AND(AB1447&lt;&gt;"",OR(W1447="Terminé",W1447="En cours")),
       VLOOKUP(AD1447,Setup_ScoreExactBonus!A:D,4,FALSE),
       0
     )),
  0)</f>
        <v>0</v>
      </c>
      <c r="AF1447" s="21">
        <f t="shared" ca="1" si="137"/>
        <v>0</v>
      </c>
      <c r="AG1447" s="21">
        <f ca="1">SUMIFS(AF$2:AF1447,D$2:D1447,D1447)</f>
        <v>1985</v>
      </c>
    </row>
    <row r="1448" spans="1:33" hidden="1" x14ac:dyDescent="0.35">
      <c r="A1448" s="21">
        <f>IF(ISBLANK(B1448),"",COUNTIF(B$2:B1448,B1448))-1</f>
        <v>53</v>
      </c>
      <c r="B1448" s="27">
        <v>16</v>
      </c>
      <c r="C1448" s="10">
        <f>VLOOKUP($A1448+IF($A1448=0,1,0),Database!$A:$Y,7,FALSE)</f>
        <v>46198.125</v>
      </c>
      <c r="D1448" s="21" t="str">
        <f>VLOOKUP(Pronostics!$B1448,Setup_MPP!$A:$G,3,FALSE)</f>
        <v>RomaLaura</v>
      </c>
      <c r="E1448" s="21" t="str">
        <f>VLOOKUP(Pronostics!$B1448,Setup_MPP!$A:$G,2,FALSE)</f>
        <v>Laura GIULIANO</v>
      </c>
      <c r="F1448" s="21" t="str">
        <f>VLOOKUP($B1448,Setup_MPP!$A:$E,4,FALSE)</f>
        <v>#86A4FE</v>
      </c>
      <c r="G1448" s="21" t="str">
        <f>VLOOKUP($B1448,Setup_MPP!$A:$E,5,FALSE)</f>
        <v>#3769FF</v>
      </c>
      <c r="H1448" s="21" t="str">
        <f>IFERROR(IF(AND(A1448&gt;=1,A1448&lt;=104),VLOOKUP($A1448,Location!$A:$J,6,FALSE),IF(A1448=0,"Avant l'ouverture",IF(OR(A1448=105,A1448=106),"Bonus"))),"")</f>
        <v>Tour 3</v>
      </c>
      <c r="I1448" s="21" t="str">
        <f>IF(LEFT(H1448,4)="Tour",VLOOKUP(A1448,Database!$A:$C,3,FALSE),"")</f>
        <v>A</v>
      </c>
      <c r="J1448" s="21" t="str">
        <f>VLOOKUP($A1448,Location!$A:$J,7,FALSE)</f>
        <v>Afrique du Sud</v>
      </c>
      <c r="K1448" s="21" t="str">
        <f>IFERROR(VLOOKUP(J1448,Setup_Team!$B:$C,2,FALSE), "TDB")</f>
        <v>ZAF</v>
      </c>
      <c r="L1448" s="21" t="str">
        <f>VLOOKUP($A1448,Location!$A:$J,8,FALSE)</f>
        <v>Corée du Sud</v>
      </c>
      <c r="M1448" s="21" t="str">
        <f>IFERROR(VLOOKUP(L1448,Setup_Team!$B:$C,2,FALSE), "TDB")</f>
        <v>KOR</v>
      </c>
      <c r="N1448" s="21" t="str">
        <f>VLOOKUP($A1448,Location!$A:$J,9,FALSE)</f>
        <v>Mexique City</v>
      </c>
      <c r="O1448" s="21" t="str">
        <f>VLOOKUP($A1448,Location!$A:$J,10,FALSE)</f>
        <v>Estadio Azteca</v>
      </c>
      <c r="P1448" s="27">
        <v>1</v>
      </c>
      <c r="Q1448" s="27">
        <v>0</v>
      </c>
      <c r="R1448" s="27" t="str">
        <f t="shared" si="133"/>
        <v>1-0</v>
      </c>
      <c r="S1448" s="21">
        <v>0</v>
      </c>
      <c r="T1448" s="20">
        <f>VLOOKUP($A1448,Database!$A:$Y,10,FALSE)</f>
        <v>117</v>
      </c>
      <c r="U1448" s="20">
        <f>VLOOKUP($A1448,Database!$A:$Y,11,FALSE)</f>
        <v>103</v>
      </c>
      <c r="V1448" s="20">
        <f>VLOOKUP($A1448,Database!$A:$Y,12,FALSE)</f>
        <v>87</v>
      </c>
      <c r="W1448" s="20" t="str">
        <f>VLOOKUP(A1448,Database!A:M,13,FALSE)</f>
        <v>Terminé</v>
      </c>
      <c r="X1448" s="20">
        <f>VLOOKUP($A1448,Database!$A:$Y,20,FALSE)</f>
        <v>1</v>
      </c>
      <c r="Y1448" s="20">
        <f>VLOOKUP($A1448,Database!$A:$Y,21,FALSE)</f>
        <v>0</v>
      </c>
      <c r="Z1448" s="20">
        <f t="shared" si="132"/>
        <v>0</v>
      </c>
      <c r="AA1448" s="20">
        <f t="shared" si="134"/>
        <v>1</v>
      </c>
      <c r="AB1448" s="20">
        <f t="shared" ca="1" si="135"/>
        <v>117</v>
      </c>
      <c r="AC1448" s="20">
        <f t="shared" ca="1" si="136"/>
        <v>1</v>
      </c>
      <c r="AD1448" s="20" t="str">
        <f ca="1">IF(AC1448=0,"",IF(OR(ISBLANK(P1448),ISBLANK(Q1448)),"",IF(ISBLANK(VLOOKUP(A1448,Database!A:AA,22,FALSE)),"",VLOOKUP(A1448,Database!A:AA,22,FALSE))))</f>
        <v>Exact</v>
      </c>
      <c r="AE1448" s="20">
        <f ca="1">IFERROR(
   IF(
     OR(ISBLANK(P1448),ISBLANK(Q1448)),
     "",
     IF(
       AND(AB1448&lt;&gt;"",OR(W1448="Terminé",W1448="En cours")),
       VLOOKUP(AD1448,Setup_ScoreExactBonus!A:D,4,FALSE),
       0
     )),
  0)</f>
        <v>20</v>
      </c>
      <c r="AF1448" s="21">
        <f t="shared" ca="1" si="137"/>
        <v>137</v>
      </c>
      <c r="AG1448" s="21">
        <f ca="1">SUMIFS(AF$2:AF1448,D$2:D1448,D1448)</f>
        <v>1756</v>
      </c>
    </row>
    <row r="1449" spans="1:33" hidden="1" x14ac:dyDescent="0.35">
      <c r="A1449" s="21">
        <f>IF(ISBLANK(B1449),"",COUNTIF(B$2:B1449,B1449))-1</f>
        <v>53</v>
      </c>
      <c r="B1449" s="27">
        <v>17</v>
      </c>
      <c r="C1449" s="10">
        <f>VLOOKUP($A1449+IF($A1449=0,1,0),Database!$A:$Y,7,FALSE)</f>
        <v>46198.125</v>
      </c>
      <c r="D1449" s="21" t="str">
        <f>VLOOKUP(Pronostics!$B1449,Setup_MPP!$A:$G,3,FALSE)</f>
        <v>Julien_cri</v>
      </c>
      <c r="E1449" s="21" t="str">
        <f>VLOOKUP(Pronostics!$B1449,Setup_MPP!$A:$G,2,FALSE)</f>
        <v>Julien CRIMOTEL</v>
      </c>
      <c r="F1449" s="21" t="str">
        <f>VLOOKUP($B1449,Setup_MPP!$A:$E,4,FALSE)</f>
        <v>#FFB0B0</v>
      </c>
      <c r="G1449" s="21" t="str">
        <f>VLOOKUP($B1449,Setup_MPP!$A:$E,5,FALSE)</f>
        <v>#F25757</v>
      </c>
      <c r="H1449" s="21" t="str">
        <f>IFERROR(IF(AND(A1449&gt;=1,A1449&lt;=104),VLOOKUP($A1449,Location!$A:$J,6,FALSE),IF(A1449=0,"Avant l'ouverture",IF(OR(A1449=105,A1449=106),"Bonus"))),"")</f>
        <v>Tour 3</v>
      </c>
      <c r="I1449" s="21" t="str">
        <f>IF(LEFT(H1449,4)="Tour",VLOOKUP(A1449,Database!$A:$C,3,FALSE),"")</f>
        <v>A</v>
      </c>
      <c r="J1449" s="21" t="str">
        <f>VLOOKUP($A1449,Location!$A:$J,7,FALSE)</f>
        <v>Afrique du Sud</v>
      </c>
      <c r="K1449" s="21" t="str">
        <f>IFERROR(VLOOKUP(J1449,Setup_Team!$B:$C,2,FALSE), "TDB")</f>
        <v>ZAF</v>
      </c>
      <c r="L1449" s="21" t="str">
        <f>VLOOKUP($A1449,Location!$A:$J,8,FALSE)</f>
        <v>Corée du Sud</v>
      </c>
      <c r="M1449" s="21" t="str">
        <f>IFERROR(VLOOKUP(L1449,Setup_Team!$B:$C,2,FALSE), "TDB")</f>
        <v>KOR</v>
      </c>
      <c r="N1449" s="21" t="str">
        <f>VLOOKUP($A1449,Location!$A:$J,9,FALSE)</f>
        <v>Mexique City</v>
      </c>
      <c r="O1449" s="21" t="str">
        <f>VLOOKUP($A1449,Location!$A:$J,10,FALSE)</f>
        <v>Estadio Azteca</v>
      </c>
      <c r="P1449" s="27">
        <v>1</v>
      </c>
      <c r="Q1449" s="27">
        <v>2</v>
      </c>
      <c r="R1449" s="27" t="str">
        <f t="shared" si="133"/>
        <v>1-2</v>
      </c>
      <c r="S1449" s="21">
        <v>0</v>
      </c>
      <c r="T1449" s="20">
        <f>VLOOKUP($A1449,Database!$A:$Y,10,FALSE)</f>
        <v>117</v>
      </c>
      <c r="U1449" s="20">
        <f>VLOOKUP($A1449,Database!$A:$Y,11,FALSE)</f>
        <v>103</v>
      </c>
      <c r="V1449" s="20">
        <f>VLOOKUP($A1449,Database!$A:$Y,12,FALSE)</f>
        <v>87</v>
      </c>
      <c r="W1449" s="20" t="str">
        <f>VLOOKUP(A1449,Database!A:M,13,FALSE)</f>
        <v>Terminé</v>
      </c>
      <c r="X1449" s="20">
        <f>VLOOKUP($A1449,Database!$A:$Y,20,FALSE)</f>
        <v>1</v>
      </c>
      <c r="Y1449" s="20">
        <f>VLOOKUP($A1449,Database!$A:$Y,21,FALSE)</f>
        <v>0</v>
      </c>
      <c r="Z1449" s="20">
        <f t="shared" si="132"/>
        <v>0</v>
      </c>
      <c r="AA1449" s="20">
        <f t="shared" si="134"/>
        <v>0</v>
      </c>
      <c r="AB1449" s="20">
        <f t="shared" ca="1" si="135"/>
        <v>0</v>
      </c>
      <c r="AC1449" s="20">
        <f t="shared" ca="1" si="136"/>
        <v>0</v>
      </c>
      <c r="AD1449" s="20" t="str">
        <f ca="1">IF(AC1449=0,"",IF(OR(ISBLANK(P1449),ISBLANK(Q1449)),"",IF(ISBLANK(VLOOKUP(A1449,Database!A:AA,22,FALSE)),"",VLOOKUP(A1449,Database!A:AA,22,FALSE))))</f>
        <v/>
      </c>
      <c r="AE1449" s="20">
        <f ca="1">IFERROR(
   IF(
     OR(ISBLANK(P1449),ISBLANK(Q1449)),
     "",
     IF(
       AND(AB1449&lt;&gt;"",OR(W1449="Terminé",W1449="En cours")),
       VLOOKUP(AD1449,Setup_ScoreExactBonus!A:D,4,FALSE),
       0
     )),
  0)</f>
        <v>0</v>
      </c>
      <c r="AF1449" s="21">
        <f t="shared" ca="1" si="137"/>
        <v>0</v>
      </c>
      <c r="AG1449" s="21">
        <f ca="1">SUMIFS(AF$2:AF1449,D$2:D1449,D1449)</f>
        <v>1749</v>
      </c>
    </row>
    <row r="1450" spans="1:33" hidden="1" x14ac:dyDescent="0.35">
      <c r="A1450" s="21">
        <f>IF(ISBLANK(B1450),"",COUNTIF(B$2:B1450,B1450))-1</f>
        <v>53</v>
      </c>
      <c r="B1450" s="27">
        <v>18</v>
      </c>
      <c r="C1450" s="10">
        <f>VLOOKUP($A1450+IF($A1450=0,1,0),Database!$A:$Y,7,FALSE)</f>
        <v>46198.125</v>
      </c>
      <c r="D1450" s="21" t="str">
        <f>VLOOKUP(Pronostics!$B1450,Setup_MPP!$A:$G,3,FALSE)</f>
        <v>Cartone</v>
      </c>
      <c r="E1450" s="21" t="str">
        <f>VLOOKUP(Pronostics!$B1450,Setup_MPP!$A:$G,2,FALSE)</f>
        <v>Quentin CARTON</v>
      </c>
      <c r="F1450" s="21" t="str">
        <f>VLOOKUP($B1450,Setup_MPP!$A:$E,4,FALSE)</f>
        <v>#F0BC42</v>
      </c>
      <c r="G1450" s="21" t="str">
        <f>VLOOKUP($B1450,Setup_MPP!$A:$E,5,FALSE)</f>
        <v>#8E1F2F</v>
      </c>
      <c r="H1450" s="21" t="str">
        <f>IFERROR(IF(AND(A1450&gt;=1,A1450&lt;=104),VLOOKUP($A1450,Location!$A:$J,6,FALSE),IF(A1450=0,"Avant l'ouverture",IF(OR(A1450=105,A1450=106),"Bonus"))),"")</f>
        <v>Tour 3</v>
      </c>
      <c r="I1450" s="21" t="str">
        <f>IF(LEFT(H1450,4)="Tour",VLOOKUP(A1450,Database!$A:$C,3,FALSE),"")</f>
        <v>A</v>
      </c>
      <c r="J1450" s="21" t="str">
        <f>VLOOKUP($A1450,Location!$A:$J,7,FALSE)</f>
        <v>Afrique du Sud</v>
      </c>
      <c r="K1450" s="21" t="str">
        <f>IFERROR(VLOOKUP(J1450,Setup_Team!$B:$C,2,FALSE), "TDB")</f>
        <v>ZAF</v>
      </c>
      <c r="L1450" s="21" t="str">
        <f>VLOOKUP($A1450,Location!$A:$J,8,FALSE)</f>
        <v>Corée du Sud</v>
      </c>
      <c r="M1450" s="21" t="str">
        <f>IFERROR(VLOOKUP(L1450,Setup_Team!$B:$C,2,FALSE), "TDB")</f>
        <v>KOR</v>
      </c>
      <c r="N1450" s="21" t="str">
        <f>VLOOKUP($A1450,Location!$A:$J,9,FALSE)</f>
        <v>Mexique City</v>
      </c>
      <c r="O1450" s="21" t="str">
        <f>VLOOKUP($A1450,Location!$A:$J,10,FALSE)</f>
        <v>Estadio Azteca</v>
      </c>
      <c r="P1450" s="27">
        <v>0</v>
      </c>
      <c r="Q1450" s="27">
        <v>0</v>
      </c>
      <c r="R1450" s="27" t="str">
        <f t="shared" si="133"/>
        <v>0-0</v>
      </c>
      <c r="S1450" s="21">
        <v>0</v>
      </c>
      <c r="T1450" s="20">
        <f>VLOOKUP($A1450,Database!$A:$Y,10,FALSE)</f>
        <v>117</v>
      </c>
      <c r="U1450" s="20">
        <f>VLOOKUP($A1450,Database!$A:$Y,11,FALSE)</f>
        <v>103</v>
      </c>
      <c r="V1450" s="20">
        <f>VLOOKUP($A1450,Database!$A:$Y,12,FALSE)</f>
        <v>87</v>
      </c>
      <c r="W1450" s="20" t="str">
        <f>VLOOKUP(A1450,Database!A:M,13,FALSE)</f>
        <v>Terminé</v>
      </c>
      <c r="X1450" s="20">
        <f>VLOOKUP($A1450,Database!$A:$Y,20,FALSE)</f>
        <v>1</v>
      </c>
      <c r="Y1450" s="20">
        <f>VLOOKUP($A1450,Database!$A:$Y,21,FALSE)</f>
        <v>0</v>
      </c>
      <c r="Z1450" s="20">
        <f t="shared" si="132"/>
        <v>0</v>
      </c>
      <c r="AA1450" s="20">
        <f t="shared" si="134"/>
        <v>0</v>
      </c>
      <c r="AB1450" s="20">
        <f t="shared" ca="1" si="135"/>
        <v>0</v>
      </c>
      <c r="AC1450" s="20">
        <f t="shared" ca="1" si="136"/>
        <v>0</v>
      </c>
      <c r="AD1450" s="20" t="str">
        <f ca="1">IF(AC1450=0,"",IF(OR(ISBLANK(P1450),ISBLANK(Q1450)),"",IF(ISBLANK(VLOOKUP(A1450,Database!A:AA,22,FALSE)),"",VLOOKUP(A1450,Database!A:AA,22,FALSE))))</f>
        <v/>
      </c>
      <c r="AE1450" s="20">
        <f ca="1">IFERROR(
   IF(
     OR(ISBLANK(P1450),ISBLANK(Q1450)),
     "",
     IF(
       AND(AB1450&lt;&gt;"",OR(W1450="Terminé",W1450="En cours")),
       VLOOKUP(AD1450,Setup_ScoreExactBonus!A:D,4,FALSE),
       0
     )),
  0)</f>
        <v>0</v>
      </c>
      <c r="AF1450" s="21">
        <f t="shared" ca="1" si="137"/>
        <v>0</v>
      </c>
      <c r="AG1450" s="21">
        <f ca="1">SUMIFS(AF$2:AF1450,D$2:D1450,D1450)</f>
        <v>1939</v>
      </c>
    </row>
    <row r="1451" spans="1:33" hidden="1" x14ac:dyDescent="0.35">
      <c r="A1451" s="21">
        <f>IF(ISBLANK(B1451),"",COUNTIF(B$2:B1451,B1451))-1</f>
        <v>53</v>
      </c>
      <c r="B1451" s="27">
        <v>19</v>
      </c>
      <c r="C1451" s="10">
        <f>VLOOKUP($A1451+IF($A1451=0,1,0),Database!$A:$Y,7,FALSE)</f>
        <v>46198.125</v>
      </c>
      <c r="D1451" s="21" t="str">
        <f>VLOOKUP(Pronostics!$B1451,Setup_MPP!$A:$G,3,FALSE)</f>
        <v>YramVi</v>
      </c>
      <c r="E1451" s="21" t="str">
        <f>VLOOKUP(Pronostics!$B1451,Setup_MPP!$A:$G,2,FALSE)</f>
        <v>Eyram TETSHIE</v>
      </c>
      <c r="F1451" s="21" t="str">
        <f>VLOOKUP($B1451,Setup_MPP!$A:$E,4,FALSE)</f>
        <v>#E8B28F</v>
      </c>
      <c r="G1451" s="21" t="str">
        <f>VLOOKUP($B1451,Setup_MPP!$A:$E,5,FALSE)</f>
        <v>#E65568</v>
      </c>
      <c r="H1451" s="21" t="str">
        <f>IFERROR(IF(AND(A1451&gt;=1,A1451&lt;=104),VLOOKUP($A1451,Location!$A:$J,6,FALSE),IF(A1451=0,"Avant l'ouverture",IF(OR(A1451=105,A1451=106),"Bonus"))),"")</f>
        <v>Tour 3</v>
      </c>
      <c r="I1451" s="21" t="str">
        <f>IF(LEFT(H1451,4)="Tour",VLOOKUP(A1451,Database!$A:$C,3,FALSE),"")</f>
        <v>A</v>
      </c>
      <c r="J1451" s="21" t="str">
        <f>VLOOKUP($A1451,Location!$A:$J,7,FALSE)</f>
        <v>Afrique du Sud</v>
      </c>
      <c r="K1451" s="21" t="str">
        <f>IFERROR(VLOOKUP(J1451,Setup_Team!$B:$C,2,FALSE), "TDB")</f>
        <v>ZAF</v>
      </c>
      <c r="L1451" s="21" t="str">
        <f>VLOOKUP($A1451,Location!$A:$J,8,FALSE)</f>
        <v>Corée du Sud</v>
      </c>
      <c r="M1451" s="21" t="str">
        <f>IFERROR(VLOOKUP(L1451,Setup_Team!$B:$C,2,FALSE), "TDB")</f>
        <v>KOR</v>
      </c>
      <c r="N1451" s="21" t="str">
        <f>VLOOKUP($A1451,Location!$A:$J,9,FALSE)</f>
        <v>Mexique City</v>
      </c>
      <c r="O1451" s="21" t="str">
        <f>VLOOKUP($A1451,Location!$A:$J,10,FALSE)</f>
        <v>Estadio Azteca</v>
      </c>
      <c r="P1451" s="27">
        <v>0</v>
      </c>
      <c r="Q1451" s="27">
        <v>2</v>
      </c>
      <c r="R1451" s="27" t="str">
        <f t="shared" si="133"/>
        <v>0-2</v>
      </c>
      <c r="S1451" s="21">
        <v>0</v>
      </c>
      <c r="T1451" s="20">
        <f>VLOOKUP($A1451,Database!$A:$Y,10,FALSE)</f>
        <v>117</v>
      </c>
      <c r="U1451" s="20">
        <f>VLOOKUP($A1451,Database!$A:$Y,11,FALSE)</f>
        <v>103</v>
      </c>
      <c r="V1451" s="20">
        <f>VLOOKUP($A1451,Database!$A:$Y,12,FALSE)</f>
        <v>87</v>
      </c>
      <c r="W1451" s="20" t="str">
        <f>VLOOKUP(A1451,Database!A:M,13,FALSE)</f>
        <v>Terminé</v>
      </c>
      <c r="X1451" s="20">
        <f>VLOOKUP($A1451,Database!$A:$Y,20,FALSE)</f>
        <v>1</v>
      </c>
      <c r="Y1451" s="20">
        <f>VLOOKUP($A1451,Database!$A:$Y,21,FALSE)</f>
        <v>0</v>
      </c>
      <c r="Z1451" s="20">
        <f t="shared" si="132"/>
        <v>0</v>
      </c>
      <c r="AA1451" s="20">
        <f t="shared" si="134"/>
        <v>0</v>
      </c>
      <c r="AB1451" s="20">
        <f t="shared" ca="1" si="135"/>
        <v>0</v>
      </c>
      <c r="AC1451" s="20">
        <f t="shared" ca="1" si="136"/>
        <v>0</v>
      </c>
      <c r="AD1451" s="20" t="str">
        <f ca="1">IF(AC1451=0,"",IF(OR(ISBLANK(P1451),ISBLANK(Q1451)),"",IF(ISBLANK(VLOOKUP(A1451,Database!A:AA,22,FALSE)),"",VLOOKUP(A1451,Database!A:AA,22,FALSE))))</f>
        <v/>
      </c>
      <c r="AE1451" s="20">
        <f ca="1">IFERROR(
   IF(
     OR(ISBLANK(P1451),ISBLANK(Q1451)),
     "",
     IF(
       AND(AB1451&lt;&gt;"",OR(W1451="Terminé",W1451="En cours")),
       VLOOKUP(AD1451,Setup_ScoreExactBonus!A:D,4,FALSE),
       0
     )),
  0)</f>
        <v>0</v>
      </c>
      <c r="AF1451" s="21">
        <f t="shared" ca="1" si="137"/>
        <v>0</v>
      </c>
      <c r="AG1451" s="21">
        <f ca="1">SUMIFS(AF$2:AF1451,D$2:D1451,D1451)</f>
        <v>1751</v>
      </c>
    </row>
    <row r="1452" spans="1:33" hidden="1" x14ac:dyDescent="0.35">
      <c r="A1452" s="21">
        <f>IF(ISBLANK(B1452),"",COUNTIF(B$2:B1452,B1452))-1</f>
        <v>53</v>
      </c>
      <c r="B1452" s="27">
        <v>20</v>
      </c>
      <c r="C1452" s="10">
        <f>VLOOKUP($A1452+IF($A1452=0,1,0),Database!$A:$Y,7,FALSE)</f>
        <v>46198.125</v>
      </c>
      <c r="D1452" s="21" t="str">
        <f>VLOOKUP(Pronostics!$B1452,Setup_MPP!$A:$G,3,FALSE)</f>
        <v>Anis_MaFihache</v>
      </c>
      <c r="E1452" s="21" t="str">
        <f>VLOOKUP(Pronostics!$B1452,Setup_MPP!$A:$G,2,FALSE)</f>
        <v>Anis LEBIK</v>
      </c>
      <c r="F1452" s="21" t="str">
        <f>VLOOKUP($B1452,Setup_MPP!$A:$E,4,FALSE)</f>
        <v>#60DC8C</v>
      </c>
      <c r="G1452" s="21" t="str">
        <f>VLOOKUP($B1452,Setup_MPP!$A:$E,5,FALSE)</f>
        <v>#22A34F</v>
      </c>
      <c r="H1452" s="21" t="str">
        <f>IFERROR(IF(AND(A1452&gt;=1,A1452&lt;=104),VLOOKUP($A1452,Location!$A:$J,6,FALSE),IF(A1452=0,"Avant l'ouverture",IF(OR(A1452=105,A1452=106),"Bonus"))),"")</f>
        <v>Tour 3</v>
      </c>
      <c r="I1452" s="21" t="str">
        <f>IF(LEFT(H1452,4)="Tour",VLOOKUP(A1452,Database!$A:$C,3,FALSE),"")</f>
        <v>A</v>
      </c>
      <c r="J1452" s="21" t="str">
        <f>VLOOKUP($A1452,Location!$A:$J,7,FALSE)</f>
        <v>Afrique du Sud</v>
      </c>
      <c r="K1452" s="21" t="str">
        <f>IFERROR(VLOOKUP(J1452,Setup_Team!$B:$C,2,FALSE), "TDB")</f>
        <v>ZAF</v>
      </c>
      <c r="L1452" s="21" t="str">
        <f>VLOOKUP($A1452,Location!$A:$J,8,FALSE)</f>
        <v>Corée du Sud</v>
      </c>
      <c r="M1452" s="21" t="str">
        <f>IFERROR(VLOOKUP(L1452,Setup_Team!$B:$C,2,FALSE), "TDB")</f>
        <v>KOR</v>
      </c>
      <c r="N1452" s="21" t="str">
        <f>VLOOKUP($A1452,Location!$A:$J,9,FALSE)</f>
        <v>Mexique City</v>
      </c>
      <c r="O1452" s="21" t="str">
        <f>VLOOKUP($A1452,Location!$A:$J,10,FALSE)</f>
        <v>Estadio Azteca</v>
      </c>
      <c r="P1452" s="27">
        <v>0</v>
      </c>
      <c r="Q1452" s="27">
        <v>3</v>
      </c>
      <c r="R1452" s="27" t="str">
        <f t="shared" si="133"/>
        <v>0-3</v>
      </c>
      <c r="S1452" s="21">
        <v>0</v>
      </c>
      <c r="T1452" s="20">
        <f>VLOOKUP($A1452,Database!$A:$Y,10,FALSE)</f>
        <v>117</v>
      </c>
      <c r="U1452" s="20">
        <f>VLOOKUP($A1452,Database!$A:$Y,11,FALSE)</f>
        <v>103</v>
      </c>
      <c r="V1452" s="20">
        <f>VLOOKUP($A1452,Database!$A:$Y,12,FALSE)</f>
        <v>87</v>
      </c>
      <c r="W1452" s="20" t="str">
        <f>VLOOKUP(A1452,Database!A:M,13,FALSE)</f>
        <v>Terminé</v>
      </c>
      <c r="X1452" s="20">
        <f>VLOOKUP($A1452,Database!$A:$Y,20,FALSE)</f>
        <v>1</v>
      </c>
      <c r="Y1452" s="20">
        <f>VLOOKUP($A1452,Database!$A:$Y,21,FALSE)</f>
        <v>0</v>
      </c>
      <c r="Z1452" s="20">
        <f t="shared" si="132"/>
        <v>0</v>
      </c>
      <c r="AA1452" s="20">
        <f t="shared" si="134"/>
        <v>0</v>
      </c>
      <c r="AB1452" s="20">
        <f t="shared" ca="1" si="135"/>
        <v>0</v>
      </c>
      <c r="AC1452" s="20">
        <f t="shared" ca="1" si="136"/>
        <v>0</v>
      </c>
      <c r="AD1452" s="20" t="str">
        <f ca="1">IF(AC1452=0,"",IF(OR(ISBLANK(P1452),ISBLANK(Q1452)),"",IF(ISBLANK(VLOOKUP(A1452,Database!A:AA,22,FALSE)),"",VLOOKUP(A1452,Database!A:AA,22,FALSE))))</f>
        <v/>
      </c>
      <c r="AE1452" s="20">
        <f ca="1">IFERROR(
   IF(
     OR(ISBLANK(P1452),ISBLANK(Q1452)),
     "",
     IF(
       AND(AB1452&lt;&gt;"",OR(W1452="Terminé",W1452="En cours")),
       VLOOKUP(AD1452,Setup_ScoreExactBonus!A:D,4,FALSE),
       0
     )),
  0)</f>
        <v>0</v>
      </c>
      <c r="AF1452" s="21">
        <f t="shared" ca="1" si="137"/>
        <v>0</v>
      </c>
      <c r="AG1452" s="21">
        <f ca="1">SUMIFS(AF$2:AF1452,D$2:D1452,D1452)</f>
        <v>2041</v>
      </c>
    </row>
    <row r="1453" spans="1:33" hidden="1" x14ac:dyDescent="0.35">
      <c r="A1453" s="21">
        <f>IF(ISBLANK(B1453),"",COUNTIF(B$2:B1453,B1453))-1</f>
        <v>53</v>
      </c>
      <c r="B1453" s="27">
        <v>21</v>
      </c>
      <c r="C1453" s="10">
        <f>VLOOKUP($A1453+IF($A1453=0,1,0),Database!$A:$Y,7,FALSE)</f>
        <v>46198.125</v>
      </c>
      <c r="D1453" s="21" t="str">
        <f>VLOOKUP(Pronostics!$B1453,Setup_MPP!$A:$G,3,FALSE)</f>
        <v>JUJULABOSS13</v>
      </c>
      <c r="E1453" s="21" t="str">
        <f>VLOOKUP(Pronostics!$B1453,Setup_MPP!$A:$G,2,FALSE)</f>
        <v>Julia BOUANAN</v>
      </c>
      <c r="F1453" s="21" t="str">
        <f>VLOOKUP($B1453,Setup_MPP!$A:$E,4,FALSE)</f>
        <v>#2FAEE0</v>
      </c>
      <c r="G1453" s="21" t="str">
        <f>VLOOKUP($B1453,Setup_MPP!$A:$E,5,FALSE)</f>
        <v>#BEA064</v>
      </c>
      <c r="H1453" s="21" t="str">
        <f>IFERROR(IF(AND(A1453&gt;=1,A1453&lt;=104),VLOOKUP($A1453,Location!$A:$J,6,FALSE),IF(A1453=0,"Avant l'ouverture",IF(OR(A1453=105,A1453=106),"Bonus"))),"")</f>
        <v>Tour 3</v>
      </c>
      <c r="I1453" s="21" t="str">
        <f>IF(LEFT(H1453,4)="Tour",VLOOKUP(A1453,Database!$A:$C,3,FALSE),"")</f>
        <v>A</v>
      </c>
      <c r="J1453" s="21" t="str">
        <f>VLOOKUP($A1453,Location!$A:$J,7,FALSE)</f>
        <v>Afrique du Sud</v>
      </c>
      <c r="K1453" s="21" t="str">
        <f>IFERROR(VLOOKUP(J1453,Setup_Team!$B:$C,2,FALSE), "TDB")</f>
        <v>ZAF</v>
      </c>
      <c r="L1453" s="21" t="str">
        <f>VLOOKUP($A1453,Location!$A:$J,8,FALSE)</f>
        <v>Corée du Sud</v>
      </c>
      <c r="M1453" s="21" t="str">
        <f>IFERROR(VLOOKUP(L1453,Setup_Team!$B:$C,2,FALSE), "TDB")</f>
        <v>KOR</v>
      </c>
      <c r="N1453" s="21" t="str">
        <f>VLOOKUP($A1453,Location!$A:$J,9,FALSE)</f>
        <v>Mexique City</v>
      </c>
      <c r="O1453" s="21" t="str">
        <f>VLOOKUP($A1453,Location!$A:$J,10,FALSE)</f>
        <v>Estadio Azteca</v>
      </c>
      <c r="P1453" s="27"/>
      <c r="Q1453" s="27"/>
      <c r="R1453" s="27" t="str">
        <f t="shared" si="133"/>
        <v>0-0</v>
      </c>
      <c r="S1453" s="21">
        <v>0</v>
      </c>
      <c r="T1453" s="20">
        <f>VLOOKUP($A1453,Database!$A:$Y,10,FALSE)</f>
        <v>117</v>
      </c>
      <c r="U1453" s="20">
        <f>VLOOKUP($A1453,Database!$A:$Y,11,FALSE)</f>
        <v>103</v>
      </c>
      <c r="V1453" s="20">
        <f>VLOOKUP($A1453,Database!$A:$Y,12,FALSE)</f>
        <v>87</v>
      </c>
      <c r="W1453" s="20" t="str">
        <f>VLOOKUP(A1453,Database!A:M,13,FALSE)</f>
        <v>Terminé</v>
      </c>
      <c r="X1453" s="20">
        <f>VLOOKUP($A1453,Database!$A:$Y,20,FALSE)</f>
        <v>1</v>
      </c>
      <c r="Y1453" s="20">
        <f>VLOOKUP($A1453,Database!$A:$Y,21,FALSE)</f>
        <v>0</v>
      </c>
      <c r="Z1453" s="20">
        <f t="shared" si="132"/>
        <v>1</v>
      </c>
      <c r="AA1453" s="20" t="str">
        <f t="shared" si="134"/>
        <v/>
      </c>
      <c r="AB1453" s="20">
        <f t="shared" ca="1" si="135"/>
        <v>0</v>
      </c>
      <c r="AC1453" s="20">
        <f t="shared" ca="1" si="136"/>
        <v>0</v>
      </c>
      <c r="AD1453" s="20" t="str">
        <f ca="1">IF(AC1453=0,"",IF(OR(ISBLANK(P1453),ISBLANK(Q1453)),"",IF(ISBLANK(VLOOKUP(A1453,Database!A:AA,22,FALSE)),"",VLOOKUP(A1453,Database!A:AA,22,FALSE))))</f>
        <v/>
      </c>
      <c r="AE1453" s="20" t="str">
        <f>IFERROR(
   IF(
     OR(ISBLANK(P1453),ISBLANK(Q1453)),
     "",
     IF(
       AND(AB1453&lt;&gt;"",OR(W1453="Terminé",W1453="En cours")),
       VLOOKUP(AD1453,Setup_ScoreExactBonus!A:D,4,FALSE),
       0
     )),
  0)</f>
        <v/>
      </c>
      <c r="AF1453" s="21">
        <f t="shared" si="137"/>
        <v>0</v>
      </c>
      <c r="AG1453" s="21">
        <f ca="1">SUMIFS(AF$2:AF1453,D$2:D1453,D1453)</f>
        <v>1665</v>
      </c>
    </row>
    <row r="1454" spans="1:33" hidden="1" x14ac:dyDescent="0.35">
      <c r="A1454" s="21">
        <f>IF(ISBLANK(B1454),"",COUNTIF(B$2:B1454,B1454))-1</f>
        <v>53</v>
      </c>
      <c r="B1454" s="27">
        <v>22</v>
      </c>
      <c r="C1454" s="10">
        <f>VLOOKUP($A1454+IF($A1454=0,1,0),Database!$A:$Y,7,FALSE)</f>
        <v>46198.125</v>
      </c>
      <c r="D1454" s="21" t="str">
        <f>VLOOKUP(Pronostics!$B1454,Setup_MPP!$A:$G,3,FALSE)</f>
        <v>Jujumsrd</v>
      </c>
      <c r="E1454" s="21" t="str">
        <f>VLOOKUP(Pronostics!$B1454,Setup_MPP!$A:$G,2,FALSE)</f>
        <v>Julie Mansard</v>
      </c>
      <c r="F1454" s="21" t="str">
        <f>VLOOKUP($B1454,Setup_MPP!$A:$E,4,FALSE)</f>
        <v>#41DEF0</v>
      </c>
      <c r="G1454" s="21" t="str">
        <f>VLOOKUP($B1454,Setup_MPP!$A:$E,5,FALSE)</f>
        <v>#0BA6B7</v>
      </c>
      <c r="H1454" s="21" t="str">
        <f>IFERROR(IF(AND(A1454&gt;=1,A1454&lt;=104),VLOOKUP($A1454,Location!$A:$J,6,FALSE),IF(A1454=0,"Avant l'ouverture",IF(OR(A1454=105,A1454=106),"Bonus"))),"")</f>
        <v>Tour 3</v>
      </c>
      <c r="I1454" s="21" t="str">
        <f>IF(LEFT(H1454,4)="Tour",VLOOKUP(A1454,Database!$A:$C,3,FALSE),"")</f>
        <v>A</v>
      </c>
      <c r="J1454" s="21" t="str">
        <f>VLOOKUP($A1454,Location!$A:$J,7,FALSE)</f>
        <v>Afrique du Sud</v>
      </c>
      <c r="K1454" s="21" t="str">
        <f>IFERROR(VLOOKUP(J1454,Setup_Team!$B:$C,2,FALSE), "TDB")</f>
        <v>ZAF</v>
      </c>
      <c r="L1454" s="21" t="str">
        <f>VLOOKUP($A1454,Location!$A:$J,8,FALSE)</f>
        <v>Corée du Sud</v>
      </c>
      <c r="M1454" s="21" t="str">
        <f>IFERROR(VLOOKUP(L1454,Setup_Team!$B:$C,2,FALSE), "TDB")</f>
        <v>KOR</v>
      </c>
      <c r="N1454" s="21" t="str">
        <f>VLOOKUP($A1454,Location!$A:$J,9,FALSE)</f>
        <v>Mexique City</v>
      </c>
      <c r="O1454" s="21" t="str">
        <f>VLOOKUP($A1454,Location!$A:$J,10,FALSE)</f>
        <v>Estadio Azteca</v>
      </c>
      <c r="P1454" s="27">
        <v>0</v>
      </c>
      <c r="Q1454" s="27">
        <v>0</v>
      </c>
      <c r="R1454" s="27" t="str">
        <f t="shared" si="133"/>
        <v>0-0</v>
      </c>
      <c r="S1454" s="21">
        <v>0</v>
      </c>
      <c r="T1454" s="20">
        <f>VLOOKUP($A1454,Database!$A:$Y,10,FALSE)</f>
        <v>117</v>
      </c>
      <c r="U1454" s="20">
        <f>VLOOKUP($A1454,Database!$A:$Y,11,FALSE)</f>
        <v>103</v>
      </c>
      <c r="V1454" s="20">
        <f>VLOOKUP($A1454,Database!$A:$Y,12,FALSE)</f>
        <v>87</v>
      </c>
      <c r="W1454" s="20" t="str">
        <f>VLOOKUP(A1454,Database!A:M,13,FALSE)</f>
        <v>Terminé</v>
      </c>
      <c r="X1454" s="20">
        <f>VLOOKUP($A1454,Database!$A:$Y,20,FALSE)</f>
        <v>1</v>
      </c>
      <c r="Y1454" s="20">
        <f>VLOOKUP($A1454,Database!$A:$Y,21,FALSE)</f>
        <v>0</v>
      </c>
      <c r="Z1454" s="20">
        <f t="shared" si="132"/>
        <v>0</v>
      </c>
      <c r="AA1454" s="20">
        <f t="shared" si="134"/>
        <v>0</v>
      </c>
      <c r="AB1454" s="20">
        <f t="shared" ca="1" si="135"/>
        <v>0</v>
      </c>
      <c r="AC1454" s="20">
        <f t="shared" ca="1" si="136"/>
        <v>0</v>
      </c>
      <c r="AD1454" s="20" t="str">
        <f ca="1">IF(AC1454=0,"",IF(OR(ISBLANK(P1454),ISBLANK(Q1454)),"",IF(ISBLANK(VLOOKUP(A1454,Database!A:AA,22,FALSE)),"",VLOOKUP(A1454,Database!A:AA,22,FALSE))))</f>
        <v/>
      </c>
      <c r="AE1454" s="20">
        <f ca="1">IFERROR(
   IF(
     OR(ISBLANK(P1454),ISBLANK(Q1454)),
     "",
     IF(
       AND(AB1454&lt;&gt;"",OR(W1454="Terminé",W1454="En cours")),
       VLOOKUP(AD1454,Setup_ScoreExactBonus!A:D,4,FALSE),
       0
     )),
  0)</f>
        <v>0</v>
      </c>
      <c r="AF1454" s="21">
        <f t="shared" ca="1" si="137"/>
        <v>0</v>
      </c>
      <c r="AG1454" s="21">
        <f ca="1">SUMIFS(AF$2:AF1454,D$2:D1454,D1454)</f>
        <v>1523</v>
      </c>
    </row>
    <row r="1455" spans="1:33" hidden="1" x14ac:dyDescent="0.35">
      <c r="A1455" s="21">
        <f>IF(ISBLANK(B1455),"",COUNTIF(B$2:B1455,B1455))-1</f>
        <v>53</v>
      </c>
      <c r="B1455" s="27">
        <v>23</v>
      </c>
      <c r="C1455" s="10">
        <f>VLOOKUP($A1455+IF($A1455=0,1,0),Database!$A:$Y,7,FALSE)</f>
        <v>46198.125</v>
      </c>
      <c r="D1455" s="21" t="str">
        <f>VLOOKUP(Pronostics!$B1455,Setup_MPP!$A:$G,3,FALSE)</f>
        <v>DJUDJUPRONO</v>
      </c>
      <c r="E1455" s="21" t="str">
        <f>VLOOKUP(Pronostics!$B1455,Setup_MPP!$A:$G,2,FALSE)</f>
        <v>Juliette</v>
      </c>
      <c r="F1455" s="21" t="str">
        <f>VLOOKUP($B1455,Setup_MPP!$A:$E,4,FALSE)</f>
        <v>#F2A2A2</v>
      </c>
      <c r="G1455" s="21" t="str">
        <f>VLOOKUP($B1455,Setup_MPP!$A:$E,5,FALSE)</f>
        <v>#C25D5D</v>
      </c>
      <c r="H1455" s="21" t="str">
        <f>IFERROR(IF(AND(A1455&gt;=1,A1455&lt;=104),VLOOKUP($A1455,Location!$A:$J,6,FALSE),IF(A1455=0,"Avant l'ouverture",IF(OR(A1455=105,A1455=106),"Bonus"))),"")</f>
        <v>Tour 3</v>
      </c>
      <c r="I1455" s="21" t="str">
        <f>IF(LEFT(H1455,4)="Tour",VLOOKUP(A1455,Database!$A:$C,3,FALSE),"")</f>
        <v>A</v>
      </c>
      <c r="J1455" s="21" t="str">
        <f>VLOOKUP($A1455,Location!$A:$J,7,FALSE)</f>
        <v>Afrique du Sud</v>
      </c>
      <c r="K1455" s="21" t="str">
        <f>IFERROR(VLOOKUP(J1455,Setup_Team!$B:$C,2,FALSE), "TDB")</f>
        <v>ZAF</v>
      </c>
      <c r="L1455" s="21" t="str">
        <f>VLOOKUP($A1455,Location!$A:$J,8,FALSE)</f>
        <v>Corée du Sud</v>
      </c>
      <c r="M1455" s="21" t="str">
        <f>IFERROR(VLOOKUP(L1455,Setup_Team!$B:$C,2,FALSE), "TDB")</f>
        <v>KOR</v>
      </c>
      <c r="N1455" s="21" t="str">
        <f>VLOOKUP($A1455,Location!$A:$J,9,FALSE)</f>
        <v>Mexique City</v>
      </c>
      <c r="O1455" s="21" t="str">
        <f>VLOOKUP($A1455,Location!$A:$J,10,FALSE)</f>
        <v>Estadio Azteca</v>
      </c>
      <c r="P1455" s="27">
        <v>0</v>
      </c>
      <c r="Q1455" s="27">
        <v>2</v>
      </c>
      <c r="R1455" s="27" t="str">
        <f t="shared" si="133"/>
        <v>0-2</v>
      </c>
      <c r="S1455" s="21">
        <v>0</v>
      </c>
      <c r="T1455" s="20">
        <f>VLOOKUP($A1455,Database!$A:$Y,10,FALSE)</f>
        <v>117</v>
      </c>
      <c r="U1455" s="20">
        <f>VLOOKUP($A1455,Database!$A:$Y,11,FALSE)</f>
        <v>103</v>
      </c>
      <c r="V1455" s="20">
        <f>VLOOKUP($A1455,Database!$A:$Y,12,FALSE)</f>
        <v>87</v>
      </c>
      <c r="W1455" s="20" t="str">
        <f>VLOOKUP(A1455,Database!A:M,13,FALSE)</f>
        <v>Terminé</v>
      </c>
      <c r="X1455" s="20">
        <f>VLOOKUP($A1455,Database!$A:$Y,20,FALSE)</f>
        <v>1</v>
      </c>
      <c r="Y1455" s="20">
        <f>VLOOKUP($A1455,Database!$A:$Y,21,FALSE)</f>
        <v>0</v>
      </c>
      <c r="Z1455" s="20">
        <f t="shared" si="132"/>
        <v>0</v>
      </c>
      <c r="AA1455" s="20">
        <f t="shared" si="134"/>
        <v>0</v>
      </c>
      <c r="AB1455" s="20">
        <f t="shared" ca="1" si="135"/>
        <v>0</v>
      </c>
      <c r="AC1455" s="20">
        <f t="shared" ca="1" si="136"/>
        <v>0</v>
      </c>
      <c r="AD1455" s="20" t="str">
        <f ca="1">IF(AC1455=0,"",IF(OR(ISBLANK(P1455),ISBLANK(Q1455)),"",IF(ISBLANK(VLOOKUP(A1455,Database!A:AA,22,FALSE)),"",VLOOKUP(A1455,Database!A:AA,22,FALSE))))</f>
        <v/>
      </c>
      <c r="AE1455" s="20">
        <f ca="1">IFERROR(
   IF(
     OR(ISBLANK(P1455),ISBLANK(Q1455)),
     "",
     IF(
       AND(AB1455&lt;&gt;"",OR(W1455="Terminé",W1455="En cours")),
       VLOOKUP(AD1455,Setup_ScoreExactBonus!A:D,4,FALSE),
       0
     )),
  0)</f>
        <v>0</v>
      </c>
      <c r="AF1455" s="21">
        <f t="shared" ca="1" si="137"/>
        <v>0</v>
      </c>
      <c r="AG1455" s="21">
        <f ca="1">SUMIFS(AF$2:AF1455,D$2:D1455,D1455)</f>
        <v>1470</v>
      </c>
    </row>
    <row r="1456" spans="1:33" hidden="1" x14ac:dyDescent="0.35">
      <c r="A1456" s="21">
        <f>IF(ISBLANK(B1456),"",COUNTIF(B$2:B1456,B1456))-1</f>
        <v>53</v>
      </c>
      <c r="B1456" s="27">
        <v>24</v>
      </c>
      <c r="C1456" s="10">
        <f>VLOOKUP($A1456+IF($A1456=0,1,0),Database!$A:$Y,7,FALSE)</f>
        <v>46198.125</v>
      </c>
      <c r="D1456" s="21" t="str">
        <f>VLOOKUP(Pronostics!$B1456,Setup_MPP!$A:$G,3,FALSE)</f>
        <v>Samyaaaaaaaaaa</v>
      </c>
      <c r="E1456" s="21" t="str">
        <f>VLOOKUP(Pronostics!$B1456,Setup_MPP!$A:$G,2,FALSE)</f>
        <v>Samya ALAOUI</v>
      </c>
      <c r="F1456" s="21" t="str">
        <f>VLOOKUP($B1456,Setup_MPP!$A:$E,4,FALSE)</f>
        <v>#A2F2C7</v>
      </c>
      <c r="G1456" s="21" t="str">
        <f>VLOOKUP($B1456,Setup_MPP!$A:$E,5,FALSE)</f>
        <v>#5DC18C</v>
      </c>
      <c r="H1456" s="21" t="str">
        <f>IFERROR(IF(AND(A1456&gt;=1,A1456&lt;=104),VLOOKUP($A1456,Location!$A:$J,6,FALSE),IF(A1456=0,"Avant l'ouverture",IF(OR(A1456=105,A1456=106),"Bonus"))),"")</f>
        <v>Tour 3</v>
      </c>
      <c r="I1456" s="21" t="str">
        <f>IF(LEFT(H1456,4)="Tour",VLOOKUP(A1456,Database!$A:$C,3,FALSE),"")</f>
        <v>A</v>
      </c>
      <c r="J1456" s="21" t="str">
        <f>VLOOKUP($A1456,Location!$A:$J,7,FALSE)</f>
        <v>Afrique du Sud</v>
      </c>
      <c r="K1456" s="21" t="str">
        <f>IFERROR(VLOOKUP(J1456,Setup_Team!$B:$C,2,FALSE), "TDB")</f>
        <v>ZAF</v>
      </c>
      <c r="L1456" s="21" t="str">
        <f>VLOOKUP($A1456,Location!$A:$J,8,FALSE)</f>
        <v>Corée du Sud</v>
      </c>
      <c r="M1456" s="21" t="str">
        <f>IFERROR(VLOOKUP(L1456,Setup_Team!$B:$C,2,FALSE), "TDB")</f>
        <v>KOR</v>
      </c>
      <c r="N1456" s="21" t="str">
        <f>VLOOKUP($A1456,Location!$A:$J,9,FALSE)</f>
        <v>Mexique City</v>
      </c>
      <c r="O1456" s="21" t="str">
        <f>VLOOKUP($A1456,Location!$A:$J,10,FALSE)</f>
        <v>Estadio Azteca</v>
      </c>
      <c r="P1456" s="27">
        <v>1</v>
      </c>
      <c r="Q1456" s="27">
        <v>2</v>
      </c>
      <c r="R1456" s="27" t="str">
        <f t="shared" si="133"/>
        <v>1-2</v>
      </c>
      <c r="S1456" s="21">
        <v>0</v>
      </c>
      <c r="T1456" s="20">
        <f>VLOOKUP($A1456,Database!$A:$Y,10,FALSE)</f>
        <v>117</v>
      </c>
      <c r="U1456" s="20">
        <f>VLOOKUP($A1456,Database!$A:$Y,11,FALSE)</f>
        <v>103</v>
      </c>
      <c r="V1456" s="20">
        <f>VLOOKUP($A1456,Database!$A:$Y,12,FALSE)</f>
        <v>87</v>
      </c>
      <c r="W1456" s="20" t="str">
        <f>VLOOKUP(A1456,Database!A:M,13,FALSE)</f>
        <v>Terminé</v>
      </c>
      <c r="X1456" s="20">
        <f>VLOOKUP($A1456,Database!$A:$Y,20,FALSE)</f>
        <v>1</v>
      </c>
      <c r="Y1456" s="20">
        <f>VLOOKUP($A1456,Database!$A:$Y,21,FALSE)</f>
        <v>0</v>
      </c>
      <c r="Z1456" s="20">
        <f t="shared" si="132"/>
        <v>0</v>
      </c>
      <c r="AA1456" s="20">
        <f t="shared" si="134"/>
        <v>0</v>
      </c>
      <c r="AB1456" s="20">
        <f t="shared" ca="1" si="135"/>
        <v>0</v>
      </c>
      <c r="AC1456" s="20">
        <f t="shared" ca="1" si="136"/>
        <v>0</v>
      </c>
      <c r="AD1456" s="20" t="str">
        <f ca="1">IF(AC1456=0,"",IF(OR(ISBLANK(P1456),ISBLANK(Q1456)),"",IF(ISBLANK(VLOOKUP(A1456,Database!A:AA,22,FALSE)),"",VLOOKUP(A1456,Database!A:AA,22,FALSE))))</f>
        <v/>
      </c>
      <c r="AE1456" s="20">
        <f ca="1">IFERROR(
   IF(
     OR(ISBLANK(P1456),ISBLANK(Q1456)),
     "",
     IF(
       AND(AB1456&lt;&gt;"",OR(W1456="Terminé",W1456="En cours")),
       VLOOKUP(AD1456,Setup_ScoreExactBonus!A:D,4,FALSE),
       0
     )),
  0)</f>
        <v>0</v>
      </c>
      <c r="AF1456" s="21">
        <f t="shared" ca="1" si="137"/>
        <v>0</v>
      </c>
      <c r="AG1456" s="21">
        <f ca="1">SUMIFS(AF$2:AF1456,D$2:D1456,D1456)</f>
        <v>2166</v>
      </c>
    </row>
    <row r="1457" spans="1:33" hidden="1" x14ac:dyDescent="0.35">
      <c r="A1457" s="21">
        <f>IF(ISBLANK(B1457),"",COUNTIF(B$2:B1457,B1457))-1</f>
        <v>53</v>
      </c>
      <c r="B1457" s="27">
        <v>25</v>
      </c>
      <c r="C1457" s="10">
        <f>VLOOKUP($A1457+IF($A1457=0,1,0),Database!$A:$Y,7,FALSE)</f>
        <v>46198.125</v>
      </c>
      <c r="D1457" s="21" t="str">
        <f>VLOOKUP(Pronostics!$B1457,Setup_MPP!$A:$G,3,FALSE)</f>
        <v>leaw0808</v>
      </c>
      <c r="E1457" s="21" t="str">
        <f>VLOOKUP(Pronostics!$B1457,Setup_MPP!$A:$G,2,FALSE)</f>
        <v>Léa WALOCQ</v>
      </c>
      <c r="F1457" s="21" t="str">
        <f>VLOOKUP($B1457,Setup_MPP!$A:$E,4,FALSE)</f>
        <v>#D1B9EB</v>
      </c>
      <c r="G1457" s="21" t="str">
        <f>VLOOKUP($B1457,Setup_MPP!$A:$E,5,FALSE)</f>
        <v>#B58BC7</v>
      </c>
      <c r="H1457" s="21" t="str">
        <f>IFERROR(IF(AND(A1457&gt;=1,A1457&lt;=104),VLOOKUP($A1457,Location!$A:$J,6,FALSE),IF(A1457=0,"Avant l'ouverture",IF(OR(A1457=105,A1457=106),"Bonus"))),"")</f>
        <v>Tour 3</v>
      </c>
      <c r="I1457" s="21" t="str">
        <f>IF(LEFT(H1457,4)="Tour",VLOOKUP(A1457,Database!$A:$C,3,FALSE),"")</f>
        <v>A</v>
      </c>
      <c r="J1457" s="21" t="str">
        <f>VLOOKUP($A1457,Location!$A:$J,7,FALSE)</f>
        <v>Afrique du Sud</v>
      </c>
      <c r="K1457" s="21" t="str">
        <f>IFERROR(VLOOKUP(J1457,Setup_Team!$B:$C,2,FALSE), "TDB")</f>
        <v>ZAF</v>
      </c>
      <c r="L1457" s="21" t="str">
        <f>VLOOKUP($A1457,Location!$A:$J,8,FALSE)</f>
        <v>Corée du Sud</v>
      </c>
      <c r="M1457" s="21" t="str">
        <f>IFERROR(VLOOKUP(L1457,Setup_Team!$B:$C,2,FALSE), "TDB")</f>
        <v>KOR</v>
      </c>
      <c r="N1457" s="21" t="str">
        <f>VLOOKUP($A1457,Location!$A:$J,9,FALSE)</f>
        <v>Mexique City</v>
      </c>
      <c r="O1457" s="21" t="str">
        <f>VLOOKUP($A1457,Location!$A:$J,10,FALSE)</f>
        <v>Estadio Azteca</v>
      </c>
      <c r="P1457" s="27">
        <v>1</v>
      </c>
      <c r="Q1457" s="27">
        <v>2</v>
      </c>
      <c r="R1457" s="27" t="str">
        <f t="shared" si="133"/>
        <v>1-2</v>
      </c>
      <c r="S1457" s="21">
        <v>0</v>
      </c>
      <c r="T1457" s="20">
        <f>VLOOKUP($A1457,Database!$A:$Y,10,FALSE)</f>
        <v>117</v>
      </c>
      <c r="U1457" s="20">
        <f>VLOOKUP($A1457,Database!$A:$Y,11,FALSE)</f>
        <v>103</v>
      </c>
      <c r="V1457" s="20">
        <f>VLOOKUP($A1457,Database!$A:$Y,12,FALSE)</f>
        <v>87</v>
      </c>
      <c r="W1457" s="20" t="str">
        <f>VLOOKUP(A1457,Database!A:M,13,FALSE)</f>
        <v>Terminé</v>
      </c>
      <c r="X1457" s="20">
        <f>VLOOKUP($A1457,Database!$A:$Y,20,FALSE)</f>
        <v>1</v>
      </c>
      <c r="Y1457" s="20">
        <f>VLOOKUP($A1457,Database!$A:$Y,21,FALSE)</f>
        <v>0</v>
      </c>
      <c r="Z1457" s="20">
        <f t="shared" si="132"/>
        <v>0</v>
      </c>
      <c r="AA1457" s="20">
        <f t="shared" si="134"/>
        <v>0</v>
      </c>
      <c r="AB1457" s="20">
        <f t="shared" ca="1" si="135"/>
        <v>0</v>
      </c>
      <c r="AC1457" s="20">
        <f t="shared" ca="1" si="136"/>
        <v>0</v>
      </c>
      <c r="AD1457" s="20" t="str">
        <f ca="1">IF(AC1457=0,"",IF(OR(ISBLANK(P1457),ISBLANK(Q1457)),"",IF(ISBLANK(VLOOKUP(A1457,Database!A:AA,22,FALSE)),"",VLOOKUP(A1457,Database!A:AA,22,FALSE))))</f>
        <v/>
      </c>
      <c r="AE1457" s="20">
        <f ca="1">IFERROR(
   IF(
     OR(ISBLANK(P1457),ISBLANK(Q1457)),
     "",
     IF(
       AND(AB1457&lt;&gt;"",OR(W1457="Terminé",W1457="En cours")),
       VLOOKUP(AD1457,Setup_ScoreExactBonus!A:D,4,FALSE),
       0
     )),
  0)</f>
        <v>0</v>
      </c>
      <c r="AF1457" s="21">
        <f t="shared" ca="1" si="137"/>
        <v>0</v>
      </c>
      <c r="AG1457" s="21">
        <f ca="1">SUMIFS(AF$2:AF1457,D$2:D1457,D1457)</f>
        <v>1904</v>
      </c>
    </row>
    <row r="1458" spans="1:33" hidden="1" x14ac:dyDescent="0.35">
      <c r="A1458" s="21">
        <f>IF(ISBLANK(B1458),"",COUNTIF(B$2:B1458,B1458))-1</f>
        <v>53</v>
      </c>
      <c r="B1458" s="27">
        <v>26</v>
      </c>
      <c r="C1458" s="10">
        <v>46184.875</v>
      </c>
      <c r="D1458" s="21" t="str">
        <f>VLOOKUP(Pronostics!$B1458,Setup_MPP!$A:$G,3,FALSE)</f>
        <v>Mohamad#5GGG1</v>
      </c>
      <c r="E1458" s="21" t="str">
        <f>VLOOKUP(Pronostics!$B1458,Setup_MPP!$A:$G,2,FALSE)</f>
        <v>Mohamad EL KAWAS</v>
      </c>
      <c r="F1458" s="21" t="str">
        <f>VLOOKUP($B1458,Setup_MPP!$A:$E,4,FALSE)</f>
        <v>#EB8787</v>
      </c>
      <c r="G1458" s="21" t="str">
        <f>VLOOKUP($B1458,Setup_MPP!$A:$E,5,FALSE)</f>
        <v>#368E2C</v>
      </c>
      <c r="H1458" s="21" t="str">
        <f>IFERROR(IF(AND(A1458&gt;=1,A1458&lt;=104),VLOOKUP($A1458,Location!$A:$J,6,FALSE),IF(A1458=0,"Avant l'ouverture",IF(OR(A1458=105,A1458=106),"Bonus"))),"")</f>
        <v>Tour 3</v>
      </c>
      <c r="I1458" s="21" t="str">
        <f>IF(LEFT(H1458,4)="Tour",VLOOKUP(A1458,Database!$A:$C,3,FALSE),"")</f>
        <v>A</v>
      </c>
      <c r="J1458" s="21" t="str">
        <f>VLOOKUP($A1458,Location!$A:$J,7,FALSE)</f>
        <v>Afrique du Sud</v>
      </c>
      <c r="K1458" s="21" t="str">
        <f>IFERROR(VLOOKUP(J1458,Setup_Team!$B:$C,2,FALSE), "TDB")</f>
        <v>ZAF</v>
      </c>
      <c r="L1458" s="21" t="str">
        <f>VLOOKUP($A1458,Location!$A:$J,8,FALSE)</f>
        <v>Corée du Sud</v>
      </c>
      <c r="M1458" s="21" t="str">
        <f>IFERROR(VLOOKUP(L1458,Setup_Team!$B:$C,2,FALSE), "TDB")</f>
        <v>KOR</v>
      </c>
      <c r="P1458" s="21">
        <v>0</v>
      </c>
      <c r="Q1458" s="21">
        <v>1</v>
      </c>
      <c r="R1458" s="27" t="str">
        <f t="shared" si="133"/>
        <v>0-1</v>
      </c>
      <c r="S1458" s="21">
        <v>0</v>
      </c>
      <c r="T1458" s="20">
        <f>VLOOKUP($A1458,Database!$A:$Y,10,FALSE)</f>
        <v>117</v>
      </c>
      <c r="U1458" s="20">
        <f>VLOOKUP($A1458,Database!$A:$Y,11,FALSE)</f>
        <v>103</v>
      </c>
      <c r="V1458" s="20">
        <f>VLOOKUP($A1458,Database!$A:$Y,12,FALSE)</f>
        <v>87</v>
      </c>
      <c r="W1458" s="20" t="str">
        <f>VLOOKUP(A1458,Database!A:M,13,FALSE)</f>
        <v>Terminé</v>
      </c>
      <c r="X1458" s="20">
        <f>VLOOKUP($A1458,Database!$A:$Y,20,FALSE)</f>
        <v>1</v>
      </c>
      <c r="Y1458" s="20">
        <f>VLOOKUP($A1458,Database!$A:$Y,21,FALSE)</f>
        <v>0</v>
      </c>
      <c r="Z1458" s="20">
        <f t="shared" si="132"/>
        <v>0</v>
      </c>
      <c r="AA1458" s="20">
        <f t="shared" si="134"/>
        <v>0</v>
      </c>
      <c r="AB1458" s="20">
        <f t="shared" ca="1" si="135"/>
        <v>0</v>
      </c>
      <c r="AC1458" s="20">
        <f t="shared" ca="1" si="136"/>
        <v>0</v>
      </c>
      <c r="AD1458" s="20" t="str">
        <f ca="1">IF(AC1458=0,"",IF(OR(ISBLANK(P1458),ISBLANK(Q1458)),"",IF(ISBLANK(VLOOKUP(A1458,Database!A:AA,22,FALSE)),"",VLOOKUP(A1458,Database!A:AA,22,FALSE))))</f>
        <v/>
      </c>
      <c r="AE1458" s="20">
        <f ca="1">IFERROR(
   IF(
     OR(ISBLANK(P1458),ISBLANK(Q1458)),
     "",
     IF(
       AND(AB1458&lt;&gt;"",OR(W1458="Terminé",W1458="En cours")),
       VLOOKUP(AD1458,Setup_ScoreExactBonus!A:D,4,FALSE),
       0
     )),
  0)</f>
        <v>0</v>
      </c>
      <c r="AF1458" s="21">
        <f t="shared" ca="1" si="137"/>
        <v>0</v>
      </c>
      <c r="AG1458" s="21">
        <f ca="1">SUMIFS(AF$2:AF1458,D$2:D1458,D1458)</f>
        <v>1388</v>
      </c>
    </row>
    <row r="1459" spans="1:33" hidden="1" x14ac:dyDescent="0.35">
      <c r="A1459" s="21">
        <f>IF(ISBLANK(B1459),"",COUNTIF(B$2:B1459,B1459))-1</f>
        <v>53</v>
      </c>
      <c r="B1459" s="27">
        <v>27</v>
      </c>
      <c r="C1459" s="10">
        <f>VLOOKUP($A1459+IF($A1459=0,1,0),Database!$A:$Y,7,FALSE)</f>
        <v>46198.125</v>
      </c>
      <c r="D1459" s="21" t="str">
        <f>VLOOKUP(Pronostics!$B1459,Setup_MPP!$A:$G,3,FALSE)</f>
        <v>maryemkappa</v>
      </c>
      <c r="E1459" s="21" t="str">
        <f>VLOOKUP(Pronostics!$B1459,Setup_MPP!$A:$G,2,FALSE)</f>
        <v>Maryem GUIZANI</v>
      </c>
      <c r="F1459" s="21" t="str">
        <f>VLOOKUP($B1459,Setup_MPP!$A:$E,4,FALSE)</f>
        <v>#BCA2F4</v>
      </c>
      <c r="G1459" s="21" t="str">
        <f>VLOOKUP($B1459,Setup_MPP!$A:$E,5,FALSE)</f>
        <v>#6D3DD5</v>
      </c>
      <c r="H1459" s="21" t="str">
        <f>IFERROR(IF(AND(A1459&gt;=1,A1459&lt;=104),VLOOKUP($A1459,Location!$A:$J,6,FALSE),IF(A1459=0,"Avant l'ouverture",IF(OR(A1459=105,A1459=106),"Bonus"))),"")</f>
        <v>Tour 3</v>
      </c>
      <c r="I1459" s="21" t="str">
        <f>IF(LEFT(H1459,4)="Tour",VLOOKUP(A1459,Database!$A:$C,3,FALSE),"")</f>
        <v>A</v>
      </c>
      <c r="J1459" s="21" t="str">
        <f>VLOOKUP($A1459,Location!$A:$J,7,FALSE)</f>
        <v>Afrique du Sud</v>
      </c>
      <c r="K1459" s="21" t="str">
        <f>IFERROR(VLOOKUP(J1459,Setup_Team!$B:$C,2,FALSE), "TDB")</f>
        <v>ZAF</v>
      </c>
      <c r="L1459" s="21" t="str">
        <f>VLOOKUP($A1459,Location!$A:$J,8,FALSE)</f>
        <v>Corée du Sud</v>
      </c>
      <c r="M1459" s="21" t="str">
        <f>IFERROR(VLOOKUP(L1459,Setup_Team!$B:$C,2,FALSE), "TDB")</f>
        <v>KOR</v>
      </c>
      <c r="P1459" s="21">
        <v>1</v>
      </c>
      <c r="Q1459" s="21">
        <v>2</v>
      </c>
      <c r="R1459" s="27" t="str">
        <f t="shared" si="133"/>
        <v>1-2</v>
      </c>
      <c r="S1459" s="21">
        <v>0</v>
      </c>
      <c r="T1459" s="20">
        <f>VLOOKUP($A1459,Database!$A:$Y,10,FALSE)</f>
        <v>117</v>
      </c>
      <c r="U1459" s="20">
        <f>VLOOKUP($A1459,Database!$A:$Y,11,FALSE)</f>
        <v>103</v>
      </c>
      <c r="V1459" s="20">
        <f>VLOOKUP($A1459,Database!$A:$Y,12,FALSE)</f>
        <v>87</v>
      </c>
      <c r="W1459" s="20" t="str">
        <f>VLOOKUP(A1459,Database!A:M,13,FALSE)</f>
        <v>Terminé</v>
      </c>
      <c r="X1459" s="20">
        <f>VLOOKUP($A1459,Database!$A:$Y,20,FALSE)</f>
        <v>1</v>
      </c>
      <c r="Y1459" s="20">
        <f>VLOOKUP($A1459,Database!$A:$Y,21,FALSE)</f>
        <v>0</v>
      </c>
      <c r="Z1459" s="20">
        <f t="shared" si="132"/>
        <v>0</v>
      </c>
      <c r="AA1459" s="20">
        <f t="shared" si="134"/>
        <v>0</v>
      </c>
      <c r="AB1459" s="20">
        <f t="shared" ca="1" si="135"/>
        <v>0</v>
      </c>
      <c r="AC1459" s="20">
        <f t="shared" ca="1" si="136"/>
        <v>0</v>
      </c>
      <c r="AD1459" s="20" t="str">
        <f ca="1">IF(AC1459=0,"",IF(OR(ISBLANK(P1459),ISBLANK(Q1459)),"",IF(ISBLANK(VLOOKUP(A1459,Database!A:AA,22,FALSE)),"",VLOOKUP(A1459,Database!A:AA,22,FALSE))))</f>
        <v/>
      </c>
      <c r="AE1459" s="20">
        <f ca="1">IFERROR(
   IF(
     OR(ISBLANK(P1459),ISBLANK(Q1459)),
     "",
     IF(
       AND(AB1459&lt;&gt;"",OR(W1459="Terminé",W1459="En cours")),
       VLOOKUP(AD1459,Setup_ScoreExactBonus!A:D,4,FALSE),
       0
     )),
  0)</f>
        <v>0</v>
      </c>
      <c r="AF1459" s="21">
        <f t="shared" ca="1" si="137"/>
        <v>0</v>
      </c>
      <c r="AG1459" s="21">
        <f ca="1">SUMIFS(AF$2:AF1459,D$2:D1459,D1459)</f>
        <v>1097</v>
      </c>
    </row>
    <row r="1460" spans="1:33" hidden="1" x14ac:dyDescent="0.35">
      <c r="A1460" s="21">
        <f>IF(ISBLANK(B1460),"",COUNTIF(B$2:B1460,B1460))-1</f>
        <v>54</v>
      </c>
      <c r="B1460" s="27">
        <v>1</v>
      </c>
      <c r="C1460" s="10">
        <f>VLOOKUP($A1460+IF($A1460=0,1,0),Database!$A:$Y,7,FALSE)</f>
        <v>46198.125</v>
      </c>
      <c r="D1460" s="21" t="str">
        <f>VLOOKUP(Pronostics!$B1460,Setup_MPP!$A:$G,3,FALSE)</f>
        <v>_Nicolas_LM_</v>
      </c>
      <c r="E1460" s="21" t="str">
        <f>VLOOKUP(Pronostics!$B1460,Setup_MPP!$A:$G,2,FALSE)</f>
        <v>Nicolas LE MOUEL</v>
      </c>
      <c r="F1460" s="21" t="str">
        <f>VLOOKUP($B1460,Setup_MPP!$A:$E,4,FALSE)</f>
        <v>#F7C79D</v>
      </c>
      <c r="G1460" s="21" t="str">
        <f>VLOOKUP($B1460,Setup_MPP!$A:$E,5,FALSE)</f>
        <v>#FFBE85</v>
      </c>
      <c r="H1460" s="21" t="str">
        <f>IFERROR(IF(AND(A1460&gt;=1,A1460&lt;=104),VLOOKUP($A1460,Location!$A:$J,6,FALSE),IF(A1460=0,"Avant l'ouverture",IF(OR(A1460=105,A1460=106),"Bonus"))),"")</f>
        <v>Tour 3</v>
      </c>
      <c r="I1460" s="21" t="str">
        <f>IF(LEFT(H1460,4)="Tour",VLOOKUP(A1460,Database!$A:$C,3,FALSE),"")</f>
        <v>A</v>
      </c>
      <c r="J1460" s="21" t="str">
        <f>VLOOKUP($A1460,Location!$A:$J,7,FALSE)</f>
        <v>Tchéquie</v>
      </c>
      <c r="K1460" s="21" t="str">
        <f>IFERROR(VLOOKUP(J1460,Setup_Team!$B:$C,2,FALSE), "TDB")</f>
        <v>CZE</v>
      </c>
      <c r="L1460" s="21" t="str">
        <f>VLOOKUP($A1460,Location!$A:$J,8,FALSE)</f>
        <v>Mexique</v>
      </c>
      <c r="M1460" s="21" t="str">
        <f>IFERROR(VLOOKUP(L1460,Setup_Team!$B:$C,2,FALSE), "TDB")</f>
        <v>MEX</v>
      </c>
      <c r="N1460" s="21" t="str">
        <f>VLOOKUP($A1460,Location!$A:$J,9,FALSE)</f>
        <v>Monterrey</v>
      </c>
      <c r="O1460" s="21" t="str">
        <f>VLOOKUP($A1460,Location!$A:$J,10,FALSE)</f>
        <v>Estadio BBVA</v>
      </c>
      <c r="P1460" s="27">
        <v>0</v>
      </c>
      <c r="Q1460" s="27">
        <v>1</v>
      </c>
      <c r="R1460" s="27" t="str">
        <f t="shared" si="133"/>
        <v>0-1</v>
      </c>
      <c r="S1460" s="21">
        <v>0</v>
      </c>
      <c r="T1460" s="20">
        <f>VLOOKUP($A1460,Database!$A:$Y,10,FALSE)</f>
        <v>109</v>
      </c>
      <c r="U1460" s="20">
        <f>VLOOKUP($A1460,Database!$A:$Y,11,FALSE)</f>
        <v>99</v>
      </c>
      <c r="V1460" s="20">
        <f>VLOOKUP($A1460,Database!$A:$Y,12,FALSE)</f>
        <v>91</v>
      </c>
      <c r="W1460" s="20" t="str">
        <f>VLOOKUP(A1460,Database!A:M,13,FALSE)</f>
        <v>Terminé</v>
      </c>
      <c r="X1460" s="20">
        <f>VLOOKUP($A1460,Database!$A:$Y,20,FALSE)</f>
        <v>0</v>
      </c>
      <c r="Y1460" s="20">
        <f>VLOOKUP($A1460,Database!$A:$Y,21,FALSE)</f>
        <v>3</v>
      </c>
      <c r="Z1460" s="20">
        <f t="shared" si="132"/>
        <v>0</v>
      </c>
      <c r="AA1460" s="20">
        <f t="shared" si="134"/>
        <v>1</v>
      </c>
      <c r="AB1460" s="20">
        <f t="shared" ca="1" si="135"/>
        <v>91</v>
      </c>
      <c r="AC1460" s="20">
        <f t="shared" ca="1" si="136"/>
        <v>0</v>
      </c>
      <c r="AD1460" s="20" t="str">
        <f ca="1">IF(AC1460=0,"",IF(OR(ISBLANK(P1460),ISBLANK(Q1460)),"",IF(ISBLANK(VLOOKUP(A1460,Database!A:AA,22,FALSE)),"",VLOOKUP(A1460,Database!A:AA,22,FALSE))))</f>
        <v/>
      </c>
      <c r="AE1460" s="20">
        <f ca="1">IFERROR(
   IF(
     OR(ISBLANK(P1460),ISBLANK(Q1460)),
     "",
     IF(
       AND(AB1460&lt;&gt;"",OR(W1460="Terminé",W1460="En cours")),
       VLOOKUP(AD1460,Setup_ScoreExactBonus!A:D,4,FALSE),
       0
     )),
  0)</f>
        <v>0</v>
      </c>
      <c r="AF1460" s="21">
        <f t="shared" ca="1" si="137"/>
        <v>91</v>
      </c>
      <c r="AG1460" s="21">
        <f ca="1">SUMIFS(AF$2:AF1460,D$2:D1460,D1460)</f>
        <v>1887</v>
      </c>
    </row>
    <row r="1461" spans="1:33" hidden="1" x14ac:dyDescent="0.35">
      <c r="A1461" s="21">
        <f>IF(ISBLANK(B1461),"",COUNTIF(B$2:B1461,B1461))-1</f>
        <v>54</v>
      </c>
      <c r="B1461" s="27">
        <v>2</v>
      </c>
      <c r="C1461" s="10">
        <f>VLOOKUP($A1461+IF($A1461=0,1,0),Database!$A:$Y,7,FALSE)</f>
        <v>46198.125</v>
      </c>
      <c r="D1461" s="21" t="str">
        <f>VLOOKUP(Pronostics!$B1461,Setup_MPP!$A:$G,3,FALSE)</f>
        <v>leaelaz</v>
      </c>
      <c r="E1461" s="21" t="str">
        <f>VLOOKUP(Pronostics!$B1461,Setup_MPP!$A:$G,2,FALSE)</f>
        <v>Léa EL ASERY</v>
      </c>
      <c r="F1461" s="21" t="str">
        <f>VLOOKUP($B1461,Setup_MPP!$A:$E,4,FALSE)</f>
        <v>#FFBEBE</v>
      </c>
      <c r="G1461" s="21" t="str">
        <f>VLOOKUP($B1461,Setup_MPP!$A:$E,5,FALSE)</f>
        <v>#DF6868</v>
      </c>
      <c r="H1461" s="21" t="str">
        <f>IFERROR(IF(AND(A1461&gt;=1,A1461&lt;=104),VLOOKUP($A1461,Location!$A:$J,6,FALSE),IF(A1461=0,"Avant l'ouverture",IF(OR(A1461=105,A1461=106),"Bonus"))),"")</f>
        <v>Tour 3</v>
      </c>
      <c r="I1461" s="21" t="str">
        <f>IF(LEFT(H1461,4)="Tour",VLOOKUP(A1461,Database!$A:$C,3,FALSE),"")</f>
        <v>A</v>
      </c>
      <c r="J1461" s="21" t="str">
        <f>VLOOKUP($A1461,Location!$A:$J,7,FALSE)</f>
        <v>Tchéquie</v>
      </c>
      <c r="K1461" s="21" t="str">
        <f>IFERROR(VLOOKUP(J1461,Setup_Team!$B:$C,2,FALSE), "TDB")</f>
        <v>CZE</v>
      </c>
      <c r="L1461" s="21" t="str">
        <f>VLOOKUP($A1461,Location!$A:$J,8,FALSE)</f>
        <v>Mexique</v>
      </c>
      <c r="M1461" s="21" t="str">
        <f>IFERROR(VLOOKUP(L1461,Setup_Team!$B:$C,2,FALSE), "TDB")</f>
        <v>MEX</v>
      </c>
      <c r="N1461" s="21" t="str">
        <f>VLOOKUP($A1461,Location!$A:$J,9,FALSE)</f>
        <v>Monterrey</v>
      </c>
      <c r="O1461" s="21" t="str">
        <f>VLOOKUP($A1461,Location!$A:$J,10,FALSE)</f>
        <v>Estadio BBVA</v>
      </c>
      <c r="P1461" s="27">
        <v>1</v>
      </c>
      <c r="Q1461" s="27">
        <v>2</v>
      </c>
      <c r="R1461" s="27" t="str">
        <f t="shared" si="133"/>
        <v>1-2</v>
      </c>
      <c r="S1461" s="21">
        <v>0</v>
      </c>
      <c r="T1461" s="20">
        <f>VLOOKUP($A1461,Database!$A:$Y,10,FALSE)</f>
        <v>109</v>
      </c>
      <c r="U1461" s="20">
        <f>VLOOKUP($A1461,Database!$A:$Y,11,FALSE)</f>
        <v>99</v>
      </c>
      <c r="V1461" s="20">
        <f>VLOOKUP($A1461,Database!$A:$Y,12,FALSE)</f>
        <v>91</v>
      </c>
      <c r="W1461" s="20" t="str">
        <f>VLOOKUP(A1461,Database!A:M,13,FALSE)</f>
        <v>Terminé</v>
      </c>
      <c r="X1461" s="20">
        <f>VLOOKUP($A1461,Database!$A:$Y,20,FALSE)</f>
        <v>0</v>
      </c>
      <c r="Y1461" s="20">
        <f>VLOOKUP($A1461,Database!$A:$Y,21,FALSE)</f>
        <v>3</v>
      </c>
      <c r="Z1461" s="20">
        <f t="shared" si="132"/>
        <v>0</v>
      </c>
      <c r="AA1461" s="20">
        <f t="shared" si="134"/>
        <v>1</v>
      </c>
      <c r="AB1461" s="20">
        <f t="shared" ca="1" si="135"/>
        <v>91</v>
      </c>
      <c r="AC1461" s="20">
        <f t="shared" ca="1" si="136"/>
        <v>0</v>
      </c>
      <c r="AD1461" s="20" t="str">
        <f ca="1">IF(AC1461=0,"",IF(OR(ISBLANK(P1461),ISBLANK(Q1461)),"",IF(ISBLANK(VLOOKUP(A1461,Database!A:AA,22,FALSE)),"",VLOOKUP(A1461,Database!A:AA,22,FALSE))))</f>
        <v/>
      </c>
      <c r="AE1461" s="20">
        <f ca="1">IFERROR(
   IF(
     OR(ISBLANK(P1461),ISBLANK(Q1461)),
     "",
     IF(
       AND(AB1461&lt;&gt;"",OR(W1461="Terminé",W1461="En cours")),
       VLOOKUP(AD1461,Setup_ScoreExactBonus!A:D,4,FALSE),
       0
     )),
  0)</f>
        <v>0</v>
      </c>
      <c r="AF1461" s="21">
        <f t="shared" ca="1" si="137"/>
        <v>91</v>
      </c>
      <c r="AG1461" s="21">
        <f ca="1">SUMIFS(AF$2:AF1461,D$2:D1461,D1461)</f>
        <v>2201</v>
      </c>
    </row>
    <row r="1462" spans="1:33" hidden="1" x14ac:dyDescent="0.35">
      <c r="A1462" s="21">
        <f>IF(ISBLANK(B1462),"",COUNTIF(B$2:B1462,B1462))-1</f>
        <v>54</v>
      </c>
      <c r="B1462" s="27">
        <v>3</v>
      </c>
      <c r="C1462" s="10">
        <f>VLOOKUP($A1462+IF($A1462=0,1,0),Database!$A:$Y,7,FALSE)</f>
        <v>46198.125</v>
      </c>
      <c r="D1462" s="21" t="str">
        <f>VLOOKUP(Pronostics!$B1462,Setup_MPP!$A:$G,3,FALSE)</f>
        <v>PasMetalleux</v>
      </c>
      <c r="E1462" s="21" t="str">
        <f>VLOOKUP(Pronostics!$B1462,Setup_MPP!$A:$G,2,FALSE)</f>
        <v>Elwenn JOUBREL</v>
      </c>
      <c r="F1462" s="21" t="str">
        <f>VLOOKUP($B1462,Setup_MPP!$A:$E,4,FALSE)</f>
        <v>#F5C7FC</v>
      </c>
      <c r="G1462" s="21" t="str">
        <f>VLOOKUP($B1462,Setup_MPP!$A:$E,5,FALSE)</f>
        <v>#C489CF</v>
      </c>
      <c r="H1462" s="21" t="str">
        <f>IFERROR(IF(AND(A1462&gt;=1,A1462&lt;=104),VLOOKUP($A1462,Location!$A:$J,6,FALSE),IF(A1462=0,"Avant l'ouverture",IF(OR(A1462=105,A1462=106),"Bonus"))),"")</f>
        <v>Tour 3</v>
      </c>
      <c r="I1462" s="21" t="str">
        <f>IF(LEFT(H1462,4)="Tour",VLOOKUP(A1462,Database!$A:$C,3,FALSE),"")</f>
        <v>A</v>
      </c>
      <c r="J1462" s="21" t="str">
        <f>VLOOKUP($A1462,Location!$A:$J,7,FALSE)</f>
        <v>Tchéquie</v>
      </c>
      <c r="K1462" s="21" t="str">
        <f>IFERROR(VLOOKUP(J1462,Setup_Team!$B:$C,2,FALSE), "TDB")</f>
        <v>CZE</v>
      </c>
      <c r="L1462" s="21" t="str">
        <f>VLOOKUP($A1462,Location!$A:$J,8,FALSE)</f>
        <v>Mexique</v>
      </c>
      <c r="M1462" s="21" t="str">
        <f>IFERROR(VLOOKUP(L1462,Setup_Team!$B:$C,2,FALSE), "TDB")</f>
        <v>MEX</v>
      </c>
      <c r="N1462" s="21" t="str">
        <f>VLOOKUP($A1462,Location!$A:$J,9,FALSE)</f>
        <v>Monterrey</v>
      </c>
      <c r="O1462" s="21" t="str">
        <f>VLOOKUP($A1462,Location!$A:$J,10,FALSE)</f>
        <v>Estadio BBVA</v>
      </c>
      <c r="P1462" s="27">
        <v>1</v>
      </c>
      <c r="Q1462" s="27">
        <v>3</v>
      </c>
      <c r="R1462" s="27" t="str">
        <f t="shared" si="133"/>
        <v>1-3</v>
      </c>
      <c r="S1462" s="21">
        <v>0</v>
      </c>
      <c r="T1462" s="20">
        <f>VLOOKUP($A1462,Database!$A:$Y,10,FALSE)</f>
        <v>109</v>
      </c>
      <c r="U1462" s="20">
        <f>VLOOKUP($A1462,Database!$A:$Y,11,FALSE)</f>
        <v>99</v>
      </c>
      <c r="V1462" s="20">
        <f>VLOOKUP($A1462,Database!$A:$Y,12,FALSE)</f>
        <v>91</v>
      </c>
      <c r="W1462" s="20" t="str">
        <f>VLOOKUP(A1462,Database!A:M,13,FALSE)</f>
        <v>Terminé</v>
      </c>
      <c r="X1462" s="20">
        <f>VLOOKUP($A1462,Database!$A:$Y,20,FALSE)</f>
        <v>0</v>
      </c>
      <c r="Y1462" s="20">
        <f>VLOOKUP($A1462,Database!$A:$Y,21,FALSE)</f>
        <v>3</v>
      </c>
      <c r="Z1462" s="20">
        <f t="shared" si="132"/>
        <v>0</v>
      </c>
      <c r="AA1462" s="20">
        <f t="shared" si="134"/>
        <v>1</v>
      </c>
      <c r="AB1462" s="20">
        <f t="shared" ca="1" si="135"/>
        <v>91</v>
      </c>
      <c r="AC1462" s="20">
        <f t="shared" ca="1" si="136"/>
        <v>0</v>
      </c>
      <c r="AD1462" s="20" t="str">
        <f ca="1">IF(AC1462=0,"",IF(OR(ISBLANK(P1462),ISBLANK(Q1462)),"",IF(ISBLANK(VLOOKUP(A1462,Database!A:AA,22,FALSE)),"",VLOOKUP(A1462,Database!A:AA,22,FALSE))))</f>
        <v/>
      </c>
      <c r="AE1462" s="20">
        <f ca="1">IFERROR(
   IF(
     OR(ISBLANK(P1462),ISBLANK(Q1462)),
     "",
     IF(
       AND(AB1462&lt;&gt;"",OR(W1462="Terminé",W1462="En cours")),
       VLOOKUP(AD1462,Setup_ScoreExactBonus!A:D,4,FALSE),
       0
     )),
  0)</f>
        <v>0</v>
      </c>
      <c r="AF1462" s="21">
        <f t="shared" ca="1" si="137"/>
        <v>91</v>
      </c>
      <c r="AG1462" s="21">
        <f ca="1">SUMIFS(AF$2:AF1462,D$2:D1462,D1462)</f>
        <v>2177</v>
      </c>
    </row>
    <row r="1463" spans="1:33" hidden="1" x14ac:dyDescent="0.35">
      <c r="A1463" s="21">
        <f>IF(ISBLANK(B1463),"",COUNTIF(B$2:B1463,B1463))-1</f>
        <v>54</v>
      </c>
      <c r="B1463" s="27">
        <v>4</v>
      </c>
      <c r="C1463" s="10">
        <f>VLOOKUP($A1463+IF($A1463=0,1,0),Database!$A:$Y,7,FALSE)</f>
        <v>46198.125</v>
      </c>
      <c r="D1463" s="21" t="str">
        <f>VLOOKUP(Pronostics!$B1463,Setup_MPP!$A:$G,3,FALSE)</f>
        <v>Popo444</v>
      </c>
      <c r="E1463" s="21" t="str">
        <f>VLOOKUP(Pronostics!$B1463,Setup_MPP!$A:$G,2,FALSE)</f>
        <v>Pauline OLIVIER</v>
      </c>
      <c r="F1463" s="21" t="str">
        <f>VLOOKUP($B1463,Setup_MPP!$A:$E,4,FALSE)</f>
        <v>#A5EA7F</v>
      </c>
      <c r="G1463" s="21" t="str">
        <f>VLOOKUP($B1463,Setup_MPP!$A:$E,5,FALSE)</f>
        <v>#80C65A</v>
      </c>
      <c r="H1463" s="21" t="str">
        <f>IFERROR(IF(AND(A1463&gt;=1,A1463&lt;=104),VLOOKUP($A1463,Location!$A:$J,6,FALSE),IF(A1463=0,"Avant l'ouverture",IF(OR(A1463=105,A1463=106),"Bonus"))),"")</f>
        <v>Tour 3</v>
      </c>
      <c r="I1463" s="21" t="str">
        <f>IF(LEFT(H1463,4)="Tour",VLOOKUP(A1463,Database!$A:$C,3,FALSE),"")</f>
        <v>A</v>
      </c>
      <c r="J1463" s="21" t="str">
        <f>VLOOKUP($A1463,Location!$A:$J,7,FALSE)</f>
        <v>Tchéquie</v>
      </c>
      <c r="K1463" s="21" t="str">
        <f>IFERROR(VLOOKUP(J1463,Setup_Team!$B:$C,2,FALSE), "TDB")</f>
        <v>CZE</v>
      </c>
      <c r="L1463" s="21" t="str">
        <f>VLOOKUP($A1463,Location!$A:$J,8,FALSE)</f>
        <v>Mexique</v>
      </c>
      <c r="M1463" s="21" t="str">
        <f>IFERROR(VLOOKUP(L1463,Setup_Team!$B:$C,2,FALSE), "TDB")</f>
        <v>MEX</v>
      </c>
      <c r="N1463" s="21" t="str">
        <f>VLOOKUP($A1463,Location!$A:$J,9,FALSE)</f>
        <v>Monterrey</v>
      </c>
      <c r="O1463" s="21" t="str">
        <f>VLOOKUP($A1463,Location!$A:$J,10,FALSE)</f>
        <v>Estadio BBVA</v>
      </c>
      <c r="P1463" s="27">
        <v>0</v>
      </c>
      <c r="Q1463" s="27">
        <v>2</v>
      </c>
      <c r="R1463" s="27" t="str">
        <f t="shared" si="133"/>
        <v>0-2</v>
      </c>
      <c r="S1463" s="21">
        <v>0</v>
      </c>
      <c r="T1463" s="20">
        <f>VLOOKUP($A1463,Database!$A:$Y,10,FALSE)</f>
        <v>109</v>
      </c>
      <c r="U1463" s="20">
        <f>VLOOKUP($A1463,Database!$A:$Y,11,FALSE)</f>
        <v>99</v>
      </c>
      <c r="V1463" s="20">
        <f>VLOOKUP($A1463,Database!$A:$Y,12,FALSE)</f>
        <v>91</v>
      </c>
      <c r="W1463" s="20" t="str">
        <f>VLOOKUP(A1463,Database!A:M,13,FALSE)</f>
        <v>Terminé</v>
      </c>
      <c r="X1463" s="20">
        <f>VLOOKUP($A1463,Database!$A:$Y,20,FALSE)</f>
        <v>0</v>
      </c>
      <c r="Y1463" s="20">
        <f>VLOOKUP($A1463,Database!$A:$Y,21,FALSE)</f>
        <v>3</v>
      </c>
      <c r="Z1463" s="20">
        <f t="shared" si="132"/>
        <v>0</v>
      </c>
      <c r="AA1463" s="20">
        <f t="shared" si="134"/>
        <v>1</v>
      </c>
      <c r="AB1463" s="20">
        <f t="shared" ca="1" si="135"/>
        <v>91</v>
      </c>
      <c r="AC1463" s="20">
        <f t="shared" ca="1" si="136"/>
        <v>0</v>
      </c>
      <c r="AD1463" s="20" t="str">
        <f ca="1">IF(AC1463=0,"",IF(OR(ISBLANK(P1463),ISBLANK(Q1463)),"",IF(ISBLANK(VLOOKUP(A1463,Database!A:AA,22,FALSE)),"",VLOOKUP(A1463,Database!A:AA,22,FALSE))))</f>
        <v/>
      </c>
      <c r="AE1463" s="20">
        <f ca="1">IFERROR(
   IF(
     OR(ISBLANK(P1463),ISBLANK(Q1463)),
     "",
     IF(
       AND(AB1463&lt;&gt;"",OR(W1463="Terminé",W1463="En cours")),
       VLOOKUP(AD1463,Setup_ScoreExactBonus!A:D,4,FALSE),
       0
     )),
  0)</f>
        <v>0</v>
      </c>
      <c r="AF1463" s="21">
        <f t="shared" ca="1" si="137"/>
        <v>91</v>
      </c>
      <c r="AG1463" s="21">
        <f ca="1">SUMIFS(AF$2:AF1463,D$2:D1463,D1463)</f>
        <v>1789</v>
      </c>
    </row>
    <row r="1464" spans="1:33" hidden="1" x14ac:dyDescent="0.35">
      <c r="A1464" s="21">
        <f>IF(ISBLANK(B1464),"",COUNTIF(B$2:B1464,B1464))-1</f>
        <v>54</v>
      </c>
      <c r="B1464" s="27">
        <v>5</v>
      </c>
      <c r="C1464" s="10">
        <f>VLOOKUP($A1464+IF($A1464=0,1,0),Database!$A:$Y,7,FALSE)</f>
        <v>46198.125</v>
      </c>
      <c r="D1464" s="21" t="str">
        <f>VLOOKUP(Pronostics!$B1464,Setup_MPP!$A:$G,3,FALSE)</f>
        <v>_Jujul</v>
      </c>
      <c r="E1464" s="21" t="str">
        <f>VLOOKUP(Pronostics!$B1464,Setup_MPP!$A:$G,2,FALSE)</f>
        <v>Julie BOISSIERE</v>
      </c>
      <c r="F1464" s="21" t="str">
        <f>VLOOKUP($B1464,Setup_MPP!$A:$E,4,FALSE)</f>
        <v>#D890FF</v>
      </c>
      <c r="G1464" s="21" t="str">
        <f>VLOOKUP($B1464,Setup_MPP!$A:$E,5,FALSE)</f>
        <v>#B750EF</v>
      </c>
      <c r="H1464" s="21" t="str">
        <f>IFERROR(IF(AND(A1464&gt;=1,A1464&lt;=104),VLOOKUP($A1464,Location!$A:$J,6,FALSE),IF(A1464=0,"Avant l'ouverture",IF(OR(A1464=105,A1464=106),"Bonus"))),"")</f>
        <v>Tour 3</v>
      </c>
      <c r="I1464" s="21" t="str">
        <f>IF(LEFT(H1464,4)="Tour",VLOOKUP(A1464,Database!$A:$C,3,FALSE),"")</f>
        <v>A</v>
      </c>
      <c r="J1464" s="21" t="str">
        <f>VLOOKUP($A1464,Location!$A:$J,7,FALSE)</f>
        <v>Tchéquie</v>
      </c>
      <c r="K1464" s="21" t="str">
        <f>IFERROR(VLOOKUP(J1464,Setup_Team!$B:$C,2,FALSE), "TDB")</f>
        <v>CZE</v>
      </c>
      <c r="L1464" s="21" t="str">
        <f>VLOOKUP($A1464,Location!$A:$J,8,FALSE)</f>
        <v>Mexique</v>
      </c>
      <c r="M1464" s="21" t="str">
        <f>IFERROR(VLOOKUP(L1464,Setup_Team!$B:$C,2,FALSE), "TDB")</f>
        <v>MEX</v>
      </c>
      <c r="N1464" s="21" t="str">
        <f>VLOOKUP($A1464,Location!$A:$J,9,FALSE)</f>
        <v>Monterrey</v>
      </c>
      <c r="O1464" s="21" t="str">
        <f>VLOOKUP($A1464,Location!$A:$J,10,FALSE)</f>
        <v>Estadio BBVA</v>
      </c>
      <c r="P1464" s="27">
        <v>1</v>
      </c>
      <c r="Q1464" s="27">
        <v>3</v>
      </c>
      <c r="R1464" s="27" t="str">
        <f t="shared" si="133"/>
        <v>1-3</v>
      </c>
      <c r="S1464" s="21">
        <v>0</v>
      </c>
      <c r="T1464" s="20">
        <f>VLOOKUP($A1464,Database!$A:$Y,10,FALSE)</f>
        <v>109</v>
      </c>
      <c r="U1464" s="20">
        <f>VLOOKUP($A1464,Database!$A:$Y,11,FALSE)</f>
        <v>99</v>
      </c>
      <c r="V1464" s="20">
        <f>VLOOKUP($A1464,Database!$A:$Y,12,FALSE)</f>
        <v>91</v>
      </c>
      <c r="W1464" s="20" t="str">
        <f>VLOOKUP(A1464,Database!A:M,13,FALSE)</f>
        <v>Terminé</v>
      </c>
      <c r="X1464" s="20">
        <f>VLOOKUP($A1464,Database!$A:$Y,20,FALSE)</f>
        <v>0</v>
      </c>
      <c r="Y1464" s="20">
        <f>VLOOKUP($A1464,Database!$A:$Y,21,FALSE)</f>
        <v>3</v>
      </c>
      <c r="Z1464" s="20">
        <f t="shared" si="132"/>
        <v>0</v>
      </c>
      <c r="AA1464" s="20">
        <f t="shared" si="134"/>
        <v>1</v>
      </c>
      <c r="AB1464" s="20">
        <f t="shared" ca="1" si="135"/>
        <v>91</v>
      </c>
      <c r="AC1464" s="20">
        <f t="shared" ca="1" si="136"/>
        <v>0</v>
      </c>
      <c r="AD1464" s="20" t="str">
        <f ca="1">IF(AC1464=0,"",IF(OR(ISBLANK(P1464),ISBLANK(Q1464)),"",IF(ISBLANK(VLOOKUP(A1464,Database!A:AA,22,FALSE)),"",VLOOKUP(A1464,Database!A:AA,22,FALSE))))</f>
        <v/>
      </c>
      <c r="AE1464" s="20">
        <f ca="1">IFERROR(
   IF(
     OR(ISBLANK(P1464),ISBLANK(Q1464)),
     "",
     IF(
       AND(AB1464&lt;&gt;"",OR(W1464="Terminé",W1464="En cours")),
       VLOOKUP(AD1464,Setup_ScoreExactBonus!A:D,4,FALSE),
       0
     )),
  0)</f>
        <v>0</v>
      </c>
      <c r="AF1464" s="21">
        <f t="shared" ca="1" si="137"/>
        <v>91</v>
      </c>
      <c r="AG1464" s="21">
        <f ca="1">SUMIFS(AF$2:AF1464,D$2:D1464,D1464)</f>
        <v>1475</v>
      </c>
    </row>
    <row r="1465" spans="1:33" hidden="1" x14ac:dyDescent="0.35">
      <c r="A1465" s="21">
        <f>IF(ISBLANK(B1465),"",COUNTIF(B$2:B1465,B1465))-1</f>
        <v>54</v>
      </c>
      <c r="B1465" s="27">
        <v>6</v>
      </c>
      <c r="C1465" s="10">
        <f>VLOOKUP($A1465+IF($A1465=0,1,0),Database!$A:$Y,7,FALSE)</f>
        <v>46198.125</v>
      </c>
      <c r="D1465" s="21" t="str">
        <f>VLOOKUP(Pronostics!$B1465,Setup_MPP!$A:$G,3,FALSE)</f>
        <v>Julay</v>
      </c>
      <c r="E1465" s="21" t="str">
        <f>VLOOKUP(Pronostics!$B1465,Setup_MPP!$A:$G,2,FALSE)</f>
        <v>Julie BOUCHARD</v>
      </c>
      <c r="F1465" s="21" t="str">
        <f>VLOOKUP($B1465,Setup_MPP!$A:$E,4,FALSE)</f>
        <v>#A6F7B1</v>
      </c>
      <c r="G1465" s="21" t="str">
        <f>VLOOKUP($B1465,Setup_MPP!$A:$E,5,FALSE)</f>
        <v>#6EC179</v>
      </c>
      <c r="H1465" s="21" t="str">
        <f>IFERROR(IF(AND(A1465&gt;=1,A1465&lt;=104),VLOOKUP($A1465,Location!$A:$J,6,FALSE),IF(A1465=0,"Avant l'ouverture",IF(OR(A1465=105,A1465=106),"Bonus"))),"")</f>
        <v>Tour 3</v>
      </c>
      <c r="I1465" s="21" t="str">
        <f>IF(LEFT(H1465,4)="Tour",VLOOKUP(A1465,Database!$A:$C,3,FALSE),"")</f>
        <v>A</v>
      </c>
      <c r="J1465" s="21" t="str">
        <f>VLOOKUP($A1465,Location!$A:$J,7,FALSE)</f>
        <v>Tchéquie</v>
      </c>
      <c r="K1465" s="21" t="str">
        <f>IFERROR(VLOOKUP(J1465,Setup_Team!$B:$C,2,FALSE), "TDB")</f>
        <v>CZE</v>
      </c>
      <c r="L1465" s="21" t="str">
        <f>VLOOKUP($A1465,Location!$A:$J,8,FALSE)</f>
        <v>Mexique</v>
      </c>
      <c r="M1465" s="21" t="str">
        <f>IFERROR(VLOOKUP(L1465,Setup_Team!$B:$C,2,FALSE), "TDB")</f>
        <v>MEX</v>
      </c>
      <c r="N1465" s="21" t="str">
        <f>VLOOKUP($A1465,Location!$A:$J,9,FALSE)</f>
        <v>Monterrey</v>
      </c>
      <c r="O1465" s="21" t="str">
        <f>VLOOKUP($A1465,Location!$A:$J,10,FALSE)</f>
        <v>Estadio BBVA</v>
      </c>
      <c r="P1465" s="27">
        <v>1</v>
      </c>
      <c r="Q1465" s="27">
        <v>2</v>
      </c>
      <c r="R1465" s="27" t="str">
        <f t="shared" si="133"/>
        <v>1-2</v>
      </c>
      <c r="S1465" s="21">
        <v>0</v>
      </c>
      <c r="T1465" s="20">
        <f>VLOOKUP($A1465,Database!$A:$Y,10,FALSE)</f>
        <v>109</v>
      </c>
      <c r="U1465" s="20">
        <f>VLOOKUP($A1465,Database!$A:$Y,11,FALSE)</f>
        <v>99</v>
      </c>
      <c r="V1465" s="20">
        <f>VLOOKUP($A1465,Database!$A:$Y,12,FALSE)</f>
        <v>91</v>
      </c>
      <c r="W1465" s="20" t="str">
        <f>VLOOKUP(A1465,Database!A:M,13,FALSE)</f>
        <v>Terminé</v>
      </c>
      <c r="X1465" s="20">
        <f>VLOOKUP($A1465,Database!$A:$Y,20,FALSE)</f>
        <v>0</v>
      </c>
      <c r="Y1465" s="20">
        <f>VLOOKUP($A1465,Database!$A:$Y,21,FALSE)</f>
        <v>3</v>
      </c>
      <c r="Z1465" s="20">
        <f t="shared" si="132"/>
        <v>0</v>
      </c>
      <c r="AA1465" s="20">
        <f t="shared" si="134"/>
        <v>1</v>
      </c>
      <c r="AB1465" s="20">
        <f t="shared" ca="1" si="135"/>
        <v>91</v>
      </c>
      <c r="AC1465" s="20">
        <f t="shared" ca="1" si="136"/>
        <v>0</v>
      </c>
      <c r="AD1465" s="20" t="str">
        <f ca="1">IF(AC1465=0,"",IF(OR(ISBLANK(P1465),ISBLANK(Q1465)),"",IF(ISBLANK(VLOOKUP(A1465,Database!A:AA,22,FALSE)),"",VLOOKUP(A1465,Database!A:AA,22,FALSE))))</f>
        <v/>
      </c>
      <c r="AE1465" s="20">
        <f ca="1">IFERROR(
   IF(
     OR(ISBLANK(P1465),ISBLANK(Q1465)),
     "",
     IF(
       AND(AB1465&lt;&gt;"",OR(W1465="Terminé",W1465="En cours")),
       VLOOKUP(AD1465,Setup_ScoreExactBonus!A:D,4,FALSE),
       0
     )),
  0)</f>
        <v>0</v>
      </c>
      <c r="AF1465" s="21">
        <f t="shared" ca="1" si="137"/>
        <v>91</v>
      </c>
      <c r="AG1465" s="21">
        <f ca="1">SUMIFS(AF$2:AF1465,D$2:D1465,D1465)</f>
        <v>2142</v>
      </c>
    </row>
    <row r="1466" spans="1:33" hidden="1" x14ac:dyDescent="0.35">
      <c r="A1466" s="21">
        <f>IF(ISBLANK(B1466),"",COUNTIF(B$2:B1466,B1466))-1</f>
        <v>54</v>
      </c>
      <c r="B1466" s="27">
        <v>7</v>
      </c>
      <c r="C1466" s="10">
        <f>VLOOKUP($A1466+IF($A1466=0,1,0),Database!$A:$Y,7,FALSE)</f>
        <v>46198.125</v>
      </c>
      <c r="D1466" s="21" t="str">
        <f>VLOOKUP(Pronostics!$B1466,Setup_MPP!$A:$G,3,FALSE)</f>
        <v>__Vince__</v>
      </c>
      <c r="E1466" s="21" t="str">
        <f>VLOOKUP(Pronostics!$B1466,Setup_MPP!$A:$G,2,FALSE)</f>
        <v>Vincent FRAYSSE</v>
      </c>
      <c r="F1466" s="21" t="str">
        <f>VLOOKUP($B1466,Setup_MPP!$A:$E,4,FALSE)</f>
        <v>#B2EAE8</v>
      </c>
      <c r="G1466" s="21" t="str">
        <f>VLOOKUP($B1466,Setup_MPP!$A:$E,5,FALSE)</f>
        <v>#6CB4B1</v>
      </c>
      <c r="H1466" s="21" t="str">
        <f>IFERROR(IF(AND(A1466&gt;=1,A1466&lt;=104),VLOOKUP($A1466,Location!$A:$J,6,FALSE),IF(A1466=0,"Avant l'ouverture",IF(OR(A1466=105,A1466=106),"Bonus"))),"")</f>
        <v>Tour 3</v>
      </c>
      <c r="I1466" s="21" t="str">
        <f>IF(LEFT(H1466,4)="Tour",VLOOKUP(A1466,Database!$A:$C,3,FALSE),"")</f>
        <v>A</v>
      </c>
      <c r="J1466" s="21" t="str">
        <f>VLOOKUP($A1466,Location!$A:$J,7,FALSE)</f>
        <v>Tchéquie</v>
      </c>
      <c r="K1466" s="21" t="str">
        <f>IFERROR(VLOOKUP(J1466,Setup_Team!$B:$C,2,FALSE), "TDB")</f>
        <v>CZE</v>
      </c>
      <c r="L1466" s="21" t="str">
        <f>VLOOKUP($A1466,Location!$A:$J,8,FALSE)</f>
        <v>Mexique</v>
      </c>
      <c r="M1466" s="21" t="str">
        <f>IFERROR(VLOOKUP(L1466,Setup_Team!$B:$C,2,FALSE), "TDB")</f>
        <v>MEX</v>
      </c>
      <c r="N1466" s="21" t="str">
        <f>VLOOKUP($A1466,Location!$A:$J,9,FALSE)</f>
        <v>Monterrey</v>
      </c>
      <c r="O1466" s="21" t="str">
        <f>VLOOKUP($A1466,Location!$A:$J,10,FALSE)</f>
        <v>Estadio BBVA</v>
      </c>
      <c r="P1466" s="27"/>
      <c r="Q1466" s="27"/>
      <c r="R1466" s="27" t="str">
        <f t="shared" si="133"/>
        <v>0-0</v>
      </c>
      <c r="S1466" s="21">
        <v>0</v>
      </c>
      <c r="T1466" s="20">
        <f>VLOOKUP($A1466,Database!$A:$Y,10,FALSE)</f>
        <v>109</v>
      </c>
      <c r="U1466" s="20">
        <f>VLOOKUP($A1466,Database!$A:$Y,11,FALSE)</f>
        <v>99</v>
      </c>
      <c r="V1466" s="20">
        <f>VLOOKUP($A1466,Database!$A:$Y,12,FALSE)</f>
        <v>91</v>
      </c>
      <c r="W1466" s="20" t="str">
        <f>VLOOKUP(A1466,Database!A:M,13,FALSE)</f>
        <v>Terminé</v>
      </c>
      <c r="X1466" s="20">
        <f>VLOOKUP($A1466,Database!$A:$Y,20,FALSE)</f>
        <v>0</v>
      </c>
      <c r="Y1466" s="20">
        <f>VLOOKUP($A1466,Database!$A:$Y,21,FALSE)</f>
        <v>3</v>
      </c>
      <c r="Z1466" s="20">
        <f t="shared" si="132"/>
        <v>1</v>
      </c>
      <c r="AA1466" s="20" t="str">
        <f t="shared" si="134"/>
        <v/>
      </c>
      <c r="AB1466" s="20">
        <f t="shared" ca="1" si="135"/>
        <v>0</v>
      </c>
      <c r="AC1466" s="20">
        <f t="shared" ca="1" si="136"/>
        <v>0</v>
      </c>
      <c r="AD1466" s="20" t="str">
        <f ca="1">IF(AC1466=0,"",IF(OR(ISBLANK(P1466),ISBLANK(Q1466)),"",IF(ISBLANK(VLOOKUP(A1466,Database!A:AA,22,FALSE)),"",VLOOKUP(A1466,Database!A:AA,22,FALSE))))</f>
        <v/>
      </c>
      <c r="AE1466" s="20" t="str">
        <f>IFERROR(
   IF(
     OR(ISBLANK(P1466),ISBLANK(Q1466)),
     "",
     IF(
       AND(AB1466&lt;&gt;"",OR(W1466="Terminé",W1466="En cours")),
       VLOOKUP(AD1466,Setup_ScoreExactBonus!A:D,4,FALSE),
       0
     )),
  0)</f>
        <v/>
      </c>
      <c r="AF1466" s="21">
        <f t="shared" si="137"/>
        <v>0</v>
      </c>
      <c r="AG1466" s="21">
        <f ca="1">SUMIFS(AF$2:AF1466,D$2:D1466,D1466)</f>
        <v>1079</v>
      </c>
    </row>
    <row r="1467" spans="1:33" hidden="1" x14ac:dyDescent="0.35">
      <c r="A1467" s="21">
        <f>IF(ISBLANK(B1467),"",COUNTIF(B$2:B1467,B1467))-1</f>
        <v>54</v>
      </c>
      <c r="B1467" s="27">
        <v>8</v>
      </c>
      <c r="C1467" s="10">
        <f>VLOOKUP($A1467+IF($A1467=0,1,0),Database!$A:$Y,7,FALSE)</f>
        <v>46198.125</v>
      </c>
      <c r="D1467" s="21" t="str">
        <f>VLOOKUP(Pronostics!$B1467,Setup_MPP!$A:$G,3,FALSE)</f>
        <v>Louuiiis</v>
      </c>
      <c r="E1467" s="21" t="str">
        <f>VLOOKUP(Pronostics!$B1467,Setup_MPP!$A:$G,2,FALSE)</f>
        <v>Louis HARLE</v>
      </c>
      <c r="F1467" s="21" t="str">
        <f>VLOOKUP($B1467,Setup_MPP!$A:$E,4,FALSE)</f>
        <v>#EEF7B1</v>
      </c>
      <c r="G1467" s="21" t="str">
        <f>VLOOKUP($B1467,Setup_MPP!$A:$E,5,FALSE)</f>
        <v>#C1CB7D</v>
      </c>
      <c r="H1467" s="21" t="str">
        <f>IFERROR(IF(AND(A1467&gt;=1,A1467&lt;=104),VLOOKUP($A1467,Location!$A:$J,6,FALSE),IF(A1467=0,"Avant l'ouverture",IF(OR(A1467=105,A1467=106),"Bonus"))),"")</f>
        <v>Tour 3</v>
      </c>
      <c r="I1467" s="21" t="str">
        <f>IF(LEFT(H1467,4)="Tour",VLOOKUP(A1467,Database!$A:$C,3,FALSE),"")</f>
        <v>A</v>
      </c>
      <c r="J1467" s="21" t="str">
        <f>VLOOKUP($A1467,Location!$A:$J,7,FALSE)</f>
        <v>Tchéquie</v>
      </c>
      <c r="K1467" s="21" t="str">
        <f>IFERROR(VLOOKUP(J1467,Setup_Team!$B:$C,2,FALSE), "TDB")</f>
        <v>CZE</v>
      </c>
      <c r="L1467" s="21" t="str">
        <f>VLOOKUP($A1467,Location!$A:$J,8,FALSE)</f>
        <v>Mexique</v>
      </c>
      <c r="M1467" s="21" t="str">
        <f>IFERROR(VLOOKUP(L1467,Setup_Team!$B:$C,2,FALSE), "TDB")</f>
        <v>MEX</v>
      </c>
      <c r="N1467" s="21" t="str">
        <f>VLOOKUP($A1467,Location!$A:$J,9,FALSE)</f>
        <v>Monterrey</v>
      </c>
      <c r="O1467" s="21" t="str">
        <f>VLOOKUP($A1467,Location!$A:$J,10,FALSE)</f>
        <v>Estadio BBVA</v>
      </c>
      <c r="P1467" s="27">
        <v>0</v>
      </c>
      <c r="Q1467" s="27">
        <v>2</v>
      </c>
      <c r="R1467" s="27" t="str">
        <f t="shared" si="133"/>
        <v>0-2</v>
      </c>
      <c r="S1467" s="21">
        <v>0</v>
      </c>
      <c r="T1467" s="20">
        <f>VLOOKUP($A1467,Database!$A:$Y,10,FALSE)</f>
        <v>109</v>
      </c>
      <c r="U1467" s="20">
        <f>VLOOKUP($A1467,Database!$A:$Y,11,FALSE)</f>
        <v>99</v>
      </c>
      <c r="V1467" s="20">
        <f>VLOOKUP($A1467,Database!$A:$Y,12,FALSE)</f>
        <v>91</v>
      </c>
      <c r="W1467" s="20" t="str">
        <f>VLOOKUP(A1467,Database!A:M,13,FALSE)</f>
        <v>Terminé</v>
      </c>
      <c r="X1467" s="20">
        <f>VLOOKUP($A1467,Database!$A:$Y,20,FALSE)</f>
        <v>0</v>
      </c>
      <c r="Y1467" s="20">
        <f>VLOOKUP($A1467,Database!$A:$Y,21,FALSE)</f>
        <v>3</v>
      </c>
      <c r="Z1467" s="20">
        <f t="shared" si="132"/>
        <v>0</v>
      </c>
      <c r="AA1467" s="20">
        <f t="shared" si="134"/>
        <v>1</v>
      </c>
      <c r="AB1467" s="20">
        <f t="shared" ca="1" si="135"/>
        <v>91</v>
      </c>
      <c r="AC1467" s="20">
        <f t="shared" ca="1" si="136"/>
        <v>0</v>
      </c>
      <c r="AD1467" s="20" t="str">
        <f ca="1">IF(AC1467=0,"",IF(OR(ISBLANK(P1467),ISBLANK(Q1467)),"",IF(ISBLANK(VLOOKUP(A1467,Database!A:AA,22,FALSE)),"",VLOOKUP(A1467,Database!A:AA,22,FALSE))))</f>
        <v/>
      </c>
      <c r="AE1467" s="20">
        <f ca="1">IFERROR(
   IF(
     OR(ISBLANK(P1467),ISBLANK(Q1467)),
     "",
     IF(
       AND(AB1467&lt;&gt;"",OR(W1467="Terminé",W1467="En cours")),
       VLOOKUP(AD1467,Setup_ScoreExactBonus!A:D,4,FALSE),
       0
     )),
  0)</f>
        <v>0</v>
      </c>
      <c r="AF1467" s="21">
        <f t="shared" ca="1" si="137"/>
        <v>91</v>
      </c>
      <c r="AG1467" s="21">
        <f ca="1">SUMIFS(AF$2:AF1467,D$2:D1467,D1467)</f>
        <v>1771</v>
      </c>
    </row>
    <row r="1468" spans="1:33" x14ac:dyDescent="0.35">
      <c r="A1468" s="21">
        <f>IF(ISBLANK(B1468),"",COUNTIF(B$2:B1468,B1468))-1</f>
        <v>54</v>
      </c>
      <c r="B1468" s="27">
        <v>9</v>
      </c>
      <c r="C1468" s="10">
        <f>VLOOKUP($A1468+IF($A1468=0,1,0),Database!$A:$Y,7,FALSE)</f>
        <v>46198.125</v>
      </c>
      <c r="D1468" s="21" t="str">
        <f>VLOOKUP(Pronostics!$B1468,Setup_MPP!$A:$G,3,FALSE)</f>
        <v>Aurelien_dpq</v>
      </c>
      <c r="E1468" s="21" t="str">
        <f>VLOOKUP(Pronostics!$B1468,Setup_MPP!$A:$G,2,FALSE)</f>
        <v>Aurélien DE POULPIQUET</v>
      </c>
      <c r="F1468" s="21" t="str">
        <f>VLOOKUP($B1468,Setup_MPP!$A:$E,4,FALSE)</f>
        <v>#F4EA9D</v>
      </c>
      <c r="G1468" s="21" t="str">
        <f>VLOOKUP($B1468,Setup_MPP!$A:$E,5,FALSE)</f>
        <v>#D2C458</v>
      </c>
      <c r="H1468" s="21" t="str">
        <f>IFERROR(IF(AND(A1468&gt;=1,A1468&lt;=104),VLOOKUP($A1468,Location!$A:$J,6,FALSE),IF(A1468=0,"Avant l'ouverture",IF(OR(A1468=105,A1468=106),"Bonus"))),"")</f>
        <v>Tour 3</v>
      </c>
      <c r="I1468" s="21" t="str">
        <f>IF(LEFT(H1468,4)="Tour",VLOOKUP(A1468,Database!$A:$C,3,FALSE),"")</f>
        <v>A</v>
      </c>
      <c r="J1468" s="21" t="str">
        <f>VLOOKUP($A1468,Location!$A:$J,7,FALSE)</f>
        <v>Tchéquie</v>
      </c>
      <c r="K1468" s="21" t="str">
        <f>IFERROR(VLOOKUP(J1468,Setup_Team!$B:$C,2,FALSE), "TDB")</f>
        <v>CZE</v>
      </c>
      <c r="L1468" s="21" t="str">
        <f>VLOOKUP($A1468,Location!$A:$J,8,FALSE)</f>
        <v>Mexique</v>
      </c>
      <c r="M1468" s="21" t="str">
        <f>IFERROR(VLOOKUP(L1468,Setup_Team!$B:$C,2,FALSE), "TDB")</f>
        <v>MEX</v>
      </c>
      <c r="N1468" s="21" t="str">
        <f>VLOOKUP($A1468,Location!$A:$J,9,FALSE)</f>
        <v>Monterrey</v>
      </c>
      <c r="O1468" s="21" t="str">
        <f>VLOOKUP($A1468,Location!$A:$J,10,FALSE)</f>
        <v>Estadio BBVA</v>
      </c>
      <c r="P1468" s="27">
        <v>0</v>
      </c>
      <c r="Q1468" s="27">
        <v>1</v>
      </c>
      <c r="R1468" s="27" t="str">
        <f t="shared" si="133"/>
        <v>0-1</v>
      </c>
      <c r="S1468" s="21">
        <v>0</v>
      </c>
      <c r="T1468" s="20">
        <f>VLOOKUP($A1468,Database!$A:$Y,10,FALSE)</f>
        <v>109</v>
      </c>
      <c r="U1468" s="20">
        <f>VLOOKUP($A1468,Database!$A:$Y,11,FALSE)</f>
        <v>99</v>
      </c>
      <c r="V1468" s="20">
        <f>VLOOKUP($A1468,Database!$A:$Y,12,FALSE)</f>
        <v>91</v>
      </c>
      <c r="W1468" s="20" t="str">
        <f>VLOOKUP(A1468,Database!A:M,13,FALSE)</f>
        <v>Terminé</v>
      </c>
      <c r="X1468" s="20">
        <f>VLOOKUP($A1468,Database!$A:$Y,20,FALSE)</f>
        <v>0</v>
      </c>
      <c r="Y1468" s="20">
        <f>VLOOKUP($A1468,Database!$A:$Y,21,FALSE)</f>
        <v>3</v>
      </c>
      <c r="Z1468" s="20">
        <f t="shared" si="132"/>
        <v>0</v>
      </c>
      <c r="AA1468" s="20">
        <f t="shared" si="134"/>
        <v>1</v>
      </c>
      <c r="AB1468" s="20">
        <f t="shared" ca="1" si="135"/>
        <v>91</v>
      </c>
      <c r="AC1468" s="20">
        <f t="shared" ca="1" si="136"/>
        <v>0</v>
      </c>
      <c r="AD1468" s="20" t="str">
        <f ca="1">IF(AC1468=0,"",IF(OR(ISBLANK(P1468),ISBLANK(Q1468)),"",IF(ISBLANK(VLOOKUP(A1468,Database!A:AA,22,FALSE)),"",VLOOKUP(A1468,Database!A:AA,22,FALSE))))</f>
        <v/>
      </c>
      <c r="AE1468" s="20">
        <f ca="1">IFERROR(
   IF(
     OR(ISBLANK(P1468),ISBLANK(Q1468)),
     "",
     IF(
       AND(AB1468&lt;&gt;"",OR(W1468="Terminé",W1468="En cours")),
       VLOOKUP(AD1468,Setup_ScoreExactBonus!A:D,4,FALSE),
       0
     )),
  0)</f>
        <v>0</v>
      </c>
      <c r="AF1468" s="21">
        <f t="shared" ca="1" si="137"/>
        <v>91</v>
      </c>
      <c r="AG1468" s="21">
        <f ca="1">SUMIFS(AF$2:AF1468,D$2:D1468,D1468)</f>
        <v>2087</v>
      </c>
    </row>
    <row r="1469" spans="1:33" hidden="1" x14ac:dyDescent="0.35">
      <c r="A1469" s="21">
        <f>IF(ISBLANK(B1469),"",COUNTIF(B$2:B1469,B1469))-1</f>
        <v>54</v>
      </c>
      <c r="B1469" s="27">
        <v>10</v>
      </c>
      <c r="C1469" s="10">
        <f>VLOOKUP($A1469+IF($A1469=0,1,0),Database!$A:$Y,7,FALSE)</f>
        <v>46198.125</v>
      </c>
      <c r="D1469" s="21" t="str">
        <f>VLOOKUP(Pronostics!$B1469,Setup_MPP!$A:$G,3,FALSE)</f>
        <v>RandomPaul</v>
      </c>
      <c r="E1469" s="21" t="str">
        <f>VLOOKUP(Pronostics!$B1469,Setup_MPP!$A:$G,2,FALSE)</f>
        <v>Paul MONTESINOS</v>
      </c>
      <c r="F1469" s="21" t="str">
        <f>VLOOKUP($B1469,Setup_MPP!$A:$E,4,FALSE)</f>
        <v>#C4B0FF</v>
      </c>
      <c r="G1469" s="21" t="str">
        <f>VLOOKUP($B1469,Setup_MPP!$A:$E,5,FALSE)</f>
        <v>#7F66C8</v>
      </c>
      <c r="H1469" s="21" t="str">
        <f>IFERROR(IF(AND(A1469&gt;=1,A1469&lt;=104),VLOOKUP($A1469,Location!$A:$J,6,FALSE),IF(A1469=0,"Avant l'ouverture",IF(OR(A1469=105,A1469=106),"Bonus"))),"")</f>
        <v>Tour 3</v>
      </c>
      <c r="I1469" s="21" t="str">
        <f>IF(LEFT(H1469,4)="Tour",VLOOKUP(A1469,Database!$A:$C,3,FALSE),"")</f>
        <v>A</v>
      </c>
      <c r="J1469" s="21" t="str">
        <f>VLOOKUP($A1469,Location!$A:$J,7,FALSE)</f>
        <v>Tchéquie</v>
      </c>
      <c r="K1469" s="21" t="str">
        <f>IFERROR(VLOOKUP(J1469,Setup_Team!$B:$C,2,FALSE), "TDB")</f>
        <v>CZE</v>
      </c>
      <c r="L1469" s="21" t="str">
        <f>VLOOKUP($A1469,Location!$A:$J,8,FALSE)</f>
        <v>Mexique</v>
      </c>
      <c r="M1469" s="21" t="str">
        <f>IFERROR(VLOOKUP(L1469,Setup_Team!$B:$C,2,FALSE), "TDB")</f>
        <v>MEX</v>
      </c>
      <c r="N1469" s="21" t="str">
        <f>VLOOKUP($A1469,Location!$A:$J,9,FALSE)</f>
        <v>Monterrey</v>
      </c>
      <c r="O1469" s="21" t="str">
        <f>VLOOKUP($A1469,Location!$A:$J,10,FALSE)</f>
        <v>Estadio BBVA</v>
      </c>
      <c r="P1469" s="27">
        <v>1</v>
      </c>
      <c r="Q1469" s="27">
        <v>3</v>
      </c>
      <c r="R1469" s="27" t="str">
        <f t="shared" si="133"/>
        <v>1-3</v>
      </c>
      <c r="S1469" s="21">
        <v>0</v>
      </c>
      <c r="T1469" s="20">
        <f>VLOOKUP($A1469,Database!$A:$Y,10,FALSE)</f>
        <v>109</v>
      </c>
      <c r="U1469" s="20">
        <f>VLOOKUP($A1469,Database!$A:$Y,11,FALSE)</f>
        <v>99</v>
      </c>
      <c r="V1469" s="20">
        <f>VLOOKUP($A1469,Database!$A:$Y,12,FALSE)</f>
        <v>91</v>
      </c>
      <c r="W1469" s="20" t="str">
        <f>VLOOKUP(A1469,Database!A:M,13,FALSE)</f>
        <v>Terminé</v>
      </c>
      <c r="X1469" s="20">
        <f>VLOOKUP($A1469,Database!$A:$Y,20,FALSE)</f>
        <v>0</v>
      </c>
      <c r="Y1469" s="20">
        <f>VLOOKUP($A1469,Database!$A:$Y,21,FALSE)</f>
        <v>3</v>
      </c>
      <c r="Z1469" s="20">
        <f t="shared" si="132"/>
        <v>0</v>
      </c>
      <c r="AA1469" s="20">
        <f t="shared" si="134"/>
        <v>1</v>
      </c>
      <c r="AB1469" s="20">
        <f t="shared" ca="1" si="135"/>
        <v>91</v>
      </c>
      <c r="AC1469" s="20">
        <f t="shared" ca="1" si="136"/>
        <v>0</v>
      </c>
      <c r="AD1469" s="20" t="str">
        <f ca="1">IF(AC1469=0,"",IF(OR(ISBLANK(P1469),ISBLANK(Q1469)),"",IF(ISBLANK(VLOOKUP(A1469,Database!A:AA,22,FALSE)),"",VLOOKUP(A1469,Database!A:AA,22,FALSE))))</f>
        <v/>
      </c>
      <c r="AE1469" s="20">
        <f ca="1">IFERROR(
   IF(
     OR(ISBLANK(P1469),ISBLANK(Q1469)),
     "",
     IF(
       AND(AB1469&lt;&gt;"",OR(W1469="Terminé",W1469="En cours")),
       VLOOKUP(AD1469,Setup_ScoreExactBonus!A:D,4,FALSE),
       0
     )),
  0)</f>
        <v>0</v>
      </c>
      <c r="AF1469" s="21">
        <f t="shared" ca="1" si="137"/>
        <v>91</v>
      </c>
      <c r="AG1469" s="21">
        <f ca="1">SUMIFS(AF$2:AF1469,D$2:D1469,D1469)</f>
        <v>1819</v>
      </c>
    </row>
    <row r="1470" spans="1:33" hidden="1" x14ac:dyDescent="0.35">
      <c r="A1470" s="21">
        <f>IF(ISBLANK(B1470),"",COUNTIF(B$2:B1470,B1470))-1</f>
        <v>54</v>
      </c>
      <c r="B1470" s="27">
        <v>11</v>
      </c>
      <c r="C1470" s="10">
        <f>VLOOKUP($A1470+IF($A1470=0,1,0),Database!$A:$Y,7,FALSE)</f>
        <v>46198.125</v>
      </c>
      <c r="D1470" s="21" t="str">
        <f>VLOOKUP(Pronostics!$B1470,Setup_MPP!$A:$G,3,FALSE)</f>
        <v>Kinsley91</v>
      </c>
      <c r="E1470" s="21" t="str">
        <f>VLOOKUP(Pronostics!$B1470,Setup_MPP!$A:$G,2,FALSE)</f>
        <v>Kinsley ROQUE</v>
      </c>
      <c r="F1470" s="21" t="str">
        <f>VLOOKUP($B1470,Setup_MPP!$A:$E,4,FALSE)</f>
        <v>#CBEBBA</v>
      </c>
      <c r="G1470" s="21" t="str">
        <f>VLOOKUP($B1470,Setup_MPP!$A:$E,5,FALSE)</f>
        <v>#70BC6E</v>
      </c>
      <c r="H1470" s="21" t="str">
        <f>IFERROR(IF(AND(A1470&gt;=1,A1470&lt;=104),VLOOKUP($A1470,Location!$A:$J,6,FALSE),IF(A1470=0,"Avant l'ouverture",IF(OR(A1470=105,A1470=106),"Bonus"))),"")</f>
        <v>Tour 3</v>
      </c>
      <c r="I1470" s="21" t="str">
        <f>IF(LEFT(H1470,4)="Tour",VLOOKUP(A1470,Database!$A:$C,3,FALSE),"")</f>
        <v>A</v>
      </c>
      <c r="J1470" s="21" t="str">
        <f>VLOOKUP($A1470,Location!$A:$J,7,FALSE)</f>
        <v>Tchéquie</v>
      </c>
      <c r="K1470" s="21" t="str">
        <f>IFERROR(VLOOKUP(J1470,Setup_Team!$B:$C,2,FALSE), "TDB")</f>
        <v>CZE</v>
      </c>
      <c r="L1470" s="21" t="str">
        <f>VLOOKUP($A1470,Location!$A:$J,8,FALSE)</f>
        <v>Mexique</v>
      </c>
      <c r="M1470" s="21" t="str">
        <f>IFERROR(VLOOKUP(L1470,Setup_Team!$B:$C,2,FALSE), "TDB")</f>
        <v>MEX</v>
      </c>
      <c r="N1470" s="21" t="str">
        <f>VLOOKUP($A1470,Location!$A:$J,9,FALSE)</f>
        <v>Monterrey</v>
      </c>
      <c r="O1470" s="21" t="str">
        <f>VLOOKUP($A1470,Location!$A:$J,10,FALSE)</f>
        <v>Estadio BBVA</v>
      </c>
      <c r="P1470" s="27">
        <v>0</v>
      </c>
      <c r="Q1470" s="27">
        <v>1</v>
      </c>
      <c r="R1470" s="27" t="str">
        <f t="shared" si="133"/>
        <v>0-1</v>
      </c>
      <c r="S1470" s="21">
        <v>0</v>
      </c>
      <c r="T1470" s="20">
        <f>VLOOKUP($A1470,Database!$A:$Y,10,FALSE)</f>
        <v>109</v>
      </c>
      <c r="U1470" s="20">
        <f>VLOOKUP($A1470,Database!$A:$Y,11,FALSE)</f>
        <v>99</v>
      </c>
      <c r="V1470" s="20">
        <f>VLOOKUP($A1470,Database!$A:$Y,12,FALSE)</f>
        <v>91</v>
      </c>
      <c r="W1470" s="20" t="str">
        <f>VLOOKUP(A1470,Database!A:M,13,FALSE)</f>
        <v>Terminé</v>
      </c>
      <c r="X1470" s="20">
        <f>VLOOKUP($A1470,Database!$A:$Y,20,FALSE)</f>
        <v>0</v>
      </c>
      <c r="Y1470" s="20">
        <f>VLOOKUP($A1470,Database!$A:$Y,21,FALSE)</f>
        <v>3</v>
      </c>
      <c r="Z1470" s="20">
        <f t="shared" si="132"/>
        <v>0</v>
      </c>
      <c r="AA1470" s="20">
        <f t="shared" si="134"/>
        <v>1</v>
      </c>
      <c r="AB1470" s="20">
        <f t="shared" ca="1" si="135"/>
        <v>91</v>
      </c>
      <c r="AC1470" s="20">
        <f t="shared" ca="1" si="136"/>
        <v>0</v>
      </c>
      <c r="AD1470" s="20" t="str">
        <f ca="1">IF(AC1470=0,"",IF(OR(ISBLANK(P1470),ISBLANK(Q1470)),"",IF(ISBLANK(VLOOKUP(A1470,Database!A:AA,22,FALSE)),"",VLOOKUP(A1470,Database!A:AA,22,FALSE))))</f>
        <v/>
      </c>
      <c r="AE1470" s="20">
        <f ca="1">IFERROR(
   IF(
     OR(ISBLANK(P1470),ISBLANK(Q1470)),
     "",
     IF(
       AND(AB1470&lt;&gt;"",OR(W1470="Terminé",W1470="En cours")),
       VLOOKUP(AD1470,Setup_ScoreExactBonus!A:D,4,FALSE),
       0
     )),
  0)</f>
        <v>0</v>
      </c>
      <c r="AF1470" s="21">
        <f t="shared" ca="1" si="137"/>
        <v>91</v>
      </c>
      <c r="AG1470" s="21">
        <f ca="1">SUMIFS(AF$2:AF1470,D$2:D1470,D1470)</f>
        <v>2259</v>
      </c>
    </row>
    <row r="1471" spans="1:33" hidden="1" x14ac:dyDescent="0.35">
      <c r="A1471" s="21">
        <f>IF(ISBLANK(B1471),"",COUNTIF(B$2:B1471,B1471))-1</f>
        <v>54</v>
      </c>
      <c r="B1471" s="27">
        <v>12</v>
      </c>
      <c r="C1471" s="10">
        <f>VLOOKUP($A1471+IF($A1471=0,1,0),Database!$A:$Y,7,FALSE)</f>
        <v>46198.125</v>
      </c>
      <c r="D1471" s="21" t="str">
        <f>VLOOKUP(Pronostics!$B1471,Setup_MPP!$A:$G,3,FALSE)</f>
        <v>Jaouad1</v>
      </c>
      <c r="E1471" s="21" t="str">
        <f>VLOOKUP(Pronostics!$B1471,Setup_MPP!$A:$G,2,FALSE)</f>
        <v>Jaouad SETTI</v>
      </c>
      <c r="F1471" s="21" t="str">
        <f>VLOOKUP($B1471,Setup_MPP!$A:$E,4,FALSE)</f>
        <v>#C2D4FF</v>
      </c>
      <c r="G1471" s="21" t="str">
        <f>VLOOKUP($B1471,Setup_MPP!$A:$E,5,FALSE)</f>
        <v>#6586D5</v>
      </c>
      <c r="H1471" s="21" t="str">
        <f>IFERROR(IF(AND(A1471&gt;=1,A1471&lt;=104),VLOOKUP($A1471,Location!$A:$J,6,FALSE),IF(A1471=0,"Avant l'ouverture",IF(OR(A1471=105,A1471=106),"Bonus"))),"")</f>
        <v>Tour 3</v>
      </c>
      <c r="I1471" s="21" t="str">
        <f>IF(LEFT(H1471,4)="Tour",VLOOKUP(A1471,Database!$A:$C,3,FALSE),"")</f>
        <v>A</v>
      </c>
      <c r="J1471" s="21" t="str">
        <f>VLOOKUP($A1471,Location!$A:$J,7,FALSE)</f>
        <v>Tchéquie</v>
      </c>
      <c r="K1471" s="21" t="str">
        <f>IFERROR(VLOOKUP(J1471,Setup_Team!$B:$C,2,FALSE), "TDB")</f>
        <v>CZE</v>
      </c>
      <c r="L1471" s="21" t="str">
        <f>VLOOKUP($A1471,Location!$A:$J,8,FALSE)</f>
        <v>Mexique</v>
      </c>
      <c r="M1471" s="21" t="str">
        <f>IFERROR(VLOOKUP(L1471,Setup_Team!$B:$C,2,FALSE), "TDB")</f>
        <v>MEX</v>
      </c>
      <c r="N1471" s="21" t="str">
        <f>VLOOKUP($A1471,Location!$A:$J,9,FALSE)</f>
        <v>Monterrey</v>
      </c>
      <c r="O1471" s="21" t="str">
        <f>VLOOKUP($A1471,Location!$A:$J,10,FALSE)</f>
        <v>Estadio BBVA</v>
      </c>
      <c r="P1471" s="27">
        <v>1</v>
      </c>
      <c r="Q1471" s="27">
        <v>2</v>
      </c>
      <c r="R1471" s="27" t="str">
        <f t="shared" si="133"/>
        <v>1-2</v>
      </c>
      <c r="S1471" s="21">
        <v>0</v>
      </c>
      <c r="T1471" s="20">
        <f>VLOOKUP($A1471,Database!$A:$Y,10,FALSE)</f>
        <v>109</v>
      </c>
      <c r="U1471" s="20">
        <f>VLOOKUP($A1471,Database!$A:$Y,11,FALSE)</f>
        <v>99</v>
      </c>
      <c r="V1471" s="20">
        <f>VLOOKUP($A1471,Database!$A:$Y,12,FALSE)</f>
        <v>91</v>
      </c>
      <c r="W1471" s="20" t="str">
        <f>VLOOKUP(A1471,Database!A:M,13,FALSE)</f>
        <v>Terminé</v>
      </c>
      <c r="X1471" s="20">
        <f>VLOOKUP($A1471,Database!$A:$Y,20,FALSE)</f>
        <v>0</v>
      </c>
      <c r="Y1471" s="20">
        <f>VLOOKUP($A1471,Database!$A:$Y,21,FALSE)</f>
        <v>3</v>
      </c>
      <c r="Z1471" s="20">
        <f t="shared" si="132"/>
        <v>0</v>
      </c>
      <c r="AA1471" s="20">
        <f t="shared" si="134"/>
        <v>1</v>
      </c>
      <c r="AB1471" s="20">
        <f t="shared" ca="1" si="135"/>
        <v>91</v>
      </c>
      <c r="AC1471" s="20">
        <f t="shared" ca="1" si="136"/>
        <v>0</v>
      </c>
      <c r="AD1471" s="20" t="str">
        <f ca="1">IF(AC1471=0,"",IF(OR(ISBLANK(P1471),ISBLANK(Q1471)),"",IF(ISBLANK(VLOOKUP(A1471,Database!A:AA,22,FALSE)),"",VLOOKUP(A1471,Database!A:AA,22,FALSE))))</f>
        <v/>
      </c>
      <c r="AE1471" s="20">
        <f ca="1">IFERROR(
   IF(
     OR(ISBLANK(P1471),ISBLANK(Q1471)),
     "",
     IF(
       AND(AB1471&lt;&gt;"",OR(W1471="Terminé",W1471="En cours")),
       VLOOKUP(AD1471,Setup_ScoreExactBonus!A:D,4,FALSE),
       0
     )),
  0)</f>
        <v>0</v>
      </c>
      <c r="AF1471" s="21">
        <f t="shared" ca="1" si="137"/>
        <v>91</v>
      </c>
      <c r="AG1471" s="21">
        <f ca="1">SUMIFS(AF$2:AF1471,D$2:D1471,D1471)</f>
        <v>2167</v>
      </c>
    </row>
    <row r="1472" spans="1:33" hidden="1" x14ac:dyDescent="0.35">
      <c r="A1472" s="21">
        <f>IF(ISBLANK(B1472),"",COUNTIF(B$2:B1472,B1472))-1</f>
        <v>54</v>
      </c>
      <c r="B1472" s="27">
        <v>13</v>
      </c>
      <c r="C1472" s="10">
        <f>VLOOKUP($A1472+IF($A1472=0,1,0),Database!$A:$Y,7,FALSE)</f>
        <v>46198.125</v>
      </c>
      <c r="D1472" s="21" t="str">
        <f>VLOOKUP(Pronostics!$B1472,Setup_MPP!$A:$G,3,FALSE)</f>
        <v>Julien_I</v>
      </c>
      <c r="E1472" s="21" t="str">
        <f>VLOOKUP(Pronostics!$B1472,Setup_MPP!$A:$G,2,FALSE)</f>
        <v>Julien INGE</v>
      </c>
      <c r="F1472" s="21" t="str">
        <f>VLOOKUP($B1472,Setup_MPP!$A:$E,4,FALSE)</f>
        <v>#C1E0EF</v>
      </c>
      <c r="G1472" s="21" t="str">
        <f>VLOOKUP($B1472,Setup_MPP!$A:$E,5,FALSE)</f>
        <v>#4F91B2</v>
      </c>
      <c r="H1472" s="21" t="str">
        <f>IFERROR(IF(AND(A1472&gt;=1,A1472&lt;=104),VLOOKUP($A1472,Location!$A:$J,6,FALSE),IF(A1472=0,"Avant l'ouverture",IF(OR(A1472=105,A1472=106),"Bonus"))),"")</f>
        <v>Tour 3</v>
      </c>
      <c r="I1472" s="21" t="str">
        <f>IF(LEFT(H1472,4)="Tour",VLOOKUP(A1472,Database!$A:$C,3,FALSE),"")</f>
        <v>A</v>
      </c>
      <c r="J1472" s="21" t="str">
        <f>VLOOKUP($A1472,Location!$A:$J,7,FALSE)</f>
        <v>Tchéquie</v>
      </c>
      <c r="K1472" s="21" t="str">
        <f>IFERROR(VLOOKUP(J1472,Setup_Team!$B:$C,2,FALSE), "TDB")</f>
        <v>CZE</v>
      </c>
      <c r="L1472" s="21" t="str">
        <f>VLOOKUP($A1472,Location!$A:$J,8,FALSE)</f>
        <v>Mexique</v>
      </c>
      <c r="M1472" s="21" t="str">
        <f>IFERROR(VLOOKUP(L1472,Setup_Team!$B:$C,2,FALSE), "TDB")</f>
        <v>MEX</v>
      </c>
      <c r="N1472" s="21" t="str">
        <f>VLOOKUP($A1472,Location!$A:$J,9,FALSE)</f>
        <v>Monterrey</v>
      </c>
      <c r="O1472" s="21" t="str">
        <f>VLOOKUP($A1472,Location!$A:$J,10,FALSE)</f>
        <v>Estadio BBVA</v>
      </c>
      <c r="P1472" s="27">
        <v>1</v>
      </c>
      <c r="Q1472" s="27">
        <v>1</v>
      </c>
      <c r="R1472" s="27" t="str">
        <f t="shared" si="133"/>
        <v>1-1</v>
      </c>
      <c r="S1472" s="21">
        <v>0</v>
      </c>
      <c r="T1472" s="20">
        <f>VLOOKUP($A1472,Database!$A:$Y,10,FALSE)</f>
        <v>109</v>
      </c>
      <c r="U1472" s="20">
        <f>VLOOKUP($A1472,Database!$A:$Y,11,FALSE)</f>
        <v>99</v>
      </c>
      <c r="V1472" s="20">
        <f>VLOOKUP($A1472,Database!$A:$Y,12,FALSE)</f>
        <v>91</v>
      </c>
      <c r="W1472" s="20" t="str">
        <f>VLOOKUP(A1472,Database!A:M,13,FALSE)</f>
        <v>Terminé</v>
      </c>
      <c r="X1472" s="20">
        <f>VLOOKUP($A1472,Database!$A:$Y,20,FALSE)</f>
        <v>0</v>
      </c>
      <c r="Y1472" s="20">
        <f>VLOOKUP($A1472,Database!$A:$Y,21,FALSE)</f>
        <v>3</v>
      </c>
      <c r="Z1472" s="20">
        <f t="shared" si="132"/>
        <v>0</v>
      </c>
      <c r="AA1472" s="20">
        <f t="shared" si="134"/>
        <v>0</v>
      </c>
      <c r="AB1472" s="20">
        <f t="shared" ca="1" si="135"/>
        <v>0</v>
      </c>
      <c r="AC1472" s="20">
        <f t="shared" ca="1" si="136"/>
        <v>0</v>
      </c>
      <c r="AD1472" s="20" t="str">
        <f ca="1">IF(AC1472=0,"",IF(OR(ISBLANK(P1472),ISBLANK(Q1472)),"",IF(ISBLANK(VLOOKUP(A1472,Database!A:AA,22,FALSE)),"",VLOOKUP(A1472,Database!A:AA,22,FALSE))))</f>
        <v/>
      </c>
      <c r="AE1472" s="20">
        <f ca="1">IFERROR(
   IF(
     OR(ISBLANK(P1472),ISBLANK(Q1472)),
     "",
     IF(
       AND(AB1472&lt;&gt;"",OR(W1472="Terminé",W1472="En cours")),
       VLOOKUP(AD1472,Setup_ScoreExactBonus!A:D,4,FALSE),
       0
     )),
  0)</f>
        <v>0</v>
      </c>
      <c r="AF1472" s="21">
        <f t="shared" ca="1" si="137"/>
        <v>0</v>
      </c>
      <c r="AG1472" s="21">
        <f ca="1">SUMIFS(AF$2:AF1472,D$2:D1472,D1472)</f>
        <v>2217</v>
      </c>
    </row>
    <row r="1473" spans="1:33" hidden="1" x14ac:dyDescent="0.35">
      <c r="A1473" s="21">
        <f>IF(ISBLANK(B1473),"",COUNTIF(B$2:B1473,B1473))-1</f>
        <v>54</v>
      </c>
      <c r="B1473" s="27">
        <v>14</v>
      </c>
      <c r="C1473" s="10">
        <f>VLOOKUP($A1473+IF($A1473=0,1,0),Database!$A:$Y,7,FALSE)</f>
        <v>46198.125</v>
      </c>
      <c r="D1473" s="21" t="str">
        <f>VLOOKUP(Pronostics!$B1473,Setup_MPP!$A:$G,3,FALSE)</f>
        <v>MarieEYT</v>
      </c>
      <c r="E1473" s="21" t="str">
        <f>VLOOKUP(Pronostics!$B1473,Setup_MPP!$A:$G,2,FALSE)</f>
        <v>Marie EXBRAYAT</v>
      </c>
      <c r="F1473" s="21" t="str">
        <f>VLOOKUP($B1473,Setup_MPP!$A:$E,4,FALSE)</f>
        <v>#FFAFD2</v>
      </c>
      <c r="G1473" s="21" t="str">
        <f>VLOOKUP($B1473,Setup_MPP!$A:$E,5,FALSE)</f>
        <v>#F2589B</v>
      </c>
      <c r="H1473" s="21" t="str">
        <f>IFERROR(IF(AND(A1473&gt;=1,A1473&lt;=104),VLOOKUP($A1473,Location!$A:$J,6,FALSE),IF(A1473=0,"Avant l'ouverture",IF(OR(A1473=105,A1473=106),"Bonus"))),"")</f>
        <v>Tour 3</v>
      </c>
      <c r="I1473" s="21" t="str">
        <f>IF(LEFT(H1473,4)="Tour",VLOOKUP(A1473,Database!$A:$C,3,FALSE),"")</f>
        <v>A</v>
      </c>
      <c r="J1473" s="21" t="str">
        <f>VLOOKUP($A1473,Location!$A:$J,7,FALSE)</f>
        <v>Tchéquie</v>
      </c>
      <c r="K1473" s="21" t="str">
        <f>IFERROR(VLOOKUP(J1473,Setup_Team!$B:$C,2,FALSE), "TDB")</f>
        <v>CZE</v>
      </c>
      <c r="L1473" s="21" t="str">
        <f>VLOOKUP($A1473,Location!$A:$J,8,FALSE)</f>
        <v>Mexique</v>
      </c>
      <c r="M1473" s="21" t="str">
        <f>IFERROR(VLOOKUP(L1473,Setup_Team!$B:$C,2,FALSE), "TDB")</f>
        <v>MEX</v>
      </c>
      <c r="N1473" s="21" t="str">
        <f>VLOOKUP($A1473,Location!$A:$J,9,FALSE)</f>
        <v>Monterrey</v>
      </c>
      <c r="O1473" s="21" t="str">
        <f>VLOOKUP($A1473,Location!$A:$J,10,FALSE)</f>
        <v>Estadio BBVA</v>
      </c>
      <c r="P1473" s="27">
        <v>1</v>
      </c>
      <c r="Q1473" s="27">
        <v>2</v>
      </c>
      <c r="R1473" s="27" t="str">
        <f t="shared" si="133"/>
        <v>1-2</v>
      </c>
      <c r="S1473" s="21">
        <v>0</v>
      </c>
      <c r="T1473" s="20">
        <f>VLOOKUP($A1473,Database!$A:$Y,10,FALSE)</f>
        <v>109</v>
      </c>
      <c r="U1473" s="20">
        <f>VLOOKUP($A1473,Database!$A:$Y,11,FALSE)</f>
        <v>99</v>
      </c>
      <c r="V1473" s="20">
        <f>VLOOKUP($A1473,Database!$A:$Y,12,FALSE)</f>
        <v>91</v>
      </c>
      <c r="W1473" s="20" t="str">
        <f>VLOOKUP(A1473,Database!A:M,13,FALSE)</f>
        <v>Terminé</v>
      </c>
      <c r="X1473" s="20">
        <f>VLOOKUP($A1473,Database!$A:$Y,20,FALSE)</f>
        <v>0</v>
      </c>
      <c r="Y1473" s="20">
        <f>VLOOKUP($A1473,Database!$A:$Y,21,FALSE)</f>
        <v>3</v>
      </c>
      <c r="Z1473" s="20">
        <f t="shared" si="132"/>
        <v>0</v>
      </c>
      <c r="AA1473" s="20">
        <f t="shared" si="134"/>
        <v>1</v>
      </c>
      <c r="AB1473" s="20">
        <f t="shared" ca="1" si="135"/>
        <v>91</v>
      </c>
      <c r="AC1473" s="20">
        <f t="shared" ca="1" si="136"/>
        <v>0</v>
      </c>
      <c r="AD1473" s="20" t="str">
        <f ca="1">IF(AC1473=0,"",IF(OR(ISBLANK(P1473),ISBLANK(Q1473)),"",IF(ISBLANK(VLOOKUP(A1473,Database!A:AA,22,FALSE)),"",VLOOKUP(A1473,Database!A:AA,22,FALSE))))</f>
        <v/>
      </c>
      <c r="AE1473" s="20">
        <f ca="1">IFERROR(
   IF(
     OR(ISBLANK(P1473),ISBLANK(Q1473)),
     "",
     IF(
       AND(AB1473&lt;&gt;"",OR(W1473="Terminé",W1473="En cours")),
       VLOOKUP(AD1473,Setup_ScoreExactBonus!A:D,4,FALSE),
       0
     )),
  0)</f>
        <v>0</v>
      </c>
      <c r="AF1473" s="21">
        <f t="shared" ca="1" si="137"/>
        <v>91</v>
      </c>
      <c r="AG1473" s="21">
        <f ca="1">SUMIFS(AF$2:AF1473,D$2:D1473,D1473)</f>
        <v>2077</v>
      </c>
    </row>
    <row r="1474" spans="1:33" hidden="1" x14ac:dyDescent="0.35">
      <c r="A1474" s="21">
        <f>IF(ISBLANK(B1474),"",COUNTIF(B$2:B1474,B1474))-1</f>
        <v>54</v>
      </c>
      <c r="B1474" s="27">
        <v>15</v>
      </c>
      <c r="C1474" s="10">
        <f>VLOOKUP($A1474+IF($A1474=0,1,0),Database!$A:$Y,7,FALSE)</f>
        <v>46198.125</v>
      </c>
      <c r="D1474" s="21" t="str">
        <f>VLOOKUP(Pronostics!$B1474,Setup_MPP!$A:$G,3,FALSE)</f>
        <v>Amino28</v>
      </c>
      <c r="E1474" s="21" t="str">
        <f>VLOOKUP(Pronostics!$B1474,Setup_MPP!$A:$G,2,FALSE)</f>
        <v>Amine ZARROUKI</v>
      </c>
      <c r="F1474" s="21" t="str">
        <f>VLOOKUP($B1474,Setup_MPP!$A:$E,4,FALSE)</f>
        <v>#FF9898</v>
      </c>
      <c r="G1474" s="21" t="str">
        <f>VLOOKUP($B1474,Setup_MPP!$A:$E,5,FALSE)</f>
        <v>#FF5D5D</v>
      </c>
      <c r="H1474" s="21" t="str">
        <f>IFERROR(IF(AND(A1474&gt;=1,A1474&lt;=104),VLOOKUP($A1474,Location!$A:$J,6,FALSE),IF(A1474=0,"Avant l'ouverture",IF(OR(A1474=105,A1474=106),"Bonus"))),"")</f>
        <v>Tour 3</v>
      </c>
      <c r="I1474" s="21" t="str">
        <f>IF(LEFT(H1474,4)="Tour",VLOOKUP(A1474,Database!$A:$C,3,FALSE),"")</f>
        <v>A</v>
      </c>
      <c r="J1474" s="21" t="str">
        <f>VLOOKUP($A1474,Location!$A:$J,7,FALSE)</f>
        <v>Tchéquie</v>
      </c>
      <c r="K1474" s="21" t="str">
        <f>IFERROR(VLOOKUP(J1474,Setup_Team!$B:$C,2,FALSE), "TDB")</f>
        <v>CZE</v>
      </c>
      <c r="L1474" s="21" t="str">
        <f>VLOOKUP($A1474,Location!$A:$J,8,FALSE)</f>
        <v>Mexique</v>
      </c>
      <c r="M1474" s="21" t="str">
        <f>IFERROR(VLOOKUP(L1474,Setup_Team!$B:$C,2,FALSE), "TDB")</f>
        <v>MEX</v>
      </c>
      <c r="N1474" s="21" t="str">
        <f>VLOOKUP($A1474,Location!$A:$J,9,FALSE)</f>
        <v>Monterrey</v>
      </c>
      <c r="O1474" s="21" t="str">
        <f>VLOOKUP($A1474,Location!$A:$J,10,FALSE)</f>
        <v>Estadio BBVA</v>
      </c>
      <c r="P1474" s="27">
        <v>1</v>
      </c>
      <c r="Q1474" s="27">
        <v>1</v>
      </c>
      <c r="R1474" s="27" t="str">
        <f t="shared" si="133"/>
        <v>1-1</v>
      </c>
      <c r="S1474" s="21">
        <v>0</v>
      </c>
      <c r="T1474" s="20">
        <f>VLOOKUP($A1474,Database!$A:$Y,10,FALSE)</f>
        <v>109</v>
      </c>
      <c r="U1474" s="20">
        <f>VLOOKUP($A1474,Database!$A:$Y,11,FALSE)</f>
        <v>99</v>
      </c>
      <c r="V1474" s="20">
        <f>VLOOKUP($A1474,Database!$A:$Y,12,FALSE)</f>
        <v>91</v>
      </c>
      <c r="W1474" s="20" t="str">
        <f>VLOOKUP(A1474,Database!A:M,13,FALSE)</f>
        <v>Terminé</v>
      </c>
      <c r="X1474" s="20">
        <f>VLOOKUP($A1474,Database!$A:$Y,20,FALSE)</f>
        <v>0</v>
      </c>
      <c r="Y1474" s="20">
        <f>VLOOKUP($A1474,Database!$A:$Y,21,FALSE)</f>
        <v>3</v>
      </c>
      <c r="Z1474" s="20">
        <f t="shared" ref="Z1474:Z1537" si="138">IF(A1474=0,0,IF(W1474="À venir",0,IF(AND(ISBLANK(P1474),ISBLANK(Q1474)),1,0)))</f>
        <v>0</v>
      </c>
      <c r="AA1474" s="20">
        <f t="shared" si="134"/>
        <v>0</v>
      </c>
      <c r="AB1474" s="20">
        <f t="shared" ca="1" si="135"/>
        <v>0</v>
      </c>
      <c r="AC1474" s="20">
        <f t="shared" ca="1" si="136"/>
        <v>0</v>
      </c>
      <c r="AD1474" s="20" t="str">
        <f ca="1">IF(AC1474=0,"",IF(OR(ISBLANK(P1474),ISBLANK(Q1474)),"",IF(ISBLANK(VLOOKUP(A1474,Database!A:AA,22,FALSE)),"",VLOOKUP(A1474,Database!A:AA,22,FALSE))))</f>
        <v/>
      </c>
      <c r="AE1474" s="20">
        <f ca="1">IFERROR(
   IF(
     OR(ISBLANK(P1474),ISBLANK(Q1474)),
     "",
     IF(
       AND(AB1474&lt;&gt;"",OR(W1474="Terminé",W1474="En cours")),
       VLOOKUP(AD1474,Setup_ScoreExactBonus!A:D,4,FALSE),
       0
     )),
  0)</f>
        <v>0</v>
      </c>
      <c r="AF1474" s="21">
        <f t="shared" ca="1" si="137"/>
        <v>0</v>
      </c>
      <c r="AG1474" s="21">
        <f ca="1">SUMIFS(AF$2:AF1474,D$2:D1474,D1474)</f>
        <v>1985</v>
      </c>
    </row>
    <row r="1475" spans="1:33" hidden="1" x14ac:dyDescent="0.35">
      <c r="A1475" s="21">
        <f>IF(ISBLANK(B1475),"",COUNTIF(B$2:B1475,B1475))-1</f>
        <v>54</v>
      </c>
      <c r="B1475" s="27">
        <v>16</v>
      </c>
      <c r="C1475" s="10">
        <f>VLOOKUP($A1475+IF($A1475=0,1,0),Database!$A:$Y,7,FALSE)</f>
        <v>46198.125</v>
      </c>
      <c r="D1475" s="21" t="str">
        <f>VLOOKUP(Pronostics!$B1475,Setup_MPP!$A:$G,3,FALSE)</f>
        <v>RomaLaura</v>
      </c>
      <c r="E1475" s="21" t="str">
        <f>VLOOKUP(Pronostics!$B1475,Setup_MPP!$A:$G,2,FALSE)</f>
        <v>Laura GIULIANO</v>
      </c>
      <c r="F1475" s="21" t="str">
        <f>VLOOKUP($B1475,Setup_MPP!$A:$E,4,FALSE)</f>
        <v>#86A4FE</v>
      </c>
      <c r="G1475" s="21" t="str">
        <f>VLOOKUP($B1475,Setup_MPP!$A:$E,5,FALSE)</f>
        <v>#3769FF</v>
      </c>
      <c r="H1475" s="21" t="str">
        <f>IFERROR(IF(AND(A1475&gt;=1,A1475&lt;=104),VLOOKUP($A1475,Location!$A:$J,6,FALSE),IF(A1475=0,"Avant l'ouverture",IF(OR(A1475=105,A1475=106),"Bonus"))),"")</f>
        <v>Tour 3</v>
      </c>
      <c r="I1475" s="21" t="str">
        <f>IF(LEFT(H1475,4)="Tour",VLOOKUP(A1475,Database!$A:$C,3,FALSE),"")</f>
        <v>A</v>
      </c>
      <c r="J1475" s="21" t="str">
        <f>VLOOKUP($A1475,Location!$A:$J,7,FALSE)</f>
        <v>Tchéquie</v>
      </c>
      <c r="K1475" s="21" t="str">
        <f>IFERROR(VLOOKUP(J1475,Setup_Team!$B:$C,2,FALSE), "TDB")</f>
        <v>CZE</v>
      </c>
      <c r="L1475" s="21" t="str">
        <f>VLOOKUP($A1475,Location!$A:$J,8,FALSE)</f>
        <v>Mexique</v>
      </c>
      <c r="M1475" s="21" t="str">
        <f>IFERROR(VLOOKUP(L1475,Setup_Team!$B:$C,2,FALSE), "TDB")</f>
        <v>MEX</v>
      </c>
      <c r="N1475" s="21" t="str">
        <f>VLOOKUP($A1475,Location!$A:$J,9,FALSE)</f>
        <v>Monterrey</v>
      </c>
      <c r="O1475" s="21" t="str">
        <f>VLOOKUP($A1475,Location!$A:$J,10,FALSE)</f>
        <v>Estadio BBVA</v>
      </c>
      <c r="P1475" s="27">
        <v>2</v>
      </c>
      <c r="Q1475" s="27">
        <v>1</v>
      </c>
      <c r="R1475" s="27" t="str">
        <f t="shared" ref="R1475:R1538" si="139">IF(AND(A1475&gt;0,A1475&lt;=104,W1475="Terminé"),TEXT(P1475,"0")&amp;"-"&amp;TEXT(Q1475,"0"),"")</f>
        <v>2-1</v>
      </c>
      <c r="S1475" s="21">
        <v>0</v>
      </c>
      <c r="T1475" s="20">
        <f>VLOOKUP($A1475,Database!$A:$Y,10,FALSE)</f>
        <v>109</v>
      </c>
      <c r="U1475" s="20">
        <f>VLOOKUP($A1475,Database!$A:$Y,11,FALSE)</f>
        <v>99</v>
      </c>
      <c r="V1475" s="20">
        <f>VLOOKUP($A1475,Database!$A:$Y,12,FALSE)</f>
        <v>91</v>
      </c>
      <c r="W1475" s="20" t="str">
        <f>VLOOKUP(A1475,Database!A:M,13,FALSE)</f>
        <v>Terminé</v>
      </c>
      <c r="X1475" s="20">
        <f>VLOOKUP($A1475,Database!$A:$Y,20,FALSE)</f>
        <v>0</v>
      </c>
      <c r="Y1475" s="20">
        <f>VLOOKUP($A1475,Database!$A:$Y,21,FALSE)</f>
        <v>3</v>
      </c>
      <c r="Z1475" s="20">
        <f t="shared" si="138"/>
        <v>0</v>
      </c>
      <c r="AA1475" s="20">
        <f t="shared" si="134"/>
        <v>0</v>
      </c>
      <c r="AB1475" s="20">
        <f t="shared" ca="1" si="135"/>
        <v>0</v>
      </c>
      <c r="AC1475" s="20">
        <f t="shared" ca="1" si="136"/>
        <v>0</v>
      </c>
      <c r="AD1475" s="20" t="str">
        <f ca="1">IF(AC1475=0,"",IF(OR(ISBLANK(P1475),ISBLANK(Q1475)),"",IF(ISBLANK(VLOOKUP(A1475,Database!A:AA,22,FALSE)),"",VLOOKUP(A1475,Database!A:AA,22,FALSE))))</f>
        <v/>
      </c>
      <c r="AE1475" s="20">
        <f ca="1">IFERROR(
   IF(
     OR(ISBLANK(P1475),ISBLANK(Q1475)),
     "",
     IF(
       AND(AB1475&lt;&gt;"",OR(W1475="Terminé",W1475="En cours")),
       VLOOKUP(AD1475,Setup_ScoreExactBonus!A:D,4,FALSE),
       0
     )),
  0)</f>
        <v>0</v>
      </c>
      <c r="AF1475" s="21">
        <f t="shared" ca="1" si="137"/>
        <v>0</v>
      </c>
      <c r="AG1475" s="21">
        <f ca="1">SUMIFS(AF$2:AF1475,D$2:D1475,D1475)</f>
        <v>1756</v>
      </c>
    </row>
    <row r="1476" spans="1:33" hidden="1" x14ac:dyDescent="0.35">
      <c r="A1476" s="21">
        <f>IF(ISBLANK(B1476),"",COUNTIF(B$2:B1476,B1476))-1</f>
        <v>54</v>
      </c>
      <c r="B1476" s="27">
        <v>17</v>
      </c>
      <c r="C1476" s="10">
        <f>VLOOKUP($A1476+IF($A1476=0,1,0),Database!$A:$Y,7,FALSE)</f>
        <v>46198.125</v>
      </c>
      <c r="D1476" s="21" t="str">
        <f>VLOOKUP(Pronostics!$B1476,Setup_MPP!$A:$G,3,FALSE)</f>
        <v>Julien_cri</v>
      </c>
      <c r="E1476" s="21" t="str">
        <f>VLOOKUP(Pronostics!$B1476,Setup_MPP!$A:$G,2,FALSE)</f>
        <v>Julien CRIMOTEL</v>
      </c>
      <c r="F1476" s="21" t="str">
        <f>VLOOKUP($B1476,Setup_MPP!$A:$E,4,FALSE)</f>
        <v>#FFB0B0</v>
      </c>
      <c r="G1476" s="21" t="str">
        <f>VLOOKUP($B1476,Setup_MPP!$A:$E,5,FALSE)</f>
        <v>#F25757</v>
      </c>
      <c r="H1476" s="21" t="str">
        <f>IFERROR(IF(AND(A1476&gt;=1,A1476&lt;=104),VLOOKUP($A1476,Location!$A:$J,6,FALSE),IF(A1476=0,"Avant l'ouverture",IF(OR(A1476=105,A1476=106),"Bonus"))),"")</f>
        <v>Tour 3</v>
      </c>
      <c r="I1476" s="21" t="str">
        <f>IF(LEFT(H1476,4)="Tour",VLOOKUP(A1476,Database!$A:$C,3,FALSE),"")</f>
        <v>A</v>
      </c>
      <c r="J1476" s="21" t="str">
        <f>VLOOKUP($A1476,Location!$A:$J,7,FALSE)</f>
        <v>Tchéquie</v>
      </c>
      <c r="K1476" s="21" t="str">
        <f>IFERROR(VLOOKUP(J1476,Setup_Team!$B:$C,2,FALSE), "TDB")</f>
        <v>CZE</v>
      </c>
      <c r="L1476" s="21" t="str">
        <f>VLOOKUP($A1476,Location!$A:$J,8,FALSE)</f>
        <v>Mexique</v>
      </c>
      <c r="M1476" s="21" t="str">
        <f>IFERROR(VLOOKUP(L1476,Setup_Team!$B:$C,2,FALSE), "TDB")</f>
        <v>MEX</v>
      </c>
      <c r="N1476" s="21" t="str">
        <f>VLOOKUP($A1476,Location!$A:$J,9,FALSE)</f>
        <v>Monterrey</v>
      </c>
      <c r="O1476" s="21" t="str">
        <f>VLOOKUP($A1476,Location!$A:$J,10,FALSE)</f>
        <v>Estadio BBVA</v>
      </c>
      <c r="P1476" s="27">
        <v>1</v>
      </c>
      <c r="Q1476" s="27">
        <v>1</v>
      </c>
      <c r="R1476" s="27" t="str">
        <f t="shared" si="139"/>
        <v>1-1</v>
      </c>
      <c r="S1476" s="21">
        <v>0</v>
      </c>
      <c r="T1476" s="20">
        <f>VLOOKUP($A1476,Database!$A:$Y,10,FALSE)</f>
        <v>109</v>
      </c>
      <c r="U1476" s="20">
        <f>VLOOKUP($A1476,Database!$A:$Y,11,FALSE)</f>
        <v>99</v>
      </c>
      <c r="V1476" s="20">
        <f>VLOOKUP($A1476,Database!$A:$Y,12,FALSE)</f>
        <v>91</v>
      </c>
      <c r="W1476" s="20" t="str">
        <f>VLOOKUP(A1476,Database!A:M,13,FALSE)</f>
        <v>Terminé</v>
      </c>
      <c r="X1476" s="20">
        <f>VLOOKUP($A1476,Database!$A:$Y,20,FALSE)</f>
        <v>0</v>
      </c>
      <c r="Y1476" s="20">
        <f>VLOOKUP($A1476,Database!$A:$Y,21,FALSE)</f>
        <v>3</v>
      </c>
      <c r="Z1476" s="20">
        <f t="shared" si="138"/>
        <v>0</v>
      </c>
      <c r="AA1476" s="20">
        <f t="shared" si="134"/>
        <v>0</v>
      </c>
      <c r="AB1476" s="20">
        <f t="shared" ca="1" si="135"/>
        <v>0</v>
      </c>
      <c r="AC1476" s="20">
        <f t="shared" ca="1" si="136"/>
        <v>0</v>
      </c>
      <c r="AD1476" s="20" t="str">
        <f ca="1">IF(AC1476=0,"",IF(OR(ISBLANK(P1476),ISBLANK(Q1476)),"",IF(ISBLANK(VLOOKUP(A1476,Database!A:AA,22,FALSE)),"",VLOOKUP(A1476,Database!A:AA,22,FALSE))))</f>
        <v/>
      </c>
      <c r="AE1476" s="20">
        <f ca="1">IFERROR(
   IF(
     OR(ISBLANK(P1476),ISBLANK(Q1476)),
     "",
     IF(
       AND(AB1476&lt;&gt;"",OR(W1476="Terminé",W1476="En cours")),
       VLOOKUP(AD1476,Setup_ScoreExactBonus!A:D,4,FALSE),
       0
     )),
  0)</f>
        <v>0</v>
      </c>
      <c r="AF1476" s="21">
        <f t="shared" ca="1" si="137"/>
        <v>0</v>
      </c>
      <c r="AG1476" s="21">
        <f ca="1">SUMIFS(AF$2:AF1476,D$2:D1476,D1476)</f>
        <v>1749</v>
      </c>
    </row>
    <row r="1477" spans="1:33" hidden="1" x14ac:dyDescent="0.35">
      <c r="A1477" s="21">
        <f>IF(ISBLANK(B1477),"",COUNTIF(B$2:B1477,B1477))-1</f>
        <v>54</v>
      </c>
      <c r="B1477" s="27">
        <v>18</v>
      </c>
      <c r="C1477" s="10">
        <f>VLOOKUP($A1477+IF($A1477=0,1,0),Database!$A:$Y,7,FALSE)</f>
        <v>46198.125</v>
      </c>
      <c r="D1477" s="21" t="str">
        <f>VLOOKUP(Pronostics!$B1477,Setup_MPP!$A:$G,3,FALSE)</f>
        <v>Cartone</v>
      </c>
      <c r="E1477" s="21" t="str">
        <f>VLOOKUP(Pronostics!$B1477,Setup_MPP!$A:$G,2,FALSE)</f>
        <v>Quentin CARTON</v>
      </c>
      <c r="F1477" s="21" t="str">
        <f>VLOOKUP($B1477,Setup_MPP!$A:$E,4,FALSE)</f>
        <v>#F0BC42</v>
      </c>
      <c r="G1477" s="21" t="str">
        <f>VLOOKUP($B1477,Setup_MPP!$A:$E,5,FALSE)</f>
        <v>#8E1F2F</v>
      </c>
      <c r="H1477" s="21" t="str">
        <f>IFERROR(IF(AND(A1477&gt;=1,A1477&lt;=104),VLOOKUP($A1477,Location!$A:$J,6,FALSE),IF(A1477=0,"Avant l'ouverture",IF(OR(A1477=105,A1477=106),"Bonus"))),"")</f>
        <v>Tour 3</v>
      </c>
      <c r="I1477" s="21" t="str">
        <f>IF(LEFT(H1477,4)="Tour",VLOOKUP(A1477,Database!$A:$C,3,FALSE),"")</f>
        <v>A</v>
      </c>
      <c r="J1477" s="21" t="str">
        <f>VLOOKUP($A1477,Location!$A:$J,7,FALSE)</f>
        <v>Tchéquie</v>
      </c>
      <c r="K1477" s="21" t="str">
        <f>IFERROR(VLOOKUP(J1477,Setup_Team!$B:$C,2,FALSE), "TDB")</f>
        <v>CZE</v>
      </c>
      <c r="L1477" s="21" t="str">
        <f>VLOOKUP($A1477,Location!$A:$J,8,FALSE)</f>
        <v>Mexique</v>
      </c>
      <c r="M1477" s="21" t="str">
        <f>IFERROR(VLOOKUP(L1477,Setup_Team!$B:$C,2,FALSE), "TDB")</f>
        <v>MEX</v>
      </c>
      <c r="N1477" s="21" t="str">
        <f>VLOOKUP($A1477,Location!$A:$J,9,FALSE)</f>
        <v>Monterrey</v>
      </c>
      <c r="O1477" s="21" t="str">
        <f>VLOOKUP($A1477,Location!$A:$J,10,FALSE)</f>
        <v>Estadio BBVA</v>
      </c>
      <c r="P1477" s="27">
        <v>0</v>
      </c>
      <c r="Q1477" s="27">
        <v>2</v>
      </c>
      <c r="R1477" s="27" t="str">
        <f t="shared" si="139"/>
        <v>0-2</v>
      </c>
      <c r="S1477" s="21">
        <v>0</v>
      </c>
      <c r="T1477" s="20">
        <f>VLOOKUP($A1477,Database!$A:$Y,10,FALSE)</f>
        <v>109</v>
      </c>
      <c r="U1477" s="20">
        <f>VLOOKUP($A1477,Database!$A:$Y,11,FALSE)</f>
        <v>99</v>
      </c>
      <c r="V1477" s="20">
        <f>VLOOKUP($A1477,Database!$A:$Y,12,FALSE)</f>
        <v>91</v>
      </c>
      <c r="W1477" s="20" t="str">
        <f>VLOOKUP(A1477,Database!A:M,13,FALSE)</f>
        <v>Terminé</v>
      </c>
      <c r="X1477" s="20">
        <f>VLOOKUP($A1477,Database!$A:$Y,20,FALSE)</f>
        <v>0</v>
      </c>
      <c r="Y1477" s="20">
        <f>VLOOKUP($A1477,Database!$A:$Y,21,FALSE)</f>
        <v>3</v>
      </c>
      <c r="Z1477" s="20">
        <f t="shared" si="138"/>
        <v>0</v>
      </c>
      <c r="AA1477" s="20">
        <f t="shared" si="134"/>
        <v>1</v>
      </c>
      <c r="AB1477" s="20">
        <f t="shared" ca="1" si="135"/>
        <v>91</v>
      </c>
      <c r="AC1477" s="20">
        <f t="shared" ca="1" si="136"/>
        <v>0</v>
      </c>
      <c r="AD1477" s="20" t="str">
        <f ca="1">IF(AC1477=0,"",IF(OR(ISBLANK(P1477),ISBLANK(Q1477)),"",IF(ISBLANK(VLOOKUP(A1477,Database!A:AA,22,FALSE)),"",VLOOKUP(A1477,Database!A:AA,22,FALSE))))</f>
        <v/>
      </c>
      <c r="AE1477" s="20">
        <f ca="1">IFERROR(
   IF(
     OR(ISBLANK(P1477),ISBLANK(Q1477)),
     "",
     IF(
       AND(AB1477&lt;&gt;"",OR(W1477="Terminé",W1477="En cours")),
       VLOOKUP(AD1477,Setup_ScoreExactBonus!A:D,4,FALSE),
       0
     )),
  0)</f>
        <v>0</v>
      </c>
      <c r="AF1477" s="21">
        <f t="shared" ca="1" si="137"/>
        <v>91</v>
      </c>
      <c r="AG1477" s="21">
        <f ca="1">SUMIFS(AF$2:AF1477,D$2:D1477,D1477)</f>
        <v>2030</v>
      </c>
    </row>
    <row r="1478" spans="1:33" hidden="1" x14ac:dyDescent="0.35">
      <c r="A1478" s="21">
        <f>IF(ISBLANK(B1478),"",COUNTIF(B$2:B1478,B1478))-1</f>
        <v>54</v>
      </c>
      <c r="B1478" s="27">
        <v>19</v>
      </c>
      <c r="C1478" s="10">
        <f>VLOOKUP($A1478+IF($A1478=0,1,0),Database!$A:$Y,7,FALSE)</f>
        <v>46198.125</v>
      </c>
      <c r="D1478" s="21" t="str">
        <f>VLOOKUP(Pronostics!$B1478,Setup_MPP!$A:$G,3,FALSE)</f>
        <v>YramVi</v>
      </c>
      <c r="E1478" s="21" t="str">
        <f>VLOOKUP(Pronostics!$B1478,Setup_MPP!$A:$G,2,FALSE)</f>
        <v>Eyram TETSHIE</v>
      </c>
      <c r="F1478" s="21" t="str">
        <f>VLOOKUP($B1478,Setup_MPP!$A:$E,4,FALSE)</f>
        <v>#E8B28F</v>
      </c>
      <c r="G1478" s="21" t="str">
        <f>VLOOKUP($B1478,Setup_MPP!$A:$E,5,FALSE)</f>
        <v>#E65568</v>
      </c>
      <c r="H1478" s="21" t="str">
        <f>IFERROR(IF(AND(A1478&gt;=1,A1478&lt;=104),VLOOKUP($A1478,Location!$A:$J,6,FALSE),IF(A1478=0,"Avant l'ouverture",IF(OR(A1478=105,A1478=106),"Bonus"))),"")</f>
        <v>Tour 3</v>
      </c>
      <c r="I1478" s="21" t="str">
        <f>IF(LEFT(H1478,4)="Tour",VLOOKUP(A1478,Database!$A:$C,3,FALSE),"")</f>
        <v>A</v>
      </c>
      <c r="J1478" s="21" t="str">
        <f>VLOOKUP($A1478,Location!$A:$J,7,FALSE)</f>
        <v>Tchéquie</v>
      </c>
      <c r="K1478" s="21" t="str">
        <f>IFERROR(VLOOKUP(J1478,Setup_Team!$B:$C,2,FALSE), "TDB")</f>
        <v>CZE</v>
      </c>
      <c r="L1478" s="21" t="str">
        <f>VLOOKUP($A1478,Location!$A:$J,8,FALSE)</f>
        <v>Mexique</v>
      </c>
      <c r="M1478" s="21" t="str">
        <f>IFERROR(VLOOKUP(L1478,Setup_Team!$B:$C,2,FALSE), "TDB")</f>
        <v>MEX</v>
      </c>
      <c r="N1478" s="21" t="str">
        <f>VLOOKUP($A1478,Location!$A:$J,9,FALSE)</f>
        <v>Monterrey</v>
      </c>
      <c r="O1478" s="21" t="str">
        <f>VLOOKUP($A1478,Location!$A:$J,10,FALSE)</f>
        <v>Estadio BBVA</v>
      </c>
      <c r="P1478" s="27">
        <v>0</v>
      </c>
      <c r="Q1478" s="27">
        <v>1</v>
      </c>
      <c r="R1478" s="27" t="str">
        <f t="shared" si="139"/>
        <v>0-1</v>
      </c>
      <c r="S1478" s="21">
        <v>0</v>
      </c>
      <c r="T1478" s="20">
        <f>VLOOKUP($A1478,Database!$A:$Y,10,FALSE)</f>
        <v>109</v>
      </c>
      <c r="U1478" s="20">
        <f>VLOOKUP($A1478,Database!$A:$Y,11,FALSE)</f>
        <v>99</v>
      </c>
      <c r="V1478" s="20">
        <f>VLOOKUP($A1478,Database!$A:$Y,12,FALSE)</f>
        <v>91</v>
      </c>
      <c r="W1478" s="20" t="str">
        <f>VLOOKUP(A1478,Database!A:M,13,FALSE)</f>
        <v>Terminé</v>
      </c>
      <c r="X1478" s="20">
        <f>VLOOKUP($A1478,Database!$A:$Y,20,FALSE)</f>
        <v>0</v>
      </c>
      <c r="Y1478" s="20">
        <f>VLOOKUP($A1478,Database!$A:$Y,21,FALSE)</f>
        <v>3</v>
      </c>
      <c r="Z1478" s="20">
        <f t="shared" si="138"/>
        <v>0</v>
      </c>
      <c r="AA1478" s="20">
        <f t="shared" si="134"/>
        <v>1</v>
      </c>
      <c r="AB1478" s="20">
        <f t="shared" ca="1" si="135"/>
        <v>91</v>
      </c>
      <c r="AC1478" s="20">
        <f t="shared" ca="1" si="136"/>
        <v>0</v>
      </c>
      <c r="AD1478" s="20" t="str">
        <f ca="1">IF(AC1478=0,"",IF(OR(ISBLANK(P1478),ISBLANK(Q1478)),"",IF(ISBLANK(VLOOKUP(A1478,Database!A:AA,22,FALSE)),"",VLOOKUP(A1478,Database!A:AA,22,FALSE))))</f>
        <v/>
      </c>
      <c r="AE1478" s="20">
        <f ca="1">IFERROR(
   IF(
     OR(ISBLANK(P1478),ISBLANK(Q1478)),
     "",
     IF(
       AND(AB1478&lt;&gt;"",OR(W1478="Terminé",W1478="En cours")),
       VLOOKUP(AD1478,Setup_ScoreExactBonus!A:D,4,FALSE),
       0
     )),
  0)</f>
        <v>0</v>
      </c>
      <c r="AF1478" s="21">
        <f t="shared" ca="1" si="137"/>
        <v>91</v>
      </c>
      <c r="AG1478" s="21">
        <f ca="1">SUMIFS(AF$2:AF1478,D$2:D1478,D1478)</f>
        <v>1842</v>
      </c>
    </row>
    <row r="1479" spans="1:33" hidden="1" x14ac:dyDescent="0.35">
      <c r="A1479" s="21">
        <f>IF(ISBLANK(B1479),"",COUNTIF(B$2:B1479,B1479))-1</f>
        <v>54</v>
      </c>
      <c r="B1479" s="27">
        <v>20</v>
      </c>
      <c r="C1479" s="10">
        <f>VLOOKUP($A1479+IF($A1479=0,1,0),Database!$A:$Y,7,FALSE)</f>
        <v>46198.125</v>
      </c>
      <c r="D1479" s="21" t="str">
        <f>VLOOKUP(Pronostics!$B1479,Setup_MPP!$A:$G,3,FALSE)</f>
        <v>Anis_MaFihache</v>
      </c>
      <c r="E1479" s="21" t="str">
        <f>VLOOKUP(Pronostics!$B1479,Setup_MPP!$A:$G,2,FALSE)</f>
        <v>Anis LEBIK</v>
      </c>
      <c r="F1479" s="21" t="str">
        <f>VLOOKUP($B1479,Setup_MPP!$A:$E,4,FALSE)</f>
        <v>#60DC8C</v>
      </c>
      <c r="G1479" s="21" t="str">
        <f>VLOOKUP($B1479,Setup_MPP!$A:$E,5,FALSE)</f>
        <v>#22A34F</v>
      </c>
      <c r="H1479" s="21" t="str">
        <f>IFERROR(IF(AND(A1479&gt;=1,A1479&lt;=104),VLOOKUP($A1479,Location!$A:$J,6,FALSE),IF(A1479=0,"Avant l'ouverture",IF(OR(A1479=105,A1479=106),"Bonus"))),"")</f>
        <v>Tour 3</v>
      </c>
      <c r="I1479" s="21" t="str">
        <f>IF(LEFT(H1479,4)="Tour",VLOOKUP(A1479,Database!$A:$C,3,FALSE),"")</f>
        <v>A</v>
      </c>
      <c r="J1479" s="21" t="str">
        <f>VLOOKUP($A1479,Location!$A:$J,7,FALSE)</f>
        <v>Tchéquie</v>
      </c>
      <c r="K1479" s="21" t="str">
        <f>IFERROR(VLOOKUP(J1479,Setup_Team!$B:$C,2,FALSE), "TDB")</f>
        <v>CZE</v>
      </c>
      <c r="L1479" s="21" t="str">
        <f>VLOOKUP($A1479,Location!$A:$J,8,FALSE)</f>
        <v>Mexique</v>
      </c>
      <c r="M1479" s="21" t="str">
        <f>IFERROR(VLOOKUP(L1479,Setup_Team!$B:$C,2,FALSE), "TDB")</f>
        <v>MEX</v>
      </c>
      <c r="N1479" s="21" t="str">
        <f>VLOOKUP($A1479,Location!$A:$J,9,FALSE)</f>
        <v>Monterrey</v>
      </c>
      <c r="O1479" s="21" t="str">
        <f>VLOOKUP($A1479,Location!$A:$J,10,FALSE)</f>
        <v>Estadio BBVA</v>
      </c>
      <c r="P1479" s="27">
        <v>1</v>
      </c>
      <c r="Q1479" s="27">
        <v>2</v>
      </c>
      <c r="R1479" s="27" t="str">
        <f t="shared" si="139"/>
        <v>1-2</v>
      </c>
      <c r="S1479" s="21">
        <v>0</v>
      </c>
      <c r="T1479" s="20">
        <f>VLOOKUP($A1479,Database!$A:$Y,10,FALSE)</f>
        <v>109</v>
      </c>
      <c r="U1479" s="20">
        <f>VLOOKUP($A1479,Database!$A:$Y,11,FALSE)</f>
        <v>99</v>
      </c>
      <c r="V1479" s="20">
        <f>VLOOKUP($A1479,Database!$A:$Y,12,FALSE)</f>
        <v>91</v>
      </c>
      <c r="W1479" s="20" t="str">
        <f>VLOOKUP(A1479,Database!A:M,13,FALSE)</f>
        <v>Terminé</v>
      </c>
      <c r="X1479" s="20">
        <f>VLOOKUP($A1479,Database!$A:$Y,20,FALSE)</f>
        <v>0</v>
      </c>
      <c r="Y1479" s="20">
        <f>VLOOKUP($A1479,Database!$A:$Y,21,FALSE)</f>
        <v>3</v>
      </c>
      <c r="Z1479" s="20">
        <f t="shared" si="138"/>
        <v>0</v>
      </c>
      <c r="AA1479" s="20">
        <f t="shared" si="134"/>
        <v>1</v>
      </c>
      <c r="AB1479" s="20">
        <f t="shared" ca="1" si="135"/>
        <v>91</v>
      </c>
      <c r="AC1479" s="20">
        <f t="shared" ca="1" si="136"/>
        <v>0</v>
      </c>
      <c r="AD1479" s="20" t="str">
        <f ca="1">IF(AC1479=0,"",IF(OR(ISBLANK(P1479),ISBLANK(Q1479)),"",IF(ISBLANK(VLOOKUP(A1479,Database!A:AA,22,FALSE)),"",VLOOKUP(A1479,Database!A:AA,22,FALSE))))</f>
        <v/>
      </c>
      <c r="AE1479" s="20">
        <f ca="1">IFERROR(
   IF(
     OR(ISBLANK(P1479),ISBLANK(Q1479)),
     "",
     IF(
       AND(AB1479&lt;&gt;"",OR(W1479="Terminé",W1479="En cours")),
       VLOOKUP(AD1479,Setup_ScoreExactBonus!A:D,4,FALSE),
       0
     )),
  0)</f>
        <v>0</v>
      </c>
      <c r="AF1479" s="21">
        <f t="shared" ca="1" si="137"/>
        <v>91</v>
      </c>
      <c r="AG1479" s="21">
        <f ca="1">SUMIFS(AF$2:AF1479,D$2:D1479,D1479)</f>
        <v>2132</v>
      </c>
    </row>
    <row r="1480" spans="1:33" hidden="1" x14ac:dyDescent="0.35">
      <c r="A1480" s="21">
        <f>IF(ISBLANK(B1480),"",COUNTIF(B$2:B1480,B1480))-1</f>
        <v>54</v>
      </c>
      <c r="B1480" s="27">
        <v>21</v>
      </c>
      <c r="C1480" s="10">
        <f>VLOOKUP($A1480+IF($A1480=0,1,0),Database!$A:$Y,7,FALSE)</f>
        <v>46198.125</v>
      </c>
      <c r="D1480" s="21" t="str">
        <f>VLOOKUP(Pronostics!$B1480,Setup_MPP!$A:$G,3,FALSE)</f>
        <v>JUJULABOSS13</v>
      </c>
      <c r="E1480" s="21" t="str">
        <f>VLOOKUP(Pronostics!$B1480,Setup_MPP!$A:$G,2,FALSE)</f>
        <v>Julia BOUANAN</v>
      </c>
      <c r="F1480" s="21" t="str">
        <f>VLOOKUP($B1480,Setup_MPP!$A:$E,4,FALSE)</f>
        <v>#2FAEE0</v>
      </c>
      <c r="G1480" s="21" t="str">
        <f>VLOOKUP($B1480,Setup_MPP!$A:$E,5,FALSE)</f>
        <v>#BEA064</v>
      </c>
      <c r="H1480" s="21" t="str">
        <f>IFERROR(IF(AND(A1480&gt;=1,A1480&lt;=104),VLOOKUP($A1480,Location!$A:$J,6,FALSE),IF(A1480=0,"Avant l'ouverture",IF(OR(A1480=105,A1480=106),"Bonus"))),"")</f>
        <v>Tour 3</v>
      </c>
      <c r="I1480" s="21" t="str">
        <f>IF(LEFT(H1480,4)="Tour",VLOOKUP(A1480,Database!$A:$C,3,FALSE),"")</f>
        <v>A</v>
      </c>
      <c r="J1480" s="21" t="str">
        <f>VLOOKUP($A1480,Location!$A:$J,7,FALSE)</f>
        <v>Tchéquie</v>
      </c>
      <c r="K1480" s="21" t="str">
        <f>IFERROR(VLOOKUP(J1480,Setup_Team!$B:$C,2,FALSE), "TDB")</f>
        <v>CZE</v>
      </c>
      <c r="L1480" s="21" t="str">
        <f>VLOOKUP($A1480,Location!$A:$J,8,FALSE)</f>
        <v>Mexique</v>
      </c>
      <c r="M1480" s="21" t="str">
        <f>IFERROR(VLOOKUP(L1480,Setup_Team!$B:$C,2,FALSE), "TDB")</f>
        <v>MEX</v>
      </c>
      <c r="N1480" s="21" t="str">
        <f>VLOOKUP($A1480,Location!$A:$J,9,FALSE)</f>
        <v>Monterrey</v>
      </c>
      <c r="O1480" s="21" t="str">
        <f>VLOOKUP($A1480,Location!$A:$J,10,FALSE)</f>
        <v>Estadio BBVA</v>
      </c>
      <c r="P1480" s="27"/>
      <c r="Q1480" s="27"/>
      <c r="R1480" s="27" t="str">
        <f t="shared" si="139"/>
        <v>0-0</v>
      </c>
      <c r="S1480" s="21">
        <v>0</v>
      </c>
      <c r="T1480" s="20">
        <f>VLOOKUP($A1480,Database!$A:$Y,10,FALSE)</f>
        <v>109</v>
      </c>
      <c r="U1480" s="20">
        <f>VLOOKUP($A1480,Database!$A:$Y,11,FALSE)</f>
        <v>99</v>
      </c>
      <c r="V1480" s="20">
        <f>VLOOKUP($A1480,Database!$A:$Y,12,FALSE)</f>
        <v>91</v>
      </c>
      <c r="W1480" s="20" t="str">
        <f>VLOOKUP(A1480,Database!A:M,13,FALSE)</f>
        <v>Terminé</v>
      </c>
      <c r="X1480" s="20">
        <f>VLOOKUP($A1480,Database!$A:$Y,20,FALSE)</f>
        <v>0</v>
      </c>
      <c r="Y1480" s="20">
        <f>VLOOKUP($A1480,Database!$A:$Y,21,FALSE)</f>
        <v>3</v>
      </c>
      <c r="Z1480" s="20">
        <f t="shared" si="138"/>
        <v>1</v>
      </c>
      <c r="AA1480" s="20" t="str">
        <f t="shared" si="134"/>
        <v/>
      </c>
      <c r="AB1480" s="20">
        <f t="shared" ca="1" si="135"/>
        <v>0</v>
      </c>
      <c r="AC1480" s="20">
        <f t="shared" ca="1" si="136"/>
        <v>0</v>
      </c>
      <c r="AD1480" s="20" t="str">
        <f ca="1">IF(AC1480=0,"",IF(OR(ISBLANK(P1480),ISBLANK(Q1480)),"",IF(ISBLANK(VLOOKUP(A1480,Database!A:AA,22,FALSE)),"",VLOOKUP(A1480,Database!A:AA,22,FALSE))))</f>
        <v/>
      </c>
      <c r="AE1480" s="20" t="str">
        <f>IFERROR(
   IF(
     OR(ISBLANK(P1480),ISBLANK(Q1480)),
     "",
     IF(
       AND(AB1480&lt;&gt;"",OR(W1480="Terminé",W1480="En cours")),
       VLOOKUP(AD1480,Setup_ScoreExactBonus!A:D,4,FALSE),
       0
     )),
  0)</f>
        <v/>
      </c>
      <c r="AF1480" s="21">
        <f t="shared" si="137"/>
        <v>0</v>
      </c>
      <c r="AG1480" s="21">
        <f ca="1">SUMIFS(AF$2:AF1480,D$2:D1480,D1480)</f>
        <v>1665</v>
      </c>
    </row>
    <row r="1481" spans="1:33" hidden="1" x14ac:dyDescent="0.35">
      <c r="A1481" s="21">
        <f>IF(ISBLANK(B1481),"",COUNTIF(B$2:B1481,B1481))-1</f>
        <v>54</v>
      </c>
      <c r="B1481" s="27">
        <v>22</v>
      </c>
      <c r="C1481" s="10">
        <f>VLOOKUP($A1481+IF($A1481=0,1,0),Database!$A:$Y,7,FALSE)</f>
        <v>46198.125</v>
      </c>
      <c r="D1481" s="21" t="str">
        <f>VLOOKUP(Pronostics!$B1481,Setup_MPP!$A:$G,3,FALSE)</f>
        <v>Jujumsrd</v>
      </c>
      <c r="E1481" s="21" t="str">
        <f>VLOOKUP(Pronostics!$B1481,Setup_MPP!$A:$G,2,FALSE)</f>
        <v>Julie Mansard</v>
      </c>
      <c r="F1481" s="21" t="str">
        <f>VLOOKUP($B1481,Setup_MPP!$A:$E,4,FALSE)</f>
        <v>#41DEF0</v>
      </c>
      <c r="G1481" s="21" t="str">
        <f>VLOOKUP($B1481,Setup_MPP!$A:$E,5,FALSE)</f>
        <v>#0BA6B7</v>
      </c>
      <c r="H1481" s="21" t="str">
        <f>IFERROR(IF(AND(A1481&gt;=1,A1481&lt;=104),VLOOKUP($A1481,Location!$A:$J,6,FALSE),IF(A1481=0,"Avant l'ouverture",IF(OR(A1481=105,A1481=106),"Bonus"))),"")</f>
        <v>Tour 3</v>
      </c>
      <c r="I1481" s="21" t="str">
        <f>IF(LEFT(H1481,4)="Tour",VLOOKUP(A1481,Database!$A:$C,3,FALSE),"")</f>
        <v>A</v>
      </c>
      <c r="J1481" s="21" t="str">
        <f>VLOOKUP($A1481,Location!$A:$J,7,FALSE)</f>
        <v>Tchéquie</v>
      </c>
      <c r="K1481" s="21" t="str">
        <f>IFERROR(VLOOKUP(J1481,Setup_Team!$B:$C,2,FALSE), "TDB")</f>
        <v>CZE</v>
      </c>
      <c r="L1481" s="21" t="str">
        <f>VLOOKUP($A1481,Location!$A:$J,8,FALSE)</f>
        <v>Mexique</v>
      </c>
      <c r="M1481" s="21" t="str">
        <f>IFERROR(VLOOKUP(L1481,Setup_Team!$B:$C,2,FALSE), "TDB")</f>
        <v>MEX</v>
      </c>
      <c r="N1481" s="21" t="str">
        <f>VLOOKUP($A1481,Location!$A:$J,9,FALSE)</f>
        <v>Monterrey</v>
      </c>
      <c r="O1481" s="21" t="str">
        <f>VLOOKUP($A1481,Location!$A:$J,10,FALSE)</f>
        <v>Estadio BBVA</v>
      </c>
      <c r="P1481" s="27">
        <v>1</v>
      </c>
      <c r="Q1481" s="27">
        <v>1</v>
      </c>
      <c r="R1481" s="27" t="str">
        <f t="shared" si="139"/>
        <v>1-1</v>
      </c>
      <c r="S1481" s="21">
        <v>0</v>
      </c>
      <c r="T1481" s="20">
        <f>VLOOKUP($A1481,Database!$A:$Y,10,FALSE)</f>
        <v>109</v>
      </c>
      <c r="U1481" s="20">
        <f>VLOOKUP($A1481,Database!$A:$Y,11,FALSE)</f>
        <v>99</v>
      </c>
      <c r="V1481" s="20">
        <f>VLOOKUP($A1481,Database!$A:$Y,12,FALSE)</f>
        <v>91</v>
      </c>
      <c r="W1481" s="20" t="str">
        <f>VLOOKUP(A1481,Database!A:M,13,FALSE)</f>
        <v>Terminé</v>
      </c>
      <c r="X1481" s="20">
        <f>VLOOKUP($A1481,Database!$A:$Y,20,FALSE)</f>
        <v>0</v>
      </c>
      <c r="Y1481" s="20">
        <f>VLOOKUP($A1481,Database!$A:$Y,21,FALSE)</f>
        <v>3</v>
      </c>
      <c r="Z1481" s="20">
        <f t="shared" si="138"/>
        <v>0</v>
      </c>
      <c r="AA1481" s="20">
        <f t="shared" si="134"/>
        <v>0</v>
      </c>
      <c r="AB1481" s="20">
        <f t="shared" ca="1" si="135"/>
        <v>0</v>
      </c>
      <c r="AC1481" s="20">
        <f t="shared" ca="1" si="136"/>
        <v>0</v>
      </c>
      <c r="AD1481" s="20" t="str">
        <f ca="1">IF(AC1481=0,"",IF(OR(ISBLANK(P1481),ISBLANK(Q1481)),"",IF(ISBLANK(VLOOKUP(A1481,Database!A:AA,22,FALSE)),"",VLOOKUP(A1481,Database!A:AA,22,FALSE))))</f>
        <v/>
      </c>
      <c r="AE1481" s="20">
        <f ca="1">IFERROR(
   IF(
     OR(ISBLANK(P1481),ISBLANK(Q1481)),
     "",
     IF(
       AND(AB1481&lt;&gt;"",OR(W1481="Terminé",W1481="En cours")),
       VLOOKUP(AD1481,Setup_ScoreExactBonus!A:D,4,FALSE),
       0
     )),
  0)</f>
        <v>0</v>
      </c>
      <c r="AF1481" s="21">
        <f t="shared" ca="1" si="137"/>
        <v>0</v>
      </c>
      <c r="AG1481" s="21">
        <f ca="1">SUMIFS(AF$2:AF1481,D$2:D1481,D1481)</f>
        <v>1523</v>
      </c>
    </row>
    <row r="1482" spans="1:33" hidden="1" x14ac:dyDescent="0.35">
      <c r="A1482" s="21">
        <f>IF(ISBLANK(B1482),"",COUNTIF(B$2:B1482,B1482))-1</f>
        <v>54</v>
      </c>
      <c r="B1482" s="27">
        <v>23</v>
      </c>
      <c r="C1482" s="10">
        <f>VLOOKUP($A1482+IF($A1482=0,1,0),Database!$A:$Y,7,FALSE)</f>
        <v>46198.125</v>
      </c>
      <c r="D1482" s="21" t="str">
        <f>VLOOKUP(Pronostics!$B1482,Setup_MPP!$A:$G,3,FALSE)</f>
        <v>DJUDJUPRONO</v>
      </c>
      <c r="E1482" s="21" t="str">
        <f>VLOOKUP(Pronostics!$B1482,Setup_MPP!$A:$G,2,FALSE)</f>
        <v>Juliette</v>
      </c>
      <c r="F1482" s="21" t="str">
        <f>VLOOKUP($B1482,Setup_MPP!$A:$E,4,FALSE)</f>
        <v>#F2A2A2</v>
      </c>
      <c r="G1482" s="21" t="str">
        <f>VLOOKUP($B1482,Setup_MPP!$A:$E,5,FALSE)</f>
        <v>#C25D5D</v>
      </c>
      <c r="H1482" s="21" t="str">
        <f>IFERROR(IF(AND(A1482&gt;=1,A1482&lt;=104),VLOOKUP($A1482,Location!$A:$J,6,FALSE),IF(A1482=0,"Avant l'ouverture",IF(OR(A1482=105,A1482=106),"Bonus"))),"")</f>
        <v>Tour 3</v>
      </c>
      <c r="I1482" s="21" t="str">
        <f>IF(LEFT(H1482,4)="Tour",VLOOKUP(A1482,Database!$A:$C,3,FALSE),"")</f>
        <v>A</v>
      </c>
      <c r="J1482" s="21" t="str">
        <f>VLOOKUP($A1482,Location!$A:$J,7,FALSE)</f>
        <v>Tchéquie</v>
      </c>
      <c r="K1482" s="21" t="str">
        <f>IFERROR(VLOOKUP(J1482,Setup_Team!$B:$C,2,FALSE), "TDB")</f>
        <v>CZE</v>
      </c>
      <c r="L1482" s="21" t="str">
        <f>VLOOKUP($A1482,Location!$A:$J,8,FALSE)</f>
        <v>Mexique</v>
      </c>
      <c r="M1482" s="21" t="str">
        <f>IFERROR(VLOOKUP(L1482,Setup_Team!$B:$C,2,FALSE), "TDB")</f>
        <v>MEX</v>
      </c>
      <c r="N1482" s="21" t="str">
        <f>VLOOKUP($A1482,Location!$A:$J,9,FALSE)</f>
        <v>Monterrey</v>
      </c>
      <c r="O1482" s="21" t="str">
        <f>VLOOKUP($A1482,Location!$A:$J,10,FALSE)</f>
        <v>Estadio BBVA</v>
      </c>
      <c r="P1482" s="27">
        <v>1</v>
      </c>
      <c r="Q1482" s="27">
        <v>2</v>
      </c>
      <c r="R1482" s="27" t="str">
        <f t="shared" si="139"/>
        <v>1-2</v>
      </c>
      <c r="S1482" s="21">
        <v>0</v>
      </c>
      <c r="T1482" s="20">
        <f>VLOOKUP($A1482,Database!$A:$Y,10,FALSE)</f>
        <v>109</v>
      </c>
      <c r="U1482" s="20">
        <f>VLOOKUP($A1482,Database!$A:$Y,11,FALSE)</f>
        <v>99</v>
      </c>
      <c r="V1482" s="20">
        <f>VLOOKUP($A1482,Database!$A:$Y,12,FALSE)</f>
        <v>91</v>
      </c>
      <c r="W1482" s="20" t="str">
        <f>VLOOKUP(A1482,Database!A:M,13,FALSE)</f>
        <v>Terminé</v>
      </c>
      <c r="X1482" s="20">
        <f>VLOOKUP($A1482,Database!$A:$Y,20,FALSE)</f>
        <v>0</v>
      </c>
      <c r="Y1482" s="20">
        <f>VLOOKUP($A1482,Database!$A:$Y,21,FALSE)</f>
        <v>3</v>
      </c>
      <c r="Z1482" s="20">
        <f t="shared" si="138"/>
        <v>0</v>
      </c>
      <c r="AA1482" s="20">
        <f t="shared" si="134"/>
        <v>1</v>
      </c>
      <c r="AB1482" s="20">
        <f t="shared" ca="1" si="135"/>
        <v>91</v>
      </c>
      <c r="AC1482" s="20">
        <f t="shared" ca="1" si="136"/>
        <v>0</v>
      </c>
      <c r="AD1482" s="20" t="str">
        <f ca="1">IF(AC1482=0,"",IF(OR(ISBLANK(P1482),ISBLANK(Q1482)),"",IF(ISBLANK(VLOOKUP(A1482,Database!A:AA,22,FALSE)),"",VLOOKUP(A1482,Database!A:AA,22,FALSE))))</f>
        <v/>
      </c>
      <c r="AE1482" s="20">
        <f ca="1">IFERROR(
   IF(
     OR(ISBLANK(P1482),ISBLANK(Q1482)),
     "",
     IF(
       AND(AB1482&lt;&gt;"",OR(W1482="Terminé",W1482="En cours")),
       VLOOKUP(AD1482,Setup_ScoreExactBonus!A:D,4,FALSE),
       0
     )),
  0)</f>
        <v>0</v>
      </c>
      <c r="AF1482" s="21">
        <f t="shared" ca="1" si="137"/>
        <v>91</v>
      </c>
      <c r="AG1482" s="21">
        <f ca="1">SUMIFS(AF$2:AF1482,D$2:D1482,D1482)</f>
        <v>1561</v>
      </c>
    </row>
    <row r="1483" spans="1:33" hidden="1" x14ac:dyDescent="0.35">
      <c r="A1483" s="21">
        <f>IF(ISBLANK(B1483),"",COUNTIF(B$2:B1483,B1483))-1</f>
        <v>54</v>
      </c>
      <c r="B1483" s="27">
        <v>24</v>
      </c>
      <c r="C1483" s="10">
        <f>VLOOKUP($A1483+IF($A1483=0,1,0),Database!$A:$Y,7,FALSE)</f>
        <v>46198.125</v>
      </c>
      <c r="D1483" s="21" t="str">
        <f>VLOOKUP(Pronostics!$B1483,Setup_MPP!$A:$G,3,FALSE)</f>
        <v>Samyaaaaaaaaaa</v>
      </c>
      <c r="E1483" s="21" t="str">
        <f>VLOOKUP(Pronostics!$B1483,Setup_MPP!$A:$G,2,FALSE)</f>
        <v>Samya ALAOUI</v>
      </c>
      <c r="F1483" s="21" t="str">
        <f>VLOOKUP($B1483,Setup_MPP!$A:$E,4,FALSE)</f>
        <v>#A2F2C7</v>
      </c>
      <c r="G1483" s="21" t="str">
        <f>VLOOKUP($B1483,Setup_MPP!$A:$E,5,FALSE)</f>
        <v>#5DC18C</v>
      </c>
      <c r="H1483" s="21" t="str">
        <f>IFERROR(IF(AND(A1483&gt;=1,A1483&lt;=104),VLOOKUP($A1483,Location!$A:$J,6,FALSE),IF(A1483=0,"Avant l'ouverture",IF(OR(A1483=105,A1483=106),"Bonus"))),"")</f>
        <v>Tour 3</v>
      </c>
      <c r="I1483" s="21" t="str">
        <f>IF(LEFT(H1483,4)="Tour",VLOOKUP(A1483,Database!$A:$C,3,FALSE),"")</f>
        <v>A</v>
      </c>
      <c r="J1483" s="21" t="str">
        <f>VLOOKUP($A1483,Location!$A:$J,7,FALSE)</f>
        <v>Tchéquie</v>
      </c>
      <c r="K1483" s="21" t="str">
        <f>IFERROR(VLOOKUP(J1483,Setup_Team!$B:$C,2,FALSE), "TDB")</f>
        <v>CZE</v>
      </c>
      <c r="L1483" s="21" t="str">
        <f>VLOOKUP($A1483,Location!$A:$J,8,FALSE)</f>
        <v>Mexique</v>
      </c>
      <c r="M1483" s="21" t="str">
        <f>IFERROR(VLOOKUP(L1483,Setup_Team!$B:$C,2,FALSE), "TDB")</f>
        <v>MEX</v>
      </c>
      <c r="N1483" s="21" t="str">
        <f>VLOOKUP($A1483,Location!$A:$J,9,FALSE)</f>
        <v>Monterrey</v>
      </c>
      <c r="O1483" s="21" t="str">
        <f>VLOOKUP($A1483,Location!$A:$J,10,FALSE)</f>
        <v>Estadio BBVA</v>
      </c>
      <c r="P1483" s="27">
        <v>0</v>
      </c>
      <c r="Q1483" s="27">
        <v>1</v>
      </c>
      <c r="R1483" s="27" t="str">
        <f t="shared" si="139"/>
        <v>0-1</v>
      </c>
      <c r="S1483" s="21">
        <v>0</v>
      </c>
      <c r="T1483" s="20">
        <f>VLOOKUP($A1483,Database!$A:$Y,10,FALSE)</f>
        <v>109</v>
      </c>
      <c r="U1483" s="20">
        <f>VLOOKUP($A1483,Database!$A:$Y,11,FALSE)</f>
        <v>99</v>
      </c>
      <c r="V1483" s="20">
        <f>VLOOKUP($A1483,Database!$A:$Y,12,FALSE)</f>
        <v>91</v>
      </c>
      <c r="W1483" s="20" t="str">
        <f>VLOOKUP(A1483,Database!A:M,13,FALSE)</f>
        <v>Terminé</v>
      </c>
      <c r="X1483" s="20">
        <f>VLOOKUP($A1483,Database!$A:$Y,20,FALSE)</f>
        <v>0</v>
      </c>
      <c r="Y1483" s="20">
        <f>VLOOKUP($A1483,Database!$A:$Y,21,FALSE)</f>
        <v>3</v>
      </c>
      <c r="Z1483" s="20">
        <f t="shared" si="138"/>
        <v>0</v>
      </c>
      <c r="AA1483" s="20">
        <f t="shared" si="134"/>
        <v>1</v>
      </c>
      <c r="AB1483" s="20">
        <f t="shared" ca="1" si="135"/>
        <v>91</v>
      </c>
      <c r="AC1483" s="20">
        <f t="shared" ca="1" si="136"/>
        <v>0</v>
      </c>
      <c r="AD1483" s="20" t="str">
        <f ca="1">IF(AC1483=0,"",IF(OR(ISBLANK(P1483),ISBLANK(Q1483)),"",IF(ISBLANK(VLOOKUP(A1483,Database!A:AA,22,FALSE)),"",VLOOKUP(A1483,Database!A:AA,22,FALSE))))</f>
        <v/>
      </c>
      <c r="AE1483" s="20">
        <f ca="1">IFERROR(
   IF(
     OR(ISBLANK(P1483),ISBLANK(Q1483)),
     "",
     IF(
       AND(AB1483&lt;&gt;"",OR(W1483="Terminé",W1483="En cours")),
       VLOOKUP(AD1483,Setup_ScoreExactBonus!A:D,4,FALSE),
       0
     )),
  0)</f>
        <v>0</v>
      </c>
      <c r="AF1483" s="21">
        <f t="shared" ca="1" si="137"/>
        <v>91</v>
      </c>
      <c r="AG1483" s="21">
        <f ca="1">SUMIFS(AF$2:AF1483,D$2:D1483,D1483)</f>
        <v>2257</v>
      </c>
    </row>
    <row r="1484" spans="1:33" hidden="1" x14ac:dyDescent="0.35">
      <c r="A1484" s="21">
        <f>IF(ISBLANK(B1484),"",COUNTIF(B$2:B1484,B1484))-1</f>
        <v>54</v>
      </c>
      <c r="B1484" s="27">
        <v>25</v>
      </c>
      <c r="C1484" s="10">
        <f>VLOOKUP($A1484+IF($A1484=0,1,0),Database!$A:$Y,7,FALSE)</f>
        <v>46198.125</v>
      </c>
      <c r="D1484" s="21" t="str">
        <f>VLOOKUP(Pronostics!$B1484,Setup_MPP!$A:$G,3,FALSE)</f>
        <v>leaw0808</v>
      </c>
      <c r="E1484" s="21" t="str">
        <f>VLOOKUP(Pronostics!$B1484,Setup_MPP!$A:$G,2,FALSE)</f>
        <v>Léa WALOCQ</v>
      </c>
      <c r="F1484" s="21" t="str">
        <f>VLOOKUP($B1484,Setup_MPP!$A:$E,4,FALSE)</f>
        <v>#D1B9EB</v>
      </c>
      <c r="G1484" s="21" t="str">
        <f>VLOOKUP($B1484,Setup_MPP!$A:$E,5,FALSE)</f>
        <v>#B58BC7</v>
      </c>
      <c r="H1484" s="21" t="str">
        <f>IFERROR(IF(AND(A1484&gt;=1,A1484&lt;=104),VLOOKUP($A1484,Location!$A:$J,6,FALSE),IF(A1484=0,"Avant l'ouverture",IF(OR(A1484=105,A1484=106),"Bonus"))),"")</f>
        <v>Tour 3</v>
      </c>
      <c r="I1484" s="21" t="str">
        <f>IF(LEFT(H1484,4)="Tour",VLOOKUP(A1484,Database!$A:$C,3,FALSE),"")</f>
        <v>A</v>
      </c>
      <c r="J1484" s="21" t="str">
        <f>VLOOKUP($A1484,Location!$A:$J,7,FALSE)</f>
        <v>Tchéquie</v>
      </c>
      <c r="K1484" s="21" t="str">
        <f>IFERROR(VLOOKUP(J1484,Setup_Team!$B:$C,2,FALSE), "TDB")</f>
        <v>CZE</v>
      </c>
      <c r="L1484" s="21" t="str">
        <f>VLOOKUP($A1484,Location!$A:$J,8,FALSE)</f>
        <v>Mexique</v>
      </c>
      <c r="M1484" s="21" t="str">
        <f>IFERROR(VLOOKUP(L1484,Setup_Team!$B:$C,2,FALSE), "TDB")</f>
        <v>MEX</v>
      </c>
      <c r="N1484" s="21" t="str">
        <f>VLOOKUP($A1484,Location!$A:$J,9,FALSE)</f>
        <v>Monterrey</v>
      </c>
      <c r="O1484" s="21" t="str">
        <f>VLOOKUP($A1484,Location!$A:$J,10,FALSE)</f>
        <v>Estadio BBVA</v>
      </c>
      <c r="P1484" s="27">
        <v>0</v>
      </c>
      <c r="Q1484" s="27">
        <v>2</v>
      </c>
      <c r="R1484" s="27" t="str">
        <f t="shared" si="139"/>
        <v>0-2</v>
      </c>
      <c r="S1484" s="21">
        <v>0</v>
      </c>
      <c r="T1484" s="20">
        <f>VLOOKUP($A1484,Database!$A:$Y,10,FALSE)</f>
        <v>109</v>
      </c>
      <c r="U1484" s="20">
        <f>VLOOKUP($A1484,Database!$A:$Y,11,FALSE)</f>
        <v>99</v>
      </c>
      <c r="V1484" s="20">
        <f>VLOOKUP($A1484,Database!$A:$Y,12,FALSE)</f>
        <v>91</v>
      </c>
      <c r="W1484" s="20" t="str">
        <f>VLOOKUP(A1484,Database!A:M,13,FALSE)</f>
        <v>Terminé</v>
      </c>
      <c r="X1484" s="20">
        <f>VLOOKUP($A1484,Database!$A:$Y,20,FALSE)</f>
        <v>0</v>
      </c>
      <c r="Y1484" s="20">
        <f>VLOOKUP($A1484,Database!$A:$Y,21,FALSE)</f>
        <v>3</v>
      </c>
      <c r="Z1484" s="20">
        <f t="shared" si="138"/>
        <v>0</v>
      </c>
      <c r="AA1484" s="20">
        <f t="shared" si="134"/>
        <v>1</v>
      </c>
      <c r="AB1484" s="20">
        <f t="shared" ca="1" si="135"/>
        <v>91</v>
      </c>
      <c r="AC1484" s="20">
        <f t="shared" ca="1" si="136"/>
        <v>0</v>
      </c>
      <c r="AD1484" s="20" t="str">
        <f ca="1">IF(AC1484=0,"",IF(OR(ISBLANK(P1484),ISBLANK(Q1484)),"",IF(ISBLANK(VLOOKUP(A1484,Database!A:AA,22,FALSE)),"",VLOOKUP(A1484,Database!A:AA,22,FALSE))))</f>
        <v/>
      </c>
      <c r="AE1484" s="20">
        <f ca="1">IFERROR(
   IF(
     OR(ISBLANK(P1484),ISBLANK(Q1484)),
     "",
     IF(
       AND(AB1484&lt;&gt;"",OR(W1484="Terminé",W1484="En cours")),
       VLOOKUP(AD1484,Setup_ScoreExactBonus!A:D,4,FALSE),
       0
     )),
  0)</f>
        <v>0</v>
      </c>
      <c r="AF1484" s="21">
        <f t="shared" ca="1" si="137"/>
        <v>91</v>
      </c>
      <c r="AG1484" s="21">
        <f ca="1">SUMIFS(AF$2:AF1484,D$2:D1484,D1484)</f>
        <v>1995</v>
      </c>
    </row>
    <row r="1485" spans="1:33" hidden="1" x14ac:dyDescent="0.35">
      <c r="A1485" s="21">
        <f>IF(ISBLANK(B1485),"",COUNTIF(B$2:B1485,B1485))-1</f>
        <v>54</v>
      </c>
      <c r="B1485" s="27">
        <v>26</v>
      </c>
      <c r="C1485" s="10">
        <v>46184.875</v>
      </c>
      <c r="D1485" s="21" t="str">
        <f>VLOOKUP(Pronostics!$B1485,Setup_MPP!$A:$G,3,FALSE)</f>
        <v>Mohamad#5GGG1</v>
      </c>
      <c r="E1485" s="21" t="str">
        <f>VLOOKUP(Pronostics!$B1485,Setup_MPP!$A:$G,2,FALSE)</f>
        <v>Mohamad EL KAWAS</v>
      </c>
      <c r="F1485" s="21" t="str">
        <f>VLOOKUP($B1485,Setup_MPP!$A:$E,4,FALSE)</f>
        <v>#EB8787</v>
      </c>
      <c r="G1485" s="21" t="str">
        <f>VLOOKUP($B1485,Setup_MPP!$A:$E,5,FALSE)</f>
        <v>#368E2C</v>
      </c>
      <c r="H1485" s="21" t="str">
        <f>IFERROR(IF(AND(A1485&gt;=1,A1485&lt;=104),VLOOKUP($A1485,Location!$A:$J,6,FALSE),IF(A1485=0,"Avant l'ouverture",IF(OR(A1485=105,A1485=106),"Bonus"))),"")</f>
        <v>Tour 3</v>
      </c>
      <c r="I1485" s="21" t="str">
        <f>IF(LEFT(H1485,4)="Tour",VLOOKUP(A1485,Database!$A:$C,3,FALSE),"")</f>
        <v>A</v>
      </c>
      <c r="J1485" s="21" t="str">
        <f>VLOOKUP($A1485,Location!$A:$J,7,FALSE)</f>
        <v>Tchéquie</v>
      </c>
      <c r="K1485" s="21" t="str">
        <f>IFERROR(VLOOKUP(J1485,Setup_Team!$B:$C,2,FALSE), "TDB")</f>
        <v>CZE</v>
      </c>
      <c r="L1485" s="21" t="str">
        <f>VLOOKUP($A1485,Location!$A:$J,8,FALSE)</f>
        <v>Mexique</v>
      </c>
      <c r="M1485" s="21" t="str">
        <f>IFERROR(VLOOKUP(L1485,Setup_Team!$B:$C,2,FALSE), "TDB")</f>
        <v>MEX</v>
      </c>
      <c r="P1485" s="27">
        <v>0</v>
      </c>
      <c r="Q1485" s="27">
        <v>2</v>
      </c>
      <c r="R1485" s="27" t="str">
        <f t="shared" si="139"/>
        <v>0-2</v>
      </c>
      <c r="S1485" s="21">
        <v>0</v>
      </c>
      <c r="T1485" s="20">
        <f>VLOOKUP($A1485,Database!$A:$Y,10,FALSE)</f>
        <v>109</v>
      </c>
      <c r="U1485" s="20">
        <f>VLOOKUP($A1485,Database!$A:$Y,11,FALSE)</f>
        <v>99</v>
      </c>
      <c r="V1485" s="20">
        <f>VLOOKUP($A1485,Database!$A:$Y,12,FALSE)</f>
        <v>91</v>
      </c>
      <c r="W1485" s="20" t="str">
        <f>VLOOKUP(A1485,Database!A:M,13,FALSE)</f>
        <v>Terminé</v>
      </c>
      <c r="X1485" s="20">
        <f>VLOOKUP($A1485,Database!$A:$Y,20,FALSE)</f>
        <v>0</v>
      </c>
      <c r="Y1485" s="20">
        <f>VLOOKUP($A1485,Database!$A:$Y,21,FALSE)</f>
        <v>3</v>
      </c>
      <c r="Z1485" s="20">
        <f t="shared" si="138"/>
        <v>0</v>
      </c>
      <c r="AA1485" s="20">
        <f t="shared" si="134"/>
        <v>1</v>
      </c>
      <c r="AB1485" s="20">
        <f t="shared" ca="1" si="135"/>
        <v>91</v>
      </c>
      <c r="AC1485" s="20">
        <f t="shared" ca="1" si="136"/>
        <v>0</v>
      </c>
      <c r="AD1485" s="20" t="str">
        <f ca="1">IF(AC1485=0,"",IF(OR(ISBLANK(P1485),ISBLANK(Q1485)),"",IF(ISBLANK(VLOOKUP(A1485,Database!A:AA,22,FALSE)),"",VLOOKUP(A1485,Database!A:AA,22,FALSE))))</f>
        <v/>
      </c>
      <c r="AE1485" s="20">
        <f ca="1">IFERROR(
   IF(
     OR(ISBLANK(P1485),ISBLANK(Q1485)),
     "",
     IF(
       AND(AB1485&lt;&gt;"",OR(W1485="Terminé",W1485="En cours")),
       VLOOKUP(AD1485,Setup_ScoreExactBonus!A:D,4,FALSE),
       0
     )),
  0)</f>
        <v>0</v>
      </c>
      <c r="AF1485" s="21">
        <f t="shared" ca="1" si="137"/>
        <v>91</v>
      </c>
      <c r="AG1485" s="21">
        <f ca="1">SUMIFS(AF$2:AF1485,D$2:D1485,D1485)</f>
        <v>1479</v>
      </c>
    </row>
    <row r="1486" spans="1:33" hidden="1" x14ac:dyDescent="0.35">
      <c r="A1486" s="21">
        <f>IF(ISBLANK(B1486),"",COUNTIF(B$2:B1486,B1486))-1</f>
        <v>54</v>
      </c>
      <c r="B1486" s="27">
        <v>27</v>
      </c>
      <c r="C1486" s="10">
        <f>VLOOKUP($A1486+IF($A1486=0,1,0),Database!$A:$Y,7,FALSE)</f>
        <v>46198.125</v>
      </c>
      <c r="D1486" s="21" t="str">
        <f>VLOOKUP(Pronostics!$B1486,Setup_MPP!$A:$G,3,FALSE)</f>
        <v>maryemkappa</v>
      </c>
      <c r="E1486" s="21" t="str">
        <f>VLOOKUP(Pronostics!$B1486,Setup_MPP!$A:$G,2,FALSE)</f>
        <v>Maryem GUIZANI</v>
      </c>
      <c r="F1486" s="21" t="str">
        <f>VLOOKUP($B1486,Setup_MPP!$A:$E,4,FALSE)</f>
        <v>#BCA2F4</v>
      </c>
      <c r="G1486" s="21" t="str">
        <f>VLOOKUP($B1486,Setup_MPP!$A:$E,5,FALSE)</f>
        <v>#6D3DD5</v>
      </c>
      <c r="H1486" s="21" t="str">
        <f>IFERROR(IF(AND(A1486&gt;=1,A1486&lt;=104),VLOOKUP($A1486,Location!$A:$J,6,FALSE),IF(A1486=0,"Avant l'ouverture",IF(OR(A1486=105,A1486=106),"Bonus"))),"")</f>
        <v>Tour 3</v>
      </c>
      <c r="I1486" s="21" t="str">
        <f>IF(LEFT(H1486,4)="Tour",VLOOKUP(A1486,Database!$A:$C,3,FALSE),"")</f>
        <v>A</v>
      </c>
      <c r="J1486" s="21" t="str">
        <f>VLOOKUP($A1486,Location!$A:$J,7,FALSE)</f>
        <v>Tchéquie</v>
      </c>
      <c r="K1486" s="21" t="str">
        <f>IFERROR(VLOOKUP(J1486,Setup_Team!$B:$C,2,FALSE), "TDB")</f>
        <v>CZE</v>
      </c>
      <c r="L1486" s="21" t="str">
        <f>VLOOKUP($A1486,Location!$A:$J,8,FALSE)</f>
        <v>Mexique</v>
      </c>
      <c r="M1486" s="21" t="str">
        <f>IFERROR(VLOOKUP(L1486,Setup_Team!$B:$C,2,FALSE), "TDB")</f>
        <v>MEX</v>
      </c>
      <c r="P1486" s="21">
        <v>0</v>
      </c>
      <c r="Q1486" s="21">
        <v>2</v>
      </c>
      <c r="R1486" s="27" t="str">
        <f t="shared" si="139"/>
        <v>0-2</v>
      </c>
      <c r="S1486" s="21">
        <v>0</v>
      </c>
      <c r="T1486" s="20">
        <f>VLOOKUP($A1486,Database!$A:$Y,10,FALSE)</f>
        <v>109</v>
      </c>
      <c r="U1486" s="20">
        <f>VLOOKUP($A1486,Database!$A:$Y,11,FALSE)</f>
        <v>99</v>
      </c>
      <c r="V1486" s="20">
        <f>VLOOKUP($A1486,Database!$A:$Y,12,FALSE)</f>
        <v>91</v>
      </c>
      <c r="W1486" s="20" t="str">
        <f>VLOOKUP(A1486,Database!A:M,13,FALSE)</f>
        <v>Terminé</v>
      </c>
      <c r="X1486" s="20">
        <f>VLOOKUP($A1486,Database!$A:$Y,20,FALSE)</f>
        <v>0</v>
      </c>
      <c r="Y1486" s="20">
        <f>VLOOKUP($A1486,Database!$A:$Y,21,FALSE)</f>
        <v>3</v>
      </c>
      <c r="Z1486" s="20">
        <f t="shared" si="138"/>
        <v>0</v>
      </c>
      <c r="AA1486" s="20">
        <f t="shared" si="134"/>
        <v>1</v>
      </c>
      <c r="AB1486" s="20">
        <f t="shared" ca="1" si="135"/>
        <v>91</v>
      </c>
      <c r="AC1486" s="20">
        <f t="shared" ca="1" si="136"/>
        <v>0</v>
      </c>
      <c r="AD1486" s="20" t="str">
        <f ca="1">IF(AC1486=0,"",IF(OR(ISBLANK(P1486),ISBLANK(Q1486)),"",IF(ISBLANK(VLOOKUP(A1486,Database!A:AA,22,FALSE)),"",VLOOKUP(A1486,Database!A:AA,22,FALSE))))</f>
        <v/>
      </c>
      <c r="AE1486" s="20">
        <f ca="1">IFERROR(
   IF(
     OR(ISBLANK(P1486),ISBLANK(Q1486)),
     "",
     IF(
       AND(AB1486&lt;&gt;"",OR(W1486="Terminé",W1486="En cours")),
       VLOOKUP(AD1486,Setup_ScoreExactBonus!A:D,4,FALSE),
       0
     )),
  0)</f>
        <v>0</v>
      </c>
      <c r="AF1486" s="21">
        <f t="shared" ca="1" si="137"/>
        <v>91</v>
      </c>
      <c r="AG1486" s="21">
        <f ca="1">SUMIFS(AF$2:AF1486,D$2:D1486,D1486)</f>
        <v>1188</v>
      </c>
    </row>
    <row r="1487" spans="1:33" hidden="1" x14ac:dyDescent="0.35">
      <c r="A1487" s="21">
        <f>IF(ISBLANK(B1487),"",COUNTIF(B$2:B1487,B1487))-1</f>
        <v>55</v>
      </c>
      <c r="B1487" s="27">
        <v>1</v>
      </c>
      <c r="C1487" s="10">
        <f>VLOOKUP($A1487+IF($A1487=0,1,0),Database!$A:$Y,7,FALSE)</f>
        <v>46198.916666666664</v>
      </c>
      <c r="D1487" s="21" t="str">
        <f>VLOOKUP(Pronostics!$B1487,Setup_MPP!$A:$G,3,FALSE)</f>
        <v>_Nicolas_LM_</v>
      </c>
      <c r="E1487" s="21" t="str">
        <f>VLOOKUP(Pronostics!$B1487,Setup_MPP!$A:$G,2,FALSE)</f>
        <v>Nicolas LE MOUEL</v>
      </c>
      <c r="F1487" s="21" t="str">
        <f>VLOOKUP($B1487,Setup_MPP!$A:$E,4,FALSE)</f>
        <v>#F7C79D</v>
      </c>
      <c r="G1487" s="21" t="str">
        <f>VLOOKUP($B1487,Setup_MPP!$A:$E,5,FALSE)</f>
        <v>#FFBE85</v>
      </c>
      <c r="H1487" s="21" t="str">
        <f>IFERROR(IF(AND(A1487&gt;=1,A1487&lt;=104),VLOOKUP($A1487,Location!$A:$J,6,FALSE),IF(A1487=0,"Avant l'ouverture",IF(OR(A1487=105,A1487=106),"Bonus"))),"")</f>
        <v>Tour 3</v>
      </c>
      <c r="I1487" s="21" t="str">
        <f>IF(LEFT(H1487,4)="Tour",VLOOKUP(A1487,Database!$A:$C,3,FALSE),"")</f>
        <v>E</v>
      </c>
      <c r="J1487" s="21" t="str">
        <f>VLOOKUP($A1487,Location!$A:$J,7,FALSE)</f>
        <v>Curaçao</v>
      </c>
      <c r="K1487" s="21" t="str">
        <f>IFERROR(VLOOKUP(J1487,Setup_Team!$B:$C,2,FALSE), "TDB")</f>
        <v>CUW</v>
      </c>
      <c r="L1487" s="21" t="str">
        <f>VLOOKUP($A1487,Location!$A:$J,8,FALSE)</f>
        <v>Côte d'Ivoire</v>
      </c>
      <c r="M1487" s="21" t="str">
        <f>IFERROR(VLOOKUP(L1487,Setup_Team!$B:$C,2,FALSE), "TDB")</f>
        <v>CIV</v>
      </c>
      <c r="N1487" s="21" t="str">
        <f>VLOOKUP($A1487,Location!$A:$J,9,FALSE)</f>
        <v>Philadelphia, Pennsylvania</v>
      </c>
      <c r="O1487" s="21" t="str">
        <f>VLOOKUP($A1487,Location!$A:$J,10,FALSE)</f>
        <v>Lincoln Financial Field</v>
      </c>
      <c r="P1487" s="27">
        <v>0</v>
      </c>
      <c r="Q1487" s="27">
        <v>2</v>
      </c>
      <c r="R1487" s="27" t="str">
        <f t="shared" si="139"/>
        <v>0-2</v>
      </c>
      <c r="S1487" s="21">
        <v>0</v>
      </c>
      <c r="T1487" s="20">
        <f>VLOOKUP($A1487,Database!$A:$Y,10,FALSE)</f>
        <v>163</v>
      </c>
      <c r="U1487" s="20">
        <f>VLOOKUP($A1487,Database!$A:$Y,11,FALSE)</f>
        <v>118</v>
      </c>
      <c r="V1487" s="20">
        <f>VLOOKUP($A1487,Database!$A:$Y,12,FALSE)</f>
        <v>53</v>
      </c>
      <c r="W1487" s="20" t="str">
        <f>VLOOKUP(A1487,Database!A:M,13,FALSE)</f>
        <v>Terminé</v>
      </c>
      <c r="X1487" s="20">
        <f>VLOOKUP($A1487,Database!$A:$Y,20,FALSE)</f>
        <v>0</v>
      </c>
      <c r="Y1487" s="20">
        <f>VLOOKUP($A1487,Database!$A:$Y,21,FALSE)</f>
        <v>2</v>
      </c>
      <c r="Z1487" s="20">
        <f t="shared" si="138"/>
        <v>0</v>
      </c>
      <c r="AA1487" s="20">
        <f t="shared" si="134"/>
        <v>1</v>
      </c>
      <c r="AB1487" s="20">
        <f t="shared" ca="1" si="135"/>
        <v>53</v>
      </c>
      <c r="AC1487" s="20">
        <f t="shared" ca="1" si="136"/>
        <v>1</v>
      </c>
      <c r="AD1487" s="20" t="str">
        <f ca="1">IF(AC1487=0,"",IF(OR(ISBLANK(P1487),ISBLANK(Q1487)),"",IF(ISBLANK(VLOOKUP(A1487,Database!A:AA,22,FALSE)),"",VLOOKUP(A1487,Database!A:AA,22,FALSE))))</f>
        <v>Exact</v>
      </c>
      <c r="AE1487" s="20">
        <f ca="1">IFERROR(
   IF(
     OR(ISBLANK(P1487),ISBLANK(Q1487)),
     "",
     IF(
       AND(AB1487&lt;&gt;"",OR(W1487="Terminé",W1487="En cours")),
       VLOOKUP(AD1487,Setup_ScoreExactBonus!A:D,4,FALSE),
       0
     )),
  0)</f>
        <v>20</v>
      </c>
      <c r="AF1487" s="21">
        <f t="shared" ca="1" si="137"/>
        <v>73</v>
      </c>
      <c r="AG1487" s="21">
        <f ca="1">SUMIFS(AF$2:AF1487,D$2:D1487,D1487)</f>
        <v>1960</v>
      </c>
    </row>
    <row r="1488" spans="1:33" hidden="1" x14ac:dyDescent="0.35">
      <c r="A1488" s="21">
        <f>IF(ISBLANK(B1488),"",COUNTIF(B$2:B1488,B1488))-1</f>
        <v>55</v>
      </c>
      <c r="B1488" s="27">
        <v>2</v>
      </c>
      <c r="C1488" s="10">
        <f>VLOOKUP($A1488+IF($A1488=0,1,0),Database!$A:$Y,7,FALSE)</f>
        <v>46198.916666666664</v>
      </c>
      <c r="D1488" s="21" t="str">
        <f>VLOOKUP(Pronostics!$B1488,Setup_MPP!$A:$G,3,FALSE)</f>
        <v>leaelaz</v>
      </c>
      <c r="E1488" s="21" t="str">
        <f>VLOOKUP(Pronostics!$B1488,Setup_MPP!$A:$G,2,FALSE)</f>
        <v>Léa EL ASERY</v>
      </c>
      <c r="F1488" s="21" t="str">
        <f>VLOOKUP($B1488,Setup_MPP!$A:$E,4,FALSE)</f>
        <v>#FFBEBE</v>
      </c>
      <c r="G1488" s="21" t="str">
        <f>VLOOKUP($B1488,Setup_MPP!$A:$E,5,FALSE)</f>
        <v>#DF6868</v>
      </c>
      <c r="H1488" s="21" t="str">
        <f>IFERROR(IF(AND(A1488&gt;=1,A1488&lt;=104),VLOOKUP($A1488,Location!$A:$J,6,FALSE),IF(A1488=0,"Avant l'ouverture",IF(OR(A1488=105,A1488=106),"Bonus"))),"")</f>
        <v>Tour 3</v>
      </c>
      <c r="I1488" s="21" t="str">
        <f>IF(LEFT(H1488,4)="Tour",VLOOKUP(A1488,Database!$A:$C,3,FALSE),"")</f>
        <v>E</v>
      </c>
      <c r="J1488" s="21" t="str">
        <f>VLOOKUP($A1488,Location!$A:$J,7,FALSE)</f>
        <v>Curaçao</v>
      </c>
      <c r="K1488" s="21" t="str">
        <f>IFERROR(VLOOKUP(J1488,Setup_Team!$B:$C,2,FALSE), "TDB")</f>
        <v>CUW</v>
      </c>
      <c r="L1488" s="21" t="str">
        <f>VLOOKUP($A1488,Location!$A:$J,8,FALSE)</f>
        <v>Côte d'Ivoire</v>
      </c>
      <c r="M1488" s="21" t="str">
        <f>IFERROR(VLOOKUP(L1488,Setup_Team!$B:$C,2,FALSE), "TDB")</f>
        <v>CIV</v>
      </c>
      <c r="N1488" s="21" t="str">
        <f>VLOOKUP($A1488,Location!$A:$J,9,FALSE)</f>
        <v>Philadelphia, Pennsylvania</v>
      </c>
      <c r="O1488" s="21" t="str">
        <f>VLOOKUP($A1488,Location!$A:$J,10,FALSE)</f>
        <v>Lincoln Financial Field</v>
      </c>
      <c r="P1488" s="27">
        <v>1</v>
      </c>
      <c r="Q1488" s="27">
        <v>3</v>
      </c>
      <c r="R1488" s="27" t="str">
        <f t="shared" si="139"/>
        <v>1-3</v>
      </c>
      <c r="S1488" s="21">
        <v>0</v>
      </c>
      <c r="T1488" s="20">
        <f>VLOOKUP($A1488,Database!$A:$Y,10,FALSE)</f>
        <v>163</v>
      </c>
      <c r="U1488" s="20">
        <f>VLOOKUP($A1488,Database!$A:$Y,11,FALSE)</f>
        <v>118</v>
      </c>
      <c r="V1488" s="20">
        <f>VLOOKUP($A1488,Database!$A:$Y,12,FALSE)</f>
        <v>53</v>
      </c>
      <c r="W1488" s="20" t="str">
        <f>VLOOKUP(A1488,Database!A:M,13,FALSE)</f>
        <v>Terminé</v>
      </c>
      <c r="X1488" s="20">
        <f>VLOOKUP($A1488,Database!$A:$Y,20,FALSE)</f>
        <v>0</v>
      </c>
      <c r="Y1488" s="20">
        <f>VLOOKUP($A1488,Database!$A:$Y,21,FALSE)</f>
        <v>2</v>
      </c>
      <c r="Z1488" s="20">
        <f t="shared" si="138"/>
        <v>0</v>
      </c>
      <c r="AA1488" s="20">
        <f t="shared" si="134"/>
        <v>1</v>
      </c>
      <c r="AB1488" s="20">
        <f t="shared" ca="1" si="135"/>
        <v>53</v>
      </c>
      <c r="AC1488" s="20">
        <f t="shared" ca="1" si="136"/>
        <v>0</v>
      </c>
      <c r="AD1488" s="20" t="str">
        <f ca="1">IF(AC1488=0,"",IF(OR(ISBLANK(P1488),ISBLANK(Q1488)),"",IF(ISBLANK(VLOOKUP(A1488,Database!A:AA,22,FALSE)),"",VLOOKUP(A1488,Database!A:AA,22,FALSE))))</f>
        <v/>
      </c>
      <c r="AE1488" s="20">
        <f ca="1">IFERROR(
   IF(
     OR(ISBLANK(P1488),ISBLANK(Q1488)),
     "",
     IF(
       AND(AB1488&lt;&gt;"",OR(W1488="Terminé",W1488="En cours")),
       VLOOKUP(AD1488,Setup_ScoreExactBonus!A:D,4,FALSE),
       0
     )),
  0)</f>
        <v>0</v>
      </c>
      <c r="AF1488" s="21">
        <f t="shared" ca="1" si="137"/>
        <v>53</v>
      </c>
      <c r="AG1488" s="21">
        <f ca="1">SUMIFS(AF$2:AF1488,D$2:D1488,D1488)</f>
        <v>2254</v>
      </c>
    </row>
    <row r="1489" spans="1:33" hidden="1" x14ac:dyDescent="0.35">
      <c r="A1489" s="21">
        <f>IF(ISBLANK(B1489),"",COUNTIF(B$2:B1489,B1489))-1</f>
        <v>55</v>
      </c>
      <c r="B1489" s="27">
        <v>3</v>
      </c>
      <c r="C1489" s="10">
        <f>VLOOKUP($A1489+IF($A1489=0,1,0),Database!$A:$Y,7,FALSE)</f>
        <v>46198.916666666664</v>
      </c>
      <c r="D1489" s="21" t="str">
        <f>VLOOKUP(Pronostics!$B1489,Setup_MPP!$A:$G,3,FALSE)</f>
        <v>PasMetalleux</v>
      </c>
      <c r="E1489" s="21" t="str">
        <f>VLOOKUP(Pronostics!$B1489,Setup_MPP!$A:$G,2,FALSE)</f>
        <v>Elwenn JOUBREL</v>
      </c>
      <c r="F1489" s="21" t="str">
        <f>VLOOKUP($B1489,Setup_MPP!$A:$E,4,FALSE)</f>
        <v>#F5C7FC</v>
      </c>
      <c r="G1489" s="21" t="str">
        <f>VLOOKUP($B1489,Setup_MPP!$A:$E,5,FALSE)</f>
        <v>#C489CF</v>
      </c>
      <c r="H1489" s="21" t="str">
        <f>IFERROR(IF(AND(A1489&gt;=1,A1489&lt;=104),VLOOKUP($A1489,Location!$A:$J,6,FALSE),IF(A1489=0,"Avant l'ouverture",IF(OR(A1489=105,A1489=106),"Bonus"))),"")</f>
        <v>Tour 3</v>
      </c>
      <c r="I1489" s="21" t="str">
        <f>IF(LEFT(H1489,4)="Tour",VLOOKUP(A1489,Database!$A:$C,3,FALSE),"")</f>
        <v>E</v>
      </c>
      <c r="J1489" s="21" t="str">
        <f>VLOOKUP($A1489,Location!$A:$J,7,FALSE)</f>
        <v>Curaçao</v>
      </c>
      <c r="K1489" s="21" t="str">
        <f>IFERROR(VLOOKUP(J1489,Setup_Team!$B:$C,2,FALSE), "TDB")</f>
        <v>CUW</v>
      </c>
      <c r="L1489" s="21" t="str">
        <f>VLOOKUP($A1489,Location!$A:$J,8,FALSE)</f>
        <v>Côte d'Ivoire</v>
      </c>
      <c r="M1489" s="21" t="str">
        <f>IFERROR(VLOOKUP(L1489,Setup_Team!$B:$C,2,FALSE), "TDB")</f>
        <v>CIV</v>
      </c>
      <c r="N1489" s="21" t="str">
        <f>VLOOKUP($A1489,Location!$A:$J,9,FALSE)</f>
        <v>Philadelphia, Pennsylvania</v>
      </c>
      <c r="O1489" s="21" t="str">
        <f>VLOOKUP($A1489,Location!$A:$J,10,FALSE)</f>
        <v>Lincoln Financial Field</v>
      </c>
      <c r="P1489" s="27">
        <v>1</v>
      </c>
      <c r="Q1489" s="27">
        <v>4</v>
      </c>
      <c r="R1489" s="27" t="str">
        <f t="shared" si="139"/>
        <v>1-4</v>
      </c>
      <c r="S1489" s="21">
        <v>0</v>
      </c>
      <c r="T1489" s="20">
        <f>VLOOKUP($A1489,Database!$A:$Y,10,FALSE)</f>
        <v>163</v>
      </c>
      <c r="U1489" s="20">
        <f>VLOOKUP($A1489,Database!$A:$Y,11,FALSE)</f>
        <v>118</v>
      </c>
      <c r="V1489" s="20">
        <f>VLOOKUP($A1489,Database!$A:$Y,12,FALSE)</f>
        <v>53</v>
      </c>
      <c r="W1489" s="20" t="str">
        <f>VLOOKUP(A1489,Database!A:M,13,FALSE)</f>
        <v>Terminé</v>
      </c>
      <c r="X1489" s="20">
        <f>VLOOKUP($A1489,Database!$A:$Y,20,FALSE)</f>
        <v>0</v>
      </c>
      <c r="Y1489" s="20">
        <f>VLOOKUP($A1489,Database!$A:$Y,21,FALSE)</f>
        <v>2</v>
      </c>
      <c r="Z1489" s="20">
        <f t="shared" si="138"/>
        <v>0</v>
      </c>
      <c r="AA1489" s="20">
        <f t="shared" si="134"/>
        <v>1</v>
      </c>
      <c r="AB1489" s="20">
        <f t="shared" ca="1" si="135"/>
        <v>53</v>
      </c>
      <c r="AC1489" s="20">
        <f t="shared" ca="1" si="136"/>
        <v>0</v>
      </c>
      <c r="AD1489" s="20" t="str">
        <f ca="1">IF(AC1489=0,"",IF(OR(ISBLANK(P1489),ISBLANK(Q1489)),"",IF(ISBLANK(VLOOKUP(A1489,Database!A:AA,22,FALSE)),"",VLOOKUP(A1489,Database!A:AA,22,FALSE))))</f>
        <v/>
      </c>
      <c r="AE1489" s="20">
        <f ca="1">IFERROR(
   IF(
     OR(ISBLANK(P1489),ISBLANK(Q1489)),
     "",
     IF(
       AND(AB1489&lt;&gt;"",OR(W1489="Terminé",W1489="En cours")),
       VLOOKUP(AD1489,Setup_ScoreExactBonus!A:D,4,FALSE),
       0
     )),
  0)</f>
        <v>0</v>
      </c>
      <c r="AF1489" s="21">
        <f t="shared" ca="1" si="137"/>
        <v>53</v>
      </c>
      <c r="AG1489" s="21">
        <f ca="1">SUMIFS(AF$2:AF1489,D$2:D1489,D1489)</f>
        <v>2230</v>
      </c>
    </row>
    <row r="1490" spans="1:33" hidden="1" x14ac:dyDescent="0.35">
      <c r="A1490" s="21">
        <f>IF(ISBLANK(B1490),"",COUNTIF(B$2:B1490,B1490))-1</f>
        <v>55</v>
      </c>
      <c r="B1490" s="27">
        <v>4</v>
      </c>
      <c r="C1490" s="10">
        <f>VLOOKUP($A1490+IF($A1490=0,1,0),Database!$A:$Y,7,FALSE)</f>
        <v>46198.916666666664</v>
      </c>
      <c r="D1490" s="21" t="str">
        <f>VLOOKUP(Pronostics!$B1490,Setup_MPP!$A:$G,3,FALSE)</f>
        <v>Popo444</v>
      </c>
      <c r="E1490" s="21" t="str">
        <f>VLOOKUP(Pronostics!$B1490,Setup_MPP!$A:$G,2,FALSE)</f>
        <v>Pauline OLIVIER</v>
      </c>
      <c r="F1490" s="21" t="str">
        <f>VLOOKUP($B1490,Setup_MPP!$A:$E,4,FALSE)</f>
        <v>#A5EA7F</v>
      </c>
      <c r="G1490" s="21" t="str">
        <f>VLOOKUP($B1490,Setup_MPP!$A:$E,5,FALSE)</f>
        <v>#80C65A</v>
      </c>
      <c r="H1490" s="21" t="str">
        <f>IFERROR(IF(AND(A1490&gt;=1,A1490&lt;=104),VLOOKUP($A1490,Location!$A:$J,6,FALSE),IF(A1490=0,"Avant l'ouverture",IF(OR(A1490=105,A1490=106),"Bonus"))),"")</f>
        <v>Tour 3</v>
      </c>
      <c r="I1490" s="21" t="str">
        <f>IF(LEFT(H1490,4)="Tour",VLOOKUP(A1490,Database!$A:$C,3,FALSE),"")</f>
        <v>E</v>
      </c>
      <c r="J1490" s="21" t="str">
        <f>VLOOKUP($A1490,Location!$A:$J,7,FALSE)</f>
        <v>Curaçao</v>
      </c>
      <c r="K1490" s="21" t="str">
        <f>IFERROR(VLOOKUP(J1490,Setup_Team!$B:$C,2,FALSE), "TDB")</f>
        <v>CUW</v>
      </c>
      <c r="L1490" s="21" t="str">
        <f>VLOOKUP($A1490,Location!$A:$J,8,FALSE)</f>
        <v>Côte d'Ivoire</v>
      </c>
      <c r="M1490" s="21" t="str">
        <f>IFERROR(VLOOKUP(L1490,Setup_Team!$B:$C,2,FALSE), "TDB")</f>
        <v>CIV</v>
      </c>
      <c r="N1490" s="21" t="str">
        <f>VLOOKUP($A1490,Location!$A:$J,9,FALSE)</f>
        <v>Philadelphia, Pennsylvania</v>
      </c>
      <c r="O1490" s="21" t="str">
        <f>VLOOKUP($A1490,Location!$A:$J,10,FALSE)</f>
        <v>Lincoln Financial Field</v>
      </c>
      <c r="P1490" s="27">
        <v>1</v>
      </c>
      <c r="Q1490" s="27">
        <v>3</v>
      </c>
      <c r="R1490" s="27" t="str">
        <f t="shared" si="139"/>
        <v>1-3</v>
      </c>
      <c r="S1490" s="21">
        <v>0</v>
      </c>
      <c r="T1490" s="20">
        <f>VLOOKUP($A1490,Database!$A:$Y,10,FALSE)</f>
        <v>163</v>
      </c>
      <c r="U1490" s="20">
        <f>VLOOKUP($A1490,Database!$A:$Y,11,FALSE)</f>
        <v>118</v>
      </c>
      <c r="V1490" s="20">
        <f>VLOOKUP($A1490,Database!$A:$Y,12,FALSE)</f>
        <v>53</v>
      </c>
      <c r="W1490" s="20" t="str">
        <f>VLOOKUP(A1490,Database!A:M,13,FALSE)</f>
        <v>Terminé</v>
      </c>
      <c r="X1490" s="20">
        <f>VLOOKUP($A1490,Database!$A:$Y,20,FALSE)</f>
        <v>0</v>
      </c>
      <c r="Y1490" s="20">
        <f>VLOOKUP($A1490,Database!$A:$Y,21,FALSE)</f>
        <v>2</v>
      </c>
      <c r="Z1490" s="20">
        <f t="shared" si="138"/>
        <v>0</v>
      </c>
      <c r="AA1490" s="20">
        <f t="shared" si="134"/>
        <v>1</v>
      </c>
      <c r="AB1490" s="20">
        <f t="shared" ca="1" si="135"/>
        <v>53</v>
      </c>
      <c r="AC1490" s="20">
        <f t="shared" ca="1" si="136"/>
        <v>0</v>
      </c>
      <c r="AD1490" s="20" t="str">
        <f ca="1">IF(AC1490=0,"",IF(OR(ISBLANK(P1490),ISBLANK(Q1490)),"",IF(ISBLANK(VLOOKUP(A1490,Database!A:AA,22,FALSE)),"",VLOOKUP(A1490,Database!A:AA,22,FALSE))))</f>
        <v/>
      </c>
      <c r="AE1490" s="20">
        <f ca="1">IFERROR(
   IF(
     OR(ISBLANK(P1490),ISBLANK(Q1490)),
     "",
     IF(
       AND(AB1490&lt;&gt;"",OR(W1490="Terminé",W1490="En cours")),
       VLOOKUP(AD1490,Setup_ScoreExactBonus!A:D,4,FALSE),
       0
     )),
  0)</f>
        <v>0</v>
      </c>
      <c r="AF1490" s="21">
        <f t="shared" ca="1" si="137"/>
        <v>53</v>
      </c>
      <c r="AG1490" s="21">
        <f ca="1">SUMIFS(AF$2:AF1490,D$2:D1490,D1490)</f>
        <v>1842</v>
      </c>
    </row>
    <row r="1491" spans="1:33" hidden="1" x14ac:dyDescent="0.35">
      <c r="A1491" s="21">
        <f>IF(ISBLANK(B1491),"",COUNTIF(B$2:B1491,B1491))-1</f>
        <v>55</v>
      </c>
      <c r="B1491" s="27">
        <v>5</v>
      </c>
      <c r="C1491" s="10">
        <f>VLOOKUP($A1491+IF($A1491=0,1,0),Database!$A:$Y,7,FALSE)</f>
        <v>46198.916666666664</v>
      </c>
      <c r="D1491" s="21" t="str">
        <f>VLOOKUP(Pronostics!$B1491,Setup_MPP!$A:$G,3,FALSE)</f>
        <v>_Jujul</v>
      </c>
      <c r="E1491" s="21" t="str">
        <f>VLOOKUP(Pronostics!$B1491,Setup_MPP!$A:$G,2,FALSE)</f>
        <v>Julie BOISSIERE</v>
      </c>
      <c r="F1491" s="21" t="str">
        <f>VLOOKUP($B1491,Setup_MPP!$A:$E,4,FALSE)</f>
        <v>#D890FF</v>
      </c>
      <c r="G1491" s="21" t="str">
        <f>VLOOKUP($B1491,Setup_MPP!$A:$E,5,FALSE)</f>
        <v>#B750EF</v>
      </c>
      <c r="H1491" s="21" t="str">
        <f>IFERROR(IF(AND(A1491&gt;=1,A1491&lt;=104),VLOOKUP($A1491,Location!$A:$J,6,FALSE),IF(A1491=0,"Avant l'ouverture",IF(OR(A1491=105,A1491=106),"Bonus"))),"")</f>
        <v>Tour 3</v>
      </c>
      <c r="I1491" s="21" t="str">
        <f>IF(LEFT(H1491,4)="Tour",VLOOKUP(A1491,Database!$A:$C,3,FALSE),"")</f>
        <v>E</v>
      </c>
      <c r="J1491" s="21" t="str">
        <f>VLOOKUP($A1491,Location!$A:$J,7,FALSE)</f>
        <v>Curaçao</v>
      </c>
      <c r="K1491" s="21" t="str">
        <f>IFERROR(VLOOKUP(J1491,Setup_Team!$B:$C,2,FALSE), "TDB")</f>
        <v>CUW</v>
      </c>
      <c r="L1491" s="21" t="str">
        <f>VLOOKUP($A1491,Location!$A:$J,8,FALSE)</f>
        <v>Côte d'Ivoire</v>
      </c>
      <c r="M1491" s="21" t="str">
        <f>IFERROR(VLOOKUP(L1491,Setup_Team!$B:$C,2,FALSE), "TDB")</f>
        <v>CIV</v>
      </c>
      <c r="N1491" s="21" t="str">
        <f>VLOOKUP($A1491,Location!$A:$J,9,FALSE)</f>
        <v>Philadelphia, Pennsylvania</v>
      </c>
      <c r="O1491" s="21" t="str">
        <f>VLOOKUP($A1491,Location!$A:$J,10,FALSE)</f>
        <v>Lincoln Financial Field</v>
      </c>
      <c r="P1491" s="27">
        <v>2</v>
      </c>
      <c r="Q1491" s="27">
        <v>2</v>
      </c>
      <c r="R1491" s="27" t="str">
        <f t="shared" si="139"/>
        <v>2-2</v>
      </c>
      <c r="S1491" s="21">
        <v>0</v>
      </c>
      <c r="T1491" s="20">
        <f>VLOOKUP($A1491,Database!$A:$Y,10,FALSE)</f>
        <v>163</v>
      </c>
      <c r="U1491" s="20">
        <f>VLOOKUP($A1491,Database!$A:$Y,11,FALSE)</f>
        <v>118</v>
      </c>
      <c r="V1491" s="20">
        <f>VLOOKUP($A1491,Database!$A:$Y,12,FALSE)</f>
        <v>53</v>
      </c>
      <c r="W1491" s="20" t="str">
        <f>VLOOKUP(A1491,Database!A:M,13,FALSE)</f>
        <v>Terminé</v>
      </c>
      <c r="X1491" s="20">
        <f>VLOOKUP($A1491,Database!$A:$Y,20,FALSE)</f>
        <v>0</v>
      </c>
      <c r="Y1491" s="20">
        <f>VLOOKUP($A1491,Database!$A:$Y,21,FALSE)</f>
        <v>2</v>
      </c>
      <c r="Z1491" s="20">
        <f t="shared" si="138"/>
        <v>0</v>
      </c>
      <c r="AA1491" s="20">
        <f t="shared" si="134"/>
        <v>0</v>
      </c>
      <c r="AB1491" s="20">
        <f t="shared" ca="1" si="135"/>
        <v>0</v>
      </c>
      <c r="AC1491" s="20">
        <f t="shared" ca="1" si="136"/>
        <v>0</v>
      </c>
      <c r="AD1491" s="20" t="str">
        <f ca="1">IF(AC1491=0,"",IF(OR(ISBLANK(P1491),ISBLANK(Q1491)),"",IF(ISBLANK(VLOOKUP(A1491,Database!A:AA,22,FALSE)),"",VLOOKUP(A1491,Database!A:AA,22,FALSE))))</f>
        <v/>
      </c>
      <c r="AE1491" s="20">
        <f ca="1">IFERROR(
   IF(
     OR(ISBLANK(P1491),ISBLANK(Q1491)),
     "",
     IF(
       AND(AB1491&lt;&gt;"",OR(W1491="Terminé",W1491="En cours")),
       VLOOKUP(AD1491,Setup_ScoreExactBonus!A:D,4,FALSE),
       0
     )),
  0)</f>
        <v>0</v>
      </c>
      <c r="AF1491" s="21">
        <f t="shared" ca="1" si="137"/>
        <v>0</v>
      </c>
      <c r="AG1491" s="21">
        <f ca="1">SUMIFS(AF$2:AF1491,D$2:D1491,D1491)</f>
        <v>1475</v>
      </c>
    </row>
    <row r="1492" spans="1:33" hidden="1" x14ac:dyDescent="0.35">
      <c r="A1492" s="21">
        <f>IF(ISBLANK(B1492),"",COUNTIF(B$2:B1492,B1492))-1</f>
        <v>55</v>
      </c>
      <c r="B1492" s="27">
        <v>6</v>
      </c>
      <c r="C1492" s="10">
        <f>VLOOKUP($A1492+IF($A1492=0,1,0),Database!$A:$Y,7,FALSE)</f>
        <v>46198.916666666664</v>
      </c>
      <c r="D1492" s="21" t="str">
        <f>VLOOKUP(Pronostics!$B1492,Setup_MPP!$A:$G,3,FALSE)</f>
        <v>Julay</v>
      </c>
      <c r="E1492" s="21" t="str">
        <f>VLOOKUP(Pronostics!$B1492,Setup_MPP!$A:$G,2,FALSE)</f>
        <v>Julie BOUCHARD</v>
      </c>
      <c r="F1492" s="21" t="str">
        <f>VLOOKUP($B1492,Setup_MPP!$A:$E,4,FALSE)</f>
        <v>#A6F7B1</v>
      </c>
      <c r="G1492" s="21" t="str">
        <f>VLOOKUP($B1492,Setup_MPP!$A:$E,5,FALSE)</f>
        <v>#6EC179</v>
      </c>
      <c r="H1492" s="21" t="str">
        <f>IFERROR(IF(AND(A1492&gt;=1,A1492&lt;=104),VLOOKUP($A1492,Location!$A:$J,6,FALSE),IF(A1492=0,"Avant l'ouverture",IF(OR(A1492=105,A1492=106),"Bonus"))),"")</f>
        <v>Tour 3</v>
      </c>
      <c r="I1492" s="21" t="str">
        <f>IF(LEFT(H1492,4)="Tour",VLOOKUP(A1492,Database!$A:$C,3,FALSE),"")</f>
        <v>E</v>
      </c>
      <c r="J1492" s="21" t="str">
        <f>VLOOKUP($A1492,Location!$A:$J,7,FALSE)</f>
        <v>Curaçao</v>
      </c>
      <c r="K1492" s="21" t="str">
        <f>IFERROR(VLOOKUP(J1492,Setup_Team!$B:$C,2,FALSE), "TDB")</f>
        <v>CUW</v>
      </c>
      <c r="L1492" s="21" t="str">
        <f>VLOOKUP($A1492,Location!$A:$J,8,FALSE)</f>
        <v>Côte d'Ivoire</v>
      </c>
      <c r="M1492" s="21" t="str">
        <f>IFERROR(VLOOKUP(L1492,Setup_Team!$B:$C,2,FALSE), "TDB")</f>
        <v>CIV</v>
      </c>
      <c r="N1492" s="21" t="str">
        <f>VLOOKUP($A1492,Location!$A:$J,9,FALSE)</f>
        <v>Philadelphia, Pennsylvania</v>
      </c>
      <c r="O1492" s="21" t="str">
        <f>VLOOKUP($A1492,Location!$A:$J,10,FALSE)</f>
        <v>Lincoln Financial Field</v>
      </c>
      <c r="P1492" s="27">
        <v>0</v>
      </c>
      <c r="Q1492" s="27">
        <v>3</v>
      </c>
      <c r="R1492" s="27" t="str">
        <f t="shared" si="139"/>
        <v>0-3</v>
      </c>
      <c r="S1492" s="21">
        <v>0</v>
      </c>
      <c r="T1492" s="20">
        <f>VLOOKUP($A1492,Database!$A:$Y,10,FALSE)</f>
        <v>163</v>
      </c>
      <c r="U1492" s="20">
        <f>VLOOKUP($A1492,Database!$A:$Y,11,FALSE)</f>
        <v>118</v>
      </c>
      <c r="V1492" s="20">
        <f>VLOOKUP($A1492,Database!$A:$Y,12,FALSE)</f>
        <v>53</v>
      </c>
      <c r="W1492" s="20" t="str">
        <f>VLOOKUP(A1492,Database!A:M,13,FALSE)</f>
        <v>Terminé</v>
      </c>
      <c r="X1492" s="20">
        <f>VLOOKUP($A1492,Database!$A:$Y,20,FALSE)</f>
        <v>0</v>
      </c>
      <c r="Y1492" s="20">
        <f>VLOOKUP($A1492,Database!$A:$Y,21,FALSE)</f>
        <v>2</v>
      </c>
      <c r="Z1492" s="20">
        <f t="shared" si="138"/>
        <v>0</v>
      </c>
      <c r="AA1492" s="20">
        <f t="shared" si="134"/>
        <v>1</v>
      </c>
      <c r="AB1492" s="20">
        <f t="shared" ca="1" si="135"/>
        <v>53</v>
      </c>
      <c r="AC1492" s="20">
        <f t="shared" ca="1" si="136"/>
        <v>0</v>
      </c>
      <c r="AD1492" s="20" t="str">
        <f ca="1">IF(AC1492=0,"",IF(OR(ISBLANK(P1492),ISBLANK(Q1492)),"",IF(ISBLANK(VLOOKUP(A1492,Database!A:AA,22,FALSE)),"",VLOOKUP(A1492,Database!A:AA,22,FALSE))))</f>
        <v/>
      </c>
      <c r="AE1492" s="20">
        <f ca="1">IFERROR(
   IF(
     OR(ISBLANK(P1492),ISBLANK(Q1492)),
     "",
     IF(
       AND(AB1492&lt;&gt;"",OR(W1492="Terminé",W1492="En cours")),
       VLOOKUP(AD1492,Setup_ScoreExactBonus!A:D,4,FALSE),
       0
     )),
  0)</f>
        <v>0</v>
      </c>
      <c r="AF1492" s="21">
        <f t="shared" ca="1" si="137"/>
        <v>53</v>
      </c>
      <c r="AG1492" s="21">
        <f ca="1">SUMIFS(AF$2:AF1492,D$2:D1492,D1492)</f>
        <v>2195</v>
      </c>
    </row>
    <row r="1493" spans="1:33" hidden="1" x14ac:dyDescent="0.35">
      <c r="A1493" s="21">
        <f>IF(ISBLANK(B1493),"",COUNTIF(B$2:B1493,B1493))-1</f>
        <v>55</v>
      </c>
      <c r="B1493" s="27">
        <v>7</v>
      </c>
      <c r="C1493" s="10">
        <f>VLOOKUP($A1493+IF($A1493=0,1,0),Database!$A:$Y,7,FALSE)</f>
        <v>46198.916666666664</v>
      </c>
      <c r="D1493" s="21" t="str">
        <f>VLOOKUP(Pronostics!$B1493,Setup_MPP!$A:$G,3,FALSE)</f>
        <v>__Vince__</v>
      </c>
      <c r="E1493" s="21" t="str">
        <f>VLOOKUP(Pronostics!$B1493,Setup_MPP!$A:$G,2,FALSE)</f>
        <v>Vincent FRAYSSE</v>
      </c>
      <c r="F1493" s="21" t="str">
        <f>VLOOKUP($B1493,Setup_MPP!$A:$E,4,FALSE)</f>
        <v>#B2EAE8</v>
      </c>
      <c r="G1493" s="21" t="str">
        <f>VLOOKUP($B1493,Setup_MPP!$A:$E,5,FALSE)</f>
        <v>#6CB4B1</v>
      </c>
      <c r="H1493" s="21" t="str">
        <f>IFERROR(IF(AND(A1493&gt;=1,A1493&lt;=104),VLOOKUP($A1493,Location!$A:$J,6,FALSE),IF(A1493=0,"Avant l'ouverture",IF(OR(A1493=105,A1493=106),"Bonus"))),"")</f>
        <v>Tour 3</v>
      </c>
      <c r="I1493" s="21" t="str">
        <f>IF(LEFT(H1493,4)="Tour",VLOOKUP(A1493,Database!$A:$C,3,FALSE),"")</f>
        <v>E</v>
      </c>
      <c r="J1493" s="21" t="str">
        <f>VLOOKUP($A1493,Location!$A:$J,7,FALSE)</f>
        <v>Curaçao</v>
      </c>
      <c r="K1493" s="21" t="str">
        <f>IFERROR(VLOOKUP(J1493,Setup_Team!$B:$C,2,FALSE), "TDB")</f>
        <v>CUW</v>
      </c>
      <c r="L1493" s="21" t="str">
        <f>VLOOKUP($A1493,Location!$A:$J,8,FALSE)</f>
        <v>Côte d'Ivoire</v>
      </c>
      <c r="M1493" s="21" t="str">
        <f>IFERROR(VLOOKUP(L1493,Setup_Team!$B:$C,2,FALSE), "TDB")</f>
        <v>CIV</v>
      </c>
      <c r="N1493" s="21" t="str">
        <f>VLOOKUP($A1493,Location!$A:$J,9,FALSE)</f>
        <v>Philadelphia, Pennsylvania</v>
      </c>
      <c r="O1493" s="21" t="str">
        <f>VLOOKUP($A1493,Location!$A:$J,10,FALSE)</f>
        <v>Lincoln Financial Field</v>
      </c>
      <c r="P1493" s="27">
        <v>1</v>
      </c>
      <c r="Q1493" s="27">
        <v>3</v>
      </c>
      <c r="R1493" s="27" t="str">
        <f t="shared" si="139"/>
        <v>1-3</v>
      </c>
      <c r="S1493" s="21">
        <v>0</v>
      </c>
      <c r="T1493" s="20">
        <f>VLOOKUP($A1493,Database!$A:$Y,10,FALSE)</f>
        <v>163</v>
      </c>
      <c r="U1493" s="20">
        <f>VLOOKUP($A1493,Database!$A:$Y,11,FALSE)</f>
        <v>118</v>
      </c>
      <c r="V1493" s="20">
        <f>VLOOKUP($A1493,Database!$A:$Y,12,FALSE)</f>
        <v>53</v>
      </c>
      <c r="W1493" s="20" t="str">
        <f>VLOOKUP(A1493,Database!A:M,13,FALSE)</f>
        <v>Terminé</v>
      </c>
      <c r="X1493" s="20">
        <f>VLOOKUP($A1493,Database!$A:$Y,20,FALSE)</f>
        <v>0</v>
      </c>
      <c r="Y1493" s="20">
        <f>VLOOKUP($A1493,Database!$A:$Y,21,FALSE)</f>
        <v>2</v>
      </c>
      <c r="Z1493" s="20">
        <f t="shared" si="138"/>
        <v>0</v>
      </c>
      <c r="AA1493" s="20">
        <f t="shared" si="134"/>
        <v>1</v>
      </c>
      <c r="AB1493" s="20">
        <f t="shared" ca="1" si="135"/>
        <v>53</v>
      </c>
      <c r="AC1493" s="20">
        <f t="shared" ca="1" si="136"/>
        <v>0</v>
      </c>
      <c r="AD1493" s="20" t="str">
        <f ca="1">IF(AC1493=0,"",IF(OR(ISBLANK(P1493),ISBLANK(Q1493)),"",IF(ISBLANK(VLOOKUP(A1493,Database!A:AA,22,FALSE)),"",VLOOKUP(A1493,Database!A:AA,22,FALSE))))</f>
        <v/>
      </c>
      <c r="AE1493" s="20">
        <f ca="1">IFERROR(
   IF(
     OR(ISBLANK(P1493),ISBLANK(Q1493)),
     "",
     IF(
       AND(AB1493&lt;&gt;"",OR(W1493="Terminé",W1493="En cours")),
       VLOOKUP(AD1493,Setup_ScoreExactBonus!A:D,4,FALSE),
       0
     )),
  0)</f>
        <v>0</v>
      </c>
      <c r="AF1493" s="21">
        <f t="shared" ca="1" si="137"/>
        <v>53</v>
      </c>
      <c r="AG1493" s="21">
        <f ca="1">SUMIFS(AF$2:AF1493,D$2:D1493,D1493)</f>
        <v>1132</v>
      </c>
    </row>
    <row r="1494" spans="1:33" hidden="1" x14ac:dyDescent="0.35">
      <c r="A1494" s="21">
        <f>IF(ISBLANK(B1494),"",COUNTIF(B$2:B1494,B1494))-1</f>
        <v>55</v>
      </c>
      <c r="B1494" s="27">
        <v>8</v>
      </c>
      <c r="C1494" s="10">
        <f>VLOOKUP($A1494+IF($A1494=0,1,0),Database!$A:$Y,7,FALSE)</f>
        <v>46198.916666666664</v>
      </c>
      <c r="D1494" s="21" t="str">
        <f>VLOOKUP(Pronostics!$B1494,Setup_MPP!$A:$G,3,FALSE)</f>
        <v>Louuiiis</v>
      </c>
      <c r="E1494" s="21" t="str">
        <f>VLOOKUP(Pronostics!$B1494,Setup_MPP!$A:$G,2,FALSE)</f>
        <v>Louis HARLE</v>
      </c>
      <c r="F1494" s="21" t="str">
        <f>VLOOKUP($B1494,Setup_MPP!$A:$E,4,FALSE)</f>
        <v>#EEF7B1</v>
      </c>
      <c r="G1494" s="21" t="str">
        <f>VLOOKUP($B1494,Setup_MPP!$A:$E,5,FALSE)</f>
        <v>#C1CB7D</v>
      </c>
      <c r="H1494" s="21" t="str">
        <f>IFERROR(IF(AND(A1494&gt;=1,A1494&lt;=104),VLOOKUP($A1494,Location!$A:$J,6,FALSE),IF(A1494=0,"Avant l'ouverture",IF(OR(A1494=105,A1494=106),"Bonus"))),"")</f>
        <v>Tour 3</v>
      </c>
      <c r="I1494" s="21" t="str">
        <f>IF(LEFT(H1494,4)="Tour",VLOOKUP(A1494,Database!$A:$C,3,FALSE),"")</f>
        <v>E</v>
      </c>
      <c r="J1494" s="21" t="str">
        <f>VLOOKUP($A1494,Location!$A:$J,7,FALSE)</f>
        <v>Curaçao</v>
      </c>
      <c r="K1494" s="21" t="str">
        <f>IFERROR(VLOOKUP(J1494,Setup_Team!$B:$C,2,FALSE), "TDB")</f>
        <v>CUW</v>
      </c>
      <c r="L1494" s="21" t="str">
        <f>VLOOKUP($A1494,Location!$A:$J,8,FALSE)</f>
        <v>Côte d'Ivoire</v>
      </c>
      <c r="M1494" s="21" t="str">
        <f>IFERROR(VLOOKUP(L1494,Setup_Team!$B:$C,2,FALSE), "TDB")</f>
        <v>CIV</v>
      </c>
      <c r="N1494" s="21" t="str">
        <f>VLOOKUP($A1494,Location!$A:$J,9,FALSE)</f>
        <v>Philadelphia, Pennsylvania</v>
      </c>
      <c r="O1494" s="21" t="str">
        <f>VLOOKUP($A1494,Location!$A:$J,10,FALSE)</f>
        <v>Lincoln Financial Field</v>
      </c>
      <c r="P1494" s="27">
        <v>0</v>
      </c>
      <c r="Q1494" s="27">
        <v>2</v>
      </c>
      <c r="R1494" s="27" t="str">
        <f t="shared" si="139"/>
        <v>0-2</v>
      </c>
      <c r="S1494" s="21">
        <v>0</v>
      </c>
      <c r="T1494" s="20">
        <f>VLOOKUP($A1494,Database!$A:$Y,10,FALSE)</f>
        <v>163</v>
      </c>
      <c r="U1494" s="20">
        <f>VLOOKUP($A1494,Database!$A:$Y,11,FALSE)</f>
        <v>118</v>
      </c>
      <c r="V1494" s="20">
        <f>VLOOKUP($A1494,Database!$A:$Y,12,FALSE)</f>
        <v>53</v>
      </c>
      <c r="W1494" s="20" t="str">
        <f>VLOOKUP(A1494,Database!A:M,13,FALSE)</f>
        <v>Terminé</v>
      </c>
      <c r="X1494" s="20">
        <f>VLOOKUP($A1494,Database!$A:$Y,20,FALSE)</f>
        <v>0</v>
      </c>
      <c r="Y1494" s="20">
        <f>VLOOKUP($A1494,Database!$A:$Y,21,FALSE)</f>
        <v>2</v>
      </c>
      <c r="Z1494" s="20">
        <f t="shared" si="138"/>
        <v>0</v>
      </c>
      <c r="AA1494" s="20">
        <f t="shared" si="134"/>
        <v>1</v>
      </c>
      <c r="AB1494" s="20">
        <f t="shared" ca="1" si="135"/>
        <v>53</v>
      </c>
      <c r="AC1494" s="20">
        <f t="shared" ca="1" si="136"/>
        <v>1</v>
      </c>
      <c r="AD1494" s="20" t="str">
        <f ca="1">IF(AC1494=0,"",IF(OR(ISBLANK(P1494),ISBLANK(Q1494)),"",IF(ISBLANK(VLOOKUP(A1494,Database!A:AA,22,FALSE)),"",VLOOKUP(A1494,Database!A:AA,22,FALSE))))</f>
        <v>Exact</v>
      </c>
      <c r="AE1494" s="20">
        <f ca="1">IFERROR(
   IF(
     OR(ISBLANK(P1494),ISBLANK(Q1494)),
     "",
     IF(
       AND(AB1494&lt;&gt;"",OR(W1494="Terminé",W1494="En cours")),
       VLOOKUP(AD1494,Setup_ScoreExactBonus!A:D,4,FALSE),
       0
     )),
  0)</f>
        <v>20</v>
      </c>
      <c r="AF1494" s="21">
        <f t="shared" ca="1" si="137"/>
        <v>73</v>
      </c>
      <c r="AG1494" s="21">
        <f ca="1">SUMIFS(AF$2:AF1494,D$2:D1494,D1494)</f>
        <v>1844</v>
      </c>
    </row>
    <row r="1495" spans="1:33" x14ac:dyDescent="0.35">
      <c r="A1495" s="21">
        <f>IF(ISBLANK(B1495),"",COUNTIF(B$2:B1495,B1495))-1</f>
        <v>55</v>
      </c>
      <c r="B1495" s="27">
        <v>9</v>
      </c>
      <c r="C1495" s="10">
        <f>VLOOKUP($A1495+IF($A1495=0,1,0),Database!$A:$Y,7,FALSE)</f>
        <v>46198.916666666664</v>
      </c>
      <c r="D1495" s="21" t="str">
        <f>VLOOKUP(Pronostics!$B1495,Setup_MPP!$A:$G,3,FALSE)</f>
        <v>Aurelien_dpq</v>
      </c>
      <c r="E1495" s="21" t="str">
        <f>VLOOKUP(Pronostics!$B1495,Setup_MPP!$A:$G,2,FALSE)</f>
        <v>Aurélien DE POULPIQUET</v>
      </c>
      <c r="F1495" s="21" t="str">
        <f>VLOOKUP($B1495,Setup_MPP!$A:$E,4,FALSE)</f>
        <v>#F4EA9D</v>
      </c>
      <c r="G1495" s="21" t="str">
        <f>VLOOKUP($B1495,Setup_MPP!$A:$E,5,FALSE)</f>
        <v>#D2C458</v>
      </c>
      <c r="H1495" s="21" t="str">
        <f>IFERROR(IF(AND(A1495&gt;=1,A1495&lt;=104),VLOOKUP($A1495,Location!$A:$J,6,FALSE),IF(A1495=0,"Avant l'ouverture",IF(OR(A1495=105,A1495=106),"Bonus"))),"")</f>
        <v>Tour 3</v>
      </c>
      <c r="I1495" s="21" t="str">
        <f>IF(LEFT(H1495,4)="Tour",VLOOKUP(A1495,Database!$A:$C,3,FALSE),"")</f>
        <v>E</v>
      </c>
      <c r="J1495" s="21" t="str">
        <f>VLOOKUP($A1495,Location!$A:$J,7,FALSE)</f>
        <v>Curaçao</v>
      </c>
      <c r="K1495" s="21" t="str">
        <f>IFERROR(VLOOKUP(J1495,Setup_Team!$B:$C,2,FALSE), "TDB")</f>
        <v>CUW</v>
      </c>
      <c r="L1495" s="21" t="str">
        <f>VLOOKUP($A1495,Location!$A:$J,8,FALSE)</f>
        <v>Côte d'Ivoire</v>
      </c>
      <c r="M1495" s="21" t="str">
        <f>IFERROR(VLOOKUP(L1495,Setup_Team!$B:$C,2,FALSE), "TDB")</f>
        <v>CIV</v>
      </c>
      <c r="N1495" s="21" t="str">
        <f>VLOOKUP($A1495,Location!$A:$J,9,FALSE)</f>
        <v>Philadelphia, Pennsylvania</v>
      </c>
      <c r="O1495" s="21" t="str">
        <f>VLOOKUP($A1495,Location!$A:$J,10,FALSE)</f>
        <v>Lincoln Financial Field</v>
      </c>
      <c r="P1495" s="27">
        <v>0</v>
      </c>
      <c r="Q1495" s="27">
        <v>2</v>
      </c>
      <c r="R1495" s="27" t="str">
        <f t="shared" si="139"/>
        <v>0-2</v>
      </c>
      <c r="S1495" s="21">
        <v>0</v>
      </c>
      <c r="T1495" s="20">
        <f>VLOOKUP($A1495,Database!$A:$Y,10,FALSE)</f>
        <v>163</v>
      </c>
      <c r="U1495" s="20">
        <f>VLOOKUP($A1495,Database!$A:$Y,11,FALSE)</f>
        <v>118</v>
      </c>
      <c r="V1495" s="20">
        <f>VLOOKUP($A1495,Database!$A:$Y,12,FALSE)</f>
        <v>53</v>
      </c>
      <c r="W1495" s="20" t="str">
        <f>VLOOKUP(A1495,Database!A:M,13,FALSE)</f>
        <v>Terminé</v>
      </c>
      <c r="X1495" s="20">
        <f>VLOOKUP($A1495,Database!$A:$Y,20,FALSE)</f>
        <v>0</v>
      </c>
      <c r="Y1495" s="20">
        <f>VLOOKUP($A1495,Database!$A:$Y,21,FALSE)</f>
        <v>2</v>
      </c>
      <c r="Z1495" s="20">
        <f t="shared" si="138"/>
        <v>0</v>
      </c>
      <c r="AA1495" s="20">
        <f t="shared" si="134"/>
        <v>1</v>
      </c>
      <c r="AB1495" s="20">
        <f t="shared" ca="1" si="135"/>
        <v>53</v>
      </c>
      <c r="AC1495" s="20">
        <f t="shared" ca="1" si="136"/>
        <v>1</v>
      </c>
      <c r="AD1495" s="20" t="str">
        <f ca="1">IF(AC1495=0,"",IF(OR(ISBLANK(P1495),ISBLANK(Q1495)),"",IF(ISBLANK(VLOOKUP(A1495,Database!A:AA,22,FALSE)),"",VLOOKUP(A1495,Database!A:AA,22,FALSE))))</f>
        <v>Exact</v>
      </c>
      <c r="AE1495" s="20">
        <f ca="1">IFERROR(
   IF(
     OR(ISBLANK(P1495),ISBLANK(Q1495)),
     "",
     IF(
       AND(AB1495&lt;&gt;"",OR(W1495="Terminé",W1495="En cours")),
       VLOOKUP(AD1495,Setup_ScoreExactBonus!A:D,4,FALSE),
       0
     )),
  0)</f>
        <v>20</v>
      </c>
      <c r="AF1495" s="21">
        <f t="shared" ca="1" si="137"/>
        <v>73</v>
      </c>
      <c r="AG1495" s="21">
        <f ca="1">SUMIFS(AF$2:AF1495,D$2:D1495,D1495)</f>
        <v>2160</v>
      </c>
    </row>
    <row r="1496" spans="1:33" hidden="1" x14ac:dyDescent="0.35">
      <c r="A1496" s="21">
        <f>IF(ISBLANK(B1496),"",COUNTIF(B$2:B1496,B1496))-1</f>
        <v>55</v>
      </c>
      <c r="B1496" s="27">
        <v>10</v>
      </c>
      <c r="C1496" s="10">
        <f>VLOOKUP($A1496+IF($A1496=0,1,0),Database!$A:$Y,7,FALSE)</f>
        <v>46198.916666666664</v>
      </c>
      <c r="D1496" s="21" t="str">
        <f>VLOOKUP(Pronostics!$B1496,Setup_MPP!$A:$G,3,FALSE)</f>
        <v>RandomPaul</v>
      </c>
      <c r="E1496" s="21" t="str">
        <f>VLOOKUP(Pronostics!$B1496,Setup_MPP!$A:$G,2,FALSE)</f>
        <v>Paul MONTESINOS</v>
      </c>
      <c r="F1496" s="21" t="str">
        <f>VLOOKUP($B1496,Setup_MPP!$A:$E,4,FALSE)</f>
        <v>#C4B0FF</v>
      </c>
      <c r="G1496" s="21" t="str">
        <f>VLOOKUP($B1496,Setup_MPP!$A:$E,5,FALSE)</f>
        <v>#7F66C8</v>
      </c>
      <c r="H1496" s="21" t="str">
        <f>IFERROR(IF(AND(A1496&gt;=1,A1496&lt;=104),VLOOKUP($A1496,Location!$A:$J,6,FALSE),IF(A1496=0,"Avant l'ouverture",IF(OR(A1496=105,A1496=106),"Bonus"))),"")</f>
        <v>Tour 3</v>
      </c>
      <c r="I1496" s="21" t="str">
        <f>IF(LEFT(H1496,4)="Tour",VLOOKUP(A1496,Database!$A:$C,3,FALSE),"")</f>
        <v>E</v>
      </c>
      <c r="J1496" s="21" t="str">
        <f>VLOOKUP($A1496,Location!$A:$J,7,FALSE)</f>
        <v>Curaçao</v>
      </c>
      <c r="K1496" s="21" t="str">
        <f>IFERROR(VLOOKUP(J1496,Setup_Team!$B:$C,2,FALSE), "TDB")</f>
        <v>CUW</v>
      </c>
      <c r="L1496" s="21" t="str">
        <f>VLOOKUP($A1496,Location!$A:$J,8,FALSE)</f>
        <v>Côte d'Ivoire</v>
      </c>
      <c r="M1496" s="21" t="str">
        <f>IFERROR(VLOOKUP(L1496,Setup_Team!$B:$C,2,FALSE), "TDB")</f>
        <v>CIV</v>
      </c>
      <c r="N1496" s="21" t="str">
        <f>VLOOKUP($A1496,Location!$A:$J,9,FALSE)</f>
        <v>Philadelphia, Pennsylvania</v>
      </c>
      <c r="O1496" s="21" t="str">
        <f>VLOOKUP($A1496,Location!$A:$J,10,FALSE)</f>
        <v>Lincoln Financial Field</v>
      </c>
      <c r="P1496" s="27">
        <v>0</v>
      </c>
      <c r="Q1496" s="27">
        <v>5</v>
      </c>
      <c r="R1496" s="27" t="str">
        <f t="shared" si="139"/>
        <v>0-5</v>
      </c>
      <c r="S1496" s="21">
        <v>0</v>
      </c>
      <c r="T1496" s="20">
        <f>VLOOKUP($A1496,Database!$A:$Y,10,FALSE)</f>
        <v>163</v>
      </c>
      <c r="U1496" s="20">
        <f>VLOOKUP($A1496,Database!$A:$Y,11,FALSE)</f>
        <v>118</v>
      </c>
      <c r="V1496" s="20">
        <f>VLOOKUP($A1496,Database!$A:$Y,12,FALSE)</f>
        <v>53</v>
      </c>
      <c r="W1496" s="20" t="str">
        <f>VLOOKUP(A1496,Database!A:M,13,FALSE)</f>
        <v>Terminé</v>
      </c>
      <c r="X1496" s="20">
        <f>VLOOKUP($A1496,Database!$A:$Y,20,FALSE)</f>
        <v>0</v>
      </c>
      <c r="Y1496" s="20">
        <f>VLOOKUP($A1496,Database!$A:$Y,21,FALSE)</f>
        <v>2</v>
      </c>
      <c r="Z1496" s="20">
        <f t="shared" si="138"/>
        <v>0</v>
      </c>
      <c r="AA1496" s="20">
        <f t="shared" si="134"/>
        <v>1</v>
      </c>
      <c r="AB1496" s="20">
        <f t="shared" ca="1" si="135"/>
        <v>53</v>
      </c>
      <c r="AC1496" s="20">
        <f t="shared" ca="1" si="136"/>
        <v>0</v>
      </c>
      <c r="AD1496" s="20" t="str">
        <f ca="1">IF(AC1496=0,"",IF(OR(ISBLANK(P1496),ISBLANK(Q1496)),"",IF(ISBLANK(VLOOKUP(A1496,Database!A:AA,22,FALSE)),"",VLOOKUP(A1496,Database!A:AA,22,FALSE))))</f>
        <v/>
      </c>
      <c r="AE1496" s="20">
        <f ca="1">IFERROR(
   IF(
     OR(ISBLANK(P1496),ISBLANK(Q1496)),
     "",
     IF(
       AND(AB1496&lt;&gt;"",OR(W1496="Terminé",W1496="En cours")),
       VLOOKUP(AD1496,Setup_ScoreExactBonus!A:D,4,FALSE),
       0
     )),
  0)</f>
        <v>0</v>
      </c>
      <c r="AF1496" s="21">
        <f t="shared" ca="1" si="137"/>
        <v>53</v>
      </c>
      <c r="AG1496" s="21">
        <f ca="1">SUMIFS(AF$2:AF1496,D$2:D1496,D1496)</f>
        <v>1872</v>
      </c>
    </row>
    <row r="1497" spans="1:33" hidden="1" x14ac:dyDescent="0.35">
      <c r="A1497" s="21">
        <f>IF(ISBLANK(B1497),"",COUNTIF(B$2:B1497,B1497))-1</f>
        <v>55</v>
      </c>
      <c r="B1497" s="27">
        <v>11</v>
      </c>
      <c r="C1497" s="10">
        <f>VLOOKUP($A1497+IF($A1497=0,1,0),Database!$A:$Y,7,FALSE)</f>
        <v>46198.916666666664</v>
      </c>
      <c r="D1497" s="21" t="str">
        <f>VLOOKUP(Pronostics!$B1497,Setup_MPP!$A:$G,3,FALSE)</f>
        <v>Kinsley91</v>
      </c>
      <c r="E1497" s="21" t="str">
        <f>VLOOKUP(Pronostics!$B1497,Setup_MPP!$A:$G,2,FALSE)</f>
        <v>Kinsley ROQUE</v>
      </c>
      <c r="F1497" s="21" t="str">
        <f>VLOOKUP($B1497,Setup_MPP!$A:$E,4,FALSE)</f>
        <v>#CBEBBA</v>
      </c>
      <c r="G1497" s="21" t="str">
        <f>VLOOKUP($B1497,Setup_MPP!$A:$E,5,FALSE)</f>
        <v>#70BC6E</v>
      </c>
      <c r="H1497" s="21" t="str">
        <f>IFERROR(IF(AND(A1497&gt;=1,A1497&lt;=104),VLOOKUP($A1497,Location!$A:$J,6,FALSE),IF(A1497=0,"Avant l'ouverture",IF(OR(A1497=105,A1497=106),"Bonus"))),"")</f>
        <v>Tour 3</v>
      </c>
      <c r="I1497" s="21" t="str">
        <f>IF(LEFT(H1497,4)="Tour",VLOOKUP(A1497,Database!$A:$C,3,FALSE),"")</f>
        <v>E</v>
      </c>
      <c r="J1497" s="21" t="str">
        <f>VLOOKUP($A1497,Location!$A:$J,7,FALSE)</f>
        <v>Curaçao</v>
      </c>
      <c r="K1497" s="21" t="str">
        <f>IFERROR(VLOOKUP(J1497,Setup_Team!$B:$C,2,FALSE), "TDB")</f>
        <v>CUW</v>
      </c>
      <c r="L1497" s="21" t="str">
        <f>VLOOKUP($A1497,Location!$A:$J,8,FALSE)</f>
        <v>Côte d'Ivoire</v>
      </c>
      <c r="M1497" s="21" t="str">
        <f>IFERROR(VLOOKUP(L1497,Setup_Team!$B:$C,2,FALSE), "TDB")</f>
        <v>CIV</v>
      </c>
      <c r="N1497" s="21" t="str">
        <f>VLOOKUP($A1497,Location!$A:$J,9,FALSE)</f>
        <v>Philadelphia, Pennsylvania</v>
      </c>
      <c r="O1497" s="21" t="str">
        <f>VLOOKUP($A1497,Location!$A:$J,10,FALSE)</f>
        <v>Lincoln Financial Field</v>
      </c>
      <c r="P1497" s="27">
        <v>0</v>
      </c>
      <c r="Q1497" s="27">
        <v>2</v>
      </c>
      <c r="R1497" s="27" t="str">
        <f t="shared" si="139"/>
        <v>0-2</v>
      </c>
      <c r="S1497" s="21">
        <v>0</v>
      </c>
      <c r="T1497" s="20">
        <f>VLOOKUP($A1497,Database!$A:$Y,10,FALSE)</f>
        <v>163</v>
      </c>
      <c r="U1497" s="20">
        <f>VLOOKUP($A1497,Database!$A:$Y,11,FALSE)</f>
        <v>118</v>
      </c>
      <c r="V1497" s="20">
        <f>VLOOKUP($A1497,Database!$A:$Y,12,FALSE)</f>
        <v>53</v>
      </c>
      <c r="W1497" s="20" t="str">
        <f>VLOOKUP(A1497,Database!A:M,13,FALSE)</f>
        <v>Terminé</v>
      </c>
      <c r="X1497" s="20">
        <f>VLOOKUP($A1497,Database!$A:$Y,20,FALSE)</f>
        <v>0</v>
      </c>
      <c r="Y1497" s="20">
        <f>VLOOKUP($A1497,Database!$A:$Y,21,FALSE)</f>
        <v>2</v>
      </c>
      <c r="Z1497" s="20">
        <f t="shared" si="138"/>
        <v>0</v>
      </c>
      <c r="AA1497" s="20">
        <f t="shared" si="134"/>
        <v>1</v>
      </c>
      <c r="AB1497" s="20">
        <f t="shared" ca="1" si="135"/>
        <v>53</v>
      </c>
      <c r="AC1497" s="20">
        <f t="shared" ca="1" si="136"/>
        <v>1</v>
      </c>
      <c r="AD1497" s="20" t="str">
        <f ca="1">IF(AC1497=0,"",IF(OR(ISBLANK(P1497),ISBLANK(Q1497)),"",IF(ISBLANK(VLOOKUP(A1497,Database!A:AA,22,FALSE)),"",VLOOKUP(A1497,Database!A:AA,22,FALSE))))</f>
        <v>Exact</v>
      </c>
      <c r="AE1497" s="20">
        <f ca="1">IFERROR(
   IF(
     OR(ISBLANK(P1497),ISBLANK(Q1497)),
     "",
     IF(
       AND(AB1497&lt;&gt;"",OR(W1497="Terminé",W1497="En cours")),
       VLOOKUP(AD1497,Setup_ScoreExactBonus!A:D,4,FALSE),
       0
     )),
  0)</f>
        <v>20</v>
      </c>
      <c r="AF1497" s="21">
        <f t="shared" ca="1" si="137"/>
        <v>73</v>
      </c>
      <c r="AG1497" s="21">
        <f ca="1">SUMIFS(AF$2:AF1497,D$2:D1497,D1497)</f>
        <v>2332</v>
      </c>
    </row>
    <row r="1498" spans="1:33" hidden="1" x14ac:dyDescent="0.35">
      <c r="A1498" s="21">
        <f>IF(ISBLANK(B1498),"",COUNTIF(B$2:B1498,B1498))-1</f>
        <v>55</v>
      </c>
      <c r="B1498" s="27">
        <v>12</v>
      </c>
      <c r="C1498" s="10">
        <f>VLOOKUP($A1498+IF($A1498=0,1,0),Database!$A:$Y,7,FALSE)</f>
        <v>46198.916666666664</v>
      </c>
      <c r="D1498" s="21" t="str">
        <f>VLOOKUP(Pronostics!$B1498,Setup_MPP!$A:$G,3,FALSE)</f>
        <v>Jaouad1</v>
      </c>
      <c r="E1498" s="21" t="str">
        <f>VLOOKUP(Pronostics!$B1498,Setup_MPP!$A:$G,2,FALSE)</f>
        <v>Jaouad SETTI</v>
      </c>
      <c r="F1498" s="21" t="str">
        <f>VLOOKUP($B1498,Setup_MPP!$A:$E,4,FALSE)</f>
        <v>#C2D4FF</v>
      </c>
      <c r="G1498" s="21" t="str">
        <f>VLOOKUP($B1498,Setup_MPP!$A:$E,5,FALSE)</f>
        <v>#6586D5</v>
      </c>
      <c r="H1498" s="21" t="str">
        <f>IFERROR(IF(AND(A1498&gt;=1,A1498&lt;=104),VLOOKUP($A1498,Location!$A:$J,6,FALSE),IF(A1498=0,"Avant l'ouverture",IF(OR(A1498=105,A1498=106),"Bonus"))),"")</f>
        <v>Tour 3</v>
      </c>
      <c r="I1498" s="21" t="str">
        <f>IF(LEFT(H1498,4)="Tour",VLOOKUP(A1498,Database!$A:$C,3,FALSE),"")</f>
        <v>E</v>
      </c>
      <c r="J1498" s="21" t="str">
        <f>VLOOKUP($A1498,Location!$A:$J,7,FALSE)</f>
        <v>Curaçao</v>
      </c>
      <c r="K1498" s="21" t="str">
        <f>IFERROR(VLOOKUP(J1498,Setup_Team!$B:$C,2,FALSE), "TDB")</f>
        <v>CUW</v>
      </c>
      <c r="L1498" s="21" t="str">
        <f>VLOOKUP($A1498,Location!$A:$J,8,FALSE)</f>
        <v>Côte d'Ivoire</v>
      </c>
      <c r="M1498" s="21" t="str">
        <f>IFERROR(VLOOKUP(L1498,Setup_Team!$B:$C,2,FALSE), "TDB")</f>
        <v>CIV</v>
      </c>
      <c r="N1498" s="21" t="str">
        <f>VLOOKUP($A1498,Location!$A:$J,9,FALSE)</f>
        <v>Philadelphia, Pennsylvania</v>
      </c>
      <c r="O1498" s="21" t="str">
        <f>VLOOKUP($A1498,Location!$A:$J,10,FALSE)</f>
        <v>Lincoln Financial Field</v>
      </c>
      <c r="P1498" s="27">
        <v>0</v>
      </c>
      <c r="Q1498" s="27">
        <v>4</v>
      </c>
      <c r="R1498" s="27" t="str">
        <f t="shared" si="139"/>
        <v>0-4</v>
      </c>
      <c r="S1498" s="21">
        <v>0</v>
      </c>
      <c r="T1498" s="20">
        <f>VLOOKUP($A1498,Database!$A:$Y,10,FALSE)</f>
        <v>163</v>
      </c>
      <c r="U1498" s="20">
        <f>VLOOKUP($A1498,Database!$A:$Y,11,FALSE)</f>
        <v>118</v>
      </c>
      <c r="V1498" s="20">
        <f>VLOOKUP($A1498,Database!$A:$Y,12,FALSE)</f>
        <v>53</v>
      </c>
      <c r="W1498" s="20" t="str">
        <f>VLOOKUP(A1498,Database!A:M,13,FALSE)</f>
        <v>Terminé</v>
      </c>
      <c r="X1498" s="20">
        <f>VLOOKUP($A1498,Database!$A:$Y,20,FALSE)</f>
        <v>0</v>
      </c>
      <c r="Y1498" s="20">
        <f>VLOOKUP($A1498,Database!$A:$Y,21,FALSE)</f>
        <v>2</v>
      </c>
      <c r="Z1498" s="20">
        <f t="shared" si="138"/>
        <v>0</v>
      </c>
      <c r="AA1498" s="20">
        <f t="shared" si="134"/>
        <v>1</v>
      </c>
      <c r="AB1498" s="20">
        <f t="shared" ca="1" si="135"/>
        <v>53</v>
      </c>
      <c r="AC1498" s="20">
        <f t="shared" ca="1" si="136"/>
        <v>0</v>
      </c>
      <c r="AD1498" s="20" t="str">
        <f ca="1">IF(AC1498=0,"",IF(OR(ISBLANK(P1498),ISBLANK(Q1498)),"",IF(ISBLANK(VLOOKUP(A1498,Database!A:AA,22,FALSE)),"",VLOOKUP(A1498,Database!A:AA,22,FALSE))))</f>
        <v/>
      </c>
      <c r="AE1498" s="20">
        <f ca="1">IFERROR(
   IF(
     OR(ISBLANK(P1498),ISBLANK(Q1498)),
     "",
     IF(
       AND(AB1498&lt;&gt;"",OR(W1498="Terminé",W1498="En cours")),
       VLOOKUP(AD1498,Setup_ScoreExactBonus!A:D,4,FALSE),
       0
     )),
  0)</f>
        <v>0</v>
      </c>
      <c r="AF1498" s="21">
        <f t="shared" ca="1" si="137"/>
        <v>53</v>
      </c>
      <c r="AG1498" s="21">
        <f ca="1">SUMIFS(AF$2:AF1498,D$2:D1498,D1498)</f>
        <v>2220</v>
      </c>
    </row>
    <row r="1499" spans="1:33" hidden="1" x14ac:dyDescent="0.35">
      <c r="A1499" s="21">
        <f>IF(ISBLANK(B1499),"",COUNTIF(B$2:B1499,B1499))-1</f>
        <v>55</v>
      </c>
      <c r="B1499" s="27">
        <v>13</v>
      </c>
      <c r="C1499" s="10">
        <f>VLOOKUP($A1499+IF($A1499=0,1,0),Database!$A:$Y,7,FALSE)</f>
        <v>46198.916666666664</v>
      </c>
      <c r="D1499" s="21" t="str">
        <f>VLOOKUP(Pronostics!$B1499,Setup_MPP!$A:$G,3,FALSE)</f>
        <v>Julien_I</v>
      </c>
      <c r="E1499" s="21" t="str">
        <f>VLOOKUP(Pronostics!$B1499,Setup_MPP!$A:$G,2,FALSE)</f>
        <v>Julien INGE</v>
      </c>
      <c r="F1499" s="21" t="str">
        <f>VLOOKUP($B1499,Setup_MPP!$A:$E,4,FALSE)</f>
        <v>#C1E0EF</v>
      </c>
      <c r="G1499" s="21" t="str">
        <f>VLOOKUP($B1499,Setup_MPP!$A:$E,5,FALSE)</f>
        <v>#4F91B2</v>
      </c>
      <c r="H1499" s="21" t="str">
        <f>IFERROR(IF(AND(A1499&gt;=1,A1499&lt;=104),VLOOKUP($A1499,Location!$A:$J,6,FALSE),IF(A1499=0,"Avant l'ouverture",IF(OR(A1499=105,A1499=106),"Bonus"))),"")</f>
        <v>Tour 3</v>
      </c>
      <c r="I1499" s="21" t="str">
        <f>IF(LEFT(H1499,4)="Tour",VLOOKUP(A1499,Database!$A:$C,3,FALSE),"")</f>
        <v>E</v>
      </c>
      <c r="J1499" s="21" t="str">
        <f>VLOOKUP($A1499,Location!$A:$J,7,FALSE)</f>
        <v>Curaçao</v>
      </c>
      <c r="K1499" s="21" t="str">
        <f>IFERROR(VLOOKUP(J1499,Setup_Team!$B:$C,2,FALSE), "TDB")</f>
        <v>CUW</v>
      </c>
      <c r="L1499" s="21" t="str">
        <f>VLOOKUP($A1499,Location!$A:$J,8,FALSE)</f>
        <v>Côte d'Ivoire</v>
      </c>
      <c r="M1499" s="21" t="str">
        <f>IFERROR(VLOOKUP(L1499,Setup_Team!$B:$C,2,FALSE), "TDB")</f>
        <v>CIV</v>
      </c>
      <c r="N1499" s="21" t="str">
        <f>VLOOKUP($A1499,Location!$A:$J,9,FALSE)</f>
        <v>Philadelphia, Pennsylvania</v>
      </c>
      <c r="O1499" s="21" t="str">
        <f>VLOOKUP($A1499,Location!$A:$J,10,FALSE)</f>
        <v>Lincoln Financial Field</v>
      </c>
      <c r="P1499" s="27">
        <v>1</v>
      </c>
      <c r="Q1499" s="27">
        <v>2</v>
      </c>
      <c r="R1499" s="27" t="str">
        <f t="shared" si="139"/>
        <v>1-2</v>
      </c>
      <c r="S1499" s="21">
        <v>0</v>
      </c>
      <c r="T1499" s="20">
        <f>VLOOKUP($A1499,Database!$A:$Y,10,FALSE)</f>
        <v>163</v>
      </c>
      <c r="U1499" s="20">
        <f>VLOOKUP($A1499,Database!$A:$Y,11,FALSE)</f>
        <v>118</v>
      </c>
      <c r="V1499" s="20">
        <f>VLOOKUP($A1499,Database!$A:$Y,12,FALSE)</f>
        <v>53</v>
      </c>
      <c r="W1499" s="20" t="str">
        <f>VLOOKUP(A1499,Database!A:M,13,FALSE)</f>
        <v>Terminé</v>
      </c>
      <c r="X1499" s="20">
        <f>VLOOKUP($A1499,Database!$A:$Y,20,FALSE)</f>
        <v>0</v>
      </c>
      <c r="Y1499" s="20">
        <f>VLOOKUP($A1499,Database!$A:$Y,21,FALSE)</f>
        <v>2</v>
      </c>
      <c r="Z1499" s="20">
        <f t="shared" si="138"/>
        <v>0</v>
      </c>
      <c r="AA1499" s="20">
        <f t="shared" si="134"/>
        <v>1</v>
      </c>
      <c r="AB1499" s="20">
        <f t="shared" ca="1" si="135"/>
        <v>53</v>
      </c>
      <c r="AC1499" s="20">
        <f t="shared" ca="1" si="136"/>
        <v>0</v>
      </c>
      <c r="AD1499" s="20" t="str">
        <f ca="1">IF(AC1499=0,"",IF(OR(ISBLANK(P1499),ISBLANK(Q1499)),"",IF(ISBLANK(VLOOKUP(A1499,Database!A:AA,22,FALSE)),"",VLOOKUP(A1499,Database!A:AA,22,FALSE))))</f>
        <v/>
      </c>
      <c r="AE1499" s="20">
        <f ca="1">IFERROR(
   IF(
     OR(ISBLANK(P1499),ISBLANK(Q1499)),
     "",
     IF(
       AND(AB1499&lt;&gt;"",OR(W1499="Terminé",W1499="En cours")),
       VLOOKUP(AD1499,Setup_ScoreExactBonus!A:D,4,FALSE),
       0
     )),
  0)</f>
        <v>0</v>
      </c>
      <c r="AF1499" s="21">
        <f t="shared" ca="1" si="137"/>
        <v>53</v>
      </c>
      <c r="AG1499" s="21">
        <f ca="1">SUMIFS(AF$2:AF1499,D$2:D1499,D1499)</f>
        <v>2270</v>
      </c>
    </row>
    <row r="1500" spans="1:33" hidden="1" x14ac:dyDescent="0.35">
      <c r="A1500" s="21">
        <f>IF(ISBLANK(B1500),"",COUNTIF(B$2:B1500,B1500))-1</f>
        <v>55</v>
      </c>
      <c r="B1500" s="27">
        <v>14</v>
      </c>
      <c r="C1500" s="10">
        <f>VLOOKUP($A1500+IF($A1500=0,1,0),Database!$A:$Y,7,FALSE)</f>
        <v>46198.916666666664</v>
      </c>
      <c r="D1500" s="21" t="str">
        <f>VLOOKUP(Pronostics!$B1500,Setup_MPP!$A:$G,3,FALSE)</f>
        <v>MarieEYT</v>
      </c>
      <c r="E1500" s="21" t="str">
        <f>VLOOKUP(Pronostics!$B1500,Setup_MPP!$A:$G,2,FALSE)</f>
        <v>Marie EXBRAYAT</v>
      </c>
      <c r="F1500" s="21" t="str">
        <f>VLOOKUP($B1500,Setup_MPP!$A:$E,4,FALSE)</f>
        <v>#FFAFD2</v>
      </c>
      <c r="G1500" s="21" t="str">
        <f>VLOOKUP($B1500,Setup_MPP!$A:$E,5,FALSE)</f>
        <v>#F2589B</v>
      </c>
      <c r="H1500" s="21" t="str">
        <f>IFERROR(IF(AND(A1500&gt;=1,A1500&lt;=104),VLOOKUP($A1500,Location!$A:$J,6,FALSE),IF(A1500=0,"Avant l'ouverture",IF(OR(A1500=105,A1500=106),"Bonus"))),"")</f>
        <v>Tour 3</v>
      </c>
      <c r="I1500" s="21" t="str">
        <f>IF(LEFT(H1500,4)="Tour",VLOOKUP(A1500,Database!$A:$C,3,FALSE),"")</f>
        <v>E</v>
      </c>
      <c r="J1500" s="21" t="str">
        <f>VLOOKUP($A1500,Location!$A:$J,7,FALSE)</f>
        <v>Curaçao</v>
      </c>
      <c r="K1500" s="21" t="str">
        <f>IFERROR(VLOOKUP(J1500,Setup_Team!$B:$C,2,FALSE), "TDB")</f>
        <v>CUW</v>
      </c>
      <c r="L1500" s="21" t="str">
        <f>VLOOKUP($A1500,Location!$A:$J,8,FALSE)</f>
        <v>Côte d'Ivoire</v>
      </c>
      <c r="M1500" s="21" t="str">
        <f>IFERROR(VLOOKUP(L1500,Setup_Team!$B:$C,2,FALSE), "TDB")</f>
        <v>CIV</v>
      </c>
      <c r="N1500" s="21" t="str">
        <f>VLOOKUP($A1500,Location!$A:$J,9,FALSE)</f>
        <v>Philadelphia, Pennsylvania</v>
      </c>
      <c r="O1500" s="21" t="str">
        <f>VLOOKUP($A1500,Location!$A:$J,10,FALSE)</f>
        <v>Lincoln Financial Field</v>
      </c>
      <c r="P1500" s="27"/>
      <c r="Q1500" s="27"/>
      <c r="R1500" s="27" t="str">
        <f t="shared" si="139"/>
        <v>0-0</v>
      </c>
      <c r="S1500" s="21">
        <v>0</v>
      </c>
      <c r="T1500" s="20">
        <f>VLOOKUP($A1500,Database!$A:$Y,10,FALSE)</f>
        <v>163</v>
      </c>
      <c r="U1500" s="20">
        <f>VLOOKUP($A1500,Database!$A:$Y,11,FALSE)</f>
        <v>118</v>
      </c>
      <c r="V1500" s="20">
        <f>VLOOKUP($A1500,Database!$A:$Y,12,FALSE)</f>
        <v>53</v>
      </c>
      <c r="W1500" s="20" t="str">
        <f>VLOOKUP(A1500,Database!A:M,13,FALSE)</f>
        <v>Terminé</v>
      </c>
      <c r="X1500" s="20">
        <f>VLOOKUP($A1500,Database!$A:$Y,20,FALSE)</f>
        <v>0</v>
      </c>
      <c r="Y1500" s="20">
        <f>VLOOKUP($A1500,Database!$A:$Y,21,FALSE)</f>
        <v>2</v>
      </c>
      <c r="Z1500" s="20">
        <f t="shared" si="138"/>
        <v>1</v>
      </c>
      <c r="AA1500" s="20" t="str">
        <f t="shared" si="134"/>
        <v/>
      </c>
      <c r="AB1500" s="20">
        <f t="shared" ca="1" si="135"/>
        <v>0</v>
      </c>
      <c r="AC1500" s="20">
        <f t="shared" ca="1" si="136"/>
        <v>0</v>
      </c>
      <c r="AD1500" s="20" t="str">
        <f ca="1">IF(AC1500=0,"",IF(OR(ISBLANK(P1500),ISBLANK(Q1500)),"",IF(ISBLANK(VLOOKUP(A1500,Database!A:AA,22,FALSE)),"",VLOOKUP(A1500,Database!A:AA,22,FALSE))))</f>
        <v/>
      </c>
      <c r="AE1500" s="20" t="str">
        <f>IFERROR(
   IF(
     OR(ISBLANK(P1500),ISBLANK(Q1500)),
     "",
     IF(
       AND(AB1500&lt;&gt;"",OR(W1500="Terminé",W1500="En cours")),
       VLOOKUP(AD1500,Setup_ScoreExactBonus!A:D,4,FALSE),
       0
     )),
  0)</f>
        <v/>
      </c>
      <c r="AF1500" s="21">
        <f t="shared" si="137"/>
        <v>0</v>
      </c>
      <c r="AG1500" s="21">
        <f ca="1">SUMIFS(AF$2:AF1500,D$2:D1500,D1500)</f>
        <v>2077</v>
      </c>
    </row>
    <row r="1501" spans="1:33" hidden="1" x14ac:dyDescent="0.35">
      <c r="A1501" s="21">
        <f>IF(ISBLANK(B1501),"",COUNTIF(B$2:B1501,B1501))-1</f>
        <v>55</v>
      </c>
      <c r="B1501" s="27">
        <v>15</v>
      </c>
      <c r="C1501" s="10">
        <f>VLOOKUP($A1501+IF($A1501=0,1,0),Database!$A:$Y,7,FALSE)</f>
        <v>46198.916666666664</v>
      </c>
      <c r="D1501" s="21" t="str">
        <f>VLOOKUP(Pronostics!$B1501,Setup_MPP!$A:$G,3,FALSE)</f>
        <v>Amino28</v>
      </c>
      <c r="E1501" s="21" t="str">
        <f>VLOOKUP(Pronostics!$B1501,Setup_MPP!$A:$G,2,FALSE)</f>
        <v>Amine ZARROUKI</v>
      </c>
      <c r="F1501" s="21" t="str">
        <f>VLOOKUP($B1501,Setup_MPP!$A:$E,4,FALSE)</f>
        <v>#FF9898</v>
      </c>
      <c r="G1501" s="21" t="str">
        <f>VLOOKUP($B1501,Setup_MPP!$A:$E,5,FALSE)</f>
        <v>#FF5D5D</v>
      </c>
      <c r="H1501" s="21" t="str">
        <f>IFERROR(IF(AND(A1501&gt;=1,A1501&lt;=104),VLOOKUP($A1501,Location!$A:$J,6,FALSE),IF(A1501=0,"Avant l'ouverture",IF(OR(A1501=105,A1501=106),"Bonus"))),"")</f>
        <v>Tour 3</v>
      </c>
      <c r="I1501" s="21" t="str">
        <f>IF(LEFT(H1501,4)="Tour",VLOOKUP(A1501,Database!$A:$C,3,FALSE),"")</f>
        <v>E</v>
      </c>
      <c r="J1501" s="21" t="str">
        <f>VLOOKUP($A1501,Location!$A:$J,7,FALSE)</f>
        <v>Curaçao</v>
      </c>
      <c r="K1501" s="21" t="str">
        <f>IFERROR(VLOOKUP(J1501,Setup_Team!$B:$C,2,FALSE), "TDB")</f>
        <v>CUW</v>
      </c>
      <c r="L1501" s="21" t="str">
        <f>VLOOKUP($A1501,Location!$A:$J,8,FALSE)</f>
        <v>Côte d'Ivoire</v>
      </c>
      <c r="M1501" s="21" t="str">
        <f>IFERROR(VLOOKUP(L1501,Setup_Team!$B:$C,2,FALSE), "TDB")</f>
        <v>CIV</v>
      </c>
      <c r="N1501" s="21" t="str">
        <f>VLOOKUP($A1501,Location!$A:$J,9,FALSE)</f>
        <v>Philadelphia, Pennsylvania</v>
      </c>
      <c r="O1501" s="21" t="str">
        <f>VLOOKUP($A1501,Location!$A:$J,10,FALSE)</f>
        <v>Lincoln Financial Field</v>
      </c>
      <c r="P1501" s="27">
        <v>0</v>
      </c>
      <c r="Q1501" s="27">
        <v>1</v>
      </c>
      <c r="R1501" s="27" t="str">
        <f t="shared" si="139"/>
        <v>0-1</v>
      </c>
      <c r="S1501" s="21">
        <v>0</v>
      </c>
      <c r="T1501" s="20">
        <f>VLOOKUP($A1501,Database!$A:$Y,10,FALSE)</f>
        <v>163</v>
      </c>
      <c r="U1501" s="20">
        <f>VLOOKUP($A1501,Database!$A:$Y,11,FALSE)</f>
        <v>118</v>
      </c>
      <c r="V1501" s="20">
        <f>VLOOKUP($A1501,Database!$A:$Y,12,FALSE)</f>
        <v>53</v>
      </c>
      <c r="W1501" s="20" t="str">
        <f>VLOOKUP(A1501,Database!A:M,13,FALSE)</f>
        <v>Terminé</v>
      </c>
      <c r="X1501" s="20">
        <f>VLOOKUP($A1501,Database!$A:$Y,20,FALSE)</f>
        <v>0</v>
      </c>
      <c r="Y1501" s="20">
        <f>VLOOKUP($A1501,Database!$A:$Y,21,FALSE)</f>
        <v>2</v>
      </c>
      <c r="Z1501" s="20">
        <f t="shared" si="138"/>
        <v>0</v>
      </c>
      <c r="AA1501" s="20">
        <f t="shared" ref="AA1501:AA1564" si="140">IF(OR(ISBLANK(P1501),ISBLANK(Q1501)),"",IF(OR(AND(P1501&gt;Q1501,X1501&gt;Y1501),AND(P1501=Q1501,X1501=Y1501),AND(P1501&lt;Q1501,X1501&lt;Y1501)),1,0))</f>
        <v>1</v>
      </c>
      <c r="AB1501" s="20">
        <f t="shared" ref="AB1501:AB1564" ca="1" si="141">IF(C1501&lt;NOW(),IF(AND(P1501&gt;Q1501,X1501&gt;Y1501),T1501,IF(AND(P1501=Q1501,X1501=Y1501),U1501,IF(AND(P1501&lt;Q1501,X1501&lt;Y1501),V1501,0))),"")</f>
        <v>53</v>
      </c>
      <c r="AC1501" s="20">
        <f t="shared" ref="AC1501:AC1564" ca="1" si="142">IF(AND(P1501=X1501,Q1501=Y1501,NOT(ISBLANK(P1501)),NOT(ISBLANK(Q1501)),NOT(ISBLANK(X1501)),NOT(ISBLANK(AB1501))),1,0)</f>
        <v>0</v>
      </c>
      <c r="AD1501" s="20" t="str">
        <f ca="1">IF(AC1501=0,"",IF(OR(ISBLANK(P1501),ISBLANK(Q1501)),"",IF(ISBLANK(VLOOKUP(A1501,Database!A:AA,22,FALSE)),"",VLOOKUP(A1501,Database!A:AA,22,FALSE))))</f>
        <v/>
      </c>
      <c r="AE1501" s="20">
        <f ca="1">IFERROR(
   IF(
     OR(ISBLANK(P1501),ISBLANK(Q1501)),
     "",
     IF(
       AND(AB1501&lt;&gt;"",OR(W1501="Terminé",W1501="En cours")),
       VLOOKUP(AD1501,Setup_ScoreExactBonus!A:D,4,FALSE),
       0
     )),
  0)</f>
        <v>0</v>
      </c>
      <c r="AF1501" s="21">
        <f t="shared" ref="AF1501:AF1564" ca="1" si="143">IFERROR(IF(OR(ISBLANK(P1501),ISBLANK(Q1501)),0,IF(AB1501&lt;&gt;"", AB1501 + IF(AC1501=1,AE1501, 0), "") * (S1501+1)),"")</f>
        <v>53</v>
      </c>
      <c r="AG1501" s="21">
        <f ca="1">SUMIFS(AF$2:AF1501,D$2:D1501,D1501)</f>
        <v>2038</v>
      </c>
    </row>
    <row r="1502" spans="1:33" hidden="1" x14ac:dyDescent="0.35">
      <c r="A1502" s="21">
        <f>IF(ISBLANK(B1502),"",COUNTIF(B$2:B1502,B1502))-1</f>
        <v>55</v>
      </c>
      <c r="B1502" s="27">
        <v>16</v>
      </c>
      <c r="C1502" s="10">
        <f>VLOOKUP($A1502+IF($A1502=0,1,0),Database!$A:$Y,7,FALSE)</f>
        <v>46198.916666666664</v>
      </c>
      <c r="D1502" s="21" t="str">
        <f>VLOOKUP(Pronostics!$B1502,Setup_MPP!$A:$G,3,FALSE)</f>
        <v>RomaLaura</v>
      </c>
      <c r="E1502" s="21" t="str">
        <f>VLOOKUP(Pronostics!$B1502,Setup_MPP!$A:$G,2,FALSE)</f>
        <v>Laura GIULIANO</v>
      </c>
      <c r="F1502" s="21" t="str">
        <f>VLOOKUP($B1502,Setup_MPP!$A:$E,4,FALSE)</f>
        <v>#86A4FE</v>
      </c>
      <c r="G1502" s="21" t="str">
        <f>VLOOKUP($B1502,Setup_MPP!$A:$E,5,FALSE)</f>
        <v>#3769FF</v>
      </c>
      <c r="H1502" s="21" t="str">
        <f>IFERROR(IF(AND(A1502&gt;=1,A1502&lt;=104),VLOOKUP($A1502,Location!$A:$J,6,FALSE),IF(A1502=0,"Avant l'ouverture",IF(OR(A1502=105,A1502=106),"Bonus"))),"")</f>
        <v>Tour 3</v>
      </c>
      <c r="I1502" s="21" t="str">
        <f>IF(LEFT(H1502,4)="Tour",VLOOKUP(A1502,Database!$A:$C,3,FALSE),"")</f>
        <v>E</v>
      </c>
      <c r="J1502" s="21" t="str">
        <f>VLOOKUP($A1502,Location!$A:$J,7,FALSE)</f>
        <v>Curaçao</v>
      </c>
      <c r="K1502" s="21" t="str">
        <f>IFERROR(VLOOKUP(J1502,Setup_Team!$B:$C,2,FALSE), "TDB")</f>
        <v>CUW</v>
      </c>
      <c r="L1502" s="21" t="str">
        <f>VLOOKUP($A1502,Location!$A:$J,8,FALSE)</f>
        <v>Côte d'Ivoire</v>
      </c>
      <c r="M1502" s="21" t="str">
        <f>IFERROR(VLOOKUP(L1502,Setup_Team!$B:$C,2,FALSE), "TDB")</f>
        <v>CIV</v>
      </c>
      <c r="N1502" s="21" t="str">
        <f>VLOOKUP($A1502,Location!$A:$J,9,FALSE)</f>
        <v>Philadelphia, Pennsylvania</v>
      </c>
      <c r="O1502" s="21" t="str">
        <f>VLOOKUP($A1502,Location!$A:$J,10,FALSE)</f>
        <v>Lincoln Financial Field</v>
      </c>
      <c r="P1502" s="27">
        <v>0</v>
      </c>
      <c r="Q1502" s="27">
        <v>2</v>
      </c>
      <c r="R1502" s="27" t="str">
        <f t="shared" si="139"/>
        <v>0-2</v>
      </c>
      <c r="S1502" s="21">
        <v>0</v>
      </c>
      <c r="T1502" s="20">
        <f>VLOOKUP($A1502,Database!$A:$Y,10,FALSE)</f>
        <v>163</v>
      </c>
      <c r="U1502" s="20">
        <f>VLOOKUP($A1502,Database!$A:$Y,11,FALSE)</f>
        <v>118</v>
      </c>
      <c r="V1502" s="20">
        <f>VLOOKUP($A1502,Database!$A:$Y,12,FALSE)</f>
        <v>53</v>
      </c>
      <c r="W1502" s="20" t="str">
        <f>VLOOKUP(A1502,Database!A:M,13,FALSE)</f>
        <v>Terminé</v>
      </c>
      <c r="X1502" s="20">
        <f>VLOOKUP($A1502,Database!$A:$Y,20,FALSE)</f>
        <v>0</v>
      </c>
      <c r="Y1502" s="20">
        <f>VLOOKUP($A1502,Database!$A:$Y,21,FALSE)</f>
        <v>2</v>
      </c>
      <c r="Z1502" s="20">
        <f t="shared" si="138"/>
        <v>0</v>
      </c>
      <c r="AA1502" s="20">
        <f t="shared" si="140"/>
        <v>1</v>
      </c>
      <c r="AB1502" s="20">
        <f t="shared" ca="1" si="141"/>
        <v>53</v>
      </c>
      <c r="AC1502" s="20">
        <f t="shared" ca="1" si="142"/>
        <v>1</v>
      </c>
      <c r="AD1502" s="20" t="str">
        <f ca="1">IF(AC1502=0,"",IF(OR(ISBLANK(P1502),ISBLANK(Q1502)),"",IF(ISBLANK(VLOOKUP(A1502,Database!A:AA,22,FALSE)),"",VLOOKUP(A1502,Database!A:AA,22,FALSE))))</f>
        <v>Exact</v>
      </c>
      <c r="AE1502" s="20">
        <f ca="1">IFERROR(
   IF(
     OR(ISBLANK(P1502),ISBLANK(Q1502)),
     "",
     IF(
       AND(AB1502&lt;&gt;"",OR(W1502="Terminé",W1502="En cours")),
       VLOOKUP(AD1502,Setup_ScoreExactBonus!A:D,4,FALSE),
       0
     )),
  0)</f>
        <v>20</v>
      </c>
      <c r="AF1502" s="21">
        <f t="shared" ca="1" si="143"/>
        <v>73</v>
      </c>
      <c r="AG1502" s="21">
        <f ca="1">SUMIFS(AF$2:AF1502,D$2:D1502,D1502)</f>
        <v>1829</v>
      </c>
    </row>
    <row r="1503" spans="1:33" hidden="1" x14ac:dyDescent="0.35">
      <c r="A1503" s="21">
        <f>IF(ISBLANK(B1503),"",COUNTIF(B$2:B1503,B1503))-1</f>
        <v>55</v>
      </c>
      <c r="B1503" s="27">
        <v>17</v>
      </c>
      <c r="C1503" s="10">
        <f>VLOOKUP($A1503+IF($A1503=0,1,0),Database!$A:$Y,7,FALSE)</f>
        <v>46198.916666666664</v>
      </c>
      <c r="D1503" s="21" t="str">
        <f>VLOOKUP(Pronostics!$B1503,Setup_MPP!$A:$G,3,FALSE)</f>
        <v>Julien_cri</v>
      </c>
      <c r="E1503" s="21" t="str">
        <f>VLOOKUP(Pronostics!$B1503,Setup_MPP!$A:$G,2,FALSE)</f>
        <v>Julien CRIMOTEL</v>
      </c>
      <c r="F1503" s="21" t="str">
        <f>VLOOKUP($B1503,Setup_MPP!$A:$E,4,FALSE)</f>
        <v>#FFB0B0</v>
      </c>
      <c r="G1503" s="21" t="str">
        <f>VLOOKUP($B1503,Setup_MPP!$A:$E,5,FALSE)</f>
        <v>#F25757</v>
      </c>
      <c r="H1503" s="21" t="str">
        <f>IFERROR(IF(AND(A1503&gt;=1,A1503&lt;=104),VLOOKUP($A1503,Location!$A:$J,6,FALSE),IF(A1503=0,"Avant l'ouverture",IF(OR(A1503=105,A1503=106),"Bonus"))),"")</f>
        <v>Tour 3</v>
      </c>
      <c r="I1503" s="21" t="str">
        <f>IF(LEFT(H1503,4)="Tour",VLOOKUP(A1503,Database!$A:$C,3,FALSE),"")</f>
        <v>E</v>
      </c>
      <c r="J1503" s="21" t="str">
        <f>VLOOKUP($A1503,Location!$A:$J,7,FALSE)</f>
        <v>Curaçao</v>
      </c>
      <c r="K1503" s="21" t="str">
        <f>IFERROR(VLOOKUP(J1503,Setup_Team!$B:$C,2,FALSE), "TDB")</f>
        <v>CUW</v>
      </c>
      <c r="L1503" s="21" t="str">
        <f>VLOOKUP($A1503,Location!$A:$J,8,FALSE)</f>
        <v>Côte d'Ivoire</v>
      </c>
      <c r="M1503" s="21" t="str">
        <f>IFERROR(VLOOKUP(L1503,Setup_Team!$B:$C,2,FALSE), "TDB")</f>
        <v>CIV</v>
      </c>
      <c r="N1503" s="21" t="str">
        <f>VLOOKUP($A1503,Location!$A:$J,9,FALSE)</f>
        <v>Philadelphia, Pennsylvania</v>
      </c>
      <c r="O1503" s="21" t="str">
        <f>VLOOKUP($A1503,Location!$A:$J,10,FALSE)</f>
        <v>Lincoln Financial Field</v>
      </c>
      <c r="P1503" s="27">
        <v>0</v>
      </c>
      <c r="Q1503" s="27">
        <v>3</v>
      </c>
      <c r="R1503" s="27" t="str">
        <f t="shared" si="139"/>
        <v>0-3</v>
      </c>
      <c r="S1503" s="21">
        <v>0</v>
      </c>
      <c r="T1503" s="20">
        <f>VLOOKUP($A1503,Database!$A:$Y,10,FALSE)</f>
        <v>163</v>
      </c>
      <c r="U1503" s="20">
        <f>VLOOKUP($A1503,Database!$A:$Y,11,FALSE)</f>
        <v>118</v>
      </c>
      <c r="V1503" s="20">
        <f>VLOOKUP($A1503,Database!$A:$Y,12,FALSE)</f>
        <v>53</v>
      </c>
      <c r="W1503" s="20" t="str">
        <f>VLOOKUP(A1503,Database!A:M,13,FALSE)</f>
        <v>Terminé</v>
      </c>
      <c r="X1503" s="20">
        <f>VLOOKUP($A1503,Database!$A:$Y,20,FALSE)</f>
        <v>0</v>
      </c>
      <c r="Y1503" s="20">
        <f>VLOOKUP($A1503,Database!$A:$Y,21,FALSE)</f>
        <v>2</v>
      </c>
      <c r="Z1503" s="20">
        <f t="shared" si="138"/>
        <v>0</v>
      </c>
      <c r="AA1503" s="20">
        <f t="shared" si="140"/>
        <v>1</v>
      </c>
      <c r="AB1503" s="20">
        <f t="shared" ca="1" si="141"/>
        <v>53</v>
      </c>
      <c r="AC1503" s="20">
        <f t="shared" ca="1" si="142"/>
        <v>0</v>
      </c>
      <c r="AD1503" s="20" t="str">
        <f ca="1">IF(AC1503=0,"",IF(OR(ISBLANK(P1503),ISBLANK(Q1503)),"",IF(ISBLANK(VLOOKUP(A1503,Database!A:AA,22,FALSE)),"",VLOOKUP(A1503,Database!A:AA,22,FALSE))))</f>
        <v/>
      </c>
      <c r="AE1503" s="20">
        <f ca="1">IFERROR(
   IF(
     OR(ISBLANK(P1503),ISBLANK(Q1503)),
     "",
     IF(
       AND(AB1503&lt;&gt;"",OR(W1503="Terminé",W1503="En cours")),
       VLOOKUP(AD1503,Setup_ScoreExactBonus!A:D,4,FALSE),
       0
     )),
  0)</f>
        <v>0</v>
      </c>
      <c r="AF1503" s="21">
        <f t="shared" ca="1" si="143"/>
        <v>53</v>
      </c>
      <c r="AG1503" s="21">
        <f ca="1">SUMIFS(AF$2:AF1503,D$2:D1503,D1503)</f>
        <v>1802</v>
      </c>
    </row>
    <row r="1504" spans="1:33" hidden="1" x14ac:dyDescent="0.35">
      <c r="A1504" s="21">
        <f>IF(ISBLANK(B1504),"",COUNTIF(B$2:B1504,B1504))-1</f>
        <v>55</v>
      </c>
      <c r="B1504" s="27">
        <v>18</v>
      </c>
      <c r="C1504" s="10">
        <f>VLOOKUP($A1504+IF($A1504=0,1,0),Database!$A:$Y,7,FALSE)</f>
        <v>46198.916666666664</v>
      </c>
      <c r="D1504" s="21" t="str">
        <f>VLOOKUP(Pronostics!$B1504,Setup_MPP!$A:$G,3,FALSE)</f>
        <v>Cartone</v>
      </c>
      <c r="E1504" s="21" t="str">
        <f>VLOOKUP(Pronostics!$B1504,Setup_MPP!$A:$G,2,FALSE)</f>
        <v>Quentin CARTON</v>
      </c>
      <c r="F1504" s="21" t="str">
        <f>VLOOKUP($B1504,Setup_MPP!$A:$E,4,FALSE)</f>
        <v>#F0BC42</v>
      </c>
      <c r="G1504" s="21" t="str">
        <f>VLOOKUP($B1504,Setup_MPP!$A:$E,5,FALSE)</f>
        <v>#8E1F2F</v>
      </c>
      <c r="H1504" s="21" t="str">
        <f>IFERROR(IF(AND(A1504&gt;=1,A1504&lt;=104),VLOOKUP($A1504,Location!$A:$J,6,FALSE),IF(A1504=0,"Avant l'ouverture",IF(OR(A1504=105,A1504=106),"Bonus"))),"")</f>
        <v>Tour 3</v>
      </c>
      <c r="I1504" s="21" t="str">
        <f>IF(LEFT(H1504,4)="Tour",VLOOKUP(A1504,Database!$A:$C,3,FALSE),"")</f>
        <v>E</v>
      </c>
      <c r="J1504" s="21" t="str">
        <f>VLOOKUP($A1504,Location!$A:$J,7,FALSE)</f>
        <v>Curaçao</v>
      </c>
      <c r="K1504" s="21" t="str">
        <f>IFERROR(VLOOKUP(J1504,Setup_Team!$B:$C,2,FALSE), "TDB")</f>
        <v>CUW</v>
      </c>
      <c r="L1504" s="21" t="str">
        <f>VLOOKUP($A1504,Location!$A:$J,8,FALSE)</f>
        <v>Côte d'Ivoire</v>
      </c>
      <c r="M1504" s="21" t="str">
        <f>IFERROR(VLOOKUP(L1504,Setup_Team!$B:$C,2,FALSE), "TDB")</f>
        <v>CIV</v>
      </c>
      <c r="N1504" s="21" t="str">
        <f>VLOOKUP($A1504,Location!$A:$J,9,FALSE)</f>
        <v>Philadelphia, Pennsylvania</v>
      </c>
      <c r="O1504" s="21" t="str">
        <f>VLOOKUP($A1504,Location!$A:$J,10,FALSE)</f>
        <v>Lincoln Financial Field</v>
      </c>
      <c r="P1504" s="27">
        <v>0</v>
      </c>
      <c r="Q1504" s="27">
        <v>4</v>
      </c>
      <c r="R1504" s="27" t="str">
        <f t="shared" si="139"/>
        <v>0-4</v>
      </c>
      <c r="S1504" s="21">
        <v>0</v>
      </c>
      <c r="T1504" s="20">
        <f>VLOOKUP($A1504,Database!$A:$Y,10,FALSE)</f>
        <v>163</v>
      </c>
      <c r="U1504" s="20">
        <f>VLOOKUP($A1504,Database!$A:$Y,11,FALSE)</f>
        <v>118</v>
      </c>
      <c r="V1504" s="20">
        <f>VLOOKUP($A1504,Database!$A:$Y,12,FALSE)</f>
        <v>53</v>
      </c>
      <c r="W1504" s="20" t="str">
        <f>VLOOKUP(A1504,Database!A:M,13,FALSE)</f>
        <v>Terminé</v>
      </c>
      <c r="X1504" s="20">
        <f>VLOOKUP($A1504,Database!$A:$Y,20,FALSE)</f>
        <v>0</v>
      </c>
      <c r="Y1504" s="20">
        <f>VLOOKUP($A1504,Database!$A:$Y,21,FALSE)</f>
        <v>2</v>
      </c>
      <c r="Z1504" s="20">
        <f t="shared" si="138"/>
        <v>0</v>
      </c>
      <c r="AA1504" s="20">
        <f t="shared" si="140"/>
        <v>1</v>
      </c>
      <c r="AB1504" s="20">
        <f t="shared" ca="1" si="141"/>
        <v>53</v>
      </c>
      <c r="AC1504" s="20">
        <f t="shared" ca="1" si="142"/>
        <v>0</v>
      </c>
      <c r="AD1504" s="20" t="str">
        <f ca="1">IF(AC1504=0,"",IF(OR(ISBLANK(P1504),ISBLANK(Q1504)),"",IF(ISBLANK(VLOOKUP(A1504,Database!A:AA,22,FALSE)),"",VLOOKUP(A1504,Database!A:AA,22,FALSE))))</f>
        <v/>
      </c>
      <c r="AE1504" s="20">
        <f ca="1">IFERROR(
   IF(
     OR(ISBLANK(P1504),ISBLANK(Q1504)),
     "",
     IF(
       AND(AB1504&lt;&gt;"",OR(W1504="Terminé",W1504="En cours")),
       VLOOKUP(AD1504,Setup_ScoreExactBonus!A:D,4,FALSE),
       0
     )),
  0)</f>
        <v>0</v>
      </c>
      <c r="AF1504" s="21">
        <f t="shared" ca="1" si="143"/>
        <v>53</v>
      </c>
      <c r="AG1504" s="21">
        <f ca="1">SUMIFS(AF$2:AF1504,D$2:D1504,D1504)</f>
        <v>2083</v>
      </c>
    </row>
    <row r="1505" spans="1:33" hidden="1" x14ac:dyDescent="0.35">
      <c r="A1505" s="21">
        <f>IF(ISBLANK(B1505),"",COUNTIF(B$2:B1505,B1505))-1</f>
        <v>55</v>
      </c>
      <c r="B1505" s="27">
        <v>19</v>
      </c>
      <c r="C1505" s="10">
        <f>VLOOKUP($A1505+IF($A1505=0,1,0),Database!$A:$Y,7,FALSE)</f>
        <v>46198.916666666664</v>
      </c>
      <c r="D1505" s="21" t="str">
        <f>VLOOKUP(Pronostics!$B1505,Setup_MPP!$A:$G,3,FALSE)</f>
        <v>YramVi</v>
      </c>
      <c r="E1505" s="21" t="str">
        <f>VLOOKUP(Pronostics!$B1505,Setup_MPP!$A:$G,2,FALSE)</f>
        <v>Eyram TETSHIE</v>
      </c>
      <c r="F1505" s="21" t="str">
        <f>VLOOKUP($B1505,Setup_MPP!$A:$E,4,FALSE)</f>
        <v>#E8B28F</v>
      </c>
      <c r="G1505" s="21" t="str">
        <f>VLOOKUP($B1505,Setup_MPP!$A:$E,5,FALSE)</f>
        <v>#E65568</v>
      </c>
      <c r="H1505" s="21" t="str">
        <f>IFERROR(IF(AND(A1505&gt;=1,A1505&lt;=104),VLOOKUP($A1505,Location!$A:$J,6,FALSE),IF(A1505=0,"Avant l'ouverture",IF(OR(A1505=105,A1505=106),"Bonus"))),"")</f>
        <v>Tour 3</v>
      </c>
      <c r="I1505" s="21" t="str">
        <f>IF(LEFT(H1505,4)="Tour",VLOOKUP(A1505,Database!$A:$C,3,FALSE),"")</f>
        <v>E</v>
      </c>
      <c r="J1505" s="21" t="str">
        <f>VLOOKUP($A1505,Location!$A:$J,7,FALSE)</f>
        <v>Curaçao</v>
      </c>
      <c r="K1505" s="21" t="str">
        <f>IFERROR(VLOOKUP(J1505,Setup_Team!$B:$C,2,FALSE), "TDB")</f>
        <v>CUW</v>
      </c>
      <c r="L1505" s="21" t="str">
        <f>VLOOKUP($A1505,Location!$A:$J,8,FALSE)</f>
        <v>Côte d'Ivoire</v>
      </c>
      <c r="M1505" s="21" t="str">
        <f>IFERROR(VLOOKUP(L1505,Setup_Team!$B:$C,2,FALSE), "TDB")</f>
        <v>CIV</v>
      </c>
      <c r="N1505" s="21" t="str">
        <f>VLOOKUP($A1505,Location!$A:$J,9,FALSE)</f>
        <v>Philadelphia, Pennsylvania</v>
      </c>
      <c r="O1505" s="21" t="str">
        <f>VLOOKUP($A1505,Location!$A:$J,10,FALSE)</f>
        <v>Lincoln Financial Field</v>
      </c>
      <c r="P1505" s="27">
        <v>0</v>
      </c>
      <c r="Q1505" s="27">
        <v>2</v>
      </c>
      <c r="R1505" s="27" t="str">
        <f t="shared" si="139"/>
        <v>0-2</v>
      </c>
      <c r="S1505" s="21">
        <v>0</v>
      </c>
      <c r="T1505" s="20">
        <f>VLOOKUP($A1505,Database!$A:$Y,10,FALSE)</f>
        <v>163</v>
      </c>
      <c r="U1505" s="20">
        <f>VLOOKUP($A1505,Database!$A:$Y,11,FALSE)</f>
        <v>118</v>
      </c>
      <c r="V1505" s="20">
        <f>VLOOKUP($A1505,Database!$A:$Y,12,FALSE)</f>
        <v>53</v>
      </c>
      <c r="W1505" s="20" t="str">
        <f>VLOOKUP(A1505,Database!A:M,13,FALSE)</f>
        <v>Terminé</v>
      </c>
      <c r="X1505" s="20">
        <f>VLOOKUP($A1505,Database!$A:$Y,20,FALSE)</f>
        <v>0</v>
      </c>
      <c r="Y1505" s="20">
        <f>VLOOKUP($A1505,Database!$A:$Y,21,FALSE)</f>
        <v>2</v>
      </c>
      <c r="Z1505" s="20">
        <f t="shared" si="138"/>
        <v>0</v>
      </c>
      <c r="AA1505" s="20">
        <f t="shared" si="140"/>
        <v>1</v>
      </c>
      <c r="AB1505" s="20">
        <f t="shared" ca="1" si="141"/>
        <v>53</v>
      </c>
      <c r="AC1505" s="20">
        <f t="shared" ca="1" si="142"/>
        <v>1</v>
      </c>
      <c r="AD1505" s="20" t="str">
        <f ca="1">IF(AC1505=0,"",IF(OR(ISBLANK(P1505),ISBLANK(Q1505)),"",IF(ISBLANK(VLOOKUP(A1505,Database!A:AA,22,FALSE)),"",VLOOKUP(A1505,Database!A:AA,22,FALSE))))</f>
        <v>Exact</v>
      </c>
      <c r="AE1505" s="20">
        <f ca="1">IFERROR(
   IF(
     OR(ISBLANK(P1505),ISBLANK(Q1505)),
     "",
     IF(
       AND(AB1505&lt;&gt;"",OR(W1505="Terminé",W1505="En cours")),
       VLOOKUP(AD1505,Setup_ScoreExactBonus!A:D,4,FALSE),
       0
     )),
  0)</f>
        <v>20</v>
      </c>
      <c r="AF1505" s="21">
        <f t="shared" ca="1" si="143"/>
        <v>73</v>
      </c>
      <c r="AG1505" s="21">
        <f ca="1">SUMIFS(AF$2:AF1505,D$2:D1505,D1505)</f>
        <v>1915</v>
      </c>
    </row>
    <row r="1506" spans="1:33" hidden="1" x14ac:dyDescent="0.35">
      <c r="A1506" s="21">
        <f>IF(ISBLANK(B1506),"",COUNTIF(B$2:B1506,B1506))-1</f>
        <v>55</v>
      </c>
      <c r="B1506" s="27">
        <v>20</v>
      </c>
      <c r="C1506" s="10">
        <f>VLOOKUP($A1506+IF($A1506=0,1,0),Database!$A:$Y,7,FALSE)</f>
        <v>46198.916666666664</v>
      </c>
      <c r="D1506" s="21" t="str">
        <f>VLOOKUP(Pronostics!$B1506,Setup_MPP!$A:$G,3,FALSE)</f>
        <v>Anis_MaFihache</v>
      </c>
      <c r="E1506" s="21" t="str">
        <f>VLOOKUP(Pronostics!$B1506,Setup_MPP!$A:$G,2,FALSE)</f>
        <v>Anis LEBIK</v>
      </c>
      <c r="F1506" s="21" t="str">
        <f>VLOOKUP($B1506,Setup_MPP!$A:$E,4,FALSE)</f>
        <v>#60DC8C</v>
      </c>
      <c r="G1506" s="21" t="str">
        <f>VLOOKUP($B1506,Setup_MPP!$A:$E,5,FALSE)</f>
        <v>#22A34F</v>
      </c>
      <c r="H1506" s="21" t="str">
        <f>IFERROR(IF(AND(A1506&gt;=1,A1506&lt;=104),VLOOKUP($A1506,Location!$A:$J,6,FALSE),IF(A1506=0,"Avant l'ouverture",IF(OR(A1506=105,A1506=106),"Bonus"))),"")</f>
        <v>Tour 3</v>
      </c>
      <c r="I1506" s="21" t="str">
        <f>IF(LEFT(H1506,4)="Tour",VLOOKUP(A1506,Database!$A:$C,3,FALSE),"")</f>
        <v>E</v>
      </c>
      <c r="J1506" s="21" t="str">
        <f>VLOOKUP($A1506,Location!$A:$J,7,FALSE)</f>
        <v>Curaçao</v>
      </c>
      <c r="K1506" s="21" t="str">
        <f>IFERROR(VLOOKUP(J1506,Setup_Team!$B:$C,2,FALSE), "TDB")</f>
        <v>CUW</v>
      </c>
      <c r="L1506" s="21" t="str">
        <f>VLOOKUP($A1506,Location!$A:$J,8,FALSE)</f>
        <v>Côte d'Ivoire</v>
      </c>
      <c r="M1506" s="21" t="str">
        <f>IFERROR(VLOOKUP(L1506,Setup_Team!$B:$C,2,FALSE), "TDB")</f>
        <v>CIV</v>
      </c>
      <c r="N1506" s="21" t="str">
        <f>VLOOKUP($A1506,Location!$A:$J,9,FALSE)</f>
        <v>Philadelphia, Pennsylvania</v>
      </c>
      <c r="O1506" s="21" t="str">
        <f>VLOOKUP($A1506,Location!$A:$J,10,FALSE)</f>
        <v>Lincoln Financial Field</v>
      </c>
      <c r="P1506" s="27">
        <v>1</v>
      </c>
      <c r="Q1506" s="27">
        <v>2</v>
      </c>
      <c r="R1506" s="27" t="str">
        <f t="shared" si="139"/>
        <v>1-2</v>
      </c>
      <c r="S1506" s="21">
        <v>0</v>
      </c>
      <c r="T1506" s="20">
        <f>VLOOKUP($A1506,Database!$A:$Y,10,FALSE)</f>
        <v>163</v>
      </c>
      <c r="U1506" s="20">
        <f>VLOOKUP($A1506,Database!$A:$Y,11,FALSE)</f>
        <v>118</v>
      </c>
      <c r="V1506" s="20">
        <f>VLOOKUP($A1506,Database!$A:$Y,12,FALSE)</f>
        <v>53</v>
      </c>
      <c r="W1506" s="20" t="str">
        <f>VLOOKUP(A1506,Database!A:M,13,FALSE)</f>
        <v>Terminé</v>
      </c>
      <c r="X1506" s="20">
        <f>VLOOKUP($A1506,Database!$A:$Y,20,FALSE)</f>
        <v>0</v>
      </c>
      <c r="Y1506" s="20">
        <f>VLOOKUP($A1506,Database!$A:$Y,21,FALSE)</f>
        <v>2</v>
      </c>
      <c r="Z1506" s="20">
        <f t="shared" si="138"/>
        <v>0</v>
      </c>
      <c r="AA1506" s="20">
        <f t="shared" si="140"/>
        <v>1</v>
      </c>
      <c r="AB1506" s="20">
        <f t="shared" ca="1" si="141"/>
        <v>53</v>
      </c>
      <c r="AC1506" s="20">
        <f t="shared" ca="1" si="142"/>
        <v>0</v>
      </c>
      <c r="AD1506" s="20" t="str">
        <f ca="1">IF(AC1506=0,"",IF(OR(ISBLANK(P1506),ISBLANK(Q1506)),"",IF(ISBLANK(VLOOKUP(A1506,Database!A:AA,22,FALSE)),"",VLOOKUP(A1506,Database!A:AA,22,FALSE))))</f>
        <v/>
      </c>
      <c r="AE1506" s="20">
        <f ca="1">IFERROR(
   IF(
     OR(ISBLANK(P1506),ISBLANK(Q1506)),
     "",
     IF(
       AND(AB1506&lt;&gt;"",OR(W1506="Terminé",W1506="En cours")),
       VLOOKUP(AD1506,Setup_ScoreExactBonus!A:D,4,FALSE),
       0
     )),
  0)</f>
        <v>0</v>
      </c>
      <c r="AF1506" s="21">
        <f t="shared" ca="1" si="143"/>
        <v>53</v>
      </c>
      <c r="AG1506" s="21">
        <f ca="1">SUMIFS(AF$2:AF1506,D$2:D1506,D1506)</f>
        <v>2185</v>
      </c>
    </row>
    <row r="1507" spans="1:33" hidden="1" x14ac:dyDescent="0.35">
      <c r="A1507" s="21">
        <f>IF(ISBLANK(B1507),"",COUNTIF(B$2:B1507,B1507))-1</f>
        <v>55</v>
      </c>
      <c r="B1507" s="27">
        <v>21</v>
      </c>
      <c r="C1507" s="10">
        <f>VLOOKUP($A1507+IF($A1507=0,1,0),Database!$A:$Y,7,FALSE)</f>
        <v>46198.916666666664</v>
      </c>
      <c r="D1507" s="21" t="str">
        <f>VLOOKUP(Pronostics!$B1507,Setup_MPP!$A:$G,3,FALSE)</f>
        <v>JUJULABOSS13</v>
      </c>
      <c r="E1507" s="21" t="str">
        <f>VLOOKUP(Pronostics!$B1507,Setup_MPP!$A:$G,2,FALSE)</f>
        <v>Julia BOUANAN</v>
      </c>
      <c r="F1507" s="21" t="str">
        <f>VLOOKUP($B1507,Setup_MPP!$A:$E,4,FALSE)</f>
        <v>#2FAEE0</v>
      </c>
      <c r="G1507" s="21" t="str">
        <f>VLOOKUP($B1507,Setup_MPP!$A:$E,5,FALSE)</f>
        <v>#BEA064</v>
      </c>
      <c r="H1507" s="21" t="str">
        <f>IFERROR(IF(AND(A1507&gt;=1,A1507&lt;=104),VLOOKUP($A1507,Location!$A:$J,6,FALSE),IF(A1507=0,"Avant l'ouverture",IF(OR(A1507=105,A1507=106),"Bonus"))),"")</f>
        <v>Tour 3</v>
      </c>
      <c r="I1507" s="21" t="str">
        <f>IF(LEFT(H1507,4)="Tour",VLOOKUP(A1507,Database!$A:$C,3,FALSE),"")</f>
        <v>E</v>
      </c>
      <c r="J1507" s="21" t="str">
        <f>VLOOKUP($A1507,Location!$A:$J,7,FALSE)</f>
        <v>Curaçao</v>
      </c>
      <c r="K1507" s="21" t="str">
        <f>IFERROR(VLOOKUP(J1507,Setup_Team!$B:$C,2,FALSE), "TDB")</f>
        <v>CUW</v>
      </c>
      <c r="L1507" s="21" t="str">
        <f>VLOOKUP($A1507,Location!$A:$J,8,FALSE)</f>
        <v>Côte d'Ivoire</v>
      </c>
      <c r="M1507" s="21" t="str">
        <f>IFERROR(VLOOKUP(L1507,Setup_Team!$B:$C,2,FALSE), "TDB")</f>
        <v>CIV</v>
      </c>
      <c r="N1507" s="21" t="str">
        <f>VLOOKUP($A1507,Location!$A:$J,9,FALSE)</f>
        <v>Philadelphia, Pennsylvania</v>
      </c>
      <c r="O1507" s="21" t="str">
        <f>VLOOKUP($A1507,Location!$A:$J,10,FALSE)</f>
        <v>Lincoln Financial Field</v>
      </c>
      <c r="P1507" s="27">
        <v>0</v>
      </c>
      <c r="Q1507" s="27">
        <v>0</v>
      </c>
      <c r="R1507" s="27" t="str">
        <f t="shared" si="139"/>
        <v>0-0</v>
      </c>
      <c r="S1507" s="21">
        <v>0</v>
      </c>
      <c r="T1507" s="20">
        <f>VLOOKUP($A1507,Database!$A:$Y,10,FALSE)</f>
        <v>163</v>
      </c>
      <c r="U1507" s="20">
        <f>VLOOKUP($A1507,Database!$A:$Y,11,FALSE)</f>
        <v>118</v>
      </c>
      <c r="V1507" s="20">
        <f>VLOOKUP($A1507,Database!$A:$Y,12,FALSE)</f>
        <v>53</v>
      </c>
      <c r="W1507" s="20" t="str">
        <f>VLOOKUP(A1507,Database!A:M,13,FALSE)</f>
        <v>Terminé</v>
      </c>
      <c r="X1507" s="20">
        <f>VLOOKUP($A1507,Database!$A:$Y,20,FALSE)</f>
        <v>0</v>
      </c>
      <c r="Y1507" s="20">
        <f>VLOOKUP($A1507,Database!$A:$Y,21,FALSE)</f>
        <v>2</v>
      </c>
      <c r="Z1507" s="20">
        <f t="shared" si="138"/>
        <v>0</v>
      </c>
      <c r="AA1507" s="20">
        <f t="shared" si="140"/>
        <v>0</v>
      </c>
      <c r="AB1507" s="20">
        <f t="shared" ca="1" si="141"/>
        <v>0</v>
      </c>
      <c r="AC1507" s="20">
        <f t="shared" ca="1" si="142"/>
        <v>0</v>
      </c>
      <c r="AD1507" s="20" t="str">
        <f ca="1">IF(AC1507=0,"",IF(OR(ISBLANK(P1507),ISBLANK(Q1507)),"",IF(ISBLANK(VLOOKUP(A1507,Database!A:AA,22,FALSE)),"",VLOOKUP(A1507,Database!A:AA,22,FALSE))))</f>
        <v/>
      </c>
      <c r="AE1507" s="20">
        <f ca="1">IFERROR(
   IF(
     OR(ISBLANK(P1507),ISBLANK(Q1507)),
     "",
     IF(
       AND(AB1507&lt;&gt;"",OR(W1507="Terminé",W1507="En cours")),
       VLOOKUP(AD1507,Setup_ScoreExactBonus!A:D,4,FALSE),
       0
     )),
  0)</f>
        <v>0</v>
      </c>
      <c r="AF1507" s="21">
        <f t="shared" ca="1" si="143"/>
        <v>0</v>
      </c>
      <c r="AG1507" s="21">
        <f ca="1">SUMIFS(AF$2:AF1507,D$2:D1507,D1507)</f>
        <v>1665</v>
      </c>
    </row>
    <row r="1508" spans="1:33" hidden="1" x14ac:dyDescent="0.35">
      <c r="A1508" s="21">
        <f>IF(ISBLANK(B1508),"",COUNTIF(B$2:B1508,B1508))-1</f>
        <v>55</v>
      </c>
      <c r="B1508" s="27">
        <v>22</v>
      </c>
      <c r="C1508" s="10">
        <f>VLOOKUP($A1508+IF($A1508=0,1,0),Database!$A:$Y,7,FALSE)</f>
        <v>46198.916666666664</v>
      </c>
      <c r="D1508" s="21" t="str">
        <f>VLOOKUP(Pronostics!$B1508,Setup_MPP!$A:$G,3,FALSE)</f>
        <v>Jujumsrd</v>
      </c>
      <c r="E1508" s="21" t="str">
        <f>VLOOKUP(Pronostics!$B1508,Setup_MPP!$A:$G,2,FALSE)</f>
        <v>Julie Mansard</v>
      </c>
      <c r="F1508" s="21" t="str">
        <f>VLOOKUP($B1508,Setup_MPP!$A:$E,4,FALSE)</f>
        <v>#41DEF0</v>
      </c>
      <c r="G1508" s="21" t="str">
        <f>VLOOKUP($B1508,Setup_MPP!$A:$E,5,FALSE)</f>
        <v>#0BA6B7</v>
      </c>
      <c r="H1508" s="21" t="str">
        <f>IFERROR(IF(AND(A1508&gt;=1,A1508&lt;=104),VLOOKUP($A1508,Location!$A:$J,6,FALSE),IF(A1508=0,"Avant l'ouverture",IF(OR(A1508=105,A1508=106),"Bonus"))),"")</f>
        <v>Tour 3</v>
      </c>
      <c r="I1508" s="21" t="str">
        <f>IF(LEFT(H1508,4)="Tour",VLOOKUP(A1508,Database!$A:$C,3,FALSE),"")</f>
        <v>E</v>
      </c>
      <c r="J1508" s="21" t="str">
        <f>VLOOKUP($A1508,Location!$A:$J,7,FALSE)</f>
        <v>Curaçao</v>
      </c>
      <c r="K1508" s="21" t="str">
        <f>IFERROR(VLOOKUP(J1508,Setup_Team!$B:$C,2,FALSE), "TDB")</f>
        <v>CUW</v>
      </c>
      <c r="L1508" s="21" t="str">
        <f>VLOOKUP($A1508,Location!$A:$J,8,FALSE)</f>
        <v>Côte d'Ivoire</v>
      </c>
      <c r="M1508" s="21" t="str">
        <f>IFERROR(VLOOKUP(L1508,Setup_Team!$B:$C,2,FALSE), "TDB")</f>
        <v>CIV</v>
      </c>
      <c r="N1508" s="21" t="str">
        <f>VLOOKUP($A1508,Location!$A:$J,9,FALSE)</f>
        <v>Philadelphia, Pennsylvania</v>
      </c>
      <c r="O1508" s="21" t="str">
        <f>VLOOKUP($A1508,Location!$A:$J,10,FALSE)</f>
        <v>Lincoln Financial Field</v>
      </c>
      <c r="P1508" s="27">
        <v>0</v>
      </c>
      <c r="Q1508" s="27">
        <v>0</v>
      </c>
      <c r="R1508" s="27" t="str">
        <f t="shared" si="139"/>
        <v>0-0</v>
      </c>
      <c r="S1508" s="21">
        <v>0</v>
      </c>
      <c r="T1508" s="20">
        <f>VLOOKUP($A1508,Database!$A:$Y,10,FALSE)</f>
        <v>163</v>
      </c>
      <c r="U1508" s="20">
        <f>VLOOKUP($A1508,Database!$A:$Y,11,FALSE)</f>
        <v>118</v>
      </c>
      <c r="V1508" s="20">
        <f>VLOOKUP($A1508,Database!$A:$Y,12,FALSE)</f>
        <v>53</v>
      </c>
      <c r="W1508" s="20" t="str">
        <f>VLOOKUP(A1508,Database!A:M,13,FALSE)</f>
        <v>Terminé</v>
      </c>
      <c r="X1508" s="20">
        <f>VLOOKUP($A1508,Database!$A:$Y,20,FALSE)</f>
        <v>0</v>
      </c>
      <c r="Y1508" s="20">
        <f>VLOOKUP($A1508,Database!$A:$Y,21,FALSE)</f>
        <v>2</v>
      </c>
      <c r="Z1508" s="20">
        <f t="shared" si="138"/>
        <v>0</v>
      </c>
      <c r="AA1508" s="20">
        <f t="shared" si="140"/>
        <v>0</v>
      </c>
      <c r="AB1508" s="20">
        <f t="shared" ca="1" si="141"/>
        <v>0</v>
      </c>
      <c r="AC1508" s="20">
        <f t="shared" ca="1" si="142"/>
        <v>0</v>
      </c>
      <c r="AD1508" s="20" t="str">
        <f ca="1">IF(AC1508=0,"",IF(OR(ISBLANK(P1508),ISBLANK(Q1508)),"",IF(ISBLANK(VLOOKUP(A1508,Database!A:AA,22,FALSE)),"",VLOOKUP(A1508,Database!A:AA,22,FALSE))))</f>
        <v/>
      </c>
      <c r="AE1508" s="20">
        <f ca="1">IFERROR(
   IF(
     OR(ISBLANK(P1508),ISBLANK(Q1508)),
     "",
     IF(
       AND(AB1508&lt;&gt;"",OR(W1508="Terminé",W1508="En cours")),
       VLOOKUP(AD1508,Setup_ScoreExactBonus!A:D,4,FALSE),
       0
     )),
  0)</f>
        <v>0</v>
      </c>
      <c r="AF1508" s="21">
        <f t="shared" ca="1" si="143"/>
        <v>0</v>
      </c>
      <c r="AG1508" s="21">
        <f ca="1">SUMIFS(AF$2:AF1508,D$2:D1508,D1508)</f>
        <v>1523</v>
      </c>
    </row>
    <row r="1509" spans="1:33" hidden="1" x14ac:dyDescent="0.35">
      <c r="A1509" s="21">
        <f>IF(ISBLANK(B1509),"",COUNTIF(B$2:B1509,B1509))-1</f>
        <v>55</v>
      </c>
      <c r="B1509" s="27">
        <v>23</v>
      </c>
      <c r="C1509" s="10">
        <f>VLOOKUP($A1509+IF($A1509=0,1,0),Database!$A:$Y,7,FALSE)</f>
        <v>46198.916666666664</v>
      </c>
      <c r="D1509" s="21" t="str">
        <f>VLOOKUP(Pronostics!$B1509,Setup_MPP!$A:$G,3,FALSE)</f>
        <v>DJUDJUPRONO</v>
      </c>
      <c r="E1509" s="21" t="str">
        <f>VLOOKUP(Pronostics!$B1509,Setup_MPP!$A:$G,2,FALSE)</f>
        <v>Juliette</v>
      </c>
      <c r="F1509" s="21" t="str">
        <f>VLOOKUP($B1509,Setup_MPP!$A:$E,4,FALSE)</f>
        <v>#F2A2A2</v>
      </c>
      <c r="G1509" s="21" t="str">
        <f>VLOOKUP($B1509,Setup_MPP!$A:$E,5,FALSE)</f>
        <v>#C25D5D</v>
      </c>
      <c r="H1509" s="21" t="str">
        <f>IFERROR(IF(AND(A1509&gt;=1,A1509&lt;=104),VLOOKUP($A1509,Location!$A:$J,6,FALSE),IF(A1509=0,"Avant l'ouverture",IF(OR(A1509=105,A1509=106),"Bonus"))),"")</f>
        <v>Tour 3</v>
      </c>
      <c r="I1509" s="21" t="str">
        <f>IF(LEFT(H1509,4)="Tour",VLOOKUP(A1509,Database!$A:$C,3,FALSE),"")</f>
        <v>E</v>
      </c>
      <c r="J1509" s="21" t="str">
        <f>VLOOKUP($A1509,Location!$A:$J,7,FALSE)</f>
        <v>Curaçao</v>
      </c>
      <c r="K1509" s="21" t="str">
        <f>IFERROR(VLOOKUP(J1509,Setup_Team!$B:$C,2,FALSE), "TDB")</f>
        <v>CUW</v>
      </c>
      <c r="L1509" s="21" t="str">
        <f>VLOOKUP($A1509,Location!$A:$J,8,FALSE)</f>
        <v>Côte d'Ivoire</v>
      </c>
      <c r="M1509" s="21" t="str">
        <f>IFERROR(VLOOKUP(L1509,Setup_Team!$B:$C,2,FALSE), "TDB")</f>
        <v>CIV</v>
      </c>
      <c r="N1509" s="21" t="str">
        <f>VLOOKUP($A1509,Location!$A:$J,9,FALSE)</f>
        <v>Philadelphia, Pennsylvania</v>
      </c>
      <c r="O1509" s="21" t="str">
        <f>VLOOKUP($A1509,Location!$A:$J,10,FALSE)</f>
        <v>Lincoln Financial Field</v>
      </c>
      <c r="P1509" s="27">
        <v>0</v>
      </c>
      <c r="Q1509" s="27">
        <v>1</v>
      </c>
      <c r="R1509" s="27" t="str">
        <f t="shared" si="139"/>
        <v>0-1</v>
      </c>
      <c r="S1509" s="21">
        <v>0</v>
      </c>
      <c r="T1509" s="20">
        <f>VLOOKUP($A1509,Database!$A:$Y,10,FALSE)</f>
        <v>163</v>
      </c>
      <c r="U1509" s="20">
        <f>VLOOKUP($A1509,Database!$A:$Y,11,FALSE)</f>
        <v>118</v>
      </c>
      <c r="V1509" s="20">
        <f>VLOOKUP($A1509,Database!$A:$Y,12,FALSE)</f>
        <v>53</v>
      </c>
      <c r="W1509" s="20" t="str">
        <f>VLOOKUP(A1509,Database!A:M,13,FALSE)</f>
        <v>Terminé</v>
      </c>
      <c r="X1509" s="20">
        <f>VLOOKUP($A1509,Database!$A:$Y,20,FALSE)</f>
        <v>0</v>
      </c>
      <c r="Y1509" s="20">
        <f>VLOOKUP($A1509,Database!$A:$Y,21,FALSE)</f>
        <v>2</v>
      </c>
      <c r="Z1509" s="20">
        <f t="shared" si="138"/>
        <v>0</v>
      </c>
      <c r="AA1509" s="20">
        <f t="shared" si="140"/>
        <v>1</v>
      </c>
      <c r="AB1509" s="20">
        <f t="shared" ca="1" si="141"/>
        <v>53</v>
      </c>
      <c r="AC1509" s="20">
        <f t="shared" ca="1" si="142"/>
        <v>0</v>
      </c>
      <c r="AD1509" s="20" t="str">
        <f ca="1">IF(AC1509=0,"",IF(OR(ISBLANK(P1509),ISBLANK(Q1509)),"",IF(ISBLANK(VLOOKUP(A1509,Database!A:AA,22,FALSE)),"",VLOOKUP(A1509,Database!A:AA,22,FALSE))))</f>
        <v/>
      </c>
      <c r="AE1509" s="20">
        <f ca="1">IFERROR(
   IF(
     OR(ISBLANK(P1509),ISBLANK(Q1509)),
     "",
     IF(
       AND(AB1509&lt;&gt;"",OR(W1509="Terminé",W1509="En cours")),
       VLOOKUP(AD1509,Setup_ScoreExactBonus!A:D,4,FALSE),
       0
     )),
  0)</f>
        <v>0</v>
      </c>
      <c r="AF1509" s="21">
        <f t="shared" ca="1" si="143"/>
        <v>53</v>
      </c>
      <c r="AG1509" s="21">
        <f ca="1">SUMIFS(AF$2:AF1509,D$2:D1509,D1509)</f>
        <v>1614</v>
      </c>
    </row>
    <row r="1510" spans="1:33" hidden="1" x14ac:dyDescent="0.35">
      <c r="A1510" s="21">
        <f>IF(ISBLANK(B1510),"",COUNTIF(B$2:B1510,B1510))-1</f>
        <v>55</v>
      </c>
      <c r="B1510" s="27">
        <v>24</v>
      </c>
      <c r="C1510" s="10">
        <f>VLOOKUP($A1510+IF($A1510=0,1,0),Database!$A:$Y,7,FALSE)</f>
        <v>46198.916666666664</v>
      </c>
      <c r="D1510" s="21" t="str">
        <f>VLOOKUP(Pronostics!$B1510,Setup_MPP!$A:$G,3,FALSE)</f>
        <v>Samyaaaaaaaaaa</v>
      </c>
      <c r="E1510" s="21" t="str">
        <f>VLOOKUP(Pronostics!$B1510,Setup_MPP!$A:$G,2,FALSE)</f>
        <v>Samya ALAOUI</v>
      </c>
      <c r="F1510" s="21" t="str">
        <f>VLOOKUP($B1510,Setup_MPP!$A:$E,4,FALSE)</f>
        <v>#A2F2C7</v>
      </c>
      <c r="G1510" s="21" t="str">
        <f>VLOOKUP($B1510,Setup_MPP!$A:$E,5,FALSE)</f>
        <v>#5DC18C</v>
      </c>
      <c r="H1510" s="21" t="str">
        <f>IFERROR(IF(AND(A1510&gt;=1,A1510&lt;=104),VLOOKUP($A1510,Location!$A:$J,6,FALSE),IF(A1510=0,"Avant l'ouverture",IF(OR(A1510=105,A1510=106),"Bonus"))),"")</f>
        <v>Tour 3</v>
      </c>
      <c r="I1510" s="21" t="str">
        <f>IF(LEFT(H1510,4)="Tour",VLOOKUP(A1510,Database!$A:$C,3,FALSE),"")</f>
        <v>E</v>
      </c>
      <c r="J1510" s="21" t="str">
        <f>VLOOKUP($A1510,Location!$A:$J,7,FALSE)</f>
        <v>Curaçao</v>
      </c>
      <c r="K1510" s="21" t="str">
        <f>IFERROR(VLOOKUP(J1510,Setup_Team!$B:$C,2,FALSE), "TDB")</f>
        <v>CUW</v>
      </c>
      <c r="L1510" s="21" t="str">
        <f>VLOOKUP($A1510,Location!$A:$J,8,FALSE)</f>
        <v>Côte d'Ivoire</v>
      </c>
      <c r="M1510" s="21" t="str">
        <f>IFERROR(VLOOKUP(L1510,Setup_Team!$B:$C,2,FALSE), "TDB")</f>
        <v>CIV</v>
      </c>
      <c r="N1510" s="21" t="str">
        <f>VLOOKUP($A1510,Location!$A:$J,9,FALSE)</f>
        <v>Philadelphia, Pennsylvania</v>
      </c>
      <c r="O1510" s="21" t="str">
        <f>VLOOKUP($A1510,Location!$A:$J,10,FALSE)</f>
        <v>Lincoln Financial Field</v>
      </c>
      <c r="P1510" s="27">
        <v>1</v>
      </c>
      <c r="Q1510" s="27">
        <v>1</v>
      </c>
      <c r="R1510" s="27" t="str">
        <f t="shared" si="139"/>
        <v>1-1</v>
      </c>
      <c r="S1510" s="21">
        <v>0</v>
      </c>
      <c r="T1510" s="20">
        <f>VLOOKUP($A1510,Database!$A:$Y,10,FALSE)</f>
        <v>163</v>
      </c>
      <c r="U1510" s="20">
        <f>VLOOKUP($A1510,Database!$A:$Y,11,FALSE)</f>
        <v>118</v>
      </c>
      <c r="V1510" s="20">
        <f>VLOOKUP($A1510,Database!$A:$Y,12,FALSE)</f>
        <v>53</v>
      </c>
      <c r="W1510" s="20" t="str">
        <f>VLOOKUP(A1510,Database!A:M,13,FALSE)</f>
        <v>Terminé</v>
      </c>
      <c r="X1510" s="20">
        <f>VLOOKUP($A1510,Database!$A:$Y,20,FALSE)</f>
        <v>0</v>
      </c>
      <c r="Y1510" s="20">
        <f>VLOOKUP($A1510,Database!$A:$Y,21,FALSE)</f>
        <v>2</v>
      </c>
      <c r="Z1510" s="20">
        <f t="shared" si="138"/>
        <v>0</v>
      </c>
      <c r="AA1510" s="20">
        <f t="shared" si="140"/>
        <v>0</v>
      </c>
      <c r="AB1510" s="20">
        <f t="shared" ca="1" si="141"/>
        <v>0</v>
      </c>
      <c r="AC1510" s="20">
        <f t="shared" ca="1" si="142"/>
        <v>0</v>
      </c>
      <c r="AD1510" s="20" t="str">
        <f ca="1">IF(AC1510=0,"",IF(OR(ISBLANK(P1510),ISBLANK(Q1510)),"",IF(ISBLANK(VLOOKUP(A1510,Database!A:AA,22,FALSE)),"",VLOOKUP(A1510,Database!A:AA,22,FALSE))))</f>
        <v/>
      </c>
      <c r="AE1510" s="20">
        <f ca="1">IFERROR(
   IF(
     OR(ISBLANK(P1510),ISBLANK(Q1510)),
     "",
     IF(
       AND(AB1510&lt;&gt;"",OR(W1510="Terminé",W1510="En cours")),
       VLOOKUP(AD1510,Setup_ScoreExactBonus!A:D,4,FALSE),
       0
     )),
  0)</f>
        <v>0</v>
      </c>
      <c r="AF1510" s="21">
        <f t="shared" ca="1" si="143"/>
        <v>0</v>
      </c>
      <c r="AG1510" s="21">
        <f ca="1">SUMIFS(AF$2:AF1510,D$2:D1510,D1510)</f>
        <v>2257</v>
      </c>
    </row>
    <row r="1511" spans="1:33" hidden="1" x14ac:dyDescent="0.35">
      <c r="A1511" s="21">
        <f>IF(ISBLANK(B1511),"",COUNTIF(B$2:B1511,B1511))-1</f>
        <v>55</v>
      </c>
      <c r="B1511" s="27">
        <v>25</v>
      </c>
      <c r="C1511" s="10">
        <f>VLOOKUP($A1511+IF($A1511=0,1,0),Database!$A:$Y,7,FALSE)</f>
        <v>46198.916666666664</v>
      </c>
      <c r="D1511" s="21" t="str">
        <f>VLOOKUP(Pronostics!$B1511,Setup_MPP!$A:$G,3,FALSE)</f>
        <v>leaw0808</v>
      </c>
      <c r="E1511" s="21" t="str">
        <f>VLOOKUP(Pronostics!$B1511,Setup_MPP!$A:$G,2,FALSE)</f>
        <v>Léa WALOCQ</v>
      </c>
      <c r="F1511" s="21" t="str">
        <f>VLOOKUP($B1511,Setup_MPP!$A:$E,4,FALSE)</f>
        <v>#D1B9EB</v>
      </c>
      <c r="G1511" s="21" t="str">
        <f>VLOOKUP($B1511,Setup_MPP!$A:$E,5,FALSE)</f>
        <v>#B58BC7</v>
      </c>
      <c r="H1511" s="21" t="str">
        <f>IFERROR(IF(AND(A1511&gt;=1,A1511&lt;=104),VLOOKUP($A1511,Location!$A:$J,6,FALSE),IF(A1511=0,"Avant l'ouverture",IF(OR(A1511=105,A1511=106),"Bonus"))),"")</f>
        <v>Tour 3</v>
      </c>
      <c r="I1511" s="21" t="str">
        <f>IF(LEFT(H1511,4)="Tour",VLOOKUP(A1511,Database!$A:$C,3,FALSE),"")</f>
        <v>E</v>
      </c>
      <c r="J1511" s="21" t="str">
        <f>VLOOKUP($A1511,Location!$A:$J,7,FALSE)</f>
        <v>Curaçao</v>
      </c>
      <c r="K1511" s="21" t="str">
        <f>IFERROR(VLOOKUP(J1511,Setup_Team!$B:$C,2,FALSE), "TDB")</f>
        <v>CUW</v>
      </c>
      <c r="L1511" s="21" t="str">
        <f>VLOOKUP($A1511,Location!$A:$J,8,FALSE)</f>
        <v>Côte d'Ivoire</v>
      </c>
      <c r="M1511" s="21" t="str">
        <f>IFERROR(VLOOKUP(L1511,Setup_Team!$B:$C,2,FALSE), "TDB")</f>
        <v>CIV</v>
      </c>
      <c r="N1511" s="21" t="str">
        <f>VLOOKUP($A1511,Location!$A:$J,9,FALSE)</f>
        <v>Philadelphia, Pennsylvania</v>
      </c>
      <c r="O1511" s="21" t="str">
        <f>VLOOKUP($A1511,Location!$A:$J,10,FALSE)</f>
        <v>Lincoln Financial Field</v>
      </c>
      <c r="P1511" s="27">
        <v>0</v>
      </c>
      <c r="Q1511" s="27">
        <v>1</v>
      </c>
      <c r="R1511" s="27" t="str">
        <f t="shared" si="139"/>
        <v>0-1</v>
      </c>
      <c r="S1511" s="21">
        <v>0</v>
      </c>
      <c r="T1511" s="20">
        <f>VLOOKUP($A1511,Database!$A:$Y,10,FALSE)</f>
        <v>163</v>
      </c>
      <c r="U1511" s="20">
        <f>VLOOKUP($A1511,Database!$A:$Y,11,FALSE)</f>
        <v>118</v>
      </c>
      <c r="V1511" s="20">
        <f>VLOOKUP($A1511,Database!$A:$Y,12,FALSE)</f>
        <v>53</v>
      </c>
      <c r="W1511" s="20" t="str">
        <f>VLOOKUP(A1511,Database!A:M,13,FALSE)</f>
        <v>Terminé</v>
      </c>
      <c r="X1511" s="20">
        <f>VLOOKUP($A1511,Database!$A:$Y,20,FALSE)</f>
        <v>0</v>
      </c>
      <c r="Y1511" s="20">
        <f>VLOOKUP($A1511,Database!$A:$Y,21,FALSE)</f>
        <v>2</v>
      </c>
      <c r="Z1511" s="20">
        <f t="shared" si="138"/>
        <v>0</v>
      </c>
      <c r="AA1511" s="20">
        <f t="shared" si="140"/>
        <v>1</v>
      </c>
      <c r="AB1511" s="20">
        <f t="shared" ca="1" si="141"/>
        <v>53</v>
      </c>
      <c r="AC1511" s="20">
        <f t="shared" ca="1" si="142"/>
        <v>0</v>
      </c>
      <c r="AD1511" s="20" t="str">
        <f ca="1">IF(AC1511=0,"",IF(OR(ISBLANK(P1511),ISBLANK(Q1511)),"",IF(ISBLANK(VLOOKUP(A1511,Database!A:AA,22,FALSE)),"",VLOOKUP(A1511,Database!A:AA,22,FALSE))))</f>
        <v/>
      </c>
      <c r="AE1511" s="20">
        <f ca="1">IFERROR(
   IF(
     OR(ISBLANK(P1511),ISBLANK(Q1511)),
     "",
     IF(
       AND(AB1511&lt;&gt;"",OR(W1511="Terminé",W1511="En cours")),
       VLOOKUP(AD1511,Setup_ScoreExactBonus!A:D,4,FALSE),
       0
     )),
  0)</f>
        <v>0</v>
      </c>
      <c r="AF1511" s="21">
        <f t="shared" ca="1" si="143"/>
        <v>53</v>
      </c>
      <c r="AG1511" s="21">
        <f ca="1">SUMIFS(AF$2:AF1511,D$2:D1511,D1511)</f>
        <v>2048</v>
      </c>
    </row>
    <row r="1512" spans="1:33" hidden="1" x14ac:dyDescent="0.35">
      <c r="A1512" s="21">
        <f>IF(ISBLANK(B1512),"",COUNTIF(B$2:B1512,B1512))-1</f>
        <v>55</v>
      </c>
      <c r="B1512" s="27">
        <v>26</v>
      </c>
      <c r="C1512" s="10">
        <v>46184.875</v>
      </c>
      <c r="D1512" s="21" t="str">
        <f>VLOOKUP(Pronostics!$B1512,Setup_MPP!$A:$G,3,FALSE)</f>
        <v>Mohamad#5GGG1</v>
      </c>
      <c r="E1512" s="21" t="str">
        <f>VLOOKUP(Pronostics!$B1512,Setup_MPP!$A:$G,2,FALSE)</f>
        <v>Mohamad EL KAWAS</v>
      </c>
      <c r="F1512" s="21" t="str">
        <f>VLOOKUP($B1512,Setup_MPP!$A:$E,4,FALSE)</f>
        <v>#EB8787</v>
      </c>
      <c r="G1512" s="21" t="str">
        <f>VLOOKUP($B1512,Setup_MPP!$A:$E,5,FALSE)</f>
        <v>#368E2C</v>
      </c>
      <c r="H1512" s="21" t="str">
        <f>IFERROR(IF(AND(A1512&gt;=1,A1512&lt;=104),VLOOKUP($A1512,Location!$A:$J,6,FALSE),IF(A1512=0,"Avant l'ouverture",IF(OR(A1512=105,A1512=106),"Bonus"))),"")</f>
        <v>Tour 3</v>
      </c>
      <c r="I1512" s="21" t="str">
        <f>IF(LEFT(H1512,4)="Tour",VLOOKUP(A1512,Database!$A:$C,3,FALSE),"")</f>
        <v>E</v>
      </c>
      <c r="J1512" s="21" t="str">
        <f>VLOOKUP($A1512,Location!$A:$J,7,FALSE)</f>
        <v>Curaçao</v>
      </c>
      <c r="K1512" s="21" t="str">
        <f>IFERROR(VLOOKUP(J1512,Setup_Team!$B:$C,2,FALSE), "TDB")</f>
        <v>CUW</v>
      </c>
      <c r="L1512" s="21" t="str">
        <f>VLOOKUP($A1512,Location!$A:$J,8,FALSE)</f>
        <v>Côte d'Ivoire</v>
      </c>
      <c r="M1512" s="21" t="str">
        <f>IFERROR(VLOOKUP(L1512,Setup_Team!$B:$C,2,FALSE), "TDB")</f>
        <v>CIV</v>
      </c>
      <c r="P1512" s="27">
        <v>0</v>
      </c>
      <c r="Q1512" s="27">
        <v>2</v>
      </c>
      <c r="R1512" s="27" t="str">
        <f t="shared" si="139"/>
        <v>0-2</v>
      </c>
      <c r="S1512" s="21">
        <v>0</v>
      </c>
      <c r="T1512" s="20">
        <f>VLOOKUP($A1512,Database!$A:$Y,10,FALSE)</f>
        <v>163</v>
      </c>
      <c r="U1512" s="20">
        <f>VLOOKUP($A1512,Database!$A:$Y,11,FALSE)</f>
        <v>118</v>
      </c>
      <c r="V1512" s="20">
        <f>VLOOKUP($A1512,Database!$A:$Y,12,FALSE)</f>
        <v>53</v>
      </c>
      <c r="W1512" s="20" t="str">
        <f>VLOOKUP(A1512,Database!A:M,13,FALSE)</f>
        <v>Terminé</v>
      </c>
      <c r="X1512" s="20">
        <f>VLOOKUP($A1512,Database!$A:$Y,20,FALSE)</f>
        <v>0</v>
      </c>
      <c r="Y1512" s="20">
        <f>VLOOKUP($A1512,Database!$A:$Y,21,FALSE)</f>
        <v>2</v>
      </c>
      <c r="Z1512" s="20">
        <f t="shared" si="138"/>
        <v>0</v>
      </c>
      <c r="AA1512" s="20">
        <f t="shared" si="140"/>
        <v>1</v>
      </c>
      <c r="AB1512" s="20">
        <f t="shared" ca="1" si="141"/>
        <v>53</v>
      </c>
      <c r="AC1512" s="20">
        <f t="shared" ca="1" si="142"/>
        <v>1</v>
      </c>
      <c r="AD1512" s="20" t="str">
        <f ca="1">IF(AC1512=0,"",IF(OR(ISBLANK(P1512),ISBLANK(Q1512)),"",IF(ISBLANK(VLOOKUP(A1512,Database!A:AA,22,FALSE)),"",VLOOKUP(A1512,Database!A:AA,22,FALSE))))</f>
        <v>Exact</v>
      </c>
      <c r="AE1512" s="20">
        <f ca="1">IFERROR(
   IF(
     OR(ISBLANK(P1512),ISBLANK(Q1512)),
     "",
     IF(
       AND(AB1512&lt;&gt;"",OR(W1512="Terminé",W1512="En cours")),
       VLOOKUP(AD1512,Setup_ScoreExactBonus!A:D,4,FALSE),
       0
     )),
  0)</f>
        <v>20</v>
      </c>
      <c r="AF1512" s="21">
        <f t="shared" ca="1" si="143"/>
        <v>73</v>
      </c>
      <c r="AG1512" s="21">
        <f ca="1">SUMIFS(AF$2:AF1512,D$2:D1512,D1512)</f>
        <v>1552</v>
      </c>
    </row>
    <row r="1513" spans="1:33" hidden="1" x14ac:dyDescent="0.35">
      <c r="A1513" s="21">
        <f>IF(ISBLANK(B1513),"",COUNTIF(B$2:B1513,B1513))-1</f>
        <v>55</v>
      </c>
      <c r="B1513" s="27">
        <v>27</v>
      </c>
      <c r="C1513" s="10">
        <f>VLOOKUP($A1513+IF($A1513=0,1,0),Database!$A:$Y,7,FALSE)</f>
        <v>46198.916666666664</v>
      </c>
      <c r="D1513" s="21" t="str">
        <f>VLOOKUP(Pronostics!$B1513,Setup_MPP!$A:$G,3,FALSE)</f>
        <v>maryemkappa</v>
      </c>
      <c r="E1513" s="21" t="str">
        <f>VLOOKUP(Pronostics!$B1513,Setup_MPP!$A:$G,2,FALSE)</f>
        <v>Maryem GUIZANI</v>
      </c>
      <c r="F1513" s="21" t="str">
        <f>VLOOKUP($B1513,Setup_MPP!$A:$E,4,FALSE)</f>
        <v>#BCA2F4</v>
      </c>
      <c r="G1513" s="21" t="str">
        <f>VLOOKUP($B1513,Setup_MPP!$A:$E,5,FALSE)</f>
        <v>#6D3DD5</v>
      </c>
      <c r="H1513" s="21" t="str">
        <f>IFERROR(IF(AND(A1513&gt;=1,A1513&lt;=104),VLOOKUP($A1513,Location!$A:$J,6,FALSE),IF(A1513=0,"Avant l'ouverture",IF(OR(A1513=105,A1513=106),"Bonus"))),"")</f>
        <v>Tour 3</v>
      </c>
      <c r="I1513" s="21" t="str">
        <f>IF(LEFT(H1513,4)="Tour",VLOOKUP(A1513,Database!$A:$C,3,FALSE),"")</f>
        <v>E</v>
      </c>
      <c r="J1513" s="21" t="str">
        <f>VLOOKUP($A1513,Location!$A:$J,7,FALSE)</f>
        <v>Curaçao</v>
      </c>
      <c r="K1513" s="21" t="str">
        <f>IFERROR(VLOOKUP(J1513,Setup_Team!$B:$C,2,FALSE), "TDB")</f>
        <v>CUW</v>
      </c>
      <c r="L1513" s="21" t="str">
        <f>VLOOKUP($A1513,Location!$A:$J,8,FALSE)</f>
        <v>Côte d'Ivoire</v>
      </c>
      <c r="M1513" s="21" t="str">
        <f>IFERROR(VLOOKUP(L1513,Setup_Team!$B:$C,2,FALSE), "TDB")</f>
        <v>CIV</v>
      </c>
      <c r="P1513" s="21">
        <v>0</v>
      </c>
      <c r="Q1513" s="21">
        <v>2</v>
      </c>
      <c r="R1513" s="27" t="str">
        <f t="shared" si="139"/>
        <v>0-2</v>
      </c>
      <c r="S1513" s="21">
        <v>0</v>
      </c>
      <c r="T1513" s="20">
        <f>VLOOKUP($A1513,Database!$A:$Y,10,FALSE)</f>
        <v>163</v>
      </c>
      <c r="U1513" s="20">
        <f>VLOOKUP($A1513,Database!$A:$Y,11,FALSE)</f>
        <v>118</v>
      </c>
      <c r="V1513" s="20">
        <f>VLOOKUP($A1513,Database!$A:$Y,12,FALSE)</f>
        <v>53</v>
      </c>
      <c r="W1513" s="20" t="str">
        <f>VLOOKUP(A1513,Database!A:M,13,FALSE)</f>
        <v>Terminé</v>
      </c>
      <c r="X1513" s="20">
        <f>VLOOKUP($A1513,Database!$A:$Y,20,FALSE)</f>
        <v>0</v>
      </c>
      <c r="Y1513" s="20">
        <f>VLOOKUP($A1513,Database!$A:$Y,21,FALSE)</f>
        <v>2</v>
      </c>
      <c r="Z1513" s="20">
        <f t="shared" si="138"/>
        <v>0</v>
      </c>
      <c r="AA1513" s="20">
        <f t="shared" si="140"/>
        <v>1</v>
      </c>
      <c r="AB1513" s="20">
        <f t="shared" ca="1" si="141"/>
        <v>53</v>
      </c>
      <c r="AC1513" s="20">
        <f t="shared" ca="1" si="142"/>
        <v>1</v>
      </c>
      <c r="AD1513" s="20" t="str">
        <f ca="1">IF(AC1513=0,"",IF(OR(ISBLANK(P1513),ISBLANK(Q1513)),"",IF(ISBLANK(VLOOKUP(A1513,Database!A:AA,22,FALSE)),"",VLOOKUP(A1513,Database!A:AA,22,FALSE))))</f>
        <v>Exact</v>
      </c>
      <c r="AE1513" s="20">
        <f ca="1">IFERROR(
   IF(
     OR(ISBLANK(P1513),ISBLANK(Q1513)),
     "",
     IF(
       AND(AB1513&lt;&gt;"",OR(W1513="Terminé",W1513="En cours")),
       VLOOKUP(AD1513,Setup_ScoreExactBonus!A:D,4,FALSE),
       0
     )),
  0)</f>
        <v>20</v>
      </c>
      <c r="AF1513" s="21">
        <f t="shared" ca="1" si="143"/>
        <v>73</v>
      </c>
      <c r="AG1513" s="21">
        <f ca="1">SUMIFS(AF$2:AF1513,D$2:D1513,D1513)</f>
        <v>1261</v>
      </c>
    </row>
    <row r="1514" spans="1:33" hidden="1" x14ac:dyDescent="0.35">
      <c r="A1514" s="21">
        <f>IF(ISBLANK(B1514),"",COUNTIF(B$2:B1514,B1514))-1</f>
        <v>56</v>
      </c>
      <c r="B1514" s="27">
        <v>1</v>
      </c>
      <c r="C1514" s="10">
        <f>VLOOKUP($A1514+IF($A1514=0,1,0),Database!$A:$Y,7,FALSE)</f>
        <v>46198.916666666664</v>
      </c>
      <c r="D1514" s="21" t="str">
        <f>VLOOKUP(Pronostics!$B1514,Setup_MPP!$A:$G,3,FALSE)</f>
        <v>_Nicolas_LM_</v>
      </c>
      <c r="E1514" s="21" t="str">
        <f>VLOOKUP(Pronostics!$B1514,Setup_MPP!$A:$G,2,FALSE)</f>
        <v>Nicolas LE MOUEL</v>
      </c>
      <c r="F1514" s="21" t="str">
        <f>VLOOKUP($B1514,Setup_MPP!$A:$E,4,FALSE)</f>
        <v>#F7C79D</v>
      </c>
      <c r="G1514" s="21" t="str">
        <f>VLOOKUP($B1514,Setup_MPP!$A:$E,5,FALSE)</f>
        <v>#FFBE85</v>
      </c>
      <c r="H1514" s="21" t="str">
        <f>IFERROR(IF(AND(A1514&gt;=1,A1514&lt;=104),VLOOKUP($A1514,Location!$A:$J,6,FALSE),IF(A1514=0,"Avant l'ouverture",IF(OR(A1514=105,A1514=106),"Bonus"))),"")</f>
        <v>Tour 3</v>
      </c>
      <c r="I1514" s="21" t="str">
        <f>IF(LEFT(H1514,4)="Tour",VLOOKUP(A1514,Database!$A:$C,3,FALSE),"")</f>
        <v>E</v>
      </c>
      <c r="J1514" s="21" t="str">
        <f>VLOOKUP($A1514,Location!$A:$J,7,FALSE)</f>
        <v>Equateur</v>
      </c>
      <c r="K1514" s="21" t="str">
        <f>IFERROR(VLOOKUP(J1514,Setup_Team!$B:$C,2,FALSE), "TDB")</f>
        <v>ECU</v>
      </c>
      <c r="L1514" s="21" t="str">
        <f>VLOOKUP($A1514,Location!$A:$J,8,FALSE)</f>
        <v>Allemagne</v>
      </c>
      <c r="M1514" s="21" t="str">
        <f>IFERROR(VLOOKUP(L1514,Setup_Team!$B:$C,2,FALSE), "TDB")</f>
        <v>DEU</v>
      </c>
      <c r="N1514" s="21" t="str">
        <f>VLOOKUP($A1514,Location!$A:$J,9,FALSE)</f>
        <v>East Rutherford, New Jersey/New York</v>
      </c>
      <c r="O1514" s="21" t="str">
        <f>VLOOKUP($A1514,Location!$A:$J,10,FALSE)</f>
        <v>MetLife Stadium</v>
      </c>
      <c r="P1514" s="27">
        <v>0</v>
      </c>
      <c r="Q1514" s="27">
        <v>3</v>
      </c>
      <c r="R1514" s="27" t="str">
        <f t="shared" si="139"/>
        <v>0-3</v>
      </c>
      <c r="S1514" s="21">
        <v>0</v>
      </c>
      <c r="T1514" s="20">
        <f>VLOOKUP($A1514,Database!$A:$Y,10,FALSE)</f>
        <v>145</v>
      </c>
      <c r="U1514" s="20">
        <f>VLOOKUP($A1514,Database!$A:$Y,11,FALSE)</f>
        <v>129</v>
      </c>
      <c r="V1514" s="20">
        <f>VLOOKUP($A1514,Database!$A:$Y,12,FALSE)</f>
        <v>42</v>
      </c>
      <c r="W1514" s="20" t="str">
        <f>VLOOKUP(A1514,Database!A:M,13,FALSE)</f>
        <v>Terminé</v>
      </c>
      <c r="X1514" s="20">
        <f>VLOOKUP($A1514,Database!$A:$Y,20,FALSE)</f>
        <v>2</v>
      </c>
      <c r="Y1514" s="20">
        <f>VLOOKUP($A1514,Database!$A:$Y,21,FALSE)</f>
        <v>1</v>
      </c>
      <c r="Z1514" s="20">
        <f t="shared" si="138"/>
        <v>0</v>
      </c>
      <c r="AA1514" s="20">
        <f t="shared" si="140"/>
        <v>0</v>
      </c>
      <c r="AB1514" s="20">
        <f t="shared" ca="1" si="141"/>
        <v>0</v>
      </c>
      <c r="AC1514" s="20">
        <f t="shared" ca="1" si="142"/>
        <v>0</v>
      </c>
      <c r="AD1514" s="20" t="str">
        <f ca="1">IF(AC1514=0,"",IF(OR(ISBLANK(P1514),ISBLANK(Q1514)),"",IF(ISBLANK(VLOOKUP(A1514,Database!A:AA,22,FALSE)),"",VLOOKUP(A1514,Database!A:AA,22,FALSE))))</f>
        <v/>
      </c>
      <c r="AE1514" s="20">
        <f ca="1">IFERROR(
   IF(
     OR(ISBLANK(P1514),ISBLANK(Q1514)),
     "",
     IF(
       AND(AB1514&lt;&gt;"",OR(W1514="Terminé",W1514="En cours")),
       VLOOKUP(AD1514,Setup_ScoreExactBonus!A:D,4,FALSE),
       0
     )),
  0)</f>
        <v>0</v>
      </c>
      <c r="AF1514" s="21">
        <f t="shared" ca="1" si="143"/>
        <v>0</v>
      </c>
      <c r="AG1514" s="21">
        <f ca="1">SUMIFS(AF$2:AF1514,D$2:D1514,D1514)</f>
        <v>1960</v>
      </c>
    </row>
    <row r="1515" spans="1:33" hidden="1" x14ac:dyDescent="0.35">
      <c r="A1515" s="21">
        <f>IF(ISBLANK(B1515),"",COUNTIF(B$2:B1515,B1515))-1</f>
        <v>56</v>
      </c>
      <c r="B1515" s="27">
        <v>2</v>
      </c>
      <c r="C1515" s="10">
        <f>VLOOKUP($A1515+IF($A1515=0,1,0),Database!$A:$Y,7,FALSE)</f>
        <v>46198.916666666664</v>
      </c>
      <c r="D1515" s="21" t="str">
        <f>VLOOKUP(Pronostics!$B1515,Setup_MPP!$A:$G,3,FALSE)</f>
        <v>leaelaz</v>
      </c>
      <c r="E1515" s="21" t="str">
        <f>VLOOKUP(Pronostics!$B1515,Setup_MPP!$A:$G,2,FALSE)</f>
        <v>Léa EL ASERY</v>
      </c>
      <c r="F1515" s="21" t="str">
        <f>VLOOKUP($B1515,Setup_MPP!$A:$E,4,FALSE)</f>
        <v>#FFBEBE</v>
      </c>
      <c r="G1515" s="21" t="str">
        <f>VLOOKUP($B1515,Setup_MPP!$A:$E,5,FALSE)</f>
        <v>#DF6868</v>
      </c>
      <c r="H1515" s="21" t="str">
        <f>IFERROR(IF(AND(A1515&gt;=1,A1515&lt;=104),VLOOKUP($A1515,Location!$A:$J,6,FALSE),IF(A1515=0,"Avant l'ouverture",IF(OR(A1515=105,A1515=106),"Bonus"))),"")</f>
        <v>Tour 3</v>
      </c>
      <c r="I1515" s="21" t="str">
        <f>IF(LEFT(H1515,4)="Tour",VLOOKUP(A1515,Database!$A:$C,3,FALSE),"")</f>
        <v>E</v>
      </c>
      <c r="J1515" s="21" t="str">
        <f>VLOOKUP($A1515,Location!$A:$J,7,FALSE)</f>
        <v>Equateur</v>
      </c>
      <c r="K1515" s="21" t="str">
        <f>IFERROR(VLOOKUP(J1515,Setup_Team!$B:$C,2,FALSE), "TDB")</f>
        <v>ECU</v>
      </c>
      <c r="L1515" s="21" t="str">
        <f>VLOOKUP($A1515,Location!$A:$J,8,FALSE)</f>
        <v>Allemagne</v>
      </c>
      <c r="M1515" s="21" t="str">
        <f>IFERROR(VLOOKUP(L1515,Setup_Team!$B:$C,2,FALSE), "TDB")</f>
        <v>DEU</v>
      </c>
      <c r="N1515" s="21" t="str">
        <f>VLOOKUP($A1515,Location!$A:$J,9,FALSE)</f>
        <v>East Rutherford, New Jersey/New York</v>
      </c>
      <c r="O1515" s="21" t="str">
        <f>VLOOKUP($A1515,Location!$A:$J,10,FALSE)</f>
        <v>MetLife Stadium</v>
      </c>
      <c r="P1515" s="27">
        <v>1</v>
      </c>
      <c r="Q1515" s="27">
        <v>4</v>
      </c>
      <c r="R1515" s="27" t="str">
        <f t="shared" si="139"/>
        <v>1-4</v>
      </c>
      <c r="S1515" s="21">
        <v>0</v>
      </c>
      <c r="T1515" s="20">
        <f>VLOOKUP($A1515,Database!$A:$Y,10,FALSE)</f>
        <v>145</v>
      </c>
      <c r="U1515" s="20">
        <f>VLOOKUP($A1515,Database!$A:$Y,11,FALSE)</f>
        <v>129</v>
      </c>
      <c r="V1515" s="20">
        <f>VLOOKUP($A1515,Database!$A:$Y,12,FALSE)</f>
        <v>42</v>
      </c>
      <c r="W1515" s="20" t="str">
        <f>VLOOKUP(A1515,Database!A:M,13,FALSE)</f>
        <v>Terminé</v>
      </c>
      <c r="X1515" s="20">
        <f>VLOOKUP($A1515,Database!$A:$Y,20,FALSE)</f>
        <v>2</v>
      </c>
      <c r="Y1515" s="20">
        <f>VLOOKUP($A1515,Database!$A:$Y,21,FALSE)</f>
        <v>1</v>
      </c>
      <c r="Z1515" s="20">
        <f t="shared" si="138"/>
        <v>0</v>
      </c>
      <c r="AA1515" s="20">
        <f t="shared" si="140"/>
        <v>0</v>
      </c>
      <c r="AB1515" s="20">
        <f t="shared" ca="1" si="141"/>
        <v>0</v>
      </c>
      <c r="AC1515" s="20">
        <f t="shared" ca="1" si="142"/>
        <v>0</v>
      </c>
      <c r="AD1515" s="20" t="str">
        <f ca="1">IF(AC1515=0,"",IF(OR(ISBLANK(P1515),ISBLANK(Q1515)),"",IF(ISBLANK(VLOOKUP(A1515,Database!A:AA,22,FALSE)),"",VLOOKUP(A1515,Database!A:AA,22,FALSE))))</f>
        <v/>
      </c>
      <c r="AE1515" s="20">
        <f ca="1">IFERROR(
   IF(
     OR(ISBLANK(P1515),ISBLANK(Q1515)),
     "",
     IF(
       AND(AB1515&lt;&gt;"",OR(W1515="Terminé",W1515="En cours")),
       VLOOKUP(AD1515,Setup_ScoreExactBonus!A:D,4,FALSE),
       0
     )),
  0)</f>
        <v>0</v>
      </c>
      <c r="AF1515" s="21">
        <f t="shared" ca="1" si="143"/>
        <v>0</v>
      </c>
      <c r="AG1515" s="21">
        <f ca="1">SUMIFS(AF$2:AF1515,D$2:D1515,D1515)</f>
        <v>2254</v>
      </c>
    </row>
    <row r="1516" spans="1:33" hidden="1" x14ac:dyDescent="0.35">
      <c r="A1516" s="21">
        <f>IF(ISBLANK(B1516),"",COUNTIF(B$2:B1516,B1516))-1</f>
        <v>56</v>
      </c>
      <c r="B1516" s="27">
        <v>3</v>
      </c>
      <c r="C1516" s="10">
        <f>VLOOKUP($A1516+IF($A1516=0,1,0),Database!$A:$Y,7,FALSE)</f>
        <v>46198.916666666664</v>
      </c>
      <c r="D1516" s="21" t="str">
        <f>VLOOKUP(Pronostics!$B1516,Setup_MPP!$A:$G,3,FALSE)</f>
        <v>PasMetalleux</v>
      </c>
      <c r="E1516" s="21" t="str">
        <f>VLOOKUP(Pronostics!$B1516,Setup_MPP!$A:$G,2,FALSE)</f>
        <v>Elwenn JOUBREL</v>
      </c>
      <c r="F1516" s="21" t="str">
        <f>VLOOKUP($B1516,Setup_MPP!$A:$E,4,FALSE)</f>
        <v>#F5C7FC</v>
      </c>
      <c r="G1516" s="21" t="str">
        <f>VLOOKUP($B1516,Setup_MPP!$A:$E,5,FALSE)</f>
        <v>#C489CF</v>
      </c>
      <c r="H1516" s="21" t="str">
        <f>IFERROR(IF(AND(A1516&gt;=1,A1516&lt;=104),VLOOKUP($A1516,Location!$A:$J,6,FALSE),IF(A1516=0,"Avant l'ouverture",IF(OR(A1516=105,A1516=106),"Bonus"))),"")</f>
        <v>Tour 3</v>
      </c>
      <c r="I1516" s="21" t="str">
        <f>IF(LEFT(H1516,4)="Tour",VLOOKUP(A1516,Database!$A:$C,3,FALSE),"")</f>
        <v>E</v>
      </c>
      <c r="J1516" s="21" t="str">
        <f>VLOOKUP($A1516,Location!$A:$J,7,FALSE)</f>
        <v>Equateur</v>
      </c>
      <c r="K1516" s="21" t="str">
        <f>IFERROR(VLOOKUP(J1516,Setup_Team!$B:$C,2,FALSE), "TDB")</f>
        <v>ECU</v>
      </c>
      <c r="L1516" s="21" t="str">
        <f>VLOOKUP($A1516,Location!$A:$J,8,FALSE)</f>
        <v>Allemagne</v>
      </c>
      <c r="M1516" s="21" t="str">
        <f>IFERROR(VLOOKUP(L1516,Setup_Team!$B:$C,2,FALSE), "TDB")</f>
        <v>DEU</v>
      </c>
      <c r="N1516" s="21" t="str">
        <f>VLOOKUP($A1516,Location!$A:$J,9,FALSE)</f>
        <v>East Rutherford, New Jersey/New York</v>
      </c>
      <c r="O1516" s="21" t="str">
        <f>VLOOKUP($A1516,Location!$A:$J,10,FALSE)</f>
        <v>MetLife Stadium</v>
      </c>
      <c r="P1516" s="27">
        <v>1</v>
      </c>
      <c r="Q1516" s="27">
        <v>4</v>
      </c>
      <c r="R1516" s="27" t="str">
        <f t="shared" si="139"/>
        <v>1-4</v>
      </c>
      <c r="S1516" s="21">
        <v>0</v>
      </c>
      <c r="T1516" s="20">
        <f>VLOOKUP($A1516,Database!$A:$Y,10,FALSE)</f>
        <v>145</v>
      </c>
      <c r="U1516" s="20">
        <f>VLOOKUP($A1516,Database!$A:$Y,11,FALSE)</f>
        <v>129</v>
      </c>
      <c r="V1516" s="20">
        <f>VLOOKUP($A1516,Database!$A:$Y,12,FALSE)</f>
        <v>42</v>
      </c>
      <c r="W1516" s="20" t="str">
        <f>VLOOKUP(A1516,Database!A:M,13,FALSE)</f>
        <v>Terminé</v>
      </c>
      <c r="X1516" s="20">
        <f>VLOOKUP($A1516,Database!$A:$Y,20,FALSE)</f>
        <v>2</v>
      </c>
      <c r="Y1516" s="20">
        <f>VLOOKUP($A1516,Database!$A:$Y,21,FALSE)</f>
        <v>1</v>
      </c>
      <c r="Z1516" s="20">
        <f t="shared" si="138"/>
        <v>0</v>
      </c>
      <c r="AA1516" s="20">
        <f t="shared" si="140"/>
        <v>0</v>
      </c>
      <c r="AB1516" s="20">
        <f t="shared" ca="1" si="141"/>
        <v>0</v>
      </c>
      <c r="AC1516" s="20">
        <f t="shared" ca="1" si="142"/>
        <v>0</v>
      </c>
      <c r="AD1516" s="20" t="str">
        <f ca="1">IF(AC1516=0,"",IF(OR(ISBLANK(P1516),ISBLANK(Q1516)),"",IF(ISBLANK(VLOOKUP(A1516,Database!A:AA,22,FALSE)),"",VLOOKUP(A1516,Database!A:AA,22,FALSE))))</f>
        <v/>
      </c>
      <c r="AE1516" s="20">
        <f ca="1">IFERROR(
   IF(
     OR(ISBLANK(P1516),ISBLANK(Q1516)),
     "",
     IF(
       AND(AB1516&lt;&gt;"",OR(W1516="Terminé",W1516="En cours")),
       VLOOKUP(AD1516,Setup_ScoreExactBonus!A:D,4,FALSE),
       0
     )),
  0)</f>
        <v>0</v>
      </c>
      <c r="AF1516" s="21">
        <f t="shared" ca="1" si="143"/>
        <v>0</v>
      </c>
      <c r="AG1516" s="21">
        <f ca="1">SUMIFS(AF$2:AF1516,D$2:D1516,D1516)</f>
        <v>2230</v>
      </c>
    </row>
    <row r="1517" spans="1:33" hidden="1" x14ac:dyDescent="0.35">
      <c r="A1517" s="21">
        <f>IF(ISBLANK(B1517),"",COUNTIF(B$2:B1517,B1517))-1</f>
        <v>56</v>
      </c>
      <c r="B1517" s="27">
        <v>4</v>
      </c>
      <c r="C1517" s="10">
        <f>VLOOKUP($A1517+IF($A1517=0,1,0),Database!$A:$Y,7,FALSE)</f>
        <v>46198.916666666664</v>
      </c>
      <c r="D1517" s="21" t="str">
        <f>VLOOKUP(Pronostics!$B1517,Setup_MPP!$A:$G,3,FALSE)</f>
        <v>Popo444</v>
      </c>
      <c r="E1517" s="21" t="str">
        <f>VLOOKUP(Pronostics!$B1517,Setup_MPP!$A:$G,2,FALSE)</f>
        <v>Pauline OLIVIER</v>
      </c>
      <c r="F1517" s="21" t="str">
        <f>VLOOKUP($B1517,Setup_MPP!$A:$E,4,FALSE)</f>
        <v>#A5EA7F</v>
      </c>
      <c r="G1517" s="21" t="str">
        <f>VLOOKUP($B1517,Setup_MPP!$A:$E,5,FALSE)</f>
        <v>#80C65A</v>
      </c>
      <c r="H1517" s="21" t="str">
        <f>IFERROR(IF(AND(A1517&gt;=1,A1517&lt;=104),VLOOKUP($A1517,Location!$A:$J,6,FALSE),IF(A1517=0,"Avant l'ouverture",IF(OR(A1517=105,A1517=106),"Bonus"))),"")</f>
        <v>Tour 3</v>
      </c>
      <c r="I1517" s="21" t="str">
        <f>IF(LEFT(H1517,4)="Tour",VLOOKUP(A1517,Database!$A:$C,3,FALSE),"")</f>
        <v>E</v>
      </c>
      <c r="J1517" s="21" t="str">
        <f>VLOOKUP($A1517,Location!$A:$J,7,FALSE)</f>
        <v>Equateur</v>
      </c>
      <c r="K1517" s="21" t="str">
        <f>IFERROR(VLOOKUP(J1517,Setup_Team!$B:$C,2,FALSE), "TDB")</f>
        <v>ECU</v>
      </c>
      <c r="L1517" s="21" t="str">
        <f>VLOOKUP($A1517,Location!$A:$J,8,FALSE)</f>
        <v>Allemagne</v>
      </c>
      <c r="M1517" s="21" t="str">
        <f>IFERROR(VLOOKUP(L1517,Setup_Team!$B:$C,2,FALSE), "TDB")</f>
        <v>DEU</v>
      </c>
      <c r="N1517" s="21" t="str">
        <f>VLOOKUP($A1517,Location!$A:$J,9,FALSE)</f>
        <v>East Rutherford, New Jersey/New York</v>
      </c>
      <c r="O1517" s="21" t="str">
        <f>VLOOKUP($A1517,Location!$A:$J,10,FALSE)</f>
        <v>MetLife Stadium</v>
      </c>
      <c r="P1517" s="27">
        <v>0</v>
      </c>
      <c r="Q1517" s="27">
        <v>2</v>
      </c>
      <c r="R1517" s="27" t="str">
        <f t="shared" si="139"/>
        <v>0-2</v>
      </c>
      <c r="S1517" s="21">
        <v>0</v>
      </c>
      <c r="T1517" s="20">
        <f>VLOOKUP($A1517,Database!$A:$Y,10,FALSE)</f>
        <v>145</v>
      </c>
      <c r="U1517" s="20">
        <f>VLOOKUP($A1517,Database!$A:$Y,11,FALSE)</f>
        <v>129</v>
      </c>
      <c r="V1517" s="20">
        <f>VLOOKUP($A1517,Database!$A:$Y,12,FALSE)</f>
        <v>42</v>
      </c>
      <c r="W1517" s="20" t="str">
        <f>VLOOKUP(A1517,Database!A:M,13,FALSE)</f>
        <v>Terminé</v>
      </c>
      <c r="X1517" s="20">
        <f>VLOOKUP($A1517,Database!$A:$Y,20,FALSE)</f>
        <v>2</v>
      </c>
      <c r="Y1517" s="20">
        <f>VLOOKUP($A1517,Database!$A:$Y,21,FALSE)</f>
        <v>1</v>
      </c>
      <c r="Z1517" s="20">
        <f t="shared" si="138"/>
        <v>0</v>
      </c>
      <c r="AA1517" s="20">
        <f t="shared" si="140"/>
        <v>0</v>
      </c>
      <c r="AB1517" s="20">
        <f t="shared" ca="1" si="141"/>
        <v>0</v>
      </c>
      <c r="AC1517" s="20">
        <f t="shared" ca="1" si="142"/>
        <v>0</v>
      </c>
      <c r="AD1517" s="20" t="str">
        <f ca="1">IF(AC1517=0,"",IF(OR(ISBLANK(P1517),ISBLANK(Q1517)),"",IF(ISBLANK(VLOOKUP(A1517,Database!A:AA,22,FALSE)),"",VLOOKUP(A1517,Database!A:AA,22,FALSE))))</f>
        <v/>
      </c>
      <c r="AE1517" s="20">
        <f ca="1">IFERROR(
   IF(
     OR(ISBLANK(P1517),ISBLANK(Q1517)),
     "",
     IF(
       AND(AB1517&lt;&gt;"",OR(W1517="Terminé",W1517="En cours")),
       VLOOKUP(AD1517,Setup_ScoreExactBonus!A:D,4,FALSE),
       0
     )),
  0)</f>
        <v>0</v>
      </c>
      <c r="AF1517" s="21">
        <f t="shared" ca="1" si="143"/>
        <v>0</v>
      </c>
      <c r="AG1517" s="21">
        <f ca="1">SUMIFS(AF$2:AF1517,D$2:D1517,D1517)</f>
        <v>1842</v>
      </c>
    </row>
    <row r="1518" spans="1:33" hidden="1" x14ac:dyDescent="0.35">
      <c r="A1518" s="21">
        <f>IF(ISBLANK(B1518),"",COUNTIF(B$2:B1518,B1518))-1</f>
        <v>56</v>
      </c>
      <c r="B1518" s="27">
        <v>5</v>
      </c>
      <c r="C1518" s="10">
        <f>VLOOKUP($A1518+IF($A1518=0,1,0),Database!$A:$Y,7,FALSE)</f>
        <v>46198.916666666664</v>
      </c>
      <c r="D1518" s="21" t="str">
        <f>VLOOKUP(Pronostics!$B1518,Setup_MPP!$A:$G,3,FALSE)</f>
        <v>_Jujul</v>
      </c>
      <c r="E1518" s="21" t="str">
        <f>VLOOKUP(Pronostics!$B1518,Setup_MPP!$A:$G,2,FALSE)</f>
        <v>Julie BOISSIERE</v>
      </c>
      <c r="F1518" s="21" t="str">
        <f>VLOOKUP($B1518,Setup_MPP!$A:$E,4,FALSE)</f>
        <v>#D890FF</v>
      </c>
      <c r="G1518" s="21" t="str">
        <f>VLOOKUP($B1518,Setup_MPP!$A:$E,5,FALSE)</f>
        <v>#B750EF</v>
      </c>
      <c r="H1518" s="21" t="str">
        <f>IFERROR(IF(AND(A1518&gt;=1,A1518&lt;=104),VLOOKUP($A1518,Location!$A:$J,6,FALSE),IF(A1518=0,"Avant l'ouverture",IF(OR(A1518=105,A1518=106),"Bonus"))),"")</f>
        <v>Tour 3</v>
      </c>
      <c r="I1518" s="21" t="str">
        <f>IF(LEFT(H1518,4)="Tour",VLOOKUP(A1518,Database!$A:$C,3,FALSE),"")</f>
        <v>E</v>
      </c>
      <c r="J1518" s="21" t="str">
        <f>VLOOKUP($A1518,Location!$A:$J,7,FALSE)</f>
        <v>Equateur</v>
      </c>
      <c r="K1518" s="21" t="str">
        <f>IFERROR(VLOOKUP(J1518,Setup_Team!$B:$C,2,FALSE), "TDB")</f>
        <v>ECU</v>
      </c>
      <c r="L1518" s="21" t="str">
        <f>VLOOKUP($A1518,Location!$A:$J,8,FALSE)</f>
        <v>Allemagne</v>
      </c>
      <c r="M1518" s="21" t="str">
        <f>IFERROR(VLOOKUP(L1518,Setup_Team!$B:$C,2,FALSE), "TDB")</f>
        <v>DEU</v>
      </c>
      <c r="N1518" s="21" t="str">
        <f>VLOOKUP($A1518,Location!$A:$J,9,FALSE)</f>
        <v>East Rutherford, New Jersey/New York</v>
      </c>
      <c r="O1518" s="21" t="str">
        <f>VLOOKUP($A1518,Location!$A:$J,10,FALSE)</f>
        <v>MetLife Stadium</v>
      </c>
      <c r="P1518" s="27">
        <v>0</v>
      </c>
      <c r="Q1518" s="27">
        <v>3</v>
      </c>
      <c r="R1518" s="27" t="str">
        <f t="shared" si="139"/>
        <v>0-3</v>
      </c>
      <c r="S1518" s="21">
        <v>0</v>
      </c>
      <c r="T1518" s="20">
        <f>VLOOKUP($A1518,Database!$A:$Y,10,FALSE)</f>
        <v>145</v>
      </c>
      <c r="U1518" s="20">
        <f>VLOOKUP($A1518,Database!$A:$Y,11,FALSE)</f>
        <v>129</v>
      </c>
      <c r="V1518" s="20">
        <f>VLOOKUP($A1518,Database!$A:$Y,12,FALSE)</f>
        <v>42</v>
      </c>
      <c r="W1518" s="20" t="str">
        <f>VLOOKUP(A1518,Database!A:M,13,FALSE)</f>
        <v>Terminé</v>
      </c>
      <c r="X1518" s="20">
        <f>VLOOKUP($A1518,Database!$A:$Y,20,FALSE)</f>
        <v>2</v>
      </c>
      <c r="Y1518" s="20">
        <f>VLOOKUP($A1518,Database!$A:$Y,21,FALSE)</f>
        <v>1</v>
      </c>
      <c r="Z1518" s="20">
        <f t="shared" si="138"/>
        <v>0</v>
      </c>
      <c r="AA1518" s="20">
        <f t="shared" si="140"/>
        <v>0</v>
      </c>
      <c r="AB1518" s="20">
        <f t="shared" ca="1" si="141"/>
        <v>0</v>
      </c>
      <c r="AC1518" s="20">
        <f t="shared" ca="1" si="142"/>
        <v>0</v>
      </c>
      <c r="AD1518" s="20" t="str">
        <f ca="1">IF(AC1518=0,"",IF(OR(ISBLANK(P1518),ISBLANK(Q1518)),"",IF(ISBLANK(VLOOKUP(A1518,Database!A:AA,22,FALSE)),"",VLOOKUP(A1518,Database!A:AA,22,FALSE))))</f>
        <v/>
      </c>
      <c r="AE1518" s="20">
        <f ca="1">IFERROR(
   IF(
     OR(ISBLANK(P1518),ISBLANK(Q1518)),
     "",
     IF(
       AND(AB1518&lt;&gt;"",OR(W1518="Terminé",W1518="En cours")),
       VLOOKUP(AD1518,Setup_ScoreExactBonus!A:D,4,FALSE),
       0
     )),
  0)</f>
        <v>0</v>
      </c>
      <c r="AF1518" s="21">
        <f t="shared" ca="1" si="143"/>
        <v>0</v>
      </c>
      <c r="AG1518" s="21">
        <f ca="1">SUMIFS(AF$2:AF1518,D$2:D1518,D1518)</f>
        <v>1475</v>
      </c>
    </row>
    <row r="1519" spans="1:33" hidden="1" x14ac:dyDescent="0.35">
      <c r="A1519" s="21">
        <f>IF(ISBLANK(B1519),"",COUNTIF(B$2:B1519,B1519))-1</f>
        <v>56</v>
      </c>
      <c r="B1519" s="27">
        <v>6</v>
      </c>
      <c r="C1519" s="10">
        <f>VLOOKUP($A1519+IF($A1519=0,1,0),Database!$A:$Y,7,FALSE)</f>
        <v>46198.916666666664</v>
      </c>
      <c r="D1519" s="21" t="str">
        <f>VLOOKUP(Pronostics!$B1519,Setup_MPP!$A:$G,3,FALSE)</f>
        <v>Julay</v>
      </c>
      <c r="E1519" s="21" t="str">
        <f>VLOOKUP(Pronostics!$B1519,Setup_MPP!$A:$G,2,FALSE)</f>
        <v>Julie BOUCHARD</v>
      </c>
      <c r="F1519" s="21" t="str">
        <f>VLOOKUP($B1519,Setup_MPP!$A:$E,4,FALSE)</f>
        <v>#A6F7B1</v>
      </c>
      <c r="G1519" s="21" t="str">
        <f>VLOOKUP($B1519,Setup_MPP!$A:$E,5,FALSE)</f>
        <v>#6EC179</v>
      </c>
      <c r="H1519" s="21" t="str">
        <f>IFERROR(IF(AND(A1519&gt;=1,A1519&lt;=104),VLOOKUP($A1519,Location!$A:$J,6,FALSE),IF(A1519=0,"Avant l'ouverture",IF(OR(A1519=105,A1519=106),"Bonus"))),"")</f>
        <v>Tour 3</v>
      </c>
      <c r="I1519" s="21" t="str">
        <f>IF(LEFT(H1519,4)="Tour",VLOOKUP(A1519,Database!$A:$C,3,FALSE),"")</f>
        <v>E</v>
      </c>
      <c r="J1519" s="21" t="str">
        <f>VLOOKUP($A1519,Location!$A:$J,7,FALSE)</f>
        <v>Equateur</v>
      </c>
      <c r="K1519" s="21" t="str">
        <f>IFERROR(VLOOKUP(J1519,Setup_Team!$B:$C,2,FALSE), "TDB")</f>
        <v>ECU</v>
      </c>
      <c r="L1519" s="21" t="str">
        <f>VLOOKUP($A1519,Location!$A:$J,8,FALSE)</f>
        <v>Allemagne</v>
      </c>
      <c r="M1519" s="21" t="str">
        <f>IFERROR(VLOOKUP(L1519,Setup_Team!$B:$C,2,FALSE), "TDB")</f>
        <v>DEU</v>
      </c>
      <c r="N1519" s="21" t="str">
        <f>VLOOKUP($A1519,Location!$A:$J,9,FALSE)</f>
        <v>East Rutherford, New Jersey/New York</v>
      </c>
      <c r="O1519" s="21" t="str">
        <f>VLOOKUP($A1519,Location!$A:$J,10,FALSE)</f>
        <v>MetLife Stadium</v>
      </c>
      <c r="P1519" s="27">
        <v>1</v>
      </c>
      <c r="Q1519" s="27">
        <v>3</v>
      </c>
      <c r="R1519" s="27" t="str">
        <f t="shared" si="139"/>
        <v>1-3</v>
      </c>
      <c r="S1519" s="21">
        <v>0</v>
      </c>
      <c r="T1519" s="20">
        <f>VLOOKUP($A1519,Database!$A:$Y,10,FALSE)</f>
        <v>145</v>
      </c>
      <c r="U1519" s="20">
        <f>VLOOKUP($A1519,Database!$A:$Y,11,FALSE)</f>
        <v>129</v>
      </c>
      <c r="V1519" s="20">
        <f>VLOOKUP($A1519,Database!$A:$Y,12,FALSE)</f>
        <v>42</v>
      </c>
      <c r="W1519" s="20" t="str">
        <f>VLOOKUP(A1519,Database!A:M,13,FALSE)</f>
        <v>Terminé</v>
      </c>
      <c r="X1519" s="20">
        <f>VLOOKUP($A1519,Database!$A:$Y,20,FALSE)</f>
        <v>2</v>
      </c>
      <c r="Y1519" s="20">
        <f>VLOOKUP($A1519,Database!$A:$Y,21,FALSE)</f>
        <v>1</v>
      </c>
      <c r="Z1519" s="20">
        <f t="shared" si="138"/>
        <v>0</v>
      </c>
      <c r="AA1519" s="20">
        <f t="shared" si="140"/>
        <v>0</v>
      </c>
      <c r="AB1519" s="20">
        <f t="shared" ca="1" si="141"/>
        <v>0</v>
      </c>
      <c r="AC1519" s="20">
        <f t="shared" ca="1" si="142"/>
        <v>0</v>
      </c>
      <c r="AD1519" s="20" t="str">
        <f ca="1">IF(AC1519=0,"",IF(OR(ISBLANK(P1519),ISBLANK(Q1519)),"",IF(ISBLANK(VLOOKUP(A1519,Database!A:AA,22,FALSE)),"",VLOOKUP(A1519,Database!A:AA,22,FALSE))))</f>
        <v/>
      </c>
      <c r="AE1519" s="20">
        <f ca="1">IFERROR(
   IF(
     OR(ISBLANK(P1519),ISBLANK(Q1519)),
     "",
     IF(
       AND(AB1519&lt;&gt;"",OR(W1519="Terminé",W1519="En cours")),
       VLOOKUP(AD1519,Setup_ScoreExactBonus!A:D,4,FALSE),
       0
     )),
  0)</f>
        <v>0</v>
      </c>
      <c r="AF1519" s="21">
        <f t="shared" ca="1" si="143"/>
        <v>0</v>
      </c>
      <c r="AG1519" s="21">
        <f ca="1">SUMIFS(AF$2:AF1519,D$2:D1519,D1519)</f>
        <v>2195</v>
      </c>
    </row>
    <row r="1520" spans="1:33" hidden="1" x14ac:dyDescent="0.35">
      <c r="A1520" s="21">
        <f>IF(ISBLANK(B1520),"",COUNTIF(B$2:B1520,B1520))-1</f>
        <v>56</v>
      </c>
      <c r="B1520" s="27">
        <v>7</v>
      </c>
      <c r="C1520" s="10">
        <f>VLOOKUP($A1520+IF($A1520=0,1,0),Database!$A:$Y,7,FALSE)</f>
        <v>46198.916666666664</v>
      </c>
      <c r="D1520" s="21" t="str">
        <f>VLOOKUP(Pronostics!$B1520,Setup_MPP!$A:$G,3,FALSE)</f>
        <v>__Vince__</v>
      </c>
      <c r="E1520" s="21" t="str">
        <f>VLOOKUP(Pronostics!$B1520,Setup_MPP!$A:$G,2,FALSE)</f>
        <v>Vincent FRAYSSE</v>
      </c>
      <c r="F1520" s="21" t="str">
        <f>VLOOKUP($B1520,Setup_MPP!$A:$E,4,FALSE)</f>
        <v>#B2EAE8</v>
      </c>
      <c r="G1520" s="21" t="str">
        <f>VLOOKUP($B1520,Setup_MPP!$A:$E,5,FALSE)</f>
        <v>#6CB4B1</v>
      </c>
      <c r="H1520" s="21" t="str">
        <f>IFERROR(IF(AND(A1520&gt;=1,A1520&lt;=104),VLOOKUP($A1520,Location!$A:$J,6,FALSE),IF(A1520=0,"Avant l'ouverture",IF(OR(A1520=105,A1520=106),"Bonus"))),"")</f>
        <v>Tour 3</v>
      </c>
      <c r="I1520" s="21" t="str">
        <f>IF(LEFT(H1520,4)="Tour",VLOOKUP(A1520,Database!$A:$C,3,FALSE),"")</f>
        <v>E</v>
      </c>
      <c r="J1520" s="21" t="str">
        <f>VLOOKUP($A1520,Location!$A:$J,7,FALSE)</f>
        <v>Equateur</v>
      </c>
      <c r="K1520" s="21" t="str">
        <f>IFERROR(VLOOKUP(J1520,Setup_Team!$B:$C,2,FALSE), "TDB")</f>
        <v>ECU</v>
      </c>
      <c r="L1520" s="21" t="str">
        <f>VLOOKUP($A1520,Location!$A:$J,8,FALSE)</f>
        <v>Allemagne</v>
      </c>
      <c r="M1520" s="21" t="str">
        <f>IFERROR(VLOOKUP(L1520,Setup_Team!$B:$C,2,FALSE), "TDB")</f>
        <v>DEU</v>
      </c>
      <c r="N1520" s="21" t="str">
        <f>VLOOKUP($A1520,Location!$A:$J,9,FALSE)</f>
        <v>East Rutherford, New Jersey/New York</v>
      </c>
      <c r="O1520" s="21" t="str">
        <f>VLOOKUP($A1520,Location!$A:$J,10,FALSE)</f>
        <v>MetLife Stadium</v>
      </c>
      <c r="P1520" s="27">
        <v>1</v>
      </c>
      <c r="Q1520" s="27">
        <v>3</v>
      </c>
      <c r="R1520" s="27" t="str">
        <f t="shared" si="139"/>
        <v>1-3</v>
      </c>
      <c r="S1520" s="21">
        <v>0</v>
      </c>
      <c r="T1520" s="20">
        <f>VLOOKUP($A1520,Database!$A:$Y,10,FALSE)</f>
        <v>145</v>
      </c>
      <c r="U1520" s="20">
        <f>VLOOKUP($A1520,Database!$A:$Y,11,FALSE)</f>
        <v>129</v>
      </c>
      <c r="V1520" s="20">
        <f>VLOOKUP($A1520,Database!$A:$Y,12,FALSE)</f>
        <v>42</v>
      </c>
      <c r="W1520" s="20" t="str">
        <f>VLOOKUP(A1520,Database!A:M,13,FALSE)</f>
        <v>Terminé</v>
      </c>
      <c r="X1520" s="20">
        <f>VLOOKUP($A1520,Database!$A:$Y,20,FALSE)</f>
        <v>2</v>
      </c>
      <c r="Y1520" s="20">
        <f>VLOOKUP($A1520,Database!$A:$Y,21,FALSE)</f>
        <v>1</v>
      </c>
      <c r="Z1520" s="20">
        <f t="shared" si="138"/>
        <v>0</v>
      </c>
      <c r="AA1520" s="20">
        <f t="shared" si="140"/>
        <v>0</v>
      </c>
      <c r="AB1520" s="20">
        <f t="shared" ca="1" si="141"/>
        <v>0</v>
      </c>
      <c r="AC1520" s="20">
        <f t="shared" ca="1" si="142"/>
        <v>0</v>
      </c>
      <c r="AD1520" s="20" t="str">
        <f ca="1">IF(AC1520=0,"",IF(OR(ISBLANK(P1520),ISBLANK(Q1520)),"",IF(ISBLANK(VLOOKUP(A1520,Database!A:AA,22,FALSE)),"",VLOOKUP(A1520,Database!A:AA,22,FALSE))))</f>
        <v/>
      </c>
      <c r="AE1520" s="20">
        <f ca="1">IFERROR(
   IF(
     OR(ISBLANK(P1520),ISBLANK(Q1520)),
     "",
     IF(
       AND(AB1520&lt;&gt;"",OR(W1520="Terminé",W1520="En cours")),
       VLOOKUP(AD1520,Setup_ScoreExactBonus!A:D,4,FALSE),
       0
     )),
  0)</f>
        <v>0</v>
      </c>
      <c r="AF1520" s="21">
        <f t="shared" ca="1" si="143"/>
        <v>0</v>
      </c>
      <c r="AG1520" s="21">
        <f ca="1">SUMIFS(AF$2:AF1520,D$2:D1520,D1520)</f>
        <v>1132</v>
      </c>
    </row>
    <row r="1521" spans="1:33" hidden="1" x14ac:dyDescent="0.35">
      <c r="A1521" s="21">
        <f>IF(ISBLANK(B1521),"",COUNTIF(B$2:B1521,B1521))-1</f>
        <v>56</v>
      </c>
      <c r="B1521" s="27">
        <v>8</v>
      </c>
      <c r="C1521" s="10">
        <f>VLOOKUP($A1521+IF($A1521=0,1,0),Database!$A:$Y,7,FALSE)</f>
        <v>46198.916666666664</v>
      </c>
      <c r="D1521" s="21" t="str">
        <f>VLOOKUP(Pronostics!$B1521,Setup_MPP!$A:$G,3,FALSE)</f>
        <v>Louuiiis</v>
      </c>
      <c r="E1521" s="21" t="str">
        <f>VLOOKUP(Pronostics!$B1521,Setup_MPP!$A:$G,2,FALSE)</f>
        <v>Louis HARLE</v>
      </c>
      <c r="F1521" s="21" t="str">
        <f>VLOOKUP($B1521,Setup_MPP!$A:$E,4,FALSE)</f>
        <v>#EEF7B1</v>
      </c>
      <c r="G1521" s="21" t="str">
        <f>VLOOKUP($B1521,Setup_MPP!$A:$E,5,FALSE)</f>
        <v>#C1CB7D</v>
      </c>
      <c r="H1521" s="21" t="str">
        <f>IFERROR(IF(AND(A1521&gt;=1,A1521&lt;=104),VLOOKUP($A1521,Location!$A:$J,6,FALSE),IF(A1521=0,"Avant l'ouverture",IF(OR(A1521=105,A1521=106),"Bonus"))),"")</f>
        <v>Tour 3</v>
      </c>
      <c r="I1521" s="21" t="str">
        <f>IF(LEFT(H1521,4)="Tour",VLOOKUP(A1521,Database!$A:$C,3,FALSE),"")</f>
        <v>E</v>
      </c>
      <c r="J1521" s="21" t="str">
        <f>VLOOKUP($A1521,Location!$A:$J,7,FALSE)</f>
        <v>Equateur</v>
      </c>
      <c r="K1521" s="21" t="str">
        <f>IFERROR(VLOOKUP(J1521,Setup_Team!$B:$C,2,FALSE), "TDB")</f>
        <v>ECU</v>
      </c>
      <c r="L1521" s="21" t="str">
        <f>VLOOKUP($A1521,Location!$A:$J,8,FALSE)</f>
        <v>Allemagne</v>
      </c>
      <c r="M1521" s="21" t="str">
        <f>IFERROR(VLOOKUP(L1521,Setup_Team!$B:$C,2,FALSE), "TDB")</f>
        <v>DEU</v>
      </c>
      <c r="N1521" s="21" t="str">
        <f>VLOOKUP($A1521,Location!$A:$J,9,FALSE)</f>
        <v>East Rutherford, New Jersey/New York</v>
      </c>
      <c r="O1521" s="21" t="str">
        <f>VLOOKUP($A1521,Location!$A:$J,10,FALSE)</f>
        <v>MetLife Stadium</v>
      </c>
      <c r="P1521" s="27">
        <v>0</v>
      </c>
      <c r="Q1521" s="27">
        <v>2</v>
      </c>
      <c r="R1521" s="27" t="str">
        <f t="shared" si="139"/>
        <v>0-2</v>
      </c>
      <c r="S1521" s="21">
        <v>0</v>
      </c>
      <c r="T1521" s="20">
        <f>VLOOKUP($A1521,Database!$A:$Y,10,FALSE)</f>
        <v>145</v>
      </c>
      <c r="U1521" s="20">
        <f>VLOOKUP($A1521,Database!$A:$Y,11,FALSE)</f>
        <v>129</v>
      </c>
      <c r="V1521" s="20">
        <f>VLOOKUP($A1521,Database!$A:$Y,12,FALSE)</f>
        <v>42</v>
      </c>
      <c r="W1521" s="20" t="str">
        <f>VLOOKUP(A1521,Database!A:M,13,FALSE)</f>
        <v>Terminé</v>
      </c>
      <c r="X1521" s="20">
        <f>VLOOKUP($A1521,Database!$A:$Y,20,FALSE)</f>
        <v>2</v>
      </c>
      <c r="Y1521" s="20">
        <f>VLOOKUP($A1521,Database!$A:$Y,21,FALSE)</f>
        <v>1</v>
      </c>
      <c r="Z1521" s="20">
        <f t="shared" si="138"/>
        <v>0</v>
      </c>
      <c r="AA1521" s="20">
        <f t="shared" si="140"/>
        <v>0</v>
      </c>
      <c r="AB1521" s="20">
        <f t="shared" ca="1" si="141"/>
        <v>0</v>
      </c>
      <c r="AC1521" s="20">
        <f t="shared" ca="1" si="142"/>
        <v>0</v>
      </c>
      <c r="AD1521" s="20" t="str">
        <f ca="1">IF(AC1521=0,"",IF(OR(ISBLANK(P1521),ISBLANK(Q1521)),"",IF(ISBLANK(VLOOKUP(A1521,Database!A:AA,22,FALSE)),"",VLOOKUP(A1521,Database!A:AA,22,FALSE))))</f>
        <v/>
      </c>
      <c r="AE1521" s="20">
        <f ca="1">IFERROR(
   IF(
     OR(ISBLANK(P1521),ISBLANK(Q1521)),
     "",
     IF(
       AND(AB1521&lt;&gt;"",OR(W1521="Terminé",W1521="En cours")),
       VLOOKUP(AD1521,Setup_ScoreExactBonus!A:D,4,FALSE),
       0
     )),
  0)</f>
        <v>0</v>
      </c>
      <c r="AF1521" s="21">
        <f t="shared" ca="1" si="143"/>
        <v>0</v>
      </c>
      <c r="AG1521" s="21">
        <f ca="1">SUMIFS(AF$2:AF1521,D$2:D1521,D1521)</f>
        <v>1844</v>
      </c>
    </row>
    <row r="1522" spans="1:33" x14ac:dyDescent="0.35">
      <c r="A1522" s="21">
        <f>IF(ISBLANK(B1522),"",COUNTIF(B$2:B1522,B1522))-1</f>
        <v>56</v>
      </c>
      <c r="B1522" s="27">
        <v>9</v>
      </c>
      <c r="C1522" s="10">
        <f>VLOOKUP($A1522+IF($A1522=0,1,0),Database!$A:$Y,7,FALSE)</f>
        <v>46198.916666666664</v>
      </c>
      <c r="D1522" s="21" t="str">
        <f>VLOOKUP(Pronostics!$B1522,Setup_MPP!$A:$G,3,FALSE)</f>
        <v>Aurelien_dpq</v>
      </c>
      <c r="E1522" s="21" t="str">
        <f>VLOOKUP(Pronostics!$B1522,Setup_MPP!$A:$G,2,FALSE)</f>
        <v>Aurélien DE POULPIQUET</v>
      </c>
      <c r="F1522" s="21" t="str">
        <f>VLOOKUP($B1522,Setup_MPP!$A:$E,4,FALSE)</f>
        <v>#F4EA9D</v>
      </c>
      <c r="G1522" s="21" t="str">
        <f>VLOOKUP($B1522,Setup_MPP!$A:$E,5,FALSE)</f>
        <v>#D2C458</v>
      </c>
      <c r="H1522" s="21" t="str">
        <f>IFERROR(IF(AND(A1522&gt;=1,A1522&lt;=104),VLOOKUP($A1522,Location!$A:$J,6,FALSE),IF(A1522=0,"Avant l'ouverture",IF(OR(A1522=105,A1522=106),"Bonus"))),"")</f>
        <v>Tour 3</v>
      </c>
      <c r="I1522" s="21" t="str">
        <f>IF(LEFT(H1522,4)="Tour",VLOOKUP(A1522,Database!$A:$C,3,FALSE),"")</f>
        <v>E</v>
      </c>
      <c r="J1522" s="21" t="str">
        <f>VLOOKUP($A1522,Location!$A:$J,7,FALSE)</f>
        <v>Equateur</v>
      </c>
      <c r="K1522" s="21" t="str">
        <f>IFERROR(VLOOKUP(J1522,Setup_Team!$B:$C,2,FALSE), "TDB")</f>
        <v>ECU</v>
      </c>
      <c r="L1522" s="21" t="str">
        <f>VLOOKUP($A1522,Location!$A:$J,8,FALSE)</f>
        <v>Allemagne</v>
      </c>
      <c r="M1522" s="21" t="str">
        <f>IFERROR(VLOOKUP(L1522,Setup_Team!$B:$C,2,FALSE), "TDB")</f>
        <v>DEU</v>
      </c>
      <c r="N1522" s="21" t="str">
        <f>VLOOKUP($A1522,Location!$A:$J,9,FALSE)</f>
        <v>East Rutherford, New Jersey/New York</v>
      </c>
      <c r="O1522" s="21" t="str">
        <f>VLOOKUP($A1522,Location!$A:$J,10,FALSE)</f>
        <v>MetLife Stadium</v>
      </c>
      <c r="P1522" s="27">
        <v>1</v>
      </c>
      <c r="Q1522" s="27">
        <v>4</v>
      </c>
      <c r="R1522" s="27" t="str">
        <f t="shared" si="139"/>
        <v>1-4</v>
      </c>
      <c r="S1522" s="21">
        <v>0</v>
      </c>
      <c r="T1522" s="20">
        <f>VLOOKUP($A1522,Database!$A:$Y,10,FALSE)</f>
        <v>145</v>
      </c>
      <c r="U1522" s="20">
        <f>VLOOKUP($A1522,Database!$A:$Y,11,FALSE)</f>
        <v>129</v>
      </c>
      <c r="V1522" s="20">
        <f>VLOOKUP($A1522,Database!$A:$Y,12,FALSE)</f>
        <v>42</v>
      </c>
      <c r="W1522" s="20" t="str">
        <f>VLOOKUP(A1522,Database!A:M,13,FALSE)</f>
        <v>Terminé</v>
      </c>
      <c r="X1522" s="20">
        <f>VLOOKUP($A1522,Database!$A:$Y,20,FALSE)</f>
        <v>2</v>
      </c>
      <c r="Y1522" s="20">
        <f>VLOOKUP($A1522,Database!$A:$Y,21,FALSE)</f>
        <v>1</v>
      </c>
      <c r="Z1522" s="20">
        <f t="shared" si="138"/>
        <v>0</v>
      </c>
      <c r="AA1522" s="20">
        <f t="shared" si="140"/>
        <v>0</v>
      </c>
      <c r="AB1522" s="20">
        <f t="shared" ca="1" si="141"/>
        <v>0</v>
      </c>
      <c r="AC1522" s="20">
        <f t="shared" ca="1" si="142"/>
        <v>0</v>
      </c>
      <c r="AD1522" s="20" t="str">
        <f ca="1">IF(AC1522=0,"",IF(OR(ISBLANK(P1522),ISBLANK(Q1522)),"",IF(ISBLANK(VLOOKUP(A1522,Database!A:AA,22,FALSE)),"",VLOOKUP(A1522,Database!A:AA,22,FALSE))))</f>
        <v/>
      </c>
      <c r="AE1522" s="20">
        <f ca="1">IFERROR(
   IF(
     OR(ISBLANK(P1522),ISBLANK(Q1522)),
     "",
     IF(
       AND(AB1522&lt;&gt;"",OR(W1522="Terminé",W1522="En cours")),
       VLOOKUP(AD1522,Setup_ScoreExactBonus!A:D,4,FALSE),
       0
     )),
  0)</f>
        <v>0</v>
      </c>
      <c r="AF1522" s="21">
        <f t="shared" ca="1" si="143"/>
        <v>0</v>
      </c>
      <c r="AG1522" s="21">
        <f ca="1">SUMIFS(AF$2:AF1522,D$2:D1522,D1522)</f>
        <v>2160</v>
      </c>
    </row>
    <row r="1523" spans="1:33" hidden="1" x14ac:dyDescent="0.35">
      <c r="A1523" s="21">
        <f>IF(ISBLANK(B1523),"",COUNTIF(B$2:B1523,B1523))-1</f>
        <v>56</v>
      </c>
      <c r="B1523" s="27">
        <v>10</v>
      </c>
      <c r="C1523" s="10">
        <f>VLOOKUP($A1523+IF($A1523=0,1,0),Database!$A:$Y,7,FALSE)</f>
        <v>46198.916666666664</v>
      </c>
      <c r="D1523" s="21" t="str">
        <f>VLOOKUP(Pronostics!$B1523,Setup_MPP!$A:$G,3,FALSE)</f>
        <v>RandomPaul</v>
      </c>
      <c r="E1523" s="21" t="str">
        <f>VLOOKUP(Pronostics!$B1523,Setup_MPP!$A:$G,2,FALSE)</f>
        <v>Paul MONTESINOS</v>
      </c>
      <c r="F1523" s="21" t="str">
        <f>VLOOKUP($B1523,Setup_MPP!$A:$E,4,FALSE)</f>
        <v>#C4B0FF</v>
      </c>
      <c r="G1523" s="21" t="str">
        <f>VLOOKUP($B1523,Setup_MPP!$A:$E,5,FALSE)</f>
        <v>#7F66C8</v>
      </c>
      <c r="H1523" s="21" t="str">
        <f>IFERROR(IF(AND(A1523&gt;=1,A1523&lt;=104),VLOOKUP($A1523,Location!$A:$J,6,FALSE),IF(A1523=0,"Avant l'ouverture",IF(OR(A1523=105,A1523=106),"Bonus"))),"")</f>
        <v>Tour 3</v>
      </c>
      <c r="I1523" s="21" t="str">
        <f>IF(LEFT(H1523,4)="Tour",VLOOKUP(A1523,Database!$A:$C,3,FALSE),"")</f>
        <v>E</v>
      </c>
      <c r="J1523" s="21" t="str">
        <f>VLOOKUP($A1523,Location!$A:$J,7,FALSE)</f>
        <v>Equateur</v>
      </c>
      <c r="K1523" s="21" t="str">
        <f>IFERROR(VLOOKUP(J1523,Setup_Team!$B:$C,2,FALSE), "TDB")</f>
        <v>ECU</v>
      </c>
      <c r="L1523" s="21" t="str">
        <f>VLOOKUP($A1523,Location!$A:$J,8,FALSE)</f>
        <v>Allemagne</v>
      </c>
      <c r="M1523" s="21" t="str">
        <f>IFERROR(VLOOKUP(L1523,Setup_Team!$B:$C,2,FALSE), "TDB")</f>
        <v>DEU</v>
      </c>
      <c r="N1523" s="21" t="str">
        <f>VLOOKUP($A1523,Location!$A:$J,9,FALSE)</f>
        <v>East Rutherford, New Jersey/New York</v>
      </c>
      <c r="O1523" s="21" t="str">
        <f>VLOOKUP($A1523,Location!$A:$J,10,FALSE)</f>
        <v>MetLife Stadium</v>
      </c>
      <c r="P1523" s="27">
        <v>0</v>
      </c>
      <c r="Q1523" s="27">
        <v>6</v>
      </c>
      <c r="R1523" s="27" t="str">
        <f t="shared" si="139"/>
        <v>0-6</v>
      </c>
      <c r="S1523" s="21">
        <v>0</v>
      </c>
      <c r="T1523" s="20">
        <f>VLOOKUP($A1523,Database!$A:$Y,10,FALSE)</f>
        <v>145</v>
      </c>
      <c r="U1523" s="20">
        <f>VLOOKUP($A1523,Database!$A:$Y,11,FALSE)</f>
        <v>129</v>
      </c>
      <c r="V1523" s="20">
        <f>VLOOKUP($A1523,Database!$A:$Y,12,FALSE)</f>
        <v>42</v>
      </c>
      <c r="W1523" s="20" t="str">
        <f>VLOOKUP(A1523,Database!A:M,13,FALSE)</f>
        <v>Terminé</v>
      </c>
      <c r="X1523" s="20">
        <f>VLOOKUP($A1523,Database!$A:$Y,20,FALSE)</f>
        <v>2</v>
      </c>
      <c r="Y1523" s="20">
        <f>VLOOKUP($A1523,Database!$A:$Y,21,FALSE)</f>
        <v>1</v>
      </c>
      <c r="Z1523" s="20">
        <f t="shared" si="138"/>
        <v>0</v>
      </c>
      <c r="AA1523" s="20">
        <f t="shared" si="140"/>
        <v>0</v>
      </c>
      <c r="AB1523" s="20">
        <f t="shared" ca="1" si="141"/>
        <v>0</v>
      </c>
      <c r="AC1523" s="20">
        <f t="shared" ca="1" si="142"/>
        <v>0</v>
      </c>
      <c r="AD1523" s="20" t="str">
        <f ca="1">IF(AC1523=0,"",IF(OR(ISBLANK(P1523),ISBLANK(Q1523)),"",IF(ISBLANK(VLOOKUP(A1523,Database!A:AA,22,FALSE)),"",VLOOKUP(A1523,Database!A:AA,22,FALSE))))</f>
        <v/>
      </c>
      <c r="AE1523" s="20">
        <f ca="1">IFERROR(
   IF(
     OR(ISBLANK(P1523),ISBLANK(Q1523)),
     "",
     IF(
       AND(AB1523&lt;&gt;"",OR(W1523="Terminé",W1523="En cours")),
       VLOOKUP(AD1523,Setup_ScoreExactBonus!A:D,4,FALSE),
       0
     )),
  0)</f>
        <v>0</v>
      </c>
      <c r="AF1523" s="21">
        <f t="shared" ca="1" si="143"/>
        <v>0</v>
      </c>
      <c r="AG1523" s="21">
        <f ca="1">SUMIFS(AF$2:AF1523,D$2:D1523,D1523)</f>
        <v>1872</v>
      </c>
    </row>
    <row r="1524" spans="1:33" hidden="1" x14ac:dyDescent="0.35">
      <c r="A1524" s="21">
        <f>IF(ISBLANK(B1524),"",COUNTIF(B$2:B1524,B1524))-1</f>
        <v>56</v>
      </c>
      <c r="B1524" s="27">
        <v>11</v>
      </c>
      <c r="C1524" s="10">
        <f>VLOOKUP($A1524+IF($A1524=0,1,0),Database!$A:$Y,7,FALSE)</f>
        <v>46198.916666666664</v>
      </c>
      <c r="D1524" s="21" t="str">
        <f>VLOOKUP(Pronostics!$B1524,Setup_MPP!$A:$G,3,FALSE)</f>
        <v>Kinsley91</v>
      </c>
      <c r="E1524" s="21" t="str">
        <f>VLOOKUP(Pronostics!$B1524,Setup_MPP!$A:$G,2,FALSE)</f>
        <v>Kinsley ROQUE</v>
      </c>
      <c r="F1524" s="21" t="str">
        <f>VLOOKUP($B1524,Setup_MPP!$A:$E,4,FALSE)</f>
        <v>#CBEBBA</v>
      </c>
      <c r="G1524" s="21" t="str">
        <f>VLOOKUP($B1524,Setup_MPP!$A:$E,5,FALSE)</f>
        <v>#70BC6E</v>
      </c>
      <c r="H1524" s="21" t="str">
        <f>IFERROR(IF(AND(A1524&gt;=1,A1524&lt;=104),VLOOKUP($A1524,Location!$A:$J,6,FALSE),IF(A1524=0,"Avant l'ouverture",IF(OR(A1524=105,A1524=106),"Bonus"))),"")</f>
        <v>Tour 3</v>
      </c>
      <c r="I1524" s="21" t="str">
        <f>IF(LEFT(H1524,4)="Tour",VLOOKUP(A1524,Database!$A:$C,3,FALSE),"")</f>
        <v>E</v>
      </c>
      <c r="J1524" s="21" t="str">
        <f>VLOOKUP($A1524,Location!$A:$J,7,FALSE)</f>
        <v>Equateur</v>
      </c>
      <c r="K1524" s="21" t="str">
        <f>IFERROR(VLOOKUP(J1524,Setup_Team!$B:$C,2,FALSE), "TDB")</f>
        <v>ECU</v>
      </c>
      <c r="L1524" s="21" t="str">
        <f>VLOOKUP($A1524,Location!$A:$J,8,FALSE)</f>
        <v>Allemagne</v>
      </c>
      <c r="M1524" s="21" t="str">
        <f>IFERROR(VLOOKUP(L1524,Setup_Team!$B:$C,2,FALSE), "TDB")</f>
        <v>DEU</v>
      </c>
      <c r="N1524" s="21" t="str">
        <f>VLOOKUP($A1524,Location!$A:$J,9,FALSE)</f>
        <v>East Rutherford, New Jersey/New York</v>
      </c>
      <c r="O1524" s="21" t="str">
        <f>VLOOKUP($A1524,Location!$A:$J,10,FALSE)</f>
        <v>MetLife Stadium</v>
      </c>
      <c r="P1524" s="27">
        <v>0</v>
      </c>
      <c r="Q1524" s="27">
        <v>4</v>
      </c>
      <c r="R1524" s="27" t="str">
        <f t="shared" si="139"/>
        <v>0-4</v>
      </c>
      <c r="S1524" s="21">
        <v>0</v>
      </c>
      <c r="T1524" s="20">
        <f>VLOOKUP($A1524,Database!$A:$Y,10,FALSE)</f>
        <v>145</v>
      </c>
      <c r="U1524" s="20">
        <f>VLOOKUP($A1524,Database!$A:$Y,11,FALSE)</f>
        <v>129</v>
      </c>
      <c r="V1524" s="20">
        <f>VLOOKUP($A1524,Database!$A:$Y,12,FALSE)</f>
        <v>42</v>
      </c>
      <c r="W1524" s="20" t="str">
        <f>VLOOKUP(A1524,Database!A:M,13,FALSE)</f>
        <v>Terminé</v>
      </c>
      <c r="X1524" s="20">
        <f>VLOOKUP($A1524,Database!$A:$Y,20,FALSE)</f>
        <v>2</v>
      </c>
      <c r="Y1524" s="20">
        <f>VLOOKUP($A1524,Database!$A:$Y,21,FALSE)</f>
        <v>1</v>
      </c>
      <c r="Z1524" s="20">
        <f t="shared" si="138"/>
        <v>0</v>
      </c>
      <c r="AA1524" s="20">
        <f t="shared" si="140"/>
        <v>0</v>
      </c>
      <c r="AB1524" s="20">
        <f t="shared" ca="1" si="141"/>
        <v>0</v>
      </c>
      <c r="AC1524" s="20">
        <f t="shared" ca="1" si="142"/>
        <v>0</v>
      </c>
      <c r="AD1524" s="20" t="str">
        <f ca="1">IF(AC1524=0,"",IF(OR(ISBLANK(P1524),ISBLANK(Q1524)),"",IF(ISBLANK(VLOOKUP(A1524,Database!A:AA,22,FALSE)),"",VLOOKUP(A1524,Database!A:AA,22,FALSE))))</f>
        <v/>
      </c>
      <c r="AE1524" s="20">
        <f ca="1">IFERROR(
   IF(
     OR(ISBLANK(P1524),ISBLANK(Q1524)),
     "",
     IF(
       AND(AB1524&lt;&gt;"",OR(W1524="Terminé",W1524="En cours")),
       VLOOKUP(AD1524,Setup_ScoreExactBonus!A:D,4,FALSE),
       0
     )),
  0)</f>
        <v>0</v>
      </c>
      <c r="AF1524" s="21">
        <f t="shared" ca="1" si="143"/>
        <v>0</v>
      </c>
      <c r="AG1524" s="21">
        <f ca="1">SUMIFS(AF$2:AF1524,D$2:D1524,D1524)</f>
        <v>2332</v>
      </c>
    </row>
    <row r="1525" spans="1:33" hidden="1" x14ac:dyDescent="0.35">
      <c r="A1525" s="21">
        <f>IF(ISBLANK(B1525),"",COUNTIF(B$2:B1525,B1525))-1</f>
        <v>56</v>
      </c>
      <c r="B1525" s="27">
        <v>12</v>
      </c>
      <c r="C1525" s="10">
        <f>VLOOKUP($A1525+IF($A1525=0,1,0),Database!$A:$Y,7,FALSE)</f>
        <v>46198.916666666664</v>
      </c>
      <c r="D1525" s="21" t="str">
        <f>VLOOKUP(Pronostics!$B1525,Setup_MPP!$A:$G,3,FALSE)</f>
        <v>Jaouad1</v>
      </c>
      <c r="E1525" s="21" t="str">
        <f>VLOOKUP(Pronostics!$B1525,Setup_MPP!$A:$G,2,FALSE)</f>
        <v>Jaouad SETTI</v>
      </c>
      <c r="F1525" s="21" t="str">
        <f>VLOOKUP($B1525,Setup_MPP!$A:$E,4,FALSE)</f>
        <v>#C2D4FF</v>
      </c>
      <c r="G1525" s="21" t="str">
        <f>VLOOKUP($B1525,Setup_MPP!$A:$E,5,FALSE)</f>
        <v>#6586D5</v>
      </c>
      <c r="H1525" s="21" t="str">
        <f>IFERROR(IF(AND(A1525&gt;=1,A1525&lt;=104),VLOOKUP($A1525,Location!$A:$J,6,FALSE),IF(A1525=0,"Avant l'ouverture",IF(OR(A1525=105,A1525=106),"Bonus"))),"")</f>
        <v>Tour 3</v>
      </c>
      <c r="I1525" s="21" t="str">
        <f>IF(LEFT(H1525,4)="Tour",VLOOKUP(A1525,Database!$A:$C,3,FALSE),"")</f>
        <v>E</v>
      </c>
      <c r="J1525" s="21" t="str">
        <f>VLOOKUP($A1525,Location!$A:$J,7,FALSE)</f>
        <v>Equateur</v>
      </c>
      <c r="K1525" s="21" t="str">
        <f>IFERROR(VLOOKUP(J1525,Setup_Team!$B:$C,2,FALSE), "TDB")</f>
        <v>ECU</v>
      </c>
      <c r="L1525" s="21" t="str">
        <f>VLOOKUP($A1525,Location!$A:$J,8,FALSE)</f>
        <v>Allemagne</v>
      </c>
      <c r="M1525" s="21" t="str">
        <f>IFERROR(VLOOKUP(L1525,Setup_Team!$B:$C,2,FALSE), "TDB")</f>
        <v>DEU</v>
      </c>
      <c r="N1525" s="21" t="str">
        <f>VLOOKUP($A1525,Location!$A:$J,9,FALSE)</f>
        <v>East Rutherford, New Jersey/New York</v>
      </c>
      <c r="O1525" s="21" t="str">
        <f>VLOOKUP($A1525,Location!$A:$J,10,FALSE)</f>
        <v>MetLife Stadium</v>
      </c>
      <c r="P1525" s="27">
        <v>2</v>
      </c>
      <c r="Q1525" s="27">
        <v>2</v>
      </c>
      <c r="R1525" s="27" t="str">
        <f t="shared" si="139"/>
        <v>2-2</v>
      </c>
      <c r="S1525" s="21">
        <v>0</v>
      </c>
      <c r="T1525" s="20">
        <f>VLOOKUP($A1525,Database!$A:$Y,10,FALSE)</f>
        <v>145</v>
      </c>
      <c r="U1525" s="20">
        <f>VLOOKUP($A1525,Database!$A:$Y,11,FALSE)</f>
        <v>129</v>
      </c>
      <c r="V1525" s="20">
        <f>VLOOKUP($A1525,Database!$A:$Y,12,FALSE)</f>
        <v>42</v>
      </c>
      <c r="W1525" s="20" t="str">
        <f>VLOOKUP(A1525,Database!A:M,13,FALSE)</f>
        <v>Terminé</v>
      </c>
      <c r="X1525" s="20">
        <f>VLOOKUP($A1525,Database!$A:$Y,20,FALSE)</f>
        <v>2</v>
      </c>
      <c r="Y1525" s="20">
        <f>VLOOKUP($A1525,Database!$A:$Y,21,FALSE)</f>
        <v>1</v>
      </c>
      <c r="Z1525" s="20">
        <f t="shared" si="138"/>
        <v>0</v>
      </c>
      <c r="AA1525" s="20">
        <f t="shared" si="140"/>
        <v>0</v>
      </c>
      <c r="AB1525" s="20">
        <f t="shared" ca="1" si="141"/>
        <v>0</v>
      </c>
      <c r="AC1525" s="20">
        <f t="shared" ca="1" si="142"/>
        <v>0</v>
      </c>
      <c r="AD1525" s="20" t="str">
        <f ca="1">IF(AC1525=0,"",IF(OR(ISBLANK(P1525),ISBLANK(Q1525)),"",IF(ISBLANK(VLOOKUP(A1525,Database!A:AA,22,FALSE)),"",VLOOKUP(A1525,Database!A:AA,22,FALSE))))</f>
        <v/>
      </c>
      <c r="AE1525" s="20">
        <f ca="1">IFERROR(
   IF(
     OR(ISBLANK(P1525),ISBLANK(Q1525)),
     "",
     IF(
       AND(AB1525&lt;&gt;"",OR(W1525="Terminé",W1525="En cours")),
       VLOOKUP(AD1525,Setup_ScoreExactBonus!A:D,4,FALSE),
       0
     )),
  0)</f>
        <v>0</v>
      </c>
      <c r="AF1525" s="21">
        <f t="shared" ca="1" si="143"/>
        <v>0</v>
      </c>
      <c r="AG1525" s="21">
        <f ca="1">SUMIFS(AF$2:AF1525,D$2:D1525,D1525)</f>
        <v>2220</v>
      </c>
    </row>
    <row r="1526" spans="1:33" hidden="1" x14ac:dyDescent="0.35">
      <c r="A1526" s="21">
        <f>IF(ISBLANK(B1526),"",COUNTIF(B$2:B1526,B1526))-1</f>
        <v>56</v>
      </c>
      <c r="B1526" s="27">
        <v>13</v>
      </c>
      <c r="C1526" s="10">
        <f>VLOOKUP($A1526+IF($A1526=0,1,0),Database!$A:$Y,7,FALSE)</f>
        <v>46198.916666666664</v>
      </c>
      <c r="D1526" s="21" t="str">
        <f>VLOOKUP(Pronostics!$B1526,Setup_MPP!$A:$G,3,FALSE)</f>
        <v>Julien_I</v>
      </c>
      <c r="E1526" s="21" t="str">
        <f>VLOOKUP(Pronostics!$B1526,Setup_MPP!$A:$G,2,FALSE)</f>
        <v>Julien INGE</v>
      </c>
      <c r="F1526" s="21" t="str">
        <f>VLOOKUP($B1526,Setup_MPP!$A:$E,4,FALSE)</f>
        <v>#C1E0EF</v>
      </c>
      <c r="G1526" s="21" t="str">
        <f>VLOOKUP($B1526,Setup_MPP!$A:$E,5,FALSE)</f>
        <v>#4F91B2</v>
      </c>
      <c r="H1526" s="21" t="str">
        <f>IFERROR(IF(AND(A1526&gt;=1,A1526&lt;=104),VLOOKUP($A1526,Location!$A:$J,6,FALSE),IF(A1526=0,"Avant l'ouverture",IF(OR(A1526=105,A1526=106),"Bonus"))),"")</f>
        <v>Tour 3</v>
      </c>
      <c r="I1526" s="21" t="str">
        <f>IF(LEFT(H1526,4)="Tour",VLOOKUP(A1526,Database!$A:$C,3,FALSE),"")</f>
        <v>E</v>
      </c>
      <c r="J1526" s="21" t="str">
        <f>VLOOKUP($A1526,Location!$A:$J,7,FALSE)</f>
        <v>Equateur</v>
      </c>
      <c r="K1526" s="21" t="str">
        <f>IFERROR(VLOOKUP(J1526,Setup_Team!$B:$C,2,FALSE), "TDB")</f>
        <v>ECU</v>
      </c>
      <c r="L1526" s="21" t="str">
        <f>VLOOKUP($A1526,Location!$A:$J,8,FALSE)</f>
        <v>Allemagne</v>
      </c>
      <c r="M1526" s="21" t="str">
        <f>IFERROR(VLOOKUP(L1526,Setup_Team!$B:$C,2,FALSE), "TDB")</f>
        <v>DEU</v>
      </c>
      <c r="N1526" s="21" t="str">
        <f>VLOOKUP($A1526,Location!$A:$J,9,FALSE)</f>
        <v>East Rutherford, New Jersey/New York</v>
      </c>
      <c r="O1526" s="21" t="str">
        <f>VLOOKUP($A1526,Location!$A:$J,10,FALSE)</f>
        <v>MetLife Stadium</v>
      </c>
      <c r="P1526" s="27">
        <v>0</v>
      </c>
      <c r="Q1526" s="27">
        <v>1</v>
      </c>
      <c r="R1526" s="27" t="str">
        <f t="shared" si="139"/>
        <v>0-1</v>
      </c>
      <c r="S1526" s="21">
        <v>0</v>
      </c>
      <c r="T1526" s="20">
        <f>VLOOKUP($A1526,Database!$A:$Y,10,FALSE)</f>
        <v>145</v>
      </c>
      <c r="U1526" s="20">
        <f>VLOOKUP($A1526,Database!$A:$Y,11,FALSE)</f>
        <v>129</v>
      </c>
      <c r="V1526" s="20">
        <f>VLOOKUP($A1526,Database!$A:$Y,12,FALSE)</f>
        <v>42</v>
      </c>
      <c r="W1526" s="20" t="str">
        <f>VLOOKUP(A1526,Database!A:M,13,FALSE)</f>
        <v>Terminé</v>
      </c>
      <c r="X1526" s="20">
        <f>VLOOKUP($A1526,Database!$A:$Y,20,FALSE)</f>
        <v>2</v>
      </c>
      <c r="Y1526" s="20">
        <f>VLOOKUP($A1526,Database!$A:$Y,21,FALSE)</f>
        <v>1</v>
      </c>
      <c r="Z1526" s="20">
        <f t="shared" si="138"/>
        <v>0</v>
      </c>
      <c r="AA1526" s="20">
        <f t="shared" si="140"/>
        <v>0</v>
      </c>
      <c r="AB1526" s="20">
        <f t="shared" ca="1" si="141"/>
        <v>0</v>
      </c>
      <c r="AC1526" s="20">
        <f t="shared" ca="1" si="142"/>
        <v>0</v>
      </c>
      <c r="AD1526" s="20" t="str">
        <f ca="1">IF(AC1526=0,"",IF(OR(ISBLANK(P1526),ISBLANK(Q1526)),"",IF(ISBLANK(VLOOKUP(A1526,Database!A:AA,22,FALSE)),"",VLOOKUP(A1526,Database!A:AA,22,FALSE))))</f>
        <v/>
      </c>
      <c r="AE1526" s="20">
        <f ca="1">IFERROR(
   IF(
     OR(ISBLANK(P1526),ISBLANK(Q1526)),
     "",
     IF(
       AND(AB1526&lt;&gt;"",OR(W1526="Terminé",W1526="En cours")),
       VLOOKUP(AD1526,Setup_ScoreExactBonus!A:D,4,FALSE),
       0
     )),
  0)</f>
        <v>0</v>
      </c>
      <c r="AF1526" s="21">
        <f t="shared" ca="1" si="143"/>
        <v>0</v>
      </c>
      <c r="AG1526" s="21">
        <f ca="1">SUMIFS(AF$2:AF1526,D$2:D1526,D1526)</f>
        <v>2270</v>
      </c>
    </row>
    <row r="1527" spans="1:33" hidden="1" x14ac:dyDescent="0.35">
      <c r="A1527" s="21">
        <f>IF(ISBLANK(B1527),"",COUNTIF(B$2:B1527,B1527))-1</f>
        <v>56</v>
      </c>
      <c r="B1527" s="27">
        <v>14</v>
      </c>
      <c r="C1527" s="10">
        <f>VLOOKUP($A1527+IF($A1527=0,1,0),Database!$A:$Y,7,FALSE)</f>
        <v>46198.916666666664</v>
      </c>
      <c r="D1527" s="21" t="str">
        <f>VLOOKUP(Pronostics!$B1527,Setup_MPP!$A:$G,3,FALSE)</f>
        <v>MarieEYT</v>
      </c>
      <c r="E1527" s="21" t="str">
        <f>VLOOKUP(Pronostics!$B1527,Setup_MPP!$A:$G,2,FALSE)</f>
        <v>Marie EXBRAYAT</v>
      </c>
      <c r="F1527" s="21" t="str">
        <f>VLOOKUP($B1527,Setup_MPP!$A:$E,4,FALSE)</f>
        <v>#FFAFD2</v>
      </c>
      <c r="G1527" s="21" t="str">
        <f>VLOOKUP($B1527,Setup_MPP!$A:$E,5,FALSE)</f>
        <v>#F2589B</v>
      </c>
      <c r="H1527" s="21" t="str">
        <f>IFERROR(IF(AND(A1527&gt;=1,A1527&lt;=104),VLOOKUP($A1527,Location!$A:$J,6,FALSE),IF(A1527=0,"Avant l'ouverture",IF(OR(A1527=105,A1527=106),"Bonus"))),"")</f>
        <v>Tour 3</v>
      </c>
      <c r="I1527" s="21" t="str">
        <f>IF(LEFT(H1527,4)="Tour",VLOOKUP(A1527,Database!$A:$C,3,FALSE),"")</f>
        <v>E</v>
      </c>
      <c r="J1527" s="21" t="str">
        <f>VLOOKUP($A1527,Location!$A:$J,7,FALSE)</f>
        <v>Equateur</v>
      </c>
      <c r="K1527" s="21" t="str">
        <f>IFERROR(VLOOKUP(J1527,Setup_Team!$B:$C,2,FALSE), "TDB")</f>
        <v>ECU</v>
      </c>
      <c r="L1527" s="21" t="str">
        <f>VLOOKUP($A1527,Location!$A:$J,8,FALSE)</f>
        <v>Allemagne</v>
      </c>
      <c r="M1527" s="21" t="str">
        <f>IFERROR(VLOOKUP(L1527,Setup_Team!$B:$C,2,FALSE), "TDB")</f>
        <v>DEU</v>
      </c>
      <c r="N1527" s="21" t="str">
        <f>VLOOKUP($A1527,Location!$A:$J,9,FALSE)</f>
        <v>East Rutherford, New Jersey/New York</v>
      </c>
      <c r="O1527" s="21" t="str">
        <f>VLOOKUP($A1527,Location!$A:$J,10,FALSE)</f>
        <v>MetLife Stadium</v>
      </c>
      <c r="P1527" s="27"/>
      <c r="Q1527" s="27"/>
      <c r="R1527" s="27" t="str">
        <f t="shared" si="139"/>
        <v>0-0</v>
      </c>
      <c r="S1527" s="21">
        <v>0</v>
      </c>
      <c r="T1527" s="20">
        <f>VLOOKUP($A1527,Database!$A:$Y,10,FALSE)</f>
        <v>145</v>
      </c>
      <c r="U1527" s="20">
        <f>VLOOKUP($A1527,Database!$A:$Y,11,FALSE)</f>
        <v>129</v>
      </c>
      <c r="V1527" s="20">
        <f>VLOOKUP($A1527,Database!$A:$Y,12,FALSE)</f>
        <v>42</v>
      </c>
      <c r="W1527" s="20" t="str">
        <f>VLOOKUP(A1527,Database!A:M,13,FALSE)</f>
        <v>Terminé</v>
      </c>
      <c r="X1527" s="20">
        <f>VLOOKUP($A1527,Database!$A:$Y,20,FALSE)</f>
        <v>2</v>
      </c>
      <c r="Y1527" s="20">
        <f>VLOOKUP($A1527,Database!$A:$Y,21,FALSE)</f>
        <v>1</v>
      </c>
      <c r="Z1527" s="20">
        <f t="shared" si="138"/>
        <v>1</v>
      </c>
      <c r="AA1527" s="20" t="str">
        <f t="shared" si="140"/>
        <v/>
      </c>
      <c r="AB1527" s="20">
        <f t="shared" ca="1" si="141"/>
        <v>0</v>
      </c>
      <c r="AC1527" s="20">
        <f t="shared" ca="1" si="142"/>
        <v>0</v>
      </c>
      <c r="AD1527" s="20" t="str">
        <f ca="1">IF(AC1527=0,"",IF(OR(ISBLANK(P1527),ISBLANK(Q1527)),"",IF(ISBLANK(VLOOKUP(A1527,Database!A:AA,22,FALSE)),"",VLOOKUP(A1527,Database!A:AA,22,FALSE))))</f>
        <v/>
      </c>
      <c r="AE1527" s="20" t="str">
        <f>IFERROR(
   IF(
     OR(ISBLANK(P1527),ISBLANK(Q1527)),
     "",
     IF(
       AND(AB1527&lt;&gt;"",OR(W1527="Terminé",W1527="En cours")),
       VLOOKUP(AD1527,Setup_ScoreExactBonus!A:D,4,FALSE),
       0
     )),
  0)</f>
        <v/>
      </c>
      <c r="AF1527" s="21">
        <f t="shared" si="143"/>
        <v>0</v>
      </c>
      <c r="AG1527" s="21">
        <f ca="1">SUMIFS(AF$2:AF1527,D$2:D1527,D1527)</f>
        <v>2077</v>
      </c>
    </row>
    <row r="1528" spans="1:33" hidden="1" x14ac:dyDescent="0.35">
      <c r="A1528" s="21">
        <f>IF(ISBLANK(B1528),"",COUNTIF(B$2:B1528,B1528))-1</f>
        <v>56</v>
      </c>
      <c r="B1528" s="27">
        <v>15</v>
      </c>
      <c r="C1528" s="10">
        <f>VLOOKUP($A1528+IF($A1528=0,1,0),Database!$A:$Y,7,FALSE)</f>
        <v>46198.916666666664</v>
      </c>
      <c r="D1528" s="21" t="str">
        <f>VLOOKUP(Pronostics!$B1528,Setup_MPP!$A:$G,3,FALSE)</f>
        <v>Amino28</v>
      </c>
      <c r="E1528" s="21" t="str">
        <f>VLOOKUP(Pronostics!$B1528,Setup_MPP!$A:$G,2,FALSE)</f>
        <v>Amine ZARROUKI</v>
      </c>
      <c r="F1528" s="21" t="str">
        <f>VLOOKUP($B1528,Setup_MPP!$A:$E,4,FALSE)</f>
        <v>#FF9898</v>
      </c>
      <c r="G1528" s="21" t="str">
        <f>VLOOKUP($B1528,Setup_MPP!$A:$E,5,FALSE)</f>
        <v>#FF5D5D</v>
      </c>
      <c r="H1528" s="21" t="str">
        <f>IFERROR(IF(AND(A1528&gt;=1,A1528&lt;=104),VLOOKUP($A1528,Location!$A:$J,6,FALSE),IF(A1528=0,"Avant l'ouverture",IF(OR(A1528=105,A1528=106),"Bonus"))),"")</f>
        <v>Tour 3</v>
      </c>
      <c r="I1528" s="21" t="str">
        <f>IF(LEFT(H1528,4)="Tour",VLOOKUP(A1528,Database!$A:$C,3,FALSE),"")</f>
        <v>E</v>
      </c>
      <c r="J1528" s="21" t="str">
        <f>VLOOKUP($A1528,Location!$A:$J,7,FALSE)</f>
        <v>Equateur</v>
      </c>
      <c r="K1528" s="21" t="str">
        <f>IFERROR(VLOOKUP(J1528,Setup_Team!$B:$C,2,FALSE), "TDB")</f>
        <v>ECU</v>
      </c>
      <c r="L1528" s="21" t="str">
        <f>VLOOKUP($A1528,Location!$A:$J,8,FALSE)</f>
        <v>Allemagne</v>
      </c>
      <c r="M1528" s="21" t="str">
        <f>IFERROR(VLOOKUP(L1528,Setup_Team!$B:$C,2,FALSE), "TDB")</f>
        <v>DEU</v>
      </c>
      <c r="N1528" s="21" t="str">
        <f>VLOOKUP($A1528,Location!$A:$J,9,FALSE)</f>
        <v>East Rutherford, New Jersey/New York</v>
      </c>
      <c r="O1528" s="21" t="str">
        <f>VLOOKUP($A1528,Location!$A:$J,10,FALSE)</f>
        <v>MetLife Stadium</v>
      </c>
      <c r="P1528" s="27">
        <v>0</v>
      </c>
      <c r="Q1528" s="27">
        <v>2</v>
      </c>
      <c r="R1528" s="27" t="str">
        <f t="shared" si="139"/>
        <v>0-2</v>
      </c>
      <c r="S1528" s="21">
        <v>0</v>
      </c>
      <c r="T1528" s="20">
        <f>VLOOKUP($A1528,Database!$A:$Y,10,FALSE)</f>
        <v>145</v>
      </c>
      <c r="U1528" s="20">
        <f>VLOOKUP($A1528,Database!$A:$Y,11,FALSE)</f>
        <v>129</v>
      </c>
      <c r="V1528" s="20">
        <f>VLOOKUP($A1528,Database!$A:$Y,12,FALSE)</f>
        <v>42</v>
      </c>
      <c r="W1528" s="20" t="str">
        <f>VLOOKUP(A1528,Database!A:M,13,FALSE)</f>
        <v>Terminé</v>
      </c>
      <c r="X1528" s="20">
        <f>VLOOKUP($A1528,Database!$A:$Y,20,FALSE)</f>
        <v>2</v>
      </c>
      <c r="Y1528" s="20">
        <f>VLOOKUP($A1528,Database!$A:$Y,21,FALSE)</f>
        <v>1</v>
      </c>
      <c r="Z1528" s="20">
        <f t="shared" si="138"/>
        <v>0</v>
      </c>
      <c r="AA1528" s="20">
        <f t="shared" si="140"/>
        <v>0</v>
      </c>
      <c r="AB1528" s="20">
        <f t="shared" ca="1" si="141"/>
        <v>0</v>
      </c>
      <c r="AC1528" s="20">
        <f t="shared" ca="1" si="142"/>
        <v>0</v>
      </c>
      <c r="AD1528" s="20" t="str">
        <f ca="1">IF(AC1528=0,"",IF(OR(ISBLANK(P1528),ISBLANK(Q1528)),"",IF(ISBLANK(VLOOKUP(A1528,Database!A:AA,22,FALSE)),"",VLOOKUP(A1528,Database!A:AA,22,FALSE))))</f>
        <v/>
      </c>
      <c r="AE1528" s="20">
        <f ca="1">IFERROR(
   IF(
     OR(ISBLANK(P1528),ISBLANK(Q1528)),
     "",
     IF(
       AND(AB1528&lt;&gt;"",OR(W1528="Terminé",W1528="En cours")),
       VLOOKUP(AD1528,Setup_ScoreExactBonus!A:D,4,FALSE),
       0
     )),
  0)</f>
        <v>0</v>
      </c>
      <c r="AF1528" s="21">
        <f t="shared" ca="1" si="143"/>
        <v>0</v>
      </c>
      <c r="AG1528" s="21">
        <f ca="1">SUMIFS(AF$2:AF1528,D$2:D1528,D1528)</f>
        <v>2038</v>
      </c>
    </row>
    <row r="1529" spans="1:33" hidden="1" x14ac:dyDescent="0.35">
      <c r="A1529" s="21">
        <f>IF(ISBLANK(B1529),"",COUNTIF(B$2:B1529,B1529))-1</f>
        <v>56</v>
      </c>
      <c r="B1529" s="27">
        <v>16</v>
      </c>
      <c r="C1529" s="10">
        <f>VLOOKUP($A1529+IF($A1529=0,1,0),Database!$A:$Y,7,FALSE)</f>
        <v>46198.916666666664</v>
      </c>
      <c r="D1529" s="21" t="str">
        <f>VLOOKUP(Pronostics!$B1529,Setup_MPP!$A:$G,3,FALSE)</f>
        <v>RomaLaura</v>
      </c>
      <c r="E1529" s="21" t="str">
        <f>VLOOKUP(Pronostics!$B1529,Setup_MPP!$A:$G,2,FALSE)</f>
        <v>Laura GIULIANO</v>
      </c>
      <c r="F1529" s="21" t="str">
        <f>VLOOKUP($B1529,Setup_MPP!$A:$E,4,FALSE)</f>
        <v>#86A4FE</v>
      </c>
      <c r="G1529" s="21" t="str">
        <f>VLOOKUP($B1529,Setup_MPP!$A:$E,5,FALSE)</f>
        <v>#3769FF</v>
      </c>
      <c r="H1529" s="21" t="str">
        <f>IFERROR(IF(AND(A1529&gt;=1,A1529&lt;=104),VLOOKUP($A1529,Location!$A:$J,6,FALSE),IF(A1529=0,"Avant l'ouverture",IF(OR(A1529=105,A1529=106),"Bonus"))),"")</f>
        <v>Tour 3</v>
      </c>
      <c r="I1529" s="21" t="str">
        <f>IF(LEFT(H1529,4)="Tour",VLOOKUP(A1529,Database!$A:$C,3,FALSE),"")</f>
        <v>E</v>
      </c>
      <c r="J1529" s="21" t="str">
        <f>VLOOKUP($A1529,Location!$A:$J,7,FALSE)</f>
        <v>Equateur</v>
      </c>
      <c r="K1529" s="21" t="str">
        <f>IFERROR(VLOOKUP(J1529,Setup_Team!$B:$C,2,FALSE), "TDB")</f>
        <v>ECU</v>
      </c>
      <c r="L1529" s="21" t="str">
        <f>VLOOKUP($A1529,Location!$A:$J,8,FALSE)</f>
        <v>Allemagne</v>
      </c>
      <c r="M1529" s="21" t="str">
        <f>IFERROR(VLOOKUP(L1529,Setup_Team!$B:$C,2,FALSE), "TDB")</f>
        <v>DEU</v>
      </c>
      <c r="N1529" s="21" t="str">
        <f>VLOOKUP($A1529,Location!$A:$J,9,FALSE)</f>
        <v>East Rutherford, New Jersey/New York</v>
      </c>
      <c r="O1529" s="21" t="str">
        <f>VLOOKUP($A1529,Location!$A:$J,10,FALSE)</f>
        <v>MetLife Stadium</v>
      </c>
      <c r="P1529" s="27">
        <v>1</v>
      </c>
      <c r="Q1529" s="27">
        <v>2</v>
      </c>
      <c r="R1529" s="27" t="str">
        <f t="shared" si="139"/>
        <v>1-2</v>
      </c>
      <c r="S1529" s="21">
        <v>0</v>
      </c>
      <c r="T1529" s="20">
        <f>VLOOKUP($A1529,Database!$A:$Y,10,FALSE)</f>
        <v>145</v>
      </c>
      <c r="U1529" s="20">
        <f>VLOOKUP($A1529,Database!$A:$Y,11,FALSE)</f>
        <v>129</v>
      </c>
      <c r="V1529" s="20">
        <f>VLOOKUP($A1529,Database!$A:$Y,12,FALSE)</f>
        <v>42</v>
      </c>
      <c r="W1529" s="20" t="str">
        <f>VLOOKUP(A1529,Database!A:M,13,FALSE)</f>
        <v>Terminé</v>
      </c>
      <c r="X1529" s="20">
        <f>VLOOKUP($A1529,Database!$A:$Y,20,FALSE)</f>
        <v>2</v>
      </c>
      <c r="Y1529" s="20">
        <f>VLOOKUP($A1529,Database!$A:$Y,21,FALSE)</f>
        <v>1</v>
      </c>
      <c r="Z1529" s="20">
        <f t="shared" si="138"/>
        <v>0</v>
      </c>
      <c r="AA1529" s="20">
        <f t="shared" si="140"/>
        <v>0</v>
      </c>
      <c r="AB1529" s="20">
        <f t="shared" ca="1" si="141"/>
        <v>0</v>
      </c>
      <c r="AC1529" s="20">
        <f t="shared" ca="1" si="142"/>
        <v>0</v>
      </c>
      <c r="AD1529" s="20" t="str">
        <f ca="1">IF(AC1529=0,"",IF(OR(ISBLANK(P1529),ISBLANK(Q1529)),"",IF(ISBLANK(VLOOKUP(A1529,Database!A:AA,22,FALSE)),"",VLOOKUP(A1529,Database!A:AA,22,FALSE))))</f>
        <v/>
      </c>
      <c r="AE1529" s="20">
        <f ca="1">IFERROR(
   IF(
     OR(ISBLANK(P1529),ISBLANK(Q1529)),
     "",
     IF(
       AND(AB1529&lt;&gt;"",OR(W1529="Terminé",W1529="En cours")),
       VLOOKUP(AD1529,Setup_ScoreExactBonus!A:D,4,FALSE),
       0
     )),
  0)</f>
        <v>0</v>
      </c>
      <c r="AF1529" s="21">
        <f t="shared" ca="1" si="143"/>
        <v>0</v>
      </c>
      <c r="AG1529" s="21">
        <f ca="1">SUMIFS(AF$2:AF1529,D$2:D1529,D1529)</f>
        <v>1829</v>
      </c>
    </row>
    <row r="1530" spans="1:33" hidden="1" x14ac:dyDescent="0.35">
      <c r="A1530" s="21">
        <f>IF(ISBLANK(B1530),"",COUNTIF(B$2:B1530,B1530))-1</f>
        <v>56</v>
      </c>
      <c r="B1530" s="27">
        <v>17</v>
      </c>
      <c r="C1530" s="10">
        <f>VLOOKUP($A1530+IF($A1530=0,1,0),Database!$A:$Y,7,FALSE)</f>
        <v>46198.916666666664</v>
      </c>
      <c r="D1530" s="21" t="str">
        <f>VLOOKUP(Pronostics!$B1530,Setup_MPP!$A:$G,3,FALSE)</f>
        <v>Julien_cri</v>
      </c>
      <c r="E1530" s="21" t="str">
        <f>VLOOKUP(Pronostics!$B1530,Setup_MPP!$A:$G,2,FALSE)</f>
        <v>Julien CRIMOTEL</v>
      </c>
      <c r="F1530" s="21" t="str">
        <f>VLOOKUP($B1530,Setup_MPP!$A:$E,4,FALSE)</f>
        <v>#FFB0B0</v>
      </c>
      <c r="G1530" s="21" t="str">
        <f>VLOOKUP($B1530,Setup_MPP!$A:$E,5,FALSE)</f>
        <v>#F25757</v>
      </c>
      <c r="H1530" s="21" t="str">
        <f>IFERROR(IF(AND(A1530&gt;=1,A1530&lt;=104),VLOOKUP($A1530,Location!$A:$J,6,FALSE),IF(A1530=0,"Avant l'ouverture",IF(OR(A1530=105,A1530=106),"Bonus"))),"")</f>
        <v>Tour 3</v>
      </c>
      <c r="I1530" s="21" t="str">
        <f>IF(LEFT(H1530,4)="Tour",VLOOKUP(A1530,Database!$A:$C,3,FALSE),"")</f>
        <v>E</v>
      </c>
      <c r="J1530" s="21" t="str">
        <f>VLOOKUP($A1530,Location!$A:$J,7,FALSE)</f>
        <v>Equateur</v>
      </c>
      <c r="K1530" s="21" t="str">
        <f>IFERROR(VLOOKUP(J1530,Setup_Team!$B:$C,2,FALSE), "TDB")</f>
        <v>ECU</v>
      </c>
      <c r="L1530" s="21" t="str">
        <f>VLOOKUP($A1530,Location!$A:$J,8,FALSE)</f>
        <v>Allemagne</v>
      </c>
      <c r="M1530" s="21" t="str">
        <f>IFERROR(VLOOKUP(L1530,Setup_Team!$B:$C,2,FALSE), "TDB")</f>
        <v>DEU</v>
      </c>
      <c r="N1530" s="21" t="str">
        <f>VLOOKUP($A1530,Location!$A:$J,9,FALSE)</f>
        <v>East Rutherford, New Jersey/New York</v>
      </c>
      <c r="O1530" s="21" t="str">
        <f>VLOOKUP($A1530,Location!$A:$J,10,FALSE)</f>
        <v>MetLife Stadium</v>
      </c>
      <c r="P1530" s="27">
        <v>0</v>
      </c>
      <c r="Q1530" s="27">
        <v>3</v>
      </c>
      <c r="R1530" s="27" t="str">
        <f t="shared" si="139"/>
        <v>0-3</v>
      </c>
      <c r="S1530" s="21">
        <v>0</v>
      </c>
      <c r="T1530" s="20">
        <f>VLOOKUP($A1530,Database!$A:$Y,10,FALSE)</f>
        <v>145</v>
      </c>
      <c r="U1530" s="20">
        <f>VLOOKUP($A1530,Database!$A:$Y,11,FALSE)</f>
        <v>129</v>
      </c>
      <c r="V1530" s="20">
        <f>VLOOKUP($A1530,Database!$A:$Y,12,FALSE)</f>
        <v>42</v>
      </c>
      <c r="W1530" s="20" t="str">
        <f>VLOOKUP(A1530,Database!A:M,13,FALSE)</f>
        <v>Terminé</v>
      </c>
      <c r="X1530" s="20">
        <f>VLOOKUP($A1530,Database!$A:$Y,20,FALSE)</f>
        <v>2</v>
      </c>
      <c r="Y1530" s="20">
        <f>VLOOKUP($A1530,Database!$A:$Y,21,FALSE)</f>
        <v>1</v>
      </c>
      <c r="Z1530" s="20">
        <f t="shared" si="138"/>
        <v>0</v>
      </c>
      <c r="AA1530" s="20">
        <f t="shared" si="140"/>
        <v>0</v>
      </c>
      <c r="AB1530" s="20">
        <f t="shared" ca="1" si="141"/>
        <v>0</v>
      </c>
      <c r="AC1530" s="20">
        <f t="shared" ca="1" si="142"/>
        <v>0</v>
      </c>
      <c r="AD1530" s="20" t="str">
        <f ca="1">IF(AC1530=0,"",IF(OR(ISBLANK(P1530),ISBLANK(Q1530)),"",IF(ISBLANK(VLOOKUP(A1530,Database!A:AA,22,FALSE)),"",VLOOKUP(A1530,Database!A:AA,22,FALSE))))</f>
        <v/>
      </c>
      <c r="AE1530" s="20">
        <f ca="1">IFERROR(
   IF(
     OR(ISBLANK(P1530),ISBLANK(Q1530)),
     "",
     IF(
       AND(AB1530&lt;&gt;"",OR(W1530="Terminé",W1530="En cours")),
       VLOOKUP(AD1530,Setup_ScoreExactBonus!A:D,4,FALSE),
       0
     )),
  0)</f>
        <v>0</v>
      </c>
      <c r="AF1530" s="21">
        <f t="shared" ca="1" si="143"/>
        <v>0</v>
      </c>
      <c r="AG1530" s="21">
        <f ca="1">SUMIFS(AF$2:AF1530,D$2:D1530,D1530)</f>
        <v>1802</v>
      </c>
    </row>
    <row r="1531" spans="1:33" hidden="1" x14ac:dyDescent="0.35">
      <c r="A1531" s="21">
        <f>IF(ISBLANK(B1531),"",COUNTIF(B$2:B1531,B1531))-1</f>
        <v>56</v>
      </c>
      <c r="B1531" s="27">
        <v>18</v>
      </c>
      <c r="C1531" s="10">
        <f>VLOOKUP($A1531+IF($A1531=0,1,0),Database!$A:$Y,7,FALSE)</f>
        <v>46198.916666666664</v>
      </c>
      <c r="D1531" s="21" t="str">
        <f>VLOOKUP(Pronostics!$B1531,Setup_MPP!$A:$G,3,FALSE)</f>
        <v>Cartone</v>
      </c>
      <c r="E1531" s="21" t="str">
        <f>VLOOKUP(Pronostics!$B1531,Setup_MPP!$A:$G,2,FALSE)</f>
        <v>Quentin CARTON</v>
      </c>
      <c r="F1531" s="21" t="str">
        <f>VLOOKUP($B1531,Setup_MPP!$A:$E,4,FALSE)</f>
        <v>#F0BC42</v>
      </c>
      <c r="G1531" s="21" t="str">
        <f>VLOOKUP($B1531,Setup_MPP!$A:$E,5,FALSE)</f>
        <v>#8E1F2F</v>
      </c>
      <c r="H1531" s="21" t="str">
        <f>IFERROR(IF(AND(A1531&gt;=1,A1531&lt;=104),VLOOKUP($A1531,Location!$A:$J,6,FALSE),IF(A1531=0,"Avant l'ouverture",IF(OR(A1531=105,A1531=106),"Bonus"))),"")</f>
        <v>Tour 3</v>
      </c>
      <c r="I1531" s="21" t="str">
        <f>IF(LEFT(H1531,4)="Tour",VLOOKUP(A1531,Database!$A:$C,3,FALSE),"")</f>
        <v>E</v>
      </c>
      <c r="J1531" s="21" t="str">
        <f>VLOOKUP($A1531,Location!$A:$J,7,FALSE)</f>
        <v>Equateur</v>
      </c>
      <c r="K1531" s="21" t="str">
        <f>IFERROR(VLOOKUP(J1531,Setup_Team!$B:$C,2,FALSE), "TDB")</f>
        <v>ECU</v>
      </c>
      <c r="L1531" s="21" t="str">
        <f>VLOOKUP($A1531,Location!$A:$J,8,FALSE)</f>
        <v>Allemagne</v>
      </c>
      <c r="M1531" s="21" t="str">
        <f>IFERROR(VLOOKUP(L1531,Setup_Team!$B:$C,2,FALSE), "TDB")</f>
        <v>DEU</v>
      </c>
      <c r="N1531" s="21" t="str">
        <f>VLOOKUP($A1531,Location!$A:$J,9,FALSE)</f>
        <v>East Rutherford, New Jersey/New York</v>
      </c>
      <c r="O1531" s="21" t="str">
        <f>VLOOKUP($A1531,Location!$A:$J,10,FALSE)</f>
        <v>MetLife Stadium</v>
      </c>
      <c r="P1531" s="27">
        <v>1</v>
      </c>
      <c r="Q1531" s="27">
        <v>1</v>
      </c>
      <c r="R1531" s="27" t="str">
        <f t="shared" si="139"/>
        <v>1-1</v>
      </c>
      <c r="S1531" s="21">
        <v>0</v>
      </c>
      <c r="T1531" s="20">
        <f>VLOOKUP($A1531,Database!$A:$Y,10,FALSE)</f>
        <v>145</v>
      </c>
      <c r="U1531" s="20">
        <f>VLOOKUP($A1531,Database!$A:$Y,11,FALSE)</f>
        <v>129</v>
      </c>
      <c r="V1531" s="20">
        <f>VLOOKUP($A1531,Database!$A:$Y,12,FALSE)</f>
        <v>42</v>
      </c>
      <c r="W1531" s="20" t="str">
        <f>VLOOKUP(A1531,Database!A:M,13,FALSE)</f>
        <v>Terminé</v>
      </c>
      <c r="X1531" s="20">
        <f>VLOOKUP($A1531,Database!$A:$Y,20,FALSE)</f>
        <v>2</v>
      </c>
      <c r="Y1531" s="20">
        <f>VLOOKUP($A1531,Database!$A:$Y,21,FALSE)</f>
        <v>1</v>
      </c>
      <c r="Z1531" s="20">
        <f t="shared" si="138"/>
        <v>0</v>
      </c>
      <c r="AA1531" s="20">
        <f t="shared" si="140"/>
        <v>0</v>
      </c>
      <c r="AB1531" s="20">
        <f t="shared" ca="1" si="141"/>
        <v>0</v>
      </c>
      <c r="AC1531" s="20">
        <f t="shared" ca="1" si="142"/>
        <v>0</v>
      </c>
      <c r="AD1531" s="20" t="str">
        <f ca="1">IF(AC1531=0,"",IF(OR(ISBLANK(P1531),ISBLANK(Q1531)),"",IF(ISBLANK(VLOOKUP(A1531,Database!A:AA,22,FALSE)),"",VLOOKUP(A1531,Database!A:AA,22,FALSE))))</f>
        <v/>
      </c>
      <c r="AE1531" s="20">
        <f ca="1">IFERROR(
   IF(
     OR(ISBLANK(P1531),ISBLANK(Q1531)),
     "",
     IF(
       AND(AB1531&lt;&gt;"",OR(W1531="Terminé",W1531="En cours")),
       VLOOKUP(AD1531,Setup_ScoreExactBonus!A:D,4,FALSE),
       0
     )),
  0)</f>
        <v>0</v>
      </c>
      <c r="AF1531" s="21">
        <f t="shared" ca="1" si="143"/>
        <v>0</v>
      </c>
      <c r="AG1531" s="21">
        <f ca="1">SUMIFS(AF$2:AF1531,D$2:D1531,D1531)</f>
        <v>2083</v>
      </c>
    </row>
    <row r="1532" spans="1:33" hidden="1" x14ac:dyDescent="0.35">
      <c r="A1532" s="21">
        <f>IF(ISBLANK(B1532),"",COUNTIF(B$2:B1532,B1532))-1</f>
        <v>56</v>
      </c>
      <c r="B1532" s="27">
        <v>19</v>
      </c>
      <c r="C1532" s="10">
        <f>VLOOKUP($A1532+IF($A1532=0,1,0),Database!$A:$Y,7,FALSE)</f>
        <v>46198.916666666664</v>
      </c>
      <c r="D1532" s="21" t="str">
        <f>VLOOKUP(Pronostics!$B1532,Setup_MPP!$A:$G,3,FALSE)</f>
        <v>YramVi</v>
      </c>
      <c r="E1532" s="21" t="str">
        <f>VLOOKUP(Pronostics!$B1532,Setup_MPP!$A:$G,2,FALSE)</f>
        <v>Eyram TETSHIE</v>
      </c>
      <c r="F1532" s="21" t="str">
        <f>VLOOKUP($B1532,Setup_MPP!$A:$E,4,FALSE)</f>
        <v>#E8B28F</v>
      </c>
      <c r="G1532" s="21" t="str">
        <f>VLOOKUP($B1532,Setup_MPP!$A:$E,5,FALSE)</f>
        <v>#E65568</v>
      </c>
      <c r="H1532" s="21" t="str">
        <f>IFERROR(IF(AND(A1532&gt;=1,A1532&lt;=104),VLOOKUP($A1532,Location!$A:$J,6,FALSE),IF(A1532=0,"Avant l'ouverture",IF(OR(A1532=105,A1532=106),"Bonus"))),"")</f>
        <v>Tour 3</v>
      </c>
      <c r="I1532" s="21" t="str">
        <f>IF(LEFT(H1532,4)="Tour",VLOOKUP(A1532,Database!$A:$C,3,FALSE),"")</f>
        <v>E</v>
      </c>
      <c r="J1532" s="21" t="str">
        <f>VLOOKUP($A1532,Location!$A:$J,7,FALSE)</f>
        <v>Equateur</v>
      </c>
      <c r="K1532" s="21" t="str">
        <f>IFERROR(VLOOKUP(J1532,Setup_Team!$B:$C,2,FALSE), "TDB")</f>
        <v>ECU</v>
      </c>
      <c r="L1532" s="21" t="str">
        <f>VLOOKUP($A1532,Location!$A:$J,8,FALSE)</f>
        <v>Allemagne</v>
      </c>
      <c r="M1532" s="21" t="str">
        <f>IFERROR(VLOOKUP(L1532,Setup_Team!$B:$C,2,FALSE), "TDB")</f>
        <v>DEU</v>
      </c>
      <c r="N1532" s="21" t="str">
        <f>VLOOKUP($A1532,Location!$A:$J,9,FALSE)</f>
        <v>East Rutherford, New Jersey/New York</v>
      </c>
      <c r="O1532" s="21" t="str">
        <f>VLOOKUP($A1532,Location!$A:$J,10,FALSE)</f>
        <v>MetLife Stadium</v>
      </c>
      <c r="P1532" s="27">
        <v>0</v>
      </c>
      <c r="Q1532" s="27">
        <v>4</v>
      </c>
      <c r="R1532" s="27" t="str">
        <f t="shared" si="139"/>
        <v>0-4</v>
      </c>
      <c r="S1532" s="21">
        <v>0</v>
      </c>
      <c r="T1532" s="20">
        <f>VLOOKUP($A1532,Database!$A:$Y,10,FALSE)</f>
        <v>145</v>
      </c>
      <c r="U1532" s="20">
        <f>VLOOKUP($A1532,Database!$A:$Y,11,FALSE)</f>
        <v>129</v>
      </c>
      <c r="V1532" s="20">
        <f>VLOOKUP($A1532,Database!$A:$Y,12,FALSE)</f>
        <v>42</v>
      </c>
      <c r="W1532" s="20" t="str">
        <f>VLOOKUP(A1532,Database!A:M,13,FALSE)</f>
        <v>Terminé</v>
      </c>
      <c r="X1532" s="20">
        <f>VLOOKUP($A1532,Database!$A:$Y,20,FALSE)</f>
        <v>2</v>
      </c>
      <c r="Y1532" s="20">
        <f>VLOOKUP($A1532,Database!$A:$Y,21,FALSE)</f>
        <v>1</v>
      </c>
      <c r="Z1532" s="20">
        <f t="shared" si="138"/>
        <v>0</v>
      </c>
      <c r="AA1532" s="20">
        <f t="shared" si="140"/>
        <v>0</v>
      </c>
      <c r="AB1532" s="20">
        <f t="shared" ca="1" si="141"/>
        <v>0</v>
      </c>
      <c r="AC1532" s="20">
        <f t="shared" ca="1" si="142"/>
        <v>0</v>
      </c>
      <c r="AD1532" s="20" t="str">
        <f ca="1">IF(AC1532=0,"",IF(OR(ISBLANK(P1532),ISBLANK(Q1532)),"",IF(ISBLANK(VLOOKUP(A1532,Database!A:AA,22,FALSE)),"",VLOOKUP(A1532,Database!A:AA,22,FALSE))))</f>
        <v/>
      </c>
      <c r="AE1532" s="20">
        <f ca="1">IFERROR(
   IF(
     OR(ISBLANK(P1532),ISBLANK(Q1532)),
     "",
     IF(
       AND(AB1532&lt;&gt;"",OR(W1532="Terminé",W1532="En cours")),
       VLOOKUP(AD1532,Setup_ScoreExactBonus!A:D,4,FALSE),
       0
     )),
  0)</f>
        <v>0</v>
      </c>
      <c r="AF1532" s="21">
        <f t="shared" ca="1" si="143"/>
        <v>0</v>
      </c>
      <c r="AG1532" s="21">
        <f ca="1">SUMIFS(AF$2:AF1532,D$2:D1532,D1532)</f>
        <v>1915</v>
      </c>
    </row>
    <row r="1533" spans="1:33" hidden="1" x14ac:dyDescent="0.35">
      <c r="A1533" s="21">
        <f>IF(ISBLANK(B1533),"",COUNTIF(B$2:B1533,B1533))-1</f>
        <v>56</v>
      </c>
      <c r="B1533" s="27">
        <v>20</v>
      </c>
      <c r="C1533" s="10">
        <f>VLOOKUP($A1533+IF($A1533=0,1,0),Database!$A:$Y,7,FALSE)</f>
        <v>46198.916666666664</v>
      </c>
      <c r="D1533" s="21" t="str">
        <f>VLOOKUP(Pronostics!$B1533,Setup_MPP!$A:$G,3,FALSE)</f>
        <v>Anis_MaFihache</v>
      </c>
      <c r="E1533" s="21" t="str">
        <f>VLOOKUP(Pronostics!$B1533,Setup_MPP!$A:$G,2,FALSE)</f>
        <v>Anis LEBIK</v>
      </c>
      <c r="F1533" s="21" t="str">
        <f>VLOOKUP($B1533,Setup_MPP!$A:$E,4,FALSE)</f>
        <v>#60DC8C</v>
      </c>
      <c r="G1533" s="21" t="str">
        <f>VLOOKUP($B1533,Setup_MPP!$A:$E,5,FALSE)</f>
        <v>#22A34F</v>
      </c>
      <c r="H1533" s="21" t="str">
        <f>IFERROR(IF(AND(A1533&gt;=1,A1533&lt;=104),VLOOKUP($A1533,Location!$A:$J,6,FALSE),IF(A1533=0,"Avant l'ouverture",IF(OR(A1533=105,A1533=106),"Bonus"))),"")</f>
        <v>Tour 3</v>
      </c>
      <c r="I1533" s="21" t="str">
        <f>IF(LEFT(H1533,4)="Tour",VLOOKUP(A1533,Database!$A:$C,3,FALSE),"")</f>
        <v>E</v>
      </c>
      <c r="J1533" s="21" t="str">
        <f>VLOOKUP($A1533,Location!$A:$J,7,FALSE)</f>
        <v>Equateur</v>
      </c>
      <c r="K1533" s="21" t="str">
        <f>IFERROR(VLOOKUP(J1533,Setup_Team!$B:$C,2,FALSE), "TDB")</f>
        <v>ECU</v>
      </c>
      <c r="L1533" s="21" t="str">
        <f>VLOOKUP($A1533,Location!$A:$J,8,FALSE)</f>
        <v>Allemagne</v>
      </c>
      <c r="M1533" s="21" t="str">
        <f>IFERROR(VLOOKUP(L1533,Setup_Team!$B:$C,2,FALSE), "TDB")</f>
        <v>DEU</v>
      </c>
      <c r="N1533" s="21" t="str">
        <f>VLOOKUP($A1533,Location!$A:$J,9,FALSE)</f>
        <v>East Rutherford, New Jersey/New York</v>
      </c>
      <c r="O1533" s="21" t="str">
        <f>VLOOKUP($A1533,Location!$A:$J,10,FALSE)</f>
        <v>MetLife Stadium</v>
      </c>
      <c r="P1533" s="27">
        <v>0</v>
      </c>
      <c r="Q1533" s="27">
        <v>2</v>
      </c>
      <c r="R1533" s="27" t="str">
        <f t="shared" si="139"/>
        <v>0-2</v>
      </c>
      <c r="S1533" s="21">
        <v>0</v>
      </c>
      <c r="T1533" s="20">
        <f>VLOOKUP($A1533,Database!$A:$Y,10,FALSE)</f>
        <v>145</v>
      </c>
      <c r="U1533" s="20">
        <f>VLOOKUP($A1533,Database!$A:$Y,11,FALSE)</f>
        <v>129</v>
      </c>
      <c r="V1533" s="20">
        <f>VLOOKUP($A1533,Database!$A:$Y,12,FALSE)</f>
        <v>42</v>
      </c>
      <c r="W1533" s="20" t="str">
        <f>VLOOKUP(A1533,Database!A:M,13,FALSE)</f>
        <v>Terminé</v>
      </c>
      <c r="X1533" s="20">
        <f>VLOOKUP($A1533,Database!$A:$Y,20,FALSE)</f>
        <v>2</v>
      </c>
      <c r="Y1533" s="20">
        <f>VLOOKUP($A1533,Database!$A:$Y,21,FALSE)</f>
        <v>1</v>
      </c>
      <c r="Z1533" s="20">
        <f t="shared" si="138"/>
        <v>0</v>
      </c>
      <c r="AA1533" s="20">
        <f t="shared" si="140"/>
        <v>0</v>
      </c>
      <c r="AB1533" s="20">
        <f t="shared" ca="1" si="141"/>
        <v>0</v>
      </c>
      <c r="AC1533" s="20">
        <f t="shared" ca="1" si="142"/>
        <v>0</v>
      </c>
      <c r="AD1533" s="20" t="str">
        <f ca="1">IF(AC1533=0,"",IF(OR(ISBLANK(P1533),ISBLANK(Q1533)),"",IF(ISBLANK(VLOOKUP(A1533,Database!A:AA,22,FALSE)),"",VLOOKUP(A1533,Database!A:AA,22,FALSE))))</f>
        <v/>
      </c>
      <c r="AE1533" s="20">
        <f ca="1">IFERROR(
   IF(
     OR(ISBLANK(P1533),ISBLANK(Q1533)),
     "",
     IF(
       AND(AB1533&lt;&gt;"",OR(W1533="Terminé",W1533="En cours")),
       VLOOKUP(AD1533,Setup_ScoreExactBonus!A:D,4,FALSE),
       0
     )),
  0)</f>
        <v>0</v>
      </c>
      <c r="AF1533" s="21">
        <f t="shared" ca="1" si="143"/>
        <v>0</v>
      </c>
      <c r="AG1533" s="21">
        <f ca="1">SUMIFS(AF$2:AF1533,D$2:D1533,D1533)</f>
        <v>2185</v>
      </c>
    </row>
    <row r="1534" spans="1:33" hidden="1" x14ac:dyDescent="0.35">
      <c r="A1534" s="21">
        <f>IF(ISBLANK(B1534),"",COUNTIF(B$2:B1534,B1534))-1</f>
        <v>56</v>
      </c>
      <c r="B1534" s="27">
        <v>21</v>
      </c>
      <c r="C1534" s="10">
        <f>VLOOKUP($A1534+IF($A1534=0,1,0),Database!$A:$Y,7,FALSE)</f>
        <v>46198.916666666664</v>
      </c>
      <c r="D1534" s="21" t="str">
        <f>VLOOKUP(Pronostics!$B1534,Setup_MPP!$A:$G,3,FALSE)</f>
        <v>JUJULABOSS13</v>
      </c>
      <c r="E1534" s="21" t="str">
        <f>VLOOKUP(Pronostics!$B1534,Setup_MPP!$A:$G,2,FALSE)</f>
        <v>Julia BOUANAN</v>
      </c>
      <c r="F1534" s="21" t="str">
        <f>VLOOKUP($B1534,Setup_MPP!$A:$E,4,FALSE)</f>
        <v>#2FAEE0</v>
      </c>
      <c r="G1534" s="21" t="str">
        <f>VLOOKUP($B1534,Setup_MPP!$A:$E,5,FALSE)</f>
        <v>#BEA064</v>
      </c>
      <c r="H1534" s="21" t="str">
        <f>IFERROR(IF(AND(A1534&gt;=1,A1534&lt;=104),VLOOKUP($A1534,Location!$A:$J,6,FALSE),IF(A1534=0,"Avant l'ouverture",IF(OR(A1534=105,A1534=106),"Bonus"))),"")</f>
        <v>Tour 3</v>
      </c>
      <c r="I1534" s="21" t="str">
        <f>IF(LEFT(H1534,4)="Tour",VLOOKUP(A1534,Database!$A:$C,3,FALSE),"")</f>
        <v>E</v>
      </c>
      <c r="J1534" s="21" t="str">
        <f>VLOOKUP($A1534,Location!$A:$J,7,FALSE)</f>
        <v>Equateur</v>
      </c>
      <c r="K1534" s="21" t="str">
        <f>IFERROR(VLOOKUP(J1534,Setup_Team!$B:$C,2,FALSE), "TDB")</f>
        <v>ECU</v>
      </c>
      <c r="L1534" s="21" t="str">
        <f>VLOOKUP($A1534,Location!$A:$J,8,FALSE)</f>
        <v>Allemagne</v>
      </c>
      <c r="M1534" s="21" t="str">
        <f>IFERROR(VLOOKUP(L1534,Setup_Team!$B:$C,2,FALSE), "TDB")</f>
        <v>DEU</v>
      </c>
      <c r="N1534" s="21" t="str">
        <f>VLOOKUP($A1534,Location!$A:$J,9,FALSE)</f>
        <v>East Rutherford, New Jersey/New York</v>
      </c>
      <c r="O1534" s="21" t="str">
        <f>VLOOKUP($A1534,Location!$A:$J,10,FALSE)</f>
        <v>MetLife Stadium</v>
      </c>
      <c r="P1534" s="27">
        <v>2</v>
      </c>
      <c r="Q1534" s="27">
        <v>2</v>
      </c>
      <c r="R1534" s="27" t="str">
        <f t="shared" si="139"/>
        <v>2-2</v>
      </c>
      <c r="S1534" s="21">
        <v>0</v>
      </c>
      <c r="T1534" s="20">
        <f>VLOOKUP($A1534,Database!$A:$Y,10,FALSE)</f>
        <v>145</v>
      </c>
      <c r="U1534" s="20">
        <f>VLOOKUP($A1534,Database!$A:$Y,11,FALSE)</f>
        <v>129</v>
      </c>
      <c r="V1534" s="20">
        <f>VLOOKUP($A1534,Database!$A:$Y,12,FALSE)</f>
        <v>42</v>
      </c>
      <c r="W1534" s="20" t="str">
        <f>VLOOKUP(A1534,Database!A:M,13,FALSE)</f>
        <v>Terminé</v>
      </c>
      <c r="X1534" s="20">
        <f>VLOOKUP($A1534,Database!$A:$Y,20,FALSE)</f>
        <v>2</v>
      </c>
      <c r="Y1534" s="20">
        <f>VLOOKUP($A1534,Database!$A:$Y,21,FALSE)</f>
        <v>1</v>
      </c>
      <c r="Z1534" s="20">
        <f t="shared" si="138"/>
        <v>0</v>
      </c>
      <c r="AA1534" s="20">
        <f t="shared" si="140"/>
        <v>0</v>
      </c>
      <c r="AB1534" s="20">
        <f t="shared" ca="1" si="141"/>
        <v>0</v>
      </c>
      <c r="AC1534" s="20">
        <f t="shared" ca="1" si="142"/>
        <v>0</v>
      </c>
      <c r="AD1534" s="20" t="str">
        <f ca="1">IF(AC1534=0,"",IF(OR(ISBLANK(P1534),ISBLANK(Q1534)),"",IF(ISBLANK(VLOOKUP(A1534,Database!A:AA,22,FALSE)),"",VLOOKUP(A1534,Database!A:AA,22,FALSE))))</f>
        <v/>
      </c>
      <c r="AE1534" s="20">
        <f ca="1">IFERROR(
   IF(
     OR(ISBLANK(P1534),ISBLANK(Q1534)),
     "",
     IF(
       AND(AB1534&lt;&gt;"",OR(W1534="Terminé",W1534="En cours")),
       VLOOKUP(AD1534,Setup_ScoreExactBonus!A:D,4,FALSE),
       0
     )),
  0)</f>
        <v>0</v>
      </c>
      <c r="AF1534" s="21">
        <f t="shared" ca="1" si="143"/>
        <v>0</v>
      </c>
      <c r="AG1534" s="21">
        <f ca="1">SUMIFS(AF$2:AF1534,D$2:D1534,D1534)</f>
        <v>1665</v>
      </c>
    </row>
    <row r="1535" spans="1:33" hidden="1" x14ac:dyDescent="0.35">
      <c r="A1535" s="21">
        <f>IF(ISBLANK(B1535),"",COUNTIF(B$2:B1535,B1535))-1</f>
        <v>56</v>
      </c>
      <c r="B1535" s="27">
        <v>22</v>
      </c>
      <c r="C1535" s="10">
        <f>VLOOKUP($A1535+IF($A1535=0,1,0),Database!$A:$Y,7,FALSE)</f>
        <v>46198.916666666664</v>
      </c>
      <c r="D1535" s="21" t="str">
        <f>VLOOKUP(Pronostics!$B1535,Setup_MPP!$A:$G,3,FALSE)</f>
        <v>Jujumsrd</v>
      </c>
      <c r="E1535" s="21" t="str">
        <f>VLOOKUP(Pronostics!$B1535,Setup_MPP!$A:$G,2,FALSE)</f>
        <v>Julie Mansard</v>
      </c>
      <c r="F1535" s="21" t="str">
        <f>VLOOKUP($B1535,Setup_MPP!$A:$E,4,FALSE)</f>
        <v>#41DEF0</v>
      </c>
      <c r="G1535" s="21" t="str">
        <f>VLOOKUP($B1535,Setup_MPP!$A:$E,5,FALSE)</f>
        <v>#0BA6B7</v>
      </c>
      <c r="H1535" s="21" t="str">
        <f>IFERROR(IF(AND(A1535&gt;=1,A1535&lt;=104),VLOOKUP($A1535,Location!$A:$J,6,FALSE),IF(A1535=0,"Avant l'ouverture",IF(OR(A1535=105,A1535=106),"Bonus"))),"")</f>
        <v>Tour 3</v>
      </c>
      <c r="I1535" s="21" t="str">
        <f>IF(LEFT(H1535,4)="Tour",VLOOKUP(A1535,Database!$A:$C,3,FALSE),"")</f>
        <v>E</v>
      </c>
      <c r="J1535" s="21" t="str">
        <f>VLOOKUP($A1535,Location!$A:$J,7,FALSE)</f>
        <v>Equateur</v>
      </c>
      <c r="K1535" s="21" t="str">
        <f>IFERROR(VLOOKUP(J1535,Setup_Team!$B:$C,2,FALSE), "TDB")</f>
        <v>ECU</v>
      </c>
      <c r="L1535" s="21" t="str">
        <f>VLOOKUP($A1535,Location!$A:$J,8,FALSE)</f>
        <v>Allemagne</v>
      </c>
      <c r="M1535" s="21" t="str">
        <f>IFERROR(VLOOKUP(L1535,Setup_Team!$B:$C,2,FALSE), "TDB")</f>
        <v>DEU</v>
      </c>
      <c r="N1535" s="21" t="str">
        <f>VLOOKUP($A1535,Location!$A:$J,9,FALSE)</f>
        <v>East Rutherford, New Jersey/New York</v>
      </c>
      <c r="O1535" s="21" t="str">
        <f>VLOOKUP($A1535,Location!$A:$J,10,FALSE)</f>
        <v>MetLife Stadium</v>
      </c>
      <c r="P1535" s="27">
        <v>1</v>
      </c>
      <c r="Q1535" s="27">
        <v>1</v>
      </c>
      <c r="R1535" s="27" t="str">
        <f t="shared" si="139"/>
        <v>1-1</v>
      </c>
      <c r="S1535" s="21">
        <v>0</v>
      </c>
      <c r="T1535" s="20">
        <f>VLOOKUP($A1535,Database!$A:$Y,10,FALSE)</f>
        <v>145</v>
      </c>
      <c r="U1535" s="20">
        <f>VLOOKUP($A1535,Database!$A:$Y,11,FALSE)</f>
        <v>129</v>
      </c>
      <c r="V1535" s="20">
        <f>VLOOKUP($A1535,Database!$A:$Y,12,FALSE)</f>
        <v>42</v>
      </c>
      <c r="W1535" s="20" t="str">
        <f>VLOOKUP(A1535,Database!A:M,13,FALSE)</f>
        <v>Terminé</v>
      </c>
      <c r="X1535" s="20">
        <f>VLOOKUP($A1535,Database!$A:$Y,20,FALSE)</f>
        <v>2</v>
      </c>
      <c r="Y1535" s="20">
        <f>VLOOKUP($A1535,Database!$A:$Y,21,FALSE)</f>
        <v>1</v>
      </c>
      <c r="Z1535" s="20">
        <f t="shared" si="138"/>
        <v>0</v>
      </c>
      <c r="AA1535" s="20">
        <f t="shared" si="140"/>
        <v>0</v>
      </c>
      <c r="AB1535" s="20">
        <f t="shared" ca="1" si="141"/>
        <v>0</v>
      </c>
      <c r="AC1535" s="20">
        <f t="shared" ca="1" si="142"/>
        <v>0</v>
      </c>
      <c r="AD1535" s="20" t="str">
        <f ca="1">IF(AC1535=0,"",IF(OR(ISBLANK(P1535),ISBLANK(Q1535)),"",IF(ISBLANK(VLOOKUP(A1535,Database!A:AA,22,FALSE)),"",VLOOKUP(A1535,Database!A:AA,22,FALSE))))</f>
        <v/>
      </c>
      <c r="AE1535" s="20">
        <f ca="1">IFERROR(
   IF(
     OR(ISBLANK(P1535),ISBLANK(Q1535)),
     "",
     IF(
       AND(AB1535&lt;&gt;"",OR(W1535="Terminé",W1535="En cours")),
       VLOOKUP(AD1535,Setup_ScoreExactBonus!A:D,4,FALSE),
       0
     )),
  0)</f>
        <v>0</v>
      </c>
      <c r="AF1535" s="21">
        <f t="shared" ca="1" si="143"/>
        <v>0</v>
      </c>
      <c r="AG1535" s="21">
        <f ca="1">SUMIFS(AF$2:AF1535,D$2:D1535,D1535)</f>
        <v>1523</v>
      </c>
    </row>
    <row r="1536" spans="1:33" hidden="1" x14ac:dyDescent="0.35">
      <c r="A1536" s="21">
        <f>IF(ISBLANK(B1536),"",COUNTIF(B$2:B1536,B1536))-1</f>
        <v>56</v>
      </c>
      <c r="B1536" s="27">
        <v>23</v>
      </c>
      <c r="C1536" s="10">
        <f>VLOOKUP($A1536+IF($A1536=0,1,0),Database!$A:$Y,7,FALSE)</f>
        <v>46198.916666666664</v>
      </c>
      <c r="D1536" s="21" t="str">
        <f>VLOOKUP(Pronostics!$B1536,Setup_MPP!$A:$G,3,FALSE)</f>
        <v>DJUDJUPRONO</v>
      </c>
      <c r="E1536" s="21" t="str">
        <f>VLOOKUP(Pronostics!$B1536,Setup_MPP!$A:$G,2,FALSE)</f>
        <v>Juliette</v>
      </c>
      <c r="F1536" s="21" t="str">
        <f>VLOOKUP($B1536,Setup_MPP!$A:$E,4,FALSE)</f>
        <v>#F2A2A2</v>
      </c>
      <c r="G1536" s="21" t="str">
        <f>VLOOKUP($B1536,Setup_MPP!$A:$E,5,FALSE)</f>
        <v>#C25D5D</v>
      </c>
      <c r="H1536" s="21" t="str">
        <f>IFERROR(IF(AND(A1536&gt;=1,A1536&lt;=104),VLOOKUP($A1536,Location!$A:$J,6,FALSE),IF(A1536=0,"Avant l'ouverture",IF(OR(A1536=105,A1536=106),"Bonus"))),"")</f>
        <v>Tour 3</v>
      </c>
      <c r="I1536" s="21" t="str">
        <f>IF(LEFT(H1536,4)="Tour",VLOOKUP(A1536,Database!$A:$C,3,FALSE),"")</f>
        <v>E</v>
      </c>
      <c r="J1536" s="21" t="str">
        <f>VLOOKUP($A1536,Location!$A:$J,7,FALSE)</f>
        <v>Equateur</v>
      </c>
      <c r="K1536" s="21" t="str">
        <f>IFERROR(VLOOKUP(J1536,Setup_Team!$B:$C,2,FALSE), "TDB")</f>
        <v>ECU</v>
      </c>
      <c r="L1536" s="21" t="str">
        <f>VLOOKUP($A1536,Location!$A:$J,8,FALSE)</f>
        <v>Allemagne</v>
      </c>
      <c r="M1536" s="21" t="str">
        <f>IFERROR(VLOOKUP(L1536,Setup_Team!$B:$C,2,FALSE), "TDB")</f>
        <v>DEU</v>
      </c>
      <c r="N1536" s="21" t="str">
        <f>VLOOKUP($A1536,Location!$A:$J,9,FALSE)</f>
        <v>East Rutherford, New Jersey/New York</v>
      </c>
      <c r="O1536" s="21" t="str">
        <f>VLOOKUP($A1536,Location!$A:$J,10,FALSE)</f>
        <v>MetLife Stadium</v>
      </c>
      <c r="P1536" s="27">
        <v>0</v>
      </c>
      <c r="Q1536" s="27">
        <v>1</v>
      </c>
      <c r="R1536" s="27" t="str">
        <f t="shared" si="139"/>
        <v>0-1</v>
      </c>
      <c r="S1536" s="21">
        <v>0</v>
      </c>
      <c r="T1536" s="20">
        <f>VLOOKUP($A1536,Database!$A:$Y,10,FALSE)</f>
        <v>145</v>
      </c>
      <c r="U1536" s="20">
        <f>VLOOKUP($A1536,Database!$A:$Y,11,FALSE)</f>
        <v>129</v>
      </c>
      <c r="V1536" s="20">
        <f>VLOOKUP($A1536,Database!$A:$Y,12,FALSE)</f>
        <v>42</v>
      </c>
      <c r="W1536" s="20" t="str">
        <f>VLOOKUP(A1536,Database!A:M,13,FALSE)</f>
        <v>Terminé</v>
      </c>
      <c r="X1536" s="20">
        <f>VLOOKUP($A1536,Database!$A:$Y,20,FALSE)</f>
        <v>2</v>
      </c>
      <c r="Y1536" s="20">
        <f>VLOOKUP($A1536,Database!$A:$Y,21,FALSE)</f>
        <v>1</v>
      </c>
      <c r="Z1536" s="20">
        <f t="shared" si="138"/>
        <v>0</v>
      </c>
      <c r="AA1536" s="20">
        <f t="shared" si="140"/>
        <v>0</v>
      </c>
      <c r="AB1536" s="20">
        <f t="shared" ca="1" si="141"/>
        <v>0</v>
      </c>
      <c r="AC1536" s="20">
        <f t="shared" ca="1" si="142"/>
        <v>0</v>
      </c>
      <c r="AD1536" s="20" t="str">
        <f ca="1">IF(AC1536=0,"",IF(OR(ISBLANK(P1536),ISBLANK(Q1536)),"",IF(ISBLANK(VLOOKUP(A1536,Database!A:AA,22,FALSE)),"",VLOOKUP(A1536,Database!A:AA,22,FALSE))))</f>
        <v/>
      </c>
      <c r="AE1536" s="20">
        <f ca="1">IFERROR(
   IF(
     OR(ISBLANK(P1536),ISBLANK(Q1536)),
     "",
     IF(
       AND(AB1536&lt;&gt;"",OR(W1536="Terminé",W1536="En cours")),
       VLOOKUP(AD1536,Setup_ScoreExactBonus!A:D,4,FALSE),
       0
     )),
  0)</f>
        <v>0</v>
      </c>
      <c r="AF1536" s="21">
        <f t="shared" ca="1" si="143"/>
        <v>0</v>
      </c>
      <c r="AG1536" s="21">
        <f ca="1">SUMIFS(AF$2:AF1536,D$2:D1536,D1536)</f>
        <v>1614</v>
      </c>
    </row>
    <row r="1537" spans="1:33" hidden="1" x14ac:dyDescent="0.35">
      <c r="A1537" s="21">
        <f>IF(ISBLANK(B1537),"",COUNTIF(B$2:B1537,B1537))-1</f>
        <v>56</v>
      </c>
      <c r="B1537" s="27">
        <v>24</v>
      </c>
      <c r="C1537" s="10">
        <f>VLOOKUP($A1537+IF($A1537=0,1,0),Database!$A:$Y,7,FALSE)</f>
        <v>46198.916666666664</v>
      </c>
      <c r="D1537" s="21" t="str">
        <f>VLOOKUP(Pronostics!$B1537,Setup_MPP!$A:$G,3,FALSE)</f>
        <v>Samyaaaaaaaaaa</v>
      </c>
      <c r="E1537" s="21" t="str">
        <f>VLOOKUP(Pronostics!$B1537,Setup_MPP!$A:$G,2,FALSE)</f>
        <v>Samya ALAOUI</v>
      </c>
      <c r="F1537" s="21" t="str">
        <f>VLOOKUP($B1537,Setup_MPP!$A:$E,4,FALSE)</f>
        <v>#A2F2C7</v>
      </c>
      <c r="G1537" s="21" t="str">
        <f>VLOOKUP($B1537,Setup_MPP!$A:$E,5,FALSE)</f>
        <v>#5DC18C</v>
      </c>
      <c r="H1537" s="21" t="str">
        <f>IFERROR(IF(AND(A1537&gt;=1,A1537&lt;=104),VLOOKUP($A1537,Location!$A:$J,6,FALSE),IF(A1537=0,"Avant l'ouverture",IF(OR(A1537=105,A1537=106),"Bonus"))),"")</f>
        <v>Tour 3</v>
      </c>
      <c r="I1537" s="21" t="str">
        <f>IF(LEFT(H1537,4)="Tour",VLOOKUP(A1537,Database!$A:$C,3,FALSE),"")</f>
        <v>E</v>
      </c>
      <c r="J1537" s="21" t="str">
        <f>VLOOKUP($A1537,Location!$A:$J,7,FALSE)</f>
        <v>Equateur</v>
      </c>
      <c r="K1537" s="21" t="str">
        <f>IFERROR(VLOOKUP(J1537,Setup_Team!$B:$C,2,FALSE), "TDB")</f>
        <v>ECU</v>
      </c>
      <c r="L1537" s="21" t="str">
        <f>VLOOKUP($A1537,Location!$A:$J,8,FALSE)</f>
        <v>Allemagne</v>
      </c>
      <c r="M1537" s="21" t="str">
        <f>IFERROR(VLOOKUP(L1537,Setup_Team!$B:$C,2,FALSE), "TDB")</f>
        <v>DEU</v>
      </c>
      <c r="N1537" s="21" t="str">
        <f>VLOOKUP($A1537,Location!$A:$J,9,FALSE)</f>
        <v>East Rutherford, New Jersey/New York</v>
      </c>
      <c r="O1537" s="21" t="str">
        <f>VLOOKUP($A1537,Location!$A:$J,10,FALSE)</f>
        <v>MetLife Stadium</v>
      </c>
      <c r="P1537" s="27">
        <v>1</v>
      </c>
      <c r="Q1537" s="27">
        <v>2</v>
      </c>
      <c r="R1537" s="27" t="str">
        <f t="shared" si="139"/>
        <v>1-2</v>
      </c>
      <c r="S1537" s="21">
        <v>0</v>
      </c>
      <c r="T1537" s="20">
        <f>VLOOKUP($A1537,Database!$A:$Y,10,FALSE)</f>
        <v>145</v>
      </c>
      <c r="U1537" s="20">
        <f>VLOOKUP($A1537,Database!$A:$Y,11,FALSE)</f>
        <v>129</v>
      </c>
      <c r="V1537" s="20">
        <f>VLOOKUP($A1537,Database!$A:$Y,12,FALSE)</f>
        <v>42</v>
      </c>
      <c r="W1537" s="20" t="str">
        <f>VLOOKUP(A1537,Database!A:M,13,FALSE)</f>
        <v>Terminé</v>
      </c>
      <c r="X1537" s="20">
        <f>VLOOKUP($A1537,Database!$A:$Y,20,FALSE)</f>
        <v>2</v>
      </c>
      <c r="Y1537" s="20">
        <f>VLOOKUP($A1537,Database!$A:$Y,21,FALSE)</f>
        <v>1</v>
      </c>
      <c r="Z1537" s="20">
        <f t="shared" si="138"/>
        <v>0</v>
      </c>
      <c r="AA1537" s="20">
        <f t="shared" si="140"/>
        <v>0</v>
      </c>
      <c r="AB1537" s="20">
        <f t="shared" ca="1" si="141"/>
        <v>0</v>
      </c>
      <c r="AC1537" s="20">
        <f t="shared" ca="1" si="142"/>
        <v>0</v>
      </c>
      <c r="AD1537" s="20" t="str">
        <f ca="1">IF(AC1537=0,"",IF(OR(ISBLANK(P1537),ISBLANK(Q1537)),"",IF(ISBLANK(VLOOKUP(A1537,Database!A:AA,22,FALSE)),"",VLOOKUP(A1537,Database!A:AA,22,FALSE))))</f>
        <v/>
      </c>
      <c r="AE1537" s="20">
        <f ca="1">IFERROR(
   IF(
     OR(ISBLANK(P1537),ISBLANK(Q1537)),
     "",
     IF(
       AND(AB1537&lt;&gt;"",OR(W1537="Terminé",W1537="En cours")),
       VLOOKUP(AD1537,Setup_ScoreExactBonus!A:D,4,FALSE),
       0
     )),
  0)</f>
        <v>0</v>
      </c>
      <c r="AF1537" s="21">
        <f t="shared" ca="1" si="143"/>
        <v>0</v>
      </c>
      <c r="AG1537" s="21">
        <f ca="1">SUMIFS(AF$2:AF1537,D$2:D1537,D1537)</f>
        <v>2257</v>
      </c>
    </row>
    <row r="1538" spans="1:33" hidden="1" x14ac:dyDescent="0.35">
      <c r="A1538" s="21">
        <f>IF(ISBLANK(B1538),"",COUNTIF(B$2:B1538,B1538))-1</f>
        <v>56</v>
      </c>
      <c r="B1538" s="27">
        <v>25</v>
      </c>
      <c r="C1538" s="10">
        <f>VLOOKUP($A1538+IF($A1538=0,1,0),Database!$A:$Y,7,FALSE)</f>
        <v>46198.916666666664</v>
      </c>
      <c r="D1538" s="21" t="str">
        <f>VLOOKUP(Pronostics!$B1538,Setup_MPP!$A:$G,3,FALSE)</f>
        <v>leaw0808</v>
      </c>
      <c r="E1538" s="21" t="str">
        <f>VLOOKUP(Pronostics!$B1538,Setup_MPP!$A:$G,2,FALSE)</f>
        <v>Léa WALOCQ</v>
      </c>
      <c r="F1538" s="21" t="str">
        <f>VLOOKUP($B1538,Setup_MPP!$A:$E,4,FALSE)</f>
        <v>#D1B9EB</v>
      </c>
      <c r="G1538" s="21" t="str">
        <f>VLOOKUP($B1538,Setup_MPP!$A:$E,5,FALSE)</f>
        <v>#B58BC7</v>
      </c>
      <c r="H1538" s="21" t="str">
        <f>IFERROR(IF(AND(A1538&gt;=1,A1538&lt;=104),VLOOKUP($A1538,Location!$A:$J,6,FALSE),IF(A1538=0,"Avant l'ouverture",IF(OR(A1538=105,A1538=106),"Bonus"))),"")</f>
        <v>Tour 3</v>
      </c>
      <c r="I1538" s="21" t="str">
        <f>IF(LEFT(H1538,4)="Tour",VLOOKUP(A1538,Database!$A:$C,3,FALSE),"")</f>
        <v>E</v>
      </c>
      <c r="J1538" s="21" t="str">
        <f>VLOOKUP($A1538,Location!$A:$J,7,FALSE)</f>
        <v>Equateur</v>
      </c>
      <c r="K1538" s="21" t="str">
        <f>IFERROR(VLOOKUP(J1538,Setup_Team!$B:$C,2,FALSE), "TDB")</f>
        <v>ECU</v>
      </c>
      <c r="L1538" s="21" t="str">
        <f>VLOOKUP($A1538,Location!$A:$J,8,FALSE)</f>
        <v>Allemagne</v>
      </c>
      <c r="M1538" s="21" t="str">
        <f>IFERROR(VLOOKUP(L1538,Setup_Team!$B:$C,2,FALSE), "TDB")</f>
        <v>DEU</v>
      </c>
      <c r="N1538" s="21" t="str">
        <f>VLOOKUP($A1538,Location!$A:$J,9,FALSE)</f>
        <v>East Rutherford, New Jersey/New York</v>
      </c>
      <c r="O1538" s="21" t="str">
        <f>VLOOKUP($A1538,Location!$A:$J,10,FALSE)</f>
        <v>MetLife Stadium</v>
      </c>
      <c r="P1538" s="27">
        <v>0</v>
      </c>
      <c r="Q1538" s="27">
        <v>3</v>
      </c>
      <c r="R1538" s="27" t="str">
        <f t="shared" si="139"/>
        <v>0-3</v>
      </c>
      <c r="S1538" s="21">
        <v>0</v>
      </c>
      <c r="T1538" s="20">
        <f>VLOOKUP($A1538,Database!$A:$Y,10,FALSE)</f>
        <v>145</v>
      </c>
      <c r="U1538" s="20">
        <f>VLOOKUP($A1538,Database!$A:$Y,11,FALSE)</f>
        <v>129</v>
      </c>
      <c r="V1538" s="20">
        <f>VLOOKUP($A1538,Database!$A:$Y,12,FALSE)</f>
        <v>42</v>
      </c>
      <c r="W1538" s="20" t="str">
        <f>VLOOKUP(A1538,Database!A:M,13,FALSE)</f>
        <v>Terminé</v>
      </c>
      <c r="X1538" s="20">
        <f>VLOOKUP($A1538,Database!$A:$Y,20,FALSE)</f>
        <v>2</v>
      </c>
      <c r="Y1538" s="20">
        <f>VLOOKUP($A1538,Database!$A:$Y,21,FALSE)</f>
        <v>1</v>
      </c>
      <c r="Z1538" s="20">
        <f t="shared" ref="Z1538:Z1601" si="144">IF(A1538=0,0,IF(W1538="À venir",0,IF(AND(ISBLANK(P1538),ISBLANK(Q1538)),1,0)))</f>
        <v>0</v>
      </c>
      <c r="AA1538" s="20">
        <f t="shared" si="140"/>
        <v>0</v>
      </c>
      <c r="AB1538" s="20">
        <f t="shared" ca="1" si="141"/>
        <v>0</v>
      </c>
      <c r="AC1538" s="20">
        <f t="shared" ca="1" si="142"/>
        <v>0</v>
      </c>
      <c r="AD1538" s="20" t="str">
        <f ca="1">IF(AC1538=0,"",IF(OR(ISBLANK(P1538),ISBLANK(Q1538)),"",IF(ISBLANK(VLOOKUP(A1538,Database!A:AA,22,FALSE)),"",VLOOKUP(A1538,Database!A:AA,22,FALSE))))</f>
        <v/>
      </c>
      <c r="AE1538" s="20">
        <f ca="1">IFERROR(
   IF(
     OR(ISBLANK(P1538),ISBLANK(Q1538)),
     "",
     IF(
       AND(AB1538&lt;&gt;"",OR(W1538="Terminé",W1538="En cours")),
       VLOOKUP(AD1538,Setup_ScoreExactBonus!A:D,4,FALSE),
       0
     )),
  0)</f>
        <v>0</v>
      </c>
      <c r="AF1538" s="21">
        <f t="shared" ca="1" si="143"/>
        <v>0</v>
      </c>
      <c r="AG1538" s="21">
        <f ca="1">SUMIFS(AF$2:AF1538,D$2:D1538,D1538)</f>
        <v>2048</v>
      </c>
    </row>
    <row r="1539" spans="1:33" hidden="1" x14ac:dyDescent="0.35">
      <c r="A1539" s="21">
        <f>IF(ISBLANK(B1539),"",COUNTIF(B$2:B1539,B1539))-1</f>
        <v>56</v>
      </c>
      <c r="B1539" s="27">
        <v>26</v>
      </c>
      <c r="C1539" s="10">
        <v>46184.875</v>
      </c>
      <c r="D1539" s="21" t="str">
        <f>VLOOKUP(Pronostics!$B1539,Setup_MPP!$A:$G,3,FALSE)</f>
        <v>Mohamad#5GGG1</v>
      </c>
      <c r="E1539" s="21" t="str">
        <f>VLOOKUP(Pronostics!$B1539,Setup_MPP!$A:$G,2,FALSE)</f>
        <v>Mohamad EL KAWAS</v>
      </c>
      <c r="F1539" s="21" t="str">
        <f>VLOOKUP($B1539,Setup_MPP!$A:$E,4,FALSE)</f>
        <v>#EB8787</v>
      </c>
      <c r="G1539" s="21" t="str">
        <f>VLOOKUP($B1539,Setup_MPP!$A:$E,5,FALSE)</f>
        <v>#368E2C</v>
      </c>
      <c r="H1539" s="21" t="str">
        <f>IFERROR(IF(AND(A1539&gt;=1,A1539&lt;=104),VLOOKUP($A1539,Location!$A:$J,6,FALSE),IF(A1539=0,"Avant l'ouverture",IF(OR(A1539=105,A1539=106),"Bonus"))),"")</f>
        <v>Tour 3</v>
      </c>
      <c r="I1539" s="21" t="str">
        <f>IF(LEFT(H1539,4)="Tour",VLOOKUP(A1539,Database!$A:$C,3,FALSE),"")</f>
        <v>E</v>
      </c>
      <c r="J1539" s="21" t="str">
        <f>VLOOKUP($A1539,Location!$A:$J,7,FALSE)</f>
        <v>Equateur</v>
      </c>
      <c r="K1539" s="21" t="str">
        <f>IFERROR(VLOOKUP(J1539,Setup_Team!$B:$C,2,FALSE), "TDB")</f>
        <v>ECU</v>
      </c>
      <c r="L1539" s="21" t="str">
        <f>VLOOKUP($A1539,Location!$A:$J,8,FALSE)</f>
        <v>Allemagne</v>
      </c>
      <c r="M1539" s="21" t="str">
        <f>IFERROR(VLOOKUP(L1539,Setup_Team!$B:$C,2,FALSE), "TDB")</f>
        <v>DEU</v>
      </c>
      <c r="P1539" s="21">
        <v>0</v>
      </c>
      <c r="Q1539" s="21">
        <v>3</v>
      </c>
      <c r="R1539" s="27" t="str">
        <f t="shared" ref="R1539:R1602" si="145">IF(AND(A1539&gt;0,A1539&lt;=104,W1539="Terminé"),TEXT(P1539,"0")&amp;"-"&amp;TEXT(Q1539,"0"),"")</f>
        <v>0-3</v>
      </c>
      <c r="S1539" s="21">
        <v>0</v>
      </c>
      <c r="T1539" s="20">
        <f>VLOOKUP($A1539,Database!$A:$Y,10,FALSE)</f>
        <v>145</v>
      </c>
      <c r="U1539" s="20">
        <f>VLOOKUP($A1539,Database!$A:$Y,11,FALSE)</f>
        <v>129</v>
      </c>
      <c r="V1539" s="20">
        <f>VLOOKUP($A1539,Database!$A:$Y,12,FALSE)</f>
        <v>42</v>
      </c>
      <c r="W1539" s="20" t="str">
        <f>VLOOKUP(A1539,Database!A:M,13,FALSE)</f>
        <v>Terminé</v>
      </c>
      <c r="X1539" s="20">
        <f>VLOOKUP($A1539,Database!$A:$Y,20,FALSE)</f>
        <v>2</v>
      </c>
      <c r="Y1539" s="20">
        <f>VLOOKUP($A1539,Database!$A:$Y,21,FALSE)</f>
        <v>1</v>
      </c>
      <c r="Z1539" s="20">
        <f t="shared" si="144"/>
        <v>0</v>
      </c>
      <c r="AA1539" s="20">
        <f t="shared" si="140"/>
        <v>0</v>
      </c>
      <c r="AB1539" s="20">
        <f t="shared" ca="1" si="141"/>
        <v>0</v>
      </c>
      <c r="AC1539" s="20">
        <f t="shared" ca="1" si="142"/>
        <v>0</v>
      </c>
      <c r="AD1539" s="20" t="str">
        <f ca="1">IF(AC1539=0,"",IF(OR(ISBLANK(P1539),ISBLANK(Q1539)),"",IF(ISBLANK(VLOOKUP(A1539,Database!A:AA,22,FALSE)),"",VLOOKUP(A1539,Database!A:AA,22,FALSE))))</f>
        <v/>
      </c>
      <c r="AE1539" s="20">
        <f ca="1">IFERROR(
   IF(
     OR(ISBLANK(P1539),ISBLANK(Q1539)),
     "",
     IF(
       AND(AB1539&lt;&gt;"",OR(W1539="Terminé",W1539="En cours")),
       VLOOKUP(AD1539,Setup_ScoreExactBonus!A:D,4,FALSE),
       0
     )),
  0)</f>
        <v>0</v>
      </c>
      <c r="AF1539" s="21">
        <f t="shared" ca="1" si="143"/>
        <v>0</v>
      </c>
      <c r="AG1539" s="21">
        <f ca="1">SUMIFS(AF$2:AF1539,D$2:D1539,D1539)</f>
        <v>1552</v>
      </c>
    </row>
    <row r="1540" spans="1:33" hidden="1" x14ac:dyDescent="0.35">
      <c r="A1540" s="21">
        <f>IF(ISBLANK(B1540),"",COUNTIF(B$2:B1540,B1540))-1</f>
        <v>56</v>
      </c>
      <c r="B1540" s="27">
        <v>27</v>
      </c>
      <c r="C1540" s="10">
        <f>VLOOKUP($A1540+IF($A1540=0,1,0),Database!$A:$Y,7,FALSE)</f>
        <v>46198.916666666664</v>
      </c>
      <c r="D1540" s="21" t="str">
        <f>VLOOKUP(Pronostics!$B1540,Setup_MPP!$A:$G,3,FALSE)</f>
        <v>maryemkappa</v>
      </c>
      <c r="E1540" s="21" t="str">
        <f>VLOOKUP(Pronostics!$B1540,Setup_MPP!$A:$G,2,FALSE)</f>
        <v>Maryem GUIZANI</v>
      </c>
      <c r="F1540" s="21" t="str">
        <f>VLOOKUP($B1540,Setup_MPP!$A:$E,4,FALSE)</f>
        <v>#BCA2F4</v>
      </c>
      <c r="G1540" s="21" t="str">
        <f>VLOOKUP($B1540,Setup_MPP!$A:$E,5,FALSE)</f>
        <v>#6D3DD5</v>
      </c>
      <c r="H1540" s="21" t="str">
        <f>IFERROR(IF(AND(A1540&gt;=1,A1540&lt;=104),VLOOKUP($A1540,Location!$A:$J,6,FALSE),IF(A1540=0,"Avant l'ouverture",IF(OR(A1540=105,A1540=106),"Bonus"))),"")</f>
        <v>Tour 3</v>
      </c>
      <c r="I1540" s="21" t="str">
        <f>IF(LEFT(H1540,4)="Tour",VLOOKUP(A1540,Database!$A:$C,3,FALSE),"")</f>
        <v>E</v>
      </c>
      <c r="J1540" s="21" t="str">
        <f>VLOOKUP($A1540,Location!$A:$J,7,FALSE)</f>
        <v>Equateur</v>
      </c>
      <c r="K1540" s="21" t="str">
        <f>IFERROR(VLOOKUP(J1540,Setup_Team!$B:$C,2,FALSE), "TDB")</f>
        <v>ECU</v>
      </c>
      <c r="L1540" s="21" t="str">
        <f>VLOOKUP($A1540,Location!$A:$J,8,FALSE)</f>
        <v>Allemagne</v>
      </c>
      <c r="M1540" s="21" t="str">
        <f>IFERROR(VLOOKUP(L1540,Setup_Team!$B:$C,2,FALSE), "TDB")</f>
        <v>DEU</v>
      </c>
      <c r="P1540" s="21">
        <v>0</v>
      </c>
      <c r="Q1540" s="21">
        <v>1</v>
      </c>
      <c r="R1540" s="27" t="str">
        <f t="shared" si="145"/>
        <v>0-1</v>
      </c>
      <c r="S1540" s="21">
        <v>0</v>
      </c>
      <c r="T1540" s="20">
        <f>VLOOKUP($A1540,Database!$A:$Y,10,FALSE)</f>
        <v>145</v>
      </c>
      <c r="U1540" s="20">
        <f>VLOOKUP($A1540,Database!$A:$Y,11,FALSE)</f>
        <v>129</v>
      </c>
      <c r="V1540" s="20">
        <f>VLOOKUP($A1540,Database!$A:$Y,12,FALSE)</f>
        <v>42</v>
      </c>
      <c r="W1540" s="20" t="str">
        <f>VLOOKUP(A1540,Database!A:M,13,FALSE)</f>
        <v>Terminé</v>
      </c>
      <c r="X1540" s="20">
        <f>VLOOKUP($A1540,Database!$A:$Y,20,FALSE)</f>
        <v>2</v>
      </c>
      <c r="Y1540" s="20">
        <f>VLOOKUP($A1540,Database!$A:$Y,21,FALSE)</f>
        <v>1</v>
      </c>
      <c r="Z1540" s="20">
        <f t="shared" si="144"/>
        <v>0</v>
      </c>
      <c r="AA1540" s="20">
        <f t="shared" si="140"/>
        <v>0</v>
      </c>
      <c r="AB1540" s="20">
        <f t="shared" ca="1" si="141"/>
        <v>0</v>
      </c>
      <c r="AC1540" s="20">
        <f t="shared" ca="1" si="142"/>
        <v>0</v>
      </c>
      <c r="AD1540" s="20" t="str">
        <f ca="1">IF(AC1540=0,"",IF(OR(ISBLANK(P1540),ISBLANK(Q1540)),"",IF(ISBLANK(VLOOKUP(A1540,Database!A:AA,22,FALSE)),"",VLOOKUP(A1540,Database!A:AA,22,FALSE))))</f>
        <v/>
      </c>
      <c r="AE1540" s="20">
        <f ca="1">IFERROR(
   IF(
     OR(ISBLANK(P1540),ISBLANK(Q1540)),
     "",
     IF(
       AND(AB1540&lt;&gt;"",OR(W1540="Terminé",W1540="En cours")),
       VLOOKUP(AD1540,Setup_ScoreExactBonus!A:D,4,FALSE),
       0
     )),
  0)</f>
        <v>0</v>
      </c>
      <c r="AF1540" s="21">
        <f t="shared" ca="1" si="143"/>
        <v>0</v>
      </c>
      <c r="AG1540" s="21">
        <f ca="1">SUMIFS(AF$2:AF1540,D$2:D1540,D1540)</f>
        <v>1261</v>
      </c>
    </row>
    <row r="1541" spans="1:33" hidden="1" x14ac:dyDescent="0.35">
      <c r="A1541" s="21">
        <f>IF(ISBLANK(B1541),"",COUNTIF(B$2:B1541,B1541))-1</f>
        <v>57</v>
      </c>
      <c r="B1541" s="27">
        <v>1</v>
      </c>
      <c r="C1541" s="10">
        <f>VLOOKUP($A1541+IF($A1541=0,1,0),Database!$A:$Y,7,FALSE)</f>
        <v>46199.041666666664</v>
      </c>
      <c r="D1541" s="21" t="str">
        <f>VLOOKUP(Pronostics!$B1541,Setup_MPP!$A:$G,3,FALSE)</f>
        <v>_Nicolas_LM_</v>
      </c>
      <c r="E1541" s="21" t="str">
        <f>VLOOKUP(Pronostics!$B1541,Setup_MPP!$A:$G,2,FALSE)</f>
        <v>Nicolas LE MOUEL</v>
      </c>
      <c r="F1541" s="21" t="str">
        <f>VLOOKUP($B1541,Setup_MPP!$A:$E,4,FALSE)</f>
        <v>#F7C79D</v>
      </c>
      <c r="G1541" s="21" t="str">
        <f>VLOOKUP($B1541,Setup_MPP!$A:$E,5,FALSE)</f>
        <v>#FFBE85</v>
      </c>
      <c r="H1541" s="21" t="str">
        <f>IFERROR(IF(AND(A1541&gt;=1,A1541&lt;=104),VLOOKUP($A1541,Location!$A:$J,6,FALSE),IF(A1541=0,"Avant l'ouverture",IF(OR(A1541=105,A1541=106),"Bonus"))),"")</f>
        <v>Tour 3</v>
      </c>
      <c r="I1541" s="21" t="str">
        <f>IF(LEFT(H1541,4)="Tour",VLOOKUP(A1541,Database!$A:$C,3,FALSE),"")</f>
        <v>F</v>
      </c>
      <c r="J1541" s="21" t="str">
        <f>VLOOKUP($A1541,Location!$A:$J,7,FALSE)</f>
        <v>Tunisie</v>
      </c>
      <c r="K1541" s="21" t="str">
        <f>IFERROR(VLOOKUP(J1541,Setup_Team!$B:$C,2,FALSE), "TDB")</f>
        <v>TUN</v>
      </c>
      <c r="L1541" s="21" t="str">
        <f>VLOOKUP($A1541,Location!$A:$J,8,FALSE)</f>
        <v>Pays-Bas</v>
      </c>
      <c r="M1541" s="21" t="str">
        <f>IFERROR(VLOOKUP(L1541,Setup_Team!$B:$C,2,FALSE), "TDB")</f>
        <v>NLD</v>
      </c>
      <c r="N1541" s="21" t="str">
        <f>VLOOKUP($A1541,Location!$A:$J,9,FALSE)</f>
        <v>Arlington, Dallas, Texas</v>
      </c>
      <c r="O1541" s="21" t="str">
        <f>VLOOKUP($A1541,Location!$A:$J,10,FALSE)</f>
        <v>AT&amp;T Stadium</v>
      </c>
      <c r="P1541" s="27">
        <v>1</v>
      </c>
      <c r="Q1541" s="27">
        <v>5</v>
      </c>
      <c r="R1541" s="27" t="str">
        <f t="shared" si="145"/>
        <v>1-5</v>
      </c>
      <c r="S1541" s="21">
        <v>0</v>
      </c>
      <c r="T1541" s="20">
        <f>VLOOKUP($A1541,Database!$A:$Y,10,FALSE)</f>
        <v>131</v>
      </c>
      <c r="U1541" s="20">
        <f>VLOOKUP($A1541,Database!$A:$Y,11,FALSE)</f>
        <v>123</v>
      </c>
      <c r="V1541" s="20">
        <f>VLOOKUP($A1541,Database!$A:$Y,12,FALSE)</f>
        <v>56</v>
      </c>
      <c r="W1541" s="20" t="str">
        <f>VLOOKUP(A1541,Database!A:M,13,FALSE)</f>
        <v>Terminé</v>
      </c>
      <c r="X1541" s="20">
        <f>VLOOKUP($A1541,Database!$A:$Y,20,FALSE)</f>
        <v>1</v>
      </c>
      <c r="Y1541" s="20">
        <f>VLOOKUP($A1541,Database!$A:$Y,21,FALSE)</f>
        <v>3</v>
      </c>
      <c r="Z1541" s="20">
        <f t="shared" si="144"/>
        <v>0</v>
      </c>
      <c r="AA1541" s="20">
        <f t="shared" si="140"/>
        <v>1</v>
      </c>
      <c r="AB1541" s="20">
        <f t="shared" ca="1" si="141"/>
        <v>56</v>
      </c>
      <c r="AC1541" s="20">
        <f t="shared" ca="1" si="142"/>
        <v>0</v>
      </c>
      <c r="AD1541" s="20" t="str">
        <f ca="1">IF(AC1541=0,"",IF(OR(ISBLANK(P1541),ISBLANK(Q1541)),"",IF(ISBLANK(VLOOKUP(A1541,Database!A:AA,22,FALSE)),"",VLOOKUP(A1541,Database!A:AA,22,FALSE))))</f>
        <v/>
      </c>
      <c r="AE1541" s="20">
        <f ca="1">IFERROR(
   IF(
     OR(ISBLANK(P1541),ISBLANK(Q1541)),
     "",
     IF(
       AND(AB1541&lt;&gt;"",OR(W1541="Terminé",W1541="En cours")),
       VLOOKUP(AD1541,Setup_ScoreExactBonus!A:D,4,FALSE),
       0
     )),
  0)</f>
        <v>0</v>
      </c>
      <c r="AF1541" s="21">
        <f t="shared" ca="1" si="143"/>
        <v>56</v>
      </c>
      <c r="AG1541" s="21">
        <f ca="1">SUMIFS(AF$2:AF1541,D$2:D1541,D1541)</f>
        <v>2016</v>
      </c>
    </row>
    <row r="1542" spans="1:33" hidden="1" x14ac:dyDescent="0.35">
      <c r="A1542" s="21">
        <f>IF(ISBLANK(B1542),"",COUNTIF(B$2:B1542,B1542))-1</f>
        <v>57</v>
      </c>
      <c r="B1542" s="27">
        <v>2</v>
      </c>
      <c r="C1542" s="10">
        <f>VLOOKUP($A1542+IF($A1542=0,1,0),Database!$A:$Y,7,FALSE)</f>
        <v>46199.041666666664</v>
      </c>
      <c r="D1542" s="21" t="str">
        <f>VLOOKUP(Pronostics!$B1542,Setup_MPP!$A:$G,3,FALSE)</f>
        <v>leaelaz</v>
      </c>
      <c r="E1542" s="21" t="str">
        <f>VLOOKUP(Pronostics!$B1542,Setup_MPP!$A:$G,2,FALSE)</f>
        <v>Léa EL ASERY</v>
      </c>
      <c r="F1542" s="21" t="str">
        <f>VLOOKUP($B1542,Setup_MPP!$A:$E,4,FALSE)</f>
        <v>#FFBEBE</v>
      </c>
      <c r="G1542" s="21" t="str">
        <f>VLOOKUP($B1542,Setup_MPP!$A:$E,5,FALSE)</f>
        <v>#DF6868</v>
      </c>
      <c r="H1542" s="21" t="str">
        <f>IFERROR(IF(AND(A1542&gt;=1,A1542&lt;=104),VLOOKUP($A1542,Location!$A:$J,6,FALSE),IF(A1542=0,"Avant l'ouverture",IF(OR(A1542=105,A1542=106),"Bonus"))),"")</f>
        <v>Tour 3</v>
      </c>
      <c r="I1542" s="21" t="str">
        <f>IF(LEFT(H1542,4)="Tour",VLOOKUP(A1542,Database!$A:$C,3,FALSE),"")</f>
        <v>F</v>
      </c>
      <c r="J1542" s="21" t="str">
        <f>VLOOKUP($A1542,Location!$A:$J,7,FALSE)</f>
        <v>Tunisie</v>
      </c>
      <c r="K1542" s="21" t="str">
        <f>IFERROR(VLOOKUP(J1542,Setup_Team!$B:$C,2,FALSE), "TDB")</f>
        <v>TUN</v>
      </c>
      <c r="L1542" s="21" t="str">
        <f>VLOOKUP($A1542,Location!$A:$J,8,FALSE)</f>
        <v>Pays-Bas</v>
      </c>
      <c r="M1542" s="21" t="str">
        <f>IFERROR(VLOOKUP(L1542,Setup_Team!$B:$C,2,FALSE), "TDB")</f>
        <v>NLD</v>
      </c>
      <c r="N1542" s="21" t="str">
        <f>VLOOKUP($A1542,Location!$A:$J,9,FALSE)</f>
        <v>Arlington, Dallas, Texas</v>
      </c>
      <c r="O1542" s="21" t="str">
        <f>VLOOKUP($A1542,Location!$A:$J,10,FALSE)</f>
        <v>AT&amp;T Stadium</v>
      </c>
      <c r="P1542" s="27">
        <v>0</v>
      </c>
      <c r="Q1542" s="27">
        <v>6</v>
      </c>
      <c r="R1542" s="27" t="str">
        <f t="shared" si="145"/>
        <v>0-6</v>
      </c>
      <c r="S1542" s="21">
        <v>0</v>
      </c>
      <c r="T1542" s="20">
        <f>VLOOKUP($A1542,Database!$A:$Y,10,FALSE)</f>
        <v>131</v>
      </c>
      <c r="U1542" s="20">
        <f>VLOOKUP($A1542,Database!$A:$Y,11,FALSE)</f>
        <v>123</v>
      </c>
      <c r="V1542" s="20">
        <f>VLOOKUP($A1542,Database!$A:$Y,12,FALSE)</f>
        <v>56</v>
      </c>
      <c r="W1542" s="20" t="str">
        <f>VLOOKUP(A1542,Database!A:M,13,FALSE)</f>
        <v>Terminé</v>
      </c>
      <c r="X1542" s="20">
        <f>VLOOKUP($A1542,Database!$A:$Y,20,FALSE)</f>
        <v>1</v>
      </c>
      <c r="Y1542" s="20">
        <f>VLOOKUP($A1542,Database!$A:$Y,21,FALSE)</f>
        <v>3</v>
      </c>
      <c r="Z1542" s="20">
        <f t="shared" si="144"/>
        <v>0</v>
      </c>
      <c r="AA1542" s="20">
        <f t="shared" si="140"/>
        <v>1</v>
      </c>
      <c r="AB1542" s="20">
        <f t="shared" ca="1" si="141"/>
        <v>56</v>
      </c>
      <c r="AC1542" s="20">
        <f t="shared" ca="1" si="142"/>
        <v>0</v>
      </c>
      <c r="AD1542" s="20" t="str">
        <f ca="1">IF(AC1542=0,"",IF(OR(ISBLANK(P1542),ISBLANK(Q1542)),"",IF(ISBLANK(VLOOKUP(A1542,Database!A:AA,22,FALSE)),"",VLOOKUP(A1542,Database!A:AA,22,FALSE))))</f>
        <v/>
      </c>
      <c r="AE1542" s="20">
        <f ca="1">IFERROR(
   IF(
     OR(ISBLANK(P1542),ISBLANK(Q1542)),
     "",
     IF(
       AND(AB1542&lt;&gt;"",OR(W1542="Terminé",W1542="En cours")),
       VLOOKUP(AD1542,Setup_ScoreExactBonus!A:D,4,FALSE),
       0
     )),
  0)</f>
        <v>0</v>
      </c>
      <c r="AF1542" s="21">
        <f t="shared" ca="1" si="143"/>
        <v>56</v>
      </c>
      <c r="AG1542" s="21">
        <f ca="1">SUMIFS(AF$2:AF1542,D$2:D1542,D1542)</f>
        <v>2310</v>
      </c>
    </row>
    <row r="1543" spans="1:33" hidden="1" x14ac:dyDescent="0.35">
      <c r="A1543" s="21">
        <f>IF(ISBLANK(B1543),"",COUNTIF(B$2:B1543,B1543))-1</f>
        <v>57</v>
      </c>
      <c r="B1543" s="27">
        <v>3</v>
      </c>
      <c r="C1543" s="10">
        <f>VLOOKUP($A1543+IF($A1543=0,1,0),Database!$A:$Y,7,FALSE)</f>
        <v>46199.041666666664</v>
      </c>
      <c r="D1543" s="21" t="str">
        <f>VLOOKUP(Pronostics!$B1543,Setup_MPP!$A:$G,3,FALSE)</f>
        <v>PasMetalleux</v>
      </c>
      <c r="E1543" s="21" t="str">
        <f>VLOOKUP(Pronostics!$B1543,Setup_MPP!$A:$G,2,FALSE)</f>
        <v>Elwenn JOUBREL</v>
      </c>
      <c r="F1543" s="21" t="str">
        <f>VLOOKUP($B1543,Setup_MPP!$A:$E,4,FALSE)</f>
        <v>#F5C7FC</v>
      </c>
      <c r="G1543" s="21" t="str">
        <f>VLOOKUP($B1543,Setup_MPP!$A:$E,5,FALSE)</f>
        <v>#C489CF</v>
      </c>
      <c r="H1543" s="21" t="str">
        <f>IFERROR(IF(AND(A1543&gt;=1,A1543&lt;=104),VLOOKUP($A1543,Location!$A:$J,6,FALSE),IF(A1543=0,"Avant l'ouverture",IF(OR(A1543=105,A1543=106),"Bonus"))),"")</f>
        <v>Tour 3</v>
      </c>
      <c r="I1543" s="21" t="str">
        <f>IF(LEFT(H1543,4)="Tour",VLOOKUP(A1543,Database!$A:$C,3,FALSE),"")</f>
        <v>F</v>
      </c>
      <c r="J1543" s="21" t="str">
        <f>VLOOKUP($A1543,Location!$A:$J,7,FALSE)</f>
        <v>Tunisie</v>
      </c>
      <c r="K1543" s="21" t="str">
        <f>IFERROR(VLOOKUP(J1543,Setup_Team!$B:$C,2,FALSE), "TDB")</f>
        <v>TUN</v>
      </c>
      <c r="L1543" s="21" t="str">
        <f>VLOOKUP($A1543,Location!$A:$J,8,FALSE)</f>
        <v>Pays-Bas</v>
      </c>
      <c r="M1543" s="21" t="str">
        <f>IFERROR(VLOOKUP(L1543,Setup_Team!$B:$C,2,FALSE), "TDB")</f>
        <v>NLD</v>
      </c>
      <c r="N1543" s="21" t="str">
        <f>VLOOKUP($A1543,Location!$A:$J,9,FALSE)</f>
        <v>Arlington, Dallas, Texas</v>
      </c>
      <c r="O1543" s="21" t="str">
        <f>VLOOKUP($A1543,Location!$A:$J,10,FALSE)</f>
        <v>AT&amp;T Stadium</v>
      </c>
      <c r="P1543" s="27">
        <v>0</v>
      </c>
      <c r="Q1543" s="27">
        <v>3</v>
      </c>
      <c r="R1543" s="27" t="str">
        <f t="shared" si="145"/>
        <v>0-3</v>
      </c>
      <c r="S1543" s="21">
        <v>0</v>
      </c>
      <c r="T1543" s="20">
        <f>VLOOKUP($A1543,Database!$A:$Y,10,FALSE)</f>
        <v>131</v>
      </c>
      <c r="U1543" s="20">
        <f>VLOOKUP($A1543,Database!$A:$Y,11,FALSE)</f>
        <v>123</v>
      </c>
      <c r="V1543" s="20">
        <f>VLOOKUP($A1543,Database!$A:$Y,12,FALSE)</f>
        <v>56</v>
      </c>
      <c r="W1543" s="20" t="str">
        <f>VLOOKUP(A1543,Database!A:M,13,FALSE)</f>
        <v>Terminé</v>
      </c>
      <c r="X1543" s="20">
        <f>VLOOKUP($A1543,Database!$A:$Y,20,FALSE)</f>
        <v>1</v>
      </c>
      <c r="Y1543" s="20">
        <f>VLOOKUP($A1543,Database!$A:$Y,21,FALSE)</f>
        <v>3</v>
      </c>
      <c r="Z1543" s="20">
        <f t="shared" si="144"/>
        <v>0</v>
      </c>
      <c r="AA1543" s="20">
        <f t="shared" si="140"/>
        <v>1</v>
      </c>
      <c r="AB1543" s="20">
        <f t="shared" ca="1" si="141"/>
        <v>56</v>
      </c>
      <c r="AC1543" s="20">
        <f t="shared" ca="1" si="142"/>
        <v>0</v>
      </c>
      <c r="AD1543" s="20" t="str">
        <f ca="1">IF(AC1543=0,"",IF(OR(ISBLANK(P1543),ISBLANK(Q1543)),"",IF(ISBLANK(VLOOKUP(A1543,Database!A:AA,22,FALSE)),"",VLOOKUP(A1543,Database!A:AA,22,FALSE))))</f>
        <v/>
      </c>
      <c r="AE1543" s="20">
        <f ca="1">IFERROR(
   IF(
     OR(ISBLANK(P1543),ISBLANK(Q1543)),
     "",
     IF(
       AND(AB1543&lt;&gt;"",OR(W1543="Terminé",W1543="En cours")),
       VLOOKUP(AD1543,Setup_ScoreExactBonus!A:D,4,FALSE),
       0
     )),
  0)</f>
        <v>0</v>
      </c>
      <c r="AF1543" s="21">
        <f t="shared" ca="1" si="143"/>
        <v>56</v>
      </c>
      <c r="AG1543" s="21">
        <f ca="1">SUMIFS(AF$2:AF1543,D$2:D1543,D1543)</f>
        <v>2286</v>
      </c>
    </row>
    <row r="1544" spans="1:33" hidden="1" x14ac:dyDescent="0.35">
      <c r="A1544" s="21">
        <f>IF(ISBLANK(B1544),"",COUNTIF(B$2:B1544,B1544))-1</f>
        <v>57</v>
      </c>
      <c r="B1544" s="27">
        <v>4</v>
      </c>
      <c r="C1544" s="10">
        <f>VLOOKUP($A1544+IF($A1544=0,1,0),Database!$A:$Y,7,FALSE)</f>
        <v>46199.041666666664</v>
      </c>
      <c r="D1544" s="21" t="str">
        <f>VLOOKUP(Pronostics!$B1544,Setup_MPP!$A:$G,3,FALSE)</f>
        <v>Popo444</v>
      </c>
      <c r="E1544" s="21" t="str">
        <f>VLOOKUP(Pronostics!$B1544,Setup_MPP!$A:$G,2,FALSE)</f>
        <v>Pauline OLIVIER</v>
      </c>
      <c r="F1544" s="21" t="str">
        <f>VLOOKUP($B1544,Setup_MPP!$A:$E,4,FALSE)</f>
        <v>#A5EA7F</v>
      </c>
      <c r="G1544" s="21" t="str">
        <f>VLOOKUP($B1544,Setup_MPP!$A:$E,5,FALSE)</f>
        <v>#80C65A</v>
      </c>
      <c r="H1544" s="21" t="str">
        <f>IFERROR(IF(AND(A1544&gt;=1,A1544&lt;=104),VLOOKUP($A1544,Location!$A:$J,6,FALSE),IF(A1544=0,"Avant l'ouverture",IF(OR(A1544=105,A1544=106),"Bonus"))),"")</f>
        <v>Tour 3</v>
      </c>
      <c r="I1544" s="21" t="str">
        <f>IF(LEFT(H1544,4)="Tour",VLOOKUP(A1544,Database!$A:$C,3,FALSE),"")</f>
        <v>F</v>
      </c>
      <c r="J1544" s="21" t="str">
        <f>VLOOKUP($A1544,Location!$A:$J,7,FALSE)</f>
        <v>Tunisie</v>
      </c>
      <c r="K1544" s="21" t="str">
        <f>IFERROR(VLOOKUP(J1544,Setup_Team!$B:$C,2,FALSE), "TDB")</f>
        <v>TUN</v>
      </c>
      <c r="L1544" s="21" t="str">
        <f>VLOOKUP($A1544,Location!$A:$J,8,FALSE)</f>
        <v>Pays-Bas</v>
      </c>
      <c r="M1544" s="21" t="str">
        <f>IFERROR(VLOOKUP(L1544,Setup_Team!$B:$C,2,FALSE), "TDB")</f>
        <v>NLD</v>
      </c>
      <c r="N1544" s="21" t="str">
        <f>VLOOKUP($A1544,Location!$A:$J,9,FALSE)</f>
        <v>Arlington, Dallas, Texas</v>
      </c>
      <c r="O1544" s="21" t="str">
        <f>VLOOKUP($A1544,Location!$A:$J,10,FALSE)</f>
        <v>AT&amp;T Stadium</v>
      </c>
      <c r="P1544" s="27">
        <v>0</v>
      </c>
      <c r="Q1544" s="27">
        <v>2</v>
      </c>
      <c r="R1544" s="27" t="str">
        <f t="shared" si="145"/>
        <v>0-2</v>
      </c>
      <c r="S1544" s="21">
        <v>0</v>
      </c>
      <c r="T1544" s="20">
        <f>VLOOKUP($A1544,Database!$A:$Y,10,FALSE)</f>
        <v>131</v>
      </c>
      <c r="U1544" s="20">
        <f>VLOOKUP($A1544,Database!$A:$Y,11,FALSE)</f>
        <v>123</v>
      </c>
      <c r="V1544" s="20">
        <f>VLOOKUP($A1544,Database!$A:$Y,12,FALSE)</f>
        <v>56</v>
      </c>
      <c r="W1544" s="20" t="str">
        <f>VLOOKUP(A1544,Database!A:M,13,FALSE)</f>
        <v>Terminé</v>
      </c>
      <c r="X1544" s="20">
        <f>VLOOKUP($A1544,Database!$A:$Y,20,FALSE)</f>
        <v>1</v>
      </c>
      <c r="Y1544" s="20">
        <f>VLOOKUP($A1544,Database!$A:$Y,21,FALSE)</f>
        <v>3</v>
      </c>
      <c r="Z1544" s="20">
        <f t="shared" si="144"/>
        <v>0</v>
      </c>
      <c r="AA1544" s="20">
        <f t="shared" si="140"/>
        <v>1</v>
      </c>
      <c r="AB1544" s="20">
        <f t="shared" ca="1" si="141"/>
        <v>56</v>
      </c>
      <c r="AC1544" s="20">
        <f t="shared" ca="1" si="142"/>
        <v>0</v>
      </c>
      <c r="AD1544" s="20" t="str">
        <f ca="1">IF(AC1544=0,"",IF(OR(ISBLANK(P1544),ISBLANK(Q1544)),"",IF(ISBLANK(VLOOKUP(A1544,Database!A:AA,22,FALSE)),"",VLOOKUP(A1544,Database!A:AA,22,FALSE))))</f>
        <v/>
      </c>
      <c r="AE1544" s="20">
        <f ca="1">IFERROR(
   IF(
     OR(ISBLANK(P1544),ISBLANK(Q1544)),
     "",
     IF(
       AND(AB1544&lt;&gt;"",OR(W1544="Terminé",W1544="En cours")),
       VLOOKUP(AD1544,Setup_ScoreExactBonus!A:D,4,FALSE),
       0
     )),
  0)</f>
        <v>0</v>
      </c>
      <c r="AF1544" s="21">
        <f t="shared" ca="1" si="143"/>
        <v>56</v>
      </c>
      <c r="AG1544" s="21">
        <f ca="1">SUMIFS(AF$2:AF1544,D$2:D1544,D1544)</f>
        <v>1898</v>
      </c>
    </row>
    <row r="1545" spans="1:33" hidden="1" x14ac:dyDescent="0.35">
      <c r="A1545" s="21">
        <f>IF(ISBLANK(B1545),"",COUNTIF(B$2:B1545,B1545))-1</f>
        <v>57</v>
      </c>
      <c r="B1545" s="27">
        <v>5</v>
      </c>
      <c r="C1545" s="10">
        <f>VLOOKUP($A1545+IF($A1545=0,1,0),Database!$A:$Y,7,FALSE)</f>
        <v>46199.041666666664</v>
      </c>
      <c r="D1545" s="21" t="str">
        <f>VLOOKUP(Pronostics!$B1545,Setup_MPP!$A:$G,3,FALSE)</f>
        <v>_Jujul</v>
      </c>
      <c r="E1545" s="21" t="str">
        <f>VLOOKUP(Pronostics!$B1545,Setup_MPP!$A:$G,2,FALSE)</f>
        <v>Julie BOISSIERE</v>
      </c>
      <c r="F1545" s="21" t="str">
        <f>VLOOKUP($B1545,Setup_MPP!$A:$E,4,FALSE)</f>
        <v>#D890FF</v>
      </c>
      <c r="G1545" s="21" t="str">
        <f>VLOOKUP($B1545,Setup_MPP!$A:$E,5,FALSE)</f>
        <v>#B750EF</v>
      </c>
      <c r="H1545" s="21" t="str">
        <f>IFERROR(IF(AND(A1545&gt;=1,A1545&lt;=104),VLOOKUP($A1545,Location!$A:$J,6,FALSE),IF(A1545=0,"Avant l'ouverture",IF(OR(A1545=105,A1545=106),"Bonus"))),"")</f>
        <v>Tour 3</v>
      </c>
      <c r="I1545" s="21" t="str">
        <f>IF(LEFT(H1545,4)="Tour",VLOOKUP(A1545,Database!$A:$C,3,FALSE),"")</f>
        <v>F</v>
      </c>
      <c r="J1545" s="21" t="str">
        <f>VLOOKUP($A1545,Location!$A:$J,7,FALSE)</f>
        <v>Tunisie</v>
      </c>
      <c r="K1545" s="21" t="str">
        <f>IFERROR(VLOOKUP(J1545,Setup_Team!$B:$C,2,FALSE), "TDB")</f>
        <v>TUN</v>
      </c>
      <c r="L1545" s="21" t="str">
        <f>VLOOKUP($A1545,Location!$A:$J,8,FALSE)</f>
        <v>Pays-Bas</v>
      </c>
      <c r="M1545" s="21" t="str">
        <f>IFERROR(VLOOKUP(L1545,Setup_Team!$B:$C,2,FALSE), "TDB")</f>
        <v>NLD</v>
      </c>
      <c r="N1545" s="21" t="str">
        <f>VLOOKUP($A1545,Location!$A:$J,9,FALSE)</f>
        <v>Arlington, Dallas, Texas</v>
      </c>
      <c r="O1545" s="21" t="str">
        <f>VLOOKUP($A1545,Location!$A:$J,10,FALSE)</f>
        <v>AT&amp;T Stadium</v>
      </c>
      <c r="P1545" s="27">
        <v>0</v>
      </c>
      <c r="Q1545" s="27">
        <v>4</v>
      </c>
      <c r="R1545" s="27" t="str">
        <f t="shared" si="145"/>
        <v>0-4</v>
      </c>
      <c r="S1545" s="21">
        <v>0</v>
      </c>
      <c r="T1545" s="20">
        <f>VLOOKUP($A1545,Database!$A:$Y,10,FALSE)</f>
        <v>131</v>
      </c>
      <c r="U1545" s="20">
        <f>VLOOKUP($A1545,Database!$A:$Y,11,FALSE)</f>
        <v>123</v>
      </c>
      <c r="V1545" s="20">
        <f>VLOOKUP($A1545,Database!$A:$Y,12,FALSE)</f>
        <v>56</v>
      </c>
      <c r="W1545" s="20" t="str">
        <f>VLOOKUP(A1545,Database!A:M,13,FALSE)</f>
        <v>Terminé</v>
      </c>
      <c r="X1545" s="20">
        <f>VLOOKUP($A1545,Database!$A:$Y,20,FALSE)</f>
        <v>1</v>
      </c>
      <c r="Y1545" s="20">
        <f>VLOOKUP($A1545,Database!$A:$Y,21,FALSE)</f>
        <v>3</v>
      </c>
      <c r="Z1545" s="20">
        <f t="shared" si="144"/>
        <v>0</v>
      </c>
      <c r="AA1545" s="20">
        <f t="shared" si="140"/>
        <v>1</v>
      </c>
      <c r="AB1545" s="20">
        <f t="shared" ca="1" si="141"/>
        <v>56</v>
      </c>
      <c r="AC1545" s="20">
        <f t="shared" ca="1" si="142"/>
        <v>0</v>
      </c>
      <c r="AD1545" s="20" t="str">
        <f ca="1">IF(AC1545=0,"",IF(OR(ISBLANK(P1545),ISBLANK(Q1545)),"",IF(ISBLANK(VLOOKUP(A1545,Database!A:AA,22,FALSE)),"",VLOOKUP(A1545,Database!A:AA,22,FALSE))))</f>
        <v/>
      </c>
      <c r="AE1545" s="20">
        <f ca="1">IFERROR(
   IF(
     OR(ISBLANK(P1545),ISBLANK(Q1545)),
     "",
     IF(
       AND(AB1545&lt;&gt;"",OR(W1545="Terminé",W1545="En cours")),
       VLOOKUP(AD1545,Setup_ScoreExactBonus!A:D,4,FALSE),
       0
     )),
  0)</f>
        <v>0</v>
      </c>
      <c r="AF1545" s="21">
        <f t="shared" ca="1" si="143"/>
        <v>56</v>
      </c>
      <c r="AG1545" s="21">
        <f ca="1">SUMIFS(AF$2:AF1545,D$2:D1545,D1545)</f>
        <v>1531</v>
      </c>
    </row>
    <row r="1546" spans="1:33" hidden="1" x14ac:dyDescent="0.35">
      <c r="A1546" s="21">
        <f>IF(ISBLANK(B1546),"",COUNTIF(B$2:B1546,B1546))-1</f>
        <v>57</v>
      </c>
      <c r="B1546" s="27">
        <v>6</v>
      </c>
      <c r="C1546" s="10">
        <f>VLOOKUP($A1546+IF($A1546=0,1,0),Database!$A:$Y,7,FALSE)</f>
        <v>46199.041666666664</v>
      </c>
      <c r="D1546" s="21" t="str">
        <f>VLOOKUP(Pronostics!$B1546,Setup_MPP!$A:$G,3,FALSE)</f>
        <v>Julay</v>
      </c>
      <c r="E1546" s="21" t="str">
        <f>VLOOKUP(Pronostics!$B1546,Setup_MPP!$A:$G,2,FALSE)</f>
        <v>Julie BOUCHARD</v>
      </c>
      <c r="F1546" s="21" t="str">
        <f>VLOOKUP($B1546,Setup_MPP!$A:$E,4,FALSE)</f>
        <v>#A6F7B1</v>
      </c>
      <c r="G1546" s="21" t="str">
        <f>VLOOKUP($B1546,Setup_MPP!$A:$E,5,FALSE)</f>
        <v>#6EC179</v>
      </c>
      <c r="H1546" s="21" t="str">
        <f>IFERROR(IF(AND(A1546&gt;=1,A1546&lt;=104),VLOOKUP($A1546,Location!$A:$J,6,FALSE),IF(A1546=0,"Avant l'ouverture",IF(OR(A1546=105,A1546=106),"Bonus"))),"")</f>
        <v>Tour 3</v>
      </c>
      <c r="I1546" s="21" t="str">
        <f>IF(LEFT(H1546,4)="Tour",VLOOKUP(A1546,Database!$A:$C,3,FALSE),"")</f>
        <v>F</v>
      </c>
      <c r="J1546" s="21" t="str">
        <f>VLOOKUP($A1546,Location!$A:$J,7,FALSE)</f>
        <v>Tunisie</v>
      </c>
      <c r="K1546" s="21" t="str">
        <f>IFERROR(VLOOKUP(J1546,Setup_Team!$B:$C,2,FALSE), "TDB")</f>
        <v>TUN</v>
      </c>
      <c r="L1546" s="21" t="str">
        <f>VLOOKUP($A1546,Location!$A:$J,8,FALSE)</f>
        <v>Pays-Bas</v>
      </c>
      <c r="M1546" s="21" t="str">
        <f>IFERROR(VLOOKUP(L1546,Setup_Team!$B:$C,2,FALSE), "TDB")</f>
        <v>NLD</v>
      </c>
      <c r="N1546" s="21" t="str">
        <f>VLOOKUP($A1546,Location!$A:$J,9,FALSE)</f>
        <v>Arlington, Dallas, Texas</v>
      </c>
      <c r="O1546" s="21" t="str">
        <f>VLOOKUP($A1546,Location!$A:$J,10,FALSE)</f>
        <v>AT&amp;T Stadium</v>
      </c>
      <c r="P1546" s="27">
        <v>1</v>
      </c>
      <c r="Q1546" s="27">
        <v>4</v>
      </c>
      <c r="R1546" s="27" t="str">
        <f t="shared" si="145"/>
        <v>1-4</v>
      </c>
      <c r="S1546" s="21">
        <v>0</v>
      </c>
      <c r="T1546" s="20">
        <f>VLOOKUP($A1546,Database!$A:$Y,10,FALSE)</f>
        <v>131</v>
      </c>
      <c r="U1546" s="20">
        <f>VLOOKUP($A1546,Database!$A:$Y,11,FALSE)</f>
        <v>123</v>
      </c>
      <c r="V1546" s="20">
        <f>VLOOKUP($A1546,Database!$A:$Y,12,FALSE)</f>
        <v>56</v>
      </c>
      <c r="W1546" s="20" t="str">
        <f>VLOOKUP(A1546,Database!A:M,13,FALSE)</f>
        <v>Terminé</v>
      </c>
      <c r="X1546" s="20">
        <f>VLOOKUP($A1546,Database!$A:$Y,20,FALSE)</f>
        <v>1</v>
      </c>
      <c r="Y1546" s="20">
        <f>VLOOKUP($A1546,Database!$A:$Y,21,FALSE)</f>
        <v>3</v>
      </c>
      <c r="Z1546" s="20">
        <f t="shared" si="144"/>
        <v>0</v>
      </c>
      <c r="AA1546" s="20">
        <f t="shared" si="140"/>
        <v>1</v>
      </c>
      <c r="AB1546" s="20">
        <f t="shared" ca="1" si="141"/>
        <v>56</v>
      </c>
      <c r="AC1546" s="20">
        <f t="shared" ca="1" si="142"/>
        <v>0</v>
      </c>
      <c r="AD1546" s="20" t="str">
        <f ca="1">IF(AC1546=0,"",IF(OR(ISBLANK(P1546),ISBLANK(Q1546)),"",IF(ISBLANK(VLOOKUP(A1546,Database!A:AA,22,FALSE)),"",VLOOKUP(A1546,Database!A:AA,22,FALSE))))</f>
        <v/>
      </c>
      <c r="AE1546" s="20">
        <f ca="1">IFERROR(
   IF(
     OR(ISBLANK(P1546),ISBLANK(Q1546)),
     "",
     IF(
       AND(AB1546&lt;&gt;"",OR(W1546="Terminé",W1546="En cours")),
       VLOOKUP(AD1546,Setup_ScoreExactBonus!A:D,4,FALSE),
       0
     )),
  0)</f>
        <v>0</v>
      </c>
      <c r="AF1546" s="21">
        <f t="shared" ca="1" si="143"/>
        <v>56</v>
      </c>
      <c r="AG1546" s="21">
        <f ca="1">SUMIFS(AF$2:AF1546,D$2:D1546,D1546)</f>
        <v>2251</v>
      </c>
    </row>
    <row r="1547" spans="1:33" hidden="1" x14ac:dyDescent="0.35">
      <c r="A1547" s="21">
        <f>IF(ISBLANK(B1547),"",COUNTIF(B$2:B1547,B1547))-1</f>
        <v>57</v>
      </c>
      <c r="B1547" s="27">
        <v>7</v>
      </c>
      <c r="C1547" s="10">
        <f>VLOOKUP($A1547+IF($A1547=0,1,0),Database!$A:$Y,7,FALSE)</f>
        <v>46199.041666666664</v>
      </c>
      <c r="D1547" s="21" t="str">
        <f>VLOOKUP(Pronostics!$B1547,Setup_MPP!$A:$G,3,FALSE)</f>
        <v>__Vince__</v>
      </c>
      <c r="E1547" s="21" t="str">
        <f>VLOOKUP(Pronostics!$B1547,Setup_MPP!$A:$G,2,FALSE)</f>
        <v>Vincent FRAYSSE</v>
      </c>
      <c r="F1547" s="21" t="str">
        <f>VLOOKUP($B1547,Setup_MPP!$A:$E,4,FALSE)</f>
        <v>#B2EAE8</v>
      </c>
      <c r="G1547" s="21" t="str">
        <f>VLOOKUP($B1547,Setup_MPP!$A:$E,5,FALSE)</f>
        <v>#6CB4B1</v>
      </c>
      <c r="H1547" s="21" t="str">
        <f>IFERROR(IF(AND(A1547&gt;=1,A1547&lt;=104),VLOOKUP($A1547,Location!$A:$J,6,FALSE),IF(A1547=0,"Avant l'ouverture",IF(OR(A1547=105,A1547=106),"Bonus"))),"")</f>
        <v>Tour 3</v>
      </c>
      <c r="I1547" s="21" t="str">
        <f>IF(LEFT(H1547,4)="Tour",VLOOKUP(A1547,Database!$A:$C,3,FALSE),"")</f>
        <v>F</v>
      </c>
      <c r="J1547" s="21" t="str">
        <f>VLOOKUP($A1547,Location!$A:$J,7,FALSE)</f>
        <v>Tunisie</v>
      </c>
      <c r="K1547" s="21" t="str">
        <f>IFERROR(VLOOKUP(J1547,Setup_Team!$B:$C,2,FALSE), "TDB")</f>
        <v>TUN</v>
      </c>
      <c r="L1547" s="21" t="str">
        <f>VLOOKUP($A1547,Location!$A:$J,8,FALSE)</f>
        <v>Pays-Bas</v>
      </c>
      <c r="M1547" s="21" t="str">
        <f>IFERROR(VLOOKUP(L1547,Setup_Team!$B:$C,2,FALSE), "TDB")</f>
        <v>NLD</v>
      </c>
      <c r="N1547" s="21" t="str">
        <f>VLOOKUP($A1547,Location!$A:$J,9,FALSE)</f>
        <v>Arlington, Dallas, Texas</v>
      </c>
      <c r="O1547" s="21" t="str">
        <f>VLOOKUP($A1547,Location!$A:$J,10,FALSE)</f>
        <v>AT&amp;T Stadium</v>
      </c>
      <c r="P1547" s="27">
        <v>1</v>
      </c>
      <c r="Q1547" s="27">
        <v>3</v>
      </c>
      <c r="R1547" s="27" t="str">
        <f t="shared" si="145"/>
        <v>1-3</v>
      </c>
      <c r="S1547" s="21">
        <v>0</v>
      </c>
      <c r="T1547" s="20">
        <f>VLOOKUP($A1547,Database!$A:$Y,10,FALSE)</f>
        <v>131</v>
      </c>
      <c r="U1547" s="20">
        <f>VLOOKUP($A1547,Database!$A:$Y,11,FALSE)</f>
        <v>123</v>
      </c>
      <c r="V1547" s="20">
        <f>VLOOKUP($A1547,Database!$A:$Y,12,FALSE)</f>
        <v>56</v>
      </c>
      <c r="W1547" s="20" t="str">
        <f>VLOOKUP(A1547,Database!A:M,13,FALSE)</f>
        <v>Terminé</v>
      </c>
      <c r="X1547" s="20">
        <f>VLOOKUP($A1547,Database!$A:$Y,20,FALSE)</f>
        <v>1</v>
      </c>
      <c r="Y1547" s="20">
        <f>VLOOKUP($A1547,Database!$A:$Y,21,FALSE)</f>
        <v>3</v>
      </c>
      <c r="Z1547" s="20">
        <f t="shared" si="144"/>
        <v>0</v>
      </c>
      <c r="AA1547" s="20">
        <f t="shared" si="140"/>
        <v>1</v>
      </c>
      <c r="AB1547" s="20">
        <f t="shared" ca="1" si="141"/>
        <v>56</v>
      </c>
      <c r="AC1547" s="20">
        <f t="shared" ca="1" si="142"/>
        <v>1</v>
      </c>
      <c r="AD1547" s="20" t="str">
        <f ca="1">IF(AC1547=0,"",IF(OR(ISBLANK(P1547),ISBLANK(Q1547)),"",IF(ISBLANK(VLOOKUP(A1547,Database!A:AA,22,FALSE)),"",VLOOKUP(A1547,Database!A:AA,22,FALSE))))</f>
        <v>Très rare</v>
      </c>
      <c r="AE1547" s="20">
        <f ca="1">IFERROR(
   IF(
     OR(ISBLANK(P1547),ISBLANK(Q1547)),
     "",
     IF(
       AND(AB1547&lt;&gt;"",OR(W1547="Terminé",W1547="En cours")),
       VLOOKUP(AD1547,Setup_ScoreExactBonus!A:D,4,FALSE),
       0
     )),
  0)</f>
        <v>50</v>
      </c>
      <c r="AF1547" s="21">
        <f t="shared" ca="1" si="143"/>
        <v>106</v>
      </c>
      <c r="AG1547" s="21">
        <f ca="1">SUMIFS(AF$2:AF1547,D$2:D1547,D1547)</f>
        <v>1238</v>
      </c>
    </row>
    <row r="1548" spans="1:33" hidden="1" x14ac:dyDescent="0.35">
      <c r="A1548" s="21">
        <f>IF(ISBLANK(B1548),"",COUNTIF(B$2:B1548,B1548))-1</f>
        <v>57</v>
      </c>
      <c r="B1548" s="27">
        <v>8</v>
      </c>
      <c r="C1548" s="10">
        <f>VLOOKUP($A1548+IF($A1548=0,1,0),Database!$A:$Y,7,FALSE)</f>
        <v>46199.041666666664</v>
      </c>
      <c r="D1548" s="21" t="str">
        <f>VLOOKUP(Pronostics!$B1548,Setup_MPP!$A:$G,3,FALSE)</f>
        <v>Louuiiis</v>
      </c>
      <c r="E1548" s="21" t="str">
        <f>VLOOKUP(Pronostics!$B1548,Setup_MPP!$A:$G,2,FALSE)</f>
        <v>Louis HARLE</v>
      </c>
      <c r="F1548" s="21" t="str">
        <f>VLOOKUP($B1548,Setup_MPP!$A:$E,4,FALSE)</f>
        <v>#EEF7B1</v>
      </c>
      <c r="G1548" s="21" t="str">
        <f>VLOOKUP($B1548,Setup_MPP!$A:$E,5,FALSE)</f>
        <v>#C1CB7D</v>
      </c>
      <c r="H1548" s="21" t="str">
        <f>IFERROR(IF(AND(A1548&gt;=1,A1548&lt;=104),VLOOKUP($A1548,Location!$A:$J,6,FALSE),IF(A1548=0,"Avant l'ouverture",IF(OR(A1548=105,A1548=106),"Bonus"))),"")</f>
        <v>Tour 3</v>
      </c>
      <c r="I1548" s="21" t="str">
        <f>IF(LEFT(H1548,4)="Tour",VLOOKUP(A1548,Database!$A:$C,3,FALSE),"")</f>
        <v>F</v>
      </c>
      <c r="J1548" s="21" t="str">
        <f>VLOOKUP($A1548,Location!$A:$J,7,FALSE)</f>
        <v>Tunisie</v>
      </c>
      <c r="K1548" s="21" t="str">
        <f>IFERROR(VLOOKUP(J1548,Setup_Team!$B:$C,2,FALSE), "TDB")</f>
        <v>TUN</v>
      </c>
      <c r="L1548" s="21" t="str">
        <f>VLOOKUP($A1548,Location!$A:$J,8,FALSE)</f>
        <v>Pays-Bas</v>
      </c>
      <c r="M1548" s="21" t="str">
        <f>IFERROR(VLOOKUP(L1548,Setup_Team!$B:$C,2,FALSE), "TDB")</f>
        <v>NLD</v>
      </c>
      <c r="N1548" s="21" t="str">
        <f>VLOOKUP($A1548,Location!$A:$J,9,FALSE)</f>
        <v>Arlington, Dallas, Texas</v>
      </c>
      <c r="O1548" s="21" t="str">
        <f>VLOOKUP($A1548,Location!$A:$J,10,FALSE)</f>
        <v>AT&amp;T Stadium</v>
      </c>
      <c r="P1548" s="27">
        <v>0</v>
      </c>
      <c r="Q1548" s="27">
        <v>3</v>
      </c>
      <c r="R1548" s="27" t="str">
        <f t="shared" si="145"/>
        <v>0-3</v>
      </c>
      <c r="S1548" s="21">
        <v>0</v>
      </c>
      <c r="T1548" s="20">
        <f>VLOOKUP($A1548,Database!$A:$Y,10,FALSE)</f>
        <v>131</v>
      </c>
      <c r="U1548" s="20">
        <f>VLOOKUP($A1548,Database!$A:$Y,11,FALSE)</f>
        <v>123</v>
      </c>
      <c r="V1548" s="20">
        <f>VLOOKUP($A1548,Database!$A:$Y,12,FALSE)</f>
        <v>56</v>
      </c>
      <c r="W1548" s="20" t="str">
        <f>VLOOKUP(A1548,Database!A:M,13,FALSE)</f>
        <v>Terminé</v>
      </c>
      <c r="X1548" s="20">
        <f>VLOOKUP($A1548,Database!$A:$Y,20,FALSE)</f>
        <v>1</v>
      </c>
      <c r="Y1548" s="20">
        <f>VLOOKUP($A1548,Database!$A:$Y,21,FALSE)</f>
        <v>3</v>
      </c>
      <c r="Z1548" s="20">
        <f t="shared" si="144"/>
        <v>0</v>
      </c>
      <c r="AA1548" s="20">
        <f t="shared" si="140"/>
        <v>1</v>
      </c>
      <c r="AB1548" s="20">
        <f t="shared" ca="1" si="141"/>
        <v>56</v>
      </c>
      <c r="AC1548" s="20">
        <f t="shared" ca="1" si="142"/>
        <v>0</v>
      </c>
      <c r="AD1548" s="20" t="str">
        <f ca="1">IF(AC1548=0,"",IF(OR(ISBLANK(P1548),ISBLANK(Q1548)),"",IF(ISBLANK(VLOOKUP(A1548,Database!A:AA,22,FALSE)),"",VLOOKUP(A1548,Database!A:AA,22,FALSE))))</f>
        <v/>
      </c>
      <c r="AE1548" s="20">
        <f ca="1">IFERROR(
   IF(
     OR(ISBLANK(P1548),ISBLANK(Q1548)),
     "",
     IF(
       AND(AB1548&lt;&gt;"",OR(W1548="Terminé",W1548="En cours")),
       VLOOKUP(AD1548,Setup_ScoreExactBonus!A:D,4,FALSE),
       0
     )),
  0)</f>
        <v>0</v>
      </c>
      <c r="AF1548" s="21">
        <f t="shared" ca="1" si="143"/>
        <v>56</v>
      </c>
      <c r="AG1548" s="21">
        <f ca="1">SUMIFS(AF$2:AF1548,D$2:D1548,D1548)</f>
        <v>1900</v>
      </c>
    </row>
    <row r="1549" spans="1:33" x14ac:dyDescent="0.35">
      <c r="A1549" s="21">
        <f>IF(ISBLANK(B1549),"",COUNTIF(B$2:B1549,B1549))-1</f>
        <v>57</v>
      </c>
      <c r="B1549" s="27">
        <v>9</v>
      </c>
      <c r="C1549" s="10">
        <f>VLOOKUP($A1549+IF($A1549=0,1,0),Database!$A:$Y,7,FALSE)</f>
        <v>46199.041666666664</v>
      </c>
      <c r="D1549" s="21" t="str">
        <f>VLOOKUP(Pronostics!$B1549,Setup_MPP!$A:$G,3,FALSE)</f>
        <v>Aurelien_dpq</v>
      </c>
      <c r="E1549" s="21" t="str">
        <f>VLOOKUP(Pronostics!$B1549,Setup_MPP!$A:$G,2,FALSE)</f>
        <v>Aurélien DE POULPIQUET</v>
      </c>
      <c r="F1549" s="21" t="str">
        <f>VLOOKUP($B1549,Setup_MPP!$A:$E,4,FALSE)</f>
        <v>#F4EA9D</v>
      </c>
      <c r="G1549" s="21" t="str">
        <f>VLOOKUP($B1549,Setup_MPP!$A:$E,5,FALSE)</f>
        <v>#D2C458</v>
      </c>
      <c r="H1549" s="21" t="str">
        <f>IFERROR(IF(AND(A1549&gt;=1,A1549&lt;=104),VLOOKUP($A1549,Location!$A:$J,6,FALSE),IF(A1549=0,"Avant l'ouverture",IF(OR(A1549=105,A1549=106),"Bonus"))),"")</f>
        <v>Tour 3</v>
      </c>
      <c r="I1549" s="21" t="str">
        <f>IF(LEFT(H1549,4)="Tour",VLOOKUP(A1549,Database!$A:$C,3,FALSE),"")</f>
        <v>F</v>
      </c>
      <c r="J1549" s="21" t="str">
        <f>VLOOKUP($A1549,Location!$A:$J,7,FALSE)</f>
        <v>Tunisie</v>
      </c>
      <c r="K1549" s="21" t="str">
        <f>IFERROR(VLOOKUP(J1549,Setup_Team!$B:$C,2,FALSE), "TDB")</f>
        <v>TUN</v>
      </c>
      <c r="L1549" s="21" t="str">
        <f>VLOOKUP($A1549,Location!$A:$J,8,FALSE)</f>
        <v>Pays-Bas</v>
      </c>
      <c r="M1549" s="21" t="str">
        <f>IFERROR(VLOOKUP(L1549,Setup_Team!$B:$C,2,FALSE), "TDB")</f>
        <v>NLD</v>
      </c>
      <c r="N1549" s="21" t="str">
        <f>VLOOKUP($A1549,Location!$A:$J,9,FALSE)</f>
        <v>Arlington, Dallas, Texas</v>
      </c>
      <c r="O1549" s="21" t="str">
        <f>VLOOKUP($A1549,Location!$A:$J,10,FALSE)</f>
        <v>AT&amp;T Stadium</v>
      </c>
      <c r="P1549" s="27">
        <v>0</v>
      </c>
      <c r="Q1549" s="27">
        <v>6</v>
      </c>
      <c r="R1549" s="27" t="str">
        <f t="shared" si="145"/>
        <v>0-6</v>
      </c>
      <c r="S1549" s="21">
        <v>0</v>
      </c>
      <c r="T1549" s="20">
        <f>VLOOKUP($A1549,Database!$A:$Y,10,FALSE)</f>
        <v>131</v>
      </c>
      <c r="U1549" s="20">
        <f>VLOOKUP($A1549,Database!$A:$Y,11,FALSE)</f>
        <v>123</v>
      </c>
      <c r="V1549" s="20">
        <f>VLOOKUP($A1549,Database!$A:$Y,12,FALSE)</f>
        <v>56</v>
      </c>
      <c r="W1549" s="20" t="str">
        <f>VLOOKUP(A1549,Database!A:M,13,FALSE)</f>
        <v>Terminé</v>
      </c>
      <c r="X1549" s="20">
        <f>VLOOKUP($A1549,Database!$A:$Y,20,FALSE)</f>
        <v>1</v>
      </c>
      <c r="Y1549" s="20">
        <f>VLOOKUP($A1549,Database!$A:$Y,21,FALSE)</f>
        <v>3</v>
      </c>
      <c r="Z1549" s="20">
        <f t="shared" si="144"/>
        <v>0</v>
      </c>
      <c r="AA1549" s="20">
        <f t="shared" si="140"/>
        <v>1</v>
      </c>
      <c r="AB1549" s="20">
        <f t="shared" ca="1" si="141"/>
        <v>56</v>
      </c>
      <c r="AC1549" s="20">
        <f t="shared" ca="1" si="142"/>
        <v>0</v>
      </c>
      <c r="AD1549" s="20" t="str">
        <f ca="1">IF(AC1549=0,"",IF(OR(ISBLANK(P1549),ISBLANK(Q1549)),"",IF(ISBLANK(VLOOKUP(A1549,Database!A:AA,22,FALSE)),"",VLOOKUP(A1549,Database!A:AA,22,FALSE))))</f>
        <v/>
      </c>
      <c r="AE1549" s="20">
        <f ca="1">IFERROR(
   IF(
     OR(ISBLANK(P1549),ISBLANK(Q1549)),
     "",
     IF(
       AND(AB1549&lt;&gt;"",OR(W1549="Terminé",W1549="En cours")),
       VLOOKUP(AD1549,Setup_ScoreExactBonus!A:D,4,FALSE),
       0
     )),
  0)</f>
        <v>0</v>
      </c>
      <c r="AF1549" s="21">
        <f t="shared" ca="1" si="143"/>
        <v>56</v>
      </c>
      <c r="AG1549" s="21">
        <f ca="1">SUMIFS(AF$2:AF1549,D$2:D1549,D1549)</f>
        <v>2216</v>
      </c>
    </row>
    <row r="1550" spans="1:33" hidden="1" x14ac:dyDescent="0.35">
      <c r="A1550" s="21">
        <f>IF(ISBLANK(B1550),"",COUNTIF(B$2:B1550,B1550))-1</f>
        <v>57</v>
      </c>
      <c r="B1550" s="27">
        <v>10</v>
      </c>
      <c r="C1550" s="10">
        <f>VLOOKUP($A1550+IF($A1550=0,1,0),Database!$A:$Y,7,FALSE)</f>
        <v>46199.041666666664</v>
      </c>
      <c r="D1550" s="21" t="str">
        <f>VLOOKUP(Pronostics!$B1550,Setup_MPP!$A:$G,3,FALSE)</f>
        <v>RandomPaul</v>
      </c>
      <c r="E1550" s="21" t="str">
        <f>VLOOKUP(Pronostics!$B1550,Setup_MPP!$A:$G,2,FALSE)</f>
        <v>Paul MONTESINOS</v>
      </c>
      <c r="F1550" s="21" t="str">
        <f>VLOOKUP($B1550,Setup_MPP!$A:$E,4,FALSE)</f>
        <v>#C4B0FF</v>
      </c>
      <c r="G1550" s="21" t="str">
        <f>VLOOKUP($B1550,Setup_MPP!$A:$E,5,FALSE)</f>
        <v>#7F66C8</v>
      </c>
      <c r="H1550" s="21" t="str">
        <f>IFERROR(IF(AND(A1550&gt;=1,A1550&lt;=104),VLOOKUP($A1550,Location!$A:$J,6,FALSE),IF(A1550=0,"Avant l'ouverture",IF(OR(A1550=105,A1550=106),"Bonus"))),"")</f>
        <v>Tour 3</v>
      </c>
      <c r="I1550" s="21" t="str">
        <f>IF(LEFT(H1550,4)="Tour",VLOOKUP(A1550,Database!$A:$C,3,FALSE),"")</f>
        <v>F</v>
      </c>
      <c r="J1550" s="21" t="str">
        <f>VLOOKUP($A1550,Location!$A:$J,7,FALSE)</f>
        <v>Tunisie</v>
      </c>
      <c r="K1550" s="21" t="str">
        <f>IFERROR(VLOOKUP(J1550,Setup_Team!$B:$C,2,FALSE), "TDB")</f>
        <v>TUN</v>
      </c>
      <c r="L1550" s="21" t="str">
        <f>VLOOKUP($A1550,Location!$A:$J,8,FALSE)</f>
        <v>Pays-Bas</v>
      </c>
      <c r="M1550" s="21" t="str">
        <f>IFERROR(VLOOKUP(L1550,Setup_Team!$B:$C,2,FALSE), "TDB")</f>
        <v>NLD</v>
      </c>
      <c r="N1550" s="21" t="str">
        <f>VLOOKUP($A1550,Location!$A:$J,9,FALSE)</f>
        <v>Arlington, Dallas, Texas</v>
      </c>
      <c r="O1550" s="21" t="str">
        <f>VLOOKUP($A1550,Location!$A:$J,10,FALSE)</f>
        <v>AT&amp;T Stadium</v>
      </c>
      <c r="P1550" s="27">
        <v>0</v>
      </c>
      <c r="Q1550" s="27">
        <v>3</v>
      </c>
      <c r="R1550" s="27" t="str">
        <f t="shared" si="145"/>
        <v>0-3</v>
      </c>
      <c r="S1550" s="21">
        <v>0</v>
      </c>
      <c r="T1550" s="20">
        <f>VLOOKUP($A1550,Database!$A:$Y,10,FALSE)</f>
        <v>131</v>
      </c>
      <c r="U1550" s="20">
        <f>VLOOKUP($A1550,Database!$A:$Y,11,FALSE)</f>
        <v>123</v>
      </c>
      <c r="V1550" s="20">
        <f>VLOOKUP($A1550,Database!$A:$Y,12,FALSE)</f>
        <v>56</v>
      </c>
      <c r="W1550" s="20" t="str">
        <f>VLOOKUP(A1550,Database!A:M,13,FALSE)</f>
        <v>Terminé</v>
      </c>
      <c r="X1550" s="20">
        <f>VLOOKUP($A1550,Database!$A:$Y,20,FALSE)</f>
        <v>1</v>
      </c>
      <c r="Y1550" s="20">
        <f>VLOOKUP($A1550,Database!$A:$Y,21,FALSE)</f>
        <v>3</v>
      </c>
      <c r="Z1550" s="20">
        <f t="shared" si="144"/>
        <v>0</v>
      </c>
      <c r="AA1550" s="20">
        <f t="shared" si="140"/>
        <v>1</v>
      </c>
      <c r="AB1550" s="20">
        <f t="shared" ca="1" si="141"/>
        <v>56</v>
      </c>
      <c r="AC1550" s="20">
        <f t="shared" ca="1" si="142"/>
        <v>0</v>
      </c>
      <c r="AD1550" s="20" t="str">
        <f ca="1">IF(AC1550=0,"",IF(OR(ISBLANK(P1550),ISBLANK(Q1550)),"",IF(ISBLANK(VLOOKUP(A1550,Database!A:AA,22,FALSE)),"",VLOOKUP(A1550,Database!A:AA,22,FALSE))))</f>
        <v/>
      </c>
      <c r="AE1550" s="20">
        <f ca="1">IFERROR(
   IF(
     OR(ISBLANK(P1550),ISBLANK(Q1550)),
     "",
     IF(
       AND(AB1550&lt;&gt;"",OR(W1550="Terminé",W1550="En cours")),
       VLOOKUP(AD1550,Setup_ScoreExactBonus!A:D,4,FALSE),
       0
     )),
  0)</f>
        <v>0</v>
      </c>
      <c r="AF1550" s="21">
        <f t="shared" ca="1" si="143"/>
        <v>56</v>
      </c>
      <c r="AG1550" s="21">
        <f ca="1">SUMIFS(AF$2:AF1550,D$2:D1550,D1550)</f>
        <v>1928</v>
      </c>
    </row>
    <row r="1551" spans="1:33" hidden="1" x14ac:dyDescent="0.35">
      <c r="A1551" s="21">
        <f>IF(ISBLANK(B1551),"",COUNTIF(B$2:B1551,B1551))-1</f>
        <v>57</v>
      </c>
      <c r="B1551" s="27">
        <v>11</v>
      </c>
      <c r="C1551" s="10">
        <f>VLOOKUP($A1551+IF($A1551=0,1,0),Database!$A:$Y,7,FALSE)</f>
        <v>46199.041666666664</v>
      </c>
      <c r="D1551" s="21" t="str">
        <f>VLOOKUP(Pronostics!$B1551,Setup_MPP!$A:$G,3,FALSE)</f>
        <v>Kinsley91</v>
      </c>
      <c r="E1551" s="21" t="str">
        <f>VLOOKUP(Pronostics!$B1551,Setup_MPP!$A:$G,2,FALSE)</f>
        <v>Kinsley ROQUE</v>
      </c>
      <c r="F1551" s="21" t="str">
        <f>VLOOKUP($B1551,Setup_MPP!$A:$E,4,FALSE)</f>
        <v>#CBEBBA</v>
      </c>
      <c r="G1551" s="21" t="str">
        <f>VLOOKUP($B1551,Setup_MPP!$A:$E,5,FALSE)</f>
        <v>#70BC6E</v>
      </c>
      <c r="H1551" s="21" t="str">
        <f>IFERROR(IF(AND(A1551&gt;=1,A1551&lt;=104),VLOOKUP($A1551,Location!$A:$J,6,FALSE),IF(A1551=0,"Avant l'ouverture",IF(OR(A1551=105,A1551=106),"Bonus"))),"")</f>
        <v>Tour 3</v>
      </c>
      <c r="I1551" s="21" t="str">
        <f>IF(LEFT(H1551,4)="Tour",VLOOKUP(A1551,Database!$A:$C,3,FALSE),"")</f>
        <v>F</v>
      </c>
      <c r="J1551" s="21" t="str">
        <f>VLOOKUP($A1551,Location!$A:$J,7,FALSE)</f>
        <v>Tunisie</v>
      </c>
      <c r="K1551" s="21" t="str">
        <f>IFERROR(VLOOKUP(J1551,Setup_Team!$B:$C,2,FALSE), "TDB")</f>
        <v>TUN</v>
      </c>
      <c r="L1551" s="21" t="str">
        <f>VLOOKUP($A1551,Location!$A:$J,8,FALSE)</f>
        <v>Pays-Bas</v>
      </c>
      <c r="M1551" s="21" t="str">
        <f>IFERROR(VLOOKUP(L1551,Setup_Team!$B:$C,2,FALSE), "TDB")</f>
        <v>NLD</v>
      </c>
      <c r="N1551" s="21" t="str">
        <f>VLOOKUP($A1551,Location!$A:$J,9,FALSE)</f>
        <v>Arlington, Dallas, Texas</v>
      </c>
      <c r="O1551" s="21" t="str">
        <f>VLOOKUP($A1551,Location!$A:$J,10,FALSE)</f>
        <v>AT&amp;T Stadium</v>
      </c>
      <c r="P1551" s="27">
        <v>0</v>
      </c>
      <c r="Q1551" s="27">
        <v>1</v>
      </c>
      <c r="R1551" s="27" t="str">
        <f t="shared" si="145"/>
        <v>0-1</v>
      </c>
      <c r="S1551" s="21">
        <v>0</v>
      </c>
      <c r="T1551" s="20">
        <f>VLOOKUP($A1551,Database!$A:$Y,10,FALSE)</f>
        <v>131</v>
      </c>
      <c r="U1551" s="20">
        <f>VLOOKUP($A1551,Database!$A:$Y,11,FALSE)</f>
        <v>123</v>
      </c>
      <c r="V1551" s="20">
        <f>VLOOKUP($A1551,Database!$A:$Y,12,FALSE)</f>
        <v>56</v>
      </c>
      <c r="W1551" s="20" t="str">
        <f>VLOOKUP(A1551,Database!A:M,13,FALSE)</f>
        <v>Terminé</v>
      </c>
      <c r="X1551" s="20">
        <f>VLOOKUP($A1551,Database!$A:$Y,20,FALSE)</f>
        <v>1</v>
      </c>
      <c r="Y1551" s="20">
        <f>VLOOKUP($A1551,Database!$A:$Y,21,FALSE)</f>
        <v>3</v>
      </c>
      <c r="Z1551" s="20">
        <f t="shared" si="144"/>
        <v>0</v>
      </c>
      <c r="AA1551" s="20">
        <f t="shared" si="140"/>
        <v>1</v>
      </c>
      <c r="AB1551" s="20">
        <f t="shared" ca="1" si="141"/>
        <v>56</v>
      </c>
      <c r="AC1551" s="20">
        <f t="shared" ca="1" si="142"/>
        <v>0</v>
      </c>
      <c r="AD1551" s="20" t="str">
        <f ca="1">IF(AC1551=0,"",IF(OR(ISBLANK(P1551),ISBLANK(Q1551)),"",IF(ISBLANK(VLOOKUP(A1551,Database!A:AA,22,FALSE)),"",VLOOKUP(A1551,Database!A:AA,22,FALSE))))</f>
        <v/>
      </c>
      <c r="AE1551" s="20">
        <f ca="1">IFERROR(
   IF(
     OR(ISBLANK(P1551),ISBLANK(Q1551)),
     "",
     IF(
       AND(AB1551&lt;&gt;"",OR(W1551="Terminé",W1551="En cours")),
       VLOOKUP(AD1551,Setup_ScoreExactBonus!A:D,4,FALSE),
       0
     )),
  0)</f>
        <v>0</v>
      </c>
      <c r="AF1551" s="21">
        <f t="shared" ca="1" si="143"/>
        <v>56</v>
      </c>
      <c r="AG1551" s="21">
        <f ca="1">SUMIFS(AF$2:AF1551,D$2:D1551,D1551)</f>
        <v>2388</v>
      </c>
    </row>
    <row r="1552" spans="1:33" hidden="1" x14ac:dyDescent="0.35">
      <c r="A1552" s="21">
        <f>IF(ISBLANK(B1552),"",COUNTIF(B$2:B1552,B1552))-1</f>
        <v>57</v>
      </c>
      <c r="B1552" s="27">
        <v>12</v>
      </c>
      <c r="C1552" s="10">
        <f>VLOOKUP($A1552+IF($A1552=0,1,0),Database!$A:$Y,7,FALSE)</f>
        <v>46199.041666666664</v>
      </c>
      <c r="D1552" s="21" t="str">
        <f>VLOOKUP(Pronostics!$B1552,Setup_MPP!$A:$G,3,FALSE)</f>
        <v>Jaouad1</v>
      </c>
      <c r="E1552" s="21" t="str">
        <f>VLOOKUP(Pronostics!$B1552,Setup_MPP!$A:$G,2,FALSE)</f>
        <v>Jaouad SETTI</v>
      </c>
      <c r="F1552" s="21" t="str">
        <f>VLOOKUP($B1552,Setup_MPP!$A:$E,4,FALSE)</f>
        <v>#C2D4FF</v>
      </c>
      <c r="G1552" s="21" t="str">
        <f>VLOOKUP($B1552,Setup_MPP!$A:$E,5,FALSE)</f>
        <v>#6586D5</v>
      </c>
      <c r="H1552" s="21" t="str">
        <f>IFERROR(IF(AND(A1552&gt;=1,A1552&lt;=104),VLOOKUP($A1552,Location!$A:$J,6,FALSE),IF(A1552=0,"Avant l'ouverture",IF(OR(A1552=105,A1552=106),"Bonus"))),"")</f>
        <v>Tour 3</v>
      </c>
      <c r="I1552" s="21" t="str">
        <f>IF(LEFT(H1552,4)="Tour",VLOOKUP(A1552,Database!$A:$C,3,FALSE),"")</f>
        <v>F</v>
      </c>
      <c r="J1552" s="21" t="str">
        <f>VLOOKUP($A1552,Location!$A:$J,7,FALSE)</f>
        <v>Tunisie</v>
      </c>
      <c r="K1552" s="21" t="str">
        <f>IFERROR(VLOOKUP(J1552,Setup_Team!$B:$C,2,FALSE), "TDB")</f>
        <v>TUN</v>
      </c>
      <c r="L1552" s="21" t="str">
        <f>VLOOKUP($A1552,Location!$A:$J,8,FALSE)</f>
        <v>Pays-Bas</v>
      </c>
      <c r="M1552" s="21" t="str">
        <f>IFERROR(VLOOKUP(L1552,Setup_Team!$B:$C,2,FALSE), "TDB")</f>
        <v>NLD</v>
      </c>
      <c r="N1552" s="21" t="str">
        <f>VLOOKUP($A1552,Location!$A:$J,9,FALSE)</f>
        <v>Arlington, Dallas, Texas</v>
      </c>
      <c r="O1552" s="21" t="str">
        <f>VLOOKUP($A1552,Location!$A:$J,10,FALSE)</f>
        <v>AT&amp;T Stadium</v>
      </c>
      <c r="P1552" s="27">
        <v>0</v>
      </c>
      <c r="Q1552" s="27">
        <v>3</v>
      </c>
      <c r="R1552" s="27" t="str">
        <f t="shared" si="145"/>
        <v>0-3</v>
      </c>
      <c r="S1552" s="21">
        <v>0</v>
      </c>
      <c r="T1552" s="20">
        <f>VLOOKUP($A1552,Database!$A:$Y,10,FALSE)</f>
        <v>131</v>
      </c>
      <c r="U1552" s="20">
        <f>VLOOKUP($A1552,Database!$A:$Y,11,FALSE)</f>
        <v>123</v>
      </c>
      <c r="V1552" s="20">
        <f>VLOOKUP($A1552,Database!$A:$Y,12,FALSE)</f>
        <v>56</v>
      </c>
      <c r="W1552" s="20" t="str">
        <f>VLOOKUP(A1552,Database!A:M,13,FALSE)</f>
        <v>Terminé</v>
      </c>
      <c r="X1552" s="20">
        <f>VLOOKUP($A1552,Database!$A:$Y,20,FALSE)</f>
        <v>1</v>
      </c>
      <c r="Y1552" s="20">
        <f>VLOOKUP($A1552,Database!$A:$Y,21,FALSE)</f>
        <v>3</v>
      </c>
      <c r="Z1552" s="20">
        <f t="shared" si="144"/>
        <v>0</v>
      </c>
      <c r="AA1552" s="20">
        <f t="shared" si="140"/>
        <v>1</v>
      </c>
      <c r="AB1552" s="20">
        <f t="shared" ca="1" si="141"/>
        <v>56</v>
      </c>
      <c r="AC1552" s="20">
        <f t="shared" ca="1" si="142"/>
        <v>0</v>
      </c>
      <c r="AD1552" s="20" t="str">
        <f ca="1">IF(AC1552=0,"",IF(OR(ISBLANK(P1552),ISBLANK(Q1552)),"",IF(ISBLANK(VLOOKUP(A1552,Database!A:AA,22,FALSE)),"",VLOOKUP(A1552,Database!A:AA,22,FALSE))))</f>
        <v/>
      </c>
      <c r="AE1552" s="20">
        <f ca="1">IFERROR(
   IF(
     OR(ISBLANK(P1552),ISBLANK(Q1552)),
     "",
     IF(
       AND(AB1552&lt;&gt;"",OR(W1552="Terminé",W1552="En cours")),
       VLOOKUP(AD1552,Setup_ScoreExactBonus!A:D,4,FALSE),
       0
     )),
  0)</f>
        <v>0</v>
      </c>
      <c r="AF1552" s="21">
        <f t="shared" ca="1" si="143"/>
        <v>56</v>
      </c>
      <c r="AG1552" s="21">
        <f ca="1">SUMIFS(AF$2:AF1552,D$2:D1552,D1552)</f>
        <v>2276</v>
      </c>
    </row>
    <row r="1553" spans="1:33" hidden="1" x14ac:dyDescent="0.35">
      <c r="A1553" s="21">
        <f>IF(ISBLANK(B1553),"",COUNTIF(B$2:B1553,B1553))-1</f>
        <v>57</v>
      </c>
      <c r="B1553" s="27">
        <v>13</v>
      </c>
      <c r="C1553" s="10">
        <f>VLOOKUP($A1553+IF($A1553=0,1,0),Database!$A:$Y,7,FALSE)</f>
        <v>46199.041666666664</v>
      </c>
      <c r="D1553" s="21" t="str">
        <f>VLOOKUP(Pronostics!$B1553,Setup_MPP!$A:$G,3,FALSE)</f>
        <v>Julien_I</v>
      </c>
      <c r="E1553" s="21" t="str">
        <f>VLOOKUP(Pronostics!$B1553,Setup_MPP!$A:$G,2,FALSE)</f>
        <v>Julien INGE</v>
      </c>
      <c r="F1553" s="21" t="str">
        <f>VLOOKUP($B1553,Setup_MPP!$A:$E,4,FALSE)</f>
        <v>#C1E0EF</v>
      </c>
      <c r="G1553" s="21" t="str">
        <f>VLOOKUP($B1553,Setup_MPP!$A:$E,5,FALSE)</f>
        <v>#4F91B2</v>
      </c>
      <c r="H1553" s="21" t="str">
        <f>IFERROR(IF(AND(A1553&gt;=1,A1553&lt;=104),VLOOKUP($A1553,Location!$A:$J,6,FALSE),IF(A1553=0,"Avant l'ouverture",IF(OR(A1553=105,A1553=106),"Bonus"))),"")</f>
        <v>Tour 3</v>
      </c>
      <c r="I1553" s="21" t="str">
        <f>IF(LEFT(H1553,4)="Tour",VLOOKUP(A1553,Database!$A:$C,3,FALSE),"")</f>
        <v>F</v>
      </c>
      <c r="J1553" s="21" t="str">
        <f>VLOOKUP($A1553,Location!$A:$J,7,FALSE)</f>
        <v>Tunisie</v>
      </c>
      <c r="K1553" s="21" t="str">
        <f>IFERROR(VLOOKUP(J1553,Setup_Team!$B:$C,2,FALSE), "TDB")</f>
        <v>TUN</v>
      </c>
      <c r="L1553" s="21" t="str">
        <f>VLOOKUP($A1553,Location!$A:$J,8,FALSE)</f>
        <v>Pays-Bas</v>
      </c>
      <c r="M1553" s="21" t="str">
        <f>IFERROR(VLOOKUP(L1553,Setup_Team!$B:$C,2,FALSE), "TDB")</f>
        <v>NLD</v>
      </c>
      <c r="N1553" s="21" t="str">
        <f>VLOOKUP($A1553,Location!$A:$J,9,FALSE)</f>
        <v>Arlington, Dallas, Texas</v>
      </c>
      <c r="O1553" s="21" t="str">
        <f>VLOOKUP($A1553,Location!$A:$J,10,FALSE)</f>
        <v>AT&amp;T Stadium</v>
      </c>
      <c r="P1553" s="27">
        <v>1</v>
      </c>
      <c r="Q1553" s="27">
        <v>3</v>
      </c>
      <c r="R1553" s="27" t="str">
        <f t="shared" si="145"/>
        <v>1-3</v>
      </c>
      <c r="S1553" s="21">
        <v>0</v>
      </c>
      <c r="T1553" s="20">
        <f>VLOOKUP($A1553,Database!$A:$Y,10,FALSE)</f>
        <v>131</v>
      </c>
      <c r="U1553" s="20">
        <f>VLOOKUP($A1553,Database!$A:$Y,11,FALSE)</f>
        <v>123</v>
      </c>
      <c r="V1553" s="20">
        <f>VLOOKUP($A1553,Database!$A:$Y,12,FALSE)</f>
        <v>56</v>
      </c>
      <c r="W1553" s="20" t="str">
        <f>VLOOKUP(A1553,Database!A:M,13,FALSE)</f>
        <v>Terminé</v>
      </c>
      <c r="X1553" s="20">
        <f>VLOOKUP($A1553,Database!$A:$Y,20,FALSE)</f>
        <v>1</v>
      </c>
      <c r="Y1553" s="20">
        <f>VLOOKUP($A1553,Database!$A:$Y,21,FALSE)</f>
        <v>3</v>
      </c>
      <c r="Z1553" s="20">
        <f t="shared" si="144"/>
        <v>0</v>
      </c>
      <c r="AA1553" s="20">
        <f t="shared" si="140"/>
        <v>1</v>
      </c>
      <c r="AB1553" s="20">
        <f t="shared" ca="1" si="141"/>
        <v>56</v>
      </c>
      <c r="AC1553" s="20">
        <f t="shared" ca="1" si="142"/>
        <v>1</v>
      </c>
      <c r="AD1553" s="20" t="str">
        <f ca="1">IF(AC1553=0,"",IF(OR(ISBLANK(P1553),ISBLANK(Q1553)),"",IF(ISBLANK(VLOOKUP(A1553,Database!A:AA,22,FALSE)),"",VLOOKUP(A1553,Database!A:AA,22,FALSE))))</f>
        <v>Très rare</v>
      </c>
      <c r="AE1553" s="20">
        <f ca="1">IFERROR(
   IF(
     OR(ISBLANK(P1553),ISBLANK(Q1553)),
     "",
     IF(
       AND(AB1553&lt;&gt;"",OR(W1553="Terminé",W1553="En cours")),
       VLOOKUP(AD1553,Setup_ScoreExactBonus!A:D,4,FALSE),
       0
     )),
  0)</f>
        <v>50</v>
      </c>
      <c r="AF1553" s="21">
        <f t="shared" ca="1" si="143"/>
        <v>106</v>
      </c>
      <c r="AG1553" s="21">
        <f ca="1">SUMIFS(AF$2:AF1553,D$2:D1553,D1553)</f>
        <v>2376</v>
      </c>
    </row>
    <row r="1554" spans="1:33" hidden="1" x14ac:dyDescent="0.35">
      <c r="A1554" s="21">
        <f>IF(ISBLANK(B1554),"",COUNTIF(B$2:B1554,B1554))-1</f>
        <v>57</v>
      </c>
      <c r="B1554" s="27">
        <v>14</v>
      </c>
      <c r="C1554" s="10">
        <f>VLOOKUP($A1554+IF($A1554=0,1,0),Database!$A:$Y,7,FALSE)</f>
        <v>46199.041666666664</v>
      </c>
      <c r="D1554" s="21" t="str">
        <f>VLOOKUP(Pronostics!$B1554,Setup_MPP!$A:$G,3,FALSE)</f>
        <v>MarieEYT</v>
      </c>
      <c r="E1554" s="21" t="str">
        <f>VLOOKUP(Pronostics!$B1554,Setup_MPP!$A:$G,2,FALSE)</f>
        <v>Marie EXBRAYAT</v>
      </c>
      <c r="F1554" s="21" t="str">
        <f>VLOOKUP($B1554,Setup_MPP!$A:$E,4,FALSE)</f>
        <v>#FFAFD2</v>
      </c>
      <c r="G1554" s="21" t="str">
        <f>VLOOKUP($B1554,Setup_MPP!$A:$E,5,FALSE)</f>
        <v>#F2589B</v>
      </c>
      <c r="H1554" s="21" t="str">
        <f>IFERROR(IF(AND(A1554&gt;=1,A1554&lt;=104),VLOOKUP($A1554,Location!$A:$J,6,FALSE),IF(A1554=0,"Avant l'ouverture",IF(OR(A1554=105,A1554=106),"Bonus"))),"")</f>
        <v>Tour 3</v>
      </c>
      <c r="I1554" s="21" t="str">
        <f>IF(LEFT(H1554,4)="Tour",VLOOKUP(A1554,Database!$A:$C,3,FALSE),"")</f>
        <v>F</v>
      </c>
      <c r="J1554" s="21" t="str">
        <f>VLOOKUP($A1554,Location!$A:$J,7,FALSE)</f>
        <v>Tunisie</v>
      </c>
      <c r="K1554" s="21" t="str">
        <f>IFERROR(VLOOKUP(J1554,Setup_Team!$B:$C,2,FALSE), "TDB")</f>
        <v>TUN</v>
      </c>
      <c r="L1554" s="21" t="str">
        <f>VLOOKUP($A1554,Location!$A:$J,8,FALSE)</f>
        <v>Pays-Bas</v>
      </c>
      <c r="M1554" s="21" t="str">
        <f>IFERROR(VLOOKUP(L1554,Setup_Team!$B:$C,2,FALSE), "TDB")</f>
        <v>NLD</v>
      </c>
      <c r="N1554" s="21" t="str">
        <f>VLOOKUP($A1554,Location!$A:$J,9,FALSE)</f>
        <v>Arlington, Dallas, Texas</v>
      </c>
      <c r="O1554" s="21" t="str">
        <f>VLOOKUP($A1554,Location!$A:$J,10,FALSE)</f>
        <v>AT&amp;T Stadium</v>
      </c>
      <c r="P1554" s="27">
        <v>1</v>
      </c>
      <c r="Q1554" s="27">
        <v>2</v>
      </c>
      <c r="R1554" s="27" t="str">
        <f t="shared" si="145"/>
        <v>1-2</v>
      </c>
      <c r="S1554" s="21">
        <v>0</v>
      </c>
      <c r="T1554" s="20">
        <f>VLOOKUP($A1554,Database!$A:$Y,10,FALSE)</f>
        <v>131</v>
      </c>
      <c r="U1554" s="20">
        <f>VLOOKUP($A1554,Database!$A:$Y,11,FALSE)</f>
        <v>123</v>
      </c>
      <c r="V1554" s="20">
        <f>VLOOKUP($A1554,Database!$A:$Y,12,FALSE)</f>
        <v>56</v>
      </c>
      <c r="W1554" s="20" t="str">
        <f>VLOOKUP(A1554,Database!A:M,13,FALSE)</f>
        <v>Terminé</v>
      </c>
      <c r="X1554" s="20">
        <f>VLOOKUP($A1554,Database!$A:$Y,20,FALSE)</f>
        <v>1</v>
      </c>
      <c r="Y1554" s="20">
        <f>VLOOKUP($A1554,Database!$A:$Y,21,FALSE)</f>
        <v>3</v>
      </c>
      <c r="Z1554" s="20">
        <f t="shared" si="144"/>
        <v>0</v>
      </c>
      <c r="AA1554" s="20">
        <f t="shared" si="140"/>
        <v>1</v>
      </c>
      <c r="AB1554" s="20">
        <f t="shared" ca="1" si="141"/>
        <v>56</v>
      </c>
      <c r="AC1554" s="20">
        <f t="shared" ca="1" si="142"/>
        <v>0</v>
      </c>
      <c r="AD1554" s="20" t="str">
        <f ca="1">IF(AC1554=0,"",IF(OR(ISBLANK(P1554),ISBLANK(Q1554)),"",IF(ISBLANK(VLOOKUP(A1554,Database!A:AA,22,FALSE)),"",VLOOKUP(A1554,Database!A:AA,22,FALSE))))</f>
        <v/>
      </c>
      <c r="AE1554" s="20">
        <f ca="1">IFERROR(
   IF(
     OR(ISBLANK(P1554),ISBLANK(Q1554)),
     "",
     IF(
       AND(AB1554&lt;&gt;"",OR(W1554="Terminé",W1554="En cours")),
       VLOOKUP(AD1554,Setup_ScoreExactBonus!A:D,4,FALSE),
       0
     )),
  0)</f>
        <v>0</v>
      </c>
      <c r="AF1554" s="21">
        <f t="shared" ca="1" si="143"/>
        <v>56</v>
      </c>
      <c r="AG1554" s="21">
        <f ca="1">SUMIFS(AF$2:AF1554,D$2:D1554,D1554)</f>
        <v>2133</v>
      </c>
    </row>
    <row r="1555" spans="1:33" hidden="1" x14ac:dyDescent="0.35">
      <c r="A1555" s="21">
        <f>IF(ISBLANK(B1555),"",COUNTIF(B$2:B1555,B1555))-1</f>
        <v>57</v>
      </c>
      <c r="B1555" s="27">
        <v>15</v>
      </c>
      <c r="C1555" s="10">
        <f>VLOOKUP($A1555+IF($A1555=0,1,0),Database!$A:$Y,7,FALSE)</f>
        <v>46199.041666666664</v>
      </c>
      <c r="D1555" s="21" t="str">
        <f>VLOOKUP(Pronostics!$B1555,Setup_MPP!$A:$G,3,FALSE)</f>
        <v>Amino28</v>
      </c>
      <c r="E1555" s="21" t="str">
        <f>VLOOKUP(Pronostics!$B1555,Setup_MPP!$A:$G,2,FALSE)</f>
        <v>Amine ZARROUKI</v>
      </c>
      <c r="F1555" s="21" t="str">
        <f>VLOOKUP($B1555,Setup_MPP!$A:$E,4,FALSE)</f>
        <v>#FF9898</v>
      </c>
      <c r="G1555" s="21" t="str">
        <f>VLOOKUP($B1555,Setup_MPP!$A:$E,5,FALSE)</f>
        <v>#FF5D5D</v>
      </c>
      <c r="H1555" s="21" t="str">
        <f>IFERROR(IF(AND(A1555&gt;=1,A1555&lt;=104),VLOOKUP($A1555,Location!$A:$J,6,FALSE),IF(A1555=0,"Avant l'ouverture",IF(OR(A1555=105,A1555=106),"Bonus"))),"")</f>
        <v>Tour 3</v>
      </c>
      <c r="I1555" s="21" t="str">
        <f>IF(LEFT(H1555,4)="Tour",VLOOKUP(A1555,Database!$A:$C,3,FALSE),"")</f>
        <v>F</v>
      </c>
      <c r="J1555" s="21" t="str">
        <f>VLOOKUP($A1555,Location!$A:$J,7,FALSE)</f>
        <v>Tunisie</v>
      </c>
      <c r="K1555" s="21" t="str">
        <f>IFERROR(VLOOKUP(J1555,Setup_Team!$B:$C,2,FALSE), "TDB")</f>
        <v>TUN</v>
      </c>
      <c r="L1555" s="21" t="str">
        <f>VLOOKUP($A1555,Location!$A:$J,8,FALSE)</f>
        <v>Pays-Bas</v>
      </c>
      <c r="M1555" s="21" t="str">
        <f>IFERROR(VLOOKUP(L1555,Setup_Team!$B:$C,2,FALSE), "TDB")</f>
        <v>NLD</v>
      </c>
      <c r="N1555" s="21" t="str">
        <f>VLOOKUP($A1555,Location!$A:$J,9,FALSE)</f>
        <v>Arlington, Dallas, Texas</v>
      </c>
      <c r="O1555" s="21" t="str">
        <f>VLOOKUP($A1555,Location!$A:$J,10,FALSE)</f>
        <v>AT&amp;T Stadium</v>
      </c>
      <c r="P1555" s="27">
        <v>0</v>
      </c>
      <c r="Q1555" s="27">
        <v>5</v>
      </c>
      <c r="R1555" s="27" t="str">
        <f t="shared" si="145"/>
        <v>0-5</v>
      </c>
      <c r="S1555" s="21">
        <v>0</v>
      </c>
      <c r="T1555" s="20">
        <f>VLOOKUP($A1555,Database!$A:$Y,10,FALSE)</f>
        <v>131</v>
      </c>
      <c r="U1555" s="20">
        <f>VLOOKUP($A1555,Database!$A:$Y,11,FALSE)</f>
        <v>123</v>
      </c>
      <c r="V1555" s="20">
        <f>VLOOKUP($A1555,Database!$A:$Y,12,FALSE)</f>
        <v>56</v>
      </c>
      <c r="W1555" s="20" t="str">
        <f>VLOOKUP(A1555,Database!A:M,13,FALSE)</f>
        <v>Terminé</v>
      </c>
      <c r="X1555" s="20">
        <f>VLOOKUP($A1555,Database!$A:$Y,20,FALSE)</f>
        <v>1</v>
      </c>
      <c r="Y1555" s="20">
        <f>VLOOKUP($A1555,Database!$A:$Y,21,FALSE)</f>
        <v>3</v>
      </c>
      <c r="Z1555" s="20">
        <f t="shared" si="144"/>
        <v>0</v>
      </c>
      <c r="AA1555" s="20">
        <f t="shared" si="140"/>
        <v>1</v>
      </c>
      <c r="AB1555" s="20">
        <f t="shared" ca="1" si="141"/>
        <v>56</v>
      </c>
      <c r="AC1555" s="20">
        <f t="shared" ca="1" si="142"/>
        <v>0</v>
      </c>
      <c r="AD1555" s="20" t="str">
        <f ca="1">IF(AC1555=0,"",IF(OR(ISBLANK(P1555),ISBLANK(Q1555)),"",IF(ISBLANK(VLOOKUP(A1555,Database!A:AA,22,FALSE)),"",VLOOKUP(A1555,Database!A:AA,22,FALSE))))</f>
        <v/>
      </c>
      <c r="AE1555" s="20">
        <f ca="1">IFERROR(
   IF(
     OR(ISBLANK(P1555),ISBLANK(Q1555)),
     "",
     IF(
       AND(AB1555&lt;&gt;"",OR(W1555="Terminé",W1555="En cours")),
       VLOOKUP(AD1555,Setup_ScoreExactBonus!A:D,4,FALSE),
       0
     )),
  0)</f>
        <v>0</v>
      </c>
      <c r="AF1555" s="21">
        <f t="shared" ca="1" si="143"/>
        <v>56</v>
      </c>
      <c r="AG1555" s="21">
        <f ca="1">SUMIFS(AF$2:AF1555,D$2:D1555,D1555)</f>
        <v>2094</v>
      </c>
    </row>
    <row r="1556" spans="1:33" hidden="1" x14ac:dyDescent="0.35">
      <c r="A1556" s="21">
        <f>IF(ISBLANK(B1556),"",COUNTIF(B$2:B1556,B1556))-1</f>
        <v>57</v>
      </c>
      <c r="B1556" s="27">
        <v>16</v>
      </c>
      <c r="C1556" s="10">
        <f>VLOOKUP($A1556+IF($A1556=0,1,0),Database!$A:$Y,7,FALSE)</f>
        <v>46199.041666666664</v>
      </c>
      <c r="D1556" s="21" t="str">
        <f>VLOOKUP(Pronostics!$B1556,Setup_MPP!$A:$G,3,FALSE)</f>
        <v>RomaLaura</v>
      </c>
      <c r="E1556" s="21" t="str">
        <f>VLOOKUP(Pronostics!$B1556,Setup_MPP!$A:$G,2,FALSE)</f>
        <v>Laura GIULIANO</v>
      </c>
      <c r="F1556" s="21" t="str">
        <f>VLOOKUP($B1556,Setup_MPP!$A:$E,4,FALSE)</f>
        <v>#86A4FE</v>
      </c>
      <c r="G1556" s="21" t="str">
        <f>VLOOKUP($B1556,Setup_MPP!$A:$E,5,FALSE)</f>
        <v>#3769FF</v>
      </c>
      <c r="H1556" s="21" t="str">
        <f>IFERROR(IF(AND(A1556&gt;=1,A1556&lt;=104),VLOOKUP($A1556,Location!$A:$J,6,FALSE),IF(A1556=0,"Avant l'ouverture",IF(OR(A1556=105,A1556=106),"Bonus"))),"")</f>
        <v>Tour 3</v>
      </c>
      <c r="I1556" s="21" t="str">
        <f>IF(LEFT(H1556,4)="Tour",VLOOKUP(A1556,Database!$A:$C,3,FALSE),"")</f>
        <v>F</v>
      </c>
      <c r="J1556" s="21" t="str">
        <f>VLOOKUP($A1556,Location!$A:$J,7,FALSE)</f>
        <v>Tunisie</v>
      </c>
      <c r="K1556" s="21" t="str">
        <f>IFERROR(VLOOKUP(J1556,Setup_Team!$B:$C,2,FALSE), "TDB")</f>
        <v>TUN</v>
      </c>
      <c r="L1556" s="21" t="str">
        <f>VLOOKUP($A1556,Location!$A:$J,8,FALSE)</f>
        <v>Pays-Bas</v>
      </c>
      <c r="M1556" s="21" t="str">
        <f>IFERROR(VLOOKUP(L1556,Setup_Team!$B:$C,2,FALSE), "TDB")</f>
        <v>NLD</v>
      </c>
      <c r="N1556" s="21" t="str">
        <f>VLOOKUP($A1556,Location!$A:$J,9,FALSE)</f>
        <v>Arlington, Dallas, Texas</v>
      </c>
      <c r="O1556" s="21" t="str">
        <f>VLOOKUP($A1556,Location!$A:$J,10,FALSE)</f>
        <v>AT&amp;T Stadium</v>
      </c>
      <c r="P1556" s="27">
        <v>0</v>
      </c>
      <c r="Q1556" s="27">
        <v>3</v>
      </c>
      <c r="R1556" s="27" t="str">
        <f t="shared" si="145"/>
        <v>0-3</v>
      </c>
      <c r="S1556" s="21">
        <v>0</v>
      </c>
      <c r="T1556" s="20">
        <f>VLOOKUP($A1556,Database!$A:$Y,10,FALSE)</f>
        <v>131</v>
      </c>
      <c r="U1556" s="20">
        <f>VLOOKUP($A1556,Database!$A:$Y,11,FALSE)</f>
        <v>123</v>
      </c>
      <c r="V1556" s="20">
        <f>VLOOKUP($A1556,Database!$A:$Y,12,FALSE)</f>
        <v>56</v>
      </c>
      <c r="W1556" s="20" t="str">
        <f>VLOOKUP(A1556,Database!A:M,13,FALSE)</f>
        <v>Terminé</v>
      </c>
      <c r="X1556" s="20">
        <f>VLOOKUP($A1556,Database!$A:$Y,20,FALSE)</f>
        <v>1</v>
      </c>
      <c r="Y1556" s="20">
        <f>VLOOKUP($A1556,Database!$A:$Y,21,FALSE)</f>
        <v>3</v>
      </c>
      <c r="Z1556" s="20">
        <f t="shared" si="144"/>
        <v>0</v>
      </c>
      <c r="AA1556" s="20">
        <f t="shared" si="140"/>
        <v>1</v>
      </c>
      <c r="AB1556" s="20">
        <f t="shared" ca="1" si="141"/>
        <v>56</v>
      </c>
      <c r="AC1556" s="20">
        <f t="shared" ca="1" si="142"/>
        <v>0</v>
      </c>
      <c r="AD1556" s="20" t="str">
        <f ca="1">IF(AC1556=0,"",IF(OR(ISBLANK(P1556),ISBLANK(Q1556)),"",IF(ISBLANK(VLOOKUP(A1556,Database!A:AA,22,FALSE)),"",VLOOKUP(A1556,Database!A:AA,22,FALSE))))</f>
        <v/>
      </c>
      <c r="AE1556" s="20">
        <f ca="1">IFERROR(
   IF(
     OR(ISBLANK(P1556),ISBLANK(Q1556)),
     "",
     IF(
       AND(AB1556&lt;&gt;"",OR(W1556="Terminé",W1556="En cours")),
       VLOOKUP(AD1556,Setup_ScoreExactBonus!A:D,4,FALSE),
       0
     )),
  0)</f>
        <v>0</v>
      </c>
      <c r="AF1556" s="21">
        <f t="shared" ca="1" si="143"/>
        <v>56</v>
      </c>
      <c r="AG1556" s="21">
        <f ca="1">SUMIFS(AF$2:AF1556,D$2:D1556,D1556)</f>
        <v>1885</v>
      </c>
    </row>
    <row r="1557" spans="1:33" hidden="1" x14ac:dyDescent="0.35">
      <c r="A1557" s="21">
        <f>IF(ISBLANK(B1557),"",COUNTIF(B$2:B1557,B1557))-1</f>
        <v>57</v>
      </c>
      <c r="B1557" s="27">
        <v>17</v>
      </c>
      <c r="C1557" s="10">
        <f>VLOOKUP($A1557+IF($A1557=0,1,0),Database!$A:$Y,7,FALSE)</f>
        <v>46199.041666666664</v>
      </c>
      <c r="D1557" s="21" t="str">
        <f>VLOOKUP(Pronostics!$B1557,Setup_MPP!$A:$G,3,FALSE)</f>
        <v>Julien_cri</v>
      </c>
      <c r="E1557" s="21" t="str">
        <f>VLOOKUP(Pronostics!$B1557,Setup_MPP!$A:$G,2,FALSE)</f>
        <v>Julien CRIMOTEL</v>
      </c>
      <c r="F1557" s="21" t="str">
        <f>VLOOKUP($B1557,Setup_MPP!$A:$E,4,FALSE)</f>
        <v>#FFB0B0</v>
      </c>
      <c r="G1557" s="21" t="str">
        <f>VLOOKUP($B1557,Setup_MPP!$A:$E,5,FALSE)</f>
        <v>#F25757</v>
      </c>
      <c r="H1557" s="21" t="str">
        <f>IFERROR(IF(AND(A1557&gt;=1,A1557&lt;=104),VLOOKUP($A1557,Location!$A:$J,6,FALSE),IF(A1557=0,"Avant l'ouverture",IF(OR(A1557=105,A1557=106),"Bonus"))),"")</f>
        <v>Tour 3</v>
      </c>
      <c r="I1557" s="21" t="str">
        <f>IF(LEFT(H1557,4)="Tour",VLOOKUP(A1557,Database!$A:$C,3,FALSE),"")</f>
        <v>F</v>
      </c>
      <c r="J1557" s="21" t="str">
        <f>VLOOKUP($A1557,Location!$A:$J,7,FALSE)</f>
        <v>Tunisie</v>
      </c>
      <c r="K1557" s="21" t="str">
        <f>IFERROR(VLOOKUP(J1557,Setup_Team!$B:$C,2,FALSE), "TDB")</f>
        <v>TUN</v>
      </c>
      <c r="L1557" s="21" t="str">
        <f>VLOOKUP($A1557,Location!$A:$J,8,FALSE)</f>
        <v>Pays-Bas</v>
      </c>
      <c r="M1557" s="21" t="str">
        <f>IFERROR(VLOOKUP(L1557,Setup_Team!$B:$C,2,FALSE), "TDB")</f>
        <v>NLD</v>
      </c>
      <c r="N1557" s="21" t="str">
        <f>VLOOKUP($A1557,Location!$A:$J,9,FALSE)</f>
        <v>Arlington, Dallas, Texas</v>
      </c>
      <c r="O1557" s="21" t="str">
        <f>VLOOKUP($A1557,Location!$A:$J,10,FALSE)</f>
        <v>AT&amp;T Stadium</v>
      </c>
      <c r="P1557" s="27">
        <v>1</v>
      </c>
      <c r="Q1557" s="27">
        <v>2</v>
      </c>
      <c r="R1557" s="27" t="str">
        <f t="shared" si="145"/>
        <v>1-2</v>
      </c>
      <c r="S1557" s="21">
        <v>0</v>
      </c>
      <c r="T1557" s="20">
        <f>VLOOKUP($A1557,Database!$A:$Y,10,FALSE)</f>
        <v>131</v>
      </c>
      <c r="U1557" s="20">
        <f>VLOOKUP($A1557,Database!$A:$Y,11,FALSE)</f>
        <v>123</v>
      </c>
      <c r="V1557" s="20">
        <f>VLOOKUP($A1557,Database!$A:$Y,12,FALSE)</f>
        <v>56</v>
      </c>
      <c r="W1557" s="20" t="str">
        <f>VLOOKUP(A1557,Database!A:M,13,FALSE)</f>
        <v>Terminé</v>
      </c>
      <c r="X1557" s="20">
        <f>VLOOKUP($A1557,Database!$A:$Y,20,FALSE)</f>
        <v>1</v>
      </c>
      <c r="Y1557" s="20">
        <f>VLOOKUP($A1557,Database!$A:$Y,21,FALSE)</f>
        <v>3</v>
      </c>
      <c r="Z1557" s="20">
        <f t="shared" si="144"/>
        <v>0</v>
      </c>
      <c r="AA1557" s="20">
        <f t="shared" si="140"/>
        <v>1</v>
      </c>
      <c r="AB1557" s="20">
        <f t="shared" ca="1" si="141"/>
        <v>56</v>
      </c>
      <c r="AC1557" s="20">
        <f t="shared" ca="1" si="142"/>
        <v>0</v>
      </c>
      <c r="AD1557" s="20" t="str">
        <f ca="1">IF(AC1557=0,"",IF(OR(ISBLANK(P1557),ISBLANK(Q1557)),"",IF(ISBLANK(VLOOKUP(A1557,Database!A:AA,22,FALSE)),"",VLOOKUP(A1557,Database!A:AA,22,FALSE))))</f>
        <v/>
      </c>
      <c r="AE1557" s="20">
        <f ca="1">IFERROR(
   IF(
     OR(ISBLANK(P1557),ISBLANK(Q1557)),
     "",
     IF(
       AND(AB1557&lt;&gt;"",OR(W1557="Terminé",W1557="En cours")),
       VLOOKUP(AD1557,Setup_ScoreExactBonus!A:D,4,FALSE),
       0
     )),
  0)</f>
        <v>0</v>
      </c>
      <c r="AF1557" s="21">
        <f t="shared" ca="1" si="143"/>
        <v>56</v>
      </c>
      <c r="AG1557" s="21">
        <f ca="1">SUMIFS(AF$2:AF1557,D$2:D1557,D1557)</f>
        <v>1858</v>
      </c>
    </row>
    <row r="1558" spans="1:33" hidden="1" x14ac:dyDescent="0.35">
      <c r="A1558" s="21">
        <f>IF(ISBLANK(B1558),"",COUNTIF(B$2:B1558,B1558))-1</f>
        <v>57</v>
      </c>
      <c r="B1558" s="27">
        <v>18</v>
      </c>
      <c r="C1558" s="10">
        <f>VLOOKUP($A1558+IF($A1558=0,1,0),Database!$A:$Y,7,FALSE)</f>
        <v>46199.041666666664</v>
      </c>
      <c r="D1558" s="21" t="str">
        <f>VLOOKUP(Pronostics!$B1558,Setup_MPP!$A:$G,3,FALSE)</f>
        <v>Cartone</v>
      </c>
      <c r="E1558" s="21" t="str">
        <f>VLOOKUP(Pronostics!$B1558,Setup_MPP!$A:$G,2,FALSE)</f>
        <v>Quentin CARTON</v>
      </c>
      <c r="F1558" s="21" t="str">
        <f>VLOOKUP($B1558,Setup_MPP!$A:$E,4,FALSE)</f>
        <v>#F0BC42</v>
      </c>
      <c r="G1558" s="21" t="str">
        <f>VLOOKUP($B1558,Setup_MPP!$A:$E,5,FALSE)</f>
        <v>#8E1F2F</v>
      </c>
      <c r="H1558" s="21" t="str">
        <f>IFERROR(IF(AND(A1558&gt;=1,A1558&lt;=104),VLOOKUP($A1558,Location!$A:$J,6,FALSE),IF(A1558=0,"Avant l'ouverture",IF(OR(A1558=105,A1558=106),"Bonus"))),"")</f>
        <v>Tour 3</v>
      </c>
      <c r="I1558" s="21" t="str">
        <f>IF(LEFT(H1558,4)="Tour",VLOOKUP(A1558,Database!$A:$C,3,FALSE),"")</f>
        <v>F</v>
      </c>
      <c r="J1558" s="21" t="str">
        <f>VLOOKUP($A1558,Location!$A:$J,7,FALSE)</f>
        <v>Tunisie</v>
      </c>
      <c r="K1558" s="21" t="str">
        <f>IFERROR(VLOOKUP(J1558,Setup_Team!$B:$C,2,FALSE), "TDB")</f>
        <v>TUN</v>
      </c>
      <c r="L1558" s="21" t="str">
        <f>VLOOKUP($A1558,Location!$A:$J,8,FALSE)</f>
        <v>Pays-Bas</v>
      </c>
      <c r="M1558" s="21" t="str">
        <f>IFERROR(VLOOKUP(L1558,Setup_Team!$B:$C,2,FALSE), "TDB")</f>
        <v>NLD</v>
      </c>
      <c r="N1558" s="21" t="str">
        <f>VLOOKUP($A1558,Location!$A:$J,9,FALSE)</f>
        <v>Arlington, Dallas, Texas</v>
      </c>
      <c r="O1558" s="21" t="str">
        <f>VLOOKUP($A1558,Location!$A:$J,10,FALSE)</f>
        <v>AT&amp;T Stadium</v>
      </c>
      <c r="P1558" s="27">
        <v>0</v>
      </c>
      <c r="Q1558" s="27">
        <v>3</v>
      </c>
      <c r="R1558" s="27" t="str">
        <f t="shared" si="145"/>
        <v>0-3</v>
      </c>
      <c r="S1558" s="21">
        <v>0</v>
      </c>
      <c r="T1558" s="20">
        <f>VLOOKUP($A1558,Database!$A:$Y,10,FALSE)</f>
        <v>131</v>
      </c>
      <c r="U1558" s="20">
        <f>VLOOKUP($A1558,Database!$A:$Y,11,FALSE)</f>
        <v>123</v>
      </c>
      <c r="V1558" s="20">
        <f>VLOOKUP($A1558,Database!$A:$Y,12,FALSE)</f>
        <v>56</v>
      </c>
      <c r="W1558" s="20" t="str">
        <f>VLOOKUP(A1558,Database!A:M,13,FALSE)</f>
        <v>Terminé</v>
      </c>
      <c r="X1558" s="20">
        <f>VLOOKUP($A1558,Database!$A:$Y,20,FALSE)</f>
        <v>1</v>
      </c>
      <c r="Y1558" s="20">
        <f>VLOOKUP($A1558,Database!$A:$Y,21,FALSE)</f>
        <v>3</v>
      </c>
      <c r="Z1558" s="20">
        <f t="shared" si="144"/>
        <v>0</v>
      </c>
      <c r="AA1558" s="20">
        <f t="shared" si="140"/>
        <v>1</v>
      </c>
      <c r="AB1558" s="20">
        <f t="shared" ca="1" si="141"/>
        <v>56</v>
      </c>
      <c r="AC1558" s="20">
        <f t="shared" ca="1" si="142"/>
        <v>0</v>
      </c>
      <c r="AD1558" s="20" t="str">
        <f ca="1">IF(AC1558=0,"",IF(OR(ISBLANK(P1558),ISBLANK(Q1558)),"",IF(ISBLANK(VLOOKUP(A1558,Database!A:AA,22,FALSE)),"",VLOOKUP(A1558,Database!A:AA,22,FALSE))))</f>
        <v/>
      </c>
      <c r="AE1558" s="20">
        <f ca="1">IFERROR(
   IF(
     OR(ISBLANK(P1558),ISBLANK(Q1558)),
     "",
     IF(
       AND(AB1558&lt;&gt;"",OR(W1558="Terminé",W1558="En cours")),
       VLOOKUP(AD1558,Setup_ScoreExactBonus!A:D,4,FALSE),
       0
     )),
  0)</f>
        <v>0</v>
      </c>
      <c r="AF1558" s="21">
        <f t="shared" ca="1" si="143"/>
        <v>56</v>
      </c>
      <c r="AG1558" s="21">
        <f ca="1">SUMIFS(AF$2:AF1558,D$2:D1558,D1558)</f>
        <v>2139</v>
      </c>
    </row>
    <row r="1559" spans="1:33" hidden="1" x14ac:dyDescent="0.35">
      <c r="A1559" s="21">
        <f>IF(ISBLANK(B1559),"",COUNTIF(B$2:B1559,B1559))-1</f>
        <v>57</v>
      </c>
      <c r="B1559" s="27">
        <v>19</v>
      </c>
      <c r="C1559" s="10">
        <f>VLOOKUP($A1559+IF($A1559=0,1,0),Database!$A:$Y,7,FALSE)</f>
        <v>46199.041666666664</v>
      </c>
      <c r="D1559" s="21" t="str">
        <f>VLOOKUP(Pronostics!$B1559,Setup_MPP!$A:$G,3,FALSE)</f>
        <v>YramVi</v>
      </c>
      <c r="E1559" s="21" t="str">
        <f>VLOOKUP(Pronostics!$B1559,Setup_MPP!$A:$G,2,FALSE)</f>
        <v>Eyram TETSHIE</v>
      </c>
      <c r="F1559" s="21" t="str">
        <f>VLOOKUP($B1559,Setup_MPP!$A:$E,4,FALSE)</f>
        <v>#E8B28F</v>
      </c>
      <c r="G1559" s="21" t="str">
        <f>VLOOKUP($B1559,Setup_MPP!$A:$E,5,FALSE)</f>
        <v>#E65568</v>
      </c>
      <c r="H1559" s="21" t="str">
        <f>IFERROR(IF(AND(A1559&gt;=1,A1559&lt;=104),VLOOKUP($A1559,Location!$A:$J,6,FALSE),IF(A1559=0,"Avant l'ouverture",IF(OR(A1559=105,A1559=106),"Bonus"))),"")</f>
        <v>Tour 3</v>
      </c>
      <c r="I1559" s="21" t="str">
        <f>IF(LEFT(H1559,4)="Tour",VLOOKUP(A1559,Database!$A:$C,3,FALSE),"")</f>
        <v>F</v>
      </c>
      <c r="J1559" s="21" t="str">
        <f>VLOOKUP($A1559,Location!$A:$J,7,FALSE)</f>
        <v>Tunisie</v>
      </c>
      <c r="K1559" s="21" t="str">
        <f>IFERROR(VLOOKUP(J1559,Setup_Team!$B:$C,2,FALSE), "TDB")</f>
        <v>TUN</v>
      </c>
      <c r="L1559" s="21" t="str">
        <f>VLOOKUP($A1559,Location!$A:$J,8,FALSE)</f>
        <v>Pays-Bas</v>
      </c>
      <c r="M1559" s="21" t="str">
        <f>IFERROR(VLOOKUP(L1559,Setup_Team!$B:$C,2,FALSE), "TDB")</f>
        <v>NLD</v>
      </c>
      <c r="N1559" s="21" t="str">
        <f>VLOOKUP($A1559,Location!$A:$J,9,FALSE)</f>
        <v>Arlington, Dallas, Texas</v>
      </c>
      <c r="O1559" s="21" t="str">
        <f>VLOOKUP($A1559,Location!$A:$J,10,FALSE)</f>
        <v>AT&amp;T Stadium</v>
      </c>
      <c r="P1559" s="27">
        <v>0</v>
      </c>
      <c r="Q1559" s="27">
        <v>4</v>
      </c>
      <c r="R1559" s="27" t="str">
        <f t="shared" si="145"/>
        <v>0-4</v>
      </c>
      <c r="S1559" s="21">
        <v>0</v>
      </c>
      <c r="T1559" s="20">
        <f>VLOOKUP($A1559,Database!$A:$Y,10,FALSE)</f>
        <v>131</v>
      </c>
      <c r="U1559" s="20">
        <f>VLOOKUP($A1559,Database!$A:$Y,11,FALSE)</f>
        <v>123</v>
      </c>
      <c r="V1559" s="20">
        <f>VLOOKUP($A1559,Database!$A:$Y,12,FALSE)</f>
        <v>56</v>
      </c>
      <c r="W1559" s="20" t="str">
        <f>VLOOKUP(A1559,Database!A:M,13,FALSE)</f>
        <v>Terminé</v>
      </c>
      <c r="X1559" s="20">
        <f>VLOOKUP($A1559,Database!$A:$Y,20,FALSE)</f>
        <v>1</v>
      </c>
      <c r="Y1559" s="20">
        <f>VLOOKUP($A1559,Database!$A:$Y,21,FALSE)</f>
        <v>3</v>
      </c>
      <c r="Z1559" s="20">
        <f t="shared" si="144"/>
        <v>0</v>
      </c>
      <c r="AA1559" s="20">
        <f t="shared" si="140"/>
        <v>1</v>
      </c>
      <c r="AB1559" s="20">
        <f t="shared" ca="1" si="141"/>
        <v>56</v>
      </c>
      <c r="AC1559" s="20">
        <f t="shared" ca="1" si="142"/>
        <v>0</v>
      </c>
      <c r="AD1559" s="20" t="str">
        <f ca="1">IF(AC1559=0,"",IF(OR(ISBLANK(P1559),ISBLANK(Q1559)),"",IF(ISBLANK(VLOOKUP(A1559,Database!A:AA,22,FALSE)),"",VLOOKUP(A1559,Database!A:AA,22,FALSE))))</f>
        <v/>
      </c>
      <c r="AE1559" s="20">
        <f ca="1">IFERROR(
   IF(
     OR(ISBLANK(P1559),ISBLANK(Q1559)),
     "",
     IF(
       AND(AB1559&lt;&gt;"",OR(W1559="Terminé",W1559="En cours")),
       VLOOKUP(AD1559,Setup_ScoreExactBonus!A:D,4,FALSE),
       0
     )),
  0)</f>
        <v>0</v>
      </c>
      <c r="AF1559" s="21">
        <f t="shared" ca="1" si="143"/>
        <v>56</v>
      </c>
      <c r="AG1559" s="21">
        <f ca="1">SUMIFS(AF$2:AF1559,D$2:D1559,D1559)</f>
        <v>1971</v>
      </c>
    </row>
    <row r="1560" spans="1:33" hidden="1" x14ac:dyDescent="0.35">
      <c r="A1560" s="21">
        <f>IF(ISBLANK(B1560),"",COUNTIF(B$2:B1560,B1560))-1</f>
        <v>57</v>
      </c>
      <c r="B1560" s="27">
        <v>20</v>
      </c>
      <c r="C1560" s="10">
        <f>VLOOKUP($A1560+IF($A1560=0,1,0),Database!$A:$Y,7,FALSE)</f>
        <v>46199.041666666664</v>
      </c>
      <c r="D1560" s="21" t="str">
        <f>VLOOKUP(Pronostics!$B1560,Setup_MPP!$A:$G,3,FALSE)</f>
        <v>Anis_MaFihache</v>
      </c>
      <c r="E1560" s="21" t="str">
        <f>VLOOKUP(Pronostics!$B1560,Setup_MPP!$A:$G,2,FALSE)</f>
        <v>Anis LEBIK</v>
      </c>
      <c r="F1560" s="21" t="str">
        <f>VLOOKUP($B1560,Setup_MPP!$A:$E,4,FALSE)</f>
        <v>#60DC8C</v>
      </c>
      <c r="G1560" s="21" t="str">
        <f>VLOOKUP($B1560,Setup_MPP!$A:$E,5,FALSE)</f>
        <v>#22A34F</v>
      </c>
      <c r="H1560" s="21" t="str">
        <f>IFERROR(IF(AND(A1560&gt;=1,A1560&lt;=104),VLOOKUP($A1560,Location!$A:$J,6,FALSE),IF(A1560=0,"Avant l'ouverture",IF(OR(A1560=105,A1560=106),"Bonus"))),"")</f>
        <v>Tour 3</v>
      </c>
      <c r="I1560" s="21" t="str">
        <f>IF(LEFT(H1560,4)="Tour",VLOOKUP(A1560,Database!$A:$C,3,FALSE),"")</f>
        <v>F</v>
      </c>
      <c r="J1560" s="21" t="str">
        <f>VLOOKUP($A1560,Location!$A:$J,7,FALSE)</f>
        <v>Tunisie</v>
      </c>
      <c r="K1560" s="21" t="str">
        <f>IFERROR(VLOOKUP(J1560,Setup_Team!$B:$C,2,FALSE), "TDB")</f>
        <v>TUN</v>
      </c>
      <c r="L1560" s="21" t="str">
        <f>VLOOKUP($A1560,Location!$A:$J,8,FALSE)</f>
        <v>Pays-Bas</v>
      </c>
      <c r="M1560" s="21" t="str">
        <f>IFERROR(VLOOKUP(L1560,Setup_Team!$B:$C,2,FALSE), "TDB")</f>
        <v>NLD</v>
      </c>
      <c r="N1560" s="21" t="str">
        <f>VLOOKUP($A1560,Location!$A:$J,9,FALSE)</f>
        <v>Arlington, Dallas, Texas</v>
      </c>
      <c r="O1560" s="21" t="str">
        <f>VLOOKUP($A1560,Location!$A:$J,10,FALSE)</f>
        <v>AT&amp;T Stadium</v>
      </c>
      <c r="P1560" s="27">
        <v>0</v>
      </c>
      <c r="Q1560" s="27">
        <v>4</v>
      </c>
      <c r="R1560" s="27" t="str">
        <f t="shared" si="145"/>
        <v>0-4</v>
      </c>
      <c r="S1560" s="21">
        <v>0</v>
      </c>
      <c r="T1560" s="20">
        <f>VLOOKUP($A1560,Database!$A:$Y,10,FALSE)</f>
        <v>131</v>
      </c>
      <c r="U1560" s="20">
        <f>VLOOKUP($A1560,Database!$A:$Y,11,FALSE)</f>
        <v>123</v>
      </c>
      <c r="V1560" s="20">
        <f>VLOOKUP($A1560,Database!$A:$Y,12,FALSE)</f>
        <v>56</v>
      </c>
      <c r="W1560" s="20" t="str">
        <f>VLOOKUP(A1560,Database!A:M,13,FALSE)</f>
        <v>Terminé</v>
      </c>
      <c r="X1560" s="20">
        <f>VLOOKUP($A1560,Database!$A:$Y,20,FALSE)</f>
        <v>1</v>
      </c>
      <c r="Y1560" s="20">
        <f>VLOOKUP($A1560,Database!$A:$Y,21,FALSE)</f>
        <v>3</v>
      </c>
      <c r="Z1560" s="20">
        <f t="shared" si="144"/>
        <v>0</v>
      </c>
      <c r="AA1560" s="20">
        <f t="shared" si="140"/>
        <v>1</v>
      </c>
      <c r="AB1560" s="20">
        <f t="shared" ca="1" si="141"/>
        <v>56</v>
      </c>
      <c r="AC1560" s="20">
        <f t="shared" ca="1" si="142"/>
        <v>0</v>
      </c>
      <c r="AD1560" s="20" t="str">
        <f ca="1">IF(AC1560=0,"",IF(OR(ISBLANK(P1560),ISBLANK(Q1560)),"",IF(ISBLANK(VLOOKUP(A1560,Database!A:AA,22,FALSE)),"",VLOOKUP(A1560,Database!A:AA,22,FALSE))))</f>
        <v/>
      </c>
      <c r="AE1560" s="20">
        <f ca="1">IFERROR(
   IF(
     OR(ISBLANK(P1560),ISBLANK(Q1560)),
     "",
     IF(
       AND(AB1560&lt;&gt;"",OR(W1560="Terminé",W1560="En cours")),
       VLOOKUP(AD1560,Setup_ScoreExactBonus!A:D,4,FALSE),
       0
     )),
  0)</f>
        <v>0</v>
      </c>
      <c r="AF1560" s="21">
        <f t="shared" ca="1" si="143"/>
        <v>56</v>
      </c>
      <c r="AG1560" s="21">
        <f ca="1">SUMIFS(AF$2:AF1560,D$2:D1560,D1560)</f>
        <v>2241</v>
      </c>
    </row>
    <row r="1561" spans="1:33" hidden="1" x14ac:dyDescent="0.35">
      <c r="A1561" s="21">
        <f>IF(ISBLANK(B1561),"",COUNTIF(B$2:B1561,B1561))-1</f>
        <v>57</v>
      </c>
      <c r="B1561" s="27">
        <v>21</v>
      </c>
      <c r="C1561" s="10">
        <f>VLOOKUP($A1561+IF($A1561=0,1,0),Database!$A:$Y,7,FALSE)</f>
        <v>46199.041666666664</v>
      </c>
      <c r="D1561" s="21" t="str">
        <f>VLOOKUP(Pronostics!$B1561,Setup_MPP!$A:$G,3,FALSE)</f>
        <v>JUJULABOSS13</v>
      </c>
      <c r="E1561" s="21" t="str">
        <f>VLOOKUP(Pronostics!$B1561,Setup_MPP!$A:$G,2,FALSE)</f>
        <v>Julia BOUANAN</v>
      </c>
      <c r="F1561" s="21" t="str">
        <f>VLOOKUP($B1561,Setup_MPP!$A:$E,4,FALSE)</f>
        <v>#2FAEE0</v>
      </c>
      <c r="G1561" s="21" t="str">
        <f>VLOOKUP($B1561,Setup_MPP!$A:$E,5,FALSE)</f>
        <v>#BEA064</v>
      </c>
      <c r="H1561" s="21" t="str">
        <f>IFERROR(IF(AND(A1561&gt;=1,A1561&lt;=104),VLOOKUP($A1561,Location!$A:$J,6,FALSE),IF(A1561=0,"Avant l'ouverture",IF(OR(A1561=105,A1561=106),"Bonus"))),"")</f>
        <v>Tour 3</v>
      </c>
      <c r="I1561" s="21" t="str">
        <f>IF(LEFT(H1561,4)="Tour",VLOOKUP(A1561,Database!$A:$C,3,FALSE),"")</f>
        <v>F</v>
      </c>
      <c r="J1561" s="21" t="str">
        <f>VLOOKUP($A1561,Location!$A:$J,7,FALSE)</f>
        <v>Tunisie</v>
      </c>
      <c r="K1561" s="21" t="str">
        <f>IFERROR(VLOOKUP(J1561,Setup_Team!$B:$C,2,FALSE), "TDB")</f>
        <v>TUN</v>
      </c>
      <c r="L1561" s="21" t="str">
        <f>VLOOKUP($A1561,Location!$A:$J,8,FALSE)</f>
        <v>Pays-Bas</v>
      </c>
      <c r="M1561" s="21" t="str">
        <f>IFERROR(VLOOKUP(L1561,Setup_Team!$B:$C,2,FALSE), "TDB")</f>
        <v>NLD</v>
      </c>
      <c r="N1561" s="21" t="str">
        <f>VLOOKUP($A1561,Location!$A:$J,9,FALSE)</f>
        <v>Arlington, Dallas, Texas</v>
      </c>
      <c r="O1561" s="21" t="str">
        <f>VLOOKUP($A1561,Location!$A:$J,10,FALSE)</f>
        <v>AT&amp;T Stadium</v>
      </c>
      <c r="P1561" s="27">
        <v>1</v>
      </c>
      <c r="Q1561" s="27">
        <v>3</v>
      </c>
      <c r="R1561" s="27" t="str">
        <f t="shared" si="145"/>
        <v>1-3</v>
      </c>
      <c r="S1561" s="21">
        <v>0</v>
      </c>
      <c r="T1561" s="20">
        <f>VLOOKUP($A1561,Database!$A:$Y,10,FALSE)</f>
        <v>131</v>
      </c>
      <c r="U1561" s="20">
        <f>VLOOKUP($A1561,Database!$A:$Y,11,FALSE)</f>
        <v>123</v>
      </c>
      <c r="V1561" s="20">
        <f>VLOOKUP($A1561,Database!$A:$Y,12,FALSE)</f>
        <v>56</v>
      </c>
      <c r="W1561" s="20" t="str">
        <f>VLOOKUP(A1561,Database!A:M,13,FALSE)</f>
        <v>Terminé</v>
      </c>
      <c r="X1561" s="20">
        <f>VLOOKUP($A1561,Database!$A:$Y,20,FALSE)</f>
        <v>1</v>
      </c>
      <c r="Y1561" s="20">
        <f>VLOOKUP($A1561,Database!$A:$Y,21,FALSE)</f>
        <v>3</v>
      </c>
      <c r="Z1561" s="20">
        <f t="shared" si="144"/>
        <v>0</v>
      </c>
      <c r="AA1561" s="20">
        <f t="shared" si="140"/>
        <v>1</v>
      </c>
      <c r="AB1561" s="20">
        <f t="shared" ca="1" si="141"/>
        <v>56</v>
      </c>
      <c r="AC1561" s="20">
        <f t="shared" ca="1" si="142"/>
        <v>1</v>
      </c>
      <c r="AD1561" s="20" t="str">
        <f ca="1">IF(AC1561=0,"",IF(OR(ISBLANK(P1561),ISBLANK(Q1561)),"",IF(ISBLANK(VLOOKUP(A1561,Database!A:AA,22,FALSE)),"",VLOOKUP(A1561,Database!A:AA,22,FALSE))))</f>
        <v>Très rare</v>
      </c>
      <c r="AE1561" s="20">
        <f ca="1">IFERROR(
   IF(
     OR(ISBLANK(P1561),ISBLANK(Q1561)),
     "",
     IF(
       AND(AB1561&lt;&gt;"",OR(W1561="Terminé",W1561="En cours")),
       VLOOKUP(AD1561,Setup_ScoreExactBonus!A:D,4,FALSE),
       0
     )),
  0)</f>
        <v>50</v>
      </c>
      <c r="AF1561" s="21">
        <f t="shared" ca="1" si="143"/>
        <v>106</v>
      </c>
      <c r="AG1561" s="21">
        <f ca="1">SUMIFS(AF$2:AF1561,D$2:D1561,D1561)</f>
        <v>1771</v>
      </c>
    </row>
    <row r="1562" spans="1:33" hidden="1" x14ac:dyDescent="0.35">
      <c r="A1562" s="21">
        <f>IF(ISBLANK(B1562),"",COUNTIF(B$2:B1562,B1562))-1</f>
        <v>57</v>
      </c>
      <c r="B1562" s="27">
        <v>22</v>
      </c>
      <c r="C1562" s="10">
        <f>VLOOKUP($A1562+IF($A1562=0,1,0),Database!$A:$Y,7,FALSE)</f>
        <v>46199.041666666664</v>
      </c>
      <c r="D1562" s="21" t="str">
        <f>VLOOKUP(Pronostics!$B1562,Setup_MPP!$A:$G,3,FALSE)</f>
        <v>Jujumsrd</v>
      </c>
      <c r="E1562" s="21" t="str">
        <f>VLOOKUP(Pronostics!$B1562,Setup_MPP!$A:$G,2,FALSE)</f>
        <v>Julie Mansard</v>
      </c>
      <c r="F1562" s="21" t="str">
        <f>VLOOKUP($B1562,Setup_MPP!$A:$E,4,FALSE)</f>
        <v>#41DEF0</v>
      </c>
      <c r="G1562" s="21" t="str">
        <f>VLOOKUP($B1562,Setup_MPP!$A:$E,5,FALSE)</f>
        <v>#0BA6B7</v>
      </c>
      <c r="H1562" s="21" t="str">
        <f>IFERROR(IF(AND(A1562&gt;=1,A1562&lt;=104),VLOOKUP($A1562,Location!$A:$J,6,FALSE),IF(A1562=0,"Avant l'ouverture",IF(OR(A1562=105,A1562=106),"Bonus"))),"")</f>
        <v>Tour 3</v>
      </c>
      <c r="I1562" s="21" t="str">
        <f>IF(LEFT(H1562,4)="Tour",VLOOKUP(A1562,Database!$A:$C,3,FALSE),"")</f>
        <v>F</v>
      </c>
      <c r="J1562" s="21" t="str">
        <f>VLOOKUP($A1562,Location!$A:$J,7,FALSE)</f>
        <v>Tunisie</v>
      </c>
      <c r="K1562" s="21" t="str">
        <f>IFERROR(VLOOKUP(J1562,Setup_Team!$B:$C,2,FALSE), "TDB")</f>
        <v>TUN</v>
      </c>
      <c r="L1562" s="21" t="str">
        <f>VLOOKUP($A1562,Location!$A:$J,8,FALSE)</f>
        <v>Pays-Bas</v>
      </c>
      <c r="M1562" s="21" t="str">
        <f>IFERROR(VLOOKUP(L1562,Setup_Team!$B:$C,2,FALSE), "TDB")</f>
        <v>NLD</v>
      </c>
      <c r="N1562" s="21" t="str">
        <f>VLOOKUP($A1562,Location!$A:$J,9,FALSE)</f>
        <v>Arlington, Dallas, Texas</v>
      </c>
      <c r="O1562" s="21" t="str">
        <f>VLOOKUP($A1562,Location!$A:$J,10,FALSE)</f>
        <v>AT&amp;T Stadium</v>
      </c>
      <c r="P1562" s="27">
        <v>0</v>
      </c>
      <c r="Q1562" s="27">
        <v>0</v>
      </c>
      <c r="R1562" s="27" t="str">
        <f t="shared" si="145"/>
        <v>0-0</v>
      </c>
      <c r="S1562" s="21">
        <v>0</v>
      </c>
      <c r="T1562" s="20">
        <f>VLOOKUP($A1562,Database!$A:$Y,10,FALSE)</f>
        <v>131</v>
      </c>
      <c r="U1562" s="20">
        <f>VLOOKUP($A1562,Database!$A:$Y,11,FALSE)</f>
        <v>123</v>
      </c>
      <c r="V1562" s="20">
        <f>VLOOKUP($A1562,Database!$A:$Y,12,FALSE)</f>
        <v>56</v>
      </c>
      <c r="W1562" s="20" t="str">
        <f>VLOOKUP(A1562,Database!A:M,13,FALSE)</f>
        <v>Terminé</v>
      </c>
      <c r="X1562" s="20">
        <f>VLOOKUP($A1562,Database!$A:$Y,20,FALSE)</f>
        <v>1</v>
      </c>
      <c r="Y1562" s="20">
        <f>VLOOKUP($A1562,Database!$A:$Y,21,FALSE)</f>
        <v>3</v>
      </c>
      <c r="Z1562" s="20">
        <f t="shared" si="144"/>
        <v>0</v>
      </c>
      <c r="AA1562" s="20">
        <f t="shared" si="140"/>
        <v>0</v>
      </c>
      <c r="AB1562" s="20">
        <f t="shared" ca="1" si="141"/>
        <v>0</v>
      </c>
      <c r="AC1562" s="20">
        <f t="shared" ca="1" si="142"/>
        <v>0</v>
      </c>
      <c r="AD1562" s="20" t="str">
        <f ca="1">IF(AC1562=0,"",IF(OR(ISBLANK(P1562),ISBLANK(Q1562)),"",IF(ISBLANK(VLOOKUP(A1562,Database!A:AA,22,FALSE)),"",VLOOKUP(A1562,Database!A:AA,22,FALSE))))</f>
        <v/>
      </c>
      <c r="AE1562" s="20">
        <f ca="1">IFERROR(
   IF(
     OR(ISBLANK(P1562),ISBLANK(Q1562)),
     "",
     IF(
       AND(AB1562&lt;&gt;"",OR(W1562="Terminé",W1562="En cours")),
       VLOOKUP(AD1562,Setup_ScoreExactBonus!A:D,4,FALSE),
       0
     )),
  0)</f>
        <v>0</v>
      </c>
      <c r="AF1562" s="21">
        <f t="shared" ca="1" si="143"/>
        <v>0</v>
      </c>
      <c r="AG1562" s="21">
        <f ca="1">SUMIFS(AF$2:AF1562,D$2:D1562,D1562)</f>
        <v>1523</v>
      </c>
    </row>
    <row r="1563" spans="1:33" hidden="1" x14ac:dyDescent="0.35">
      <c r="A1563" s="21">
        <f>IF(ISBLANK(B1563),"",COUNTIF(B$2:B1563,B1563))-1</f>
        <v>57</v>
      </c>
      <c r="B1563" s="27">
        <v>23</v>
      </c>
      <c r="C1563" s="10">
        <f>VLOOKUP($A1563+IF($A1563=0,1,0),Database!$A:$Y,7,FALSE)</f>
        <v>46199.041666666664</v>
      </c>
      <c r="D1563" s="21" t="str">
        <f>VLOOKUP(Pronostics!$B1563,Setup_MPP!$A:$G,3,FALSE)</f>
        <v>DJUDJUPRONO</v>
      </c>
      <c r="E1563" s="21" t="str">
        <f>VLOOKUP(Pronostics!$B1563,Setup_MPP!$A:$G,2,FALSE)</f>
        <v>Juliette</v>
      </c>
      <c r="F1563" s="21" t="str">
        <f>VLOOKUP($B1563,Setup_MPP!$A:$E,4,FALSE)</f>
        <v>#F2A2A2</v>
      </c>
      <c r="G1563" s="21" t="str">
        <f>VLOOKUP($B1563,Setup_MPP!$A:$E,5,FALSE)</f>
        <v>#C25D5D</v>
      </c>
      <c r="H1563" s="21" t="str">
        <f>IFERROR(IF(AND(A1563&gt;=1,A1563&lt;=104),VLOOKUP($A1563,Location!$A:$J,6,FALSE),IF(A1563=0,"Avant l'ouverture",IF(OR(A1563=105,A1563=106),"Bonus"))),"")</f>
        <v>Tour 3</v>
      </c>
      <c r="I1563" s="21" t="str">
        <f>IF(LEFT(H1563,4)="Tour",VLOOKUP(A1563,Database!$A:$C,3,FALSE),"")</f>
        <v>F</v>
      </c>
      <c r="J1563" s="21" t="str">
        <f>VLOOKUP($A1563,Location!$A:$J,7,FALSE)</f>
        <v>Tunisie</v>
      </c>
      <c r="K1563" s="21" t="str">
        <f>IFERROR(VLOOKUP(J1563,Setup_Team!$B:$C,2,FALSE), "TDB")</f>
        <v>TUN</v>
      </c>
      <c r="L1563" s="21" t="str">
        <f>VLOOKUP($A1563,Location!$A:$J,8,FALSE)</f>
        <v>Pays-Bas</v>
      </c>
      <c r="M1563" s="21" t="str">
        <f>IFERROR(VLOOKUP(L1563,Setup_Team!$B:$C,2,FALSE), "TDB")</f>
        <v>NLD</v>
      </c>
      <c r="N1563" s="21" t="str">
        <f>VLOOKUP($A1563,Location!$A:$J,9,FALSE)</f>
        <v>Arlington, Dallas, Texas</v>
      </c>
      <c r="O1563" s="21" t="str">
        <f>VLOOKUP($A1563,Location!$A:$J,10,FALSE)</f>
        <v>AT&amp;T Stadium</v>
      </c>
      <c r="P1563" s="27">
        <v>0</v>
      </c>
      <c r="Q1563" s="27">
        <v>2</v>
      </c>
      <c r="R1563" s="27" t="str">
        <f t="shared" si="145"/>
        <v>0-2</v>
      </c>
      <c r="S1563" s="21">
        <v>0</v>
      </c>
      <c r="T1563" s="20">
        <f>VLOOKUP($A1563,Database!$A:$Y,10,FALSE)</f>
        <v>131</v>
      </c>
      <c r="U1563" s="20">
        <f>VLOOKUP($A1563,Database!$A:$Y,11,FALSE)</f>
        <v>123</v>
      </c>
      <c r="V1563" s="20">
        <f>VLOOKUP($A1563,Database!$A:$Y,12,FALSE)</f>
        <v>56</v>
      </c>
      <c r="W1563" s="20" t="str">
        <f>VLOOKUP(A1563,Database!A:M,13,FALSE)</f>
        <v>Terminé</v>
      </c>
      <c r="X1563" s="20">
        <f>VLOOKUP($A1563,Database!$A:$Y,20,FALSE)</f>
        <v>1</v>
      </c>
      <c r="Y1563" s="20">
        <f>VLOOKUP($A1563,Database!$A:$Y,21,FALSE)</f>
        <v>3</v>
      </c>
      <c r="Z1563" s="20">
        <f t="shared" si="144"/>
        <v>0</v>
      </c>
      <c r="AA1563" s="20">
        <f t="shared" si="140"/>
        <v>1</v>
      </c>
      <c r="AB1563" s="20">
        <f t="shared" ca="1" si="141"/>
        <v>56</v>
      </c>
      <c r="AC1563" s="20">
        <f t="shared" ca="1" si="142"/>
        <v>0</v>
      </c>
      <c r="AD1563" s="20" t="str">
        <f ca="1">IF(AC1563=0,"",IF(OR(ISBLANK(P1563),ISBLANK(Q1563)),"",IF(ISBLANK(VLOOKUP(A1563,Database!A:AA,22,FALSE)),"",VLOOKUP(A1563,Database!A:AA,22,FALSE))))</f>
        <v/>
      </c>
      <c r="AE1563" s="20">
        <f ca="1">IFERROR(
   IF(
     OR(ISBLANK(P1563),ISBLANK(Q1563)),
     "",
     IF(
       AND(AB1563&lt;&gt;"",OR(W1563="Terminé",W1563="En cours")),
       VLOOKUP(AD1563,Setup_ScoreExactBonus!A:D,4,FALSE),
       0
     )),
  0)</f>
        <v>0</v>
      </c>
      <c r="AF1563" s="21">
        <f t="shared" ca="1" si="143"/>
        <v>56</v>
      </c>
      <c r="AG1563" s="21">
        <f ca="1">SUMIFS(AF$2:AF1563,D$2:D1563,D1563)</f>
        <v>1670</v>
      </c>
    </row>
    <row r="1564" spans="1:33" hidden="1" x14ac:dyDescent="0.35">
      <c r="A1564" s="21">
        <f>IF(ISBLANK(B1564),"",COUNTIF(B$2:B1564,B1564))-1</f>
        <v>57</v>
      </c>
      <c r="B1564" s="27">
        <v>24</v>
      </c>
      <c r="C1564" s="10">
        <f>VLOOKUP($A1564+IF($A1564=0,1,0),Database!$A:$Y,7,FALSE)</f>
        <v>46199.041666666664</v>
      </c>
      <c r="D1564" s="21" t="str">
        <f>VLOOKUP(Pronostics!$B1564,Setup_MPP!$A:$G,3,FALSE)</f>
        <v>Samyaaaaaaaaaa</v>
      </c>
      <c r="E1564" s="21" t="str">
        <f>VLOOKUP(Pronostics!$B1564,Setup_MPP!$A:$G,2,FALSE)</f>
        <v>Samya ALAOUI</v>
      </c>
      <c r="F1564" s="21" t="str">
        <f>VLOOKUP($B1564,Setup_MPP!$A:$E,4,FALSE)</f>
        <v>#A2F2C7</v>
      </c>
      <c r="G1564" s="21" t="str">
        <f>VLOOKUP($B1564,Setup_MPP!$A:$E,5,FALSE)</f>
        <v>#5DC18C</v>
      </c>
      <c r="H1564" s="21" t="str">
        <f>IFERROR(IF(AND(A1564&gt;=1,A1564&lt;=104),VLOOKUP($A1564,Location!$A:$J,6,FALSE),IF(A1564=0,"Avant l'ouverture",IF(OR(A1564=105,A1564=106),"Bonus"))),"")</f>
        <v>Tour 3</v>
      </c>
      <c r="I1564" s="21" t="str">
        <f>IF(LEFT(H1564,4)="Tour",VLOOKUP(A1564,Database!$A:$C,3,FALSE),"")</f>
        <v>F</v>
      </c>
      <c r="J1564" s="21" t="str">
        <f>VLOOKUP($A1564,Location!$A:$J,7,FALSE)</f>
        <v>Tunisie</v>
      </c>
      <c r="K1564" s="21" t="str">
        <f>IFERROR(VLOOKUP(J1564,Setup_Team!$B:$C,2,FALSE), "TDB")</f>
        <v>TUN</v>
      </c>
      <c r="L1564" s="21" t="str">
        <f>VLOOKUP($A1564,Location!$A:$J,8,FALSE)</f>
        <v>Pays-Bas</v>
      </c>
      <c r="M1564" s="21" t="str">
        <f>IFERROR(VLOOKUP(L1564,Setup_Team!$B:$C,2,FALSE), "TDB")</f>
        <v>NLD</v>
      </c>
      <c r="N1564" s="21" t="str">
        <f>VLOOKUP($A1564,Location!$A:$J,9,FALSE)</f>
        <v>Arlington, Dallas, Texas</v>
      </c>
      <c r="O1564" s="21" t="str">
        <f>VLOOKUP($A1564,Location!$A:$J,10,FALSE)</f>
        <v>AT&amp;T Stadium</v>
      </c>
      <c r="P1564" s="27">
        <v>0</v>
      </c>
      <c r="Q1564" s="27">
        <v>2</v>
      </c>
      <c r="R1564" s="27" t="str">
        <f t="shared" si="145"/>
        <v>0-2</v>
      </c>
      <c r="S1564" s="21">
        <v>0</v>
      </c>
      <c r="T1564" s="20">
        <f>VLOOKUP($A1564,Database!$A:$Y,10,FALSE)</f>
        <v>131</v>
      </c>
      <c r="U1564" s="20">
        <f>VLOOKUP($A1564,Database!$A:$Y,11,FALSE)</f>
        <v>123</v>
      </c>
      <c r="V1564" s="20">
        <f>VLOOKUP($A1564,Database!$A:$Y,12,FALSE)</f>
        <v>56</v>
      </c>
      <c r="W1564" s="20" t="str">
        <f>VLOOKUP(A1564,Database!A:M,13,FALSE)</f>
        <v>Terminé</v>
      </c>
      <c r="X1564" s="20">
        <f>VLOOKUP($A1564,Database!$A:$Y,20,FALSE)</f>
        <v>1</v>
      </c>
      <c r="Y1564" s="20">
        <f>VLOOKUP($A1564,Database!$A:$Y,21,FALSE)</f>
        <v>3</v>
      </c>
      <c r="Z1564" s="20">
        <f t="shared" si="144"/>
        <v>0</v>
      </c>
      <c r="AA1564" s="20">
        <f t="shared" si="140"/>
        <v>1</v>
      </c>
      <c r="AB1564" s="20">
        <f t="shared" ca="1" si="141"/>
        <v>56</v>
      </c>
      <c r="AC1564" s="20">
        <f t="shared" ca="1" si="142"/>
        <v>0</v>
      </c>
      <c r="AD1564" s="20" t="str">
        <f ca="1">IF(AC1564=0,"",IF(OR(ISBLANK(P1564),ISBLANK(Q1564)),"",IF(ISBLANK(VLOOKUP(A1564,Database!A:AA,22,FALSE)),"",VLOOKUP(A1564,Database!A:AA,22,FALSE))))</f>
        <v/>
      </c>
      <c r="AE1564" s="20">
        <f ca="1">IFERROR(
   IF(
     OR(ISBLANK(P1564),ISBLANK(Q1564)),
     "",
     IF(
       AND(AB1564&lt;&gt;"",OR(W1564="Terminé",W1564="En cours")),
       VLOOKUP(AD1564,Setup_ScoreExactBonus!A:D,4,FALSE),
       0
     )),
  0)</f>
        <v>0</v>
      </c>
      <c r="AF1564" s="21">
        <f t="shared" ca="1" si="143"/>
        <v>56</v>
      </c>
      <c r="AG1564" s="21">
        <f ca="1">SUMIFS(AF$2:AF1564,D$2:D1564,D1564)</f>
        <v>2313</v>
      </c>
    </row>
    <row r="1565" spans="1:33" hidden="1" x14ac:dyDescent="0.35">
      <c r="A1565" s="21">
        <f>IF(ISBLANK(B1565),"",COUNTIF(B$2:B1565,B1565))-1</f>
        <v>57</v>
      </c>
      <c r="B1565" s="27">
        <v>25</v>
      </c>
      <c r="C1565" s="10">
        <f>VLOOKUP($A1565+IF($A1565=0,1,0),Database!$A:$Y,7,FALSE)</f>
        <v>46199.041666666664</v>
      </c>
      <c r="D1565" s="21" t="str">
        <f>VLOOKUP(Pronostics!$B1565,Setup_MPP!$A:$G,3,FALSE)</f>
        <v>leaw0808</v>
      </c>
      <c r="E1565" s="21" t="str">
        <f>VLOOKUP(Pronostics!$B1565,Setup_MPP!$A:$G,2,FALSE)</f>
        <v>Léa WALOCQ</v>
      </c>
      <c r="F1565" s="21" t="str">
        <f>VLOOKUP($B1565,Setup_MPP!$A:$E,4,FALSE)</f>
        <v>#D1B9EB</v>
      </c>
      <c r="G1565" s="21" t="str">
        <f>VLOOKUP($B1565,Setup_MPP!$A:$E,5,FALSE)</f>
        <v>#B58BC7</v>
      </c>
      <c r="H1565" s="21" t="str">
        <f>IFERROR(IF(AND(A1565&gt;=1,A1565&lt;=104),VLOOKUP($A1565,Location!$A:$J,6,FALSE),IF(A1565=0,"Avant l'ouverture",IF(OR(A1565=105,A1565=106),"Bonus"))),"")</f>
        <v>Tour 3</v>
      </c>
      <c r="I1565" s="21" t="str">
        <f>IF(LEFT(H1565,4)="Tour",VLOOKUP(A1565,Database!$A:$C,3,FALSE),"")</f>
        <v>F</v>
      </c>
      <c r="J1565" s="21" t="str">
        <f>VLOOKUP($A1565,Location!$A:$J,7,FALSE)</f>
        <v>Tunisie</v>
      </c>
      <c r="K1565" s="21" t="str">
        <f>IFERROR(VLOOKUP(J1565,Setup_Team!$B:$C,2,FALSE), "TDB")</f>
        <v>TUN</v>
      </c>
      <c r="L1565" s="21" t="str">
        <f>VLOOKUP($A1565,Location!$A:$J,8,FALSE)</f>
        <v>Pays-Bas</v>
      </c>
      <c r="M1565" s="21" t="str">
        <f>IFERROR(VLOOKUP(L1565,Setup_Team!$B:$C,2,FALSE), "TDB")</f>
        <v>NLD</v>
      </c>
      <c r="N1565" s="21" t="str">
        <f>VLOOKUP($A1565,Location!$A:$J,9,FALSE)</f>
        <v>Arlington, Dallas, Texas</v>
      </c>
      <c r="O1565" s="21" t="str">
        <f>VLOOKUP($A1565,Location!$A:$J,10,FALSE)</f>
        <v>AT&amp;T Stadium</v>
      </c>
      <c r="P1565" s="27">
        <v>1</v>
      </c>
      <c r="Q1565" s="27">
        <v>1</v>
      </c>
      <c r="R1565" s="27" t="str">
        <f t="shared" si="145"/>
        <v>1-1</v>
      </c>
      <c r="S1565" s="21">
        <v>0</v>
      </c>
      <c r="T1565" s="20">
        <f>VLOOKUP($A1565,Database!$A:$Y,10,FALSE)</f>
        <v>131</v>
      </c>
      <c r="U1565" s="20">
        <f>VLOOKUP($A1565,Database!$A:$Y,11,FALSE)</f>
        <v>123</v>
      </c>
      <c r="V1565" s="20">
        <f>VLOOKUP($A1565,Database!$A:$Y,12,FALSE)</f>
        <v>56</v>
      </c>
      <c r="W1565" s="20" t="str">
        <f>VLOOKUP(A1565,Database!A:M,13,FALSE)</f>
        <v>Terminé</v>
      </c>
      <c r="X1565" s="20">
        <f>VLOOKUP($A1565,Database!$A:$Y,20,FALSE)</f>
        <v>1</v>
      </c>
      <c r="Y1565" s="20">
        <f>VLOOKUP($A1565,Database!$A:$Y,21,FALSE)</f>
        <v>3</v>
      </c>
      <c r="Z1565" s="20">
        <f t="shared" si="144"/>
        <v>0</v>
      </c>
      <c r="AA1565" s="20">
        <f t="shared" ref="AA1565:AA1628" si="146">IF(OR(ISBLANK(P1565),ISBLANK(Q1565)),"",IF(OR(AND(P1565&gt;Q1565,X1565&gt;Y1565),AND(P1565=Q1565,X1565=Y1565),AND(P1565&lt;Q1565,X1565&lt;Y1565)),1,0))</f>
        <v>0</v>
      </c>
      <c r="AB1565" s="20">
        <f t="shared" ref="AB1565:AB1628" ca="1" si="147">IF(C1565&lt;NOW(),IF(AND(P1565&gt;Q1565,X1565&gt;Y1565),T1565,IF(AND(P1565=Q1565,X1565=Y1565),U1565,IF(AND(P1565&lt;Q1565,X1565&lt;Y1565),V1565,0))),"")</f>
        <v>0</v>
      </c>
      <c r="AC1565" s="20">
        <f t="shared" ref="AC1565:AC1628" ca="1" si="148">IF(AND(P1565=X1565,Q1565=Y1565,NOT(ISBLANK(P1565)),NOT(ISBLANK(Q1565)),NOT(ISBLANK(X1565)),NOT(ISBLANK(AB1565))),1,0)</f>
        <v>0</v>
      </c>
      <c r="AD1565" s="20" t="str">
        <f ca="1">IF(AC1565=0,"",IF(OR(ISBLANK(P1565),ISBLANK(Q1565)),"",IF(ISBLANK(VLOOKUP(A1565,Database!A:AA,22,FALSE)),"",VLOOKUP(A1565,Database!A:AA,22,FALSE))))</f>
        <v/>
      </c>
      <c r="AE1565" s="20">
        <f ca="1">IFERROR(
   IF(
     OR(ISBLANK(P1565),ISBLANK(Q1565)),
     "",
     IF(
       AND(AB1565&lt;&gt;"",OR(W1565="Terminé",W1565="En cours")),
       VLOOKUP(AD1565,Setup_ScoreExactBonus!A:D,4,FALSE),
       0
     )),
  0)</f>
        <v>0</v>
      </c>
      <c r="AF1565" s="21">
        <f t="shared" ref="AF1565:AF1628" ca="1" si="149">IFERROR(IF(OR(ISBLANK(P1565),ISBLANK(Q1565)),0,IF(AB1565&lt;&gt;"", AB1565 + IF(AC1565=1,AE1565, 0), "") * (S1565+1)),"")</f>
        <v>0</v>
      </c>
      <c r="AG1565" s="21">
        <f ca="1">SUMIFS(AF$2:AF1565,D$2:D1565,D1565)</f>
        <v>2048</v>
      </c>
    </row>
    <row r="1566" spans="1:33" hidden="1" x14ac:dyDescent="0.35">
      <c r="A1566" s="21">
        <f>IF(ISBLANK(B1566),"",COUNTIF(B$2:B1566,B1566))-1</f>
        <v>57</v>
      </c>
      <c r="B1566" s="27">
        <v>26</v>
      </c>
      <c r="C1566" s="10">
        <v>46184.875</v>
      </c>
      <c r="D1566" s="21" t="str">
        <f>VLOOKUP(Pronostics!$B1566,Setup_MPP!$A:$G,3,FALSE)</f>
        <v>Mohamad#5GGG1</v>
      </c>
      <c r="E1566" s="21" t="str">
        <f>VLOOKUP(Pronostics!$B1566,Setup_MPP!$A:$G,2,FALSE)</f>
        <v>Mohamad EL KAWAS</v>
      </c>
      <c r="F1566" s="21" t="str">
        <f>VLOOKUP($B1566,Setup_MPP!$A:$E,4,FALSE)</f>
        <v>#EB8787</v>
      </c>
      <c r="G1566" s="21" t="str">
        <f>VLOOKUP($B1566,Setup_MPP!$A:$E,5,FALSE)</f>
        <v>#368E2C</v>
      </c>
      <c r="H1566" s="21" t="str">
        <f>IFERROR(IF(AND(A1566&gt;=1,A1566&lt;=104),VLOOKUP($A1566,Location!$A:$J,6,FALSE),IF(A1566=0,"Avant l'ouverture",IF(OR(A1566=105,A1566=106),"Bonus"))),"")</f>
        <v>Tour 3</v>
      </c>
      <c r="I1566" s="21" t="str">
        <f>IF(LEFT(H1566,4)="Tour",VLOOKUP(A1566,Database!$A:$C,3,FALSE),"")</f>
        <v>F</v>
      </c>
      <c r="J1566" s="21" t="str">
        <f>VLOOKUP($A1566,Location!$A:$J,7,FALSE)</f>
        <v>Tunisie</v>
      </c>
      <c r="K1566" s="21" t="str">
        <f>IFERROR(VLOOKUP(J1566,Setup_Team!$B:$C,2,FALSE), "TDB")</f>
        <v>TUN</v>
      </c>
      <c r="L1566" s="21" t="str">
        <f>VLOOKUP($A1566,Location!$A:$J,8,FALSE)</f>
        <v>Pays-Bas</v>
      </c>
      <c r="M1566" s="21" t="str">
        <f>IFERROR(VLOOKUP(L1566,Setup_Team!$B:$C,2,FALSE), "TDB")</f>
        <v>NLD</v>
      </c>
      <c r="P1566" s="27">
        <v>0</v>
      </c>
      <c r="Q1566" s="27">
        <v>4</v>
      </c>
      <c r="R1566" s="27" t="str">
        <f t="shared" si="145"/>
        <v>0-4</v>
      </c>
      <c r="S1566" s="21">
        <v>0</v>
      </c>
      <c r="T1566" s="20">
        <f>VLOOKUP($A1566,Database!$A:$Y,10,FALSE)</f>
        <v>131</v>
      </c>
      <c r="U1566" s="20">
        <f>VLOOKUP($A1566,Database!$A:$Y,11,FALSE)</f>
        <v>123</v>
      </c>
      <c r="V1566" s="20">
        <f>VLOOKUP($A1566,Database!$A:$Y,12,FALSE)</f>
        <v>56</v>
      </c>
      <c r="W1566" s="20" t="str">
        <f>VLOOKUP(A1566,Database!A:M,13,FALSE)</f>
        <v>Terminé</v>
      </c>
      <c r="X1566" s="20">
        <f>VLOOKUP($A1566,Database!$A:$Y,20,FALSE)</f>
        <v>1</v>
      </c>
      <c r="Y1566" s="20">
        <f>VLOOKUP($A1566,Database!$A:$Y,21,FALSE)</f>
        <v>3</v>
      </c>
      <c r="Z1566" s="20">
        <f t="shared" si="144"/>
        <v>0</v>
      </c>
      <c r="AA1566" s="20">
        <f t="shared" si="146"/>
        <v>1</v>
      </c>
      <c r="AB1566" s="20">
        <f t="shared" ca="1" si="147"/>
        <v>56</v>
      </c>
      <c r="AC1566" s="20">
        <f t="shared" ca="1" si="148"/>
        <v>0</v>
      </c>
      <c r="AD1566" s="20" t="str">
        <f ca="1">IF(AC1566=0,"",IF(OR(ISBLANK(P1566),ISBLANK(Q1566)),"",IF(ISBLANK(VLOOKUP(A1566,Database!A:AA,22,FALSE)),"",VLOOKUP(A1566,Database!A:AA,22,FALSE))))</f>
        <v/>
      </c>
      <c r="AE1566" s="20">
        <f ca="1">IFERROR(
   IF(
     OR(ISBLANK(P1566),ISBLANK(Q1566)),
     "",
     IF(
       AND(AB1566&lt;&gt;"",OR(W1566="Terminé",W1566="En cours")),
       VLOOKUP(AD1566,Setup_ScoreExactBonus!A:D,4,FALSE),
       0
     )),
  0)</f>
        <v>0</v>
      </c>
      <c r="AF1566" s="21">
        <f t="shared" ca="1" si="149"/>
        <v>56</v>
      </c>
      <c r="AG1566" s="21">
        <f ca="1">SUMIFS(AF$2:AF1566,D$2:D1566,D1566)</f>
        <v>1608</v>
      </c>
    </row>
    <row r="1567" spans="1:33" hidden="1" x14ac:dyDescent="0.35">
      <c r="A1567" s="21">
        <f>IF(ISBLANK(B1567),"",COUNTIF(B$2:B1567,B1567))-1</f>
        <v>57</v>
      </c>
      <c r="B1567" s="27">
        <v>27</v>
      </c>
      <c r="C1567" s="10">
        <f>VLOOKUP($A1567+IF($A1567=0,1,0),Database!$A:$Y,7,FALSE)</f>
        <v>46199.041666666664</v>
      </c>
      <c r="D1567" s="21" t="str">
        <f>VLOOKUP(Pronostics!$B1567,Setup_MPP!$A:$G,3,FALSE)</f>
        <v>maryemkappa</v>
      </c>
      <c r="E1567" s="21" t="str">
        <f>VLOOKUP(Pronostics!$B1567,Setup_MPP!$A:$G,2,FALSE)</f>
        <v>Maryem GUIZANI</v>
      </c>
      <c r="F1567" s="21" t="str">
        <f>VLOOKUP($B1567,Setup_MPP!$A:$E,4,FALSE)</f>
        <v>#BCA2F4</v>
      </c>
      <c r="G1567" s="21" t="str">
        <f>VLOOKUP($B1567,Setup_MPP!$A:$E,5,FALSE)</f>
        <v>#6D3DD5</v>
      </c>
      <c r="H1567" s="21" t="str">
        <f>IFERROR(IF(AND(A1567&gt;=1,A1567&lt;=104),VLOOKUP($A1567,Location!$A:$J,6,FALSE),IF(A1567=0,"Avant l'ouverture",IF(OR(A1567=105,A1567=106),"Bonus"))),"")</f>
        <v>Tour 3</v>
      </c>
      <c r="I1567" s="21" t="str">
        <f>IF(LEFT(H1567,4)="Tour",VLOOKUP(A1567,Database!$A:$C,3,FALSE),"")</f>
        <v>F</v>
      </c>
      <c r="J1567" s="21" t="str">
        <f>VLOOKUP($A1567,Location!$A:$J,7,FALSE)</f>
        <v>Tunisie</v>
      </c>
      <c r="K1567" s="21" t="str">
        <f>IFERROR(VLOOKUP(J1567,Setup_Team!$B:$C,2,FALSE), "TDB")</f>
        <v>TUN</v>
      </c>
      <c r="L1567" s="21" t="str">
        <f>VLOOKUP($A1567,Location!$A:$J,8,FALSE)</f>
        <v>Pays-Bas</v>
      </c>
      <c r="M1567" s="21" t="str">
        <f>IFERROR(VLOOKUP(L1567,Setup_Team!$B:$C,2,FALSE), "TDB")</f>
        <v>NLD</v>
      </c>
      <c r="P1567" s="21">
        <v>0</v>
      </c>
      <c r="Q1567" s="21">
        <v>6</v>
      </c>
      <c r="R1567" s="27" t="str">
        <f t="shared" si="145"/>
        <v>0-6</v>
      </c>
      <c r="S1567" s="21">
        <v>0</v>
      </c>
      <c r="T1567" s="20">
        <f>VLOOKUP($A1567,Database!$A:$Y,10,FALSE)</f>
        <v>131</v>
      </c>
      <c r="U1567" s="20">
        <f>VLOOKUP($A1567,Database!$A:$Y,11,FALSE)</f>
        <v>123</v>
      </c>
      <c r="V1567" s="20">
        <f>VLOOKUP($A1567,Database!$A:$Y,12,FALSE)</f>
        <v>56</v>
      </c>
      <c r="W1567" s="20" t="str">
        <f>VLOOKUP(A1567,Database!A:M,13,FALSE)</f>
        <v>Terminé</v>
      </c>
      <c r="X1567" s="20">
        <f>VLOOKUP($A1567,Database!$A:$Y,20,FALSE)</f>
        <v>1</v>
      </c>
      <c r="Y1567" s="20">
        <f>VLOOKUP($A1567,Database!$A:$Y,21,FALSE)</f>
        <v>3</v>
      </c>
      <c r="Z1567" s="20">
        <f t="shared" si="144"/>
        <v>0</v>
      </c>
      <c r="AA1567" s="20">
        <f t="shared" si="146"/>
        <v>1</v>
      </c>
      <c r="AB1567" s="20">
        <f t="shared" ca="1" si="147"/>
        <v>56</v>
      </c>
      <c r="AC1567" s="20">
        <f t="shared" ca="1" si="148"/>
        <v>0</v>
      </c>
      <c r="AD1567" s="20" t="str">
        <f ca="1">IF(AC1567=0,"",IF(OR(ISBLANK(P1567),ISBLANK(Q1567)),"",IF(ISBLANK(VLOOKUP(A1567,Database!A:AA,22,FALSE)),"",VLOOKUP(A1567,Database!A:AA,22,FALSE))))</f>
        <v/>
      </c>
      <c r="AE1567" s="20">
        <f ca="1">IFERROR(
   IF(
     OR(ISBLANK(P1567),ISBLANK(Q1567)),
     "",
     IF(
       AND(AB1567&lt;&gt;"",OR(W1567="Terminé",W1567="En cours")),
       VLOOKUP(AD1567,Setup_ScoreExactBonus!A:D,4,FALSE),
       0
     )),
  0)</f>
        <v>0</v>
      </c>
      <c r="AF1567" s="21">
        <f t="shared" ca="1" si="149"/>
        <v>56</v>
      </c>
      <c r="AG1567" s="21">
        <f ca="1">SUMIFS(AF$2:AF1567,D$2:D1567,D1567)</f>
        <v>1317</v>
      </c>
    </row>
    <row r="1568" spans="1:33" hidden="1" x14ac:dyDescent="0.35">
      <c r="A1568" s="21">
        <f>IF(ISBLANK(B1568),"",COUNTIF(B$2:B1568,B1568))-1</f>
        <v>58</v>
      </c>
      <c r="B1568" s="27">
        <v>1</v>
      </c>
      <c r="C1568" s="10">
        <f>VLOOKUP($A1568+IF($A1568=0,1,0),Database!$A:$Y,7,FALSE)</f>
        <v>46199.041666666664</v>
      </c>
      <c r="D1568" s="21" t="str">
        <f>VLOOKUP(Pronostics!$B1568,Setup_MPP!$A:$G,3,FALSE)</f>
        <v>_Nicolas_LM_</v>
      </c>
      <c r="E1568" s="21" t="str">
        <f>VLOOKUP(Pronostics!$B1568,Setup_MPP!$A:$G,2,FALSE)</f>
        <v>Nicolas LE MOUEL</v>
      </c>
      <c r="F1568" s="21" t="str">
        <f>VLOOKUP($B1568,Setup_MPP!$A:$E,4,FALSE)</f>
        <v>#F7C79D</v>
      </c>
      <c r="G1568" s="21" t="str">
        <f>VLOOKUP($B1568,Setup_MPP!$A:$E,5,FALSE)</f>
        <v>#FFBE85</v>
      </c>
      <c r="H1568" s="21" t="str">
        <f>IFERROR(IF(AND(A1568&gt;=1,A1568&lt;=104),VLOOKUP($A1568,Location!$A:$J,6,FALSE),IF(A1568=0,"Avant l'ouverture",IF(OR(A1568=105,A1568=106),"Bonus"))),"")</f>
        <v>Tour 3</v>
      </c>
      <c r="I1568" s="21" t="str">
        <f>IF(LEFT(H1568,4)="Tour",VLOOKUP(A1568,Database!$A:$C,3,FALSE),"")</f>
        <v>F</v>
      </c>
      <c r="J1568" s="21" t="str">
        <f>VLOOKUP($A1568,Location!$A:$J,7,FALSE)</f>
        <v>Japon</v>
      </c>
      <c r="K1568" s="21" t="str">
        <f>IFERROR(VLOOKUP(J1568,Setup_Team!$B:$C,2,FALSE), "TDB")</f>
        <v>JAP</v>
      </c>
      <c r="L1568" s="21" t="str">
        <f>VLOOKUP($A1568,Location!$A:$J,8,FALSE)</f>
        <v>Suède</v>
      </c>
      <c r="M1568" s="21" t="str">
        <f>IFERROR(VLOOKUP(L1568,Setup_Team!$B:$C,2,FALSE), "TDB")</f>
        <v>SWE</v>
      </c>
      <c r="N1568" s="21" t="str">
        <f>VLOOKUP($A1568,Location!$A:$J,9,FALSE)</f>
        <v>Kansas City, Missouri</v>
      </c>
      <c r="O1568" s="21" t="str">
        <f>VLOOKUP($A1568,Location!$A:$J,10,FALSE)</f>
        <v>Arrowhead Stadium</v>
      </c>
      <c r="P1568" s="27">
        <v>1</v>
      </c>
      <c r="Q1568" s="27">
        <v>1</v>
      </c>
      <c r="R1568" s="27" t="str">
        <f t="shared" si="145"/>
        <v>1-1</v>
      </c>
      <c r="S1568" s="21">
        <v>0</v>
      </c>
      <c r="T1568" s="20">
        <f>VLOOKUP($A1568,Database!$A:$Y,10,FALSE)</f>
        <v>96</v>
      </c>
      <c r="U1568" s="20">
        <f>VLOOKUP($A1568,Database!$A:$Y,11,FALSE)</f>
        <v>108</v>
      </c>
      <c r="V1568" s="20">
        <f>VLOOKUP($A1568,Database!$A:$Y,12,FALSE)</f>
        <v>111</v>
      </c>
      <c r="W1568" s="20" t="str">
        <f>VLOOKUP(A1568,Database!A:M,13,FALSE)</f>
        <v>Terminé</v>
      </c>
      <c r="X1568" s="20">
        <f>VLOOKUP($A1568,Database!$A:$Y,20,FALSE)</f>
        <v>1</v>
      </c>
      <c r="Y1568" s="20">
        <f>VLOOKUP($A1568,Database!$A:$Y,21,FALSE)</f>
        <v>1</v>
      </c>
      <c r="Z1568" s="20">
        <f t="shared" si="144"/>
        <v>0</v>
      </c>
      <c r="AA1568" s="20">
        <f t="shared" si="146"/>
        <v>1</v>
      </c>
      <c r="AB1568" s="20">
        <f t="shared" ca="1" si="147"/>
        <v>108</v>
      </c>
      <c r="AC1568" s="20">
        <f t="shared" ca="1" si="148"/>
        <v>1</v>
      </c>
      <c r="AD1568" s="20" t="str">
        <f ca="1">IF(AC1568=0,"",IF(OR(ISBLANK(P1568),ISBLANK(Q1568)),"",IF(ISBLANK(VLOOKUP(A1568,Database!A:AA,22,FALSE)),"",VLOOKUP(A1568,Database!A:AA,22,FALSE))))</f>
        <v>Exact</v>
      </c>
      <c r="AE1568" s="20">
        <f ca="1">IFERROR(
   IF(
     OR(ISBLANK(P1568),ISBLANK(Q1568)),
     "",
     IF(
       AND(AB1568&lt;&gt;"",OR(W1568="Terminé",W1568="En cours")),
       VLOOKUP(AD1568,Setup_ScoreExactBonus!A:D,4,FALSE),
       0
     )),
  0)</f>
        <v>20</v>
      </c>
      <c r="AF1568" s="21">
        <f t="shared" ca="1" si="149"/>
        <v>128</v>
      </c>
      <c r="AG1568" s="21">
        <f ca="1">SUMIFS(AF$2:AF1568,D$2:D1568,D1568)</f>
        <v>2144</v>
      </c>
    </row>
    <row r="1569" spans="1:33" hidden="1" x14ac:dyDescent="0.35">
      <c r="A1569" s="21">
        <f>IF(ISBLANK(B1569),"",COUNTIF(B$2:B1569,B1569))-1</f>
        <v>58</v>
      </c>
      <c r="B1569" s="27">
        <v>2</v>
      </c>
      <c r="C1569" s="10">
        <f>VLOOKUP($A1569+IF($A1569=0,1,0),Database!$A:$Y,7,FALSE)</f>
        <v>46199.041666666664</v>
      </c>
      <c r="D1569" s="21" t="str">
        <f>VLOOKUP(Pronostics!$B1569,Setup_MPP!$A:$G,3,FALSE)</f>
        <v>leaelaz</v>
      </c>
      <c r="E1569" s="21" t="str">
        <f>VLOOKUP(Pronostics!$B1569,Setup_MPP!$A:$G,2,FALSE)</f>
        <v>Léa EL ASERY</v>
      </c>
      <c r="F1569" s="21" t="str">
        <f>VLOOKUP($B1569,Setup_MPP!$A:$E,4,FALSE)</f>
        <v>#FFBEBE</v>
      </c>
      <c r="G1569" s="21" t="str">
        <f>VLOOKUP($B1569,Setup_MPP!$A:$E,5,FALSE)</f>
        <v>#DF6868</v>
      </c>
      <c r="H1569" s="21" t="str">
        <f>IFERROR(IF(AND(A1569&gt;=1,A1569&lt;=104),VLOOKUP($A1569,Location!$A:$J,6,FALSE),IF(A1569=0,"Avant l'ouverture",IF(OR(A1569=105,A1569=106),"Bonus"))),"")</f>
        <v>Tour 3</v>
      </c>
      <c r="I1569" s="21" t="str">
        <f>IF(LEFT(H1569,4)="Tour",VLOOKUP(A1569,Database!$A:$C,3,FALSE),"")</f>
        <v>F</v>
      </c>
      <c r="J1569" s="21" t="str">
        <f>VLOOKUP($A1569,Location!$A:$J,7,FALSE)</f>
        <v>Japon</v>
      </c>
      <c r="K1569" s="21" t="str">
        <f>IFERROR(VLOOKUP(J1569,Setup_Team!$B:$C,2,FALSE), "TDB")</f>
        <v>JAP</v>
      </c>
      <c r="L1569" s="21" t="str">
        <f>VLOOKUP($A1569,Location!$A:$J,8,FALSE)</f>
        <v>Suède</v>
      </c>
      <c r="M1569" s="21" t="str">
        <f>IFERROR(VLOOKUP(L1569,Setup_Team!$B:$C,2,FALSE), "TDB")</f>
        <v>SWE</v>
      </c>
      <c r="N1569" s="21" t="str">
        <f>VLOOKUP($A1569,Location!$A:$J,9,FALSE)</f>
        <v>Kansas City, Missouri</v>
      </c>
      <c r="O1569" s="21" t="str">
        <f>VLOOKUP($A1569,Location!$A:$J,10,FALSE)</f>
        <v>Arrowhead Stadium</v>
      </c>
      <c r="P1569" s="27">
        <v>3</v>
      </c>
      <c r="Q1569" s="27">
        <v>1</v>
      </c>
      <c r="R1569" s="27" t="str">
        <f t="shared" si="145"/>
        <v>3-1</v>
      </c>
      <c r="S1569" s="21">
        <v>0</v>
      </c>
      <c r="T1569" s="20">
        <f>VLOOKUP($A1569,Database!$A:$Y,10,FALSE)</f>
        <v>96</v>
      </c>
      <c r="U1569" s="20">
        <f>VLOOKUP($A1569,Database!$A:$Y,11,FALSE)</f>
        <v>108</v>
      </c>
      <c r="V1569" s="20">
        <f>VLOOKUP($A1569,Database!$A:$Y,12,FALSE)</f>
        <v>111</v>
      </c>
      <c r="W1569" s="20" t="str">
        <f>VLOOKUP(A1569,Database!A:M,13,FALSE)</f>
        <v>Terminé</v>
      </c>
      <c r="X1569" s="20">
        <f>VLOOKUP($A1569,Database!$A:$Y,20,FALSE)</f>
        <v>1</v>
      </c>
      <c r="Y1569" s="20">
        <f>VLOOKUP($A1569,Database!$A:$Y,21,FALSE)</f>
        <v>1</v>
      </c>
      <c r="Z1569" s="20">
        <f t="shared" si="144"/>
        <v>0</v>
      </c>
      <c r="AA1569" s="20">
        <f t="shared" si="146"/>
        <v>0</v>
      </c>
      <c r="AB1569" s="20">
        <f t="shared" ca="1" si="147"/>
        <v>0</v>
      </c>
      <c r="AC1569" s="20">
        <f t="shared" ca="1" si="148"/>
        <v>0</v>
      </c>
      <c r="AD1569" s="20" t="str">
        <f ca="1">IF(AC1569=0,"",IF(OR(ISBLANK(P1569),ISBLANK(Q1569)),"",IF(ISBLANK(VLOOKUP(A1569,Database!A:AA,22,FALSE)),"",VLOOKUP(A1569,Database!A:AA,22,FALSE))))</f>
        <v/>
      </c>
      <c r="AE1569" s="20">
        <f ca="1">IFERROR(
   IF(
     OR(ISBLANK(P1569),ISBLANK(Q1569)),
     "",
     IF(
       AND(AB1569&lt;&gt;"",OR(W1569="Terminé",W1569="En cours")),
       VLOOKUP(AD1569,Setup_ScoreExactBonus!A:D,4,FALSE),
       0
     )),
  0)</f>
        <v>0</v>
      </c>
      <c r="AF1569" s="21">
        <f t="shared" ca="1" si="149"/>
        <v>0</v>
      </c>
      <c r="AG1569" s="21">
        <f ca="1">SUMIFS(AF$2:AF1569,D$2:D1569,D1569)</f>
        <v>2310</v>
      </c>
    </row>
    <row r="1570" spans="1:33" hidden="1" x14ac:dyDescent="0.35">
      <c r="A1570" s="21">
        <f>IF(ISBLANK(B1570),"",COUNTIF(B$2:B1570,B1570))-1</f>
        <v>58</v>
      </c>
      <c r="B1570" s="27">
        <v>3</v>
      </c>
      <c r="C1570" s="10">
        <f>VLOOKUP($A1570+IF($A1570=0,1,0),Database!$A:$Y,7,FALSE)</f>
        <v>46199.041666666664</v>
      </c>
      <c r="D1570" s="21" t="str">
        <f>VLOOKUP(Pronostics!$B1570,Setup_MPP!$A:$G,3,FALSE)</f>
        <v>PasMetalleux</v>
      </c>
      <c r="E1570" s="21" t="str">
        <f>VLOOKUP(Pronostics!$B1570,Setup_MPP!$A:$G,2,FALSE)</f>
        <v>Elwenn JOUBREL</v>
      </c>
      <c r="F1570" s="21" t="str">
        <f>VLOOKUP($B1570,Setup_MPP!$A:$E,4,FALSE)</f>
        <v>#F5C7FC</v>
      </c>
      <c r="G1570" s="21" t="str">
        <f>VLOOKUP($B1570,Setup_MPP!$A:$E,5,FALSE)</f>
        <v>#C489CF</v>
      </c>
      <c r="H1570" s="21" t="str">
        <f>IFERROR(IF(AND(A1570&gt;=1,A1570&lt;=104),VLOOKUP($A1570,Location!$A:$J,6,FALSE),IF(A1570=0,"Avant l'ouverture",IF(OR(A1570=105,A1570=106),"Bonus"))),"")</f>
        <v>Tour 3</v>
      </c>
      <c r="I1570" s="21" t="str">
        <f>IF(LEFT(H1570,4)="Tour",VLOOKUP(A1570,Database!$A:$C,3,FALSE),"")</f>
        <v>F</v>
      </c>
      <c r="J1570" s="21" t="str">
        <f>VLOOKUP($A1570,Location!$A:$J,7,FALSE)</f>
        <v>Japon</v>
      </c>
      <c r="K1570" s="21" t="str">
        <f>IFERROR(VLOOKUP(J1570,Setup_Team!$B:$C,2,FALSE), "TDB")</f>
        <v>JAP</v>
      </c>
      <c r="L1570" s="21" t="str">
        <f>VLOOKUP($A1570,Location!$A:$J,8,FALSE)</f>
        <v>Suède</v>
      </c>
      <c r="M1570" s="21" t="str">
        <f>IFERROR(VLOOKUP(L1570,Setup_Team!$B:$C,2,FALSE), "TDB")</f>
        <v>SWE</v>
      </c>
      <c r="N1570" s="21" t="str">
        <f>VLOOKUP($A1570,Location!$A:$J,9,FALSE)</f>
        <v>Kansas City, Missouri</v>
      </c>
      <c r="O1570" s="21" t="str">
        <f>VLOOKUP($A1570,Location!$A:$J,10,FALSE)</f>
        <v>Arrowhead Stadium</v>
      </c>
      <c r="P1570" s="27">
        <v>1</v>
      </c>
      <c r="Q1570" s="27">
        <v>1</v>
      </c>
      <c r="R1570" s="27" t="str">
        <f t="shared" si="145"/>
        <v>1-1</v>
      </c>
      <c r="S1570" s="21">
        <v>0</v>
      </c>
      <c r="T1570" s="20">
        <f>VLOOKUP($A1570,Database!$A:$Y,10,FALSE)</f>
        <v>96</v>
      </c>
      <c r="U1570" s="20">
        <f>VLOOKUP($A1570,Database!$A:$Y,11,FALSE)</f>
        <v>108</v>
      </c>
      <c r="V1570" s="20">
        <f>VLOOKUP($A1570,Database!$A:$Y,12,FALSE)</f>
        <v>111</v>
      </c>
      <c r="W1570" s="20" t="str">
        <f>VLOOKUP(A1570,Database!A:M,13,FALSE)</f>
        <v>Terminé</v>
      </c>
      <c r="X1570" s="20">
        <f>VLOOKUP($A1570,Database!$A:$Y,20,FALSE)</f>
        <v>1</v>
      </c>
      <c r="Y1570" s="20">
        <f>VLOOKUP($A1570,Database!$A:$Y,21,FALSE)</f>
        <v>1</v>
      </c>
      <c r="Z1570" s="20">
        <f t="shared" si="144"/>
        <v>0</v>
      </c>
      <c r="AA1570" s="20">
        <f t="shared" si="146"/>
        <v>1</v>
      </c>
      <c r="AB1570" s="20">
        <f t="shared" ca="1" si="147"/>
        <v>108</v>
      </c>
      <c r="AC1570" s="20">
        <f t="shared" ca="1" si="148"/>
        <v>1</v>
      </c>
      <c r="AD1570" s="20" t="str">
        <f ca="1">IF(AC1570=0,"",IF(OR(ISBLANK(P1570),ISBLANK(Q1570)),"",IF(ISBLANK(VLOOKUP(A1570,Database!A:AA,22,FALSE)),"",VLOOKUP(A1570,Database!A:AA,22,FALSE))))</f>
        <v>Exact</v>
      </c>
      <c r="AE1570" s="20">
        <f ca="1">IFERROR(
   IF(
     OR(ISBLANK(P1570),ISBLANK(Q1570)),
     "",
     IF(
       AND(AB1570&lt;&gt;"",OR(W1570="Terminé",W1570="En cours")),
       VLOOKUP(AD1570,Setup_ScoreExactBonus!A:D,4,FALSE),
       0
     )),
  0)</f>
        <v>20</v>
      </c>
      <c r="AF1570" s="21">
        <f t="shared" ca="1" si="149"/>
        <v>128</v>
      </c>
      <c r="AG1570" s="21">
        <f ca="1">SUMIFS(AF$2:AF1570,D$2:D1570,D1570)</f>
        <v>2414</v>
      </c>
    </row>
    <row r="1571" spans="1:33" hidden="1" x14ac:dyDescent="0.35">
      <c r="A1571" s="21">
        <f>IF(ISBLANK(B1571),"",COUNTIF(B$2:B1571,B1571))-1</f>
        <v>58</v>
      </c>
      <c r="B1571" s="27">
        <v>4</v>
      </c>
      <c r="C1571" s="10">
        <f>VLOOKUP($A1571+IF($A1571=0,1,0),Database!$A:$Y,7,FALSE)</f>
        <v>46199.041666666664</v>
      </c>
      <c r="D1571" s="21" t="str">
        <f>VLOOKUP(Pronostics!$B1571,Setup_MPP!$A:$G,3,FALSE)</f>
        <v>Popo444</v>
      </c>
      <c r="E1571" s="21" t="str">
        <f>VLOOKUP(Pronostics!$B1571,Setup_MPP!$A:$G,2,FALSE)</f>
        <v>Pauline OLIVIER</v>
      </c>
      <c r="F1571" s="21" t="str">
        <f>VLOOKUP($B1571,Setup_MPP!$A:$E,4,FALSE)</f>
        <v>#A5EA7F</v>
      </c>
      <c r="G1571" s="21" t="str">
        <f>VLOOKUP($B1571,Setup_MPP!$A:$E,5,FALSE)</f>
        <v>#80C65A</v>
      </c>
      <c r="H1571" s="21" t="str">
        <f>IFERROR(IF(AND(A1571&gt;=1,A1571&lt;=104),VLOOKUP($A1571,Location!$A:$J,6,FALSE),IF(A1571=0,"Avant l'ouverture",IF(OR(A1571=105,A1571=106),"Bonus"))),"")</f>
        <v>Tour 3</v>
      </c>
      <c r="I1571" s="21" t="str">
        <f>IF(LEFT(H1571,4)="Tour",VLOOKUP(A1571,Database!$A:$C,3,FALSE),"")</f>
        <v>F</v>
      </c>
      <c r="J1571" s="21" t="str">
        <f>VLOOKUP($A1571,Location!$A:$J,7,FALSE)</f>
        <v>Japon</v>
      </c>
      <c r="K1571" s="21" t="str">
        <f>IFERROR(VLOOKUP(J1571,Setup_Team!$B:$C,2,FALSE), "TDB")</f>
        <v>JAP</v>
      </c>
      <c r="L1571" s="21" t="str">
        <f>VLOOKUP($A1571,Location!$A:$J,8,FALSE)</f>
        <v>Suède</v>
      </c>
      <c r="M1571" s="21" t="str">
        <f>IFERROR(VLOOKUP(L1571,Setup_Team!$B:$C,2,FALSE), "TDB")</f>
        <v>SWE</v>
      </c>
      <c r="N1571" s="21" t="str">
        <f>VLOOKUP($A1571,Location!$A:$J,9,FALSE)</f>
        <v>Kansas City, Missouri</v>
      </c>
      <c r="O1571" s="21" t="str">
        <f>VLOOKUP($A1571,Location!$A:$J,10,FALSE)</f>
        <v>Arrowhead Stadium</v>
      </c>
      <c r="P1571" s="27">
        <v>1</v>
      </c>
      <c r="Q1571" s="27">
        <v>1</v>
      </c>
      <c r="R1571" s="27" t="str">
        <f t="shared" si="145"/>
        <v>1-1</v>
      </c>
      <c r="S1571" s="21">
        <v>0</v>
      </c>
      <c r="T1571" s="20">
        <f>VLOOKUP($A1571,Database!$A:$Y,10,FALSE)</f>
        <v>96</v>
      </c>
      <c r="U1571" s="20">
        <f>VLOOKUP($A1571,Database!$A:$Y,11,FALSE)</f>
        <v>108</v>
      </c>
      <c r="V1571" s="20">
        <f>VLOOKUP($A1571,Database!$A:$Y,12,FALSE)</f>
        <v>111</v>
      </c>
      <c r="W1571" s="20" t="str">
        <f>VLOOKUP(A1571,Database!A:M,13,FALSE)</f>
        <v>Terminé</v>
      </c>
      <c r="X1571" s="20">
        <f>VLOOKUP($A1571,Database!$A:$Y,20,FALSE)</f>
        <v>1</v>
      </c>
      <c r="Y1571" s="20">
        <f>VLOOKUP($A1571,Database!$A:$Y,21,FALSE)</f>
        <v>1</v>
      </c>
      <c r="Z1571" s="20">
        <f t="shared" si="144"/>
        <v>0</v>
      </c>
      <c r="AA1571" s="20">
        <f t="shared" si="146"/>
        <v>1</v>
      </c>
      <c r="AB1571" s="20">
        <f t="shared" ca="1" si="147"/>
        <v>108</v>
      </c>
      <c r="AC1571" s="20">
        <f t="shared" ca="1" si="148"/>
        <v>1</v>
      </c>
      <c r="AD1571" s="20" t="str">
        <f ca="1">IF(AC1571=0,"",IF(OR(ISBLANK(P1571),ISBLANK(Q1571)),"",IF(ISBLANK(VLOOKUP(A1571,Database!A:AA,22,FALSE)),"",VLOOKUP(A1571,Database!A:AA,22,FALSE))))</f>
        <v>Exact</v>
      </c>
      <c r="AE1571" s="20">
        <f ca="1">IFERROR(
   IF(
     OR(ISBLANK(P1571),ISBLANK(Q1571)),
     "",
     IF(
       AND(AB1571&lt;&gt;"",OR(W1571="Terminé",W1571="En cours")),
       VLOOKUP(AD1571,Setup_ScoreExactBonus!A:D,4,FALSE),
       0
     )),
  0)</f>
        <v>20</v>
      </c>
      <c r="AF1571" s="21">
        <f t="shared" ca="1" si="149"/>
        <v>128</v>
      </c>
      <c r="AG1571" s="21">
        <f ca="1">SUMIFS(AF$2:AF1571,D$2:D1571,D1571)</f>
        <v>2026</v>
      </c>
    </row>
    <row r="1572" spans="1:33" hidden="1" x14ac:dyDescent="0.35">
      <c r="A1572" s="21">
        <f>IF(ISBLANK(B1572),"",COUNTIF(B$2:B1572,B1572))-1</f>
        <v>58</v>
      </c>
      <c r="B1572" s="27">
        <v>5</v>
      </c>
      <c r="C1572" s="10">
        <f>VLOOKUP($A1572+IF($A1572=0,1,0),Database!$A:$Y,7,FALSE)</f>
        <v>46199.041666666664</v>
      </c>
      <c r="D1572" s="21" t="str">
        <f>VLOOKUP(Pronostics!$B1572,Setup_MPP!$A:$G,3,FALSE)</f>
        <v>_Jujul</v>
      </c>
      <c r="E1572" s="21" t="str">
        <f>VLOOKUP(Pronostics!$B1572,Setup_MPP!$A:$G,2,FALSE)</f>
        <v>Julie BOISSIERE</v>
      </c>
      <c r="F1572" s="21" t="str">
        <f>VLOOKUP($B1572,Setup_MPP!$A:$E,4,FALSE)</f>
        <v>#D890FF</v>
      </c>
      <c r="G1572" s="21" t="str">
        <f>VLOOKUP($B1572,Setup_MPP!$A:$E,5,FALSE)</f>
        <v>#B750EF</v>
      </c>
      <c r="H1572" s="21" t="str">
        <f>IFERROR(IF(AND(A1572&gt;=1,A1572&lt;=104),VLOOKUP($A1572,Location!$A:$J,6,FALSE),IF(A1572=0,"Avant l'ouverture",IF(OR(A1572=105,A1572=106),"Bonus"))),"")</f>
        <v>Tour 3</v>
      </c>
      <c r="I1572" s="21" t="str">
        <f>IF(LEFT(H1572,4)="Tour",VLOOKUP(A1572,Database!$A:$C,3,FALSE),"")</f>
        <v>F</v>
      </c>
      <c r="J1572" s="21" t="str">
        <f>VLOOKUP($A1572,Location!$A:$J,7,FALSE)</f>
        <v>Japon</v>
      </c>
      <c r="K1572" s="21" t="str">
        <f>IFERROR(VLOOKUP(J1572,Setup_Team!$B:$C,2,FALSE), "TDB")</f>
        <v>JAP</v>
      </c>
      <c r="L1572" s="21" t="str">
        <f>VLOOKUP($A1572,Location!$A:$J,8,FALSE)</f>
        <v>Suède</v>
      </c>
      <c r="M1572" s="21" t="str">
        <f>IFERROR(VLOOKUP(L1572,Setup_Team!$B:$C,2,FALSE), "TDB")</f>
        <v>SWE</v>
      </c>
      <c r="N1572" s="21" t="str">
        <f>VLOOKUP($A1572,Location!$A:$J,9,FALSE)</f>
        <v>Kansas City, Missouri</v>
      </c>
      <c r="O1572" s="21" t="str">
        <f>VLOOKUP($A1572,Location!$A:$J,10,FALSE)</f>
        <v>Arrowhead Stadium</v>
      </c>
      <c r="P1572" s="27">
        <v>2</v>
      </c>
      <c r="Q1572" s="27">
        <v>0</v>
      </c>
      <c r="R1572" s="27" t="str">
        <f t="shared" si="145"/>
        <v>2-0</v>
      </c>
      <c r="S1572" s="21">
        <v>0</v>
      </c>
      <c r="T1572" s="20">
        <f>VLOOKUP($A1572,Database!$A:$Y,10,FALSE)</f>
        <v>96</v>
      </c>
      <c r="U1572" s="20">
        <f>VLOOKUP($A1572,Database!$A:$Y,11,FALSE)</f>
        <v>108</v>
      </c>
      <c r="V1572" s="20">
        <f>VLOOKUP($A1572,Database!$A:$Y,12,FALSE)</f>
        <v>111</v>
      </c>
      <c r="W1572" s="20" t="str">
        <f>VLOOKUP(A1572,Database!A:M,13,FALSE)</f>
        <v>Terminé</v>
      </c>
      <c r="X1572" s="20">
        <f>VLOOKUP($A1572,Database!$A:$Y,20,FALSE)</f>
        <v>1</v>
      </c>
      <c r="Y1572" s="20">
        <f>VLOOKUP($A1572,Database!$A:$Y,21,FALSE)</f>
        <v>1</v>
      </c>
      <c r="Z1572" s="20">
        <f t="shared" si="144"/>
        <v>0</v>
      </c>
      <c r="AA1572" s="20">
        <f t="shared" si="146"/>
        <v>0</v>
      </c>
      <c r="AB1572" s="20">
        <f t="shared" ca="1" si="147"/>
        <v>0</v>
      </c>
      <c r="AC1572" s="20">
        <f t="shared" ca="1" si="148"/>
        <v>0</v>
      </c>
      <c r="AD1572" s="20" t="str">
        <f ca="1">IF(AC1572=0,"",IF(OR(ISBLANK(P1572),ISBLANK(Q1572)),"",IF(ISBLANK(VLOOKUP(A1572,Database!A:AA,22,FALSE)),"",VLOOKUP(A1572,Database!A:AA,22,FALSE))))</f>
        <v/>
      </c>
      <c r="AE1572" s="20">
        <f ca="1">IFERROR(
   IF(
     OR(ISBLANK(P1572),ISBLANK(Q1572)),
     "",
     IF(
       AND(AB1572&lt;&gt;"",OR(W1572="Terminé",W1572="En cours")),
       VLOOKUP(AD1572,Setup_ScoreExactBonus!A:D,4,FALSE),
       0
     )),
  0)</f>
        <v>0</v>
      </c>
      <c r="AF1572" s="21">
        <f t="shared" ca="1" si="149"/>
        <v>0</v>
      </c>
      <c r="AG1572" s="21">
        <f ca="1">SUMIFS(AF$2:AF1572,D$2:D1572,D1572)</f>
        <v>1531</v>
      </c>
    </row>
    <row r="1573" spans="1:33" hidden="1" x14ac:dyDescent="0.35">
      <c r="A1573" s="21">
        <f>IF(ISBLANK(B1573),"",COUNTIF(B$2:B1573,B1573))-1</f>
        <v>58</v>
      </c>
      <c r="B1573" s="27">
        <v>6</v>
      </c>
      <c r="C1573" s="10">
        <f>VLOOKUP($A1573+IF($A1573=0,1,0),Database!$A:$Y,7,FALSE)</f>
        <v>46199.041666666664</v>
      </c>
      <c r="D1573" s="21" t="str">
        <f>VLOOKUP(Pronostics!$B1573,Setup_MPP!$A:$G,3,FALSE)</f>
        <v>Julay</v>
      </c>
      <c r="E1573" s="21" t="str">
        <f>VLOOKUP(Pronostics!$B1573,Setup_MPP!$A:$G,2,FALSE)</f>
        <v>Julie BOUCHARD</v>
      </c>
      <c r="F1573" s="21" t="str">
        <f>VLOOKUP($B1573,Setup_MPP!$A:$E,4,FALSE)</f>
        <v>#A6F7B1</v>
      </c>
      <c r="G1573" s="21" t="str">
        <f>VLOOKUP($B1573,Setup_MPP!$A:$E,5,FALSE)</f>
        <v>#6EC179</v>
      </c>
      <c r="H1573" s="21" t="str">
        <f>IFERROR(IF(AND(A1573&gt;=1,A1573&lt;=104),VLOOKUP($A1573,Location!$A:$J,6,FALSE),IF(A1573=0,"Avant l'ouverture",IF(OR(A1573=105,A1573=106),"Bonus"))),"")</f>
        <v>Tour 3</v>
      </c>
      <c r="I1573" s="21" t="str">
        <f>IF(LEFT(H1573,4)="Tour",VLOOKUP(A1573,Database!$A:$C,3,FALSE),"")</f>
        <v>F</v>
      </c>
      <c r="J1573" s="21" t="str">
        <f>VLOOKUP($A1573,Location!$A:$J,7,FALSE)</f>
        <v>Japon</v>
      </c>
      <c r="K1573" s="21" t="str">
        <f>IFERROR(VLOOKUP(J1573,Setup_Team!$B:$C,2,FALSE), "TDB")</f>
        <v>JAP</v>
      </c>
      <c r="L1573" s="21" t="str">
        <f>VLOOKUP($A1573,Location!$A:$J,8,FALSE)</f>
        <v>Suède</v>
      </c>
      <c r="M1573" s="21" t="str">
        <f>IFERROR(VLOOKUP(L1573,Setup_Team!$B:$C,2,FALSE), "TDB")</f>
        <v>SWE</v>
      </c>
      <c r="N1573" s="21" t="str">
        <f>VLOOKUP($A1573,Location!$A:$J,9,FALSE)</f>
        <v>Kansas City, Missouri</v>
      </c>
      <c r="O1573" s="21" t="str">
        <f>VLOOKUP($A1573,Location!$A:$J,10,FALSE)</f>
        <v>Arrowhead Stadium</v>
      </c>
      <c r="P1573" s="27">
        <v>2</v>
      </c>
      <c r="Q1573" s="27">
        <v>1</v>
      </c>
      <c r="R1573" s="27" t="str">
        <f t="shared" si="145"/>
        <v>2-1</v>
      </c>
      <c r="S1573" s="21">
        <v>0</v>
      </c>
      <c r="T1573" s="20">
        <f>VLOOKUP($A1573,Database!$A:$Y,10,FALSE)</f>
        <v>96</v>
      </c>
      <c r="U1573" s="20">
        <f>VLOOKUP($A1573,Database!$A:$Y,11,FALSE)</f>
        <v>108</v>
      </c>
      <c r="V1573" s="20">
        <f>VLOOKUP($A1573,Database!$A:$Y,12,FALSE)</f>
        <v>111</v>
      </c>
      <c r="W1573" s="20" t="str">
        <f>VLOOKUP(A1573,Database!A:M,13,FALSE)</f>
        <v>Terminé</v>
      </c>
      <c r="X1573" s="20">
        <f>VLOOKUP($A1573,Database!$A:$Y,20,FALSE)</f>
        <v>1</v>
      </c>
      <c r="Y1573" s="20">
        <f>VLOOKUP($A1573,Database!$A:$Y,21,FALSE)</f>
        <v>1</v>
      </c>
      <c r="Z1573" s="20">
        <f t="shared" si="144"/>
        <v>0</v>
      </c>
      <c r="AA1573" s="20">
        <f t="shared" si="146"/>
        <v>0</v>
      </c>
      <c r="AB1573" s="20">
        <f t="shared" ca="1" si="147"/>
        <v>0</v>
      </c>
      <c r="AC1573" s="20">
        <f t="shared" ca="1" si="148"/>
        <v>0</v>
      </c>
      <c r="AD1573" s="20" t="str">
        <f ca="1">IF(AC1573=0,"",IF(OR(ISBLANK(P1573),ISBLANK(Q1573)),"",IF(ISBLANK(VLOOKUP(A1573,Database!A:AA,22,FALSE)),"",VLOOKUP(A1573,Database!A:AA,22,FALSE))))</f>
        <v/>
      </c>
      <c r="AE1573" s="20">
        <f ca="1">IFERROR(
   IF(
     OR(ISBLANK(P1573),ISBLANK(Q1573)),
     "",
     IF(
       AND(AB1573&lt;&gt;"",OR(W1573="Terminé",W1573="En cours")),
       VLOOKUP(AD1573,Setup_ScoreExactBonus!A:D,4,FALSE),
       0
     )),
  0)</f>
        <v>0</v>
      </c>
      <c r="AF1573" s="21">
        <f t="shared" ca="1" si="149"/>
        <v>0</v>
      </c>
      <c r="AG1573" s="21">
        <f ca="1">SUMIFS(AF$2:AF1573,D$2:D1573,D1573)</f>
        <v>2251</v>
      </c>
    </row>
    <row r="1574" spans="1:33" hidden="1" x14ac:dyDescent="0.35">
      <c r="A1574" s="21">
        <f>IF(ISBLANK(B1574),"",COUNTIF(B$2:B1574,B1574))-1</f>
        <v>58</v>
      </c>
      <c r="B1574" s="27">
        <v>7</v>
      </c>
      <c r="C1574" s="10">
        <f>VLOOKUP($A1574+IF($A1574=0,1,0),Database!$A:$Y,7,FALSE)</f>
        <v>46199.041666666664</v>
      </c>
      <c r="D1574" s="21" t="str">
        <f>VLOOKUP(Pronostics!$B1574,Setup_MPP!$A:$G,3,FALSE)</f>
        <v>__Vince__</v>
      </c>
      <c r="E1574" s="21" t="str">
        <f>VLOOKUP(Pronostics!$B1574,Setup_MPP!$A:$G,2,FALSE)</f>
        <v>Vincent FRAYSSE</v>
      </c>
      <c r="F1574" s="21" t="str">
        <f>VLOOKUP($B1574,Setup_MPP!$A:$E,4,FALSE)</f>
        <v>#B2EAE8</v>
      </c>
      <c r="G1574" s="21" t="str">
        <f>VLOOKUP($B1574,Setup_MPP!$A:$E,5,FALSE)</f>
        <v>#6CB4B1</v>
      </c>
      <c r="H1574" s="21" t="str">
        <f>IFERROR(IF(AND(A1574&gt;=1,A1574&lt;=104),VLOOKUP($A1574,Location!$A:$J,6,FALSE),IF(A1574=0,"Avant l'ouverture",IF(OR(A1574=105,A1574=106),"Bonus"))),"")</f>
        <v>Tour 3</v>
      </c>
      <c r="I1574" s="21" t="str">
        <f>IF(LEFT(H1574,4)="Tour",VLOOKUP(A1574,Database!$A:$C,3,FALSE),"")</f>
        <v>F</v>
      </c>
      <c r="J1574" s="21" t="str">
        <f>VLOOKUP($A1574,Location!$A:$J,7,FALSE)</f>
        <v>Japon</v>
      </c>
      <c r="K1574" s="21" t="str">
        <f>IFERROR(VLOOKUP(J1574,Setup_Team!$B:$C,2,FALSE), "TDB")</f>
        <v>JAP</v>
      </c>
      <c r="L1574" s="21" t="str">
        <f>VLOOKUP($A1574,Location!$A:$J,8,FALSE)</f>
        <v>Suède</v>
      </c>
      <c r="M1574" s="21" t="str">
        <f>IFERROR(VLOOKUP(L1574,Setup_Team!$B:$C,2,FALSE), "TDB")</f>
        <v>SWE</v>
      </c>
      <c r="N1574" s="21" t="str">
        <f>VLOOKUP($A1574,Location!$A:$J,9,FALSE)</f>
        <v>Kansas City, Missouri</v>
      </c>
      <c r="O1574" s="21" t="str">
        <f>VLOOKUP($A1574,Location!$A:$J,10,FALSE)</f>
        <v>Arrowhead Stadium</v>
      </c>
      <c r="P1574" s="27">
        <v>1</v>
      </c>
      <c r="Q1574" s="27">
        <v>1</v>
      </c>
      <c r="R1574" s="27" t="str">
        <f t="shared" si="145"/>
        <v>1-1</v>
      </c>
      <c r="S1574" s="21">
        <v>0</v>
      </c>
      <c r="T1574" s="20">
        <f>VLOOKUP($A1574,Database!$A:$Y,10,FALSE)</f>
        <v>96</v>
      </c>
      <c r="U1574" s="20">
        <f>VLOOKUP($A1574,Database!$A:$Y,11,FALSE)</f>
        <v>108</v>
      </c>
      <c r="V1574" s="20">
        <f>VLOOKUP($A1574,Database!$A:$Y,12,FALSE)</f>
        <v>111</v>
      </c>
      <c r="W1574" s="20" t="str">
        <f>VLOOKUP(A1574,Database!A:M,13,FALSE)</f>
        <v>Terminé</v>
      </c>
      <c r="X1574" s="20">
        <f>VLOOKUP($A1574,Database!$A:$Y,20,FALSE)</f>
        <v>1</v>
      </c>
      <c r="Y1574" s="20">
        <f>VLOOKUP($A1574,Database!$A:$Y,21,FALSE)</f>
        <v>1</v>
      </c>
      <c r="Z1574" s="20">
        <f t="shared" si="144"/>
        <v>0</v>
      </c>
      <c r="AA1574" s="20">
        <f t="shared" si="146"/>
        <v>1</v>
      </c>
      <c r="AB1574" s="20">
        <f t="shared" ca="1" si="147"/>
        <v>108</v>
      </c>
      <c r="AC1574" s="20">
        <f t="shared" ca="1" si="148"/>
        <v>1</v>
      </c>
      <c r="AD1574" s="20" t="str">
        <f ca="1">IF(AC1574=0,"",IF(OR(ISBLANK(P1574),ISBLANK(Q1574)),"",IF(ISBLANK(VLOOKUP(A1574,Database!A:AA,22,FALSE)),"",VLOOKUP(A1574,Database!A:AA,22,FALSE))))</f>
        <v>Exact</v>
      </c>
      <c r="AE1574" s="20">
        <f ca="1">IFERROR(
   IF(
     OR(ISBLANK(P1574),ISBLANK(Q1574)),
     "",
     IF(
       AND(AB1574&lt;&gt;"",OR(W1574="Terminé",W1574="En cours")),
       VLOOKUP(AD1574,Setup_ScoreExactBonus!A:D,4,FALSE),
       0
     )),
  0)</f>
        <v>20</v>
      </c>
      <c r="AF1574" s="21">
        <f t="shared" ca="1" si="149"/>
        <v>128</v>
      </c>
      <c r="AG1574" s="21">
        <f ca="1">SUMIFS(AF$2:AF1574,D$2:D1574,D1574)</f>
        <v>1366</v>
      </c>
    </row>
    <row r="1575" spans="1:33" hidden="1" x14ac:dyDescent="0.35">
      <c r="A1575" s="21">
        <f>IF(ISBLANK(B1575),"",COUNTIF(B$2:B1575,B1575))-1</f>
        <v>58</v>
      </c>
      <c r="B1575" s="27">
        <v>8</v>
      </c>
      <c r="C1575" s="10">
        <f>VLOOKUP($A1575+IF($A1575=0,1,0),Database!$A:$Y,7,FALSE)</f>
        <v>46199.041666666664</v>
      </c>
      <c r="D1575" s="21" t="str">
        <f>VLOOKUP(Pronostics!$B1575,Setup_MPP!$A:$G,3,FALSE)</f>
        <v>Louuiiis</v>
      </c>
      <c r="E1575" s="21" t="str">
        <f>VLOOKUP(Pronostics!$B1575,Setup_MPP!$A:$G,2,FALSE)</f>
        <v>Louis HARLE</v>
      </c>
      <c r="F1575" s="21" t="str">
        <f>VLOOKUP($B1575,Setup_MPP!$A:$E,4,FALSE)</f>
        <v>#EEF7B1</v>
      </c>
      <c r="G1575" s="21" t="str">
        <f>VLOOKUP($B1575,Setup_MPP!$A:$E,5,FALSE)</f>
        <v>#C1CB7D</v>
      </c>
      <c r="H1575" s="21" t="str">
        <f>IFERROR(IF(AND(A1575&gt;=1,A1575&lt;=104),VLOOKUP($A1575,Location!$A:$J,6,FALSE),IF(A1575=0,"Avant l'ouverture",IF(OR(A1575=105,A1575=106),"Bonus"))),"")</f>
        <v>Tour 3</v>
      </c>
      <c r="I1575" s="21" t="str">
        <f>IF(LEFT(H1575,4)="Tour",VLOOKUP(A1575,Database!$A:$C,3,FALSE),"")</f>
        <v>F</v>
      </c>
      <c r="J1575" s="21" t="str">
        <f>VLOOKUP($A1575,Location!$A:$J,7,FALSE)</f>
        <v>Japon</v>
      </c>
      <c r="K1575" s="21" t="str">
        <f>IFERROR(VLOOKUP(J1575,Setup_Team!$B:$C,2,FALSE), "TDB")</f>
        <v>JAP</v>
      </c>
      <c r="L1575" s="21" t="str">
        <f>VLOOKUP($A1575,Location!$A:$J,8,FALSE)</f>
        <v>Suède</v>
      </c>
      <c r="M1575" s="21" t="str">
        <f>IFERROR(VLOOKUP(L1575,Setup_Team!$B:$C,2,FALSE), "TDB")</f>
        <v>SWE</v>
      </c>
      <c r="N1575" s="21" t="str">
        <f>VLOOKUP($A1575,Location!$A:$J,9,FALSE)</f>
        <v>Kansas City, Missouri</v>
      </c>
      <c r="O1575" s="21" t="str">
        <f>VLOOKUP($A1575,Location!$A:$J,10,FALSE)</f>
        <v>Arrowhead Stadium</v>
      </c>
      <c r="P1575" s="27">
        <v>1</v>
      </c>
      <c r="Q1575" s="27">
        <v>1</v>
      </c>
      <c r="R1575" s="27" t="str">
        <f t="shared" si="145"/>
        <v>1-1</v>
      </c>
      <c r="S1575" s="21">
        <v>0</v>
      </c>
      <c r="T1575" s="20">
        <f>VLOOKUP($A1575,Database!$A:$Y,10,FALSE)</f>
        <v>96</v>
      </c>
      <c r="U1575" s="20">
        <f>VLOOKUP($A1575,Database!$A:$Y,11,FALSE)</f>
        <v>108</v>
      </c>
      <c r="V1575" s="20">
        <f>VLOOKUP($A1575,Database!$A:$Y,12,FALSE)</f>
        <v>111</v>
      </c>
      <c r="W1575" s="20" t="str">
        <f>VLOOKUP(A1575,Database!A:M,13,FALSE)</f>
        <v>Terminé</v>
      </c>
      <c r="X1575" s="20">
        <f>VLOOKUP($A1575,Database!$A:$Y,20,FALSE)</f>
        <v>1</v>
      </c>
      <c r="Y1575" s="20">
        <f>VLOOKUP($A1575,Database!$A:$Y,21,FALSE)</f>
        <v>1</v>
      </c>
      <c r="Z1575" s="20">
        <f t="shared" si="144"/>
        <v>0</v>
      </c>
      <c r="AA1575" s="20">
        <f t="shared" si="146"/>
        <v>1</v>
      </c>
      <c r="AB1575" s="20">
        <f t="shared" ca="1" si="147"/>
        <v>108</v>
      </c>
      <c r="AC1575" s="20">
        <f t="shared" ca="1" si="148"/>
        <v>1</v>
      </c>
      <c r="AD1575" s="20" t="str">
        <f ca="1">IF(AC1575=0,"",IF(OR(ISBLANK(P1575),ISBLANK(Q1575)),"",IF(ISBLANK(VLOOKUP(A1575,Database!A:AA,22,FALSE)),"",VLOOKUP(A1575,Database!A:AA,22,FALSE))))</f>
        <v>Exact</v>
      </c>
      <c r="AE1575" s="20">
        <f ca="1">IFERROR(
   IF(
     OR(ISBLANK(P1575),ISBLANK(Q1575)),
     "",
     IF(
       AND(AB1575&lt;&gt;"",OR(W1575="Terminé",W1575="En cours")),
       VLOOKUP(AD1575,Setup_ScoreExactBonus!A:D,4,FALSE),
       0
     )),
  0)</f>
        <v>20</v>
      </c>
      <c r="AF1575" s="21">
        <f t="shared" ca="1" si="149"/>
        <v>128</v>
      </c>
      <c r="AG1575" s="21">
        <f ca="1">SUMIFS(AF$2:AF1575,D$2:D1575,D1575)</f>
        <v>2028</v>
      </c>
    </row>
    <row r="1576" spans="1:33" x14ac:dyDescent="0.35">
      <c r="A1576" s="21">
        <f>IF(ISBLANK(B1576),"",COUNTIF(B$2:B1576,B1576))-1</f>
        <v>58</v>
      </c>
      <c r="B1576" s="27">
        <v>9</v>
      </c>
      <c r="C1576" s="10">
        <f>VLOOKUP($A1576+IF($A1576=0,1,0),Database!$A:$Y,7,FALSE)</f>
        <v>46199.041666666664</v>
      </c>
      <c r="D1576" s="21" t="str">
        <f>VLOOKUP(Pronostics!$B1576,Setup_MPP!$A:$G,3,FALSE)</f>
        <v>Aurelien_dpq</v>
      </c>
      <c r="E1576" s="21" t="str">
        <f>VLOOKUP(Pronostics!$B1576,Setup_MPP!$A:$G,2,FALSE)</f>
        <v>Aurélien DE POULPIQUET</v>
      </c>
      <c r="F1576" s="21" t="str">
        <f>VLOOKUP($B1576,Setup_MPP!$A:$E,4,FALSE)</f>
        <v>#F4EA9D</v>
      </c>
      <c r="G1576" s="21" t="str">
        <f>VLOOKUP($B1576,Setup_MPP!$A:$E,5,FALSE)</f>
        <v>#D2C458</v>
      </c>
      <c r="H1576" s="21" t="str">
        <f>IFERROR(IF(AND(A1576&gt;=1,A1576&lt;=104),VLOOKUP($A1576,Location!$A:$J,6,FALSE),IF(A1576=0,"Avant l'ouverture",IF(OR(A1576=105,A1576=106),"Bonus"))),"")</f>
        <v>Tour 3</v>
      </c>
      <c r="I1576" s="21" t="str">
        <f>IF(LEFT(H1576,4)="Tour",VLOOKUP(A1576,Database!$A:$C,3,FALSE),"")</f>
        <v>F</v>
      </c>
      <c r="J1576" s="21" t="str">
        <f>VLOOKUP($A1576,Location!$A:$J,7,FALSE)</f>
        <v>Japon</v>
      </c>
      <c r="K1576" s="21" t="str">
        <f>IFERROR(VLOOKUP(J1576,Setup_Team!$B:$C,2,FALSE), "TDB")</f>
        <v>JAP</v>
      </c>
      <c r="L1576" s="21" t="str">
        <f>VLOOKUP($A1576,Location!$A:$J,8,FALSE)</f>
        <v>Suède</v>
      </c>
      <c r="M1576" s="21" t="str">
        <f>IFERROR(VLOOKUP(L1576,Setup_Team!$B:$C,2,FALSE), "TDB")</f>
        <v>SWE</v>
      </c>
      <c r="N1576" s="21" t="str">
        <f>VLOOKUP($A1576,Location!$A:$J,9,FALSE)</f>
        <v>Kansas City, Missouri</v>
      </c>
      <c r="O1576" s="21" t="str">
        <f>VLOOKUP($A1576,Location!$A:$J,10,FALSE)</f>
        <v>Arrowhead Stadium</v>
      </c>
      <c r="P1576" s="27">
        <v>2</v>
      </c>
      <c r="Q1576" s="27">
        <v>1</v>
      </c>
      <c r="R1576" s="27" t="str">
        <f t="shared" si="145"/>
        <v>2-1</v>
      </c>
      <c r="S1576" s="21">
        <v>0</v>
      </c>
      <c r="T1576" s="20">
        <f>VLOOKUP($A1576,Database!$A:$Y,10,FALSE)</f>
        <v>96</v>
      </c>
      <c r="U1576" s="20">
        <f>VLOOKUP($A1576,Database!$A:$Y,11,FALSE)</f>
        <v>108</v>
      </c>
      <c r="V1576" s="20">
        <f>VLOOKUP($A1576,Database!$A:$Y,12,FALSE)</f>
        <v>111</v>
      </c>
      <c r="W1576" s="20" t="str">
        <f>VLOOKUP(A1576,Database!A:M,13,FALSE)</f>
        <v>Terminé</v>
      </c>
      <c r="X1576" s="20">
        <f>VLOOKUP($A1576,Database!$A:$Y,20,FALSE)</f>
        <v>1</v>
      </c>
      <c r="Y1576" s="20">
        <f>VLOOKUP($A1576,Database!$A:$Y,21,FALSE)</f>
        <v>1</v>
      </c>
      <c r="Z1576" s="20">
        <f t="shared" si="144"/>
        <v>0</v>
      </c>
      <c r="AA1576" s="20">
        <f t="shared" si="146"/>
        <v>0</v>
      </c>
      <c r="AB1576" s="20">
        <f t="shared" ca="1" si="147"/>
        <v>0</v>
      </c>
      <c r="AC1576" s="20">
        <f t="shared" ca="1" si="148"/>
        <v>0</v>
      </c>
      <c r="AD1576" s="20" t="str">
        <f ca="1">IF(AC1576=0,"",IF(OR(ISBLANK(P1576),ISBLANK(Q1576)),"",IF(ISBLANK(VLOOKUP(A1576,Database!A:AA,22,FALSE)),"",VLOOKUP(A1576,Database!A:AA,22,FALSE))))</f>
        <v/>
      </c>
      <c r="AE1576" s="20">
        <f ca="1">IFERROR(
   IF(
     OR(ISBLANK(P1576),ISBLANK(Q1576)),
     "",
     IF(
       AND(AB1576&lt;&gt;"",OR(W1576="Terminé",W1576="En cours")),
       VLOOKUP(AD1576,Setup_ScoreExactBonus!A:D,4,FALSE),
       0
     )),
  0)</f>
        <v>0</v>
      </c>
      <c r="AF1576" s="21">
        <f t="shared" ca="1" si="149"/>
        <v>0</v>
      </c>
      <c r="AG1576" s="21">
        <f ca="1">SUMIFS(AF$2:AF1576,D$2:D1576,D1576)</f>
        <v>2216</v>
      </c>
    </row>
    <row r="1577" spans="1:33" hidden="1" x14ac:dyDescent="0.35">
      <c r="A1577" s="21">
        <f>IF(ISBLANK(B1577),"",COUNTIF(B$2:B1577,B1577))-1</f>
        <v>58</v>
      </c>
      <c r="B1577" s="27">
        <v>10</v>
      </c>
      <c r="C1577" s="10">
        <f>VLOOKUP($A1577+IF($A1577=0,1,0),Database!$A:$Y,7,FALSE)</f>
        <v>46199.041666666664</v>
      </c>
      <c r="D1577" s="21" t="str">
        <f>VLOOKUP(Pronostics!$B1577,Setup_MPP!$A:$G,3,FALSE)</f>
        <v>RandomPaul</v>
      </c>
      <c r="E1577" s="21" t="str">
        <f>VLOOKUP(Pronostics!$B1577,Setup_MPP!$A:$G,2,FALSE)</f>
        <v>Paul MONTESINOS</v>
      </c>
      <c r="F1577" s="21" t="str">
        <f>VLOOKUP($B1577,Setup_MPP!$A:$E,4,FALSE)</f>
        <v>#C4B0FF</v>
      </c>
      <c r="G1577" s="21" t="str">
        <f>VLOOKUP($B1577,Setup_MPP!$A:$E,5,FALSE)</f>
        <v>#7F66C8</v>
      </c>
      <c r="H1577" s="21" t="str">
        <f>IFERROR(IF(AND(A1577&gt;=1,A1577&lt;=104),VLOOKUP($A1577,Location!$A:$J,6,FALSE),IF(A1577=0,"Avant l'ouverture",IF(OR(A1577=105,A1577=106),"Bonus"))),"")</f>
        <v>Tour 3</v>
      </c>
      <c r="I1577" s="21" t="str">
        <f>IF(LEFT(H1577,4)="Tour",VLOOKUP(A1577,Database!$A:$C,3,FALSE),"")</f>
        <v>F</v>
      </c>
      <c r="J1577" s="21" t="str">
        <f>VLOOKUP($A1577,Location!$A:$J,7,FALSE)</f>
        <v>Japon</v>
      </c>
      <c r="K1577" s="21" t="str">
        <f>IFERROR(VLOOKUP(J1577,Setup_Team!$B:$C,2,FALSE), "TDB")</f>
        <v>JAP</v>
      </c>
      <c r="L1577" s="21" t="str">
        <f>VLOOKUP($A1577,Location!$A:$J,8,FALSE)</f>
        <v>Suède</v>
      </c>
      <c r="M1577" s="21" t="str">
        <f>IFERROR(VLOOKUP(L1577,Setup_Team!$B:$C,2,FALSE), "TDB")</f>
        <v>SWE</v>
      </c>
      <c r="N1577" s="21" t="str">
        <f>VLOOKUP($A1577,Location!$A:$J,9,FALSE)</f>
        <v>Kansas City, Missouri</v>
      </c>
      <c r="O1577" s="21" t="str">
        <f>VLOOKUP($A1577,Location!$A:$J,10,FALSE)</f>
        <v>Arrowhead Stadium</v>
      </c>
      <c r="P1577" s="27">
        <v>2</v>
      </c>
      <c r="Q1577" s="27">
        <v>0</v>
      </c>
      <c r="R1577" s="27" t="str">
        <f t="shared" si="145"/>
        <v>2-0</v>
      </c>
      <c r="S1577" s="21">
        <v>0</v>
      </c>
      <c r="T1577" s="20">
        <f>VLOOKUP($A1577,Database!$A:$Y,10,FALSE)</f>
        <v>96</v>
      </c>
      <c r="U1577" s="20">
        <f>VLOOKUP($A1577,Database!$A:$Y,11,FALSE)</f>
        <v>108</v>
      </c>
      <c r="V1577" s="20">
        <f>VLOOKUP($A1577,Database!$A:$Y,12,FALSE)</f>
        <v>111</v>
      </c>
      <c r="W1577" s="20" t="str">
        <f>VLOOKUP(A1577,Database!A:M,13,FALSE)</f>
        <v>Terminé</v>
      </c>
      <c r="X1577" s="20">
        <f>VLOOKUP($A1577,Database!$A:$Y,20,FALSE)</f>
        <v>1</v>
      </c>
      <c r="Y1577" s="20">
        <f>VLOOKUP($A1577,Database!$A:$Y,21,FALSE)</f>
        <v>1</v>
      </c>
      <c r="Z1577" s="20">
        <f t="shared" si="144"/>
        <v>0</v>
      </c>
      <c r="AA1577" s="20">
        <f t="shared" si="146"/>
        <v>0</v>
      </c>
      <c r="AB1577" s="20">
        <f t="shared" ca="1" si="147"/>
        <v>0</v>
      </c>
      <c r="AC1577" s="20">
        <f t="shared" ca="1" si="148"/>
        <v>0</v>
      </c>
      <c r="AD1577" s="20" t="str">
        <f ca="1">IF(AC1577=0,"",IF(OR(ISBLANK(P1577),ISBLANK(Q1577)),"",IF(ISBLANK(VLOOKUP(A1577,Database!A:AA,22,FALSE)),"",VLOOKUP(A1577,Database!A:AA,22,FALSE))))</f>
        <v/>
      </c>
      <c r="AE1577" s="20">
        <f ca="1">IFERROR(
   IF(
     OR(ISBLANK(P1577),ISBLANK(Q1577)),
     "",
     IF(
       AND(AB1577&lt;&gt;"",OR(W1577="Terminé",W1577="En cours")),
       VLOOKUP(AD1577,Setup_ScoreExactBonus!A:D,4,FALSE),
       0
     )),
  0)</f>
        <v>0</v>
      </c>
      <c r="AF1577" s="21">
        <f t="shared" ca="1" si="149"/>
        <v>0</v>
      </c>
      <c r="AG1577" s="21">
        <f ca="1">SUMIFS(AF$2:AF1577,D$2:D1577,D1577)</f>
        <v>1928</v>
      </c>
    </row>
    <row r="1578" spans="1:33" hidden="1" x14ac:dyDescent="0.35">
      <c r="A1578" s="21">
        <f>IF(ISBLANK(B1578),"",COUNTIF(B$2:B1578,B1578))-1</f>
        <v>58</v>
      </c>
      <c r="B1578" s="27">
        <v>11</v>
      </c>
      <c r="C1578" s="10">
        <f>VLOOKUP($A1578+IF($A1578=0,1,0),Database!$A:$Y,7,FALSE)</f>
        <v>46199.041666666664</v>
      </c>
      <c r="D1578" s="21" t="str">
        <f>VLOOKUP(Pronostics!$B1578,Setup_MPP!$A:$G,3,FALSE)</f>
        <v>Kinsley91</v>
      </c>
      <c r="E1578" s="21" t="str">
        <f>VLOOKUP(Pronostics!$B1578,Setup_MPP!$A:$G,2,FALSE)</f>
        <v>Kinsley ROQUE</v>
      </c>
      <c r="F1578" s="21" t="str">
        <f>VLOOKUP($B1578,Setup_MPP!$A:$E,4,FALSE)</f>
        <v>#CBEBBA</v>
      </c>
      <c r="G1578" s="21" t="str">
        <f>VLOOKUP($B1578,Setup_MPP!$A:$E,5,FALSE)</f>
        <v>#70BC6E</v>
      </c>
      <c r="H1578" s="21" t="str">
        <f>IFERROR(IF(AND(A1578&gt;=1,A1578&lt;=104),VLOOKUP($A1578,Location!$A:$J,6,FALSE),IF(A1578=0,"Avant l'ouverture",IF(OR(A1578=105,A1578=106),"Bonus"))),"")</f>
        <v>Tour 3</v>
      </c>
      <c r="I1578" s="21" t="str">
        <f>IF(LEFT(H1578,4)="Tour",VLOOKUP(A1578,Database!$A:$C,3,FALSE),"")</f>
        <v>F</v>
      </c>
      <c r="J1578" s="21" t="str">
        <f>VLOOKUP($A1578,Location!$A:$J,7,FALSE)</f>
        <v>Japon</v>
      </c>
      <c r="K1578" s="21" t="str">
        <f>IFERROR(VLOOKUP(J1578,Setup_Team!$B:$C,2,FALSE), "TDB")</f>
        <v>JAP</v>
      </c>
      <c r="L1578" s="21" t="str">
        <f>VLOOKUP($A1578,Location!$A:$J,8,FALSE)</f>
        <v>Suède</v>
      </c>
      <c r="M1578" s="21" t="str">
        <f>IFERROR(VLOOKUP(L1578,Setup_Team!$B:$C,2,FALSE), "TDB")</f>
        <v>SWE</v>
      </c>
      <c r="N1578" s="21" t="str">
        <f>VLOOKUP($A1578,Location!$A:$J,9,FALSE)</f>
        <v>Kansas City, Missouri</v>
      </c>
      <c r="O1578" s="21" t="str">
        <f>VLOOKUP($A1578,Location!$A:$J,10,FALSE)</f>
        <v>Arrowhead Stadium</v>
      </c>
      <c r="P1578" s="27">
        <v>2</v>
      </c>
      <c r="Q1578" s="27">
        <v>1</v>
      </c>
      <c r="R1578" s="27" t="str">
        <f t="shared" si="145"/>
        <v>2-1</v>
      </c>
      <c r="S1578" s="21">
        <v>0</v>
      </c>
      <c r="T1578" s="20">
        <f>VLOOKUP($A1578,Database!$A:$Y,10,FALSE)</f>
        <v>96</v>
      </c>
      <c r="U1578" s="20">
        <f>VLOOKUP($A1578,Database!$A:$Y,11,FALSE)</f>
        <v>108</v>
      </c>
      <c r="V1578" s="20">
        <f>VLOOKUP($A1578,Database!$A:$Y,12,FALSE)</f>
        <v>111</v>
      </c>
      <c r="W1578" s="20" t="str">
        <f>VLOOKUP(A1578,Database!A:M,13,FALSE)</f>
        <v>Terminé</v>
      </c>
      <c r="X1578" s="20">
        <f>VLOOKUP($A1578,Database!$A:$Y,20,FALSE)</f>
        <v>1</v>
      </c>
      <c r="Y1578" s="20">
        <f>VLOOKUP($A1578,Database!$A:$Y,21,FALSE)</f>
        <v>1</v>
      </c>
      <c r="Z1578" s="20">
        <f t="shared" si="144"/>
        <v>0</v>
      </c>
      <c r="AA1578" s="20">
        <f t="shared" si="146"/>
        <v>0</v>
      </c>
      <c r="AB1578" s="20">
        <f t="shared" ca="1" si="147"/>
        <v>0</v>
      </c>
      <c r="AC1578" s="20">
        <f t="shared" ca="1" si="148"/>
        <v>0</v>
      </c>
      <c r="AD1578" s="20" t="str">
        <f ca="1">IF(AC1578=0,"",IF(OR(ISBLANK(P1578),ISBLANK(Q1578)),"",IF(ISBLANK(VLOOKUP(A1578,Database!A:AA,22,FALSE)),"",VLOOKUP(A1578,Database!A:AA,22,FALSE))))</f>
        <v/>
      </c>
      <c r="AE1578" s="20">
        <f ca="1">IFERROR(
   IF(
     OR(ISBLANK(P1578),ISBLANK(Q1578)),
     "",
     IF(
       AND(AB1578&lt;&gt;"",OR(W1578="Terminé",W1578="En cours")),
       VLOOKUP(AD1578,Setup_ScoreExactBonus!A:D,4,FALSE),
       0
     )),
  0)</f>
        <v>0</v>
      </c>
      <c r="AF1578" s="21">
        <f t="shared" ca="1" si="149"/>
        <v>0</v>
      </c>
      <c r="AG1578" s="21">
        <f ca="1">SUMIFS(AF$2:AF1578,D$2:D1578,D1578)</f>
        <v>2388</v>
      </c>
    </row>
    <row r="1579" spans="1:33" hidden="1" x14ac:dyDescent="0.35">
      <c r="A1579" s="21">
        <f>IF(ISBLANK(B1579),"",COUNTIF(B$2:B1579,B1579))-1</f>
        <v>58</v>
      </c>
      <c r="B1579" s="27">
        <v>12</v>
      </c>
      <c r="C1579" s="10">
        <f>VLOOKUP($A1579+IF($A1579=0,1,0),Database!$A:$Y,7,FALSE)</f>
        <v>46199.041666666664</v>
      </c>
      <c r="D1579" s="21" t="str">
        <f>VLOOKUP(Pronostics!$B1579,Setup_MPP!$A:$G,3,FALSE)</f>
        <v>Jaouad1</v>
      </c>
      <c r="E1579" s="21" t="str">
        <f>VLOOKUP(Pronostics!$B1579,Setup_MPP!$A:$G,2,FALSE)</f>
        <v>Jaouad SETTI</v>
      </c>
      <c r="F1579" s="21" t="str">
        <f>VLOOKUP($B1579,Setup_MPP!$A:$E,4,FALSE)</f>
        <v>#C2D4FF</v>
      </c>
      <c r="G1579" s="21" t="str">
        <f>VLOOKUP($B1579,Setup_MPP!$A:$E,5,FALSE)</f>
        <v>#6586D5</v>
      </c>
      <c r="H1579" s="21" t="str">
        <f>IFERROR(IF(AND(A1579&gt;=1,A1579&lt;=104),VLOOKUP($A1579,Location!$A:$J,6,FALSE),IF(A1579=0,"Avant l'ouverture",IF(OR(A1579=105,A1579=106),"Bonus"))),"")</f>
        <v>Tour 3</v>
      </c>
      <c r="I1579" s="21" t="str">
        <f>IF(LEFT(H1579,4)="Tour",VLOOKUP(A1579,Database!$A:$C,3,FALSE),"")</f>
        <v>F</v>
      </c>
      <c r="J1579" s="21" t="str">
        <f>VLOOKUP($A1579,Location!$A:$J,7,FALSE)</f>
        <v>Japon</v>
      </c>
      <c r="K1579" s="21" t="str">
        <f>IFERROR(VLOOKUP(J1579,Setup_Team!$B:$C,2,FALSE), "TDB")</f>
        <v>JAP</v>
      </c>
      <c r="L1579" s="21" t="str">
        <f>VLOOKUP($A1579,Location!$A:$J,8,FALSE)</f>
        <v>Suède</v>
      </c>
      <c r="M1579" s="21" t="str">
        <f>IFERROR(VLOOKUP(L1579,Setup_Team!$B:$C,2,FALSE), "TDB")</f>
        <v>SWE</v>
      </c>
      <c r="N1579" s="21" t="str">
        <f>VLOOKUP($A1579,Location!$A:$J,9,FALSE)</f>
        <v>Kansas City, Missouri</v>
      </c>
      <c r="O1579" s="21" t="str">
        <f>VLOOKUP($A1579,Location!$A:$J,10,FALSE)</f>
        <v>Arrowhead Stadium</v>
      </c>
      <c r="P1579" s="27">
        <v>3</v>
      </c>
      <c r="Q1579" s="27">
        <v>2</v>
      </c>
      <c r="R1579" s="27" t="str">
        <f t="shared" si="145"/>
        <v>3-2</v>
      </c>
      <c r="S1579" s="21">
        <v>0</v>
      </c>
      <c r="T1579" s="20">
        <f>VLOOKUP($A1579,Database!$A:$Y,10,FALSE)</f>
        <v>96</v>
      </c>
      <c r="U1579" s="20">
        <f>VLOOKUP($A1579,Database!$A:$Y,11,FALSE)</f>
        <v>108</v>
      </c>
      <c r="V1579" s="20">
        <f>VLOOKUP($A1579,Database!$A:$Y,12,FALSE)</f>
        <v>111</v>
      </c>
      <c r="W1579" s="20" t="str">
        <f>VLOOKUP(A1579,Database!A:M,13,FALSE)</f>
        <v>Terminé</v>
      </c>
      <c r="X1579" s="20">
        <f>VLOOKUP($A1579,Database!$A:$Y,20,FALSE)</f>
        <v>1</v>
      </c>
      <c r="Y1579" s="20">
        <f>VLOOKUP($A1579,Database!$A:$Y,21,FALSE)</f>
        <v>1</v>
      </c>
      <c r="Z1579" s="20">
        <f t="shared" si="144"/>
        <v>0</v>
      </c>
      <c r="AA1579" s="20">
        <f t="shared" si="146"/>
        <v>0</v>
      </c>
      <c r="AB1579" s="20">
        <f t="shared" ca="1" si="147"/>
        <v>0</v>
      </c>
      <c r="AC1579" s="20">
        <f t="shared" ca="1" si="148"/>
        <v>0</v>
      </c>
      <c r="AD1579" s="20" t="str">
        <f ca="1">IF(AC1579=0,"",IF(OR(ISBLANK(P1579),ISBLANK(Q1579)),"",IF(ISBLANK(VLOOKUP(A1579,Database!A:AA,22,FALSE)),"",VLOOKUP(A1579,Database!A:AA,22,FALSE))))</f>
        <v/>
      </c>
      <c r="AE1579" s="20">
        <f ca="1">IFERROR(
   IF(
     OR(ISBLANK(P1579),ISBLANK(Q1579)),
     "",
     IF(
       AND(AB1579&lt;&gt;"",OR(W1579="Terminé",W1579="En cours")),
       VLOOKUP(AD1579,Setup_ScoreExactBonus!A:D,4,FALSE),
       0
     )),
  0)</f>
        <v>0</v>
      </c>
      <c r="AF1579" s="21">
        <f t="shared" ca="1" si="149"/>
        <v>0</v>
      </c>
      <c r="AG1579" s="21">
        <f ca="1">SUMIFS(AF$2:AF1579,D$2:D1579,D1579)</f>
        <v>2276</v>
      </c>
    </row>
    <row r="1580" spans="1:33" hidden="1" x14ac:dyDescent="0.35">
      <c r="A1580" s="21">
        <f>IF(ISBLANK(B1580),"",COUNTIF(B$2:B1580,B1580))-1</f>
        <v>58</v>
      </c>
      <c r="B1580" s="27">
        <v>13</v>
      </c>
      <c r="C1580" s="10">
        <f>VLOOKUP($A1580+IF($A1580=0,1,0),Database!$A:$Y,7,FALSE)</f>
        <v>46199.041666666664</v>
      </c>
      <c r="D1580" s="21" t="str">
        <f>VLOOKUP(Pronostics!$B1580,Setup_MPP!$A:$G,3,FALSE)</f>
        <v>Julien_I</v>
      </c>
      <c r="E1580" s="21" t="str">
        <f>VLOOKUP(Pronostics!$B1580,Setup_MPP!$A:$G,2,FALSE)</f>
        <v>Julien INGE</v>
      </c>
      <c r="F1580" s="21" t="str">
        <f>VLOOKUP($B1580,Setup_MPP!$A:$E,4,FALSE)</f>
        <v>#C1E0EF</v>
      </c>
      <c r="G1580" s="21" t="str">
        <f>VLOOKUP($B1580,Setup_MPP!$A:$E,5,FALSE)</f>
        <v>#4F91B2</v>
      </c>
      <c r="H1580" s="21" t="str">
        <f>IFERROR(IF(AND(A1580&gt;=1,A1580&lt;=104),VLOOKUP($A1580,Location!$A:$J,6,FALSE),IF(A1580=0,"Avant l'ouverture",IF(OR(A1580=105,A1580=106),"Bonus"))),"")</f>
        <v>Tour 3</v>
      </c>
      <c r="I1580" s="21" t="str">
        <f>IF(LEFT(H1580,4)="Tour",VLOOKUP(A1580,Database!$A:$C,3,FALSE),"")</f>
        <v>F</v>
      </c>
      <c r="J1580" s="21" t="str">
        <f>VLOOKUP($A1580,Location!$A:$J,7,FALSE)</f>
        <v>Japon</v>
      </c>
      <c r="K1580" s="21" t="str">
        <f>IFERROR(VLOOKUP(J1580,Setup_Team!$B:$C,2,FALSE), "TDB")</f>
        <v>JAP</v>
      </c>
      <c r="L1580" s="21" t="str">
        <f>VLOOKUP($A1580,Location!$A:$J,8,FALSE)</f>
        <v>Suède</v>
      </c>
      <c r="M1580" s="21" t="str">
        <f>IFERROR(VLOOKUP(L1580,Setup_Team!$B:$C,2,FALSE), "TDB")</f>
        <v>SWE</v>
      </c>
      <c r="N1580" s="21" t="str">
        <f>VLOOKUP($A1580,Location!$A:$J,9,FALSE)</f>
        <v>Kansas City, Missouri</v>
      </c>
      <c r="O1580" s="21" t="str">
        <f>VLOOKUP($A1580,Location!$A:$J,10,FALSE)</f>
        <v>Arrowhead Stadium</v>
      </c>
      <c r="P1580" s="27">
        <v>2</v>
      </c>
      <c r="Q1580" s="27">
        <v>1</v>
      </c>
      <c r="R1580" s="27" t="str">
        <f t="shared" si="145"/>
        <v>2-1</v>
      </c>
      <c r="S1580" s="21">
        <v>0</v>
      </c>
      <c r="T1580" s="20">
        <f>VLOOKUP($A1580,Database!$A:$Y,10,FALSE)</f>
        <v>96</v>
      </c>
      <c r="U1580" s="20">
        <f>VLOOKUP($A1580,Database!$A:$Y,11,FALSE)</f>
        <v>108</v>
      </c>
      <c r="V1580" s="20">
        <f>VLOOKUP($A1580,Database!$A:$Y,12,FALSE)</f>
        <v>111</v>
      </c>
      <c r="W1580" s="20" t="str">
        <f>VLOOKUP(A1580,Database!A:M,13,FALSE)</f>
        <v>Terminé</v>
      </c>
      <c r="X1580" s="20">
        <f>VLOOKUP($A1580,Database!$A:$Y,20,FALSE)</f>
        <v>1</v>
      </c>
      <c r="Y1580" s="20">
        <f>VLOOKUP($A1580,Database!$A:$Y,21,FALSE)</f>
        <v>1</v>
      </c>
      <c r="Z1580" s="20">
        <f t="shared" si="144"/>
        <v>0</v>
      </c>
      <c r="AA1580" s="20">
        <f t="shared" si="146"/>
        <v>0</v>
      </c>
      <c r="AB1580" s="20">
        <f t="shared" ca="1" si="147"/>
        <v>0</v>
      </c>
      <c r="AC1580" s="20">
        <f t="shared" ca="1" si="148"/>
        <v>0</v>
      </c>
      <c r="AD1580" s="20" t="str">
        <f ca="1">IF(AC1580=0,"",IF(OR(ISBLANK(P1580),ISBLANK(Q1580)),"",IF(ISBLANK(VLOOKUP(A1580,Database!A:AA,22,FALSE)),"",VLOOKUP(A1580,Database!A:AA,22,FALSE))))</f>
        <v/>
      </c>
      <c r="AE1580" s="20">
        <f ca="1">IFERROR(
   IF(
     OR(ISBLANK(P1580),ISBLANK(Q1580)),
     "",
     IF(
       AND(AB1580&lt;&gt;"",OR(W1580="Terminé",W1580="En cours")),
       VLOOKUP(AD1580,Setup_ScoreExactBonus!A:D,4,FALSE),
       0
     )),
  0)</f>
        <v>0</v>
      </c>
      <c r="AF1580" s="21">
        <f t="shared" ca="1" si="149"/>
        <v>0</v>
      </c>
      <c r="AG1580" s="21">
        <f ca="1">SUMIFS(AF$2:AF1580,D$2:D1580,D1580)</f>
        <v>2376</v>
      </c>
    </row>
    <row r="1581" spans="1:33" hidden="1" x14ac:dyDescent="0.35">
      <c r="A1581" s="21">
        <f>IF(ISBLANK(B1581),"",COUNTIF(B$2:B1581,B1581))-1</f>
        <v>58</v>
      </c>
      <c r="B1581" s="27">
        <v>14</v>
      </c>
      <c r="C1581" s="10">
        <f>VLOOKUP($A1581+IF($A1581=0,1,0),Database!$A:$Y,7,FALSE)</f>
        <v>46199.041666666664</v>
      </c>
      <c r="D1581" s="21" t="str">
        <f>VLOOKUP(Pronostics!$B1581,Setup_MPP!$A:$G,3,FALSE)</f>
        <v>MarieEYT</v>
      </c>
      <c r="E1581" s="21" t="str">
        <f>VLOOKUP(Pronostics!$B1581,Setup_MPP!$A:$G,2,FALSE)</f>
        <v>Marie EXBRAYAT</v>
      </c>
      <c r="F1581" s="21" t="str">
        <f>VLOOKUP($B1581,Setup_MPP!$A:$E,4,FALSE)</f>
        <v>#FFAFD2</v>
      </c>
      <c r="G1581" s="21" t="str">
        <f>VLOOKUP($B1581,Setup_MPP!$A:$E,5,FALSE)</f>
        <v>#F2589B</v>
      </c>
      <c r="H1581" s="21" t="str">
        <f>IFERROR(IF(AND(A1581&gt;=1,A1581&lt;=104),VLOOKUP($A1581,Location!$A:$J,6,FALSE),IF(A1581=0,"Avant l'ouverture",IF(OR(A1581=105,A1581=106),"Bonus"))),"")</f>
        <v>Tour 3</v>
      </c>
      <c r="I1581" s="21" t="str">
        <f>IF(LEFT(H1581,4)="Tour",VLOOKUP(A1581,Database!$A:$C,3,FALSE),"")</f>
        <v>F</v>
      </c>
      <c r="J1581" s="21" t="str">
        <f>VLOOKUP($A1581,Location!$A:$J,7,FALSE)</f>
        <v>Japon</v>
      </c>
      <c r="K1581" s="21" t="str">
        <f>IFERROR(VLOOKUP(J1581,Setup_Team!$B:$C,2,FALSE), "TDB")</f>
        <v>JAP</v>
      </c>
      <c r="L1581" s="21" t="str">
        <f>VLOOKUP($A1581,Location!$A:$J,8,FALSE)</f>
        <v>Suède</v>
      </c>
      <c r="M1581" s="21" t="str">
        <f>IFERROR(VLOOKUP(L1581,Setup_Team!$B:$C,2,FALSE), "TDB")</f>
        <v>SWE</v>
      </c>
      <c r="N1581" s="21" t="str">
        <f>VLOOKUP($A1581,Location!$A:$J,9,FALSE)</f>
        <v>Kansas City, Missouri</v>
      </c>
      <c r="O1581" s="21" t="str">
        <f>VLOOKUP($A1581,Location!$A:$J,10,FALSE)</f>
        <v>Arrowhead Stadium</v>
      </c>
      <c r="P1581" s="27">
        <v>1</v>
      </c>
      <c r="Q1581" s="27">
        <v>1</v>
      </c>
      <c r="R1581" s="27" t="str">
        <f t="shared" si="145"/>
        <v>1-1</v>
      </c>
      <c r="S1581" s="21">
        <v>0</v>
      </c>
      <c r="T1581" s="20">
        <f>VLOOKUP($A1581,Database!$A:$Y,10,FALSE)</f>
        <v>96</v>
      </c>
      <c r="U1581" s="20">
        <f>VLOOKUP($A1581,Database!$A:$Y,11,FALSE)</f>
        <v>108</v>
      </c>
      <c r="V1581" s="20">
        <f>VLOOKUP($A1581,Database!$A:$Y,12,FALSE)</f>
        <v>111</v>
      </c>
      <c r="W1581" s="20" t="str">
        <f>VLOOKUP(A1581,Database!A:M,13,FALSE)</f>
        <v>Terminé</v>
      </c>
      <c r="X1581" s="20">
        <f>VLOOKUP($A1581,Database!$A:$Y,20,FALSE)</f>
        <v>1</v>
      </c>
      <c r="Y1581" s="20">
        <f>VLOOKUP($A1581,Database!$A:$Y,21,FALSE)</f>
        <v>1</v>
      </c>
      <c r="Z1581" s="20">
        <f t="shared" si="144"/>
        <v>0</v>
      </c>
      <c r="AA1581" s="20">
        <f t="shared" si="146"/>
        <v>1</v>
      </c>
      <c r="AB1581" s="20">
        <f t="shared" ca="1" si="147"/>
        <v>108</v>
      </c>
      <c r="AC1581" s="20">
        <f t="shared" ca="1" si="148"/>
        <v>1</v>
      </c>
      <c r="AD1581" s="20" t="str">
        <f ca="1">IF(AC1581=0,"",IF(OR(ISBLANK(P1581),ISBLANK(Q1581)),"",IF(ISBLANK(VLOOKUP(A1581,Database!A:AA,22,FALSE)),"",VLOOKUP(A1581,Database!A:AA,22,FALSE))))</f>
        <v>Exact</v>
      </c>
      <c r="AE1581" s="20">
        <f ca="1">IFERROR(
   IF(
     OR(ISBLANK(P1581),ISBLANK(Q1581)),
     "",
     IF(
       AND(AB1581&lt;&gt;"",OR(W1581="Terminé",W1581="En cours")),
       VLOOKUP(AD1581,Setup_ScoreExactBonus!A:D,4,FALSE),
       0
     )),
  0)</f>
        <v>20</v>
      </c>
      <c r="AF1581" s="21">
        <f t="shared" ca="1" si="149"/>
        <v>128</v>
      </c>
      <c r="AG1581" s="21">
        <f ca="1">SUMIFS(AF$2:AF1581,D$2:D1581,D1581)</f>
        <v>2261</v>
      </c>
    </row>
    <row r="1582" spans="1:33" hidden="1" x14ac:dyDescent="0.35">
      <c r="A1582" s="21">
        <f>IF(ISBLANK(B1582),"",COUNTIF(B$2:B1582,B1582))-1</f>
        <v>58</v>
      </c>
      <c r="B1582" s="27">
        <v>15</v>
      </c>
      <c r="C1582" s="10">
        <f>VLOOKUP($A1582+IF($A1582=0,1,0),Database!$A:$Y,7,FALSE)</f>
        <v>46199.041666666664</v>
      </c>
      <c r="D1582" s="21" t="str">
        <f>VLOOKUP(Pronostics!$B1582,Setup_MPP!$A:$G,3,FALSE)</f>
        <v>Amino28</v>
      </c>
      <c r="E1582" s="21" t="str">
        <f>VLOOKUP(Pronostics!$B1582,Setup_MPP!$A:$G,2,FALSE)</f>
        <v>Amine ZARROUKI</v>
      </c>
      <c r="F1582" s="21" t="str">
        <f>VLOOKUP($B1582,Setup_MPP!$A:$E,4,FALSE)</f>
        <v>#FF9898</v>
      </c>
      <c r="G1582" s="21" t="str">
        <f>VLOOKUP($B1582,Setup_MPP!$A:$E,5,FALSE)</f>
        <v>#FF5D5D</v>
      </c>
      <c r="H1582" s="21" t="str">
        <f>IFERROR(IF(AND(A1582&gt;=1,A1582&lt;=104),VLOOKUP($A1582,Location!$A:$J,6,FALSE),IF(A1582=0,"Avant l'ouverture",IF(OR(A1582=105,A1582=106),"Bonus"))),"")</f>
        <v>Tour 3</v>
      </c>
      <c r="I1582" s="21" t="str">
        <f>IF(LEFT(H1582,4)="Tour",VLOOKUP(A1582,Database!$A:$C,3,FALSE),"")</f>
        <v>F</v>
      </c>
      <c r="J1582" s="21" t="str">
        <f>VLOOKUP($A1582,Location!$A:$J,7,FALSE)</f>
        <v>Japon</v>
      </c>
      <c r="K1582" s="21" t="str">
        <f>IFERROR(VLOOKUP(J1582,Setup_Team!$B:$C,2,FALSE), "TDB")</f>
        <v>JAP</v>
      </c>
      <c r="L1582" s="21" t="str">
        <f>VLOOKUP($A1582,Location!$A:$J,8,FALSE)</f>
        <v>Suède</v>
      </c>
      <c r="M1582" s="21" t="str">
        <f>IFERROR(VLOOKUP(L1582,Setup_Team!$B:$C,2,FALSE), "TDB")</f>
        <v>SWE</v>
      </c>
      <c r="N1582" s="21" t="str">
        <f>VLOOKUP($A1582,Location!$A:$J,9,FALSE)</f>
        <v>Kansas City, Missouri</v>
      </c>
      <c r="O1582" s="21" t="str">
        <f>VLOOKUP($A1582,Location!$A:$J,10,FALSE)</f>
        <v>Arrowhead Stadium</v>
      </c>
      <c r="P1582" s="27">
        <v>2</v>
      </c>
      <c r="Q1582" s="27">
        <v>1</v>
      </c>
      <c r="R1582" s="27" t="str">
        <f t="shared" si="145"/>
        <v>2-1</v>
      </c>
      <c r="S1582" s="21">
        <v>0</v>
      </c>
      <c r="T1582" s="20">
        <f>VLOOKUP($A1582,Database!$A:$Y,10,FALSE)</f>
        <v>96</v>
      </c>
      <c r="U1582" s="20">
        <f>VLOOKUP($A1582,Database!$A:$Y,11,FALSE)</f>
        <v>108</v>
      </c>
      <c r="V1582" s="20">
        <f>VLOOKUP($A1582,Database!$A:$Y,12,FALSE)</f>
        <v>111</v>
      </c>
      <c r="W1582" s="20" t="str">
        <f>VLOOKUP(A1582,Database!A:M,13,FALSE)</f>
        <v>Terminé</v>
      </c>
      <c r="X1582" s="20">
        <f>VLOOKUP($A1582,Database!$A:$Y,20,FALSE)</f>
        <v>1</v>
      </c>
      <c r="Y1582" s="20">
        <f>VLOOKUP($A1582,Database!$A:$Y,21,FALSE)</f>
        <v>1</v>
      </c>
      <c r="Z1582" s="20">
        <f t="shared" si="144"/>
        <v>0</v>
      </c>
      <c r="AA1582" s="20">
        <f t="shared" si="146"/>
        <v>0</v>
      </c>
      <c r="AB1582" s="20">
        <f t="shared" ca="1" si="147"/>
        <v>0</v>
      </c>
      <c r="AC1582" s="20">
        <f t="shared" ca="1" si="148"/>
        <v>0</v>
      </c>
      <c r="AD1582" s="20" t="str">
        <f ca="1">IF(AC1582=0,"",IF(OR(ISBLANK(P1582),ISBLANK(Q1582)),"",IF(ISBLANK(VLOOKUP(A1582,Database!A:AA,22,FALSE)),"",VLOOKUP(A1582,Database!A:AA,22,FALSE))))</f>
        <v/>
      </c>
      <c r="AE1582" s="20">
        <f ca="1">IFERROR(
   IF(
     OR(ISBLANK(P1582),ISBLANK(Q1582)),
     "",
     IF(
       AND(AB1582&lt;&gt;"",OR(W1582="Terminé",W1582="En cours")),
       VLOOKUP(AD1582,Setup_ScoreExactBonus!A:D,4,FALSE),
       0
     )),
  0)</f>
        <v>0</v>
      </c>
      <c r="AF1582" s="21">
        <f t="shared" ca="1" si="149"/>
        <v>0</v>
      </c>
      <c r="AG1582" s="21">
        <f ca="1">SUMIFS(AF$2:AF1582,D$2:D1582,D1582)</f>
        <v>2094</v>
      </c>
    </row>
    <row r="1583" spans="1:33" hidden="1" x14ac:dyDescent="0.35">
      <c r="A1583" s="21">
        <f>IF(ISBLANK(B1583),"",COUNTIF(B$2:B1583,B1583))-1</f>
        <v>58</v>
      </c>
      <c r="B1583" s="27">
        <v>16</v>
      </c>
      <c r="C1583" s="10">
        <f>VLOOKUP($A1583+IF($A1583=0,1,0),Database!$A:$Y,7,FALSE)</f>
        <v>46199.041666666664</v>
      </c>
      <c r="D1583" s="21" t="str">
        <f>VLOOKUP(Pronostics!$B1583,Setup_MPP!$A:$G,3,FALSE)</f>
        <v>RomaLaura</v>
      </c>
      <c r="E1583" s="21" t="str">
        <f>VLOOKUP(Pronostics!$B1583,Setup_MPP!$A:$G,2,FALSE)</f>
        <v>Laura GIULIANO</v>
      </c>
      <c r="F1583" s="21" t="str">
        <f>VLOOKUP($B1583,Setup_MPP!$A:$E,4,FALSE)</f>
        <v>#86A4FE</v>
      </c>
      <c r="G1583" s="21" t="str">
        <f>VLOOKUP($B1583,Setup_MPP!$A:$E,5,FALSE)</f>
        <v>#3769FF</v>
      </c>
      <c r="H1583" s="21" t="str">
        <f>IFERROR(IF(AND(A1583&gt;=1,A1583&lt;=104),VLOOKUP($A1583,Location!$A:$J,6,FALSE),IF(A1583=0,"Avant l'ouverture",IF(OR(A1583=105,A1583=106),"Bonus"))),"")</f>
        <v>Tour 3</v>
      </c>
      <c r="I1583" s="21" t="str">
        <f>IF(LEFT(H1583,4)="Tour",VLOOKUP(A1583,Database!$A:$C,3,FALSE),"")</f>
        <v>F</v>
      </c>
      <c r="J1583" s="21" t="str">
        <f>VLOOKUP($A1583,Location!$A:$J,7,FALSE)</f>
        <v>Japon</v>
      </c>
      <c r="K1583" s="21" t="str">
        <f>IFERROR(VLOOKUP(J1583,Setup_Team!$B:$C,2,FALSE), "TDB")</f>
        <v>JAP</v>
      </c>
      <c r="L1583" s="21" t="str">
        <f>VLOOKUP($A1583,Location!$A:$J,8,FALSE)</f>
        <v>Suède</v>
      </c>
      <c r="M1583" s="21" t="str">
        <f>IFERROR(VLOOKUP(L1583,Setup_Team!$B:$C,2,FALSE), "TDB")</f>
        <v>SWE</v>
      </c>
      <c r="N1583" s="21" t="str">
        <f>VLOOKUP($A1583,Location!$A:$J,9,FALSE)</f>
        <v>Kansas City, Missouri</v>
      </c>
      <c r="O1583" s="21" t="str">
        <f>VLOOKUP($A1583,Location!$A:$J,10,FALSE)</f>
        <v>Arrowhead Stadium</v>
      </c>
      <c r="P1583" s="27">
        <v>1</v>
      </c>
      <c r="Q1583" s="27">
        <v>2</v>
      </c>
      <c r="R1583" s="27" t="str">
        <f t="shared" si="145"/>
        <v>1-2</v>
      </c>
      <c r="S1583" s="21">
        <v>0</v>
      </c>
      <c r="T1583" s="20">
        <f>VLOOKUP($A1583,Database!$A:$Y,10,FALSE)</f>
        <v>96</v>
      </c>
      <c r="U1583" s="20">
        <f>VLOOKUP($A1583,Database!$A:$Y,11,FALSE)</f>
        <v>108</v>
      </c>
      <c r="V1583" s="20">
        <f>VLOOKUP($A1583,Database!$A:$Y,12,FALSE)</f>
        <v>111</v>
      </c>
      <c r="W1583" s="20" t="str">
        <f>VLOOKUP(A1583,Database!A:M,13,FALSE)</f>
        <v>Terminé</v>
      </c>
      <c r="X1583" s="20">
        <f>VLOOKUP($A1583,Database!$A:$Y,20,FALSE)</f>
        <v>1</v>
      </c>
      <c r="Y1583" s="20">
        <f>VLOOKUP($A1583,Database!$A:$Y,21,FALSE)</f>
        <v>1</v>
      </c>
      <c r="Z1583" s="20">
        <f t="shared" si="144"/>
        <v>0</v>
      </c>
      <c r="AA1583" s="20">
        <f t="shared" si="146"/>
        <v>0</v>
      </c>
      <c r="AB1583" s="20">
        <f t="shared" ca="1" si="147"/>
        <v>0</v>
      </c>
      <c r="AC1583" s="20">
        <f t="shared" ca="1" si="148"/>
        <v>0</v>
      </c>
      <c r="AD1583" s="20" t="str">
        <f ca="1">IF(AC1583=0,"",IF(OR(ISBLANK(P1583),ISBLANK(Q1583)),"",IF(ISBLANK(VLOOKUP(A1583,Database!A:AA,22,FALSE)),"",VLOOKUP(A1583,Database!A:AA,22,FALSE))))</f>
        <v/>
      </c>
      <c r="AE1583" s="20">
        <f ca="1">IFERROR(
   IF(
     OR(ISBLANK(P1583),ISBLANK(Q1583)),
     "",
     IF(
       AND(AB1583&lt;&gt;"",OR(W1583="Terminé",W1583="En cours")),
       VLOOKUP(AD1583,Setup_ScoreExactBonus!A:D,4,FALSE),
       0
     )),
  0)</f>
        <v>0</v>
      </c>
      <c r="AF1583" s="21">
        <f t="shared" ca="1" si="149"/>
        <v>0</v>
      </c>
      <c r="AG1583" s="21">
        <f ca="1">SUMIFS(AF$2:AF1583,D$2:D1583,D1583)</f>
        <v>1885</v>
      </c>
    </row>
    <row r="1584" spans="1:33" hidden="1" x14ac:dyDescent="0.35">
      <c r="A1584" s="21">
        <f>IF(ISBLANK(B1584),"",COUNTIF(B$2:B1584,B1584))-1</f>
        <v>58</v>
      </c>
      <c r="B1584" s="27">
        <v>17</v>
      </c>
      <c r="C1584" s="10">
        <f>VLOOKUP($A1584+IF($A1584=0,1,0),Database!$A:$Y,7,FALSE)</f>
        <v>46199.041666666664</v>
      </c>
      <c r="D1584" s="21" t="str">
        <f>VLOOKUP(Pronostics!$B1584,Setup_MPP!$A:$G,3,FALSE)</f>
        <v>Julien_cri</v>
      </c>
      <c r="E1584" s="21" t="str">
        <f>VLOOKUP(Pronostics!$B1584,Setup_MPP!$A:$G,2,FALSE)</f>
        <v>Julien CRIMOTEL</v>
      </c>
      <c r="F1584" s="21" t="str">
        <f>VLOOKUP($B1584,Setup_MPP!$A:$E,4,FALSE)</f>
        <v>#FFB0B0</v>
      </c>
      <c r="G1584" s="21" t="str">
        <f>VLOOKUP($B1584,Setup_MPP!$A:$E,5,FALSE)</f>
        <v>#F25757</v>
      </c>
      <c r="H1584" s="21" t="str">
        <f>IFERROR(IF(AND(A1584&gt;=1,A1584&lt;=104),VLOOKUP($A1584,Location!$A:$J,6,FALSE),IF(A1584=0,"Avant l'ouverture",IF(OR(A1584=105,A1584=106),"Bonus"))),"")</f>
        <v>Tour 3</v>
      </c>
      <c r="I1584" s="21" t="str">
        <f>IF(LEFT(H1584,4)="Tour",VLOOKUP(A1584,Database!$A:$C,3,FALSE),"")</f>
        <v>F</v>
      </c>
      <c r="J1584" s="21" t="str">
        <f>VLOOKUP($A1584,Location!$A:$J,7,FALSE)</f>
        <v>Japon</v>
      </c>
      <c r="K1584" s="21" t="str">
        <f>IFERROR(VLOOKUP(J1584,Setup_Team!$B:$C,2,FALSE), "TDB")</f>
        <v>JAP</v>
      </c>
      <c r="L1584" s="21" t="str">
        <f>VLOOKUP($A1584,Location!$A:$J,8,FALSE)</f>
        <v>Suède</v>
      </c>
      <c r="M1584" s="21" t="str">
        <f>IFERROR(VLOOKUP(L1584,Setup_Team!$B:$C,2,FALSE), "TDB")</f>
        <v>SWE</v>
      </c>
      <c r="N1584" s="21" t="str">
        <f>VLOOKUP($A1584,Location!$A:$J,9,FALSE)</f>
        <v>Kansas City, Missouri</v>
      </c>
      <c r="O1584" s="21" t="str">
        <f>VLOOKUP($A1584,Location!$A:$J,10,FALSE)</f>
        <v>Arrowhead Stadium</v>
      </c>
      <c r="P1584" s="27">
        <v>2</v>
      </c>
      <c r="Q1584" s="27">
        <v>2</v>
      </c>
      <c r="R1584" s="27" t="str">
        <f t="shared" si="145"/>
        <v>2-2</v>
      </c>
      <c r="S1584" s="21">
        <v>0</v>
      </c>
      <c r="T1584" s="20">
        <f>VLOOKUP($A1584,Database!$A:$Y,10,FALSE)</f>
        <v>96</v>
      </c>
      <c r="U1584" s="20">
        <f>VLOOKUP($A1584,Database!$A:$Y,11,FALSE)</f>
        <v>108</v>
      </c>
      <c r="V1584" s="20">
        <f>VLOOKUP($A1584,Database!$A:$Y,12,FALSE)</f>
        <v>111</v>
      </c>
      <c r="W1584" s="20" t="str">
        <f>VLOOKUP(A1584,Database!A:M,13,FALSE)</f>
        <v>Terminé</v>
      </c>
      <c r="X1584" s="20">
        <f>VLOOKUP($A1584,Database!$A:$Y,20,FALSE)</f>
        <v>1</v>
      </c>
      <c r="Y1584" s="20">
        <f>VLOOKUP($A1584,Database!$A:$Y,21,FALSE)</f>
        <v>1</v>
      </c>
      <c r="Z1584" s="20">
        <f t="shared" si="144"/>
        <v>0</v>
      </c>
      <c r="AA1584" s="20">
        <f t="shared" si="146"/>
        <v>1</v>
      </c>
      <c r="AB1584" s="20">
        <f t="shared" ca="1" si="147"/>
        <v>108</v>
      </c>
      <c r="AC1584" s="20">
        <f t="shared" ca="1" si="148"/>
        <v>0</v>
      </c>
      <c r="AD1584" s="20" t="str">
        <f ca="1">IF(AC1584=0,"",IF(OR(ISBLANK(P1584),ISBLANK(Q1584)),"",IF(ISBLANK(VLOOKUP(A1584,Database!A:AA,22,FALSE)),"",VLOOKUP(A1584,Database!A:AA,22,FALSE))))</f>
        <v/>
      </c>
      <c r="AE1584" s="20">
        <f ca="1">IFERROR(
   IF(
     OR(ISBLANK(P1584),ISBLANK(Q1584)),
     "",
     IF(
       AND(AB1584&lt;&gt;"",OR(W1584="Terminé",W1584="En cours")),
       VLOOKUP(AD1584,Setup_ScoreExactBonus!A:D,4,FALSE),
       0
     )),
  0)</f>
        <v>0</v>
      </c>
      <c r="AF1584" s="21">
        <f t="shared" ca="1" si="149"/>
        <v>108</v>
      </c>
      <c r="AG1584" s="21">
        <f ca="1">SUMIFS(AF$2:AF1584,D$2:D1584,D1584)</f>
        <v>1966</v>
      </c>
    </row>
    <row r="1585" spans="1:33" hidden="1" x14ac:dyDescent="0.35">
      <c r="A1585" s="21">
        <f>IF(ISBLANK(B1585),"",COUNTIF(B$2:B1585,B1585))-1</f>
        <v>58</v>
      </c>
      <c r="B1585" s="27">
        <v>18</v>
      </c>
      <c r="C1585" s="10">
        <f>VLOOKUP($A1585+IF($A1585=0,1,0),Database!$A:$Y,7,FALSE)</f>
        <v>46199.041666666664</v>
      </c>
      <c r="D1585" s="21" t="str">
        <f>VLOOKUP(Pronostics!$B1585,Setup_MPP!$A:$G,3,FALSE)</f>
        <v>Cartone</v>
      </c>
      <c r="E1585" s="21" t="str">
        <f>VLOOKUP(Pronostics!$B1585,Setup_MPP!$A:$G,2,FALSE)</f>
        <v>Quentin CARTON</v>
      </c>
      <c r="F1585" s="21" t="str">
        <f>VLOOKUP($B1585,Setup_MPP!$A:$E,4,FALSE)</f>
        <v>#F0BC42</v>
      </c>
      <c r="G1585" s="21" t="str">
        <f>VLOOKUP($B1585,Setup_MPP!$A:$E,5,FALSE)</f>
        <v>#8E1F2F</v>
      </c>
      <c r="H1585" s="21" t="str">
        <f>IFERROR(IF(AND(A1585&gt;=1,A1585&lt;=104),VLOOKUP($A1585,Location!$A:$J,6,FALSE),IF(A1585=0,"Avant l'ouverture",IF(OR(A1585=105,A1585=106),"Bonus"))),"")</f>
        <v>Tour 3</v>
      </c>
      <c r="I1585" s="21" t="str">
        <f>IF(LEFT(H1585,4)="Tour",VLOOKUP(A1585,Database!$A:$C,3,FALSE),"")</f>
        <v>F</v>
      </c>
      <c r="J1585" s="21" t="str">
        <f>VLOOKUP($A1585,Location!$A:$J,7,FALSE)</f>
        <v>Japon</v>
      </c>
      <c r="K1585" s="21" t="str">
        <f>IFERROR(VLOOKUP(J1585,Setup_Team!$B:$C,2,FALSE), "TDB")</f>
        <v>JAP</v>
      </c>
      <c r="L1585" s="21" t="str">
        <f>VLOOKUP($A1585,Location!$A:$J,8,FALSE)</f>
        <v>Suède</v>
      </c>
      <c r="M1585" s="21" t="str">
        <f>IFERROR(VLOOKUP(L1585,Setup_Team!$B:$C,2,FALSE), "TDB")</f>
        <v>SWE</v>
      </c>
      <c r="N1585" s="21" t="str">
        <f>VLOOKUP($A1585,Location!$A:$J,9,FALSE)</f>
        <v>Kansas City, Missouri</v>
      </c>
      <c r="O1585" s="21" t="str">
        <f>VLOOKUP($A1585,Location!$A:$J,10,FALSE)</f>
        <v>Arrowhead Stadium</v>
      </c>
      <c r="P1585" s="27">
        <v>3</v>
      </c>
      <c r="Q1585" s="27">
        <v>0</v>
      </c>
      <c r="R1585" s="27" t="str">
        <f t="shared" si="145"/>
        <v>3-0</v>
      </c>
      <c r="S1585" s="21">
        <v>0</v>
      </c>
      <c r="T1585" s="20">
        <f>VLOOKUP($A1585,Database!$A:$Y,10,FALSE)</f>
        <v>96</v>
      </c>
      <c r="U1585" s="20">
        <f>VLOOKUP($A1585,Database!$A:$Y,11,FALSE)</f>
        <v>108</v>
      </c>
      <c r="V1585" s="20">
        <f>VLOOKUP($A1585,Database!$A:$Y,12,FALSE)</f>
        <v>111</v>
      </c>
      <c r="W1585" s="20" t="str">
        <f>VLOOKUP(A1585,Database!A:M,13,FALSE)</f>
        <v>Terminé</v>
      </c>
      <c r="X1585" s="20">
        <f>VLOOKUP($A1585,Database!$A:$Y,20,FALSE)</f>
        <v>1</v>
      </c>
      <c r="Y1585" s="20">
        <f>VLOOKUP($A1585,Database!$A:$Y,21,FALSE)</f>
        <v>1</v>
      </c>
      <c r="Z1585" s="20">
        <f t="shared" si="144"/>
        <v>0</v>
      </c>
      <c r="AA1585" s="20">
        <f t="shared" si="146"/>
        <v>0</v>
      </c>
      <c r="AB1585" s="20">
        <f t="shared" ca="1" si="147"/>
        <v>0</v>
      </c>
      <c r="AC1585" s="20">
        <f t="shared" ca="1" si="148"/>
        <v>0</v>
      </c>
      <c r="AD1585" s="20" t="str">
        <f ca="1">IF(AC1585=0,"",IF(OR(ISBLANK(P1585),ISBLANK(Q1585)),"",IF(ISBLANK(VLOOKUP(A1585,Database!A:AA,22,FALSE)),"",VLOOKUP(A1585,Database!A:AA,22,FALSE))))</f>
        <v/>
      </c>
      <c r="AE1585" s="20">
        <f ca="1">IFERROR(
   IF(
     OR(ISBLANK(P1585),ISBLANK(Q1585)),
     "",
     IF(
       AND(AB1585&lt;&gt;"",OR(W1585="Terminé",W1585="En cours")),
       VLOOKUP(AD1585,Setup_ScoreExactBonus!A:D,4,FALSE),
       0
     )),
  0)</f>
        <v>0</v>
      </c>
      <c r="AF1585" s="21">
        <f t="shared" ca="1" si="149"/>
        <v>0</v>
      </c>
      <c r="AG1585" s="21">
        <f ca="1">SUMIFS(AF$2:AF1585,D$2:D1585,D1585)</f>
        <v>2139</v>
      </c>
    </row>
    <row r="1586" spans="1:33" hidden="1" x14ac:dyDescent="0.35">
      <c r="A1586" s="21">
        <f>IF(ISBLANK(B1586),"",COUNTIF(B$2:B1586,B1586))-1</f>
        <v>58</v>
      </c>
      <c r="B1586" s="27">
        <v>19</v>
      </c>
      <c r="C1586" s="10">
        <f>VLOOKUP($A1586+IF($A1586=0,1,0),Database!$A:$Y,7,FALSE)</f>
        <v>46199.041666666664</v>
      </c>
      <c r="D1586" s="21" t="str">
        <f>VLOOKUP(Pronostics!$B1586,Setup_MPP!$A:$G,3,FALSE)</f>
        <v>YramVi</v>
      </c>
      <c r="E1586" s="21" t="str">
        <f>VLOOKUP(Pronostics!$B1586,Setup_MPP!$A:$G,2,FALSE)</f>
        <v>Eyram TETSHIE</v>
      </c>
      <c r="F1586" s="21" t="str">
        <f>VLOOKUP($B1586,Setup_MPP!$A:$E,4,FALSE)</f>
        <v>#E8B28F</v>
      </c>
      <c r="G1586" s="21" t="str">
        <f>VLOOKUP($B1586,Setup_MPP!$A:$E,5,FALSE)</f>
        <v>#E65568</v>
      </c>
      <c r="H1586" s="21" t="str">
        <f>IFERROR(IF(AND(A1586&gt;=1,A1586&lt;=104),VLOOKUP($A1586,Location!$A:$J,6,FALSE),IF(A1586=0,"Avant l'ouverture",IF(OR(A1586=105,A1586=106),"Bonus"))),"")</f>
        <v>Tour 3</v>
      </c>
      <c r="I1586" s="21" t="str">
        <f>IF(LEFT(H1586,4)="Tour",VLOOKUP(A1586,Database!$A:$C,3,FALSE),"")</f>
        <v>F</v>
      </c>
      <c r="J1586" s="21" t="str">
        <f>VLOOKUP($A1586,Location!$A:$J,7,FALSE)</f>
        <v>Japon</v>
      </c>
      <c r="K1586" s="21" t="str">
        <f>IFERROR(VLOOKUP(J1586,Setup_Team!$B:$C,2,FALSE), "TDB")</f>
        <v>JAP</v>
      </c>
      <c r="L1586" s="21" t="str">
        <f>VLOOKUP($A1586,Location!$A:$J,8,FALSE)</f>
        <v>Suède</v>
      </c>
      <c r="M1586" s="21" t="str">
        <f>IFERROR(VLOOKUP(L1586,Setup_Team!$B:$C,2,FALSE), "TDB")</f>
        <v>SWE</v>
      </c>
      <c r="N1586" s="21" t="str">
        <f>VLOOKUP($A1586,Location!$A:$J,9,FALSE)</f>
        <v>Kansas City, Missouri</v>
      </c>
      <c r="O1586" s="21" t="str">
        <f>VLOOKUP($A1586,Location!$A:$J,10,FALSE)</f>
        <v>Arrowhead Stadium</v>
      </c>
      <c r="P1586" s="27">
        <v>2</v>
      </c>
      <c r="Q1586" s="27">
        <v>1</v>
      </c>
      <c r="R1586" s="27" t="str">
        <f t="shared" si="145"/>
        <v>2-1</v>
      </c>
      <c r="S1586" s="21">
        <v>0</v>
      </c>
      <c r="T1586" s="20">
        <f>VLOOKUP($A1586,Database!$A:$Y,10,FALSE)</f>
        <v>96</v>
      </c>
      <c r="U1586" s="20">
        <f>VLOOKUP($A1586,Database!$A:$Y,11,FALSE)</f>
        <v>108</v>
      </c>
      <c r="V1586" s="20">
        <f>VLOOKUP($A1586,Database!$A:$Y,12,FALSE)</f>
        <v>111</v>
      </c>
      <c r="W1586" s="20" t="str">
        <f>VLOOKUP(A1586,Database!A:M,13,FALSE)</f>
        <v>Terminé</v>
      </c>
      <c r="X1586" s="20">
        <f>VLOOKUP($A1586,Database!$A:$Y,20,FALSE)</f>
        <v>1</v>
      </c>
      <c r="Y1586" s="20">
        <f>VLOOKUP($A1586,Database!$A:$Y,21,FALSE)</f>
        <v>1</v>
      </c>
      <c r="Z1586" s="20">
        <f t="shared" si="144"/>
        <v>0</v>
      </c>
      <c r="AA1586" s="20">
        <f t="shared" si="146"/>
        <v>0</v>
      </c>
      <c r="AB1586" s="20">
        <f t="shared" ca="1" si="147"/>
        <v>0</v>
      </c>
      <c r="AC1586" s="20">
        <f t="shared" ca="1" si="148"/>
        <v>0</v>
      </c>
      <c r="AD1586" s="20" t="str">
        <f ca="1">IF(AC1586=0,"",IF(OR(ISBLANK(P1586),ISBLANK(Q1586)),"",IF(ISBLANK(VLOOKUP(A1586,Database!A:AA,22,FALSE)),"",VLOOKUP(A1586,Database!A:AA,22,FALSE))))</f>
        <v/>
      </c>
      <c r="AE1586" s="20">
        <f ca="1">IFERROR(
   IF(
     OR(ISBLANK(P1586),ISBLANK(Q1586)),
     "",
     IF(
       AND(AB1586&lt;&gt;"",OR(W1586="Terminé",W1586="En cours")),
       VLOOKUP(AD1586,Setup_ScoreExactBonus!A:D,4,FALSE),
       0
     )),
  0)</f>
        <v>0</v>
      </c>
      <c r="AF1586" s="21">
        <f t="shared" ca="1" si="149"/>
        <v>0</v>
      </c>
      <c r="AG1586" s="21">
        <f ca="1">SUMIFS(AF$2:AF1586,D$2:D1586,D1586)</f>
        <v>1971</v>
      </c>
    </row>
    <row r="1587" spans="1:33" hidden="1" x14ac:dyDescent="0.35">
      <c r="A1587" s="21">
        <f>IF(ISBLANK(B1587),"",COUNTIF(B$2:B1587,B1587))-1</f>
        <v>58</v>
      </c>
      <c r="B1587" s="27">
        <v>20</v>
      </c>
      <c r="C1587" s="10">
        <f>VLOOKUP($A1587+IF($A1587=0,1,0),Database!$A:$Y,7,FALSE)</f>
        <v>46199.041666666664</v>
      </c>
      <c r="D1587" s="21" t="str">
        <f>VLOOKUP(Pronostics!$B1587,Setup_MPP!$A:$G,3,FALSE)</f>
        <v>Anis_MaFihache</v>
      </c>
      <c r="E1587" s="21" t="str">
        <f>VLOOKUP(Pronostics!$B1587,Setup_MPP!$A:$G,2,FALSE)</f>
        <v>Anis LEBIK</v>
      </c>
      <c r="F1587" s="21" t="str">
        <f>VLOOKUP($B1587,Setup_MPP!$A:$E,4,FALSE)</f>
        <v>#60DC8C</v>
      </c>
      <c r="G1587" s="21" t="str">
        <f>VLOOKUP($B1587,Setup_MPP!$A:$E,5,FALSE)</f>
        <v>#22A34F</v>
      </c>
      <c r="H1587" s="21" t="str">
        <f>IFERROR(IF(AND(A1587&gt;=1,A1587&lt;=104),VLOOKUP($A1587,Location!$A:$J,6,FALSE),IF(A1587=0,"Avant l'ouverture",IF(OR(A1587=105,A1587=106),"Bonus"))),"")</f>
        <v>Tour 3</v>
      </c>
      <c r="I1587" s="21" t="str">
        <f>IF(LEFT(H1587,4)="Tour",VLOOKUP(A1587,Database!$A:$C,3,FALSE),"")</f>
        <v>F</v>
      </c>
      <c r="J1587" s="21" t="str">
        <f>VLOOKUP($A1587,Location!$A:$J,7,FALSE)</f>
        <v>Japon</v>
      </c>
      <c r="K1587" s="21" t="str">
        <f>IFERROR(VLOOKUP(J1587,Setup_Team!$B:$C,2,FALSE), "TDB")</f>
        <v>JAP</v>
      </c>
      <c r="L1587" s="21" t="str">
        <f>VLOOKUP($A1587,Location!$A:$J,8,FALSE)</f>
        <v>Suède</v>
      </c>
      <c r="M1587" s="21" t="str">
        <f>IFERROR(VLOOKUP(L1587,Setup_Team!$B:$C,2,FALSE), "TDB")</f>
        <v>SWE</v>
      </c>
      <c r="N1587" s="21" t="str">
        <f>VLOOKUP($A1587,Location!$A:$J,9,FALSE)</f>
        <v>Kansas City, Missouri</v>
      </c>
      <c r="O1587" s="21" t="str">
        <f>VLOOKUP($A1587,Location!$A:$J,10,FALSE)</f>
        <v>Arrowhead Stadium</v>
      </c>
      <c r="P1587" s="27">
        <v>3</v>
      </c>
      <c r="Q1587" s="27">
        <v>1</v>
      </c>
      <c r="R1587" s="27" t="str">
        <f t="shared" si="145"/>
        <v>3-1</v>
      </c>
      <c r="S1587" s="21">
        <v>0</v>
      </c>
      <c r="T1587" s="20">
        <f>VLOOKUP($A1587,Database!$A:$Y,10,FALSE)</f>
        <v>96</v>
      </c>
      <c r="U1587" s="20">
        <f>VLOOKUP($A1587,Database!$A:$Y,11,FALSE)</f>
        <v>108</v>
      </c>
      <c r="V1587" s="20">
        <f>VLOOKUP($A1587,Database!$A:$Y,12,FALSE)</f>
        <v>111</v>
      </c>
      <c r="W1587" s="20" t="str">
        <f>VLOOKUP(A1587,Database!A:M,13,FALSE)</f>
        <v>Terminé</v>
      </c>
      <c r="X1587" s="20">
        <f>VLOOKUP($A1587,Database!$A:$Y,20,FALSE)</f>
        <v>1</v>
      </c>
      <c r="Y1587" s="20">
        <f>VLOOKUP($A1587,Database!$A:$Y,21,FALSE)</f>
        <v>1</v>
      </c>
      <c r="Z1587" s="20">
        <f t="shared" si="144"/>
        <v>0</v>
      </c>
      <c r="AA1587" s="20">
        <f t="shared" si="146"/>
        <v>0</v>
      </c>
      <c r="AB1587" s="20">
        <f t="shared" ca="1" si="147"/>
        <v>0</v>
      </c>
      <c r="AC1587" s="20">
        <f t="shared" ca="1" si="148"/>
        <v>0</v>
      </c>
      <c r="AD1587" s="20" t="str">
        <f ca="1">IF(AC1587=0,"",IF(OR(ISBLANK(P1587),ISBLANK(Q1587)),"",IF(ISBLANK(VLOOKUP(A1587,Database!A:AA,22,FALSE)),"",VLOOKUP(A1587,Database!A:AA,22,FALSE))))</f>
        <v/>
      </c>
      <c r="AE1587" s="20">
        <f ca="1">IFERROR(
   IF(
     OR(ISBLANK(P1587),ISBLANK(Q1587)),
     "",
     IF(
       AND(AB1587&lt;&gt;"",OR(W1587="Terminé",W1587="En cours")),
       VLOOKUP(AD1587,Setup_ScoreExactBonus!A:D,4,FALSE),
       0
     )),
  0)</f>
        <v>0</v>
      </c>
      <c r="AF1587" s="21">
        <f t="shared" ca="1" si="149"/>
        <v>0</v>
      </c>
      <c r="AG1587" s="21">
        <f ca="1">SUMIFS(AF$2:AF1587,D$2:D1587,D1587)</f>
        <v>2241</v>
      </c>
    </row>
    <row r="1588" spans="1:33" hidden="1" x14ac:dyDescent="0.35">
      <c r="A1588" s="21">
        <f>IF(ISBLANK(B1588),"",COUNTIF(B$2:B1588,B1588))-1</f>
        <v>58</v>
      </c>
      <c r="B1588" s="27">
        <v>21</v>
      </c>
      <c r="C1588" s="10">
        <f>VLOOKUP($A1588+IF($A1588=0,1,0),Database!$A:$Y,7,FALSE)</f>
        <v>46199.041666666664</v>
      </c>
      <c r="D1588" s="21" t="str">
        <f>VLOOKUP(Pronostics!$B1588,Setup_MPP!$A:$G,3,FALSE)</f>
        <v>JUJULABOSS13</v>
      </c>
      <c r="E1588" s="21" t="str">
        <f>VLOOKUP(Pronostics!$B1588,Setup_MPP!$A:$G,2,FALSE)</f>
        <v>Julia BOUANAN</v>
      </c>
      <c r="F1588" s="21" t="str">
        <f>VLOOKUP($B1588,Setup_MPP!$A:$E,4,FALSE)</f>
        <v>#2FAEE0</v>
      </c>
      <c r="G1588" s="21" t="str">
        <f>VLOOKUP($B1588,Setup_MPP!$A:$E,5,FALSE)</f>
        <v>#BEA064</v>
      </c>
      <c r="H1588" s="21" t="str">
        <f>IFERROR(IF(AND(A1588&gt;=1,A1588&lt;=104),VLOOKUP($A1588,Location!$A:$J,6,FALSE),IF(A1588=0,"Avant l'ouverture",IF(OR(A1588=105,A1588=106),"Bonus"))),"")</f>
        <v>Tour 3</v>
      </c>
      <c r="I1588" s="21" t="str">
        <f>IF(LEFT(H1588,4)="Tour",VLOOKUP(A1588,Database!$A:$C,3,FALSE),"")</f>
        <v>F</v>
      </c>
      <c r="J1588" s="21" t="str">
        <f>VLOOKUP($A1588,Location!$A:$J,7,FALSE)</f>
        <v>Japon</v>
      </c>
      <c r="K1588" s="21" t="str">
        <f>IFERROR(VLOOKUP(J1588,Setup_Team!$B:$C,2,FALSE), "TDB")</f>
        <v>JAP</v>
      </c>
      <c r="L1588" s="21" t="str">
        <f>VLOOKUP($A1588,Location!$A:$J,8,FALSE)</f>
        <v>Suède</v>
      </c>
      <c r="M1588" s="21" t="str">
        <f>IFERROR(VLOOKUP(L1588,Setup_Team!$B:$C,2,FALSE), "TDB")</f>
        <v>SWE</v>
      </c>
      <c r="N1588" s="21" t="str">
        <f>VLOOKUP($A1588,Location!$A:$J,9,FALSE)</f>
        <v>Kansas City, Missouri</v>
      </c>
      <c r="O1588" s="21" t="str">
        <f>VLOOKUP($A1588,Location!$A:$J,10,FALSE)</f>
        <v>Arrowhead Stadium</v>
      </c>
      <c r="P1588" s="27">
        <v>1</v>
      </c>
      <c r="Q1588" s="27">
        <v>1</v>
      </c>
      <c r="R1588" s="27" t="str">
        <f t="shared" si="145"/>
        <v>1-1</v>
      </c>
      <c r="S1588" s="21">
        <v>0</v>
      </c>
      <c r="T1588" s="20">
        <f>VLOOKUP($A1588,Database!$A:$Y,10,FALSE)</f>
        <v>96</v>
      </c>
      <c r="U1588" s="20">
        <f>VLOOKUP($A1588,Database!$A:$Y,11,FALSE)</f>
        <v>108</v>
      </c>
      <c r="V1588" s="20">
        <f>VLOOKUP($A1588,Database!$A:$Y,12,FALSE)</f>
        <v>111</v>
      </c>
      <c r="W1588" s="20" t="str">
        <f>VLOOKUP(A1588,Database!A:M,13,FALSE)</f>
        <v>Terminé</v>
      </c>
      <c r="X1588" s="20">
        <f>VLOOKUP($A1588,Database!$A:$Y,20,FALSE)</f>
        <v>1</v>
      </c>
      <c r="Y1588" s="20">
        <f>VLOOKUP($A1588,Database!$A:$Y,21,FALSE)</f>
        <v>1</v>
      </c>
      <c r="Z1588" s="20">
        <f t="shared" si="144"/>
        <v>0</v>
      </c>
      <c r="AA1588" s="20">
        <f t="shared" si="146"/>
        <v>1</v>
      </c>
      <c r="AB1588" s="20">
        <f t="shared" ca="1" si="147"/>
        <v>108</v>
      </c>
      <c r="AC1588" s="20">
        <f t="shared" ca="1" si="148"/>
        <v>1</v>
      </c>
      <c r="AD1588" s="20" t="str">
        <f ca="1">IF(AC1588=0,"",IF(OR(ISBLANK(P1588),ISBLANK(Q1588)),"",IF(ISBLANK(VLOOKUP(A1588,Database!A:AA,22,FALSE)),"",VLOOKUP(A1588,Database!A:AA,22,FALSE))))</f>
        <v>Exact</v>
      </c>
      <c r="AE1588" s="20">
        <f ca="1">IFERROR(
   IF(
     OR(ISBLANK(P1588),ISBLANK(Q1588)),
     "",
     IF(
       AND(AB1588&lt;&gt;"",OR(W1588="Terminé",W1588="En cours")),
       VLOOKUP(AD1588,Setup_ScoreExactBonus!A:D,4,FALSE),
       0
     )),
  0)</f>
        <v>20</v>
      </c>
      <c r="AF1588" s="21">
        <f t="shared" ca="1" si="149"/>
        <v>128</v>
      </c>
      <c r="AG1588" s="21">
        <f ca="1">SUMIFS(AF$2:AF1588,D$2:D1588,D1588)</f>
        <v>1899</v>
      </c>
    </row>
    <row r="1589" spans="1:33" hidden="1" x14ac:dyDescent="0.35">
      <c r="A1589" s="21">
        <f>IF(ISBLANK(B1589),"",COUNTIF(B$2:B1589,B1589))-1</f>
        <v>58</v>
      </c>
      <c r="B1589" s="27">
        <v>22</v>
      </c>
      <c r="C1589" s="10">
        <f>VLOOKUP($A1589+IF($A1589=0,1,0),Database!$A:$Y,7,FALSE)</f>
        <v>46199.041666666664</v>
      </c>
      <c r="D1589" s="21" t="str">
        <f>VLOOKUP(Pronostics!$B1589,Setup_MPP!$A:$G,3,FALSE)</f>
        <v>Jujumsrd</v>
      </c>
      <c r="E1589" s="21" t="str">
        <f>VLOOKUP(Pronostics!$B1589,Setup_MPP!$A:$G,2,FALSE)</f>
        <v>Julie Mansard</v>
      </c>
      <c r="F1589" s="21" t="str">
        <f>VLOOKUP($B1589,Setup_MPP!$A:$E,4,FALSE)</f>
        <v>#41DEF0</v>
      </c>
      <c r="G1589" s="21" t="str">
        <f>VLOOKUP($B1589,Setup_MPP!$A:$E,5,FALSE)</f>
        <v>#0BA6B7</v>
      </c>
      <c r="H1589" s="21" t="str">
        <f>IFERROR(IF(AND(A1589&gt;=1,A1589&lt;=104),VLOOKUP($A1589,Location!$A:$J,6,FALSE),IF(A1589=0,"Avant l'ouverture",IF(OR(A1589=105,A1589=106),"Bonus"))),"")</f>
        <v>Tour 3</v>
      </c>
      <c r="I1589" s="21" t="str">
        <f>IF(LEFT(H1589,4)="Tour",VLOOKUP(A1589,Database!$A:$C,3,FALSE),"")</f>
        <v>F</v>
      </c>
      <c r="J1589" s="21" t="str">
        <f>VLOOKUP($A1589,Location!$A:$J,7,FALSE)</f>
        <v>Japon</v>
      </c>
      <c r="K1589" s="21" t="str">
        <f>IFERROR(VLOOKUP(J1589,Setup_Team!$B:$C,2,FALSE), "TDB")</f>
        <v>JAP</v>
      </c>
      <c r="L1589" s="21" t="str">
        <f>VLOOKUP($A1589,Location!$A:$J,8,FALSE)</f>
        <v>Suède</v>
      </c>
      <c r="M1589" s="21" t="str">
        <f>IFERROR(VLOOKUP(L1589,Setup_Team!$B:$C,2,FALSE), "TDB")</f>
        <v>SWE</v>
      </c>
      <c r="N1589" s="21" t="str">
        <f>VLOOKUP($A1589,Location!$A:$J,9,FALSE)</f>
        <v>Kansas City, Missouri</v>
      </c>
      <c r="O1589" s="21" t="str">
        <f>VLOOKUP($A1589,Location!$A:$J,10,FALSE)</f>
        <v>Arrowhead Stadium</v>
      </c>
      <c r="P1589" s="27">
        <v>1</v>
      </c>
      <c r="Q1589" s="27">
        <v>1</v>
      </c>
      <c r="R1589" s="27" t="str">
        <f t="shared" si="145"/>
        <v>1-1</v>
      </c>
      <c r="S1589" s="21">
        <v>0</v>
      </c>
      <c r="T1589" s="20">
        <f>VLOOKUP($A1589,Database!$A:$Y,10,FALSE)</f>
        <v>96</v>
      </c>
      <c r="U1589" s="20">
        <f>VLOOKUP($A1589,Database!$A:$Y,11,FALSE)</f>
        <v>108</v>
      </c>
      <c r="V1589" s="20">
        <f>VLOOKUP($A1589,Database!$A:$Y,12,FALSE)</f>
        <v>111</v>
      </c>
      <c r="W1589" s="20" t="str">
        <f>VLOOKUP(A1589,Database!A:M,13,FALSE)</f>
        <v>Terminé</v>
      </c>
      <c r="X1589" s="20">
        <f>VLOOKUP($A1589,Database!$A:$Y,20,FALSE)</f>
        <v>1</v>
      </c>
      <c r="Y1589" s="20">
        <f>VLOOKUP($A1589,Database!$A:$Y,21,FALSE)</f>
        <v>1</v>
      </c>
      <c r="Z1589" s="20">
        <f t="shared" si="144"/>
        <v>0</v>
      </c>
      <c r="AA1589" s="20">
        <f t="shared" si="146"/>
        <v>1</v>
      </c>
      <c r="AB1589" s="20">
        <f t="shared" ca="1" si="147"/>
        <v>108</v>
      </c>
      <c r="AC1589" s="20">
        <f t="shared" ca="1" si="148"/>
        <v>1</v>
      </c>
      <c r="AD1589" s="20" t="str">
        <f ca="1">IF(AC1589=0,"",IF(OR(ISBLANK(P1589),ISBLANK(Q1589)),"",IF(ISBLANK(VLOOKUP(A1589,Database!A:AA,22,FALSE)),"",VLOOKUP(A1589,Database!A:AA,22,FALSE))))</f>
        <v>Exact</v>
      </c>
      <c r="AE1589" s="20">
        <f ca="1">IFERROR(
   IF(
     OR(ISBLANK(P1589),ISBLANK(Q1589)),
     "",
     IF(
       AND(AB1589&lt;&gt;"",OR(W1589="Terminé",W1589="En cours")),
       VLOOKUP(AD1589,Setup_ScoreExactBonus!A:D,4,FALSE),
       0
     )),
  0)</f>
        <v>20</v>
      </c>
      <c r="AF1589" s="21">
        <f t="shared" ca="1" si="149"/>
        <v>128</v>
      </c>
      <c r="AG1589" s="21">
        <f ca="1">SUMIFS(AF$2:AF1589,D$2:D1589,D1589)</f>
        <v>1651</v>
      </c>
    </row>
    <row r="1590" spans="1:33" hidden="1" x14ac:dyDescent="0.35">
      <c r="A1590" s="21">
        <f>IF(ISBLANK(B1590),"",COUNTIF(B$2:B1590,B1590))-1</f>
        <v>58</v>
      </c>
      <c r="B1590" s="27">
        <v>23</v>
      </c>
      <c r="C1590" s="10">
        <f>VLOOKUP($A1590+IF($A1590=0,1,0),Database!$A:$Y,7,FALSE)</f>
        <v>46199.041666666664</v>
      </c>
      <c r="D1590" s="21" t="str">
        <f>VLOOKUP(Pronostics!$B1590,Setup_MPP!$A:$G,3,FALSE)</f>
        <v>DJUDJUPRONO</v>
      </c>
      <c r="E1590" s="21" t="str">
        <f>VLOOKUP(Pronostics!$B1590,Setup_MPP!$A:$G,2,FALSE)</f>
        <v>Juliette</v>
      </c>
      <c r="F1590" s="21" t="str">
        <f>VLOOKUP($B1590,Setup_MPP!$A:$E,4,FALSE)</f>
        <v>#F2A2A2</v>
      </c>
      <c r="G1590" s="21" t="str">
        <f>VLOOKUP($B1590,Setup_MPP!$A:$E,5,FALSE)</f>
        <v>#C25D5D</v>
      </c>
      <c r="H1590" s="21" t="str">
        <f>IFERROR(IF(AND(A1590&gt;=1,A1590&lt;=104),VLOOKUP($A1590,Location!$A:$J,6,FALSE),IF(A1590=0,"Avant l'ouverture",IF(OR(A1590=105,A1590=106),"Bonus"))),"")</f>
        <v>Tour 3</v>
      </c>
      <c r="I1590" s="21" t="str">
        <f>IF(LEFT(H1590,4)="Tour",VLOOKUP(A1590,Database!$A:$C,3,FALSE),"")</f>
        <v>F</v>
      </c>
      <c r="J1590" s="21" t="str">
        <f>VLOOKUP($A1590,Location!$A:$J,7,FALSE)</f>
        <v>Japon</v>
      </c>
      <c r="K1590" s="21" t="str">
        <f>IFERROR(VLOOKUP(J1590,Setup_Team!$B:$C,2,FALSE), "TDB")</f>
        <v>JAP</v>
      </c>
      <c r="L1590" s="21" t="str">
        <f>VLOOKUP($A1590,Location!$A:$J,8,FALSE)</f>
        <v>Suède</v>
      </c>
      <c r="M1590" s="21" t="str">
        <f>IFERROR(VLOOKUP(L1590,Setup_Team!$B:$C,2,FALSE), "TDB")</f>
        <v>SWE</v>
      </c>
      <c r="N1590" s="21" t="str">
        <f>VLOOKUP($A1590,Location!$A:$J,9,FALSE)</f>
        <v>Kansas City, Missouri</v>
      </c>
      <c r="O1590" s="21" t="str">
        <f>VLOOKUP($A1590,Location!$A:$J,10,FALSE)</f>
        <v>Arrowhead Stadium</v>
      </c>
      <c r="P1590" s="27">
        <v>3</v>
      </c>
      <c r="Q1590" s="27">
        <v>0</v>
      </c>
      <c r="R1590" s="27" t="str">
        <f t="shared" si="145"/>
        <v>3-0</v>
      </c>
      <c r="S1590" s="21">
        <v>0</v>
      </c>
      <c r="T1590" s="20">
        <f>VLOOKUP($A1590,Database!$A:$Y,10,FALSE)</f>
        <v>96</v>
      </c>
      <c r="U1590" s="20">
        <f>VLOOKUP($A1590,Database!$A:$Y,11,FALSE)</f>
        <v>108</v>
      </c>
      <c r="V1590" s="20">
        <f>VLOOKUP($A1590,Database!$A:$Y,12,FALSE)</f>
        <v>111</v>
      </c>
      <c r="W1590" s="20" t="str">
        <f>VLOOKUP(A1590,Database!A:M,13,FALSE)</f>
        <v>Terminé</v>
      </c>
      <c r="X1590" s="20">
        <f>VLOOKUP($A1590,Database!$A:$Y,20,FALSE)</f>
        <v>1</v>
      </c>
      <c r="Y1590" s="20">
        <f>VLOOKUP($A1590,Database!$A:$Y,21,FALSE)</f>
        <v>1</v>
      </c>
      <c r="Z1590" s="20">
        <f t="shared" si="144"/>
        <v>0</v>
      </c>
      <c r="AA1590" s="20">
        <f t="shared" si="146"/>
        <v>0</v>
      </c>
      <c r="AB1590" s="20">
        <f t="shared" ca="1" si="147"/>
        <v>0</v>
      </c>
      <c r="AC1590" s="20">
        <f t="shared" ca="1" si="148"/>
        <v>0</v>
      </c>
      <c r="AD1590" s="20" t="str">
        <f ca="1">IF(AC1590=0,"",IF(OR(ISBLANK(P1590),ISBLANK(Q1590)),"",IF(ISBLANK(VLOOKUP(A1590,Database!A:AA,22,FALSE)),"",VLOOKUP(A1590,Database!A:AA,22,FALSE))))</f>
        <v/>
      </c>
      <c r="AE1590" s="20">
        <f ca="1">IFERROR(
   IF(
     OR(ISBLANK(P1590),ISBLANK(Q1590)),
     "",
     IF(
       AND(AB1590&lt;&gt;"",OR(W1590="Terminé",W1590="En cours")),
       VLOOKUP(AD1590,Setup_ScoreExactBonus!A:D,4,FALSE),
       0
     )),
  0)</f>
        <v>0</v>
      </c>
      <c r="AF1590" s="21">
        <f t="shared" ca="1" si="149"/>
        <v>0</v>
      </c>
      <c r="AG1590" s="21">
        <f ca="1">SUMIFS(AF$2:AF1590,D$2:D1590,D1590)</f>
        <v>1670</v>
      </c>
    </row>
    <row r="1591" spans="1:33" hidden="1" x14ac:dyDescent="0.35">
      <c r="A1591" s="21">
        <f>IF(ISBLANK(B1591),"",COUNTIF(B$2:B1591,B1591))-1</f>
        <v>58</v>
      </c>
      <c r="B1591" s="27">
        <v>24</v>
      </c>
      <c r="C1591" s="10">
        <f>VLOOKUP($A1591+IF($A1591=0,1,0),Database!$A:$Y,7,FALSE)</f>
        <v>46199.041666666664</v>
      </c>
      <c r="D1591" s="21" t="str">
        <f>VLOOKUP(Pronostics!$B1591,Setup_MPP!$A:$G,3,FALSE)</f>
        <v>Samyaaaaaaaaaa</v>
      </c>
      <c r="E1591" s="21" t="str">
        <f>VLOOKUP(Pronostics!$B1591,Setup_MPP!$A:$G,2,FALSE)</f>
        <v>Samya ALAOUI</v>
      </c>
      <c r="F1591" s="21" t="str">
        <f>VLOOKUP($B1591,Setup_MPP!$A:$E,4,FALSE)</f>
        <v>#A2F2C7</v>
      </c>
      <c r="G1591" s="21" t="str">
        <f>VLOOKUP($B1591,Setup_MPP!$A:$E,5,FALSE)</f>
        <v>#5DC18C</v>
      </c>
      <c r="H1591" s="21" t="str">
        <f>IFERROR(IF(AND(A1591&gt;=1,A1591&lt;=104),VLOOKUP($A1591,Location!$A:$J,6,FALSE),IF(A1591=0,"Avant l'ouverture",IF(OR(A1591=105,A1591=106),"Bonus"))),"")</f>
        <v>Tour 3</v>
      </c>
      <c r="I1591" s="21" t="str">
        <f>IF(LEFT(H1591,4)="Tour",VLOOKUP(A1591,Database!$A:$C,3,FALSE),"")</f>
        <v>F</v>
      </c>
      <c r="J1591" s="21" t="str">
        <f>VLOOKUP($A1591,Location!$A:$J,7,FALSE)</f>
        <v>Japon</v>
      </c>
      <c r="K1591" s="21" t="str">
        <f>IFERROR(VLOOKUP(J1591,Setup_Team!$B:$C,2,FALSE), "TDB")</f>
        <v>JAP</v>
      </c>
      <c r="L1591" s="21" t="str">
        <f>VLOOKUP($A1591,Location!$A:$J,8,FALSE)</f>
        <v>Suède</v>
      </c>
      <c r="M1591" s="21" t="str">
        <f>IFERROR(VLOOKUP(L1591,Setup_Team!$B:$C,2,FALSE), "TDB")</f>
        <v>SWE</v>
      </c>
      <c r="N1591" s="21" t="str">
        <f>VLOOKUP($A1591,Location!$A:$J,9,FALSE)</f>
        <v>Kansas City, Missouri</v>
      </c>
      <c r="O1591" s="21" t="str">
        <f>VLOOKUP($A1591,Location!$A:$J,10,FALSE)</f>
        <v>Arrowhead Stadium</v>
      </c>
      <c r="P1591" s="27">
        <v>1</v>
      </c>
      <c r="Q1591" s="27">
        <v>1</v>
      </c>
      <c r="R1591" s="27" t="str">
        <f t="shared" si="145"/>
        <v>1-1</v>
      </c>
      <c r="S1591" s="21">
        <v>0</v>
      </c>
      <c r="T1591" s="20">
        <f>VLOOKUP($A1591,Database!$A:$Y,10,FALSE)</f>
        <v>96</v>
      </c>
      <c r="U1591" s="20">
        <f>VLOOKUP($A1591,Database!$A:$Y,11,FALSE)</f>
        <v>108</v>
      </c>
      <c r="V1591" s="20">
        <f>VLOOKUP($A1591,Database!$A:$Y,12,FALSE)</f>
        <v>111</v>
      </c>
      <c r="W1591" s="20" t="str">
        <f>VLOOKUP(A1591,Database!A:M,13,FALSE)</f>
        <v>Terminé</v>
      </c>
      <c r="X1591" s="20">
        <f>VLOOKUP($A1591,Database!$A:$Y,20,FALSE)</f>
        <v>1</v>
      </c>
      <c r="Y1591" s="20">
        <f>VLOOKUP($A1591,Database!$A:$Y,21,FALSE)</f>
        <v>1</v>
      </c>
      <c r="Z1591" s="20">
        <f t="shared" si="144"/>
        <v>0</v>
      </c>
      <c r="AA1591" s="20">
        <f t="shared" si="146"/>
        <v>1</v>
      </c>
      <c r="AB1591" s="20">
        <f t="shared" ca="1" si="147"/>
        <v>108</v>
      </c>
      <c r="AC1591" s="20">
        <f t="shared" ca="1" si="148"/>
        <v>1</v>
      </c>
      <c r="AD1591" s="20" t="str">
        <f ca="1">IF(AC1591=0,"",IF(OR(ISBLANK(P1591),ISBLANK(Q1591)),"",IF(ISBLANK(VLOOKUP(A1591,Database!A:AA,22,FALSE)),"",VLOOKUP(A1591,Database!A:AA,22,FALSE))))</f>
        <v>Exact</v>
      </c>
      <c r="AE1591" s="20">
        <f ca="1">IFERROR(
   IF(
     OR(ISBLANK(P1591),ISBLANK(Q1591)),
     "",
     IF(
       AND(AB1591&lt;&gt;"",OR(W1591="Terminé",W1591="En cours")),
       VLOOKUP(AD1591,Setup_ScoreExactBonus!A:D,4,FALSE),
       0
     )),
  0)</f>
        <v>20</v>
      </c>
      <c r="AF1591" s="21">
        <f t="shared" ca="1" si="149"/>
        <v>128</v>
      </c>
      <c r="AG1591" s="21">
        <f ca="1">SUMIFS(AF$2:AF1591,D$2:D1591,D1591)</f>
        <v>2441</v>
      </c>
    </row>
    <row r="1592" spans="1:33" hidden="1" x14ac:dyDescent="0.35">
      <c r="A1592" s="21">
        <f>IF(ISBLANK(B1592),"",COUNTIF(B$2:B1592,B1592))-1</f>
        <v>58</v>
      </c>
      <c r="B1592" s="27">
        <v>25</v>
      </c>
      <c r="C1592" s="10">
        <f>VLOOKUP($A1592+IF($A1592=0,1,0),Database!$A:$Y,7,FALSE)</f>
        <v>46199.041666666664</v>
      </c>
      <c r="D1592" s="21" t="str">
        <f>VLOOKUP(Pronostics!$B1592,Setup_MPP!$A:$G,3,FALSE)</f>
        <v>leaw0808</v>
      </c>
      <c r="E1592" s="21" t="str">
        <f>VLOOKUP(Pronostics!$B1592,Setup_MPP!$A:$G,2,FALSE)</f>
        <v>Léa WALOCQ</v>
      </c>
      <c r="F1592" s="21" t="str">
        <f>VLOOKUP($B1592,Setup_MPP!$A:$E,4,FALSE)</f>
        <v>#D1B9EB</v>
      </c>
      <c r="G1592" s="21" t="str">
        <f>VLOOKUP($B1592,Setup_MPP!$A:$E,5,FALSE)</f>
        <v>#B58BC7</v>
      </c>
      <c r="H1592" s="21" t="str">
        <f>IFERROR(IF(AND(A1592&gt;=1,A1592&lt;=104),VLOOKUP($A1592,Location!$A:$J,6,FALSE),IF(A1592=0,"Avant l'ouverture",IF(OR(A1592=105,A1592=106),"Bonus"))),"")</f>
        <v>Tour 3</v>
      </c>
      <c r="I1592" s="21" t="str">
        <f>IF(LEFT(H1592,4)="Tour",VLOOKUP(A1592,Database!$A:$C,3,FALSE),"")</f>
        <v>F</v>
      </c>
      <c r="J1592" s="21" t="str">
        <f>VLOOKUP($A1592,Location!$A:$J,7,FALSE)</f>
        <v>Japon</v>
      </c>
      <c r="K1592" s="21" t="str">
        <f>IFERROR(VLOOKUP(J1592,Setup_Team!$B:$C,2,FALSE), "TDB")</f>
        <v>JAP</v>
      </c>
      <c r="L1592" s="21" t="str">
        <f>VLOOKUP($A1592,Location!$A:$J,8,FALSE)</f>
        <v>Suède</v>
      </c>
      <c r="M1592" s="21" t="str">
        <f>IFERROR(VLOOKUP(L1592,Setup_Team!$B:$C,2,FALSE), "TDB")</f>
        <v>SWE</v>
      </c>
      <c r="N1592" s="21" t="str">
        <f>VLOOKUP($A1592,Location!$A:$J,9,FALSE)</f>
        <v>Kansas City, Missouri</v>
      </c>
      <c r="O1592" s="21" t="str">
        <f>VLOOKUP($A1592,Location!$A:$J,10,FALSE)</f>
        <v>Arrowhead Stadium</v>
      </c>
      <c r="P1592" s="27">
        <v>2</v>
      </c>
      <c r="Q1592" s="27">
        <v>1</v>
      </c>
      <c r="R1592" s="27" t="str">
        <f t="shared" si="145"/>
        <v>2-1</v>
      </c>
      <c r="S1592" s="21">
        <v>0</v>
      </c>
      <c r="T1592" s="20">
        <f>VLOOKUP($A1592,Database!$A:$Y,10,FALSE)</f>
        <v>96</v>
      </c>
      <c r="U1592" s="20">
        <f>VLOOKUP($A1592,Database!$A:$Y,11,FALSE)</f>
        <v>108</v>
      </c>
      <c r="V1592" s="20">
        <f>VLOOKUP($A1592,Database!$A:$Y,12,FALSE)</f>
        <v>111</v>
      </c>
      <c r="W1592" s="20" t="str">
        <f>VLOOKUP(A1592,Database!A:M,13,FALSE)</f>
        <v>Terminé</v>
      </c>
      <c r="X1592" s="20">
        <f>VLOOKUP($A1592,Database!$A:$Y,20,FALSE)</f>
        <v>1</v>
      </c>
      <c r="Y1592" s="20">
        <f>VLOOKUP($A1592,Database!$A:$Y,21,FALSE)</f>
        <v>1</v>
      </c>
      <c r="Z1592" s="20">
        <f t="shared" si="144"/>
        <v>0</v>
      </c>
      <c r="AA1592" s="20">
        <f t="shared" si="146"/>
        <v>0</v>
      </c>
      <c r="AB1592" s="20">
        <f t="shared" ca="1" si="147"/>
        <v>0</v>
      </c>
      <c r="AC1592" s="20">
        <f t="shared" ca="1" si="148"/>
        <v>0</v>
      </c>
      <c r="AD1592" s="20" t="str">
        <f ca="1">IF(AC1592=0,"",IF(OR(ISBLANK(P1592),ISBLANK(Q1592)),"",IF(ISBLANK(VLOOKUP(A1592,Database!A:AA,22,FALSE)),"",VLOOKUP(A1592,Database!A:AA,22,FALSE))))</f>
        <v/>
      </c>
      <c r="AE1592" s="20">
        <f ca="1">IFERROR(
   IF(
     OR(ISBLANK(P1592),ISBLANK(Q1592)),
     "",
     IF(
       AND(AB1592&lt;&gt;"",OR(W1592="Terminé",W1592="En cours")),
       VLOOKUP(AD1592,Setup_ScoreExactBonus!A:D,4,FALSE),
       0
     )),
  0)</f>
        <v>0</v>
      </c>
      <c r="AF1592" s="21">
        <f t="shared" ca="1" si="149"/>
        <v>0</v>
      </c>
      <c r="AG1592" s="21">
        <f ca="1">SUMIFS(AF$2:AF1592,D$2:D1592,D1592)</f>
        <v>2048</v>
      </c>
    </row>
    <row r="1593" spans="1:33" hidden="1" x14ac:dyDescent="0.35">
      <c r="A1593" s="21">
        <f>IF(ISBLANK(B1593),"",COUNTIF(B$2:B1593,B1593))-1</f>
        <v>58</v>
      </c>
      <c r="B1593" s="27">
        <v>26</v>
      </c>
      <c r="C1593" s="10">
        <v>46184.875</v>
      </c>
      <c r="D1593" s="21" t="str">
        <f>VLOOKUP(Pronostics!$B1593,Setup_MPP!$A:$G,3,FALSE)</f>
        <v>Mohamad#5GGG1</v>
      </c>
      <c r="E1593" s="21" t="str">
        <f>VLOOKUP(Pronostics!$B1593,Setup_MPP!$A:$G,2,FALSE)</f>
        <v>Mohamad EL KAWAS</v>
      </c>
      <c r="F1593" s="21" t="str">
        <f>VLOOKUP($B1593,Setup_MPP!$A:$E,4,FALSE)</f>
        <v>#EB8787</v>
      </c>
      <c r="G1593" s="21" t="str">
        <f>VLOOKUP($B1593,Setup_MPP!$A:$E,5,FALSE)</f>
        <v>#368E2C</v>
      </c>
      <c r="H1593" s="21" t="str">
        <f>IFERROR(IF(AND(A1593&gt;=1,A1593&lt;=104),VLOOKUP($A1593,Location!$A:$J,6,FALSE),IF(A1593=0,"Avant l'ouverture",IF(OR(A1593=105,A1593=106),"Bonus"))),"")</f>
        <v>Tour 3</v>
      </c>
      <c r="I1593" s="21" t="str">
        <f>IF(LEFT(H1593,4)="Tour",VLOOKUP(A1593,Database!$A:$C,3,FALSE),"")</f>
        <v>F</v>
      </c>
      <c r="J1593" s="21" t="str">
        <f>VLOOKUP($A1593,Location!$A:$J,7,FALSE)</f>
        <v>Japon</v>
      </c>
      <c r="K1593" s="21" t="str">
        <f>IFERROR(VLOOKUP(J1593,Setup_Team!$B:$C,2,FALSE), "TDB")</f>
        <v>JAP</v>
      </c>
      <c r="L1593" s="21" t="str">
        <f>VLOOKUP($A1593,Location!$A:$J,8,FALSE)</f>
        <v>Suède</v>
      </c>
      <c r="M1593" s="21" t="str">
        <f>IFERROR(VLOOKUP(L1593,Setup_Team!$B:$C,2,FALSE), "TDB")</f>
        <v>SWE</v>
      </c>
      <c r="P1593" s="21">
        <v>3</v>
      </c>
      <c r="Q1593" s="21">
        <v>1</v>
      </c>
      <c r="R1593" s="27" t="str">
        <f t="shared" si="145"/>
        <v>3-1</v>
      </c>
      <c r="S1593" s="21">
        <v>0</v>
      </c>
      <c r="T1593" s="20">
        <f>VLOOKUP($A1593,Database!$A:$Y,10,FALSE)</f>
        <v>96</v>
      </c>
      <c r="U1593" s="20">
        <f>VLOOKUP($A1593,Database!$A:$Y,11,FALSE)</f>
        <v>108</v>
      </c>
      <c r="V1593" s="20">
        <f>VLOOKUP($A1593,Database!$A:$Y,12,FALSE)</f>
        <v>111</v>
      </c>
      <c r="W1593" s="20" t="str">
        <f>VLOOKUP(A1593,Database!A:M,13,FALSE)</f>
        <v>Terminé</v>
      </c>
      <c r="X1593" s="20">
        <f>VLOOKUP($A1593,Database!$A:$Y,20,FALSE)</f>
        <v>1</v>
      </c>
      <c r="Y1593" s="20">
        <f>VLOOKUP($A1593,Database!$A:$Y,21,FALSE)</f>
        <v>1</v>
      </c>
      <c r="Z1593" s="20">
        <f t="shared" si="144"/>
        <v>0</v>
      </c>
      <c r="AA1593" s="20">
        <f t="shared" si="146"/>
        <v>0</v>
      </c>
      <c r="AB1593" s="20">
        <f t="shared" ca="1" si="147"/>
        <v>0</v>
      </c>
      <c r="AC1593" s="20">
        <f t="shared" ca="1" si="148"/>
        <v>0</v>
      </c>
      <c r="AD1593" s="20" t="str">
        <f ca="1">IF(AC1593=0,"",IF(OR(ISBLANK(P1593),ISBLANK(Q1593)),"",IF(ISBLANK(VLOOKUP(A1593,Database!A:AA,22,FALSE)),"",VLOOKUP(A1593,Database!A:AA,22,FALSE))))</f>
        <v/>
      </c>
      <c r="AE1593" s="20">
        <f ca="1">IFERROR(
   IF(
     OR(ISBLANK(P1593),ISBLANK(Q1593)),
     "",
     IF(
       AND(AB1593&lt;&gt;"",OR(W1593="Terminé",W1593="En cours")),
       VLOOKUP(AD1593,Setup_ScoreExactBonus!A:D,4,FALSE),
       0
     )),
  0)</f>
        <v>0</v>
      </c>
      <c r="AF1593" s="21">
        <f t="shared" ca="1" si="149"/>
        <v>0</v>
      </c>
      <c r="AG1593" s="21">
        <f ca="1">SUMIFS(AF$2:AF1593,D$2:D1593,D1593)</f>
        <v>1608</v>
      </c>
    </row>
    <row r="1594" spans="1:33" hidden="1" x14ac:dyDescent="0.35">
      <c r="A1594" s="21">
        <f>IF(ISBLANK(B1594),"",COUNTIF(B$2:B1594,B1594))-1</f>
        <v>58</v>
      </c>
      <c r="B1594" s="27">
        <v>27</v>
      </c>
      <c r="C1594" s="10">
        <f>VLOOKUP($A1594+IF($A1594=0,1,0),Database!$A:$Y,7,FALSE)</f>
        <v>46199.041666666664</v>
      </c>
      <c r="D1594" s="21" t="str">
        <f>VLOOKUP(Pronostics!$B1594,Setup_MPP!$A:$G,3,FALSE)</f>
        <v>maryemkappa</v>
      </c>
      <c r="E1594" s="21" t="str">
        <f>VLOOKUP(Pronostics!$B1594,Setup_MPP!$A:$G,2,FALSE)</f>
        <v>Maryem GUIZANI</v>
      </c>
      <c r="F1594" s="21" t="str">
        <f>VLOOKUP($B1594,Setup_MPP!$A:$E,4,FALSE)</f>
        <v>#BCA2F4</v>
      </c>
      <c r="G1594" s="21" t="str">
        <f>VLOOKUP($B1594,Setup_MPP!$A:$E,5,FALSE)</f>
        <v>#6D3DD5</v>
      </c>
      <c r="H1594" s="21" t="str">
        <f>IFERROR(IF(AND(A1594&gt;=1,A1594&lt;=104),VLOOKUP($A1594,Location!$A:$J,6,FALSE),IF(A1594=0,"Avant l'ouverture",IF(OR(A1594=105,A1594=106),"Bonus"))),"")</f>
        <v>Tour 3</v>
      </c>
      <c r="I1594" s="21" t="str">
        <f>IF(LEFT(H1594,4)="Tour",VLOOKUP(A1594,Database!$A:$C,3,FALSE),"")</f>
        <v>F</v>
      </c>
      <c r="J1594" s="21" t="str">
        <f>VLOOKUP($A1594,Location!$A:$J,7,FALSE)</f>
        <v>Japon</v>
      </c>
      <c r="K1594" s="21" t="str">
        <f>IFERROR(VLOOKUP(J1594,Setup_Team!$B:$C,2,FALSE), "TDB")</f>
        <v>JAP</v>
      </c>
      <c r="L1594" s="21" t="str">
        <f>VLOOKUP($A1594,Location!$A:$J,8,FALSE)</f>
        <v>Suède</v>
      </c>
      <c r="M1594" s="21" t="str">
        <f>IFERROR(VLOOKUP(L1594,Setup_Team!$B:$C,2,FALSE), "TDB")</f>
        <v>SWE</v>
      </c>
      <c r="P1594" s="21">
        <v>2</v>
      </c>
      <c r="Q1594" s="21">
        <v>1</v>
      </c>
      <c r="R1594" s="27" t="str">
        <f t="shared" si="145"/>
        <v>2-1</v>
      </c>
      <c r="S1594" s="21">
        <v>0</v>
      </c>
      <c r="T1594" s="20">
        <f>VLOOKUP($A1594,Database!$A:$Y,10,FALSE)</f>
        <v>96</v>
      </c>
      <c r="U1594" s="20">
        <f>VLOOKUP($A1594,Database!$A:$Y,11,FALSE)</f>
        <v>108</v>
      </c>
      <c r="V1594" s="20">
        <f>VLOOKUP($A1594,Database!$A:$Y,12,FALSE)</f>
        <v>111</v>
      </c>
      <c r="W1594" s="20" t="str">
        <f>VLOOKUP(A1594,Database!A:M,13,FALSE)</f>
        <v>Terminé</v>
      </c>
      <c r="X1594" s="20">
        <f>VLOOKUP($A1594,Database!$A:$Y,20,FALSE)</f>
        <v>1</v>
      </c>
      <c r="Y1594" s="20">
        <f>VLOOKUP($A1594,Database!$A:$Y,21,FALSE)</f>
        <v>1</v>
      </c>
      <c r="Z1594" s="20">
        <f t="shared" si="144"/>
        <v>0</v>
      </c>
      <c r="AA1594" s="20">
        <f t="shared" si="146"/>
        <v>0</v>
      </c>
      <c r="AB1594" s="20">
        <f t="shared" ca="1" si="147"/>
        <v>0</v>
      </c>
      <c r="AC1594" s="20">
        <f t="shared" ca="1" si="148"/>
        <v>0</v>
      </c>
      <c r="AD1594" s="20" t="str">
        <f ca="1">IF(AC1594=0,"",IF(OR(ISBLANK(P1594),ISBLANK(Q1594)),"",IF(ISBLANK(VLOOKUP(A1594,Database!A:AA,22,FALSE)),"",VLOOKUP(A1594,Database!A:AA,22,FALSE))))</f>
        <v/>
      </c>
      <c r="AE1594" s="20">
        <f ca="1">IFERROR(
   IF(
     OR(ISBLANK(P1594),ISBLANK(Q1594)),
     "",
     IF(
       AND(AB1594&lt;&gt;"",OR(W1594="Terminé",W1594="En cours")),
       VLOOKUP(AD1594,Setup_ScoreExactBonus!A:D,4,FALSE),
       0
     )),
  0)</f>
        <v>0</v>
      </c>
      <c r="AF1594" s="21">
        <f t="shared" ca="1" si="149"/>
        <v>0</v>
      </c>
      <c r="AG1594" s="21">
        <f ca="1">SUMIFS(AF$2:AF1594,D$2:D1594,D1594)</f>
        <v>1317</v>
      </c>
    </row>
    <row r="1595" spans="1:33" hidden="1" x14ac:dyDescent="0.35">
      <c r="A1595" s="21">
        <f>IF(ISBLANK(B1595),"",COUNTIF(B$2:B1595,B1595))-1</f>
        <v>59</v>
      </c>
      <c r="B1595" s="27">
        <v>1</v>
      </c>
      <c r="C1595" s="10">
        <f>VLOOKUP($A1595+IF($A1595=0,1,0),Database!$A:$Y,7,FALSE)</f>
        <v>46199.166666666664</v>
      </c>
      <c r="D1595" s="21" t="str">
        <f>VLOOKUP(Pronostics!$B1595,Setup_MPP!$A:$G,3,FALSE)</f>
        <v>_Nicolas_LM_</v>
      </c>
      <c r="E1595" s="21" t="str">
        <f>VLOOKUP(Pronostics!$B1595,Setup_MPP!$A:$G,2,FALSE)</f>
        <v>Nicolas LE MOUEL</v>
      </c>
      <c r="F1595" s="21" t="str">
        <f>VLOOKUP($B1595,Setup_MPP!$A:$E,4,FALSE)</f>
        <v>#F7C79D</v>
      </c>
      <c r="G1595" s="21" t="str">
        <f>VLOOKUP($B1595,Setup_MPP!$A:$E,5,FALSE)</f>
        <v>#FFBE85</v>
      </c>
      <c r="H1595" s="21" t="str">
        <f>IFERROR(IF(AND(A1595&gt;=1,A1595&lt;=104),VLOOKUP($A1595,Location!$A:$J,6,FALSE),IF(A1595=0,"Avant l'ouverture",IF(OR(A1595=105,A1595=106),"Bonus"))),"")</f>
        <v>Tour 3</v>
      </c>
      <c r="I1595" s="21" t="str">
        <f>IF(LEFT(H1595,4)="Tour",VLOOKUP(A1595,Database!$A:$C,3,FALSE),"")</f>
        <v>D</v>
      </c>
      <c r="J1595" s="21" t="str">
        <f>VLOOKUP($A1595,Location!$A:$J,7,FALSE)</f>
        <v>Turquie</v>
      </c>
      <c r="K1595" s="21" t="str">
        <f>IFERROR(VLOOKUP(J1595,Setup_Team!$B:$C,2,FALSE), "TDB")</f>
        <v>TUR</v>
      </c>
      <c r="L1595" s="21" t="str">
        <f>VLOOKUP($A1595,Location!$A:$J,8,FALSE)</f>
        <v>Etats-Unis</v>
      </c>
      <c r="M1595" s="21" t="str">
        <f>IFERROR(VLOOKUP(L1595,Setup_Team!$B:$C,2,FALSE), "TDB")</f>
        <v>USA</v>
      </c>
      <c r="N1595" s="21" t="str">
        <f>VLOOKUP($A1595,Location!$A:$J,9,FALSE)</f>
        <v>Santa Clara, Californie</v>
      </c>
      <c r="O1595" s="21" t="str">
        <f>VLOOKUP($A1595,Location!$A:$J,10,FALSE)</f>
        <v>Levi's Stadium</v>
      </c>
      <c r="P1595" s="27">
        <v>0</v>
      </c>
      <c r="Q1595" s="27">
        <v>3</v>
      </c>
      <c r="R1595" s="27" t="str">
        <f t="shared" si="145"/>
        <v>0-3</v>
      </c>
      <c r="S1595" s="21">
        <v>0</v>
      </c>
      <c r="T1595" s="20">
        <f>VLOOKUP($A1595,Database!$A:$Y,10,FALSE)</f>
        <v>109</v>
      </c>
      <c r="U1595" s="20">
        <f>VLOOKUP($A1595,Database!$A:$Y,11,FALSE)</f>
        <v>102</v>
      </c>
      <c r="V1595" s="20">
        <f>VLOOKUP($A1595,Database!$A:$Y,12,FALSE)</f>
        <v>93</v>
      </c>
      <c r="W1595" s="20" t="str">
        <f>VLOOKUP(A1595,Database!A:M,13,FALSE)</f>
        <v>Terminé</v>
      </c>
      <c r="X1595" s="20">
        <f>VLOOKUP($A1595,Database!$A:$Y,20,FALSE)</f>
        <v>3</v>
      </c>
      <c r="Y1595" s="20">
        <f>VLOOKUP($A1595,Database!$A:$Y,21,FALSE)</f>
        <v>2</v>
      </c>
      <c r="Z1595" s="20">
        <f t="shared" si="144"/>
        <v>0</v>
      </c>
      <c r="AA1595" s="20">
        <f t="shared" si="146"/>
        <v>0</v>
      </c>
      <c r="AB1595" s="20">
        <f t="shared" ca="1" si="147"/>
        <v>0</v>
      </c>
      <c r="AC1595" s="20">
        <f t="shared" ca="1" si="148"/>
        <v>0</v>
      </c>
      <c r="AD1595" s="20" t="str">
        <f ca="1">IF(AC1595=0,"",IF(OR(ISBLANK(P1595),ISBLANK(Q1595)),"",IF(ISBLANK(VLOOKUP(A1595,Database!A:AA,22,FALSE)),"",VLOOKUP(A1595,Database!A:AA,22,FALSE))))</f>
        <v/>
      </c>
      <c r="AE1595" s="20">
        <f ca="1">IFERROR(
   IF(
     OR(ISBLANK(P1595),ISBLANK(Q1595)),
     "",
     IF(
       AND(AB1595&lt;&gt;"",OR(W1595="Terminé",W1595="En cours")),
       VLOOKUP(AD1595,Setup_ScoreExactBonus!A:D,4,FALSE),
       0
     )),
  0)</f>
        <v>0</v>
      </c>
      <c r="AF1595" s="21">
        <f t="shared" ca="1" si="149"/>
        <v>0</v>
      </c>
      <c r="AG1595" s="21">
        <f ca="1">SUMIFS(AF$2:AF1595,D$2:D1595,D1595)</f>
        <v>2144</v>
      </c>
    </row>
    <row r="1596" spans="1:33" hidden="1" x14ac:dyDescent="0.35">
      <c r="A1596" s="21">
        <f>IF(ISBLANK(B1596),"",COUNTIF(B$2:B1596,B1596))-1</f>
        <v>59</v>
      </c>
      <c r="B1596" s="27">
        <v>2</v>
      </c>
      <c r="C1596" s="10">
        <f>VLOOKUP($A1596+IF($A1596=0,1,0),Database!$A:$Y,7,FALSE)</f>
        <v>46199.166666666664</v>
      </c>
      <c r="D1596" s="21" t="str">
        <f>VLOOKUP(Pronostics!$B1596,Setup_MPP!$A:$G,3,FALSE)</f>
        <v>leaelaz</v>
      </c>
      <c r="E1596" s="21" t="str">
        <f>VLOOKUP(Pronostics!$B1596,Setup_MPP!$A:$G,2,FALSE)</f>
        <v>Léa EL ASERY</v>
      </c>
      <c r="F1596" s="21" t="str">
        <f>VLOOKUP($B1596,Setup_MPP!$A:$E,4,FALSE)</f>
        <v>#FFBEBE</v>
      </c>
      <c r="G1596" s="21" t="str">
        <f>VLOOKUP($B1596,Setup_MPP!$A:$E,5,FALSE)</f>
        <v>#DF6868</v>
      </c>
      <c r="H1596" s="21" t="str">
        <f>IFERROR(IF(AND(A1596&gt;=1,A1596&lt;=104),VLOOKUP($A1596,Location!$A:$J,6,FALSE),IF(A1596=0,"Avant l'ouverture",IF(OR(A1596=105,A1596=106),"Bonus"))),"")</f>
        <v>Tour 3</v>
      </c>
      <c r="I1596" s="21" t="str">
        <f>IF(LEFT(H1596,4)="Tour",VLOOKUP(A1596,Database!$A:$C,3,FALSE),"")</f>
        <v>D</v>
      </c>
      <c r="J1596" s="21" t="str">
        <f>VLOOKUP($A1596,Location!$A:$J,7,FALSE)</f>
        <v>Turquie</v>
      </c>
      <c r="K1596" s="21" t="str">
        <f>IFERROR(VLOOKUP(J1596,Setup_Team!$B:$C,2,FALSE), "TDB")</f>
        <v>TUR</v>
      </c>
      <c r="L1596" s="21" t="str">
        <f>VLOOKUP($A1596,Location!$A:$J,8,FALSE)</f>
        <v>Etats-Unis</v>
      </c>
      <c r="M1596" s="21" t="str">
        <f>IFERROR(VLOOKUP(L1596,Setup_Team!$B:$C,2,FALSE), "TDB")</f>
        <v>USA</v>
      </c>
      <c r="N1596" s="21" t="str">
        <f>VLOOKUP($A1596,Location!$A:$J,9,FALSE)</f>
        <v>Santa Clara, Californie</v>
      </c>
      <c r="O1596" s="21" t="str">
        <f>VLOOKUP($A1596,Location!$A:$J,10,FALSE)</f>
        <v>Levi's Stadium</v>
      </c>
      <c r="P1596" s="27">
        <v>1</v>
      </c>
      <c r="Q1596" s="27">
        <v>3</v>
      </c>
      <c r="R1596" s="27" t="str">
        <f t="shared" si="145"/>
        <v>1-3</v>
      </c>
      <c r="S1596" s="21">
        <v>0</v>
      </c>
      <c r="T1596" s="20">
        <f>VLOOKUP($A1596,Database!$A:$Y,10,FALSE)</f>
        <v>109</v>
      </c>
      <c r="U1596" s="20">
        <f>VLOOKUP($A1596,Database!$A:$Y,11,FALSE)</f>
        <v>102</v>
      </c>
      <c r="V1596" s="20">
        <f>VLOOKUP($A1596,Database!$A:$Y,12,FALSE)</f>
        <v>93</v>
      </c>
      <c r="W1596" s="20" t="str">
        <f>VLOOKUP(A1596,Database!A:M,13,FALSE)</f>
        <v>Terminé</v>
      </c>
      <c r="X1596" s="20">
        <f>VLOOKUP($A1596,Database!$A:$Y,20,FALSE)</f>
        <v>3</v>
      </c>
      <c r="Y1596" s="20">
        <f>VLOOKUP($A1596,Database!$A:$Y,21,FALSE)</f>
        <v>2</v>
      </c>
      <c r="Z1596" s="20">
        <f t="shared" si="144"/>
        <v>0</v>
      </c>
      <c r="AA1596" s="20">
        <f t="shared" si="146"/>
        <v>0</v>
      </c>
      <c r="AB1596" s="20">
        <f t="shared" ca="1" si="147"/>
        <v>0</v>
      </c>
      <c r="AC1596" s="20">
        <f t="shared" ca="1" si="148"/>
        <v>0</v>
      </c>
      <c r="AD1596" s="20" t="str">
        <f ca="1">IF(AC1596=0,"",IF(OR(ISBLANK(P1596),ISBLANK(Q1596)),"",IF(ISBLANK(VLOOKUP(A1596,Database!A:AA,22,FALSE)),"",VLOOKUP(A1596,Database!A:AA,22,FALSE))))</f>
        <v/>
      </c>
      <c r="AE1596" s="20">
        <f ca="1">IFERROR(
   IF(
     OR(ISBLANK(P1596),ISBLANK(Q1596)),
     "",
     IF(
       AND(AB1596&lt;&gt;"",OR(W1596="Terminé",W1596="En cours")),
       VLOOKUP(AD1596,Setup_ScoreExactBonus!A:D,4,FALSE),
       0
     )),
  0)</f>
        <v>0</v>
      </c>
      <c r="AF1596" s="21">
        <f t="shared" ca="1" si="149"/>
        <v>0</v>
      </c>
      <c r="AG1596" s="21">
        <f ca="1">SUMIFS(AF$2:AF1596,D$2:D1596,D1596)</f>
        <v>2310</v>
      </c>
    </row>
    <row r="1597" spans="1:33" hidden="1" x14ac:dyDescent="0.35">
      <c r="A1597" s="21">
        <f>IF(ISBLANK(B1597),"",COUNTIF(B$2:B1597,B1597))-1</f>
        <v>59</v>
      </c>
      <c r="B1597" s="27">
        <v>3</v>
      </c>
      <c r="C1597" s="10">
        <f>VLOOKUP($A1597+IF($A1597=0,1,0),Database!$A:$Y,7,FALSE)</f>
        <v>46199.166666666664</v>
      </c>
      <c r="D1597" s="21" t="str">
        <f>VLOOKUP(Pronostics!$B1597,Setup_MPP!$A:$G,3,FALSE)</f>
        <v>PasMetalleux</v>
      </c>
      <c r="E1597" s="21" t="str">
        <f>VLOOKUP(Pronostics!$B1597,Setup_MPP!$A:$G,2,FALSE)</f>
        <v>Elwenn JOUBREL</v>
      </c>
      <c r="F1597" s="21" t="str">
        <f>VLOOKUP($B1597,Setup_MPP!$A:$E,4,FALSE)</f>
        <v>#F5C7FC</v>
      </c>
      <c r="G1597" s="21" t="str">
        <f>VLOOKUP($B1597,Setup_MPP!$A:$E,5,FALSE)</f>
        <v>#C489CF</v>
      </c>
      <c r="H1597" s="21" t="str">
        <f>IFERROR(IF(AND(A1597&gt;=1,A1597&lt;=104),VLOOKUP($A1597,Location!$A:$J,6,FALSE),IF(A1597=0,"Avant l'ouverture",IF(OR(A1597=105,A1597=106),"Bonus"))),"")</f>
        <v>Tour 3</v>
      </c>
      <c r="I1597" s="21" t="str">
        <f>IF(LEFT(H1597,4)="Tour",VLOOKUP(A1597,Database!$A:$C,3,FALSE),"")</f>
        <v>D</v>
      </c>
      <c r="J1597" s="21" t="str">
        <f>VLOOKUP($A1597,Location!$A:$J,7,FALSE)</f>
        <v>Turquie</v>
      </c>
      <c r="K1597" s="21" t="str">
        <f>IFERROR(VLOOKUP(J1597,Setup_Team!$B:$C,2,FALSE), "TDB")</f>
        <v>TUR</v>
      </c>
      <c r="L1597" s="21" t="str">
        <f>VLOOKUP($A1597,Location!$A:$J,8,FALSE)</f>
        <v>Etats-Unis</v>
      </c>
      <c r="M1597" s="21" t="str">
        <f>IFERROR(VLOOKUP(L1597,Setup_Team!$B:$C,2,FALSE), "TDB")</f>
        <v>USA</v>
      </c>
      <c r="N1597" s="21" t="str">
        <f>VLOOKUP($A1597,Location!$A:$J,9,FALSE)</f>
        <v>Santa Clara, Californie</v>
      </c>
      <c r="O1597" s="21" t="str">
        <f>VLOOKUP($A1597,Location!$A:$J,10,FALSE)</f>
        <v>Levi's Stadium</v>
      </c>
      <c r="P1597" s="27">
        <v>1</v>
      </c>
      <c r="Q1597" s="27">
        <v>2</v>
      </c>
      <c r="R1597" s="27" t="str">
        <f t="shared" si="145"/>
        <v>1-2</v>
      </c>
      <c r="S1597" s="21">
        <v>0</v>
      </c>
      <c r="T1597" s="20">
        <f>VLOOKUP($A1597,Database!$A:$Y,10,FALSE)</f>
        <v>109</v>
      </c>
      <c r="U1597" s="20">
        <f>VLOOKUP($A1597,Database!$A:$Y,11,FALSE)</f>
        <v>102</v>
      </c>
      <c r="V1597" s="20">
        <f>VLOOKUP($A1597,Database!$A:$Y,12,FALSE)</f>
        <v>93</v>
      </c>
      <c r="W1597" s="20" t="str">
        <f>VLOOKUP(A1597,Database!A:M,13,FALSE)</f>
        <v>Terminé</v>
      </c>
      <c r="X1597" s="20">
        <f>VLOOKUP($A1597,Database!$A:$Y,20,FALSE)</f>
        <v>3</v>
      </c>
      <c r="Y1597" s="20">
        <f>VLOOKUP($A1597,Database!$A:$Y,21,FALSE)</f>
        <v>2</v>
      </c>
      <c r="Z1597" s="20">
        <f t="shared" si="144"/>
        <v>0</v>
      </c>
      <c r="AA1597" s="20">
        <f t="shared" si="146"/>
        <v>0</v>
      </c>
      <c r="AB1597" s="20">
        <f t="shared" ca="1" si="147"/>
        <v>0</v>
      </c>
      <c r="AC1597" s="20">
        <f t="shared" ca="1" si="148"/>
        <v>0</v>
      </c>
      <c r="AD1597" s="20" t="str">
        <f ca="1">IF(AC1597=0,"",IF(OR(ISBLANK(P1597),ISBLANK(Q1597)),"",IF(ISBLANK(VLOOKUP(A1597,Database!A:AA,22,FALSE)),"",VLOOKUP(A1597,Database!A:AA,22,FALSE))))</f>
        <v/>
      </c>
      <c r="AE1597" s="20">
        <f ca="1">IFERROR(
   IF(
     OR(ISBLANK(P1597),ISBLANK(Q1597)),
     "",
     IF(
       AND(AB1597&lt;&gt;"",OR(W1597="Terminé",W1597="En cours")),
       VLOOKUP(AD1597,Setup_ScoreExactBonus!A:D,4,FALSE),
       0
     )),
  0)</f>
        <v>0</v>
      </c>
      <c r="AF1597" s="21">
        <f t="shared" ca="1" si="149"/>
        <v>0</v>
      </c>
      <c r="AG1597" s="21">
        <f ca="1">SUMIFS(AF$2:AF1597,D$2:D1597,D1597)</f>
        <v>2414</v>
      </c>
    </row>
    <row r="1598" spans="1:33" hidden="1" x14ac:dyDescent="0.35">
      <c r="A1598" s="21">
        <f>IF(ISBLANK(B1598),"",COUNTIF(B$2:B1598,B1598))-1</f>
        <v>59</v>
      </c>
      <c r="B1598" s="27">
        <v>4</v>
      </c>
      <c r="C1598" s="10">
        <f>VLOOKUP($A1598+IF($A1598=0,1,0),Database!$A:$Y,7,FALSE)</f>
        <v>46199.166666666664</v>
      </c>
      <c r="D1598" s="21" t="str">
        <f>VLOOKUP(Pronostics!$B1598,Setup_MPP!$A:$G,3,FALSE)</f>
        <v>Popo444</v>
      </c>
      <c r="E1598" s="21" t="str">
        <f>VLOOKUP(Pronostics!$B1598,Setup_MPP!$A:$G,2,FALSE)</f>
        <v>Pauline OLIVIER</v>
      </c>
      <c r="F1598" s="21" t="str">
        <f>VLOOKUP($B1598,Setup_MPP!$A:$E,4,FALSE)</f>
        <v>#A5EA7F</v>
      </c>
      <c r="G1598" s="21" t="str">
        <f>VLOOKUP($B1598,Setup_MPP!$A:$E,5,FALSE)</f>
        <v>#80C65A</v>
      </c>
      <c r="H1598" s="21" t="str">
        <f>IFERROR(IF(AND(A1598&gt;=1,A1598&lt;=104),VLOOKUP($A1598,Location!$A:$J,6,FALSE),IF(A1598=0,"Avant l'ouverture",IF(OR(A1598=105,A1598=106),"Bonus"))),"")</f>
        <v>Tour 3</v>
      </c>
      <c r="I1598" s="21" t="str">
        <f>IF(LEFT(H1598,4)="Tour",VLOOKUP(A1598,Database!$A:$C,3,FALSE),"")</f>
        <v>D</v>
      </c>
      <c r="J1598" s="21" t="str">
        <f>VLOOKUP($A1598,Location!$A:$J,7,FALSE)</f>
        <v>Turquie</v>
      </c>
      <c r="K1598" s="21" t="str">
        <f>IFERROR(VLOOKUP(J1598,Setup_Team!$B:$C,2,FALSE), "TDB")</f>
        <v>TUR</v>
      </c>
      <c r="L1598" s="21" t="str">
        <f>VLOOKUP($A1598,Location!$A:$J,8,FALSE)</f>
        <v>Etats-Unis</v>
      </c>
      <c r="M1598" s="21" t="str">
        <f>IFERROR(VLOOKUP(L1598,Setup_Team!$B:$C,2,FALSE), "TDB")</f>
        <v>USA</v>
      </c>
      <c r="N1598" s="21" t="str">
        <f>VLOOKUP($A1598,Location!$A:$J,9,FALSE)</f>
        <v>Santa Clara, Californie</v>
      </c>
      <c r="O1598" s="21" t="str">
        <f>VLOOKUP($A1598,Location!$A:$J,10,FALSE)</f>
        <v>Levi's Stadium</v>
      </c>
      <c r="P1598" s="27">
        <v>0</v>
      </c>
      <c r="Q1598" s="27">
        <v>1</v>
      </c>
      <c r="R1598" s="27" t="str">
        <f t="shared" si="145"/>
        <v>0-1</v>
      </c>
      <c r="S1598" s="21">
        <v>0</v>
      </c>
      <c r="T1598" s="20">
        <f>VLOOKUP($A1598,Database!$A:$Y,10,FALSE)</f>
        <v>109</v>
      </c>
      <c r="U1598" s="20">
        <f>VLOOKUP($A1598,Database!$A:$Y,11,FALSE)</f>
        <v>102</v>
      </c>
      <c r="V1598" s="20">
        <f>VLOOKUP($A1598,Database!$A:$Y,12,FALSE)</f>
        <v>93</v>
      </c>
      <c r="W1598" s="20" t="str">
        <f>VLOOKUP(A1598,Database!A:M,13,FALSE)</f>
        <v>Terminé</v>
      </c>
      <c r="X1598" s="20">
        <f>VLOOKUP($A1598,Database!$A:$Y,20,FALSE)</f>
        <v>3</v>
      </c>
      <c r="Y1598" s="20">
        <f>VLOOKUP($A1598,Database!$A:$Y,21,FALSE)</f>
        <v>2</v>
      </c>
      <c r="Z1598" s="20">
        <f t="shared" si="144"/>
        <v>0</v>
      </c>
      <c r="AA1598" s="20">
        <f t="shared" si="146"/>
        <v>0</v>
      </c>
      <c r="AB1598" s="20">
        <f t="shared" ca="1" si="147"/>
        <v>0</v>
      </c>
      <c r="AC1598" s="20">
        <f t="shared" ca="1" si="148"/>
        <v>0</v>
      </c>
      <c r="AD1598" s="20" t="str">
        <f ca="1">IF(AC1598=0,"",IF(OR(ISBLANK(P1598),ISBLANK(Q1598)),"",IF(ISBLANK(VLOOKUP(A1598,Database!A:AA,22,FALSE)),"",VLOOKUP(A1598,Database!A:AA,22,FALSE))))</f>
        <v/>
      </c>
      <c r="AE1598" s="20">
        <f ca="1">IFERROR(
   IF(
     OR(ISBLANK(P1598),ISBLANK(Q1598)),
     "",
     IF(
       AND(AB1598&lt;&gt;"",OR(W1598="Terminé",W1598="En cours")),
       VLOOKUP(AD1598,Setup_ScoreExactBonus!A:D,4,FALSE),
       0
     )),
  0)</f>
        <v>0</v>
      </c>
      <c r="AF1598" s="21">
        <f t="shared" ca="1" si="149"/>
        <v>0</v>
      </c>
      <c r="AG1598" s="21">
        <f ca="1">SUMIFS(AF$2:AF1598,D$2:D1598,D1598)</f>
        <v>2026</v>
      </c>
    </row>
    <row r="1599" spans="1:33" hidden="1" x14ac:dyDescent="0.35">
      <c r="A1599" s="21">
        <f>IF(ISBLANK(B1599),"",COUNTIF(B$2:B1599,B1599))-1</f>
        <v>59</v>
      </c>
      <c r="B1599" s="27">
        <v>5</v>
      </c>
      <c r="C1599" s="10">
        <f>VLOOKUP($A1599+IF($A1599=0,1,0),Database!$A:$Y,7,FALSE)</f>
        <v>46199.166666666664</v>
      </c>
      <c r="D1599" s="21" t="str">
        <f>VLOOKUP(Pronostics!$B1599,Setup_MPP!$A:$G,3,FALSE)</f>
        <v>_Jujul</v>
      </c>
      <c r="E1599" s="21" t="str">
        <f>VLOOKUP(Pronostics!$B1599,Setup_MPP!$A:$G,2,FALSE)</f>
        <v>Julie BOISSIERE</v>
      </c>
      <c r="F1599" s="21" t="str">
        <f>VLOOKUP($B1599,Setup_MPP!$A:$E,4,FALSE)</f>
        <v>#D890FF</v>
      </c>
      <c r="G1599" s="21" t="str">
        <f>VLOOKUP($B1599,Setup_MPP!$A:$E,5,FALSE)</f>
        <v>#B750EF</v>
      </c>
      <c r="H1599" s="21" t="str">
        <f>IFERROR(IF(AND(A1599&gt;=1,A1599&lt;=104),VLOOKUP($A1599,Location!$A:$J,6,FALSE),IF(A1599=0,"Avant l'ouverture",IF(OR(A1599=105,A1599=106),"Bonus"))),"")</f>
        <v>Tour 3</v>
      </c>
      <c r="I1599" s="21" t="str">
        <f>IF(LEFT(H1599,4)="Tour",VLOOKUP(A1599,Database!$A:$C,3,FALSE),"")</f>
        <v>D</v>
      </c>
      <c r="J1599" s="21" t="str">
        <f>VLOOKUP($A1599,Location!$A:$J,7,FALSE)</f>
        <v>Turquie</v>
      </c>
      <c r="K1599" s="21" t="str">
        <f>IFERROR(VLOOKUP(J1599,Setup_Team!$B:$C,2,FALSE), "TDB")</f>
        <v>TUR</v>
      </c>
      <c r="L1599" s="21" t="str">
        <f>VLOOKUP($A1599,Location!$A:$J,8,FALSE)</f>
        <v>Etats-Unis</v>
      </c>
      <c r="M1599" s="21" t="str">
        <f>IFERROR(VLOOKUP(L1599,Setup_Team!$B:$C,2,FALSE), "TDB")</f>
        <v>USA</v>
      </c>
      <c r="N1599" s="21" t="str">
        <f>VLOOKUP($A1599,Location!$A:$J,9,FALSE)</f>
        <v>Santa Clara, Californie</v>
      </c>
      <c r="O1599" s="21" t="str">
        <f>VLOOKUP($A1599,Location!$A:$J,10,FALSE)</f>
        <v>Levi's Stadium</v>
      </c>
      <c r="P1599" s="27">
        <v>0</v>
      </c>
      <c r="Q1599" s="27">
        <v>1</v>
      </c>
      <c r="R1599" s="27" t="str">
        <f t="shared" si="145"/>
        <v>0-1</v>
      </c>
      <c r="S1599" s="21">
        <v>0</v>
      </c>
      <c r="T1599" s="20">
        <f>VLOOKUP($A1599,Database!$A:$Y,10,FALSE)</f>
        <v>109</v>
      </c>
      <c r="U1599" s="20">
        <f>VLOOKUP($A1599,Database!$A:$Y,11,FALSE)</f>
        <v>102</v>
      </c>
      <c r="V1599" s="20">
        <f>VLOOKUP($A1599,Database!$A:$Y,12,FALSE)</f>
        <v>93</v>
      </c>
      <c r="W1599" s="20" t="str">
        <f>VLOOKUP(A1599,Database!A:M,13,FALSE)</f>
        <v>Terminé</v>
      </c>
      <c r="X1599" s="20">
        <f>VLOOKUP($A1599,Database!$A:$Y,20,FALSE)</f>
        <v>3</v>
      </c>
      <c r="Y1599" s="20">
        <f>VLOOKUP($A1599,Database!$A:$Y,21,FALSE)</f>
        <v>2</v>
      </c>
      <c r="Z1599" s="20">
        <f t="shared" si="144"/>
        <v>0</v>
      </c>
      <c r="AA1599" s="20">
        <f t="shared" si="146"/>
        <v>0</v>
      </c>
      <c r="AB1599" s="20">
        <f t="shared" ca="1" si="147"/>
        <v>0</v>
      </c>
      <c r="AC1599" s="20">
        <f t="shared" ca="1" si="148"/>
        <v>0</v>
      </c>
      <c r="AD1599" s="20" t="str">
        <f ca="1">IF(AC1599=0,"",IF(OR(ISBLANK(P1599),ISBLANK(Q1599)),"",IF(ISBLANK(VLOOKUP(A1599,Database!A:AA,22,FALSE)),"",VLOOKUP(A1599,Database!A:AA,22,FALSE))))</f>
        <v/>
      </c>
      <c r="AE1599" s="20">
        <f ca="1">IFERROR(
   IF(
     OR(ISBLANK(P1599),ISBLANK(Q1599)),
     "",
     IF(
       AND(AB1599&lt;&gt;"",OR(W1599="Terminé",W1599="En cours")),
       VLOOKUP(AD1599,Setup_ScoreExactBonus!A:D,4,FALSE),
       0
     )),
  0)</f>
        <v>0</v>
      </c>
      <c r="AF1599" s="21">
        <f t="shared" ca="1" si="149"/>
        <v>0</v>
      </c>
      <c r="AG1599" s="21">
        <f ca="1">SUMIFS(AF$2:AF1599,D$2:D1599,D1599)</f>
        <v>1531</v>
      </c>
    </row>
    <row r="1600" spans="1:33" hidden="1" x14ac:dyDescent="0.35">
      <c r="A1600" s="21">
        <f>IF(ISBLANK(B1600),"",COUNTIF(B$2:B1600,B1600))-1</f>
        <v>59</v>
      </c>
      <c r="B1600" s="27">
        <v>6</v>
      </c>
      <c r="C1600" s="10">
        <f>VLOOKUP($A1600+IF($A1600=0,1,0),Database!$A:$Y,7,FALSE)</f>
        <v>46199.166666666664</v>
      </c>
      <c r="D1600" s="21" t="str">
        <f>VLOOKUP(Pronostics!$B1600,Setup_MPP!$A:$G,3,FALSE)</f>
        <v>Julay</v>
      </c>
      <c r="E1600" s="21" t="str">
        <f>VLOOKUP(Pronostics!$B1600,Setup_MPP!$A:$G,2,FALSE)</f>
        <v>Julie BOUCHARD</v>
      </c>
      <c r="F1600" s="21" t="str">
        <f>VLOOKUP($B1600,Setup_MPP!$A:$E,4,FALSE)</f>
        <v>#A6F7B1</v>
      </c>
      <c r="G1600" s="21" t="str">
        <f>VLOOKUP($B1600,Setup_MPP!$A:$E,5,FALSE)</f>
        <v>#6EC179</v>
      </c>
      <c r="H1600" s="21" t="str">
        <f>IFERROR(IF(AND(A1600&gt;=1,A1600&lt;=104),VLOOKUP($A1600,Location!$A:$J,6,FALSE),IF(A1600=0,"Avant l'ouverture",IF(OR(A1600=105,A1600=106),"Bonus"))),"")</f>
        <v>Tour 3</v>
      </c>
      <c r="I1600" s="21" t="str">
        <f>IF(LEFT(H1600,4)="Tour",VLOOKUP(A1600,Database!$A:$C,3,FALSE),"")</f>
        <v>D</v>
      </c>
      <c r="J1600" s="21" t="str">
        <f>VLOOKUP($A1600,Location!$A:$J,7,FALSE)</f>
        <v>Turquie</v>
      </c>
      <c r="K1600" s="21" t="str">
        <f>IFERROR(VLOOKUP(J1600,Setup_Team!$B:$C,2,FALSE), "TDB")</f>
        <v>TUR</v>
      </c>
      <c r="L1600" s="21" t="str">
        <f>VLOOKUP($A1600,Location!$A:$J,8,FALSE)</f>
        <v>Etats-Unis</v>
      </c>
      <c r="M1600" s="21" t="str">
        <f>IFERROR(VLOOKUP(L1600,Setup_Team!$B:$C,2,FALSE), "TDB")</f>
        <v>USA</v>
      </c>
      <c r="N1600" s="21" t="str">
        <f>VLOOKUP($A1600,Location!$A:$J,9,FALSE)</f>
        <v>Santa Clara, Californie</v>
      </c>
      <c r="O1600" s="21" t="str">
        <f>VLOOKUP($A1600,Location!$A:$J,10,FALSE)</f>
        <v>Levi's Stadium</v>
      </c>
      <c r="P1600" s="27">
        <v>1</v>
      </c>
      <c r="Q1600" s="27">
        <v>2</v>
      </c>
      <c r="R1600" s="27" t="str">
        <f t="shared" si="145"/>
        <v>1-2</v>
      </c>
      <c r="S1600" s="21">
        <v>0</v>
      </c>
      <c r="T1600" s="20">
        <f>VLOOKUP($A1600,Database!$A:$Y,10,FALSE)</f>
        <v>109</v>
      </c>
      <c r="U1600" s="20">
        <f>VLOOKUP($A1600,Database!$A:$Y,11,FALSE)</f>
        <v>102</v>
      </c>
      <c r="V1600" s="20">
        <f>VLOOKUP($A1600,Database!$A:$Y,12,FALSE)</f>
        <v>93</v>
      </c>
      <c r="W1600" s="20" t="str">
        <f>VLOOKUP(A1600,Database!A:M,13,FALSE)</f>
        <v>Terminé</v>
      </c>
      <c r="X1600" s="20">
        <f>VLOOKUP($A1600,Database!$A:$Y,20,FALSE)</f>
        <v>3</v>
      </c>
      <c r="Y1600" s="20">
        <f>VLOOKUP($A1600,Database!$A:$Y,21,FALSE)</f>
        <v>2</v>
      </c>
      <c r="Z1600" s="20">
        <f t="shared" si="144"/>
        <v>0</v>
      </c>
      <c r="AA1600" s="20">
        <f t="shared" si="146"/>
        <v>0</v>
      </c>
      <c r="AB1600" s="20">
        <f t="shared" ca="1" si="147"/>
        <v>0</v>
      </c>
      <c r="AC1600" s="20">
        <f t="shared" ca="1" si="148"/>
        <v>0</v>
      </c>
      <c r="AD1600" s="20" t="str">
        <f ca="1">IF(AC1600=0,"",IF(OR(ISBLANK(P1600),ISBLANK(Q1600)),"",IF(ISBLANK(VLOOKUP(A1600,Database!A:AA,22,FALSE)),"",VLOOKUP(A1600,Database!A:AA,22,FALSE))))</f>
        <v/>
      </c>
      <c r="AE1600" s="20">
        <f ca="1">IFERROR(
   IF(
     OR(ISBLANK(P1600),ISBLANK(Q1600)),
     "",
     IF(
       AND(AB1600&lt;&gt;"",OR(W1600="Terminé",W1600="En cours")),
       VLOOKUP(AD1600,Setup_ScoreExactBonus!A:D,4,FALSE),
       0
     )),
  0)</f>
        <v>0</v>
      </c>
      <c r="AF1600" s="21">
        <f t="shared" ca="1" si="149"/>
        <v>0</v>
      </c>
      <c r="AG1600" s="21">
        <f ca="1">SUMIFS(AF$2:AF1600,D$2:D1600,D1600)</f>
        <v>2251</v>
      </c>
    </row>
    <row r="1601" spans="1:33" hidden="1" x14ac:dyDescent="0.35">
      <c r="A1601" s="21">
        <f>IF(ISBLANK(B1601),"",COUNTIF(B$2:B1601,B1601))-1</f>
        <v>59</v>
      </c>
      <c r="B1601" s="27">
        <v>7</v>
      </c>
      <c r="C1601" s="10">
        <f>VLOOKUP($A1601+IF($A1601=0,1,0),Database!$A:$Y,7,FALSE)</f>
        <v>46199.166666666664</v>
      </c>
      <c r="D1601" s="21" t="str">
        <f>VLOOKUP(Pronostics!$B1601,Setup_MPP!$A:$G,3,FALSE)</f>
        <v>__Vince__</v>
      </c>
      <c r="E1601" s="21" t="str">
        <f>VLOOKUP(Pronostics!$B1601,Setup_MPP!$A:$G,2,FALSE)</f>
        <v>Vincent FRAYSSE</v>
      </c>
      <c r="F1601" s="21" t="str">
        <f>VLOOKUP($B1601,Setup_MPP!$A:$E,4,FALSE)</f>
        <v>#B2EAE8</v>
      </c>
      <c r="G1601" s="21" t="str">
        <f>VLOOKUP($B1601,Setup_MPP!$A:$E,5,FALSE)</f>
        <v>#6CB4B1</v>
      </c>
      <c r="H1601" s="21" t="str">
        <f>IFERROR(IF(AND(A1601&gt;=1,A1601&lt;=104),VLOOKUP($A1601,Location!$A:$J,6,FALSE),IF(A1601=0,"Avant l'ouverture",IF(OR(A1601=105,A1601=106),"Bonus"))),"")</f>
        <v>Tour 3</v>
      </c>
      <c r="I1601" s="21" t="str">
        <f>IF(LEFT(H1601,4)="Tour",VLOOKUP(A1601,Database!$A:$C,3,FALSE),"")</f>
        <v>D</v>
      </c>
      <c r="J1601" s="21" t="str">
        <f>VLOOKUP($A1601,Location!$A:$J,7,FALSE)</f>
        <v>Turquie</v>
      </c>
      <c r="K1601" s="21" t="str">
        <f>IFERROR(VLOOKUP(J1601,Setup_Team!$B:$C,2,FALSE), "TDB")</f>
        <v>TUR</v>
      </c>
      <c r="L1601" s="21" t="str">
        <f>VLOOKUP($A1601,Location!$A:$J,8,FALSE)</f>
        <v>Etats-Unis</v>
      </c>
      <c r="M1601" s="21" t="str">
        <f>IFERROR(VLOOKUP(L1601,Setup_Team!$B:$C,2,FALSE), "TDB")</f>
        <v>USA</v>
      </c>
      <c r="N1601" s="21" t="str">
        <f>VLOOKUP($A1601,Location!$A:$J,9,FALSE)</f>
        <v>Santa Clara, Californie</v>
      </c>
      <c r="O1601" s="21" t="str">
        <f>VLOOKUP($A1601,Location!$A:$J,10,FALSE)</f>
        <v>Levi's Stadium</v>
      </c>
      <c r="P1601" s="27">
        <v>1</v>
      </c>
      <c r="Q1601" s="27">
        <v>1</v>
      </c>
      <c r="R1601" s="27" t="str">
        <f t="shared" si="145"/>
        <v>1-1</v>
      </c>
      <c r="S1601" s="21">
        <v>0</v>
      </c>
      <c r="T1601" s="20">
        <f>VLOOKUP($A1601,Database!$A:$Y,10,FALSE)</f>
        <v>109</v>
      </c>
      <c r="U1601" s="20">
        <f>VLOOKUP($A1601,Database!$A:$Y,11,FALSE)</f>
        <v>102</v>
      </c>
      <c r="V1601" s="20">
        <f>VLOOKUP($A1601,Database!$A:$Y,12,FALSE)</f>
        <v>93</v>
      </c>
      <c r="W1601" s="20" t="str">
        <f>VLOOKUP(A1601,Database!A:M,13,FALSE)</f>
        <v>Terminé</v>
      </c>
      <c r="X1601" s="20">
        <f>VLOOKUP($A1601,Database!$A:$Y,20,FALSE)</f>
        <v>3</v>
      </c>
      <c r="Y1601" s="20">
        <f>VLOOKUP($A1601,Database!$A:$Y,21,FALSE)</f>
        <v>2</v>
      </c>
      <c r="Z1601" s="20">
        <f t="shared" si="144"/>
        <v>0</v>
      </c>
      <c r="AA1601" s="20">
        <f t="shared" si="146"/>
        <v>0</v>
      </c>
      <c r="AB1601" s="20">
        <f t="shared" ca="1" si="147"/>
        <v>0</v>
      </c>
      <c r="AC1601" s="20">
        <f t="shared" ca="1" si="148"/>
        <v>0</v>
      </c>
      <c r="AD1601" s="20" t="str">
        <f ca="1">IF(AC1601=0,"",IF(OR(ISBLANK(P1601),ISBLANK(Q1601)),"",IF(ISBLANK(VLOOKUP(A1601,Database!A:AA,22,FALSE)),"",VLOOKUP(A1601,Database!A:AA,22,FALSE))))</f>
        <v/>
      </c>
      <c r="AE1601" s="20">
        <f ca="1">IFERROR(
   IF(
     OR(ISBLANK(P1601),ISBLANK(Q1601)),
     "",
     IF(
       AND(AB1601&lt;&gt;"",OR(W1601="Terminé",W1601="En cours")),
       VLOOKUP(AD1601,Setup_ScoreExactBonus!A:D,4,FALSE),
       0
     )),
  0)</f>
        <v>0</v>
      </c>
      <c r="AF1601" s="21">
        <f t="shared" ca="1" si="149"/>
        <v>0</v>
      </c>
      <c r="AG1601" s="21">
        <f ca="1">SUMIFS(AF$2:AF1601,D$2:D1601,D1601)</f>
        <v>1366</v>
      </c>
    </row>
    <row r="1602" spans="1:33" hidden="1" x14ac:dyDescent="0.35">
      <c r="A1602" s="21">
        <f>IF(ISBLANK(B1602),"",COUNTIF(B$2:B1602,B1602))-1</f>
        <v>59</v>
      </c>
      <c r="B1602" s="27">
        <v>8</v>
      </c>
      <c r="C1602" s="10">
        <f>VLOOKUP($A1602+IF($A1602=0,1,0),Database!$A:$Y,7,FALSE)</f>
        <v>46199.166666666664</v>
      </c>
      <c r="D1602" s="21" t="str">
        <f>VLOOKUP(Pronostics!$B1602,Setup_MPP!$A:$G,3,FALSE)</f>
        <v>Louuiiis</v>
      </c>
      <c r="E1602" s="21" t="str">
        <f>VLOOKUP(Pronostics!$B1602,Setup_MPP!$A:$G,2,FALSE)</f>
        <v>Louis HARLE</v>
      </c>
      <c r="F1602" s="21" t="str">
        <f>VLOOKUP($B1602,Setup_MPP!$A:$E,4,FALSE)</f>
        <v>#EEF7B1</v>
      </c>
      <c r="G1602" s="21" t="str">
        <f>VLOOKUP($B1602,Setup_MPP!$A:$E,5,FALSE)</f>
        <v>#C1CB7D</v>
      </c>
      <c r="H1602" s="21" t="str">
        <f>IFERROR(IF(AND(A1602&gt;=1,A1602&lt;=104),VLOOKUP($A1602,Location!$A:$J,6,FALSE),IF(A1602=0,"Avant l'ouverture",IF(OR(A1602=105,A1602=106),"Bonus"))),"")</f>
        <v>Tour 3</v>
      </c>
      <c r="I1602" s="21" t="str">
        <f>IF(LEFT(H1602,4)="Tour",VLOOKUP(A1602,Database!$A:$C,3,FALSE),"")</f>
        <v>D</v>
      </c>
      <c r="J1602" s="21" t="str">
        <f>VLOOKUP($A1602,Location!$A:$J,7,FALSE)</f>
        <v>Turquie</v>
      </c>
      <c r="K1602" s="21" t="str">
        <f>IFERROR(VLOOKUP(J1602,Setup_Team!$B:$C,2,FALSE), "TDB")</f>
        <v>TUR</v>
      </c>
      <c r="L1602" s="21" t="str">
        <f>VLOOKUP($A1602,Location!$A:$J,8,FALSE)</f>
        <v>Etats-Unis</v>
      </c>
      <c r="M1602" s="21" t="str">
        <f>IFERROR(VLOOKUP(L1602,Setup_Team!$B:$C,2,FALSE), "TDB")</f>
        <v>USA</v>
      </c>
      <c r="N1602" s="21" t="str">
        <f>VLOOKUP($A1602,Location!$A:$J,9,FALSE)</f>
        <v>Santa Clara, Californie</v>
      </c>
      <c r="O1602" s="21" t="str">
        <f>VLOOKUP($A1602,Location!$A:$J,10,FALSE)</f>
        <v>Levi's Stadium</v>
      </c>
      <c r="P1602" s="27">
        <v>0</v>
      </c>
      <c r="Q1602" s="27">
        <v>3</v>
      </c>
      <c r="R1602" s="27" t="str">
        <f t="shared" si="145"/>
        <v>0-3</v>
      </c>
      <c r="S1602" s="21">
        <v>0</v>
      </c>
      <c r="T1602" s="20">
        <f>VLOOKUP($A1602,Database!$A:$Y,10,FALSE)</f>
        <v>109</v>
      </c>
      <c r="U1602" s="20">
        <f>VLOOKUP($A1602,Database!$A:$Y,11,FALSE)</f>
        <v>102</v>
      </c>
      <c r="V1602" s="20">
        <f>VLOOKUP($A1602,Database!$A:$Y,12,FALSE)</f>
        <v>93</v>
      </c>
      <c r="W1602" s="20" t="str">
        <f>VLOOKUP(A1602,Database!A:M,13,FALSE)</f>
        <v>Terminé</v>
      </c>
      <c r="X1602" s="20">
        <f>VLOOKUP($A1602,Database!$A:$Y,20,FALSE)</f>
        <v>3</v>
      </c>
      <c r="Y1602" s="20">
        <f>VLOOKUP($A1602,Database!$A:$Y,21,FALSE)</f>
        <v>2</v>
      </c>
      <c r="Z1602" s="20">
        <f t="shared" ref="Z1602:Z1665" si="150">IF(A1602=0,0,IF(W1602="À venir",0,IF(AND(ISBLANK(P1602),ISBLANK(Q1602)),1,0)))</f>
        <v>0</v>
      </c>
      <c r="AA1602" s="20">
        <f t="shared" si="146"/>
        <v>0</v>
      </c>
      <c r="AB1602" s="20">
        <f t="shared" ca="1" si="147"/>
        <v>0</v>
      </c>
      <c r="AC1602" s="20">
        <f t="shared" ca="1" si="148"/>
        <v>0</v>
      </c>
      <c r="AD1602" s="20" t="str">
        <f ca="1">IF(AC1602=0,"",IF(OR(ISBLANK(P1602),ISBLANK(Q1602)),"",IF(ISBLANK(VLOOKUP(A1602,Database!A:AA,22,FALSE)),"",VLOOKUP(A1602,Database!A:AA,22,FALSE))))</f>
        <v/>
      </c>
      <c r="AE1602" s="20">
        <f ca="1">IFERROR(
   IF(
     OR(ISBLANK(P1602),ISBLANK(Q1602)),
     "",
     IF(
       AND(AB1602&lt;&gt;"",OR(W1602="Terminé",W1602="En cours")),
       VLOOKUP(AD1602,Setup_ScoreExactBonus!A:D,4,FALSE),
       0
     )),
  0)</f>
        <v>0</v>
      </c>
      <c r="AF1602" s="21">
        <f t="shared" ca="1" si="149"/>
        <v>0</v>
      </c>
      <c r="AG1602" s="21">
        <f ca="1">SUMIFS(AF$2:AF1602,D$2:D1602,D1602)</f>
        <v>2028</v>
      </c>
    </row>
    <row r="1603" spans="1:33" x14ac:dyDescent="0.35">
      <c r="A1603" s="21">
        <f>IF(ISBLANK(B1603),"",COUNTIF(B$2:B1603,B1603))-1</f>
        <v>59</v>
      </c>
      <c r="B1603" s="27">
        <v>9</v>
      </c>
      <c r="C1603" s="10">
        <f>VLOOKUP($A1603+IF($A1603=0,1,0),Database!$A:$Y,7,FALSE)</f>
        <v>46199.166666666664</v>
      </c>
      <c r="D1603" s="21" t="str">
        <f>VLOOKUP(Pronostics!$B1603,Setup_MPP!$A:$G,3,FALSE)</f>
        <v>Aurelien_dpq</v>
      </c>
      <c r="E1603" s="21" t="str">
        <f>VLOOKUP(Pronostics!$B1603,Setup_MPP!$A:$G,2,FALSE)</f>
        <v>Aurélien DE POULPIQUET</v>
      </c>
      <c r="F1603" s="21" t="str">
        <f>VLOOKUP($B1603,Setup_MPP!$A:$E,4,FALSE)</f>
        <v>#F4EA9D</v>
      </c>
      <c r="G1603" s="21" t="str">
        <f>VLOOKUP($B1603,Setup_MPP!$A:$E,5,FALSE)</f>
        <v>#D2C458</v>
      </c>
      <c r="H1603" s="21" t="str">
        <f>IFERROR(IF(AND(A1603&gt;=1,A1603&lt;=104),VLOOKUP($A1603,Location!$A:$J,6,FALSE),IF(A1603=0,"Avant l'ouverture",IF(OR(A1603=105,A1603=106),"Bonus"))),"")</f>
        <v>Tour 3</v>
      </c>
      <c r="I1603" s="21" t="str">
        <f>IF(LEFT(H1603,4)="Tour",VLOOKUP(A1603,Database!$A:$C,3,FALSE),"")</f>
        <v>D</v>
      </c>
      <c r="J1603" s="21" t="str">
        <f>VLOOKUP($A1603,Location!$A:$J,7,FALSE)</f>
        <v>Turquie</v>
      </c>
      <c r="K1603" s="21" t="str">
        <f>IFERROR(VLOOKUP(J1603,Setup_Team!$B:$C,2,FALSE), "TDB")</f>
        <v>TUR</v>
      </c>
      <c r="L1603" s="21" t="str">
        <f>VLOOKUP($A1603,Location!$A:$J,8,FALSE)</f>
        <v>Etats-Unis</v>
      </c>
      <c r="M1603" s="21" t="str">
        <f>IFERROR(VLOOKUP(L1603,Setup_Team!$B:$C,2,FALSE), "TDB")</f>
        <v>USA</v>
      </c>
      <c r="N1603" s="21" t="str">
        <f>VLOOKUP($A1603,Location!$A:$J,9,FALSE)</f>
        <v>Santa Clara, Californie</v>
      </c>
      <c r="O1603" s="21" t="str">
        <f>VLOOKUP($A1603,Location!$A:$J,10,FALSE)</f>
        <v>Levi's Stadium</v>
      </c>
      <c r="P1603" s="27">
        <v>0</v>
      </c>
      <c r="Q1603" s="27">
        <v>1</v>
      </c>
      <c r="R1603" s="27" t="str">
        <f t="shared" ref="R1603:R1666" si="151">IF(AND(A1603&gt;0,A1603&lt;=104,W1603="Terminé"),TEXT(P1603,"0")&amp;"-"&amp;TEXT(Q1603,"0"),"")</f>
        <v>0-1</v>
      </c>
      <c r="S1603" s="21">
        <v>0</v>
      </c>
      <c r="T1603" s="20">
        <f>VLOOKUP($A1603,Database!$A:$Y,10,FALSE)</f>
        <v>109</v>
      </c>
      <c r="U1603" s="20">
        <f>VLOOKUP($A1603,Database!$A:$Y,11,FALSE)</f>
        <v>102</v>
      </c>
      <c r="V1603" s="20">
        <f>VLOOKUP($A1603,Database!$A:$Y,12,FALSE)</f>
        <v>93</v>
      </c>
      <c r="W1603" s="20" t="str">
        <f>VLOOKUP(A1603,Database!A:M,13,FALSE)</f>
        <v>Terminé</v>
      </c>
      <c r="X1603" s="20">
        <f>VLOOKUP($A1603,Database!$A:$Y,20,FALSE)</f>
        <v>3</v>
      </c>
      <c r="Y1603" s="20">
        <f>VLOOKUP($A1603,Database!$A:$Y,21,FALSE)</f>
        <v>2</v>
      </c>
      <c r="Z1603" s="20">
        <f t="shared" si="150"/>
        <v>0</v>
      </c>
      <c r="AA1603" s="20">
        <f t="shared" si="146"/>
        <v>0</v>
      </c>
      <c r="AB1603" s="20">
        <f t="shared" ca="1" si="147"/>
        <v>0</v>
      </c>
      <c r="AC1603" s="20">
        <f t="shared" ca="1" si="148"/>
        <v>0</v>
      </c>
      <c r="AD1603" s="20" t="str">
        <f ca="1">IF(AC1603=0,"",IF(OR(ISBLANK(P1603),ISBLANK(Q1603)),"",IF(ISBLANK(VLOOKUP(A1603,Database!A:AA,22,FALSE)),"",VLOOKUP(A1603,Database!A:AA,22,FALSE))))</f>
        <v/>
      </c>
      <c r="AE1603" s="20">
        <f ca="1">IFERROR(
   IF(
     OR(ISBLANK(P1603),ISBLANK(Q1603)),
     "",
     IF(
       AND(AB1603&lt;&gt;"",OR(W1603="Terminé",W1603="En cours")),
       VLOOKUP(AD1603,Setup_ScoreExactBonus!A:D,4,FALSE),
       0
     )),
  0)</f>
        <v>0</v>
      </c>
      <c r="AF1603" s="21">
        <f t="shared" ca="1" si="149"/>
        <v>0</v>
      </c>
      <c r="AG1603" s="21">
        <f ca="1">SUMIFS(AF$2:AF1603,D$2:D1603,D1603)</f>
        <v>2216</v>
      </c>
    </row>
    <row r="1604" spans="1:33" hidden="1" x14ac:dyDescent="0.35">
      <c r="A1604" s="21">
        <f>IF(ISBLANK(B1604),"",COUNTIF(B$2:B1604,B1604))-1</f>
        <v>59</v>
      </c>
      <c r="B1604" s="27">
        <v>10</v>
      </c>
      <c r="C1604" s="10">
        <f>VLOOKUP($A1604+IF($A1604=0,1,0),Database!$A:$Y,7,FALSE)</f>
        <v>46199.166666666664</v>
      </c>
      <c r="D1604" s="21" t="str">
        <f>VLOOKUP(Pronostics!$B1604,Setup_MPP!$A:$G,3,FALSE)</f>
        <v>RandomPaul</v>
      </c>
      <c r="E1604" s="21" t="str">
        <f>VLOOKUP(Pronostics!$B1604,Setup_MPP!$A:$G,2,FALSE)</f>
        <v>Paul MONTESINOS</v>
      </c>
      <c r="F1604" s="21" t="str">
        <f>VLOOKUP($B1604,Setup_MPP!$A:$E,4,FALSE)</f>
        <v>#C4B0FF</v>
      </c>
      <c r="G1604" s="21" t="str">
        <f>VLOOKUP($B1604,Setup_MPP!$A:$E,5,FALSE)</f>
        <v>#7F66C8</v>
      </c>
      <c r="H1604" s="21" t="str">
        <f>IFERROR(IF(AND(A1604&gt;=1,A1604&lt;=104),VLOOKUP($A1604,Location!$A:$J,6,FALSE),IF(A1604=0,"Avant l'ouverture",IF(OR(A1604=105,A1604=106),"Bonus"))),"")</f>
        <v>Tour 3</v>
      </c>
      <c r="I1604" s="21" t="str">
        <f>IF(LEFT(H1604,4)="Tour",VLOOKUP(A1604,Database!$A:$C,3,FALSE),"")</f>
        <v>D</v>
      </c>
      <c r="J1604" s="21" t="str">
        <f>VLOOKUP($A1604,Location!$A:$J,7,FALSE)</f>
        <v>Turquie</v>
      </c>
      <c r="K1604" s="21" t="str">
        <f>IFERROR(VLOOKUP(J1604,Setup_Team!$B:$C,2,FALSE), "TDB")</f>
        <v>TUR</v>
      </c>
      <c r="L1604" s="21" t="str">
        <f>VLOOKUP($A1604,Location!$A:$J,8,FALSE)</f>
        <v>Etats-Unis</v>
      </c>
      <c r="M1604" s="21" t="str">
        <f>IFERROR(VLOOKUP(L1604,Setup_Team!$B:$C,2,FALSE), "TDB")</f>
        <v>USA</v>
      </c>
      <c r="N1604" s="21" t="str">
        <f>VLOOKUP($A1604,Location!$A:$J,9,FALSE)</f>
        <v>Santa Clara, Californie</v>
      </c>
      <c r="O1604" s="21" t="str">
        <f>VLOOKUP($A1604,Location!$A:$J,10,FALSE)</f>
        <v>Levi's Stadium</v>
      </c>
      <c r="P1604" s="27">
        <v>0</v>
      </c>
      <c r="Q1604" s="27">
        <v>4</v>
      </c>
      <c r="R1604" s="27" t="str">
        <f t="shared" si="151"/>
        <v>0-4</v>
      </c>
      <c r="S1604" s="21">
        <v>0</v>
      </c>
      <c r="T1604" s="20">
        <f>VLOOKUP($A1604,Database!$A:$Y,10,FALSE)</f>
        <v>109</v>
      </c>
      <c r="U1604" s="20">
        <f>VLOOKUP($A1604,Database!$A:$Y,11,FALSE)</f>
        <v>102</v>
      </c>
      <c r="V1604" s="20">
        <f>VLOOKUP($A1604,Database!$A:$Y,12,FALSE)</f>
        <v>93</v>
      </c>
      <c r="W1604" s="20" t="str">
        <f>VLOOKUP(A1604,Database!A:M,13,FALSE)</f>
        <v>Terminé</v>
      </c>
      <c r="X1604" s="20">
        <f>VLOOKUP($A1604,Database!$A:$Y,20,FALSE)</f>
        <v>3</v>
      </c>
      <c r="Y1604" s="20">
        <f>VLOOKUP($A1604,Database!$A:$Y,21,FALSE)</f>
        <v>2</v>
      </c>
      <c r="Z1604" s="20">
        <f t="shared" si="150"/>
        <v>0</v>
      </c>
      <c r="AA1604" s="20">
        <f t="shared" si="146"/>
        <v>0</v>
      </c>
      <c r="AB1604" s="20">
        <f t="shared" ca="1" si="147"/>
        <v>0</v>
      </c>
      <c r="AC1604" s="20">
        <f t="shared" ca="1" si="148"/>
        <v>0</v>
      </c>
      <c r="AD1604" s="20" t="str">
        <f ca="1">IF(AC1604=0,"",IF(OR(ISBLANK(P1604),ISBLANK(Q1604)),"",IF(ISBLANK(VLOOKUP(A1604,Database!A:AA,22,FALSE)),"",VLOOKUP(A1604,Database!A:AA,22,FALSE))))</f>
        <v/>
      </c>
      <c r="AE1604" s="20">
        <f ca="1">IFERROR(
   IF(
     OR(ISBLANK(P1604),ISBLANK(Q1604)),
     "",
     IF(
       AND(AB1604&lt;&gt;"",OR(W1604="Terminé",W1604="En cours")),
       VLOOKUP(AD1604,Setup_ScoreExactBonus!A:D,4,FALSE),
       0
     )),
  0)</f>
        <v>0</v>
      </c>
      <c r="AF1604" s="21">
        <f t="shared" ca="1" si="149"/>
        <v>0</v>
      </c>
      <c r="AG1604" s="21">
        <f ca="1">SUMIFS(AF$2:AF1604,D$2:D1604,D1604)</f>
        <v>1928</v>
      </c>
    </row>
    <row r="1605" spans="1:33" hidden="1" x14ac:dyDescent="0.35">
      <c r="A1605" s="21">
        <f>IF(ISBLANK(B1605),"",COUNTIF(B$2:B1605,B1605))-1</f>
        <v>59</v>
      </c>
      <c r="B1605" s="27">
        <v>11</v>
      </c>
      <c r="C1605" s="10">
        <f>VLOOKUP($A1605+IF($A1605=0,1,0),Database!$A:$Y,7,FALSE)</f>
        <v>46199.166666666664</v>
      </c>
      <c r="D1605" s="21" t="str">
        <f>VLOOKUP(Pronostics!$B1605,Setup_MPP!$A:$G,3,FALSE)</f>
        <v>Kinsley91</v>
      </c>
      <c r="E1605" s="21" t="str">
        <f>VLOOKUP(Pronostics!$B1605,Setup_MPP!$A:$G,2,FALSE)</f>
        <v>Kinsley ROQUE</v>
      </c>
      <c r="F1605" s="21" t="str">
        <f>VLOOKUP($B1605,Setup_MPP!$A:$E,4,FALSE)</f>
        <v>#CBEBBA</v>
      </c>
      <c r="G1605" s="21" t="str">
        <f>VLOOKUP($B1605,Setup_MPP!$A:$E,5,FALSE)</f>
        <v>#70BC6E</v>
      </c>
      <c r="H1605" s="21" t="str">
        <f>IFERROR(IF(AND(A1605&gt;=1,A1605&lt;=104),VLOOKUP($A1605,Location!$A:$J,6,FALSE),IF(A1605=0,"Avant l'ouverture",IF(OR(A1605=105,A1605=106),"Bonus"))),"")</f>
        <v>Tour 3</v>
      </c>
      <c r="I1605" s="21" t="str">
        <f>IF(LEFT(H1605,4)="Tour",VLOOKUP(A1605,Database!$A:$C,3,FALSE),"")</f>
        <v>D</v>
      </c>
      <c r="J1605" s="21" t="str">
        <f>VLOOKUP($A1605,Location!$A:$J,7,FALSE)</f>
        <v>Turquie</v>
      </c>
      <c r="K1605" s="21" t="str">
        <f>IFERROR(VLOOKUP(J1605,Setup_Team!$B:$C,2,FALSE), "TDB")</f>
        <v>TUR</v>
      </c>
      <c r="L1605" s="21" t="str">
        <f>VLOOKUP($A1605,Location!$A:$J,8,FALSE)</f>
        <v>Etats-Unis</v>
      </c>
      <c r="M1605" s="21" t="str">
        <f>IFERROR(VLOOKUP(L1605,Setup_Team!$B:$C,2,FALSE), "TDB")</f>
        <v>USA</v>
      </c>
      <c r="N1605" s="21" t="str">
        <f>VLOOKUP($A1605,Location!$A:$J,9,FALSE)</f>
        <v>Santa Clara, Californie</v>
      </c>
      <c r="O1605" s="21" t="str">
        <f>VLOOKUP($A1605,Location!$A:$J,10,FALSE)</f>
        <v>Levi's Stadium</v>
      </c>
      <c r="P1605" s="27">
        <v>1</v>
      </c>
      <c r="Q1605" s="27">
        <v>2</v>
      </c>
      <c r="R1605" s="27" t="str">
        <f t="shared" si="151"/>
        <v>1-2</v>
      </c>
      <c r="S1605" s="21">
        <v>0</v>
      </c>
      <c r="T1605" s="20">
        <f>VLOOKUP($A1605,Database!$A:$Y,10,FALSE)</f>
        <v>109</v>
      </c>
      <c r="U1605" s="20">
        <f>VLOOKUP($A1605,Database!$A:$Y,11,FALSE)</f>
        <v>102</v>
      </c>
      <c r="V1605" s="20">
        <f>VLOOKUP($A1605,Database!$A:$Y,12,FALSE)</f>
        <v>93</v>
      </c>
      <c r="W1605" s="20" t="str">
        <f>VLOOKUP(A1605,Database!A:M,13,FALSE)</f>
        <v>Terminé</v>
      </c>
      <c r="X1605" s="20">
        <f>VLOOKUP($A1605,Database!$A:$Y,20,FALSE)</f>
        <v>3</v>
      </c>
      <c r="Y1605" s="20">
        <f>VLOOKUP($A1605,Database!$A:$Y,21,FALSE)</f>
        <v>2</v>
      </c>
      <c r="Z1605" s="20">
        <f t="shared" si="150"/>
        <v>0</v>
      </c>
      <c r="AA1605" s="20">
        <f t="shared" si="146"/>
        <v>0</v>
      </c>
      <c r="AB1605" s="20">
        <f t="shared" ca="1" si="147"/>
        <v>0</v>
      </c>
      <c r="AC1605" s="20">
        <f t="shared" ca="1" si="148"/>
        <v>0</v>
      </c>
      <c r="AD1605" s="20" t="str">
        <f ca="1">IF(AC1605=0,"",IF(OR(ISBLANK(P1605),ISBLANK(Q1605)),"",IF(ISBLANK(VLOOKUP(A1605,Database!A:AA,22,FALSE)),"",VLOOKUP(A1605,Database!A:AA,22,FALSE))))</f>
        <v/>
      </c>
      <c r="AE1605" s="20">
        <f ca="1">IFERROR(
   IF(
     OR(ISBLANK(P1605),ISBLANK(Q1605)),
     "",
     IF(
       AND(AB1605&lt;&gt;"",OR(W1605="Terminé",W1605="En cours")),
       VLOOKUP(AD1605,Setup_ScoreExactBonus!A:D,4,FALSE),
       0
     )),
  0)</f>
        <v>0</v>
      </c>
      <c r="AF1605" s="21">
        <f t="shared" ca="1" si="149"/>
        <v>0</v>
      </c>
      <c r="AG1605" s="21">
        <f ca="1">SUMIFS(AF$2:AF1605,D$2:D1605,D1605)</f>
        <v>2388</v>
      </c>
    </row>
    <row r="1606" spans="1:33" hidden="1" x14ac:dyDescent="0.35">
      <c r="A1606" s="21">
        <f>IF(ISBLANK(B1606),"",COUNTIF(B$2:B1606,B1606))-1</f>
        <v>59</v>
      </c>
      <c r="B1606" s="27">
        <v>12</v>
      </c>
      <c r="C1606" s="10">
        <f>VLOOKUP($A1606+IF($A1606=0,1,0),Database!$A:$Y,7,FALSE)</f>
        <v>46199.166666666664</v>
      </c>
      <c r="D1606" s="21" t="str">
        <f>VLOOKUP(Pronostics!$B1606,Setup_MPP!$A:$G,3,FALSE)</f>
        <v>Jaouad1</v>
      </c>
      <c r="E1606" s="21" t="str">
        <f>VLOOKUP(Pronostics!$B1606,Setup_MPP!$A:$G,2,FALSE)</f>
        <v>Jaouad SETTI</v>
      </c>
      <c r="F1606" s="21" t="str">
        <f>VLOOKUP($B1606,Setup_MPP!$A:$E,4,FALSE)</f>
        <v>#C2D4FF</v>
      </c>
      <c r="G1606" s="21" t="str">
        <f>VLOOKUP($B1606,Setup_MPP!$A:$E,5,FALSE)</f>
        <v>#6586D5</v>
      </c>
      <c r="H1606" s="21" t="str">
        <f>IFERROR(IF(AND(A1606&gt;=1,A1606&lt;=104),VLOOKUP($A1606,Location!$A:$J,6,FALSE),IF(A1606=0,"Avant l'ouverture",IF(OR(A1606=105,A1606=106),"Bonus"))),"")</f>
        <v>Tour 3</v>
      </c>
      <c r="I1606" s="21" t="str">
        <f>IF(LEFT(H1606,4)="Tour",VLOOKUP(A1606,Database!$A:$C,3,FALSE),"")</f>
        <v>D</v>
      </c>
      <c r="J1606" s="21" t="str">
        <f>VLOOKUP($A1606,Location!$A:$J,7,FALSE)</f>
        <v>Turquie</v>
      </c>
      <c r="K1606" s="21" t="str">
        <f>IFERROR(VLOOKUP(J1606,Setup_Team!$B:$C,2,FALSE), "TDB")</f>
        <v>TUR</v>
      </c>
      <c r="L1606" s="21" t="str">
        <f>VLOOKUP($A1606,Location!$A:$J,8,FALSE)</f>
        <v>Etats-Unis</v>
      </c>
      <c r="M1606" s="21" t="str">
        <f>IFERROR(VLOOKUP(L1606,Setup_Team!$B:$C,2,FALSE), "TDB")</f>
        <v>USA</v>
      </c>
      <c r="N1606" s="21" t="str">
        <f>VLOOKUP($A1606,Location!$A:$J,9,FALSE)</f>
        <v>Santa Clara, Californie</v>
      </c>
      <c r="O1606" s="21" t="str">
        <f>VLOOKUP($A1606,Location!$A:$J,10,FALSE)</f>
        <v>Levi's Stadium</v>
      </c>
      <c r="P1606" s="27">
        <v>1</v>
      </c>
      <c r="Q1606" s="27">
        <v>2</v>
      </c>
      <c r="R1606" s="27" t="str">
        <f t="shared" si="151"/>
        <v>1-2</v>
      </c>
      <c r="S1606" s="21">
        <v>0</v>
      </c>
      <c r="T1606" s="20">
        <f>VLOOKUP($A1606,Database!$A:$Y,10,FALSE)</f>
        <v>109</v>
      </c>
      <c r="U1606" s="20">
        <f>VLOOKUP($A1606,Database!$A:$Y,11,FALSE)</f>
        <v>102</v>
      </c>
      <c r="V1606" s="20">
        <f>VLOOKUP($A1606,Database!$A:$Y,12,FALSE)</f>
        <v>93</v>
      </c>
      <c r="W1606" s="20" t="str">
        <f>VLOOKUP(A1606,Database!A:M,13,FALSE)</f>
        <v>Terminé</v>
      </c>
      <c r="X1606" s="20">
        <f>VLOOKUP($A1606,Database!$A:$Y,20,FALSE)</f>
        <v>3</v>
      </c>
      <c r="Y1606" s="20">
        <f>VLOOKUP($A1606,Database!$A:$Y,21,FALSE)</f>
        <v>2</v>
      </c>
      <c r="Z1606" s="20">
        <f t="shared" si="150"/>
        <v>0</v>
      </c>
      <c r="AA1606" s="20">
        <f t="shared" si="146"/>
        <v>0</v>
      </c>
      <c r="AB1606" s="20">
        <f t="shared" ca="1" si="147"/>
        <v>0</v>
      </c>
      <c r="AC1606" s="20">
        <f t="shared" ca="1" si="148"/>
        <v>0</v>
      </c>
      <c r="AD1606" s="20" t="str">
        <f ca="1">IF(AC1606=0,"",IF(OR(ISBLANK(P1606),ISBLANK(Q1606)),"",IF(ISBLANK(VLOOKUP(A1606,Database!A:AA,22,FALSE)),"",VLOOKUP(A1606,Database!A:AA,22,FALSE))))</f>
        <v/>
      </c>
      <c r="AE1606" s="20">
        <f ca="1">IFERROR(
   IF(
     OR(ISBLANK(P1606),ISBLANK(Q1606)),
     "",
     IF(
       AND(AB1606&lt;&gt;"",OR(W1606="Terminé",W1606="En cours")),
       VLOOKUP(AD1606,Setup_ScoreExactBonus!A:D,4,FALSE),
       0
     )),
  0)</f>
        <v>0</v>
      </c>
      <c r="AF1606" s="21">
        <f t="shared" ca="1" si="149"/>
        <v>0</v>
      </c>
      <c r="AG1606" s="21">
        <f ca="1">SUMIFS(AF$2:AF1606,D$2:D1606,D1606)</f>
        <v>2276</v>
      </c>
    </row>
    <row r="1607" spans="1:33" hidden="1" x14ac:dyDescent="0.35">
      <c r="A1607" s="21">
        <f>IF(ISBLANK(B1607),"",COUNTIF(B$2:B1607,B1607))-1</f>
        <v>59</v>
      </c>
      <c r="B1607" s="27">
        <v>13</v>
      </c>
      <c r="C1607" s="10">
        <f>VLOOKUP($A1607+IF($A1607=0,1,0),Database!$A:$Y,7,FALSE)</f>
        <v>46199.166666666664</v>
      </c>
      <c r="D1607" s="21" t="str">
        <f>VLOOKUP(Pronostics!$B1607,Setup_MPP!$A:$G,3,FALSE)</f>
        <v>Julien_I</v>
      </c>
      <c r="E1607" s="21" t="str">
        <f>VLOOKUP(Pronostics!$B1607,Setup_MPP!$A:$G,2,FALSE)</f>
        <v>Julien INGE</v>
      </c>
      <c r="F1607" s="21" t="str">
        <f>VLOOKUP($B1607,Setup_MPP!$A:$E,4,FALSE)</f>
        <v>#C1E0EF</v>
      </c>
      <c r="G1607" s="21" t="str">
        <f>VLOOKUP($B1607,Setup_MPP!$A:$E,5,FALSE)</f>
        <v>#4F91B2</v>
      </c>
      <c r="H1607" s="21" t="str">
        <f>IFERROR(IF(AND(A1607&gt;=1,A1607&lt;=104),VLOOKUP($A1607,Location!$A:$J,6,FALSE),IF(A1607=0,"Avant l'ouverture",IF(OR(A1607=105,A1607=106),"Bonus"))),"")</f>
        <v>Tour 3</v>
      </c>
      <c r="I1607" s="21" t="str">
        <f>IF(LEFT(H1607,4)="Tour",VLOOKUP(A1607,Database!$A:$C,3,FALSE),"")</f>
        <v>D</v>
      </c>
      <c r="J1607" s="21" t="str">
        <f>VLOOKUP($A1607,Location!$A:$J,7,FALSE)</f>
        <v>Turquie</v>
      </c>
      <c r="K1607" s="21" t="str">
        <f>IFERROR(VLOOKUP(J1607,Setup_Team!$B:$C,2,FALSE), "TDB")</f>
        <v>TUR</v>
      </c>
      <c r="L1607" s="21" t="str">
        <f>VLOOKUP($A1607,Location!$A:$J,8,FALSE)</f>
        <v>Etats-Unis</v>
      </c>
      <c r="M1607" s="21" t="str">
        <f>IFERROR(VLOOKUP(L1607,Setup_Team!$B:$C,2,FALSE), "TDB")</f>
        <v>USA</v>
      </c>
      <c r="N1607" s="21" t="str">
        <f>VLOOKUP($A1607,Location!$A:$J,9,FALSE)</f>
        <v>Santa Clara, Californie</v>
      </c>
      <c r="O1607" s="21" t="str">
        <f>VLOOKUP($A1607,Location!$A:$J,10,FALSE)</f>
        <v>Levi's Stadium</v>
      </c>
      <c r="P1607" s="27">
        <v>1</v>
      </c>
      <c r="Q1607" s="27">
        <v>3</v>
      </c>
      <c r="R1607" s="27" t="str">
        <f t="shared" si="151"/>
        <v>1-3</v>
      </c>
      <c r="S1607" s="21">
        <v>0</v>
      </c>
      <c r="T1607" s="20">
        <f>VLOOKUP($A1607,Database!$A:$Y,10,FALSE)</f>
        <v>109</v>
      </c>
      <c r="U1607" s="20">
        <f>VLOOKUP($A1607,Database!$A:$Y,11,FALSE)</f>
        <v>102</v>
      </c>
      <c r="V1607" s="20">
        <f>VLOOKUP($A1607,Database!$A:$Y,12,FALSE)</f>
        <v>93</v>
      </c>
      <c r="W1607" s="20" t="str">
        <f>VLOOKUP(A1607,Database!A:M,13,FALSE)</f>
        <v>Terminé</v>
      </c>
      <c r="X1607" s="20">
        <f>VLOOKUP($A1607,Database!$A:$Y,20,FALSE)</f>
        <v>3</v>
      </c>
      <c r="Y1607" s="20">
        <f>VLOOKUP($A1607,Database!$A:$Y,21,FALSE)</f>
        <v>2</v>
      </c>
      <c r="Z1607" s="20">
        <f t="shared" si="150"/>
        <v>0</v>
      </c>
      <c r="AA1607" s="20">
        <f t="shared" si="146"/>
        <v>0</v>
      </c>
      <c r="AB1607" s="20">
        <f t="shared" ca="1" si="147"/>
        <v>0</v>
      </c>
      <c r="AC1607" s="20">
        <f t="shared" ca="1" si="148"/>
        <v>0</v>
      </c>
      <c r="AD1607" s="20" t="str">
        <f ca="1">IF(AC1607=0,"",IF(OR(ISBLANK(P1607),ISBLANK(Q1607)),"",IF(ISBLANK(VLOOKUP(A1607,Database!A:AA,22,FALSE)),"",VLOOKUP(A1607,Database!A:AA,22,FALSE))))</f>
        <v/>
      </c>
      <c r="AE1607" s="20">
        <f ca="1">IFERROR(
   IF(
     OR(ISBLANK(P1607),ISBLANK(Q1607)),
     "",
     IF(
       AND(AB1607&lt;&gt;"",OR(W1607="Terminé",W1607="En cours")),
       VLOOKUP(AD1607,Setup_ScoreExactBonus!A:D,4,FALSE),
       0
     )),
  0)</f>
        <v>0</v>
      </c>
      <c r="AF1607" s="21">
        <f t="shared" ca="1" si="149"/>
        <v>0</v>
      </c>
      <c r="AG1607" s="21">
        <f ca="1">SUMIFS(AF$2:AF1607,D$2:D1607,D1607)</f>
        <v>2376</v>
      </c>
    </row>
    <row r="1608" spans="1:33" hidden="1" x14ac:dyDescent="0.35">
      <c r="A1608" s="21">
        <f>IF(ISBLANK(B1608),"",COUNTIF(B$2:B1608,B1608))-1</f>
        <v>59</v>
      </c>
      <c r="B1608" s="27">
        <v>14</v>
      </c>
      <c r="C1608" s="10">
        <f>VLOOKUP($A1608+IF($A1608=0,1,0),Database!$A:$Y,7,FALSE)</f>
        <v>46199.166666666664</v>
      </c>
      <c r="D1608" s="21" t="str">
        <f>VLOOKUP(Pronostics!$B1608,Setup_MPP!$A:$G,3,FALSE)</f>
        <v>MarieEYT</v>
      </c>
      <c r="E1608" s="21" t="str">
        <f>VLOOKUP(Pronostics!$B1608,Setup_MPP!$A:$G,2,FALSE)</f>
        <v>Marie EXBRAYAT</v>
      </c>
      <c r="F1608" s="21" t="str">
        <f>VLOOKUP($B1608,Setup_MPP!$A:$E,4,FALSE)</f>
        <v>#FFAFD2</v>
      </c>
      <c r="G1608" s="21" t="str">
        <f>VLOOKUP($B1608,Setup_MPP!$A:$E,5,FALSE)</f>
        <v>#F2589B</v>
      </c>
      <c r="H1608" s="21" t="str">
        <f>IFERROR(IF(AND(A1608&gt;=1,A1608&lt;=104),VLOOKUP($A1608,Location!$A:$J,6,FALSE),IF(A1608=0,"Avant l'ouverture",IF(OR(A1608=105,A1608=106),"Bonus"))),"")</f>
        <v>Tour 3</v>
      </c>
      <c r="I1608" s="21" t="str">
        <f>IF(LEFT(H1608,4)="Tour",VLOOKUP(A1608,Database!$A:$C,3,FALSE),"")</f>
        <v>D</v>
      </c>
      <c r="J1608" s="21" t="str">
        <f>VLOOKUP($A1608,Location!$A:$J,7,FALSE)</f>
        <v>Turquie</v>
      </c>
      <c r="K1608" s="21" t="str">
        <f>IFERROR(VLOOKUP(J1608,Setup_Team!$B:$C,2,FALSE), "TDB")</f>
        <v>TUR</v>
      </c>
      <c r="L1608" s="21" t="str">
        <f>VLOOKUP($A1608,Location!$A:$J,8,FALSE)</f>
        <v>Etats-Unis</v>
      </c>
      <c r="M1608" s="21" t="str">
        <f>IFERROR(VLOOKUP(L1608,Setup_Team!$B:$C,2,FALSE), "TDB")</f>
        <v>USA</v>
      </c>
      <c r="N1608" s="21" t="str">
        <f>VLOOKUP($A1608,Location!$A:$J,9,FALSE)</f>
        <v>Santa Clara, Californie</v>
      </c>
      <c r="O1608" s="21" t="str">
        <f>VLOOKUP($A1608,Location!$A:$J,10,FALSE)</f>
        <v>Levi's Stadium</v>
      </c>
      <c r="P1608" s="27">
        <v>0</v>
      </c>
      <c r="Q1608" s="27">
        <v>1</v>
      </c>
      <c r="R1608" s="27" t="str">
        <f t="shared" si="151"/>
        <v>0-1</v>
      </c>
      <c r="S1608" s="21">
        <v>0</v>
      </c>
      <c r="T1608" s="20">
        <f>VLOOKUP($A1608,Database!$A:$Y,10,FALSE)</f>
        <v>109</v>
      </c>
      <c r="U1608" s="20">
        <f>VLOOKUP($A1608,Database!$A:$Y,11,FALSE)</f>
        <v>102</v>
      </c>
      <c r="V1608" s="20">
        <f>VLOOKUP($A1608,Database!$A:$Y,12,FALSE)</f>
        <v>93</v>
      </c>
      <c r="W1608" s="20" t="str">
        <f>VLOOKUP(A1608,Database!A:M,13,FALSE)</f>
        <v>Terminé</v>
      </c>
      <c r="X1608" s="20">
        <f>VLOOKUP($A1608,Database!$A:$Y,20,FALSE)</f>
        <v>3</v>
      </c>
      <c r="Y1608" s="20">
        <f>VLOOKUP($A1608,Database!$A:$Y,21,FALSE)</f>
        <v>2</v>
      </c>
      <c r="Z1608" s="20">
        <f t="shared" si="150"/>
        <v>0</v>
      </c>
      <c r="AA1608" s="20">
        <f t="shared" si="146"/>
        <v>0</v>
      </c>
      <c r="AB1608" s="20">
        <f t="shared" ca="1" si="147"/>
        <v>0</v>
      </c>
      <c r="AC1608" s="20">
        <f t="shared" ca="1" si="148"/>
        <v>0</v>
      </c>
      <c r="AD1608" s="20" t="str">
        <f ca="1">IF(AC1608=0,"",IF(OR(ISBLANK(P1608),ISBLANK(Q1608)),"",IF(ISBLANK(VLOOKUP(A1608,Database!A:AA,22,FALSE)),"",VLOOKUP(A1608,Database!A:AA,22,FALSE))))</f>
        <v/>
      </c>
      <c r="AE1608" s="20">
        <f ca="1">IFERROR(
   IF(
     OR(ISBLANK(P1608),ISBLANK(Q1608)),
     "",
     IF(
       AND(AB1608&lt;&gt;"",OR(W1608="Terminé",W1608="En cours")),
       VLOOKUP(AD1608,Setup_ScoreExactBonus!A:D,4,FALSE),
       0
     )),
  0)</f>
        <v>0</v>
      </c>
      <c r="AF1608" s="21">
        <f t="shared" ca="1" si="149"/>
        <v>0</v>
      </c>
      <c r="AG1608" s="21">
        <f ca="1">SUMIFS(AF$2:AF1608,D$2:D1608,D1608)</f>
        <v>2261</v>
      </c>
    </row>
    <row r="1609" spans="1:33" hidden="1" x14ac:dyDescent="0.35">
      <c r="A1609" s="21">
        <f>IF(ISBLANK(B1609),"",COUNTIF(B$2:B1609,B1609))-1</f>
        <v>59</v>
      </c>
      <c r="B1609" s="27">
        <v>15</v>
      </c>
      <c r="C1609" s="10">
        <f>VLOOKUP($A1609+IF($A1609=0,1,0),Database!$A:$Y,7,FALSE)</f>
        <v>46199.166666666664</v>
      </c>
      <c r="D1609" s="21" t="str">
        <f>VLOOKUP(Pronostics!$B1609,Setup_MPP!$A:$G,3,FALSE)</f>
        <v>Amino28</v>
      </c>
      <c r="E1609" s="21" t="str">
        <f>VLOOKUP(Pronostics!$B1609,Setup_MPP!$A:$G,2,FALSE)</f>
        <v>Amine ZARROUKI</v>
      </c>
      <c r="F1609" s="21" t="str">
        <f>VLOOKUP($B1609,Setup_MPP!$A:$E,4,FALSE)</f>
        <v>#FF9898</v>
      </c>
      <c r="G1609" s="21" t="str">
        <f>VLOOKUP($B1609,Setup_MPP!$A:$E,5,FALSE)</f>
        <v>#FF5D5D</v>
      </c>
      <c r="H1609" s="21" t="str">
        <f>IFERROR(IF(AND(A1609&gt;=1,A1609&lt;=104),VLOOKUP($A1609,Location!$A:$J,6,FALSE),IF(A1609=0,"Avant l'ouverture",IF(OR(A1609=105,A1609=106),"Bonus"))),"")</f>
        <v>Tour 3</v>
      </c>
      <c r="I1609" s="21" t="str">
        <f>IF(LEFT(H1609,4)="Tour",VLOOKUP(A1609,Database!$A:$C,3,FALSE),"")</f>
        <v>D</v>
      </c>
      <c r="J1609" s="21" t="str">
        <f>VLOOKUP($A1609,Location!$A:$J,7,FALSE)</f>
        <v>Turquie</v>
      </c>
      <c r="K1609" s="21" t="str">
        <f>IFERROR(VLOOKUP(J1609,Setup_Team!$B:$C,2,FALSE), "TDB")</f>
        <v>TUR</v>
      </c>
      <c r="L1609" s="21" t="str">
        <f>VLOOKUP($A1609,Location!$A:$J,8,FALSE)</f>
        <v>Etats-Unis</v>
      </c>
      <c r="M1609" s="21" t="str">
        <f>IFERROR(VLOOKUP(L1609,Setup_Team!$B:$C,2,FALSE), "TDB")</f>
        <v>USA</v>
      </c>
      <c r="N1609" s="21" t="str">
        <f>VLOOKUP($A1609,Location!$A:$J,9,FALSE)</f>
        <v>Santa Clara, Californie</v>
      </c>
      <c r="O1609" s="21" t="str">
        <f>VLOOKUP($A1609,Location!$A:$J,10,FALSE)</f>
        <v>Levi's Stadium</v>
      </c>
      <c r="P1609" s="27">
        <v>1</v>
      </c>
      <c r="Q1609" s="27">
        <v>2</v>
      </c>
      <c r="R1609" s="27" t="str">
        <f t="shared" si="151"/>
        <v>1-2</v>
      </c>
      <c r="S1609" s="21">
        <v>0</v>
      </c>
      <c r="T1609" s="20">
        <f>VLOOKUP($A1609,Database!$A:$Y,10,FALSE)</f>
        <v>109</v>
      </c>
      <c r="U1609" s="20">
        <f>VLOOKUP($A1609,Database!$A:$Y,11,FALSE)</f>
        <v>102</v>
      </c>
      <c r="V1609" s="20">
        <f>VLOOKUP($A1609,Database!$A:$Y,12,FALSE)</f>
        <v>93</v>
      </c>
      <c r="W1609" s="20" t="str">
        <f>VLOOKUP(A1609,Database!A:M,13,FALSE)</f>
        <v>Terminé</v>
      </c>
      <c r="X1609" s="20">
        <f>VLOOKUP($A1609,Database!$A:$Y,20,FALSE)</f>
        <v>3</v>
      </c>
      <c r="Y1609" s="20">
        <f>VLOOKUP($A1609,Database!$A:$Y,21,FALSE)</f>
        <v>2</v>
      </c>
      <c r="Z1609" s="20">
        <f t="shared" si="150"/>
        <v>0</v>
      </c>
      <c r="AA1609" s="20">
        <f t="shared" si="146"/>
        <v>0</v>
      </c>
      <c r="AB1609" s="20">
        <f t="shared" ca="1" si="147"/>
        <v>0</v>
      </c>
      <c r="AC1609" s="20">
        <f t="shared" ca="1" si="148"/>
        <v>0</v>
      </c>
      <c r="AD1609" s="20" t="str">
        <f ca="1">IF(AC1609=0,"",IF(OR(ISBLANK(P1609),ISBLANK(Q1609)),"",IF(ISBLANK(VLOOKUP(A1609,Database!A:AA,22,FALSE)),"",VLOOKUP(A1609,Database!A:AA,22,FALSE))))</f>
        <v/>
      </c>
      <c r="AE1609" s="20">
        <f ca="1">IFERROR(
   IF(
     OR(ISBLANK(P1609),ISBLANK(Q1609)),
     "",
     IF(
       AND(AB1609&lt;&gt;"",OR(W1609="Terminé",W1609="En cours")),
       VLOOKUP(AD1609,Setup_ScoreExactBonus!A:D,4,FALSE),
       0
     )),
  0)</f>
        <v>0</v>
      </c>
      <c r="AF1609" s="21">
        <f t="shared" ca="1" si="149"/>
        <v>0</v>
      </c>
      <c r="AG1609" s="21">
        <f ca="1">SUMIFS(AF$2:AF1609,D$2:D1609,D1609)</f>
        <v>2094</v>
      </c>
    </row>
    <row r="1610" spans="1:33" hidden="1" x14ac:dyDescent="0.35">
      <c r="A1610" s="21">
        <f>IF(ISBLANK(B1610),"",COUNTIF(B$2:B1610,B1610))-1</f>
        <v>59</v>
      </c>
      <c r="B1610" s="27">
        <v>16</v>
      </c>
      <c r="C1610" s="10">
        <f>VLOOKUP($A1610+IF($A1610=0,1,0),Database!$A:$Y,7,FALSE)</f>
        <v>46199.166666666664</v>
      </c>
      <c r="D1610" s="21" t="str">
        <f>VLOOKUP(Pronostics!$B1610,Setup_MPP!$A:$G,3,FALSE)</f>
        <v>RomaLaura</v>
      </c>
      <c r="E1610" s="21" t="str">
        <f>VLOOKUP(Pronostics!$B1610,Setup_MPP!$A:$G,2,FALSE)</f>
        <v>Laura GIULIANO</v>
      </c>
      <c r="F1610" s="21" t="str">
        <f>VLOOKUP($B1610,Setup_MPP!$A:$E,4,FALSE)</f>
        <v>#86A4FE</v>
      </c>
      <c r="G1610" s="21" t="str">
        <f>VLOOKUP($B1610,Setup_MPP!$A:$E,5,FALSE)</f>
        <v>#3769FF</v>
      </c>
      <c r="H1610" s="21" t="str">
        <f>IFERROR(IF(AND(A1610&gt;=1,A1610&lt;=104),VLOOKUP($A1610,Location!$A:$J,6,FALSE),IF(A1610=0,"Avant l'ouverture",IF(OR(A1610=105,A1610=106),"Bonus"))),"")</f>
        <v>Tour 3</v>
      </c>
      <c r="I1610" s="21" t="str">
        <f>IF(LEFT(H1610,4)="Tour",VLOOKUP(A1610,Database!$A:$C,3,FALSE),"")</f>
        <v>D</v>
      </c>
      <c r="J1610" s="21" t="str">
        <f>VLOOKUP($A1610,Location!$A:$J,7,FALSE)</f>
        <v>Turquie</v>
      </c>
      <c r="K1610" s="21" t="str">
        <f>IFERROR(VLOOKUP(J1610,Setup_Team!$B:$C,2,FALSE), "TDB")</f>
        <v>TUR</v>
      </c>
      <c r="L1610" s="21" t="str">
        <f>VLOOKUP($A1610,Location!$A:$J,8,FALSE)</f>
        <v>Etats-Unis</v>
      </c>
      <c r="M1610" s="21" t="str">
        <f>IFERROR(VLOOKUP(L1610,Setup_Team!$B:$C,2,FALSE), "TDB")</f>
        <v>USA</v>
      </c>
      <c r="N1610" s="21" t="str">
        <f>VLOOKUP($A1610,Location!$A:$J,9,FALSE)</f>
        <v>Santa Clara, Californie</v>
      </c>
      <c r="O1610" s="21" t="str">
        <f>VLOOKUP($A1610,Location!$A:$J,10,FALSE)</f>
        <v>Levi's Stadium</v>
      </c>
      <c r="P1610" s="27">
        <v>2</v>
      </c>
      <c r="Q1610" s="27">
        <v>4</v>
      </c>
      <c r="R1610" s="27" t="str">
        <f t="shared" si="151"/>
        <v>2-4</v>
      </c>
      <c r="S1610" s="21">
        <v>0</v>
      </c>
      <c r="T1610" s="20">
        <f>VLOOKUP($A1610,Database!$A:$Y,10,FALSE)</f>
        <v>109</v>
      </c>
      <c r="U1610" s="20">
        <f>VLOOKUP($A1610,Database!$A:$Y,11,FALSE)</f>
        <v>102</v>
      </c>
      <c r="V1610" s="20">
        <f>VLOOKUP($A1610,Database!$A:$Y,12,FALSE)</f>
        <v>93</v>
      </c>
      <c r="W1610" s="20" t="str">
        <f>VLOOKUP(A1610,Database!A:M,13,FALSE)</f>
        <v>Terminé</v>
      </c>
      <c r="X1610" s="20">
        <f>VLOOKUP($A1610,Database!$A:$Y,20,FALSE)</f>
        <v>3</v>
      </c>
      <c r="Y1610" s="20">
        <f>VLOOKUP($A1610,Database!$A:$Y,21,FALSE)</f>
        <v>2</v>
      </c>
      <c r="Z1610" s="20">
        <f t="shared" si="150"/>
        <v>0</v>
      </c>
      <c r="AA1610" s="20">
        <f t="shared" si="146"/>
        <v>0</v>
      </c>
      <c r="AB1610" s="20">
        <f t="shared" ca="1" si="147"/>
        <v>0</v>
      </c>
      <c r="AC1610" s="20">
        <f t="shared" ca="1" si="148"/>
        <v>0</v>
      </c>
      <c r="AD1610" s="20" t="str">
        <f ca="1">IF(AC1610=0,"",IF(OR(ISBLANK(P1610),ISBLANK(Q1610)),"",IF(ISBLANK(VLOOKUP(A1610,Database!A:AA,22,FALSE)),"",VLOOKUP(A1610,Database!A:AA,22,FALSE))))</f>
        <v/>
      </c>
      <c r="AE1610" s="20">
        <f ca="1">IFERROR(
   IF(
     OR(ISBLANK(P1610),ISBLANK(Q1610)),
     "",
     IF(
       AND(AB1610&lt;&gt;"",OR(W1610="Terminé",W1610="En cours")),
       VLOOKUP(AD1610,Setup_ScoreExactBonus!A:D,4,FALSE),
       0
     )),
  0)</f>
        <v>0</v>
      </c>
      <c r="AF1610" s="21">
        <f t="shared" ca="1" si="149"/>
        <v>0</v>
      </c>
      <c r="AG1610" s="21">
        <f ca="1">SUMIFS(AF$2:AF1610,D$2:D1610,D1610)</f>
        <v>1885</v>
      </c>
    </row>
    <row r="1611" spans="1:33" hidden="1" x14ac:dyDescent="0.35">
      <c r="A1611" s="21">
        <f>IF(ISBLANK(B1611),"",COUNTIF(B$2:B1611,B1611))-1</f>
        <v>59</v>
      </c>
      <c r="B1611" s="27">
        <v>17</v>
      </c>
      <c r="C1611" s="10">
        <f>VLOOKUP($A1611+IF($A1611=0,1,0),Database!$A:$Y,7,FALSE)</f>
        <v>46199.166666666664</v>
      </c>
      <c r="D1611" s="21" t="str">
        <f>VLOOKUP(Pronostics!$B1611,Setup_MPP!$A:$G,3,FALSE)</f>
        <v>Julien_cri</v>
      </c>
      <c r="E1611" s="21" t="str">
        <f>VLOOKUP(Pronostics!$B1611,Setup_MPP!$A:$G,2,FALSE)</f>
        <v>Julien CRIMOTEL</v>
      </c>
      <c r="F1611" s="21" t="str">
        <f>VLOOKUP($B1611,Setup_MPP!$A:$E,4,FALSE)</f>
        <v>#FFB0B0</v>
      </c>
      <c r="G1611" s="21" t="str">
        <f>VLOOKUP($B1611,Setup_MPP!$A:$E,5,FALSE)</f>
        <v>#F25757</v>
      </c>
      <c r="H1611" s="21" t="str">
        <f>IFERROR(IF(AND(A1611&gt;=1,A1611&lt;=104),VLOOKUP($A1611,Location!$A:$J,6,FALSE),IF(A1611=0,"Avant l'ouverture",IF(OR(A1611=105,A1611=106),"Bonus"))),"")</f>
        <v>Tour 3</v>
      </c>
      <c r="I1611" s="21" t="str">
        <f>IF(LEFT(H1611,4)="Tour",VLOOKUP(A1611,Database!$A:$C,3,FALSE),"")</f>
        <v>D</v>
      </c>
      <c r="J1611" s="21" t="str">
        <f>VLOOKUP($A1611,Location!$A:$J,7,FALSE)</f>
        <v>Turquie</v>
      </c>
      <c r="K1611" s="21" t="str">
        <f>IFERROR(VLOOKUP(J1611,Setup_Team!$B:$C,2,FALSE), "TDB")</f>
        <v>TUR</v>
      </c>
      <c r="L1611" s="21" t="str">
        <f>VLOOKUP($A1611,Location!$A:$J,8,FALSE)</f>
        <v>Etats-Unis</v>
      </c>
      <c r="M1611" s="21" t="str">
        <f>IFERROR(VLOOKUP(L1611,Setup_Team!$B:$C,2,FALSE), "TDB")</f>
        <v>USA</v>
      </c>
      <c r="N1611" s="21" t="str">
        <f>VLOOKUP($A1611,Location!$A:$J,9,FALSE)</f>
        <v>Santa Clara, Californie</v>
      </c>
      <c r="O1611" s="21" t="str">
        <f>VLOOKUP($A1611,Location!$A:$J,10,FALSE)</f>
        <v>Levi's Stadium</v>
      </c>
      <c r="P1611" s="27">
        <v>1</v>
      </c>
      <c r="Q1611" s="27">
        <v>3</v>
      </c>
      <c r="R1611" s="27" t="str">
        <f t="shared" si="151"/>
        <v>1-3</v>
      </c>
      <c r="S1611" s="21">
        <v>0</v>
      </c>
      <c r="T1611" s="20">
        <f>VLOOKUP($A1611,Database!$A:$Y,10,FALSE)</f>
        <v>109</v>
      </c>
      <c r="U1611" s="20">
        <f>VLOOKUP($A1611,Database!$A:$Y,11,FALSE)</f>
        <v>102</v>
      </c>
      <c r="V1611" s="20">
        <f>VLOOKUP($A1611,Database!$A:$Y,12,FALSE)</f>
        <v>93</v>
      </c>
      <c r="W1611" s="20" t="str">
        <f>VLOOKUP(A1611,Database!A:M,13,FALSE)</f>
        <v>Terminé</v>
      </c>
      <c r="X1611" s="20">
        <f>VLOOKUP($A1611,Database!$A:$Y,20,FALSE)</f>
        <v>3</v>
      </c>
      <c r="Y1611" s="20">
        <f>VLOOKUP($A1611,Database!$A:$Y,21,FALSE)</f>
        <v>2</v>
      </c>
      <c r="Z1611" s="20">
        <f t="shared" si="150"/>
        <v>0</v>
      </c>
      <c r="AA1611" s="20">
        <f t="shared" si="146"/>
        <v>0</v>
      </c>
      <c r="AB1611" s="20">
        <f t="shared" ca="1" si="147"/>
        <v>0</v>
      </c>
      <c r="AC1611" s="20">
        <f t="shared" ca="1" si="148"/>
        <v>0</v>
      </c>
      <c r="AD1611" s="20" t="str">
        <f ca="1">IF(AC1611=0,"",IF(OR(ISBLANK(P1611),ISBLANK(Q1611)),"",IF(ISBLANK(VLOOKUP(A1611,Database!A:AA,22,FALSE)),"",VLOOKUP(A1611,Database!A:AA,22,FALSE))))</f>
        <v/>
      </c>
      <c r="AE1611" s="20">
        <f ca="1">IFERROR(
   IF(
     OR(ISBLANK(P1611),ISBLANK(Q1611)),
     "",
     IF(
       AND(AB1611&lt;&gt;"",OR(W1611="Terminé",W1611="En cours")),
       VLOOKUP(AD1611,Setup_ScoreExactBonus!A:D,4,FALSE),
       0
     )),
  0)</f>
        <v>0</v>
      </c>
      <c r="AF1611" s="21">
        <f t="shared" ca="1" si="149"/>
        <v>0</v>
      </c>
      <c r="AG1611" s="21">
        <f ca="1">SUMIFS(AF$2:AF1611,D$2:D1611,D1611)</f>
        <v>1966</v>
      </c>
    </row>
    <row r="1612" spans="1:33" hidden="1" x14ac:dyDescent="0.35">
      <c r="A1612" s="21">
        <f>IF(ISBLANK(B1612),"",COUNTIF(B$2:B1612,B1612))-1</f>
        <v>59</v>
      </c>
      <c r="B1612" s="27">
        <v>18</v>
      </c>
      <c r="C1612" s="10">
        <f>VLOOKUP($A1612+IF($A1612=0,1,0),Database!$A:$Y,7,FALSE)</f>
        <v>46199.166666666664</v>
      </c>
      <c r="D1612" s="21" t="str">
        <f>VLOOKUP(Pronostics!$B1612,Setup_MPP!$A:$G,3,FALSE)</f>
        <v>Cartone</v>
      </c>
      <c r="E1612" s="21" t="str">
        <f>VLOOKUP(Pronostics!$B1612,Setup_MPP!$A:$G,2,FALSE)</f>
        <v>Quentin CARTON</v>
      </c>
      <c r="F1612" s="21" t="str">
        <f>VLOOKUP($B1612,Setup_MPP!$A:$E,4,FALSE)</f>
        <v>#F0BC42</v>
      </c>
      <c r="G1612" s="21" t="str">
        <f>VLOOKUP($B1612,Setup_MPP!$A:$E,5,FALSE)</f>
        <v>#8E1F2F</v>
      </c>
      <c r="H1612" s="21" t="str">
        <f>IFERROR(IF(AND(A1612&gt;=1,A1612&lt;=104),VLOOKUP($A1612,Location!$A:$J,6,FALSE),IF(A1612=0,"Avant l'ouverture",IF(OR(A1612=105,A1612=106),"Bonus"))),"")</f>
        <v>Tour 3</v>
      </c>
      <c r="I1612" s="21" t="str">
        <f>IF(LEFT(H1612,4)="Tour",VLOOKUP(A1612,Database!$A:$C,3,FALSE),"")</f>
        <v>D</v>
      </c>
      <c r="J1612" s="21" t="str">
        <f>VLOOKUP($A1612,Location!$A:$J,7,FALSE)</f>
        <v>Turquie</v>
      </c>
      <c r="K1612" s="21" t="str">
        <f>IFERROR(VLOOKUP(J1612,Setup_Team!$B:$C,2,FALSE), "TDB")</f>
        <v>TUR</v>
      </c>
      <c r="L1612" s="21" t="str">
        <f>VLOOKUP($A1612,Location!$A:$J,8,FALSE)</f>
        <v>Etats-Unis</v>
      </c>
      <c r="M1612" s="21" t="str">
        <f>IFERROR(VLOOKUP(L1612,Setup_Team!$B:$C,2,FALSE), "TDB")</f>
        <v>USA</v>
      </c>
      <c r="N1612" s="21" t="str">
        <f>VLOOKUP($A1612,Location!$A:$J,9,FALSE)</f>
        <v>Santa Clara, Californie</v>
      </c>
      <c r="O1612" s="21" t="str">
        <f>VLOOKUP($A1612,Location!$A:$J,10,FALSE)</f>
        <v>Levi's Stadium</v>
      </c>
      <c r="P1612" s="27">
        <v>0</v>
      </c>
      <c r="Q1612" s="27">
        <v>0</v>
      </c>
      <c r="R1612" s="27" t="str">
        <f t="shared" si="151"/>
        <v>0-0</v>
      </c>
      <c r="S1612" s="21">
        <v>0</v>
      </c>
      <c r="T1612" s="20">
        <f>VLOOKUP($A1612,Database!$A:$Y,10,FALSE)</f>
        <v>109</v>
      </c>
      <c r="U1612" s="20">
        <f>VLOOKUP($A1612,Database!$A:$Y,11,FALSE)</f>
        <v>102</v>
      </c>
      <c r="V1612" s="20">
        <f>VLOOKUP($A1612,Database!$A:$Y,12,FALSE)</f>
        <v>93</v>
      </c>
      <c r="W1612" s="20" t="str">
        <f>VLOOKUP(A1612,Database!A:M,13,FALSE)</f>
        <v>Terminé</v>
      </c>
      <c r="X1612" s="20">
        <f>VLOOKUP($A1612,Database!$A:$Y,20,FALSE)</f>
        <v>3</v>
      </c>
      <c r="Y1612" s="20">
        <f>VLOOKUP($A1612,Database!$A:$Y,21,FALSE)</f>
        <v>2</v>
      </c>
      <c r="Z1612" s="20">
        <f t="shared" si="150"/>
        <v>0</v>
      </c>
      <c r="AA1612" s="20">
        <f t="shared" si="146"/>
        <v>0</v>
      </c>
      <c r="AB1612" s="20">
        <f t="shared" ca="1" si="147"/>
        <v>0</v>
      </c>
      <c r="AC1612" s="20">
        <f t="shared" ca="1" si="148"/>
        <v>0</v>
      </c>
      <c r="AD1612" s="20" t="str">
        <f ca="1">IF(AC1612=0,"",IF(OR(ISBLANK(P1612),ISBLANK(Q1612)),"",IF(ISBLANK(VLOOKUP(A1612,Database!A:AA,22,FALSE)),"",VLOOKUP(A1612,Database!A:AA,22,FALSE))))</f>
        <v/>
      </c>
      <c r="AE1612" s="20">
        <f ca="1">IFERROR(
   IF(
     OR(ISBLANK(P1612),ISBLANK(Q1612)),
     "",
     IF(
       AND(AB1612&lt;&gt;"",OR(W1612="Terminé",W1612="En cours")),
       VLOOKUP(AD1612,Setup_ScoreExactBonus!A:D,4,FALSE),
       0
     )),
  0)</f>
        <v>0</v>
      </c>
      <c r="AF1612" s="21">
        <f t="shared" ca="1" si="149"/>
        <v>0</v>
      </c>
      <c r="AG1612" s="21">
        <f ca="1">SUMIFS(AF$2:AF1612,D$2:D1612,D1612)</f>
        <v>2139</v>
      </c>
    </row>
    <row r="1613" spans="1:33" hidden="1" x14ac:dyDescent="0.35">
      <c r="A1613" s="21">
        <f>IF(ISBLANK(B1613),"",COUNTIF(B$2:B1613,B1613))-1</f>
        <v>59</v>
      </c>
      <c r="B1613" s="27">
        <v>19</v>
      </c>
      <c r="C1613" s="10">
        <f>VLOOKUP($A1613+IF($A1613=0,1,0),Database!$A:$Y,7,FALSE)</f>
        <v>46199.166666666664</v>
      </c>
      <c r="D1613" s="21" t="str">
        <f>VLOOKUP(Pronostics!$B1613,Setup_MPP!$A:$G,3,FALSE)</f>
        <v>YramVi</v>
      </c>
      <c r="E1613" s="21" t="str">
        <f>VLOOKUP(Pronostics!$B1613,Setup_MPP!$A:$G,2,FALSE)</f>
        <v>Eyram TETSHIE</v>
      </c>
      <c r="F1613" s="21" t="str">
        <f>VLOOKUP($B1613,Setup_MPP!$A:$E,4,FALSE)</f>
        <v>#E8B28F</v>
      </c>
      <c r="G1613" s="21" t="str">
        <f>VLOOKUP($B1613,Setup_MPP!$A:$E,5,FALSE)</f>
        <v>#E65568</v>
      </c>
      <c r="H1613" s="21" t="str">
        <f>IFERROR(IF(AND(A1613&gt;=1,A1613&lt;=104),VLOOKUP($A1613,Location!$A:$J,6,FALSE),IF(A1613=0,"Avant l'ouverture",IF(OR(A1613=105,A1613=106),"Bonus"))),"")</f>
        <v>Tour 3</v>
      </c>
      <c r="I1613" s="21" t="str">
        <f>IF(LEFT(H1613,4)="Tour",VLOOKUP(A1613,Database!$A:$C,3,FALSE),"")</f>
        <v>D</v>
      </c>
      <c r="J1613" s="21" t="str">
        <f>VLOOKUP($A1613,Location!$A:$J,7,FALSE)</f>
        <v>Turquie</v>
      </c>
      <c r="K1613" s="21" t="str">
        <f>IFERROR(VLOOKUP(J1613,Setup_Team!$B:$C,2,FALSE), "TDB")</f>
        <v>TUR</v>
      </c>
      <c r="L1613" s="21" t="str">
        <f>VLOOKUP($A1613,Location!$A:$J,8,FALSE)</f>
        <v>Etats-Unis</v>
      </c>
      <c r="M1613" s="21" t="str">
        <f>IFERROR(VLOOKUP(L1613,Setup_Team!$B:$C,2,FALSE), "TDB")</f>
        <v>USA</v>
      </c>
      <c r="N1613" s="21" t="str">
        <f>VLOOKUP($A1613,Location!$A:$J,9,FALSE)</f>
        <v>Santa Clara, Californie</v>
      </c>
      <c r="O1613" s="21" t="str">
        <f>VLOOKUP($A1613,Location!$A:$J,10,FALSE)</f>
        <v>Levi's Stadium</v>
      </c>
      <c r="P1613" s="27">
        <v>0</v>
      </c>
      <c r="Q1613" s="27">
        <v>3</v>
      </c>
      <c r="R1613" s="27" t="str">
        <f t="shared" si="151"/>
        <v>0-3</v>
      </c>
      <c r="S1613" s="21">
        <v>0</v>
      </c>
      <c r="T1613" s="20">
        <f>VLOOKUP($A1613,Database!$A:$Y,10,FALSE)</f>
        <v>109</v>
      </c>
      <c r="U1613" s="20">
        <f>VLOOKUP($A1613,Database!$A:$Y,11,FALSE)</f>
        <v>102</v>
      </c>
      <c r="V1613" s="20">
        <f>VLOOKUP($A1613,Database!$A:$Y,12,FALSE)</f>
        <v>93</v>
      </c>
      <c r="W1613" s="20" t="str">
        <f>VLOOKUP(A1613,Database!A:M,13,FALSE)</f>
        <v>Terminé</v>
      </c>
      <c r="X1613" s="20">
        <f>VLOOKUP($A1613,Database!$A:$Y,20,FALSE)</f>
        <v>3</v>
      </c>
      <c r="Y1613" s="20">
        <f>VLOOKUP($A1613,Database!$A:$Y,21,FALSE)</f>
        <v>2</v>
      </c>
      <c r="Z1613" s="20">
        <f t="shared" si="150"/>
        <v>0</v>
      </c>
      <c r="AA1613" s="20">
        <f t="shared" si="146"/>
        <v>0</v>
      </c>
      <c r="AB1613" s="20">
        <f t="shared" ca="1" si="147"/>
        <v>0</v>
      </c>
      <c r="AC1613" s="20">
        <f t="shared" ca="1" si="148"/>
        <v>0</v>
      </c>
      <c r="AD1613" s="20" t="str">
        <f ca="1">IF(AC1613=0,"",IF(OR(ISBLANK(P1613),ISBLANK(Q1613)),"",IF(ISBLANK(VLOOKUP(A1613,Database!A:AA,22,FALSE)),"",VLOOKUP(A1613,Database!A:AA,22,FALSE))))</f>
        <v/>
      </c>
      <c r="AE1613" s="20">
        <f ca="1">IFERROR(
   IF(
     OR(ISBLANK(P1613),ISBLANK(Q1613)),
     "",
     IF(
       AND(AB1613&lt;&gt;"",OR(W1613="Terminé",W1613="En cours")),
       VLOOKUP(AD1613,Setup_ScoreExactBonus!A:D,4,FALSE),
       0
     )),
  0)</f>
        <v>0</v>
      </c>
      <c r="AF1613" s="21">
        <f t="shared" ca="1" si="149"/>
        <v>0</v>
      </c>
      <c r="AG1613" s="21">
        <f ca="1">SUMIFS(AF$2:AF1613,D$2:D1613,D1613)</f>
        <v>1971</v>
      </c>
    </row>
    <row r="1614" spans="1:33" hidden="1" x14ac:dyDescent="0.35">
      <c r="A1614" s="21">
        <f>IF(ISBLANK(B1614),"",COUNTIF(B$2:B1614,B1614))-1</f>
        <v>59</v>
      </c>
      <c r="B1614" s="27">
        <v>20</v>
      </c>
      <c r="C1614" s="10">
        <f>VLOOKUP($A1614+IF($A1614=0,1,0),Database!$A:$Y,7,FALSE)</f>
        <v>46199.166666666664</v>
      </c>
      <c r="D1614" s="21" t="str">
        <f>VLOOKUP(Pronostics!$B1614,Setup_MPP!$A:$G,3,FALSE)</f>
        <v>Anis_MaFihache</v>
      </c>
      <c r="E1614" s="21" t="str">
        <f>VLOOKUP(Pronostics!$B1614,Setup_MPP!$A:$G,2,FALSE)</f>
        <v>Anis LEBIK</v>
      </c>
      <c r="F1614" s="21" t="str">
        <f>VLOOKUP($B1614,Setup_MPP!$A:$E,4,FALSE)</f>
        <v>#60DC8C</v>
      </c>
      <c r="G1614" s="21" t="str">
        <f>VLOOKUP($B1614,Setup_MPP!$A:$E,5,FALSE)</f>
        <v>#22A34F</v>
      </c>
      <c r="H1614" s="21" t="str">
        <f>IFERROR(IF(AND(A1614&gt;=1,A1614&lt;=104),VLOOKUP($A1614,Location!$A:$J,6,FALSE),IF(A1614=0,"Avant l'ouverture",IF(OR(A1614=105,A1614=106),"Bonus"))),"")</f>
        <v>Tour 3</v>
      </c>
      <c r="I1614" s="21" t="str">
        <f>IF(LEFT(H1614,4)="Tour",VLOOKUP(A1614,Database!$A:$C,3,FALSE),"")</f>
        <v>D</v>
      </c>
      <c r="J1614" s="21" t="str">
        <f>VLOOKUP($A1614,Location!$A:$J,7,FALSE)</f>
        <v>Turquie</v>
      </c>
      <c r="K1614" s="21" t="str">
        <f>IFERROR(VLOOKUP(J1614,Setup_Team!$B:$C,2,FALSE), "TDB")</f>
        <v>TUR</v>
      </c>
      <c r="L1614" s="21" t="str">
        <f>VLOOKUP($A1614,Location!$A:$J,8,FALSE)</f>
        <v>Etats-Unis</v>
      </c>
      <c r="M1614" s="21" t="str">
        <f>IFERROR(VLOOKUP(L1614,Setup_Team!$B:$C,2,FALSE), "TDB")</f>
        <v>USA</v>
      </c>
      <c r="N1614" s="21" t="str">
        <f>VLOOKUP($A1614,Location!$A:$J,9,FALSE)</f>
        <v>Santa Clara, Californie</v>
      </c>
      <c r="O1614" s="21" t="str">
        <f>VLOOKUP($A1614,Location!$A:$J,10,FALSE)</f>
        <v>Levi's Stadium</v>
      </c>
      <c r="P1614" s="27">
        <v>0</v>
      </c>
      <c r="Q1614" s="27">
        <v>3</v>
      </c>
      <c r="R1614" s="27" t="str">
        <f t="shared" si="151"/>
        <v>0-3</v>
      </c>
      <c r="S1614" s="21">
        <v>0</v>
      </c>
      <c r="T1614" s="20">
        <f>VLOOKUP($A1614,Database!$A:$Y,10,FALSE)</f>
        <v>109</v>
      </c>
      <c r="U1614" s="20">
        <f>VLOOKUP($A1614,Database!$A:$Y,11,FALSE)</f>
        <v>102</v>
      </c>
      <c r="V1614" s="20">
        <f>VLOOKUP($A1614,Database!$A:$Y,12,FALSE)</f>
        <v>93</v>
      </c>
      <c r="W1614" s="20" t="str">
        <f>VLOOKUP(A1614,Database!A:M,13,FALSE)</f>
        <v>Terminé</v>
      </c>
      <c r="X1614" s="20">
        <f>VLOOKUP($A1614,Database!$A:$Y,20,FALSE)</f>
        <v>3</v>
      </c>
      <c r="Y1614" s="20">
        <f>VLOOKUP($A1614,Database!$A:$Y,21,FALSE)</f>
        <v>2</v>
      </c>
      <c r="Z1614" s="20">
        <f t="shared" si="150"/>
        <v>0</v>
      </c>
      <c r="AA1614" s="20">
        <f t="shared" si="146"/>
        <v>0</v>
      </c>
      <c r="AB1614" s="20">
        <f t="shared" ca="1" si="147"/>
        <v>0</v>
      </c>
      <c r="AC1614" s="20">
        <f t="shared" ca="1" si="148"/>
        <v>0</v>
      </c>
      <c r="AD1614" s="20" t="str">
        <f ca="1">IF(AC1614=0,"",IF(OR(ISBLANK(P1614),ISBLANK(Q1614)),"",IF(ISBLANK(VLOOKUP(A1614,Database!A:AA,22,FALSE)),"",VLOOKUP(A1614,Database!A:AA,22,FALSE))))</f>
        <v/>
      </c>
      <c r="AE1614" s="20">
        <f ca="1">IFERROR(
   IF(
     OR(ISBLANK(P1614),ISBLANK(Q1614)),
     "",
     IF(
       AND(AB1614&lt;&gt;"",OR(W1614="Terminé",W1614="En cours")),
       VLOOKUP(AD1614,Setup_ScoreExactBonus!A:D,4,FALSE),
       0
     )),
  0)</f>
        <v>0</v>
      </c>
      <c r="AF1614" s="21">
        <f t="shared" ca="1" si="149"/>
        <v>0</v>
      </c>
      <c r="AG1614" s="21">
        <f ca="1">SUMIFS(AF$2:AF1614,D$2:D1614,D1614)</f>
        <v>2241</v>
      </c>
    </row>
    <row r="1615" spans="1:33" hidden="1" x14ac:dyDescent="0.35">
      <c r="A1615" s="21">
        <f>IF(ISBLANK(B1615),"",COUNTIF(B$2:B1615,B1615))-1</f>
        <v>59</v>
      </c>
      <c r="B1615" s="27">
        <v>21</v>
      </c>
      <c r="C1615" s="10">
        <f>VLOOKUP($A1615+IF($A1615=0,1,0),Database!$A:$Y,7,FALSE)</f>
        <v>46199.166666666664</v>
      </c>
      <c r="D1615" s="21" t="str">
        <f>VLOOKUP(Pronostics!$B1615,Setup_MPP!$A:$G,3,FALSE)</f>
        <v>JUJULABOSS13</v>
      </c>
      <c r="E1615" s="21" t="str">
        <f>VLOOKUP(Pronostics!$B1615,Setup_MPP!$A:$G,2,FALSE)</f>
        <v>Julia BOUANAN</v>
      </c>
      <c r="F1615" s="21" t="str">
        <f>VLOOKUP($B1615,Setup_MPP!$A:$E,4,FALSE)</f>
        <v>#2FAEE0</v>
      </c>
      <c r="G1615" s="21" t="str">
        <f>VLOOKUP($B1615,Setup_MPP!$A:$E,5,FALSE)</f>
        <v>#BEA064</v>
      </c>
      <c r="H1615" s="21" t="str">
        <f>IFERROR(IF(AND(A1615&gt;=1,A1615&lt;=104),VLOOKUP($A1615,Location!$A:$J,6,FALSE),IF(A1615=0,"Avant l'ouverture",IF(OR(A1615=105,A1615=106),"Bonus"))),"")</f>
        <v>Tour 3</v>
      </c>
      <c r="I1615" s="21" t="str">
        <f>IF(LEFT(H1615,4)="Tour",VLOOKUP(A1615,Database!$A:$C,3,FALSE),"")</f>
        <v>D</v>
      </c>
      <c r="J1615" s="21" t="str">
        <f>VLOOKUP($A1615,Location!$A:$J,7,FALSE)</f>
        <v>Turquie</v>
      </c>
      <c r="K1615" s="21" t="str">
        <f>IFERROR(VLOOKUP(J1615,Setup_Team!$B:$C,2,FALSE), "TDB")</f>
        <v>TUR</v>
      </c>
      <c r="L1615" s="21" t="str">
        <f>VLOOKUP($A1615,Location!$A:$J,8,FALSE)</f>
        <v>Etats-Unis</v>
      </c>
      <c r="M1615" s="21" t="str">
        <f>IFERROR(VLOOKUP(L1615,Setup_Team!$B:$C,2,FALSE), "TDB")</f>
        <v>USA</v>
      </c>
      <c r="N1615" s="21" t="str">
        <f>VLOOKUP($A1615,Location!$A:$J,9,FALSE)</f>
        <v>Santa Clara, Californie</v>
      </c>
      <c r="O1615" s="21" t="str">
        <f>VLOOKUP($A1615,Location!$A:$J,10,FALSE)</f>
        <v>Levi's Stadium</v>
      </c>
      <c r="P1615" s="27">
        <v>1</v>
      </c>
      <c r="Q1615" s="27">
        <v>2</v>
      </c>
      <c r="R1615" s="27" t="str">
        <f t="shared" si="151"/>
        <v>1-2</v>
      </c>
      <c r="S1615" s="21">
        <v>0</v>
      </c>
      <c r="T1615" s="20">
        <f>VLOOKUP($A1615,Database!$A:$Y,10,FALSE)</f>
        <v>109</v>
      </c>
      <c r="U1615" s="20">
        <f>VLOOKUP($A1615,Database!$A:$Y,11,FALSE)</f>
        <v>102</v>
      </c>
      <c r="V1615" s="20">
        <f>VLOOKUP($A1615,Database!$A:$Y,12,FALSE)</f>
        <v>93</v>
      </c>
      <c r="W1615" s="20" t="str">
        <f>VLOOKUP(A1615,Database!A:M,13,FALSE)</f>
        <v>Terminé</v>
      </c>
      <c r="X1615" s="20">
        <f>VLOOKUP($A1615,Database!$A:$Y,20,FALSE)</f>
        <v>3</v>
      </c>
      <c r="Y1615" s="20">
        <f>VLOOKUP($A1615,Database!$A:$Y,21,FALSE)</f>
        <v>2</v>
      </c>
      <c r="Z1615" s="20">
        <f t="shared" si="150"/>
        <v>0</v>
      </c>
      <c r="AA1615" s="20">
        <f t="shared" si="146"/>
        <v>0</v>
      </c>
      <c r="AB1615" s="20">
        <f t="shared" ca="1" si="147"/>
        <v>0</v>
      </c>
      <c r="AC1615" s="20">
        <f t="shared" ca="1" si="148"/>
        <v>0</v>
      </c>
      <c r="AD1615" s="20" t="str">
        <f ca="1">IF(AC1615=0,"",IF(OR(ISBLANK(P1615),ISBLANK(Q1615)),"",IF(ISBLANK(VLOOKUP(A1615,Database!A:AA,22,FALSE)),"",VLOOKUP(A1615,Database!A:AA,22,FALSE))))</f>
        <v/>
      </c>
      <c r="AE1615" s="20">
        <f ca="1">IFERROR(
   IF(
     OR(ISBLANK(P1615),ISBLANK(Q1615)),
     "",
     IF(
       AND(AB1615&lt;&gt;"",OR(W1615="Terminé",W1615="En cours")),
       VLOOKUP(AD1615,Setup_ScoreExactBonus!A:D,4,FALSE),
       0
     )),
  0)</f>
        <v>0</v>
      </c>
      <c r="AF1615" s="21">
        <f t="shared" ca="1" si="149"/>
        <v>0</v>
      </c>
      <c r="AG1615" s="21">
        <f ca="1">SUMIFS(AF$2:AF1615,D$2:D1615,D1615)</f>
        <v>1899</v>
      </c>
    </row>
    <row r="1616" spans="1:33" hidden="1" x14ac:dyDescent="0.35">
      <c r="A1616" s="21">
        <f>IF(ISBLANK(B1616),"",COUNTIF(B$2:B1616,B1616))-1</f>
        <v>59</v>
      </c>
      <c r="B1616" s="27">
        <v>22</v>
      </c>
      <c r="C1616" s="10">
        <f>VLOOKUP($A1616+IF($A1616=0,1,0),Database!$A:$Y,7,FALSE)</f>
        <v>46199.166666666664</v>
      </c>
      <c r="D1616" s="21" t="str">
        <f>VLOOKUP(Pronostics!$B1616,Setup_MPP!$A:$G,3,FALSE)</f>
        <v>Jujumsrd</v>
      </c>
      <c r="E1616" s="21" t="str">
        <f>VLOOKUP(Pronostics!$B1616,Setup_MPP!$A:$G,2,FALSE)</f>
        <v>Julie Mansard</v>
      </c>
      <c r="F1616" s="21" t="str">
        <f>VLOOKUP($B1616,Setup_MPP!$A:$E,4,FALSE)</f>
        <v>#41DEF0</v>
      </c>
      <c r="G1616" s="21" t="str">
        <f>VLOOKUP($B1616,Setup_MPP!$A:$E,5,FALSE)</f>
        <v>#0BA6B7</v>
      </c>
      <c r="H1616" s="21" t="str">
        <f>IFERROR(IF(AND(A1616&gt;=1,A1616&lt;=104),VLOOKUP($A1616,Location!$A:$J,6,FALSE),IF(A1616=0,"Avant l'ouverture",IF(OR(A1616=105,A1616=106),"Bonus"))),"")</f>
        <v>Tour 3</v>
      </c>
      <c r="I1616" s="21" t="str">
        <f>IF(LEFT(H1616,4)="Tour",VLOOKUP(A1616,Database!$A:$C,3,FALSE),"")</f>
        <v>D</v>
      </c>
      <c r="J1616" s="21" t="str">
        <f>VLOOKUP($A1616,Location!$A:$J,7,FALSE)</f>
        <v>Turquie</v>
      </c>
      <c r="K1616" s="21" t="str">
        <f>IFERROR(VLOOKUP(J1616,Setup_Team!$B:$C,2,FALSE), "TDB")</f>
        <v>TUR</v>
      </c>
      <c r="L1616" s="21" t="str">
        <f>VLOOKUP($A1616,Location!$A:$J,8,FALSE)</f>
        <v>Etats-Unis</v>
      </c>
      <c r="M1616" s="21" t="str">
        <f>IFERROR(VLOOKUP(L1616,Setup_Team!$B:$C,2,FALSE), "TDB")</f>
        <v>USA</v>
      </c>
      <c r="N1616" s="21" t="str">
        <f>VLOOKUP($A1616,Location!$A:$J,9,FALSE)</f>
        <v>Santa Clara, Californie</v>
      </c>
      <c r="O1616" s="21" t="str">
        <f>VLOOKUP($A1616,Location!$A:$J,10,FALSE)</f>
        <v>Levi's Stadium</v>
      </c>
      <c r="P1616" s="27">
        <v>0</v>
      </c>
      <c r="Q1616" s="27">
        <v>0</v>
      </c>
      <c r="R1616" s="27" t="str">
        <f t="shared" si="151"/>
        <v>0-0</v>
      </c>
      <c r="S1616" s="21">
        <v>0</v>
      </c>
      <c r="T1616" s="20">
        <f>VLOOKUP($A1616,Database!$A:$Y,10,FALSE)</f>
        <v>109</v>
      </c>
      <c r="U1616" s="20">
        <f>VLOOKUP($A1616,Database!$A:$Y,11,FALSE)</f>
        <v>102</v>
      </c>
      <c r="V1616" s="20">
        <f>VLOOKUP($A1616,Database!$A:$Y,12,FALSE)</f>
        <v>93</v>
      </c>
      <c r="W1616" s="20" t="str">
        <f>VLOOKUP(A1616,Database!A:M,13,FALSE)</f>
        <v>Terminé</v>
      </c>
      <c r="X1616" s="20">
        <f>VLOOKUP($A1616,Database!$A:$Y,20,FALSE)</f>
        <v>3</v>
      </c>
      <c r="Y1616" s="20">
        <f>VLOOKUP($A1616,Database!$A:$Y,21,FALSE)</f>
        <v>2</v>
      </c>
      <c r="Z1616" s="20">
        <f t="shared" si="150"/>
        <v>0</v>
      </c>
      <c r="AA1616" s="20">
        <f t="shared" si="146"/>
        <v>0</v>
      </c>
      <c r="AB1616" s="20">
        <f t="shared" ca="1" si="147"/>
        <v>0</v>
      </c>
      <c r="AC1616" s="20">
        <f t="shared" ca="1" si="148"/>
        <v>0</v>
      </c>
      <c r="AD1616" s="20" t="str">
        <f ca="1">IF(AC1616=0,"",IF(OR(ISBLANK(P1616),ISBLANK(Q1616)),"",IF(ISBLANK(VLOOKUP(A1616,Database!A:AA,22,FALSE)),"",VLOOKUP(A1616,Database!A:AA,22,FALSE))))</f>
        <v/>
      </c>
      <c r="AE1616" s="20">
        <f ca="1">IFERROR(
   IF(
     OR(ISBLANK(P1616),ISBLANK(Q1616)),
     "",
     IF(
       AND(AB1616&lt;&gt;"",OR(W1616="Terminé",W1616="En cours")),
       VLOOKUP(AD1616,Setup_ScoreExactBonus!A:D,4,FALSE),
       0
     )),
  0)</f>
        <v>0</v>
      </c>
      <c r="AF1616" s="21">
        <f t="shared" ca="1" si="149"/>
        <v>0</v>
      </c>
      <c r="AG1616" s="21">
        <f ca="1">SUMIFS(AF$2:AF1616,D$2:D1616,D1616)</f>
        <v>1651</v>
      </c>
    </row>
    <row r="1617" spans="1:33" hidden="1" x14ac:dyDescent="0.35">
      <c r="A1617" s="21">
        <f>IF(ISBLANK(B1617),"",COUNTIF(B$2:B1617,B1617))-1</f>
        <v>59</v>
      </c>
      <c r="B1617" s="27">
        <v>23</v>
      </c>
      <c r="C1617" s="10">
        <f>VLOOKUP($A1617+IF($A1617=0,1,0),Database!$A:$Y,7,FALSE)</f>
        <v>46199.166666666664</v>
      </c>
      <c r="D1617" s="21" t="str">
        <f>VLOOKUP(Pronostics!$B1617,Setup_MPP!$A:$G,3,FALSE)</f>
        <v>DJUDJUPRONO</v>
      </c>
      <c r="E1617" s="21" t="str">
        <f>VLOOKUP(Pronostics!$B1617,Setup_MPP!$A:$G,2,FALSE)</f>
        <v>Juliette</v>
      </c>
      <c r="F1617" s="21" t="str">
        <f>VLOOKUP($B1617,Setup_MPP!$A:$E,4,FALSE)</f>
        <v>#F2A2A2</v>
      </c>
      <c r="G1617" s="21" t="str">
        <f>VLOOKUP($B1617,Setup_MPP!$A:$E,5,FALSE)</f>
        <v>#C25D5D</v>
      </c>
      <c r="H1617" s="21" t="str">
        <f>IFERROR(IF(AND(A1617&gt;=1,A1617&lt;=104),VLOOKUP($A1617,Location!$A:$J,6,FALSE),IF(A1617=0,"Avant l'ouverture",IF(OR(A1617=105,A1617=106),"Bonus"))),"")</f>
        <v>Tour 3</v>
      </c>
      <c r="I1617" s="21" t="str">
        <f>IF(LEFT(H1617,4)="Tour",VLOOKUP(A1617,Database!$A:$C,3,FALSE),"")</f>
        <v>D</v>
      </c>
      <c r="J1617" s="21" t="str">
        <f>VLOOKUP($A1617,Location!$A:$J,7,FALSE)</f>
        <v>Turquie</v>
      </c>
      <c r="K1617" s="21" t="str">
        <f>IFERROR(VLOOKUP(J1617,Setup_Team!$B:$C,2,FALSE), "TDB")</f>
        <v>TUR</v>
      </c>
      <c r="L1617" s="21" t="str">
        <f>VLOOKUP($A1617,Location!$A:$J,8,FALSE)</f>
        <v>Etats-Unis</v>
      </c>
      <c r="M1617" s="21" t="str">
        <f>IFERROR(VLOOKUP(L1617,Setup_Team!$B:$C,2,FALSE), "TDB")</f>
        <v>USA</v>
      </c>
      <c r="N1617" s="21" t="str">
        <f>VLOOKUP($A1617,Location!$A:$J,9,FALSE)</f>
        <v>Santa Clara, Californie</v>
      </c>
      <c r="O1617" s="21" t="str">
        <f>VLOOKUP($A1617,Location!$A:$J,10,FALSE)</f>
        <v>Levi's Stadium</v>
      </c>
      <c r="P1617" s="27">
        <v>0</v>
      </c>
      <c r="Q1617" s="27">
        <v>1</v>
      </c>
      <c r="R1617" s="27" t="str">
        <f t="shared" si="151"/>
        <v>0-1</v>
      </c>
      <c r="S1617" s="21">
        <v>0</v>
      </c>
      <c r="T1617" s="20">
        <f>VLOOKUP($A1617,Database!$A:$Y,10,FALSE)</f>
        <v>109</v>
      </c>
      <c r="U1617" s="20">
        <f>VLOOKUP($A1617,Database!$A:$Y,11,FALSE)</f>
        <v>102</v>
      </c>
      <c r="V1617" s="20">
        <f>VLOOKUP($A1617,Database!$A:$Y,12,FALSE)</f>
        <v>93</v>
      </c>
      <c r="W1617" s="20" t="str">
        <f>VLOOKUP(A1617,Database!A:M,13,FALSE)</f>
        <v>Terminé</v>
      </c>
      <c r="X1617" s="20">
        <f>VLOOKUP($A1617,Database!$A:$Y,20,FALSE)</f>
        <v>3</v>
      </c>
      <c r="Y1617" s="20">
        <f>VLOOKUP($A1617,Database!$A:$Y,21,FALSE)</f>
        <v>2</v>
      </c>
      <c r="Z1617" s="20">
        <f t="shared" si="150"/>
        <v>0</v>
      </c>
      <c r="AA1617" s="20">
        <f t="shared" si="146"/>
        <v>0</v>
      </c>
      <c r="AB1617" s="20">
        <f t="shared" ca="1" si="147"/>
        <v>0</v>
      </c>
      <c r="AC1617" s="20">
        <f t="shared" ca="1" si="148"/>
        <v>0</v>
      </c>
      <c r="AD1617" s="20" t="str">
        <f ca="1">IF(AC1617=0,"",IF(OR(ISBLANK(P1617),ISBLANK(Q1617)),"",IF(ISBLANK(VLOOKUP(A1617,Database!A:AA,22,FALSE)),"",VLOOKUP(A1617,Database!A:AA,22,FALSE))))</f>
        <v/>
      </c>
      <c r="AE1617" s="20">
        <f ca="1">IFERROR(
   IF(
     OR(ISBLANK(P1617),ISBLANK(Q1617)),
     "",
     IF(
       AND(AB1617&lt;&gt;"",OR(W1617="Terminé",W1617="En cours")),
       VLOOKUP(AD1617,Setup_ScoreExactBonus!A:D,4,FALSE),
       0
     )),
  0)</f>
        <v>0</v>
      </c>
      <c r="AF1617" s="21">
        <f t="shared" ca="1" si="149"/>
        <v>0</v>
      </c>
      <c r="AG1617" s="21">
        <f ca="1">SUMIFS(AF$2:AF1617,D$2:D1617,D1617)</f>
        <v>1670</v>
      </c>
    </row>
    <row r="1618" spans="1:33" hidden="1" x14ac:dyDescent="0.35">
      <c r="A1618" s="21">
        <f>IF(ISBLANK(B1618),"",COUNTIF(B$2:B1618,B1618))-1</f>
        <v>59</v>
      </c>
      <c r="B1618" s="27">
        <v>24</v>
      </c>
      <c r="C1618" s="10">
        <f>VLOOKUP($A1618+IF($A1618=0,1,0),Database!$A:$Y,7,FALSE)</f>
        <v>46199.166666666664</v>
      </c>
      <c r="D1618" s="21" t="str">
        <f>VLOOKUP(Pronostics!$B1618,Setup_MPP!$A:$G,3,FALSE)</f>
        <v>Samyaaaaaaaaaa</v>
      </c>
      <c r="E1618" s="21" t="str">
        <f>VLOOKUP(Pronostics!$B1618,Setup_MPP!$A:$G,2,FALSE)</f>
        <v>Samya ALAOUI</v>
      </c>
      <c r="F1618" s="21" t="str">
        <f>VLOOKUP($B1618,Setup_MPP!$A:$E,4,FALSE)</f>
        <v>#A2F2C7</v>
      </c>
      <c r="G1618" s="21" t="str">
        <f>VLOOKUP($B1618,Setup_MPP!$A:$E,5,FALSE)</f>
        <v>#5DC18C</v>
      </c>
      <c r="H1618" s="21" t="str">
        <f>IFERROR(IF(AND(A1618&gt;=1,A1618&lt;=104),VLOOKUP($A1618,Location!$A:$J,6,FALSE),IF(A1618=0,"Avant l'ouverture",IF(OR(A1618=105,A1618=106),"Bonus"))),"")</f>
        <v>Tour 3</v>
      </c>
      <c r="I1618" s="21" t="str">
        <f>IF(LEFT(H1618,4)="Tour",VLOOKUP(A1618,Database!$A:$C,3,FALSE),"")</f>
        <v>D</v>
      </c>
      <c r="J1618" s="21" t="str">
        <f>VLOOKUP($A1618,Location!$A:$J,7,FALSE)</f>
        <v>Turquie</v>
      </c>
      <c r="K1618" s="21" t="str">
        <f>IFERROR(VLOOKUP(J1618,Setup_Team!$B:$C,2,FALSE), "TDB")</f>
        <v>TUR</v>
      </c>
      <c r="L1618" s="21" t="str">
        <f>VLOOKUP($A1618,Location!$A:$J,8,FALSE)</f>
        <v>Etats-Unis</v>
      </c>
      <c r="M1618" s="21" t="str">
        <f>IFERROR(VLOOKUP(L1618,Setup_Team!$B:$C,2,FALSE), "TDB")</f>
        <v>USA</v>
      </c>
      <c r="N1618" s="21" t="str">
        <f>VLOOKUP($A1618,Location!$A:$J,9,FALSE)</f>
        <v>Santa Clara, Californie</v>
      </c>
      <c r="O1618" s="21" t="str">
        <f>VLOOKUP($A1618,Location!$A:$J,10,FALSE)</f>
        <v>Levi's Stadium</v>
      </c>
      <c r="P1618" s="27">
        <v>1</v>
      </c>
      <c r="Q1618" s="27">
        <v>1</v>
      </c>
      <c r="R1618" s="27" t="str">
        <f t="shared" si="151"/>
        <v>1-1</v>
      </c>
      <c r="S1618" s="21">
        <v>0</v>
      </c>
      <c r="T1618" s="20">
        <f>VLOOKUP($A1618,Database!$A:$Y,10,FALSE)</f>
        <v>109</v>
      </c>
      <c r="U1618" s="20">
        <f>VLOOKUP($A1618,Database!$A:$Y,11,FALSE)</f>
        <v>102</v>
      </c>
      <c r="V1618" s="20">
        <f>VLOOKUP($A1618,Database!$A:$Y,12,FALSE)</f>
        <v>93</v>
      </c>
      <c r="W1618" s="20" t="str">
        <f>VLOOKUP(A1618,Database!A:M,13,FALSE)</f>
        <v>Terminé</v>
      </c>
      <c r="X1618" s="20">
        <f>VLOOKUP($A1618,Database!$A:$Y,20,FALSE)</f>
        <v>3</v>
      </c>
      <c r="Y1618" s="20">
        <f>VLOOKUP($A1618,Database!$A:$Y,21,FALSE)</f>
        <v>2</v>
      </c>
      <c r="Z1618" s="20">
        <f t="shared" si="150"/>
        <v>0</v>
      </c>
      <c r="AA1618" s="20">
        <f t="shared" si="146"/>
        <v>0</v>
      </c>
      <c r="AB1618" s="20">
        <f t="shared" ca="1" si="147"/>
        <v>0</v>
      </c>
      <c r="AC1618" s="20">
        <f t="shared" ca="1" si="148"/>
        <v>0</v>
      </c>
      <c r="AD1618" s="20" t="str">
        <f ca="1">IF(AC1618=0,"",IF(OR(ISBLANK(P1618),ISBLANK(Q1618)),"",IF(ISBLANK(VLOOKUP(A1618,Database!A:AA,22,FALSE)),"",VLOOKUP(A1618,Database!A:AA,22,FALSE))))</f>
        <v/>
      </c>
      <c r="AE1618" s="20">
        <f ca="1">IFERROR(
   IF(
     OR(ISBLANK(P1618),ISBLANK(Q1618)),
     "",
     IF(
       AND(AB1618&lt;&gt;"",OR(W1618="Terminé",W1618="En cours")),
       VLOOKUP(AD1618,Setup_ScoreExactBonus!A:D,4,FALSE),
       0
     )),
  0)</f>
        <v>0</v>
      </c>
      <c r="AF1618" s="21">
        <f t="shared" ca="1" si="149"/>
        <v>0</v>
      </c>
      <c r="AG1618" s="21">
        <f ca="1">SUMIFS(AF$2:AF1618,D$2:D1618,D1618)</f>
        <v>2441</v>
      </c>
    </row>
    <row r="1619" spans="1:33" hidden="1" x14ac:dyDescent="0.35">
      <c r="A1619" s="21">
        <f>IF(ISBLANK(B1619),"",COUNTIF(B$2:B1619,B1619))-1</f>
        <v>59</v>
      </c>
      <c r="B1619" s="27">
        <v>25</v>
      </c>
      <c r="C1619" s="10">
        <f>VLOOKUP($A1619+IF($A1619=0,1,0),Database!$A:$Y,7,FALSE)</f>
        <v>46199.166666666664</v>
      </c>
      <c r="D1619" s="21" t="str">
        <f>VLOOKUP(Pronostics!$B1619,Setup_MPP!$A:$G,3,FALSE)</f>
        <v>leaw0808</v>
      </c>
      <c r="E1619" s="21" t="str">
        <f>VLOOKUP(Pronostics!$B1619,Setup_MPP!$A:$G,2,FALSE)</f>
        <v>Léa WALOCQ</v>
      </c>
      <c r="F1619" s="21" t="str">
        <f>VLOOKUP($B1619,Setup_MPP!$A:$E,4,FALSE)</f>
        <v>#D1B9EB</v>
      </c>
      <c r="G1619" s="21" t="str">
        <f>VLOOKUP($B1619,Setup_MPP!$A:$E,5,FALSE)</f>
        <v>#B58BC7</v>
      </c>
      <c r="H1619" s="21" t="str">
        <f>IFERROR(IF(AND(A1619&gt;=1,A1619&lt;=104),VLOOKUP($A1619,Location!$A:$J,6,FALSE),IF(A1619=0,"Avant l'ouverture",IF(OR(A1619=105,A1619=106),"Bonus"))),"")</f>
        <v>Tour 3</v>
      </c>
      <c r="I1619" s="21" t="str">
        <f>IF(LEFT(H1619,4)="Tour",VLOOKUP(A1619,Database!$A:$C,3,FALSE),"")</f>
        <v>D</v>
      </c>
      <c r="J1619" s="21" t="str">
        <f>VLOOKUP($A1619,Location!$A:$J,7,FALSE)</f>
        <v>Turquie</v>
      </c>
      <c r="K1619" s="21" t="str">
        <f>IFERROR(VLOOKUP(J1619,Setup_Team!$B:$C,2,FALSE), "TDB")</f>
        <v>TUR</v>
      </c>
      <c r="L1619" s="21" t="str">
        <f>VLOOKUP($A1619,Location!$A:$J,8,FALSE)</f>
        <v>Etats-Unis</v>
      </c>
      <c r="M1619" s="21" t="str">
        <f>IFERROR(VLOOKUP(L1619,Setup_Team!$B:$C,2,FALSE), "TDB")</f>
        <v>USA</v>
      </c>
      <c r="N1619" s="21" t="str">
        <f>VLOOKUP($A1619,Location!$A:$J,9,FALSE)</f>
        <v>Santa Clara, Californie</v>
      </c>
      <c r="O1619" s="21" t="str">
        <f>VLOOKUP($A1619,Location!$A:$J,10,FALSE)</f>
        <v>Levi's Stadium</v>
      </c>
      <c r="P1619" s="27">
        <v>2</v>
      </c>
      <c r="Q1619" s="27">
        <v>1</v>
      </c>
      <c r="R1619" s="27" t="str">
        <f t="shared" si="151"/>
        <v>2-1</v>
      </c>
      <c r="S1619" s="21">
        <v>0</v>
      </c>
      <c r="T1619" s="20">
        <f>VLOOKUP($A1619,Database!$A:$Y,10,FALSE)</f>
        <v>109</v>
      </c>
      <c r="U1619" s="20">
        <f>VLOOKUP($A1619,Database!$A:$Y,11,FALSE)</f>
        <v>102</v>
      </c>
      <c r="V1619" s="20">
        <f>VLOOKUP($A1619,Database!$A:$Y,12,FALSE)</f>
        <v>93</v>
      </c>
      <c r="W1619" s="20" t="str">
        <f>VLOOKUP(A1619,Database!A:M,13,FALSE)</f>
        <v>Terminé</v>
      </c>
      <c r="X1619" s="20">
        <f>VLOOKUP($A1619,Database!$A:$Y,20,FALSE)</f>
        <v>3</v>
      </c>
      <c r="Y1619" s="20">
        <f>VLOOKUP($A1619,Database!$A:$Y,21,FALSE)</f>
        <v>2</v>
      </c>
      <c r="Z1619" s="20">
        <f t="shared" si="150"/>
        <v>0</v>
      </c>
      <c r="AA1619" s="20">
        <f t="shared" si="146"/>
        <v>1</v>
      </c>
      <c r="AB1619" s="20">
        <f t="shared" ca="1" si="147"/>
        <v>109</v>
      </c>
      <c r="AC1619" s="20">
        <f t="shared" ca="1" si="148"/>
        <v>0</v>
      </c>
      <c r="AD1619" s="20" t="str">
        <f ca="1">IF(AC1619=0,"",IF(OR(ISBLANK(P1619),ISBLANK(Q1619)),"",IF(ISBLANK(VLOOKUP(A1619,Database!A:AA,22,FALSE)),"",VLOOKUP(A1619,Database!A:AA,22,FALSE))))</f>
        <v/>
      </c>
      <c r="AE1619" s="20">
        <f ca="1">IFERROR(
   IF(
     OR(ISBLANK(P1619),ISBLANK(Q1619)),
     "",
     IF(
       AND(AB1619&lt;&gt;"",OR(W1619="Terminé",W1619="En cours")),
       VLOOKUP(AD1619,Setup_ScoreExactBonus!A:D,4,FALSE),
       0
     )),
  0)</f>
        <v>0</v>
      </c>
      <c r="AF1619" s="21">
        <f t="shared" ca="1" si="149"/>
        <v>109</v>
      </c>
      <c r="AG1619" s="21">
        <f ca="1">SUMIFS(AF$2:AF1619,D$2:D1619,D1619)</f>
        <v>2157</v>
      </c>
    </row>
    <row r="1620" spans="1:33" hidden="1" x14ac:dyDescent="0.35">
      <c r="A1620" s="21">
        <f>IF(ISBLANK(B1620),"",COUNTIF(B$2:B1620,B1620))-1</f>
        <v>59</v>
      </c>
      <c r="B1620" s="27">
        <v>26</v>
      </c>
      <c r="C1620" s="10">
        <v>46184.875</v>
      </c>
      <c r="D1620" s="21" t="str">
        <f>VLOOKUP(Pronostics!$B1620,Setup_MPP!$A:$G,3,FALSE)</f>
        <v>Mohamad#5GGG1</v>
      </c>
      <c r="E1620" s="21" t="str">
        <f>VLOOKUP(Pronostics!$B1620,Setup_MPP!$A:$G,2,FALSE)</f>
        <v>Mohamad EL KAWAS</v>
      </c>
      <c r="F1620" s="21" t="str">
        <f>VLOOKUP($B1620,Setup_MPP!$A:$E,4,FALSE)</f>
        <v>#EB8787</v>
      </c>
      <c r="G1620" s="21" t="str">
        <f>VLOOKUP($B1620,Setup_MPP!$A:$E,5,FALSE)</f>
        <v>#368E2C</v>
      </c>
      <c r="H1620" s="21" t="str">
        <f>IFERROR(IF(AND(A1620&gt;=1,A1620&lt;=104),VLOOKUP($A1620,Location!$A:$J,6,FALSE),IF(A1620=0,"Avant l'ouverture",IF(OR(A1620=105,A1620=106),"Bonus"))),"")</f>
        <v>Tour 3</v>
      </c>
      <c r="I1620" s="21" t="str">
        <f>IF(LEFT(H1620,4)="Tour",VLOOKUP(A1620,Database!$A:$C,3,FALSE),"")</f>
        <v>D</v>
      </c>
      <c r="J1620" s="21" t="str">
        <f>VLOOKUP($A1620,Location!$A:$J,7,FALSE)</f>
        <v>Turquie</v>
      </c>
      <c r="K1620" s="21" t="str">
        <f>IFERROR(VLOOKUP(J1620,Setup_Team!$B:$C,2,FALSE), "TDB")</f>
        <v>TUR</v>
      </c>
      <c r="L1620" s="21" t="str">
        <f>VLOOKUP($A1620,Location!$A:$J,8,FALSE)</f>
        <v>Etats-Unis</v>
      </c>
      <c r="M1620" s="21" t="str">
        <f>IFERROR(VLOOKUP(L1620,Setup_Team!$B:$C,2,FALSE), "TDB")</f>
        <v>USA</v>
      </c>
      <c r="P1620" s="21">
        <v>0</v>
      </c>
      <c r="Q1620" s="21">
        <v>2</v>
      </c>
      <c r="R1620" s="27" t="str">
        <f t="shared" si="151"/>
        <v>0-2</v>
      </c>
      <c r="S1620" s="21">
        <v>0</v>
      </c>
      <c r="T1620" s="20">
        <f>VLOOKUP($A1620,Database!$A:$Y,10,FALSE)</f>
        <v>109</v>
      </c>
      <c r="U1620" s="20">
        <f>VLOOKUP($A1620,Database!$A:$Y,11,FALSE)</f>
        <v>102</v>
      </c>
      <c r="V1620" s="20">
        <f>VLOOKUP($A1620,Database!$A:$Y,12,FALSE)</f>
        <v>93</v>
      </c>
      <c r="W1620" s="20" t="str">
        <f>VLOOKUP(A1620,Database!A:M,13,FALSE)</f>
        <v>Terminé</v>
      </c>
      <c r="X1620" s="20">
        <f>VLOOKUP($A1620,Database!$A:$Y,20,FALSE)</f>
        <v>3</v>
      </c>
      <c r="Y1620" s="20">
        <f>VLOOKUP($A1620,Database!$A:$Y,21,FALSE)</f>
        <v>2</v>
      </c>
      <c r="Z1620" s="20">
        <f t="shared" si="150"/>
        <v>0</v>
      </c>
      <c r="AA1620" s="20">
        <f t="shared" si="146"/>
        <v>0</v>
      </c>
      <c r="AB1620" s="20">
        <f t="shared" ca="1" si="147"/>
        <v>0</v>
      </c>
      <c r="AC1620" s="20">
        <f t="shared" ca="1" si="148"/>
        <v>0</v>
      </c>
      <c r="AD1620" s="20" t="str">
        <f ca="1">IF(AC1620=0,"",IF(OR(ISBLANK(P1620),ISBLANK(Q1620)),"",IF(ISBLANK(VLOOKUP(A1620,Database!A:AA,22,FALSE)),"",VLOOKUP(A1620,Database!A:AA,22,FALSE))))</f>
        <v/>
      </c>
      <c r="AE1620" s="20">
        <f ca="1">IFERROR(
   IF(
     OR(ISBLANK(P1620),ISBLANK(Q1620)),
     "",
     IF(
       AND(AB1620&lt;&gt;"",OR(W1620="Terminé",W1620="En cours")),
       VLOOKUP(AD1620,Setup_ScoreExactBonus!A:D,4,FALSE),
       0
     )),
  0)</f>
        <v>0</v>
      </c>
      <c r="AF1620" s="21">
        <f t="shared" ca="1" si="149"/>
        <v>0</v>
      </c>
      <c r="AG1620" s="21">
        <f ca="1">SUMIFS(AF$2:AF1620,D$2:D1620,D1620)</f>
        <v>1608</v>
      </c>
    </row>
    <row r="1621" spans="1:33" hidden="1" x14ac:dyDescent="0.35">
      <c r="A1621" s="21">
        <f>IF(ISBLANK(B1621),"",COUNTIF(B$2:B1621,B1621))-1</f>
        <v>59</v>
      </c>
      <c r="B1621" s="27">
        <v>27</v>
      </c>
      <c r="C1621" s="10">
        <f>VLOOKUP($A1621+IF($A1621=0,1,0),Database!$A:$Y,7,FALSE)</f>
        <v>46199.166666666664</v>
      </c>
      <c r="D1621" s="21" t="str">
        <f>VLOOKUP(Pronostics!$B1621,Setup_MPP!$A:$G,3,FALSE)</f>
        <v>maryemkappa</v>
      </c>
      <c r="E1621" s="21" t="str">
        <f>VLOOKUP(Pronostics!$B1621,Setup_MPP!$A:$G,2,FALSE)</f>
        <v>Maryem GUIZANI</v>
      </c>
      <c r="F1621" s="21" t="str">
        <f>VLOOKUP($B1621,Setup_MPP!$A:$E,4,FALSE)</f>
        <v>#BCA2F4</v>
      </c>
      <c r="G1621" s="21" t="str">
        <f>VLOOKUP($B1621,Setup_MPP!$A:$E,5,FALSE)</f>
        <v>#6D3DD5</v>
      </c>
      <c r="H1621" s="21" t="str">
        <f>IFERROR(IF(AND(A1621&gt;=1,A1621&lt;=104),VLOOKUP($A1621,Location!$A:$J,6,FALSE),IF(A1621=0,"Avant l'ouverture",IF(OR(A1621=105,A1621=106),"Bonus"))),"")</f>
        <v>Tour 3</v>
      </c>
      <c r="I1621" s="21" t="str">
        <f>IF(LEFT(H1621,4)="Tour",VLOOKUP(A1621,Database!$A:$C,3,FALSE),"")</f>
        <v>D</v>
      </c>
      <c r="J1621" s="21" t="str">
        <f>VLOOKUP($A1621,Location!$A:$J,7,FALSE)</f>
        <v>Turquie</v>
      </c>
      <c r="K1621" s="21" t="str">
        <f>IFERROR(VLOOKUP(J1621,Setup_Team!$B:$C,2,FALSE), "TDB")</f>
        <v>TUR</v>
      </c>
      <c r="L1621" s="21" t="str">
        <f>VLOOKUP($A1621,Location!$A:$J,8,FALSE)</f>
        <v>Etats-Unis</v>
      </c>
      <c r="M1621" s="21" t="str">
        <f>IFERROR(VLOOKUP(L1621,Setup_Team!$B:$C,2,FALSE), "TDB")</f>
        <v>USA</v>
      </c>
      <c r="P1621" s="21">
        <v>0</v>
      </c>
      <c r="Q1621" s="21">
        <v>2</v>
      </c>
      <c r="R1621" s="27" t="str">
        <f t="shared" si="151"/>
        <v>0-2</v>
      </c>
      <c r="S1621" s="21">
        <v>0</v>
      </c>
      <c r="T1621" s="20">
        <f>VLOOKUP($A1621,Database!$A:$Y,10,FALSE)</f>
        <v>109</v>
      </c>
      <c r="U1621" s="20">
        <f>VLOOKUP($A1621,Database!$A:$Y,11,FALSE)</f>
        <v>102</v>
      </c>
      <c r="V1621" s="20">
        <f>VLOOKUP($A1621,Database!$A:$Y,12,FALSE)</f>
        <v>93</v>
      </c>
      <c r="W1621" s="20" t="str">
        <f>VLOOKUP(A1621,Database!A:M,13,FALSE)</f>
        <v>Terminé</v>
      </c>
      <c r="X1621" s="20">
        <f>VLOOKUP($A1621,Database!$A:$Y,20,FALSE)</f>
        <v>3</v>
      </c>
      <c r="Y1621" s="20">
        <f>VLOOKUP($A1621,Database!$A:$Y,21,FALSE)</f>
        <v>2</v>
      </c>
      <c r="Z1621" s="20">
        <f t="shared" si="150"/>
        <v>0</v>
      </c>
      <c r="AA1621" s="20">
        <f t="shared" si="146"/>
        <v>0</v>
      </c>
      <c r="AB1621" s="20">
        <f t="shared" ca="1" si="147"/>
        <v>0</v>
      </c>
      <c r="AC1621" s="20">
        <f t="shared" ca="1" si="148"/>
        <v>0</v>
      </c>
      <c r="AD1621" s="20" t="str">
        <f ca="1">IF(AC1621=0,"",IF(OR(ISBLANK(P1621),ISBLANK(Q1621)),"",IF(ISBLANK(VLOOKUP(A1621,Database!A:AA,22,FALSE)),"",VLOOKUP(A1621,Database!A:AA,22,FALSE))))</f>
        <v/>
      </c>
      <c r="AE1621" s="20">
        <f ca="1">IFERROR(
   IF(
     OR(ISBLANK(P1621),ISBLANK(Q1621)),
     "",
     IF(
       AND(AB1621&lt;&gt;"",OR(W1621="Terminé",W1621="En cours")),
       VLOOKUP(AD1621,Setup_ScoreExactBonus!A:D,4,FALSE),
       0
     )),
  0)</f>
        <v>0</v>
      </c>
      <c r="AF1621" s="21">
        <f t="shared" ca="1" si="149"/>
        <v>0</v>
      </c>
      <c r="AG1621" s="21">
        <f ca="1">SUMIFS(AF$2:AF1621,D$2:D1621,D1621)</f>
        <v>1317</v>
      </c>
    </row>
    <row r="1622" spans="1:33" hidden="1" x14ac:dyDescent="0.35">
      <c r="A1622" s="21">
        <f>IF(ISBLANK(B1622),"",COUNTIF(B$2:B1622,B1622))-1</f>
        <v>60</v>
      </c>
      <c r="B1622" s="27">
        <v>1</v>
      </c>
      <c r="C1622" s="10">
        <f>VLOOKUP($A1622+IF($A1622=0,1,0),Database!$A:$Y,7,FALSE)</f>
        <v>46199.166666666664</v>
      </c>
      <c r="D1622" s="21" t="str">
        <f>VLOOKUP(Pronostics!$B1622,Setup_MPP!$A:$G,3,FALSE)</f>
        <v>_Nicolas_LM_</v>
      </c>
      <c r="E1622" s="21" t="str">
        <f>VLOOKUP(Pronostics!$B1622,Setup_MPP!$A:$G,2,FALSE)</f>
        <v>Nicolas LE MOUEL</v>
      </c>
      <c r="F1622" s="21" t="str">
        <f>VLOOKUP($B1622,Setup_MPP!$A:$E,4,FALSE)</f>
        <v>#F7C79D</v>
      </c>
      <c r="G1622" s="21" t="str">
        <f>VLOOKUP($B1622,Setup_MPP!$A:$E,5,FALSE)</f>
        <v>#FFBE85</v>
      </c>
      <c r="H1622" s="21" t="str">
        <f>IFERROR(IF(AND(A1622&gt;=1,A1622&lt;=104),VLOOKUP($A1622,Location!$A:$J,6,FALSE),IF(A1622=0,"Avant l'ouverture",IF(OR(A1622=105,A1622=106),"Bonus"))),"")</f>
        <v>Tour 3</v>
      </c>
      <c r="I1622" s="21" t="str">
        <f>IF(LEFT(H1622,4)="Tour",VLOOKUP(A1622,Database!$A:$C,3,FALSE),"")</f>
        <v>D</v>
      </c>
      <c r="J1622" s="21" t="str">
        <f>VLOOKUP($A1622,Location!$A:$J,7,FALSE)</f>
        <v>Paraguay</v>
      </c>
      <c r="K1622" s="21" t="str">
        <f>IFERROR(VLOOKUP(J1622,Setup_Team!$B:$C,2,FALSE), "TDB")</f>
        <v>PRY</v>
      </c>
      <c r="L1622" s="21" t="str">
        <f>VLOOKUP($A1622,Location!$A:$J,8,FALSE)</f>
        <v>Australie</v>
      </c>
      <c r="M1622" s="21" t="str">
        <f>IFERROR(VLOOKUP(L1622,Setup_Team!$B:$C,2,FALSE), "TDB")</f>
        <v>AUS</v>
      </c>
      <c r="N1622" s="21" t="str">
        <f>VLOOKUP($A1622,Location!$A:$J,9,FALSE)</f>
        <v>Inglewood, Los Angeles, California</v>
      </c>
      <c r="O1622" s="21" t="str">
        <f>VLOOKUP($A1622,Location!$A:$J,10,FALSE)</f>
        <v>SoFi Stadium</v>
      </c>
      <c r="P1622" s="27">
        <v>0</v>
      </c>
      <c r="Q1622" s="27">
        <v>1</v>
      </c>
      <c r="R1622" s="27" t="str">
        <f t="shared" si="151"/>
        <v>0-1</v>
      </c>
      <c r="S1622" s="21">
        <v>0</v>
      </c>
      <c r="T1622" s="20">
        <f>VLOOKUP($A1622,Database!$A:$Y,10,FALSE)</f>
        <v>74</v>
      </c>
      <c r="U1622" s="20">
        <f>VLOOKUP($A1622,Database!$A:$Y,11,FALSE)</f>
        <v>104</v>
      </c>
      <c r="V1622" s="20">
        <f>VLOOKUP($A1622,Database!$A:$Y,12,FALSE)</f>
        <v>131</v>
      </c>
      <c r="W1622" s="20" t="str">
        <f>VLOOKUP(A1622,Database!A:M,13,FALSE)</f>
        <v>Terminé</v>
      </c>
      <c r="X1622" s="20">
        <f>VLOOKUP($A1622,Database!$A:$Y,20,FALSE)</f>
        <v>0</v>
      </c>
      <c r="Y1622" s="20">
        <f>VLOOKUP($A1622,Database!$A:$Y,21,FALSE)</f>
        <v>0</v>
      </c>
      <c r="Z1622" s="20">
        <f t="shared" si="150"/>
        <v>0</v>
      </c>
      <c r="AA1622" s="20">
        <f t="shared" si="146"/>
        <v>0</v>
      </c>
      <c r="AB1622" s="20">
        <f t="shared" ca="1" si="147"/>
        <v>0</v>
      </c>
      <c r="AC1622" s="20">
        <f t="shared" ca="1" si="148"/>
        <v>0</v>
      </c>
      <c r="AD1622" s="20" t="str">
        <f ca="1">IF(AC1622=0,"",IF(OR(ISBLANK(P1622),ISBLANK(Q1622)),"",IF(ISBLANK(VLOOKUP(A1622,Database!A:AA,22,FALSE)),"",VLOOKUP(A1622,Database!A:AA,22,FALSE))))</f>
        <v/>
      </c>
      <c r="AE1622" s="20">
        <f ca="1">IFERROR(
   IF(
     OR(ISBLANK(P1622),ISBLANK(Q1622)),
     "",
     IF(
       AND(AB1622&lt;&gt;"",OR(W1622="Terminé",W1622="En cours")),
       VLOOKUP(AD1622,Setup_ScoreExactBonus!A:D,4,FALSE),
       0
     )),
  0)</f>
        <v>0</v>
      </c>
      <c r="AF1622" s="21">
        <f t="shared" ca="1" si="149"/>
        <v>0</v>
      </c>
      <c r="AG1622" s="21">
        <f ca="1">SUMIFS(AF$2:AF1622,D$2:D1622,D1622)</f>
        <v>2144</v>
      </c>
    </row>
    <row r="1623" spans="1:33" hidden="1" x14ac:dyDescent="0.35">
      <c r="A1623" s="21">
        <f>IF(ISBLANK(B1623),"",COUNTIF(B$2:B1623,B1623))-1</f>
        <v>60</v>
      </c>
      <c r="B1623" s="27">
        <v>2</v>
      </c>
      <c r="C1623" s="10">
        <f>VLOOKUP($A1623+IF($A1623=0,1,0),Database!$A:$Y,7,FALSE)</f>
        <v>46199.166666666664</v>
      </c>
      <c r="D1623" s="21" t="str">
        <f>VLOOKUP(Pronostics!$B1623,Setup_MPP!$A:$G,3,FALSE)</f>
        <v>leaelaz</v>
      </c>
      <c r="E1623" s="21" t="str">
        <f>VLOOKUP(Pronostics!$B1623,Setup_MPP!$A:$G,2,FALSE)</f>
        <v>Léa EL ASERY</v>
      </c>
      <c r="F1623" s="21" t="str">
        <f>VLOOKUP($B1623,Setup_MPP!$A:$E,4,FALSE)</f>
        <v>#FFBEBE</v>
      </c>
      <c r="G1623" s="21" t="str">
        <f>VLOOKUP($B1623,Setup_MPP!$A:$E,5,FALSE)</f>
        <v>#DF6868</v>
      </c>
      <c r="H1623" s="21" t="str">
        <f>IFERROR(IF(AND(A1623&gt;=1,A1623&lt;=104),VLOOKUP($A1623,Location!$A:$J,6,FALSE),IF(A1623=0,"Avant l'ouverture",IF(OR(A1623=105,A1623=106),"Bonus"))),"")</f>
        <v>Tour 3</v>
      </c>
      <c r="I1623" s="21" t="str">
        <f>IF(LEFT(H1623,4)="Tour",VLOOKUP(A1623,Database!$A:$C,3,FALSE),"")</f>
        <v>D</v>
      </c>
      <c r="J1623" s="21" t="str">
        <f>VLOOKUP($A1623,Location!$A:$J,7,FALSE)</f>
        <v>Paraguay</v>
      </c>
      <c r="K1623" s="21" t="str">
        <f>IFERROR(VLOOKUP(J1623,Setup_Team!$B:$C,2,FALSE), "TDB")</f>
        <v>PRY</v>
      </c>
      <c r="L1623" s="21" t="str">
        <f>VLOOKUP($A1623,Location!$A:$J,8,FALSE)</f>
        <v>Australie</v>
      </c>
      <c r="M1623" s="21" t="str">
        <f>IFERROR(VLOOKUP(L1623,Setup_Team!$B:$C,2,FALSE), "TDB")</f>
        <v>AUS</v>
      </c>
      <c r="N1623" s="21" t="str">
        <f>VLOOKUP($A1623,Location!$A:$J,9,FALSE)</f>
        <v>Inglewood, Los Angeles, California</v>
      </c>
      <c r="O1623" s="21" t="str">
        <f>VLOOKUP($A1623,Location!$A:$J,10,FALSE)</f>
        <v>SoFi Stadium</v>
      </c>
      <c r="P1623" s="27">
        <v>1</v>
      </c>
      <c r="Q1623" s="27">
        <v>1</v>
      </c>
      <c r="R1623" s="27" t="str">
        <f t="shared" si="151"/>
        <v>1-1</v>
      </c>
      <c r="S1623" s="21">
        <v>0</v>
      </c>
      <c r="T1623" s="20">
        <f>VLOOKUP($A1623,Database!$A:$Y,10,FALSE)</f>
        <v>74</v>
      </c>
      <c r="U1623" s="20">
        <f>VLOOKUP($A1623,Database!$A:$Y,11,FALSE)</f>
        <v>104</v>
      </c>
      <c r="V1623" s="20">
        <f>VLOOKUP($A1623,Database!$A:$Y,12,FALSE)</f>
        <v>131</v>
      </c>
      <c r="W1623" s="20" t="str">
        <f>VLOOKUP(A1623,Database!A:M,13,FALSE)</f>
        <v>Terminé</v>
      </c>
      <c r="X1623" s="20">
        <f>VLOOKUP($A1623,Database!$A:$Y,20,FALSE)</f>
        <v>0</v>
      </c>
      <c r="Y1623" s="20">
        <f>VLOOKUP($A1623,Database!$A:$Y,21,FALSE)</f>
        <v>0</v>
      </c>
      <c r="Z1623" s="20">
        <f t="shared" si="150"/>
        <v>0</v>
      </c>
      <c r="AA1623" s="20">
        <f t="shared" si="146"/>
        <v>1</v>
      </c>
      <c r="AB1623" s="20">
        <f t="shared" ca="1" si="147"/>
        <v>104</v>
      </c>
      <c r="AC1623" s="20">
        <f t="shared" ca="1" si="148"/>
        <v>0</v>
      </c>
      <c r="AD1623" s="20" t="str">
        <f ca="1">IF(AC1623=0,"",IF(OR(ISBLANK(P1623),ISBLANK(Q1623)),"",IF(ISBLANK(VLOOKUP(A1623,Database!A:AA,22,FALSE)),"",VLOOKUP(A1623,Database!A:AA,22,FALSE))))</f>
        <v/>
      </c>
      <c r="AE1623" s="20">
        <f ca="1">IFERROR(
   IF(
     OR(ISBLANK(P1623),ISBLANK(Q1623)),
     "",
     IF(
       AND(AB1623&lt;&gt;"",OR(W1623="Terminé",W1623="En cours")),
       VLOOKUP(AD1623,Setup_ScoreExactBonus!A:D,4,FALSE),
       0
     )),
  0)</f>
        <v>0</v>
      </c>
      <c r="AF1623" s="21">
        <f t="shared" ca="1" si="149"/>
        <v>104</v>
      </c>
      <c r="AG1623" s="21">
        <f ca="1">SUMIFS(AF$2:AF1623,D$2:D1623,D1623)</f>
        <v>2414</v>
      </c>
    </row>
    <row r="1624" spans="1:33" hidden="1" x14ac:dyDescent="0.35">
      <c r="A1624" s="21">
        <f>IF(ISBLANK(B1624),"",COUNTIF(B$2:B1624,B1624))-1</f>
        <v>60</v>
      </c>
      <c r="B1624" s="27">
        <v>3</v>
      </c>
      <c r="C1624" s="10">
        <f>VLOOKUP($A1624+IF($A1624=0,1,0),Database!$A:$Y,7,FALSE)</f>
        <v>46199.166666666664</v>
      </c>
      <c r="D1624" s="21" t="str">
        <f>VLOOKUP(Pronostics!$B1624,Setup_MPP!$A:$G,3,FALSE)</f>
        <v>PasMetalleux</v>
      </c>
      <c r="E1624" s="21" t="str">
        <f>VLOOKUP(Pronostics!$B1624,Setup_MPP!$A:$G,2,FALSE)</f>
        <v>Elwenn JOUBREL</v>
      </c>
      <c r="F1624" s="21" t="str">
        <f>VLOOKUP($B1624,Setup_MPP!$A:$E,4,FALSE)</f>
        <v>#F5C7FC</v>
      </c>
      <c r="G1624" s="21" t="str">
        <f>VLOOKUP($B1624,Setup_MPP!$A:$E,5,FALSE)</f>
        <v>#C489CF</v>
      </c>
      <c r="H1624" s="21" t="str">
        <f>IFERROR(IF(AND(A1624&gt;=1,A1624&lt;=104),VLOOKUP($A1624,Location!$A:$J,6,FALSE),IF(A1624=0,"Avant l'ouverture",IF(OR(A1624=105,A1624=106),"Bonus"))),"")</f>
        <v>Tour 3</v>
      </c>
      <c r="I1624" s="21" t="str">
        <f>IF(LEFT(H1624,4)="Tour",VLOOKUP(A1624,Database!$A:$C,3,FALSE),"")</f>
        <v>D</v>
      </c>
      <c r="J1624" s="21" t="str">
        <f>VLOOKUP($A1624,Location!$A:$J,7,FALSE)</f>
        <v>Paraguay</v>
      </c>
      <c r="K1624" s="21" t="str">
        <f>IFERROR(VLOOKUP(J1624,Setup_Team!$B:$C,2,FALSE), "TDB")</f>
        <v>PRY</v>
      </c>
      <c r="L1624" s="21" t="str">
        <f>VLOOKUP($A1624,Location!$A:$J,8,FALSE)</f>
        <v>Australie</v>
      </c>
      <c r="M1624" s="21" t="str">
        <f>IFERROR(VLOOKUP(L1624,Setup_Team!$B:$C,2,FALSE), "TDB")</f>
        <v>AUS</v>
      </c>
      <c r="N1624" s="21" t="str">
        <f>VLOOKUP($A1624,Location!$A:$J,9,FALSE)</f>
        <v>Inglewood, Los Angeles, California</v>
      </c>
      <c r="O1624" s="21" t="str">
        <f>VLOOKUP($A1624,Location!$A:$J,10,FALSE)</f>
        <v>SoFi Stadium</v>
      </c>
      <c r="P1624" s="27">
        <v>2</v>
      </c>
      <c r="Q1624" s="27">
        <v>1</v>
      </c>
      <c r="R1624" s="27" t="str">
        <f t="shared" si="151"/>
        <v>2-1</v>
      </c>
      <c r="S1624" s="21">
        <v>0</v>
      </c>
      <c r="T1624" s="20">
        <f>VLOOKUP($A1624,Database!$A:$Y,10,FALSE)</f>
        <v>74</v>
      </c>
      <c r="U1624" s="20">
        <f>VLOOKUP($A1624,Database!$A:$Y,11,FALSE)</f>
        <v>104</v>
      </c>
      <c r="V1624" s="20">
        <f>VLOOKUP($A1624,Database!$A:$Y,12,FALSE)</f>
        <v>131</v>
      </c>
      <c r="W1624" s="20" t="str">
        <f>VLOOKUP(A1624,Database!A:M,13,FALSE)</f>
        <v>Terminé</v>
      </c>
      <c r="X1624" s="20">
        <f>VLOOKUP($A1624,Database!$A:$Y,20,FALSE)</f>
        <v>0</v>
      </c>
      <c r="Y1624" s="20">
        <f>VLOOKUP($A1624,Database!$A:$Y,21,FALSE)</f>
        <v>0</v>
      </c>
      <c r="Z1624" s="20">
        <f t="shared" si="150"/>
        <v>0</v>
      </c>
      <c r="AA1624" s="20">
        <f t="shared" si="146"/>
        <v>0</v>
      </c>
      <c r="AB1624" s="20">
        <f t="shared" ca="1" si="147"/>
        <v>0</v>
      </c>
      <c r="AC1624" s="20">
        <f t="shared" ca="1" si="148"/>
        <v>0</v>
      </c>
      <c r="AD1624" s="20" t="str">
        <f ca="1">IF(AC1624=0,"",IF(OR(ISBLANK(P1624),ISBLANK(Q1624)),"",IF(ISBLANK(VLOOKUP(A1624,Database!A:AA,22,FALSE)),"",VLOOKUP(A1624,Database!A:AA,22,FALSE))))</f>
        <v/>
      </c>
      <c r="AE1624" s="20">
        <f ca="1">IFERROR(
   IF(
     OR(ISBLANK(P1624),ISBLANK(Q1624)),
     "",
     IF(
       AND(AB1624&lt;&gt;"",OR(W1624="Terminé",W1624="En cours")),
       VLOOKUP(AD1624,Setup_ScoreExactBonus!A:D,4,FALSE),
       0
     )),
  0)</f>
        <v>0</v>
      </c>
      <c r="AF1624" s="21">
        <f t="shared" ca="1" si="149"/>
        <v>0</v>
      </c>
      <c r="AG1624" s="21">
        <f ca="1">SUMIFS(AF$2:AF1624,D$2:D1624,D1624)</f>
        <v>2414</v>
      </c>
    </row>
    <row r="1625" spans="1:33" hidden="1" x14ac:dyDescent="0.35">
      <c r="A1625" s="21">
        <f>IF(ISBLANK(B1625),"",COUNTIF(B$2:B1625,B1625))-1</f>
        <v>60</v>
      </c>
      <c r="B1625" s="27">
        <v>4</v>
      </c>
      <c r="C1625" s="10">
        <f>VLOOKUP($A1625+IF($A1625=0,1,0),Database!$A:$Y,7,FALSE)</f>
        <v>46199.166666666664</v>
      </c>
      <c r="D1625" s="21" t="str">
        <f>VLOOKUP(Pronostics!$B1625,Setup_MPP!$A:$G,3,FALSE)</f>
        <v>Popo444</v>
      </c>
      <c r="E1625" s="21" t="str">
        <f>VLOOKUP(Pronostics!$B1625,Setup_MPP!$A:$G,2,FALSE)</f>
        <v>Pauline OLIVIER</v>
      </c>
      <c r="F1625" s="21" t="str">
        <f>VLOOKUP($B1625,Setup_MPP!$A:$E,4,FALSE)</f>
        <v>#A5EA7F</v>
      </c>
      <c r="G1625" s="21" t="str">
        <f>VLOOKUP($B1625,Setup_MPP!$A:$E,5,FALSE)</f>
        <v>#80C65A</v>
      </c>
      <c r="H1625" s="21" t="str">
        <f>IFERROR(IF(AND(A1625&gt;=1,A1625&lt;=104),VLOOKUP($A1625,Location!$A:$J,6,FALSE),IF(A1625=0,"Avant l'ouverture",IF(OR(A1625=105,A1625=106),"Bonus"))),"")</f>
        <v>Tour 3</v>
      </c>
      <c r="I1625" s="21" t="str">
        <f>IF(LEFT(H1625,4)="Tour",VLOOKUP(A1625,Database!$A:$C,3,FALSE),"")</f>
        <v>D</v>
      </c>
      <c r="J1625" s="21" t="str">
        <f>VLOOKUP($A1625,Location!$A:$J,7,FALSE)</f>
        <v>Paraguay</v>
      </c>
      <c r="K1625" s="21" t="str">
        <f>IFERROR(VLOOKUP(J1625,Setup_Team!$B:$C,2,FALSE), "TDB")</f>
        <v>PRY</v>
      </c>
      <c r="L1625" s="21" t="str">
        <f>VLOOKUP($A1625,Location!$A:$J,8,FALSE)</f>
        <v>Australie</v>
      </c>
      <c r="M1625" s="21" t="str">
        <f>IFERROR(VLOOKUP(L1625,Setup_Team!$B:$C,2,FALSE), "TDB")</f>
        <v>AUS</v>
      </c>
      <c r="N1625" s="21" t="str">
        <f>VLOOKUP($A1625,Location!$A:$J,9,FALSE)</f>
        <v>Inglewood, Los Angeles, California</v>
      </c>
      <c r="O1625" s="21" t="str">
        <f>VLOOKUP($A1625,Location!$A:$J,10,FALSE)</f>
        <v>SoFi Stadium</v>
      </c>
      <c r="P1625" s="27">
        <v>1</v>
      </c>
      <c r="Q1625" s="27">
        <v>1</v>
      </c>
      <c r="R1625" s="27" t="str">
        <f t="shared" si="151"/>
        <v>1-1</v>
      </c>
      <c r="S1625" s="21">
        <v>0</v>
      </c>
      <c r="T1625" s="20">
        <f>VLOOKUP($A1625,Database!$A:$Y,10,FALSE)</f>
        <v>74</v>
      </c>
      <c r="U1625" s="20">
        <f>VLOOKUP($A1625,Database!$A:$Y,11,FALSE)</f>
        <v>104</v>
      </c>
      <c r="V1625" s="20">
        <f>VLOOKUP($A1625,Database!$A:$Y,12,FALSE)</f>
        <v>131</v>
      </c>
      <c r="W1625" s="20" t="str">
        <f>VLOOKUP(A1625,Database!A:M,13,FALSE)</f>
        <v>Terminé</v>
      </c>
      <c r="X1625" s="20">
        <f>VLOOKUP($A1625,Database!$A:$Y,20,FALSE)</f>
        <v>0</v>
      </c>
      <c r="Y1625" s="20">
        <f>VLOOKUP($A1625,Database!$A:$Y,21,FALSE)</f>
        <v>0</v>
      </c>
      <c r="Z1625" s="20">
        <f t="shared" si="150"/>
        <v>0</v>
      </c>
      <c r="AA1625" s="20">
        <f t="shared" si="146"/>
        <v>1</v>
      </c>
      <c r="AB1625" s="20">
        <f t="shared" ca="1" si="147"/>
        <v>104</v>
      </c>
      <c r="AC1625" s="20">
        <f t="shared" ca="1" si="148"/>
        <v>0</v>
      </c>
      <c r="AD1625" s="20" t="str">
        <f ca="1">IF(AC1625=0,"",IF(OR(ISBLANK(P1625),ISBLANK(Q1625)),"",IF(ISBLANK(VLOOKUP(A1625,Database!A:AA,22,FALSE)),"",VLOOKUP(A1625,Database!A:AA,22,FALSE))))</f>
        <v/>
      </c>
      <c r="AE1625" s="20">
        <f ca="1">IFERROR(
   IF(
     OR(ISBLANK(P1625),ISBLANK(Q1625)),
     "",
     IF(
       AND(AB1625&lt;&gt;"",OR(W1625="Terminé",W1625="En cours")),
       VLOOKUP(AD1625,Setup_ScoreExactBonus!A:D,4,FALSE),
       0
     )),
  0)</f>
        <v>0</v>
      </c>
      <c r="AF1625" s="21">
        <f t="shared" ca="1" si="149"/>
        <v>104</v>
      </c>
      <c r="AG1625" s="21">
        <f ca="1">SUMIFS(AF$2:AF1625,D$2:D1625,D1625)</f>
        <v>2130</v>
      </c>
    </row>
    <row r="1626" spans="1:33" hidden="1" x14ac:dyDescent="0.35">
      <c r="A1626" s="21">
        <f>IF(ISBLANK(B1626),"",COUNTIF(B$2:B1626,B1626))-1</f>
        <v>60</v>
      </c>
      <c r="B1626" s="27">
        <v>5</v>
      </c>
      <c r="C1626" s="10">
        <f>VLOOKUP($A1626+IF($A1626=0,1,0),Database!$A:$Y,7,FALSE)</f>
        <v>46199.166666666664</v>
      </c>
      <c r="D1626" s="21" t="str">
        <f>VLOOKUP(Pronostics!$B1626,Setup_MPP!$A:$G,3,FALSE)</f>
        <v>_Jujul</v>
      </c>
      <c r="E1626" s="21" t="str">
        <f>VLOOKUP(Pronostics!$B1626,Setup_MPP!$A:$G,2,FALSE)</f>
        <v>Julie BOISSIERE</v>
      </c>
      <c r="F1626" s="21" t="str">
        <f>VLOOKUP($B1626,Setup_MPP!$A:$E,4,FALSE)</f>
        <v>#D890FF</v>
      </c>
      <c r="G1626" s="21" t="str">
        <f>VLOOKUP($B1626,Setup_MPP!$A:$E,5,FALSE)</f>
        <v>#B750EF</v>
      </c>
      <c r="H1626" s="21" t="str">
        <f>IFERROR(IF(AND(A1626&gt;=1,A1626&lt;=104),VLOOKUP($A1626,Location!$A:$J,6,FALSE),IF(A1626=0,"Avant l'ouverture",IF(OR(A1626=105,A1626=106),"Bonus"))),"")</f>
        <v>Tour 3</v>
      </c>
      <c r="I1626" s="21" t="str">
        <f>IF(LEFT(H1626,4)="Tour",VLOOKUP(A1626,Database!$A:$C,3,FALSE),"")</f>
        <v>D</v>
      </c>
      <c r="J1626" s="21" t="str">
        <f>VLOOKUP($A1626,Location!$A:$J,7,FALSE)</f>
        <v>Paraguay</v>
      </c>
      <c r="K1626" s="21" t="str">
        <f>IFERROR(VLOOKUP(J1626,Setup_Team!$B:$C,2,FALSE), "TDB")</f>
        <v>PRY</v>
      </c>
      <c r="L1626" s="21" t="str">
        <f>VLOOKUP($A1626,Location!$A:$J,8,FALSE)</f>
        <v>Australie</v>
      </c>
      <c r="M1626" s="21" t="str">
        <f>IFERROR(VLOOKUP(L1626,Setup_Team!$B:$C,2,FALSE), "TDB")</f>
        <v>AUS</v>
      </c>
      <c r="N1626" s="21" t="str">
        <f>VLOOKUP($A1626,Location!$A:$J,9,FALSE)</f>
        <v>Inglewood, Los Angeles, California</v>
      </c>
      <c r="O1626" s="21" t="str">
        <f>VLOOKUP($A1626,Location!$A:$J,10,FALSE)</f>
        <v>SoFi Stadium</v>
      </c>
      <c r="P1626" s="27"/>
      <c r="Q1626" s="27"/>
      <c r="R1626" s="27" t="str">
        <f t="shared" si="151"/>
        <v>0-0</v>
      </c>
      <c r="S1626" s="21">
        <v>0</v>
      </c>
      <c r="T1626" s="20">
        <f>VLOOKUP($A1626,Database!$A:$Y,10,FALSE)</f>
        <v>74</v>
      </c>
      <c r="U1626" s="20">
        <f>VLOOKUP($A1626,Database!$A:$Y,11,FALSE)</f>
        <v>104</v>
      </c>
      <c r="V1626" s="20">
        <f>VLOOKUP($A1626,Database!$A:$Y,12,FALSE)</f>
        <v>131</v>
      </c>
      <c r="W1626" s="20" t="str">
        <f>VLOOKUP(A1626,Database!A:M,13,FALSE)</f>
        <v>Terminé</v>
      </c>
      <c r="X1626" s="20">
        <f>VLOOKUP($A1626,Database!$A:$Y,20,FALSE)</f>
        <v>0</v>
      </c>
      <c r="Y1626" s="20">
        <f>VLOOKUP($A1626,Database!$A:$Y,21,FALSE)</f>
        <v>0</v>
      </c>
      <c r="Z1626" s="20">
        <f t="shared" si="150"/>
        <v>1</v>
      </c>
      <c r="AA1626" s="20" t="str">
        <f t="shared" si="146"/>
        <v/>
      </c>
      <c r="AB1626" s="20">
        <f t="shared" ca="1" si="147"/>
        <v>104</v>
      </c>
      <c r="AC1626" s="20">
        <f t="shared" ca="1" si="148"/>
        <v>0</v>
      </c>
      <c r="AD1626" s="20" t="str">
        <f ca="1">IF(AC1626=0,"",IF(OR(ISBLANK(P1626),ISBLANK(Q1626)),"",IF(ISBLANK(VLOOKUP(A1626,Database!A:AA,22,FALSE)),"",VLOOKUP(A1626,Database!A:AA,22,FALSE))))</f>
        <v/>
      </c>
      <c r="AE1626" s="20" t="str">
        <f>IFERROR(
   IF(
     OR(ISBLANK(P1626),ISBLANK(Q1626)),
     "",
     IF(
       AND(AB1626&lt;&gt;"",OR(W1626="Terminé",W1626="En cours")),
       VLOOKUP(AD1626,Setup_ScoreExactBonus!A:D,4,FALSE),
       0
     )),
  0)</f>
        <v/>
      </c>
      <c r="AF1626" s="21">
        <f t="shared" si="149"/>
        <v>0</v>
      </c>
      <c r="AG1626" s="21">
        <f ca="1">SUMIFS(AF$2:AF1626,D$2:D1626,D1626)</f>
        <v>1531</v>
      </c>
    </row>
    <row r="1627" spans="1:33" hidden="1" x14ac:dyDescent="0.35">
      <c r="A1627" s="21">
        <f>IF(ISBLANK(B1627),"",COUNTIF(B$2:B1627,B1627))-1</f>
        <v>60</v>
      </c>
      <c r="B1627" s="27">
        <v>6</v>
      </c>
      <c r="C1627" s="10">
        <f>VLOOKUP($A1627+IF($A1627=0,1,0),Database!$A:$Y,7,FALSE)</f>
        <v>46199.166666666664</v>
      </c>
      <c r="D1627" s="21" t="str">
        <f>VLOOKUP(Pronostics!$B1627,Setup_MPP!$A:$G,3,FALSE)</f>
        <v>Julay</v>
      </c>
      <c r="E1627" s="21" t="str">
        <f>VLOOKUP(Pronostics!$B1627,Setup_MPP!$A:$G,2,FALSE)</f>
        <v>Julie BOUCHARD</v>
      </c>
      <c r="F1627" s="21" t="str">
        <f>VLOOKUP($B1627,Setup_MPP!$A:$E,4,FALSE)</f>
        <v>#A6F7B1</v>
      </c>
      <c r="G1627" s="21" t="str">
        <f>VLOOKUP($B1627,Setup_MPP!$A:$E,5,FALSE)</f>
        <v>#6EC179</v>
      </c>
      <c r="H1627" s="21" t="str">
        <f>IFERROR(IF(AND(A1627&gt;=1,A1627&lt;=104),VLOOKUP($A1627,Location!$A:$J,6,FALSE),IF(A1627=0,"Avant l'ouverture",IF(OR(A1627=105,A1627=106),"Bonus"))),"")</f>
        <v>Tour 3</v>
      </c>
      <c r="I1627" s="21" t="str">
        <f>IF(LEFT(H1627,4)="Tour",VLOOKUP(A1627,Database!$A:$C,3,FALSE),"")</f>
        <v>D</v>
      </c>
      <c r="J1627" s="21" t="str">
        <f>VLOOKUP($A1627,Location!$A:$J,7,FALSE)</f>
        <v>Paraguay</v>
      </c>
      <c r="K1627" s="21" t="str">
        <f>IFERROR(VLOOKUP(J1627,Setup_Team!$B:$C,2,FALSE), "TDB")</f>
        <v>PRY</v>
      </c>
      <c r="L1627" s="21" t="str">
        <f>VLOOKUP($A1627,Location!$A:$J,8,FALSE)</f>
        <v>Australie</v>
      </c>
      <c r="M1627" s="21" t="str">
        <f>IFERROR(VLOOKUP(L1627,Setup_Team!$B:$C,2,FALSE), "TDB")</f>
        <v>AUS</v>
      </c>
      <c r="N1627" s="21" t="str">
        <f>VLOOKUP($A1627,Location!$A:$J,9,FALSE)</f>
        <v>Inglewood, Los Angeles, California</v>
      </c>
      <c r="O1627" s="21" t="str">
        <f>VLOOKUP($A1627,Location!$A:$J,10,FALSE)</f>
        <v>SoFi Stadium</v>
      </c>
      <c r="P1627" s="27">
        <v>1</v>
      </c>
      <c r="Q1627" s="27">
        <v>2</v>
      </c>
      <c r="R1627" s="27" t="str">
        <f t="shared" si="151"/>
        <v>1-2</v>
      </c>
      <c r="S1627" s="21">
        <v>0</v>
      </c>
      <c r="T1627" s="20">
        <f>VLOOKUP($A1627,Database!$A:$Y,10,FALSE)</f>
        <v>74</v>
      </c>
      <c r="U1627" s="20">
        <f>VLOOKUP($A1627,Database!$A:$Y,11,FALSE)</f>
        <v>104</v>
      </c>
      <c r="V1627" s="20">
        <f>VLOOKUP($A1627,Database!$A:$Y,12,FALSE)</f>
        <v>131</v>
      </c>
      <c r="W1627" s="20" t="str">
        <f>VLOOKUP(A1627,Database!A:M,13,FALSE)</f>
        <v>Terminé</v>
      </c>
      <c r="X1627" s="20">
        <f>VLOOKUP($A1627,Database!$A:$Y,20,FALSE)</f>
        <v>0</v>
      </c>
      <c r="Y1627" s="20">
        <f>VLOOKUP($A1627,Database!$A:$Y,21,FALSE)</f>
        <v>0</v>
      </c>
      <c r="Z1627" s="20">
        <f t="shared" si="150"/>
        <v>0</v>
      </c>
      <c r="AA1627" s="20">
        <f t="shared" si="146"/>
        <v>0</v>
      </c>
      <c r="AB1627" s="20">
        <f t="shared" ca="1" si="147"/>
        <v>0</v>
      </c>
      <c r="AC1627" s="20">
        <f t="shared" ca="1" si="148"/>
        <v>0</v>
      </c>
      <c r="AD1627" s="20" t="str">
        <f ca="1">IF(AC1627=0,"",IF(OR(ISBLANK(P1627),ISBLANK(Q1627)),"",IF(ISBLANK(VLOOKUP(A1627,Database!A:AA,22,FALSE)),"",VLOOKUP(A1627,Database!A:AA,22,FALSE))))</f>
        <v/>
      </c>
      <c r="AE1627" s="20">
        <f ca="1">IFERROR(
   IF(
     OR(ISBLANK(P1627),ISBLANK(Q1627)),
     "",
     IF(
       AND(AB1627&lt;&gt;"",OR(W1627="Terminé",W1627="En cours")),
       VLOOKUP(AD1627,Setup_ScoreExactBonus!A:D,4,FALSE),
       0
     )),
  0)</f>
        <v>0</v>
      </c>
      <c r="AF1627" s="21">
        <f t="shared" ca="1" si="149"/>
        <v>0</v>
      </c>
      <c r="AG1627" s="21">
        <f ca="1">SUMIFS(AF$2:AF1627,D$2:D1627,D1627)</f>
        <v>2251</v>
      </c>
    </row>
    <row r="1628" spans="1:33" hidden="1" x14ac:dyDescent="0.35">
      <c r="A1628" s="21">
        <f>IF(ISBLANK(B1628),"",COUNTIF(B$2:B1628,B1628))-1</f>
        <v>60</v>
      </c>
      <c r="B1628" s="27">
        <v>7</v>
      </c>
      <c r="C1628" s="10">
        <f>VLOOKUP($A1628+IF($A1628=0,1,0),Database!$A:$Y,7,FALSE)</f>
        <v>46199.166666666664</v>
      </c>
      <c r="D1628" s="21" t="str">
        <f>VLOOKUP(Pronostics!$B1628,Setup_MPP!$A:$G,3,FALSE)</f>
        <v>__Vince__</v>
      </c>
      <c r="E1628" s="21" t="str">
        <f>VLOOKUP(Pronostics!$B1628,Setup_MPP!$A:$G,2,FALSE)</f>
        <v>Vincent FRAYSSE</v>
      </c>
      <c r="F1628" s="21" t="str">
        <f>VLOOKUP($B1628,Setup_MPP!$A:$E,4,FALSE)</f>
        <v>#B2EAE8</v>
      </c>
      <c r="G1628" s="21" t="str">
        <f>VLOOKUP($B1628,Setup_MPP!$A:$E,5,FALSE)</f>
        <v>#6CB4B1</v>
      </c>
      <c r="H1628" s="21" t="str">
        <f>IFERROR(IF(AND(A1628&gt;=1,A1628&lt;=104),VLOOKUP($A1628,Location!$A:$J,6,FALSE),IF(A1628=0,"Avant l'ouverture",IF(OR(A1628=105,A1628=106),"Bonus"))),"")</f>
        <v>Tour 3</v>
      </c>
      <c r="I1628" s="21" t="str">
        <f>IF(LEFT(H1628,4)="Tour",VLOOKUP(A1628,Database!$A:$C,3,FALSE),"")</f>
        <v>D</v>
      </c>
      <c r="J1628" s="21" t="str">
        <f>VLOOKUP($A1628,Location!$A:$J,7,FALSE)</f>
        <v>Paraguay</v>
      </c>
      <c r="K1628" s="21" t="str">
        <f>IFERROR(VLOOKUP(J1628,Setup_Team!$B:$C,2,FALSE), "TDB")</f>
        <v>PRY</v>
      </c>
      <c r="L1628" s="21" t="str">
        <f>VLOOKUP($A1628,Location!$A:$J,8,FALSE)</f>
        <v>Australie</v>
      </c>
      <c r="M1628" s="21" t="str">
        <f>IFERROR(VLOOKUP(L1628,Setup_Team!$B:$C,2,FALSE), "TDB")</f>
        <v>AUS</v>
      </c>
      <c r="N1628" s="21" t="str">
        <f>VLOOKUP($A1628,Location!$A:$J,9,FALSE)</f>
        <v>Inglewood, Los Angeles, California</v>
      </c>
      <c r="O1628" s="21" t="str">
        <f>VLOOKUP($A1628,Location!$A:$J,10,FALSE)</f>
        <v>SoFi Stadium</v>
      </c>
      <c r="P1628" s="27">
        <v>2</v>
      </c>
      <c r="Q1628" s="27">
        <v>1</v>
      </c>
      <c r="R1628" s="27" t="str">
        <f t="shared" si="151"/>
        <v>2-1</v>
      </c>
      <c r="S1628" s="21">
        <v>0</v>
      </c>
      <c r="T1628" s="20">
        <f>VLOOKUP($A1628,Database!$A:$Y,10,FALSE)</f>
        <v>74</v>
      </c>
      <c r="U1628" s="20">
        <f>VLOOKUP($A1628,Database!$A:$Y,11,FALSE)</f>
        <v>104</v>
      </c>
      <c r="V1628" s="20">
        <f>VLOOKUP($A1628,Database!$A:$Y,12,FALSE)</f>
        <v>131</v>
      </c>
      <c r="W1628" s="20" t="str">
        <f>VLOOKUP(A1628,Database!A:M,13,FALSE)</f>
        <v>Terminé</v>
      </c>
      <c r="X1628" s="20">
        <f>VLOOKUP($A1628,Database!$A:$Y,20,FALSE)</f>
        <v>0</v>
      </c>
      <c r="Y1628" s="20">
        <f>VLOOKUP($A1628,Database!$A:$Y,21,FALSE)</f>
        <v>0</v>
      </c>
      <c r="Z1628" s="20">
        <f t="shared" si="150"/>
        <v>0</v>
      </c>
      <c r="AA1628" s="20">
        <f t="shared" si="146"/>
        <v>0</v>
      </c>
      <c r="AB1628" s="20">
        <f t="shared" ca="1" si="147"/>
        <v>0</v>
      </c>
      <c r="AC1628" s="20">
        <f t="shared" ca="1" si="148"/>
        <v>0</v>
      </c>
      <c r="AD1628" s="20" t="str">
        <f ca="1">IF(AC1628=0,"",IF(OR(ISBLANK(P1628),ISBLANK(Q1628)),"",IF(ISBLANK(VLOOKUP(A1628,Database!A:AA,22,FALSE)),"",VLOOKUP(A1628,Database!A:AA,22,FALSE))))</f>
        <v/>
      </c>
      <c r="AE1628" s="20">
        <f ca="1">IFERROR(
   IF(
     OR(ISBLANK(P1628),ISBLANK(Q1628)),
     "",
     IF(
       AND(AB1628&lt;&gt;"",OR(W1628="Terminé",W1628="En cours")),
       VLOOKUP(AD1628,Setup_ScoreExactBonus!A:D,4,FALSE),
       0
     )),
  0)</f>
        <v>0</v>
      </c>
      <c r="AF1628" s="21">
        <f t="shared" ca="1" si="149"/>
        <v>0</v>
      </c>
      <c r="AG1628" s="21">
        <f ca="1">SUMIFS(AF$2:AF1628,D$2:D1628,D1628)</f>
        <v>1366</v>
      </c>
    </row>
    <row r="1629" spans="1:33" hidden="1" x14ac:dyDescent="0.35">
      <c r="A1629" s="21">
        <f>IF(ISBLANK(B1629),"",COUNTIF(B$2:B1629,B1629))-1</f>
        <v>60</v>
      </c>
      <c r="B1629" s="27">
        <v>8</v>
      </c>
      <c r="C1629" s="10">
        <f>VLOOKUP($A1629+IF($A1629=0,1,0),Database!$A:$Y,7,FALSE)</f>
        <v>46199.166666666664</v>
      </c>
      <c r="D1629" s="21" t="str">
        <f>VLOOKUP(Pronostics!$B1629,Setup_MPP!$A:$G,3,FALSE)</f>
        <v>Louuiiis</v>
      </c>
      <c r="E1629" s="21" t="str">
        <f>VLOOKUP(Pronostics!$B1629,Setup_MPP!$A:$G,2,FALSE)</f>
        <v>Louis HARLE</v>
      </c>
      <c r="F1629" s="21" t="str">
        <f>VLOOKUP($B1629,Setup_MPP!$A:$E,4,FALSE)</f>
        <v>#EEF7B1</v>
      </c>
      <c r="G1629" s="21" t="str">
        <f>VLOOKUP($B1629,Setup_MPP!$A:$E,5,FALSE)</f>
        <v>#C1CB7D</v>
      </c>
      <c r="H1629" s="21" t="str">
        <f>IFERROR(IF(AND(A1629&gt;=1,A1629&lt;=104),VLOOKUP($A1629,Location!$A:$J,6,FALSE),IF(A1629=0,"Avant l'ouverture",IF(OR(A1629=105,A1629=106),"Bonus"))),"")</f>
        <v>Tour 3</v>
      </c>
      <c r="I1629" s="21" t="str">
        <f>IF(LEFT(H1629,4)="Tour",VLOOKUP(A1629,Database!$A:$C,3,FALSE),"")</f>
        <v>D</v>
      </c>
      <c r="J1629" s="21" t="str">
        <f>VLOOKUP($A1629,Location!$A:$J,7,FALSE)</f>
        <v>Paraguay</v>
      </c>
      <c r="K1629" s="21" t="str">
        <f>IFERROR(VLOOKUP(J1629,Setup_Team!$B:$C,2,FALSE), "TDB")</f>
        <v>PRY</v>
      </c>
      <c r="L1629" s="21" t="str">
        <f>VLOOKUP($A1629,Location!$A:$J,8,FALSE)</f>
        <v>Australie</v>
      </c>
      <c r="M1629" s="21" t="str">
        <f>IFERROR(VLOOKUP(L1629,Setup_Team!$B:$C,2,FALSE), "TDB")</f>
        <v>AUS</v>
      </c>
      <c r="N1629" s="21" t="str">
        <f>VLOOKUP($A1629,Location!$A:$J,9,FALSE)</f>
        <v>Inglewood, Los Angeles, California</v>
      </c>
      <c r="O1629" s="21" t="str">
        <f>VLOOKUP($A1629,Location!$A:$J,10,FALSE)</f>
        <v>SoFi Stadium</v>
      </c>
      <c r="P1629" s="27">
        <v>1</v>
      </c>
      <c r="Q1629" s="27">
        <v>1</v>
      </c>
      <c r="R1629" s="27" t="str">
        <f t="shared" si="151"/>
        <v>1-1</v>
      </c>
      <c r="S1629" s="21">
        <v>0</v>
      </c>
      <c r="T1629" s="20">
        <f>VLOOKUP($A1629,Database!$A:$Y,10,FALSE)</f>
        <v>74</v>
      </c>
      <c r="U1629" s="20">
        <f>VLOOKUP($A1629,Database!$A:$Y,11,FALSE)</f>
        <v>104</v>
      </c>
      <c r="V1629" s="20">
        <f>VLOOKUP($A1629,Database!$A:$Y,12,FALSE)</f>
        <v>131</v>
      </c>
      <c r="W1629" s="20" t="str">
        <f>VLOOKUP(A1629,Database!A:M,13,FALSE)</f>
        <v>Terminé</v>
      </c>
      <c r="X1629" s="20">
        <f>VLOOKUP($A1629,Database!$A:$Y,20,FALSE)</f>
        <v>0</v>
      </c>
      <c r="Y1629" s="20">
        <f>VLOOKUP($A1629,Database!$A:$Y,21,FALSE)</f>
        <v>0</v>
      </c>
      <c r="Z1629" s="20">
        <f t="shared" si="150"/>
        <v>0</v>
      </c>
      <c r="AA1629" s="20">
        <f t="shared" ref="AA1629:AA1692" si="152">IF(OR(ISBLANK(P1629),ISBLANK(Q1629)),"",IF(OR(AND(P1629&gt;Q1629,X1629&gt;Y1629),AND(P1629=Q1629,X1629=Y1629),AND(P1629&lt;Q1629,X1629&lt;Y1629)),1,0))</f>
        <v>1</v>
      </c>
      <c r="AB1629" s="20">
        <f t="shared" ref="AB1629:AB1692" ca="1" si="153">IF(C1629&lt;NOW(),IF(AND(P1629&gt;Q1629,X1629&gt;Y1629),T1629,IF(AND(P1629=Q1629,X1629=Y1629),U1629,IF(AND(P1629&lt;Q1629,X1629&lt;Y1629),V1629,0))),"")</f>
        <v>104</v>
      </c>
      <c r="AC1629" s="20">
        <f t="shared" ref="AC1629:AC1692" ca="1" si="154">IF(AND(P1629=X1629,Q1629=Y1629,NOT(ISBLANK(P1629)),NOT(ISBLANK(Q1629)),NOT(ISBLANK(X1629)),NOT(ISBLANK(AB1629))),1,0)</f>
        <v>0</v>
      </c>
      <c r="AD1629" s="20" t="str">
        <f ca="1">IF(AC1629=0,"",IF(OR(ISBLANK(P1629),ISBLANK(Q1629)),"",IF(ISBLANK(VLOOKUP(A1629,Database!A:AA,22,FALSE)),"",VLOOKUP(A1629,Database!A:AA,22,FALSE))))</f>
        <v/>
      </c>
      <c r="AE1629" s="20">
        <f ca="1">IFERROR(
   IF(
     OR(ISBLANK(P1629),ISBLANK(Q1629)),
     "",
     IF(
       AND(AB1629&lt;&gt;"",OR(W1629="Terminé",W1629="En cours")),
       VLOOKUP(AD1629,Setup_ScoreExactBonus!A:D,4,FALSE),
       0
     )),
  0)</f>
        <v>0</v>
      </c>
      <c r="AF1629" s="21">
        <f t="shared" ref="AF1629:AF1692" ca="1" si="155">IFERROR(IF(OR(ISBLANK(P1629),ISBLANK(Q1629)),0,IF(AB1629&lt;&gt;"", AB1629 + IF(AC1629=1,AE1629, 0), "") * (S1629+1)),"")</f>
        <v>104</v>
      </c>
      <c r="AG1629" s="21">
        <f ca="1">SUMIFS(AF$2:AF1629,D$2:D1629,D1629)</f>
        <v>2132</v>
      </c>
    </row>
    <row r="1630" spans="1:33" x14ac:dyDescent="0.35">
      <c r="A1630" s="21">
        <f>IF(ISBLANK(B1630),"",COUNTIF(B$2:B1630,B1630))-1</f>
        <v>60</v>
      </c>
      <c r="B1630" s="27">
        <v>9</v>
      </c>
      <c r="C1630" s="10">
        <f>VLOOKUP($A1630+IF($A1630=0,1,0),Database!$A:$Y,7,FALSE)</f>
        <v>46199.166666666664</v>
      </c>
      <c r="D1630" s="21" t="str">
        <f>VLOOKUP(Pronostics!$B1630,Setup_MPP!$A:$G,3,FALSE)</f>
        <v>Aurelien_dpq</v>
      </c>
      <c r="E1630" s="21" t="str">
        <f>VLOOKUP(Pronostics!$B1630,Setup_MPP!$A:$G,2,FALSE)</f>
        <v>Aurélien DE POULPIQUET</v>
      </c>
      <c r="F1630" s="21" t="str">
        <f>VLOOKUP($B1630,Setup_MPP!$A:$E,4,FALSE)</f>
        <v>#F4EA9D</v>
      </c>
      <c r="G1630" s="21" t="str">
        <f>VLOOKUP($B1630,Setup_MPP!$A:$E,5,FALSE)</f>
        <v>#D2C458</v>
      </c>
      <c r="H1630" s="21" t="str">
        <f>IFERROR(IF(AND(A1630&gt;=1,A1630&lt;=104),VLOOKUP($A1630,Location!$A:$J,6,FALSE),IF(A1630=0,"Avant l'ouverture",IF(OR(A1630=105,A1630=106),"Bonus"))),"")</f>
        <v>Tour 3</v>
      </c>
      <c r="I1630" s="21" t="str">
        <f>IF(LEFT(H1630,4)="Tour",VLOOKUP(A1630,Database!$A:$C,3,FALSE),"")</f>
        <v>D</v>
      </c>
      <c r="J1630" s="21" t="str">
        <f>VLOOKUP($A1630,Location!$A:$J,7,FALSE)</f>
        <v>Paraguay</v>
      </c>
      <c r="K1630" s="21" t="str">
        <f>IFERROR(VLOOKUP(J1630,Setup_Team!$B:$C,2,FALSE), "TDB")</f>
        <v>PRY</v>
      </c>
      <c r="L1630" s="21" t="str">
        <f>VLOOKUP($A1630,Location!$A:$J,8,FALSE)</f>
        <v>Australie</v>
      </c>
      <c r="M1630" s="21" t="str">
        <f>IFERROR(VLOOKUP(L1630,Setup_Team!$B:$C,2,FALSE), "TDB")</f>
        <v>AUS</v>
      </c>
      <c r="N1630" s="21" t="str">
        <f>VLOOKUP($A1630,Location!$A:$J,9,FALSE)</f>
        <v>Inglewood, Los Angeles, California</v>
      </c>
      <c r="O1630" s="21" t="str">
        <f>VLOOKUP($A1630,Location!$A:$J,10,FALSE)</f>
        <v>SoFi Stadium</v>
      </c>
      <c r="P1630" s="27">
        <v>1</v>
      </c>
      <c r="Q1630" s="27">
        <v>0</v>
      </c>
      <c r="R1630" s="27" t="str">
        <f t="shared" si="151"/>
        <v>1-0</v>
      </c>
      <c r="S1630" s="21">
        <v>0</v>
      </c>
      <c r="T1630" s="20">
        <f>VLOOKUP($A1630,Database!$A:$Y,10,FALSE)</f>
        <v>74</v>
      </c>
      <c r="U1630" s="20">
        <f>VLOOKUP($A1630,Database!$A:$Y,11,FALSE)</f>
        <v>104</v>
      </c>
      <c r="V1630" s="20">
        <f>VLOOKUP($A1630,Database!$A:$Y,12,FALSE)</f>
        <v>131</v>
      </c>
      <c r="W1630" s="20" t="str">
        <f>VLOOKUP(A1630,Database!A:M,13,FALSE)</f>
        <v>Terminé</v>
      </c>
      <c r="X1630" s="20">
        <f>VLOOKUP($A1630,Database!$A:$Y,20,FALSE)</f>
        <v>0</v>
      </c>
      <c r="Y1630" s="20">
        <f>VLOOKUP($A1630,Database!$A:$Y,21,FALSE)</f>
        <v>0</v>
      </c>
      <c r="Z1630" s="20">
        <f t="shared" si="150"/>
        <v>0</v>
      </c>
      <c r="AA1630" s="20">
        <f t="shared" si="152"/>
        <v>0</v>
      </c>
      <c r="AB1630" s="20">
        <f t="shared" ca="1" si="153"/>
        <v>0</v>
      </c>
      <c r="AC1630" s="20">
        <f t="shared" ca="1" si="154"/>
        <v>0</v>
      </c>
      <c r="AD1630" s="20" t="str">
        <f ca="1">IF(AC1630=0,"",IF(OR(ISBLANK(P1630),ISBLANK(Q1630)),"",IF(ISBLANK(VLOOKUP(A1630,Database!A:AA,22,FALSE)),"",VLOOKUP(A1630,Database!A:AA,22,FALSE))))</f>
        <v/>
      </c>
      <c r="AE1630" s="20">
        <f ca="1">IFERROR(
   IF(
     OR(ISBLANK(P1630),ISBLANK(Q1630)),
     "",
     IF(
       AND(AB1630&lt;&gt;"",OR(W1630="Terminé",W1630="En cours")),
       VLOOKUP(AD1630,Setup_ScoreExactBonus!A:D,4,FALSE),
       0
     )),
  0)</f>
        <v>0</v>
      </c>
      <c r="AF1630" s="21">
        <f t="shared" ca="1" si="155"/>
        <v>0</v>
      </c>
      <c r="AG1630" s="21">
        <f ca="1">SUMIFS(AF$2:AF1630,D$2:D1630,D1630)</f>
        <v>2216</v>
      </c>
    </row>
    <row r="1631" spans="1:33" hidden="1" x14ac:dyDescent="0.35">
      <c r="A1631" s="21">
        <f>IF(ISBLANK(B1631),"",COUNTIF(B$2:B1631,B1631))-1</f>
        <v>60</v>
      </c>
      <c r="B1631" s="27">
        <v>10</v>
      </c>
      <c r="C1631" s="10">
        <f>VLOOKUP($A1631+IF($A1631=0,1,0),Database!$A:$Y,7,FALSE)</f>
        <v>46199.166666666664</v>
      </c>
      <c r="D1631" s="21" t="str">
        <f>VLOOKUP(Pronostics!$B1631,Setup_MPP!$A:$G,3,FALSE)</f>
        <v>RandomPaul</v>
      </c>
      <c r="E1631" s="21" t="str">
        <f>VLOOKUP(Pronostics!$B1631,Setup_MPP!$A:$G,2,FALSE)</f>
        <v>Paul MONTESINOS</v>
      </c>
      <c r="F1631" s="21" t="str">
        <f>VLOOKUP($B1631,Setup_MPP!$A:$E,4,FALSE)</f>
        <v>#C4B0FF</v>
      </c>
      <c r="G1631" s="21" t="str">
        <f>VLOOKUP($B1631,Setup_MPP!$A:$E,5,FALSE)</f>
        <v>#7F66C8</v>
      </c>
      <c r="H1631" s="21" t="str">
        <f>IFERROR(IF(AND(A1631&gt;=1,A1631&lt;=104),VLOOKUP($A1631,Location!$A:$J,6,FALSE),IF(A1631=0,"Avant l'ouverture",IF(OR(A1631=105,A1631=106),"Bonus"))),"")</f>
        <v>Tour 3</v>
      </c>
      <c r="I1631" s="21" t="str">
        <f>IF(LEFT(H1631,4)="Tour",VLOOKUP(A1631,Database!$A:$C,3,FALSE),"")</f>
        <v>D</v>
      </c>
      <c r="J1631" s="21" t="str">
        <f>VLOOKUP($A1631,Location!$A:$J,7,FALSE)</f>
        <v>Paraguay</v>
      </c>
      <c r="K1631" s="21" t="str">
        <f>IFERROR(VLOOKUP(J1631,Setup_Team!$B:$C,2,FALSE), "TDB")</f>
        <v>PRY</v>
      </c>
      <c r="L1631" s="21" t="str">
        <f>VLOOKUP($A1631,Location!$A:$J,8,FALSE)</f>
        <v>Australie</v>
      </c>
      <c r="M1631" s="21" t="str">
        <f>IFERROR(VLOOKUP(L1631,Setup_Team!$B:$C,2,FALSE), "TDB")</f>
        <v>AUS</v>
      </c>
      <c r="N1631" s="21" t="str">
        <f>VLOOKUP($A1631,Location!$A:$J,9,FALSE)</f>
        <v>Inglewood, Los Angeles, California</v>
      </c>
      <c r="O1631" s="21" t="str">
        <f>VLOOKUP($A1631,Location!$A:$J,10,FALSE)</f>
        <v>SoFi Stadium</v>
      </c>
      <c r="P1631" s="27">
        <v>1</v>
      </c>
      <c r="Q1631" s="27">
        <v>2</v>
      </c>
      <c r="R1631" s="27" t="str">
        <f t="shared" si="151"/>
        <v>1-2</v>
      </c>
      <c r="S1631" s="21">
        <v>0</v>
      </c>
      <c r="T1631" s="20">
        <f>VLOOKUP($A1631,Database!$A:$Y,10,FALSE)</f>
        <v>74</v>
      </c>
      <c r="U1631" s="20">
        <f>VLOOKUP($A1631,Database!$A:$Y,11,FALSE)</f>
        <v>104</v>
      </c>
      <c r="V1631" s="20">
        <f>VLOOKUP($A1631,Database!$A:$Y,12,FALSE)</f>
        <v>131</v>
      </c>
      <c r="W1631" s="20" t="str">
        <f>VLOOKUP(A1631,Database!A:M,13,FALSE)</f>
        <v>Terminé</v>
      </c>
      <c r="X1631" s="20">
        <f>VLOOKUP($A1631,Database!$A:$Y,20,FALSE)</f>
        <v>0</v>
      </c>
      <c r="Y1631" s="20">
        <f>VLOOKUP($A1631,Database!$A:$Y,21,FALSE)</f>
        <v>0</v>
      </c>
      <c r="Z1631" s="20">
        <f t="shared" si="150"/>
        <v>0</v>
      </c>
      <c r="AA1631" s="20">
        <f t="shared" si="152"/>
        <v>0</v>
      </c>
      <c r="AB1631" s="20">
        <f t="shared" ca="1" si="153"/>
        <v>0</v>
      </c>
      <c r="AC1631" s="20">
        <f t="shared" ca="1" si="154"/>
        <v>0</v>
      </c>
      <c r="AD1631" s="20" t="str">
        <f ca="1">IF(AC1631=0,"",IF(OR(ISBLANK(P1631),ISBLANK(Q1631)),"",IF(ISBLANK(VLOOKUP(A1631,Database!A:AA,22,FALSE)),"",VLOOKUP(A1631,Database!A:AA,22,FALSE))))</f>
        <v/>
      </c>
      <c r="AE1631" s="20">
        <f ca="1">IFERROR(
   IF(
     OR(ISBLANK(P1631),ISBLANK(Q1631)),
     "",
     IF(
       AND(AB1631&lt;&gt;"",OR(W1631="Terminé",W1631="En cours")),
       VLOOKUP(AD1631,Setup_ScoreExactBonus!A:D,4,FALSE),
       0
     )),
  0)</f>
        <v>0</v>
      </c>
      <c r="AF1631" s="21">
        <f t="shared" ca="1" si="155"/>
        <v>0</v>
      </c>
      <c r="AG1631" s="21">
        <f ca="1">SUMIFS(AF$2:AF1631,D$2:D1631,D1631)</f>
        <v>1928</v>
      </c>
    </row>
    <row r="1632" spans="1:33" hidden="1" x14ac:dyDescent="0.35">
      <c r="A1632" s="21">
        <f>IF(ISBLANK(B1632),"",COUNTIF(B$2:B1632,B1632))-1</f>
        <v>60</v>
      </c>
      <c r="B1632" s="27">
        <v>11</v>
      </c>
      <c r="C1632" s="10">
        <f>VLOOKUP($A1632+IF($A1632=0,1,0),Database!$A:$Y,7,FALSE)</f>
        <v>46199.166666666664</v>
      </c>
      <c r="D1632" s="21" t="str">
        <f>VLOOKUP(Pronostics!$B1632,Setup_MPP!$A:$G,3,FALSE)</f>
        <v>Kinsley91</v>
      </c>
      <c r="E1632" s="21" t="str">
        <f>VLOOKUP(Pronostics!$B1632,Setup_MPP!$A:$G,2,FALSE)</f>
        <v>Kinsley ROQUE</v>
      </c>
      <c r="F1632" s="21" t="str">
        <f>VLOOKUP($B1632,Setup_MPP!$A:$E,4,FALSE)</f>
        <v>#CBEBBA</v>
      </c>
      <c r="G1632" s="21" t="str">
        <f>VLOOKUP($B1632,Setup_MPP!$A:$E,5,FALSE)</f>
        <v>#70BC6E</v>
      </c>
      <c r="H1632" s="21" t="str">
        <f>IFERROR(IF(AND(A1632&gt;=1,A1632&lt;=104),VLOOKUP($A1632,Location!$A:$J,6,FALSE),IF(A1632=0,"Avant l'ouverture",IF(OR(A1632=105,A1632=106),"Bonus"))),"")</f>
        <v>Tour 3</v>
      </c>
      <c r="I1632" s="21" t="str">
        <f>IF(LEFT(H1632,4)="Tour",VLOOKUP(A1632,Database!$A:$C,3,FALSE),"")</f>
        <v>D</v>
      </c>
      <c r="J1632" s="21" t="str">
        <f>VLOOKUP($A1632,Location!$A:$J,7,FALSE)</f>
        <v>Paraguay</v>
      </c>
      <c r="K1632" s="21" t="str">
        <f>IFERROR(VLOOKUP(J1632,Setup_Team!$B:$C,2,FALSE), "TDB")</f>
        <v>PRY</v>
      </c>
      <c r="L1632" s="21" t="str">
        <f>VLOOKUP($A1632,Location!$A:$J,8,FALSE)</f>
        <v>Australie</v>
      </c>
      <c r="M1632" s="21" t="str">
        <f>IFERROR(VLOOKUP(L1632,Setup_Team!$B:$C,2,FALSE), "TDB")</f>
        <v>AUS</v>
      </c>
      <c r="N1632" s="21" t="str">
        <f>VLOOKUP($A1632,Location!$A:$J,9,FALSE)</f>
        <v>Inglewood, Los Angeles, California</v>
      </c>
      <c r="O1632" s="21" t="str">
        <f>VLOOKUP($A1632,Location!$A:$J,10,FALSE)</f>
        <v>SoFi Stadium</v>
      </c>
      <c r="P1632" s="27">
        <v>1</v>
      </c>
      <c r="Q1632" s="27">
        <v>0</v>
      </c>
      <c r="R1632" s="27" t="str">
        <f t="shared" si="151"/>
        <v>1-0</v>
      </c>
      <c r="S1632" s="21">
        <v>0</v>
      </c>
      <c r="T1632" s="20">
        <f>VLOOKUP($A1632,Database!$A:$Y,10,FALSE)</f>
        <v>74</v>
      </c>
      <c r="U1632" s="20">
        <f>VLOOKUP($A1632,Database!$A:$Y,11,FALSE)</f>
        <v>104</v>
      </c>
      <c r="V1632" s="20">
        <f>VLOOKUP($A1632,Database!$A:$Y,12,FALSE)</f>
        <v>131</v>
      </c>
      <c r="W1632" s="20" t="str">
        <f>VLOOKUP(A1632,Database!A:M,13,FALSE)</f>
        <v>Terminé</v>
      </c>
      <c r="X1632" s="20">
        <f>VLOOKUP($A1632,Database!$A:$Y,20,FALSE)</f>
        <v>0</v>
      </c>
      <c r="Y1632" s="20">
        <f>VLOOKUP($A1632,Database!$A:$Y,21,FALSE)</f>
        <v>0</v>
      </c>
      <c r="Z1632" s="20">
        <f t="shared" si="150"/>
        <v>0</v>
      </c>
      <c r="AA1632" s="20">
        <f t="shared" si="152"/>
        <v>0</v>
      </c>
      <c r="AB1632" s="20">
        <f t="shared" ca="1" si="153"/>
        <v>0</v>
      </c>
      <c r="AC1632" s="20">
        <f t="shared" ca="1" si="154"/>
        <v>0</v>
      </c>
      <c r="AD1632" s="20" t="str">
        <f ca="1">IF(AC1632=0,"",IF(OR(ISBLANK(P1632),ISBLANK(Q1632)),"",IF(ISBLANK(VLOOKUP(A1632,Database!A:AA,22,FALSE)),"",VLOOKUP(A1632,Database!A:AA,22,FALSE))))</f>
        <v/>
      </c>
      <c r="AE1632" s="20">
        <f ca="1">IFERROR(
   IF(
     OR(ISBLANK(P1632),ISBLANK(Q1632)),
     "",
     IF(
       AND(AB1632&lt;&gt;"",OR(W1632="Terminé",W1632="En cours")),
       VLOOKUP(AD1632,Setup_ScoreExactBonus!A:D,4,FALSE),
       0
     )),
  0)</f>
        <v>0</v>
      </c>
      <c r="AF1632" s="21">
        <f t="shared" ca="1" si="155"/>
        <v>0</v>
      </c>
      <c r="AG1632" s="21">
        <f ca="1">SUMIFS(AF$2:AF1632,D$2:D1632,D1632)</f>
        <v>2388</v>
      </c>
    </row>
    <row r="1633" spans="1:33" hidden="1" x14ac:dyDescent="0.35">
      <c r="A1633" s="21">
        <f>IF(ISBLANK(B1633),"",COUNTIF(B$2:B1633,B1633))-1</f>
        <v>60</v>
      </c>
      <c r="B1633" s="27">
        <v>12</v>
      </c>
      <c r="C1633" s="10">
        <f>VLOOKUP($A1633+IF($A1633=0,1,0),Database!$A:$Y,7,FALSE)</f>
        <v>46199.166666666664</v>
      </c>
      <c r="D1633" s="21" t="str">
        <f>VLOOKUP(Pronostics!$B1633,Setup_MPP!$A:$G,3,FALSE)</f>
        <v>Jaouad1</v>
      </c>
      <c r="E1633" s="21" t="str">
        <f>VLOOKUP(Pronostics!$B1633,Setup_MPP!$A:$G,2,FALSE)</f>
        <v>Jaouad SETTI</v>
      </c>
      <c r="F1633" s="21" t="str">
        <f>VLOOKUP($B1633,Setup_MPP!$A:$E,4,FALSE)</f>
        <v>#C2D4FF</v>
      </c>
      <c r="G1633" s="21" t="str">
        <f>VLOOKUP($B1633,Setup_MPP!$A:$E,5,FALSE)</f>
        <v>#6586D5</v>
      </c>
      <c r="H1633" s="21" t="str">
        <f>IFERROR(IF(AND(A1633&gt;=1,A1633&lt;=104),VLOOKUP($A1633,Location!$A:$J,6,FALSE),IF(A1633=0,"Avant l'ouverture",IF(OR(A1633=105,A1633=106),"Bonus"))),"")</f>
        <v>Tour 3</v>
      </c>
      <c r="I1633" s="21" t="str">
        <f>IF(LEFT(H1633,4)="Tour",VLOOKUP(A1633,Database!$A:$C,3,FALSE),"")</f>
        <v>D</v>
      </c>
      <c r="J1633" s="21" t="str">
        <f>VLOOKUP($A1633,Location!$A:$J,7,FALSE)</f>
        <v>Paraguay</v>
      </c>
      <c r="K1633" s="21" t="str">
        <f>IFERROR(VLOOKUP(J1633,Setup_Team!$B:$C,2,FALSE), "TDB")</f>
        <v>PRY</v>
      </c>
      <c r="L1633" s="21" t="str">
        <f>VLOOKUP($A1633,Location!$A:$J,8,FALSE)</f>
        <v>Australie</v>
      </c>
      <c r="M1633" s="21" t="str">
        <f>IFERROR(VLOOKUP(L1633,Setup_Team!$B:$C,2,FALSE), "TDB")</f>
        <v>AUS</v>
      </c>
      <c r="N1633" s="21" t="str">
        <f>VLOOKUP($A1633,Location!$A:$J,9,FALSE)</f>
        <v>Inglewood, Los Angeles, California</v>
      </c>
      <c r="O1633" s="21" t="str">
        <f>VLOOKUP($A1633,Location!$A:$J,10,FALSE)</f>
        <v>SoFi Stadium</v>
      </c>
      <c r="P1633" s="27">
        <v>2</v>
      </c>
      <c r="Q1633" s="27">
        <v>1</v>
      </c>
      <c r="R1633" s="27" t="str">
        <f t="shared" si="151"/>
        <v>2-1</v>
      </c>
      <c r="S1633" s="21">
        <v>0</v>
      </c>
      <c r="T1633" s="20">
        <f>VLOOKUP($A1633,Database!$A:$Y,10,FALSE)</f>
        <v>74</v>
      </c>
      <c r="U1633" s="20">
        <f>VLOOKUP($A1633,Database!$A:$Y,11,FALSE)</f>
        <v>104</v>
      </c>
      <c r="V1633" s="20">
        <f>VLOOKUP($A1633,Database!$A:$Y,12,FALSE)</f>
        <v>131</v>
      </c>
      <c r="W1633" s="20" t="str">
        <f>VLOOKUP(A1633,Database!A:M,13,FALSE)</f>
        <v>Terminé</v>
      </c>
      <c r="X1633" s="20">
        <f>VLOOKUP($A1633,Database!$A:$Y,20,FALSE)</f>
        <v>0</v>
      </c>
      <c r="Y1633" s="20">
        <f>VLOOKUP($A1633,Database!$A:$Y,21,FALSE)</f>
        <v>0</v>
      </c>
      <c r="Z1633" s="20">
        <f t="shared" si="150"/>
        <v>0</v>
      </c>
      <c r="AA1633" s="20">
        <f t="shared" si="152"/>
        <v>0</v>
      </c>
      <c r="AB1633" s="20">
        <f t="shared" ca="1" si="153"/>
        <v>0</v>
      </c>
      <c r="AC1633" s="20">
        <f t="shared" ca="1" si="154"/>
        <v>0</v>
      </c>
      <c r="AD1633" s="20" t="str">
        <f ca="1">IF(AC1633=0,"",IF(OR(ISBLANK(P1633),ISBLANK(Q1633)),"",IF(ISBLANK(VLOOKUP(A1633,Database!A:AA,22,FALSE)),"",VLOOKUP(A1633,Database!A:AA,22,FALSE))))</f>
        <v/>
      </c>
      <c r="AE1633" s="20">
        <f ca="1">IFERROR(
   IF(
     OR(ISBLANK(P1633),ISBLANK(Q1633)),
     "",
     IF(
       AND(AB1633&lt;&gt;"",OR(W1633="Terminé",W1633="En cours")),
       VLOOKUP(AD1633,Setup_ScoreExactBonus!A:D,4,FALSE),
       0
     )),
  0)</f>
        <v>0</v>
      </c>
      <c r="AF1633" s="21">
        <f t="shared" ca="1" si="155"/>
        <v>0</v>
      </c>
      <c r="AG1633" s="21">
        <f ca="1">SUMIFS(AF$2:AF1633,D$2:D1633,D1633)</f>
        <v>2276</v>
      </c>
    </row>
    <row r="1634" spans="1:33" hidden="1" x14ac:dyDescent="0.35">
      <c r="A1634" s="21">
        <f>IF(ISBLANK(B1634),"",COUNTIF(B$2:B1634,B1634))-1</f>
        <v>60</v>
      </c>
      <c r="B1634" s="27">
        <v>13</v>
      </c>
      <c r="C1634" s="10">
        <f>VLOOKUP($A1634+IF($A1634=0,1,0),Database!$A:$Y,7,FALSE)</f>
        <v>46199.166666666664</v>
      </c>
      <c r="D1634" s="21" t="str">
        <f>VLOOKUP(Pronostics!$B1634,Setup_MPP!$A:$G,3,FALSE)</f>
        <v>Julien_I</v>
      </c>
      <c r="E1634" s="21" t="str">
        <f>VLOOKUP(Pronostics!$B1634,Setup_MPP!$A:$G,2,FALSE)</f>
        <v>Julien INGE</v>
      </c>
      <c r="F1634" s="21" t="str">
        <f>VLOOKUP($B1634,Setup_MPP!$A:$E,4,FALSE)</f>
        <v>#C1E0EF</v>
      </c>
      <c r="G1634" s="21" t="str">
        <f>VLOOKUP($B1634,Setup_MPP!$A:$E,5,FALSE)</f>
        <v>#4F91B2</v>
      </c>
      <c r="H1634" s="21" t="str">
        <f>IFERROR(IF(AND(A1634&gt;=1,A1634&lt;=104),VLOOKUP($A1634,Location!$A:$J,6,FALSE),IF(A1634=0,"Avant l'ouverture",IF(OR(A1634=105,A1634=106),"Bonus"))),"")</f>
        <v>Tour 3</v>
      </c>
      <c r="I1634" s="21" t="str">
        <f>IF(LEFT(H1634,4)="Tour",VLOOKUP(A1634,Database!$A:$C,3,FALSE),"")</f>
        <v>D</v>
      </c>
      <c r="J1634" s="21" t="str">
        <f>VLOOKUP($A1634,Location!$A:$J,7,FALSE)</f>
        <v>Paraguay</v>
      </c>
      <c r="K1634" s="21" t="str">
        <f>IFERROR(VLOOKUP(J1634,Setup_Team!$B:$C,2,FALSE), "TDB")</f>
        <v>PRY</v>
      </c>
      <c r="L1634" s="21" t="str">
        <f>VLOOKUP($A1634,Location!$A:$J,8,FALSE)</f>
        <v>Australie</v>
      </c>
      <c r="M1634" s="21" t="str">
        <f>IFERROR(VLOOKUP(L1634,Setup_Team!$B:$C,2,FALSE), "TDB")</f>
        <v>AUS</v>
      </c>
      <c r="N1634" s="21" t="str">
        <f>VLOOKUP($A1634,Location!$A:$J,9,FALSE)</f>
        <v>Inglewood, Los Angeles, California</v>
      </c>
      <c r="O1634" s="21" t="str">
        <f>VLOOKUP($A1634,Location!$A:$J,10,FALSE)</f>
        <v>SoFi Stadium</v>
      </c>
      <c r="P1634" s="27">
        <v>1</v>
      </c>
      <c r="Q1634" s="27">
        <v>2</v>
      </c>
      <c r="R1634" s="27" t="str">
        <f t="shared" si="151"/>
        <v>1-2</v>
      </c>
      <c r="S1634" s="21">
        <v>0</v>
      </c>
      <c r="T1634" s="20">
        <f>VLOOKUP($A1634,Database!$A:$Y,10,FALSE)</f>
        <v>74</v>
      </c>
      <c r="U1634" s="20">
        <f>VLOOKUP($A1634,Database!$A:$Y,11,FALSE)</f>
        <v>104</v>
      </c>
      <c r="V1634" s="20">
        <f>VLOOKUP($A1634,Database!$A:$Y,12,FALSE)</f>
        <v>131</v>
      </c>
      <c r="W1634" s="20" t="str">
        <f>VLOOKUP(A1634,Database!A:M,13,FALSE)</f>
        <v>Terminé</v>
      </c>
      <c r="X1634" s="20">
        <f>VLOOKUP($A1634,Database!$A:$Y,20,FALSE)</f>
        <v>0</v>
      </c>
      <c r="Y1634" s="20">
        <f>VLOOKUP($A1634,Database!$A:$Y,21,FALSE)</f>
        <v>0</v>
      </c>
      <c r="Z1634" s="20">
        <f t="shared" si="150"/>
        <v>0</v>
      </c>
      <c r="AA1634" s="20">
        <f t="shared" si="152"/>
        <v>0</v>
      </c>
      <c r="AB1634" s="20">
        <f t="shared" ca="1" si="153"/>
        <v>0</v>
      </c>
      <c r="AC1634" s="20">
        <f t="shared" ca="1" si="154"/>
        <v>0</v>
      </c>
      <c r="AD1634" s="20" t="str">
        <f ca="1">IF(AC1634=0,"",IF(OR(ISBLANK(P1634),ISBLANK(Q1634)),"",IF(ISBLANK(VLOOKUP(A1634,Database!A:AA,22,FALSE)),"",VLOOKUP(A1634,Database!A:AA,22,FALSE))))</f>
        <v/>
      </c>
      <c r="AE1634" s="20">
        <f ca="1">IFERROR(
   IF(
     OR(ISBLANK(P1634),ISBLANK(Q1634)),
     "",
     IF(
       AND(AB1634&lt;&gt;"",OR(W1634="Terminé",W1634="En cours")),
       VLOOKUP(AD1634,Setup_ScoreExactBonus!A:D,4,FALSE),
       0
     )),
  0)</f>
        <v>0</v>
      </c>
      <c r="AF1634" s="21">
        <f t="shared" ca="1" si="155"/>
        <v>0</v>
      </c>
      <c r="AG1634" s="21">
        <f ca="1">SUMIFS(AF$2:AF1634,D$2:D1634,D1634)</f>
        <v>2376</v>
      </c>
    </row>
    <row r="1635" spans="1:33" hidden="1" x14ac:dyDescent="0.35">
      <c r="A1635" s="21">
        <f>IF(ISBLANK(B1635),"",COUNTIF(B$2:B1635,B1635))-1</f>
        <v>60</v>
      </c>
      <c r="B1635" s="27">
        <v>14</v>
      </c>
      <c r="C1635" s="10">
        <f>VLOOKUP($A1635+IF($A1635=0,1,0),Database!$A:$Y,7,FALSE)</f>
        <v>46199.166666666664</v>
      </c>
      <c r="D1635" s="21" t="str">
        <f>VLOOKUP(Pronostics!$B1635,Setup_MPP!$A:$G,3,FALSE)</f>
        <v>MarieEYT</v>
      </c>
      <c r="E1635" s="21" t="str">
        <f>VLOOKUP(Pronostics!$B1635,Setup_MPP!$A:$G,2,FALSE)</f>
        <v>Marie EXBRAYAT</v>
      </c>
      <c r="F1635" s="21" t="str">
        <f>VLOOKUP($B1635,Setup_MPP!$A:$E,4,FALSE)</f>
        <v>#FFAFD2</v>
      </c>
      <c r="G1635" s="21" t="str">
        <f>VLOOKUP($B1635,Setup_MPP!$A:$E,5,FALSE)</f>
        <v>#F2589B</v>
      </c>
      <c r="H1635" s="21" t="str">
        <f>IFERROR(IF(AND(A1635&gt;=1,A1635&lt;=104),VLOOKUP($A1635,Location!$A:$J,6,FALSE),IF(A1635=0,"Avant l'ouverture",IF(OR(A1635=105,A1635=106),"Bonus"))),"")</f>
        <v>Tour 3</v>
      </c>
      <c r="I1635" s="21" t="str">
        <f>IF(LEFT(H1635,4)="Tour",VLOOKUP(A1635,Database!$A:$C,3,FALSE),"")</f>
        <v>D</v>
      </c>
      <c r="J1635" s="21" t="str">
        <f>VLOOKUP($A1635,Location!$A:$J,7,FALSE)</f>
        <v>Paraguay</v>
      </c>
      <c r="K1635" s="21" t="str">
        <f>IFERROR(VLOOKUP(J1635,Setup_Team!$B:$C,2,FALSE), "TDB")</f>
        <v>PRY</v>
      </c>
      <c r="L1635" s="21" t="str">
        <f>VLOOKUP($A1635,Location!$A:$J,8,FALSE)</f>
        <v>Australie</v>
      </c>
      <c r="M1635" s="21" t="str">
        <f>IFERROR(VLOOKUP(L1635,Setup_Team!$B:$C,2,FALSE), "TDB")</f>
        <v>AUS</v>
      </c>
      <c r="N1635" s="21" t="str">
        <f>VLOOKUP($A1635,Location!$A:$J,9,FALSE)</f>
        <v>Inglewood, Los Angeles, California</v>
      </c>
      <c r="O1635" s="21" t="str">
        <f>VLOOKUP($A1635,Location!$A:$J,10,FALSE)</f>
        <v>SoFi Stadium</v>
      </c>
      <c r="P1635" s="27">
        <v>1</v>
      </c>
      <c r="Q1635" s="27">
        <v>0</v>
      </c>
      <c r="R1635" s="27" t="str">
        <f t="shared" si="151"/>
        <v>1-0</v>
      </c>
      <c r="S1635" s="21">
        <v>0</v>
      </c>
      <c r="T1635" s="20">
        <f>VLOOKUP($A1635,Database!$A:$Y,10,FALSE)</f>
        <v>74</v>
      </c>
      <c r="U1635" s="20">
        <f>VLOOKUP($A1635,Database!$A:$Y,11,FALSE)</f>
        <v>104</v>
      </c>
      <c r="V1635" s="20">
        <f>VLOOKUP($A1635,Database!$A:$Y,12,FALSE)</f>
        <v>131</v>
      </c>
      <c r="W1635" s="20" t="str">
        <f>VLOOKUP(A1635,Database!A:M,13,FALSE)</f>
        <v>Terminé</v>
      </c>
      <c r="X1635" s="20">
        <f>VLOOKUP($A1635,Database!$A:$Y,20,FALSE)</f>
        <v>0</v>
      </c>
      <c r="Y1635" s="20">
        <f>VLOOKUP($A1635,Database!$A:$Y,21,FALSE)</f>
        <v>0</v>
      </c>
      <c r="Z1635" s="20">
        <f t="shared" si="150"/>
        <v>0</v>
      </c>
      <c r="AA1635" s="20">
        <f t="shared" si="152"/>
        <v>0</v>
      </c>
      <c r="AB1635" s="20">
        <f t="shared" ca="1" si="153"/>
        <v>0</v>
      </c>
      <c r="AC1635" s="20">
        <f t="shared" ca="1" si="154"/>
        <v>0</v>
      </c>
      <c r="AD1635" s="20" t="str">
        <f ca="1">IF(AC1635=0,"",IF(OR(ISBLANK(P1635),ISBLANK(Q1635)),"",IF(ISBLANK(VLOOKUP(A1635,Database!A:AA,22,FALSE)),"",VLOOKUP(A1635,Database!A:AA,22,FALSE))))</f>
        <v/>
      </c>
      <c r="AE1635" s="20">
        <f ca="1">IFERROR(
   IF(
     OR(ISBLANK(P1635),ISBLANK(Q1635)),
     "",
     IF(
       AND(AB1635&lt;&gt;"",OR(W1635="Terminé",W1635="En cours")),
       VLOOKUP(AD1635,Setup_ScoreExactBonus!A:D,4,FALSE),
       0
     )),
  0)</f>
        <v>0</v>
      </c>
      <c r="AF1635" s="21">
        <f t="shared" ca="1" si="155"/>
        <v>0</v>
      </c>
      <c r="AG1635" s="21">
        <f ca="1">SUMIFS(AF$2:AF1635,D$2:D1635,D1635)</f>
        <v>2261</v>
      </c>
    </row>
    <row r="1636" spans="1:33" hidden="1" x14ac:dyDescent="0.35">
      <c r="A1636" s="21">
        <f>IF(ISBLANK(B1636),"",COUNTIF(B$2:B1636,B1636))-1</f>
        <v>60</v>
      </c>
      <c r="B1636" s="27">
        <v>15</v>
      </c>
      <c r="C1636" s="10">
        <f>VLOOKUP($A1636+IF($A1636=0,1,0),Database!$A:$Y,7,FALSE)</f>
        <v>46199.166666666664</v>
      </c>
      <c r="D1636" s="21" t="str">
        <f>VLOOKUP(Pronostics!$B1636,Setup_MPP!$A:$G,3,FALSE)</f>
        <v>Amino28</v>
      </c>
      <c r="E1636" s="21" t="str">
        <f>VLOOKUP(Pronostics!$B1636,Setup_MPP!$A:$G,2,FALSE)</f>
        <v>Amine ZARROUKI</v>
      </c>
      <c r="F1636" s="21" t="str">
        <f>VLOOKUP($B1636,Setup_MPP!$A:$E,4,FALSE)</f>
        <v>#FF9898</v>
      </c>
      <c r="G1636" s="21" t="str">
        <f>VLOOKUP($B1636,Setup_MPP!$A:$E,5,FALSE)</f>
        <v>#FF5D5D</v>
      </c>
      <c r="H1636" s="21" t="str">
        <f>IFERROR(IF(AND(A1636&gt;=1,A1636&lt;=104),VLOOKUP($A1636,Location!$A:$J,6,FALSE),IF(A1636=0,"Avant l'ouverture",IF(OR(A1636=105,A1636=106),"Bonus"))),"")</f>
        <v>Tour 3</v>
      </c>
      <c r="I1636" s="21" t="str">
        <f>IF(LEFT(H1636,4)="Tour",VLOOKUP(A1636,Database!$A:$C,3,FALSE),"")</f>
        <v>D</v>
      </c>
      <c r="J1636" s="21" t="str">
        <f>VLOOKUP($A1636,Location!$A:$J,7,FALSE)</f>
        <v>Paraguay</v>
      </c>
      <c r="K1636" s="21" t="str">
        <f>IFERROR(VLOOKUP(J1636,Setup_Team!$B:$C,2,FALSE), "TDB")</f>
        <v>PRY</v>
      </c>
      <c r="L1636" s="21" t="str">
        <f>VLOOKUP($A1636,Location!$A:$J,8,FALSE)</f>
        <v>Australie</v>
      </c>
      <c r="M1636" s="21" t="str">
        <f>IFERROR(VLOOKUP(L1636,Setup_Team!$B:$C,2,FALSE), "TDB")</f>
        <v>AUS</v>
      </c>
      <c r="N1636" s="21" t="str">
        <f>VLOOKUP($A1636,Location!$A:$J,9,FALSE)</f>
        <v>Inglewood, Los Angeles, California</v>
      </c>
      <c r="O1636" s="21" t="str">
        <f>VLOOKUP($A1636,Location!$A:$J,10,FALSE)</f>
        <v>SoFi Stadium</v>
      </c>
      <c r="P1636" s="27">
        <v>0</v>
      </c>
      <c r="Q1636" s="27">
        <v>0</v>
      </c>
      <c r="R1636" s="27" t="str">
        <f t="shared" si="151"/>
        <v>0-0</v>
      </c>
      <c r="S1636" s="21">
        <v>0</v>
      </c>
      <c r="T1636" s="20">
        <f>VLOOKUP($A1636,Database!$A:$Y,10,FALSE)</f>
        <v>74</v>
      </c>
      <c r="U1636" s="20">
        <f>VLOOKUP($A1636,Database!$A:$Y,11,FALSE)</f>
        <v>104</v>
      </c>
      <c r="V1636" s="20">
        <f>VLOOKUP($A1636,Database!$A:$Y,12,FALSE)</f>
        <v>131</v>
      </c>
      <c r="W1636" s="20" t="str">
        <f>VLOOKUP(A1636,Database!A:M,13,FALSE)</f>
        <v>Terminé</v>
      </c>
      <c r="X1636" s="20">
        <f>VLOOKUP($A1636,Database!$A:$Y,20,FALSE)</f>
        <v>0</v>
      </c>
      <c r="Y1636" s="20">
        <f>VLOOKUP($A1636,Database!$A:$Y,21,FALSE)</f>
        <v>0</v>
      </c>
      <c r="Z1636" s="20">
        <f t="shared" si="150"/>
        <v>0</v>
      </c>
      <c r="AA1636" s="20">
        <f t="shared" si="152"/>
        <v>1</v>
      </c>
      <c r="AB1636" s="20">
        <f t="shared" ca="1" si="153"/>
        <v>104</v>
      </c>
      <c r="AC1636" s="20">
        <f t="shared" ca="1" si="154"/>
        <v>1</v>
      </c>
      <c r="AD1636" s="20" t="str">
        <f ca="1">IF(AC1636=0,"",IF(OR(ISBLANK(P1636),ISBLANK(Q1636)),"",IF(ISBLANK(VLOOKUP(A1636,Database!A:AA,22,FALSE)),"",VLOOKUP(A1636,Database!A:AA,22,FALSE))))</f>
        <v>Très rare</v>
      </c>
      <c r="AE1636" s="20">
        <f ca="1">IFERROR(
   IF(
     OR(ISBLANK(P1636),ISBLANK(Q1636)),
     "",
     IF(
       AND(AB1636&lt;&gt;"",OR(W1636="Terminé",W1636="En cours")),
       VLOOKUP(AD1636,Setup_ScoreExactBonus!A:D,4,FALSE),
       0
     )),
  0)</f>
        <v>50</v>
      </c>
      <c r="AF1636" s="21">
        <f t="shared" ca="1" si="155"/>
        <v>154</v>
      </c>
      <c r="AG1636" s="21">
        <f ca="1">SUMIFS(AF$2:AF1636,D$2:D1636,D1636)</f>
        <v>2248</v>
      </c>
    </row>
    <row r="1637" spans="1:33" hidden="1" x14ac:dyDescent="0.35">
      <c r="A1637" s="21">
        <f>IF(ISBLANK(B1637),"",COUNTIF(B$2:B1637,B1637))-1</f>
        <v>60</v>
      </c>
      <c r="B1637" s="27">
        <v>16</v>
      </c>
      <c r="C1637" s="10">
        <f>VLOOKUP($A1637+IF($A1637=0,1,0),Database!$A:$Y,7,FALSE)</f>
        <v>46199.166666666664</v>
      </c>
      <c r="D1637" s="21" t="str">
        <f>VLOOKUP(Pronostics!$B1637,Setup_MPP!$A:$G,3,FALSE)</f>
        <v>RomaLaura</v>
      </c>
      <c r="E1637" s="21" t="str">
        <f>VLOOKUP(Pronostics!$B1637,Setup_MPP!$A:$G,2,FALSE)</f>
        <v>Laura GIULIANO</v>
      </c>
      <c r="F1637" s="21" t="str">
        <f>VLOOKUP($B1637,Setup_MPP!$A:$E,4,FALSE)</f>
        <v>#86A4FE</v>
      </c>
      <c r="G1637" s="21" t="str">
        <f>VLOOKUP($B1637,Setup_MPP!$A:$E,5,FALSE)</f>
        <v>#3769FF</v>
      </c>
      <c r="H1637" s="21" t="str">
        <f>IFERROR(IF(AND(A1637&gt;=1,A1637&lt;=104),VLOOKUP($A1637,Location!$A:$J,6,FALSE),IF(A1637=0,"Avant l'ouverture",IF(OR(A1637=105,A1637=106),"Bonus"))),"")</f>
        <v>Tour 3</v>
      </c>
      <c r="I1637" s="21" t="str">
        <f>IF(LEFT(H1637,4)="Tour",VLOOKUP(A1637,Database!$A:$C,3,FALSE),"")</f>
        <v>D</v>
      </c>
      <c r="J1637" s="21" t="str">
        <f>VLOOKUP($A1637,Location!$A:$J,7,FALSE)</f>
        <v>Paraguay</v>
      </c>
      <c r="K1637" s="21" t="str">
        <f>IFERROR(VLOOKUP(J1637,Setup_Team!$B:$C,2,FALSE), "TDB")</f>
        <v>PRY</v>
      </c>
      <c r="L1637" s="21" t="str">
        <f>VLOOKUP($A1637,Location!$A:$J,8,FALSE)</f>
        <v>Australie</v>
      </c>
      <c r="M1637" s="21" t="str">
        <f>IFERROR(VLOOKUP(L1637,Setup_Team!$B:$C,2,FALSE), "TDB")</f>
        <v>AUS</v>
      </c>
      <c r="N1637" s="21" t="str">
        <f>VLOOKUP($A1637,Location!$A:$J,9,FALSE)</f>
        <v>Inglewood, Los Angeles, California</v>
      </c>
      <c r="O1637" s="21" t="str">
        <f>VLOOKUP($A1637,Location!$A:$J,10,FALSE)</f>
        <v>SoFi Stadium</v>
      </c>
      <c r="P1637" s="27">
        <v>1</v>
      </c>
      <c r="Q1637" s="27">
        <v>1</v>
      </c>
      <c r="R1637" s="27" t="str">
        <f t="shared" si="151"/>
        <v>1-1</v>
      </c>
      <c r="S1637" s="21">
        <v>0</v>
      </c>
      <c r="T1637" s="20">
        <f>VLOOKUP($A1637,Database!$A:$Y,10,FALSE)</f>
        <v>74</v>
      </c>
      <c r="U1637" s="20">
        <f>VLOOKUP($A1637,Database!$A:$Y,11,FALSE)</f>
        <v>104</v>
      </c>
      <c r="V1637" s="20">
        <f>VLOOKUP($A1637,Database!$A:$Y,12,FALSE)</f>
        <v>131</v>
      </c>
      <c r="W1637" s="20" t="str">
        <f>VLOOKUP(A1637,Database!A:M,13,FALSE)</f>
        <v>Terminé</v>
      </c>
      <c r="X1637" s="20">
        <f>VLOOKUP($A1637,Database!$A:$Y,20,FALSE)</f>
        <v>0</v>
      </c>
      <c r="Y1637" s="20">
        <f>VLOOKUP($A1637,Database!$A:$Y,21,FALSE)</f>
        <v>0</v>
      </c>
      <c r="Z1637" s="20">
        <f t="shared" si="150"/>
        <v>0</v>
      </c>
      <c r="AA1637" s="20">
        <f t="shared" si="152"/>
        <v>1</v>
      </c>
      <c r="AB1637" s="20">
        <f t="shared" ca="1" si="153"/>
        <v>104</v>
      </c>
      <c r="AC1637" s="20">
        <f t="shared" ca="1" si="154"/>
        <v>0</v>
      </c>
      <c r="AD1637" s="20" t="str">
        <f ca="1">IF(AC1637=0,"",IF(OR(ISBLANK(P1637),ISBLANK(Q1637)),"",IF(ISBLANK(VLOOKUP(A1637,Database!A:AA,22,FALSE)),"",VLOOKUP(A1637,Database!A:AA,22,FALSE))))</f>
        <v/>
      </c>
      <c r="AE1637" s="20">
        <f ca="1">IFERROR(
   IF(
     OR(ISBLANK(P1637),ISBLANK(Q1637)),
     "",
     IF(
       AND(AB1637&lt;&gt;"",OR(W1637="Terminé",W1637="En cours")),
       VLOOKUP(AD1637,Setup_ScoreExactBonus!A:D,4,FALSE),
       0
     )),
  0)</f>
        <v>0</v>
      </c>
      <c r="AF1637" s="21">
        <f t="shared" ca="1" si="155"/>
        <v>104</v>
      </c>
      <c r="AG1637" s="21">
        <f ca="1">SUMIFS(AF$2:AF1637,D$2:D1637,D1637)</f>
        <v>1989</v>
      </c>
    </row>
    <row r="1638" spans="1:33" hidden="1" x14ac:dyDescent="0.35">
      <c r="A1638" s="21">
        <f>IF(ISBLANK(B1638),"",COUNTIF(B$2:B1638,B1638))-1</f>
        <v>60</v>
      </c>
      <c r="B1638" s="27">
        <v>17</v>
      </c>
      <c r="C1638" s="10">
        <f>VLOOKUP($A1638+IF($A1638=0,1,0),Database!$A:$Y,7,FALSE)</f>
        <v>46199.166666666664</v>
      </c>
      <c r="D1638" s="21" t="str">
        <f>VLOOKUP(Pronostics!$B1638,Setup_MPP!$A:$G,3,FALSE)</f>
        <v>Julien_cri</v>
      </c>
      <c r="E1638" s="21" t="str">
        <f>VLOOKUP(Pronostics!$B1638,Setup_MPP!$A:$G,2,FALSE)</f>
        <v>Julien CRIMOTEL</v>
      </c>
      <c r="F1638" s="21" t="str">
        <f>VLOOKUP($B1638,Setup_MPP!$A:$E,4,FALSE)</f>
        <v>#FFB0B0</v>
      </c>
      <c r="G1638" s="21" t="str">
        <f>VLOOKUP($B1638,Setup_MPP!$A:$E,5,FALSE)</f>
        <v>#F25757</v>
      </c>
      <c r="H1638" s="21" t="str">
        <f>IFERROR(IF(AND(A1638&gt;=1,A1638&lt;=104),VLOOKUP($A1638,Location!$A:$J,6,FALSE),IF(A1638=0,"Avant l'ouverture",IF(OR(A1638=105,A1638=106),"Bonus"))),"")</f>
        <v>Tour 3</v>
      </c>
      <c r="I1638" s="21" t="str">
        <f>IF(LEFT(H1638,4)="Tour",VLOOKUP(A1638,Database!$A:$C,3,FALSE),"")</f>
        <v>D</v>
      </c>
      <c r="J1638" s="21" t="str">
        <f>VLOOKUP($A1638,Location!$A:$J,7,FALSE)</f>
        <v>Paraguay</v>
      </c>
      <c r="K1638" s="21" t="str">
        <f>IFERROR(VLOOKUP(J1638,Setup_Team!$B:$C,2,FALSE), "TDB")</f>
        <v>PRY</v>
      </c>
      <c r="L1638" s="21" t="str">
        <f>VLOOKUP($A1638,Location!$A:$J,8,FALSE)</f>
        <v>Australie</v>
      </c>
      <c r="M1638" s="21" t="str">
        <f>IFERROR(VLOOKUP(L1638,Setup_Team!$B:$C,2,FALSE), "TDB")</f>
        <v>AUS</v>
      </c>
      <c r="N1638" s="21" t="str">
        <f>VLOOKUP($A1638,Location!$A:$J,9,FALSE)</f>
        <v>Inglewood, Los Angeles, California</v>
      </c>
      <c r="O1638" s="21" t="str">
        <f>VLOOKUP($A1638,Location!$A:$J,10,FALSE)</f>
        <v>SoFi Stadium</v>
      </c>
      <c r="P1638" s="27">
        <v>2</v>
      </c>
      <c r="Q1638" s="27">
        <v>1</v>
      </c>
      <c r="R1638" s="27" t="str">
        <f t="shared" si="151"/>
        <v>2-1</v>
      </c>
      <c r="S1638" s="21">
        <v>0</v>
      </c>
      <c r="T1638" s="20">
        <f>VLOOKUP($A1638,Database!$A:$Y,10,FALSE)</f>
        <v>74</v>
      </c>
      <c r="U1638" s="20">
        <f>VLOOKUP($A1638,Database!$A:$Y,11,FALSE)</f>
        <v>104</v>
      </c>
      <c r="V1638" s="20">
        <f>VLOOKUP($A1638,Database!$A:$Y,12,FALSE)</f>
        <v>131</v>
      </c>
      <c r="W1638" s="20" t="str">
        <f>VLOOKUP(A1638,Database!A:M,13,FALSE)</f>
        <v>Terminé</v>
      </c>
      <c r="X1638" s="20">
        <f>VLOOKUP($A1638,Database!$A:$Y,20,FALSE)</f>
        <v>0</v>
      </c>
      <c r="Y1638" s="20">
        <f>VLOOKUP($A1638,Database!$A:$Y,21,FALSE)</f>
        <v>0</v>
      </c>
      <c r="Z1638" s="20">
        <f t="shared" si="150"/>
        <v>0</v>
      </c>
      <c r="AA1638" s="20">
        <f t="shared" si="152"/>
        <v>0</v>
      </c>
      <c r="AB1638" s="20">
        <f t="shared" ca="1" si="153"/>
        <v>0</v>
      </c>
      <c r="AC1638" s="20">
        <f t="shared" ca="1" si="154"/>
        <v>0</v>
      </c>
      <c r="AD1638" s="20" t="str">
        <f ca="1">IF(AC1638=0,"",IF(OR(ISBLANK(P1638),ISBLANK(Q1638)),"",IF(ISBLANK(VLOOKUP(A1638,Database!A:AA,22,FALSE)),"",VLOOKUP(A1638,Database!A:AA,22,FALSE))))</f>
        <v/>
      </c>
      <c r="AE1638" s="20">
        <f ca="1">IFERROR(
   IF(
     OR(ISBLANK(P1638),ISBLANK(Q1638)),
     "",
     IF(
       AND(AB1638&lt;&gt;"",OR(W1638="Terminé",W1638="En cours")),
       VLOOKUP(AD1638,Setup_ScoreExactBonus!A:D,4,FALSE),
       0
     )),
  0)</f>
        <v>0</v>
      </c>
      <c r="AF1638" s="21">
        <f t="shared" ca="1" si="155"/>
        <v>0</v>
      </c>
      <c r="AG1638" s="21">
        <f ca="1">SUMIFS(AF$2:AF1638,D$2:D1638,D1638)</f>
        <v>1966</v>
      </c>
    </row>
    <row r="1639" spans="1:33" hidden="1" x14ac:dyDescent="0.35">
      <c r="A1639" s="21">
        <f>IF(ISBLANK(B1639),"",COUNTIF(B$2:B1639,B1639))-1</f>
        <v>60</v>
      </c>
      <c r="B1639" s="27">
        <v>18</v>
      </c>
      <c r="C1639" s="10">
        <f>VLOOKUP($A1639+IF($A1639=0,1,0),Database!$A:$Y,7,FALSE)</f>
        <v>46199.166666666664</v>
      </c>
      <c r="D1639" s="21" t="str">
        <f>VLOOKUP(Pronostics!$B1639,Setup_MPP!$A:$G,3,FALSE)</f>
        <v>Cartone</v>
      </c>
      <c r="E1639" s="21" t="str">
        <f>VLOOKUP(Pronostics!$B1639,Setup_MPP!$A:$G,2,FALSE)</f>
        <v>Quentin CARTON</v>
      </c>
      <c r="F1639" s="21" t="str">
        <f>VLOOKUP($B1639,Setup_MPP!$A:$E,4,FALSE)</f>
        <v>#F0BC42</v>
      </c>
      <c r="G1639" s="21" t="str">
        <f>VLOOKUP($B1639,Setup_MPP!$A:$E,5,FALSE)</f>
        <v>#8E1F2F</v>
      </c>
      <c r="H1639" s="21" t="str">
        <f>IFERROR(IF(AND(A1639&gt;=1,A1639&lt;=104),VLOOKUP($A1639,Location!$A:$J,6,FALSE),IF(A1639=0,"Avant l'ouverture",IF(OR(A1639=105,A1639=106),"Bonus"))),"")</f>
        <v>Tour 3</v>
      </c>
      <c r="I1639" s="21" t="str">
        <f>IF(LEFT(H1639,4)="Tour",VLOOKUP(A1639,Database!$A:$C,3,FALSE),"")</f>
        <v>D</v>
      </c>
      <c r="J1639" s="21" t="str">
        <f>VLOOKUP($A1639,Location!$A:$J,7,FALSE)</f>
        <v>Paraguay</v>
      </c>
      <c r="K1639" s="21" t="str">
        <f>IFERROR(VLOOKUP(J1639,Setup_Team!$B:$C,2,FALSE), "TDB")</f>
        <v>PRY</v>
      </c>
      <c r="L1639" s="21" t="str">
        <f>VLOOKUP($A1639,Location!$A:$J,8,FALSE)</f>
        <v>Australie</v>
      </c>
      <c r="M1639" s="21" t="str">
        <f>IFERROR(VLOOKUP(L1639,Setup_Team!$B:$C,2,FALSE), "TDB")</f>
        <v>AUS</v>
      </c>
      <c r="N1639" s="21" t="str">
        <f>VLOOKUP($A1639,Location!$A:$J,9,FALSE)</f>
        <v>Inglewood, Los Angeles, California</v>
      </c>
      <c r="O1639" s="21" t="str">
        <f>VLOOKUP($A1639,Location!$A:$J,10,FALSE)</f>
        <v>SoFi Stadium</v>
      </c>
      <c r="P1639" s="27">
        <v>1</v>
      </c>
      <c r="Q1639" s="27">
        <v>2</v>
      </c>
      <c r="R1639" s="27" t="str">
        <f t="shared" si="151"/>
        <v>1-2</v>
      </c>
      <c r="S1639" s="21">
        <v>0</v>
      </c>
      <c r="T1639" s="20">
        <f>VLOOKUP($A1639,Database!$A:$Y,10,FALSE)</f>
        <v>74</v>
      </c>
      <c r="U1639" s="20">
        <f>VLOOKUP($A1639,Database!$A:$Y,11,FALSE)</f>
        <v>104</v>
      </c>
      <c r="V1639" s="20">
        <f>VLOOKUP($A1639,Database!$A:$Y,12,FALSE)</f>
        <v>131</v>
      </c>
      <c r="W1639" s="20" t="str">
        <f>VLOOKUP(A1639,Database!A:M,13,FALSE)</f>
        <v>Terminé</v>
      </c>
      <c r="X1639" s="20">
        <f>VLOOKUP($A1639,Database!$A:$Y,20,FALSE)</f>
        <v>0</v>
      </c>
      <c r="Y1639" s="20">
        <f>VLOOKUP($A1639,Database!$A:$Y,21,FALSE)</f>
        <v>0</v>
      </c>
      <c r="Z1639" s="20">
        <f t="shared" si="150"/>
        <v>0</v>
      </c>
      <c r="AA1639" s="20">
        <f t="shared" si="152"/>
        <v>0</v>
      </c>
      <c r="AB1639" s="20">
        <f t="shared" ca="1" si="153"/>
        <v>0</v>
      </c>
      <c r="AC1639" s="20">
        <f t="shared" ca="1" si="154"/>
        <v>0</v>
      </c>
      <c r="AD1639" s="20" t="str">
        <f ca="1">IF(AC1639=0,"",IF(OR(ISBLANK(P1639),ISBLANK(Q1639)),"",IF(ISBLANK(VLOOKUP(A1639,Database!A:AA,22,FALSE)),"",VLOOKUP(A1639,Database!A:AA,22,FALSE))))</f>
        <v/>
      </c>
      <c r="AE1639" s="20">
        <f ca="1">IFERROR(
   IF(
     OR(ISBLANK(P1639),ISBLANK(Q1639)),
     "",
     IF(
       AND(AB1639&lt;&gt;"",OR(W1639="Terminé",W1639="En cours")),
       VLOOKUP(AD1639,Setup_ScoreExactBonus!A:D,4,FALSE),
       0
     )),
  0)</f>
        <v>0</v>
      </c>
      <c r="AF1639" s="21">
        <f t="shared" ca="1" si="155"/>
        <v>0</v>
      </c>
      <c r="AG1639" s="21">
        <f ca="1">SUMIFS(AF$2:AF1639,D$2:D1639,D1639)</f>
        <v>2139</v>
      </c>
    </row>
    <row r="1640" spans="1:33" hidden="1" x14ac:dyDescent="0.35">
      <c r="A1640" s="21">
        <f>IF(ISBLANK(B1640),"",COUNTIF(B$2:B1640,B1640))-1</f>
        <v>60</v>
      </c>
      <c r="B1640" s="27">
        <v>19</v>
      </c>
      <c r="C1640" s="10">
        <f>VLOOKUP($A1640+IF($A1640=0,1,0),Database!$A:$Y,7,FALSE)</f>
        <v>46199.166666666664</v>
      </c>
      <c r="D1640" s="21" t="str">
        <f>VLOOKUP(Pronostics!$B1640,Setup_MPP!$A:$G,3,FALSE)</f>
        <v>YramVi</v>
      </c>
      <c r="E1640" s="21" t="str">
        <f>VLOOKUP(Pronostics!$B1640,Setup_MPP!$A:$G,2,FALSE)</f>
        <v>Eyram TETSHIE</v>
      </c>
      <c r="F1640" s="21" t="str">
        <f>VLOOKUP($B1640,Setup_MPP!$A:$E,4,FALSE)</f>
        <v>#E8B28F</v>
      </c>
      <c r="G1640" s="21" t="str">
        <f>VLOOKUP($B1640,Setup_MPP!$A:$E,5,FALSE)</f>
        <v>#E65568</v>
      </c>
      <c r="H1640" s="21" t="str">
        <f>IFERROR(IF(AND(A1640&gt;=1,A1640&lt;=104),VLOOKUP($A1640,Location!$A:$J,6,FALSE),IF(A1640=0,"Avant l'ouverture",IF(OR(A1640=105,A1640=106),"Bonus"))),"")</f>
        <v>Tour 3</v>
      </c>
      <c r="I1640" s="21" t="str">
        <f>IF(LEFT(H1640,4)="Tour",VLOOKUP(A1640,Database!$A:$C,3,FALSE),"")</f>
        <v>D</v>
      </c>
      <c r="J1640" s="21" t="str">
        <f>VLOOKUP($A1640,Location!$A:$J,7,FALSE)</f>
        <v>Paraguay</v>
      </c>
      <c r="K1640" s="21" t="str">
        <f>IFERROR(VLOOKUP(J1640,Setup_Team!$B:$C,2,FALSE), "TDB")</f>
        <v>PRY</v>
      </c>
      <c r="L1640" s="21" t="str">
        <f>VLOOKUP($A1640,Location!$A:$J,8,FALSE)</f>
        <v>Australie</v>
      </c>
      <c r="M1640" s="21" t="str">
        <f>IFERROR(VLOOKUP(L1640,Setup_Team!$B:$C,2,FALSE), "TDB")</f>
        <v>AUS</v>
      </c>
      <c r="N1640" s="21" t="str">
        <f>VLOOKUP($A1640,Location!$A:$J,9,FALSE)</f>
        <v>Inglewood, Los Angeles, California</v>
      </c>
      <c r="O1640" s="21" t="str">
        <f>VLOOKUP($A1640,Location!$A:$J,10,FALSE)</f>
        <v>SoFi Stadium</v>
      </c>
      <c r="P1640" s="27">
        <v>1</v>
      </c>
      <c r="Q1640" s="27">
        <v>1</v>
      </c>
      <c r="R1640" s="27" t="str">
        <f t="shared" si="151"/>
        <v>1-1</v>
      </c>
      <c r="S1640" s="21">
        <v>0</v>
      </c>
      <c r="T1640" s="20">
        <f>VLOOKUP($A1640,Database!$A:$Y,10,FALSE)</f>
        <v>74</v>
      </c>
      <c r="U1640" s="20">
        <f>VLOOKUP($A1640,Database!$A:$Y,11,FALSE)</f>
        <v>104</v>
      </c>
      <c r="V1640" s="20">
        <f>VLOOKUP($A1640,Database!$A:$Y,12,FALSE)</f>
        <v>131</v>
      </c>
      <c r="W1640" s="20" t="str">
        <f>VLOOKUP(A1640,Database!A:M,13,FALSE)</f>
        <v>Terminé</v>
      </c>
      <c r="X1640" s="20">
        <f>VLOOKUP($A1640,Database!$A:$Y,20,FALSE)</f>
        <v>0</v>
      </c>
      <c r="Y1640" s="20">
        <f>VLOOKUP($A1640,Database!$A:$Y,21,FALSE)</f>
        <v>0</v>
      </c>
      <c r="Z1640" s="20">
        <f t="shared" si="150"/>
        <v>0</v>
      </c>
      <c r="AA1640" s="20">
        <f t="shared" si="152"/>
        <v>1</v>
      </c>
      <c r="AB1640" s="20">
        <f t="shared" ca="1" si="153"/>
        <v>104</v>
      </c>
      <c r="AC1640" s="20">
        <f t="shared" ca="1" si="154"/>
        <v>0</v>
      </c>
      <c r="AD1640" s="20" t="str">
        <f ca="1">IF(AC1640=0,"",IF(OR(ISBLANK(P1640),ISBLANK(Q1640)),"",IF(ISBLANK(VLOOKUP(A1640,Database!A:AA,22,FALSE)),"",VLOOKUP(A1640,Database!A:AA,22,FALSE))))</f>
        <v/>
      </c>
      <c r="AE1640" s="20">
        <f ca="1">IFERROR(
   IF(
     OR(ISBLANK(P1640),ISBLANK(Q1640)),
     "",
     IF(
       AND(AB1640&lt;&gt;"",OR(W1640="Terminé",W1640="En cours")),
       VLOOKUP(AD1640,Setup_ScoreExactBonus!A:D,4,FALSE),
       0
     )),
  0)</f>
        <v>0</v>
      </c>
      <c r="AF1640" s="21">
        <f t="shared" ca="1" si="155"/>
        <v>104</v>
      </c>
      <c r="AG1640" s="21">
        <f ca="1">SUMIFS(AF$2:AF1640,D$2:D1640,D1640)</f>
        <v>2075</v>
      </c>
    </row>
    <row r="1641" spans="1:33" hidden="1" x14ac:dyDescent="0.35">
      <c r="A1641" s="21">
        <f>IF(ISBLANK(B1641),"",COUNTIF(B$2:B1641,B1641))-1</f>
        <v>60</v>
      </c>
      <c r="B1641" s="27">
        <v>20</v>
      </c>
      <c r="C1641" s="10">
        <f>VLOOKUP($A1641+IF($A1641=0,1,0),Database!$A:$Y,7,FALSE)</f>
        <v>46199.166666666664</v>
      </c>
      <c r="D1641" s="21" t="str">
        <f>VLOOKUP(Pronostics!$B1641,Setup_MPP!$A:$G,3,FALSE)</f>
        <v>Anis_MaFihache</v>
      </c>
      <c r="E1641" s="21" t="str">
        <f>VLOOKUP(Pronostics!$B1641,Setup_MPP!$A:$G,2,FALSE)</f>
        <v>Anis LEBIK</v>
      </c>
      <c r="F1641" s="21" t="str">
        <f>VLOOKUP($B1641,Setup_MPP!$A:$E,4,FALSE)</f>
        <v>#60DC8C</v>
      </c>
      <c r="G1641" s="21" t="str">
        <f>VLOOKUP($B1641,Setup_MPP!$A:$E,5,FALSE)</f>
        <v>#22A34F</v>
      </c>
      <c r="H1641" s="21" t="str">
        <f>IFERROR(IF(AND(A1641&gt;=1,A1641&lt;=104),VLOOKUP($A1641,Location!$A:$J,6,FALSE),IF(A1641=0,"Avant l'ouverture",IF(OR(A1641=105,A1641=106),"Bonus"))),"")</f>
        <v>Tour 3</v>
      </c>
      <c r="I1641" s="21" t="str">
        <f>IF(LEFT(H1641,4)="Tour",VLOOKUP(A1641,Database!$A:$C,3,FALSE),"")</f>
        <v>D</v>
      </c>
      <c r="J1641" s="21" t="str">
        <f>VLOOKUP($A1641,Location!$A:$J,7,FALSE)</f>
        <v>Paraguay</v>
      </c>
      <c r="K1641" s="21" t="str">
        <f>IFERROR(VLOOKUP(J1641,Setup_Team!$B:$C,2,FALSE), "TDB")</f>
        <v>PRY</v>
      </c>
      <c r="L1641" s="21" t="str">
        <f>VLOOKUP($A1641,Location!$A:$J,8,FALSE)</f>
        <v>Australie</v>
      </c>
      <c r="M1641" s="21" t="str">
        <f>IFERROR(VLOOKUP(L1641,Setup_Team!$B:$C,2,FALSE), "TDB")</f>
        <v>AUS</v>
      </c>
      <c r="N1641" s="21" t="str">
        <f>VLOOKUP($A1641,Location!$A:$J,9,FALSE)</f>
        <v>Inglewood, Los Angeles, California</v>
      </c>
      <c r="O1641" s="21" t="str">
        <f>VLOOKUP($A1641,Location!$A:$J,10,FALSE)</f>
        <v>SoFi Stadium</v>
      </c>
      <c r="P1641" s="27">
        <v>2</v>
      </c>
      <c r="Q1641" s="27">
        <v>1</v>
      </c>
      <c r="R1641" s="27" t="str">
        <f t="shared" si="151"/>
        <v>2-1</v>
      </c>
      <c r="S1641" s="21">
        <v>0</v>
      </c>
      <c r="T1641" s="20">
        <f>VLOOKUP($A1641,Database!$A:$Y,10,FALSE)</f>
        <v>74</v>
      </c>
      <c r="U1641" s="20">
        <f>VLOOKUP($A1641,Database!$A:$Y,11,FALSE)</f>
        <v>104</v>
      </c>
      <c r="V1641" s="20">
        <f>VLOOKUP($A1641,Database!$A:$Y,12,FALSE)</f>
        <v>131</v>
      </c>
      <c r="W1641" s="20" t="str">
        <f>VLOOKUP(A1641,Database!A:M,13,FALSE)</f>
        <v>Terminé</v>
      </c>
      <c r="X1641" s="20">
        <f>VLOOKUP($A1641,Database!$A:$Y,20,FALSE)</f>
        <v>0</v>
      </c>
      <c r="Y1641" s="20">
        <f>VLOOKUP($A1641,Database!$A:$Y,21,FALSE)</f>
        <v>0</v>
      </c>
      <c r="Z1641" s="20">
        <f t="shared" si="150"/>
        <v>0</v>
      </c>
      <c r="AA1641" s="20">
        <f t="shared" si="152"/>
        <v>0</v>
      </c>
      <c r="AB1641" s="20">
        <f t="shared" ca="1" si="153"/>
        <v>0</v>
      </c>
      <c r="AC1641" s="20">
        <f t="shared" ca="1" si="154"/>
        <v>0</v>
      </c>
      <c r="AD1641" s="20" t="str">
        <f ca="1">IF(AC1641=0,"",IF(OR(ISBLANK(P1641),ISBLANK(Q1641)),"",IF(ISBLANK(VLOOKUP(A1641,Database!A:AA,22,FALSE)),"",VLOOKUP(A1641,Database!A:AA,22,FALSE))))</f>
        <v/>
      </c>
      <c r="AE1641" s="20">
        <f ca="1">IFERROR(
   IF(
     OR(ISBLANK(P1641),ISBLANK(Q1641)),
     "",
     IF(
       AND(AB1641&lt;&gt;"",OR(W1641="Terminé",W1641="En cours")),
       VLOOKUP(AD1641,Setup_ScoreExactBonus!A:D,4,FALSE),
       0
     )),
  0)</f>
        <v>0</v>
      </c>
      <c r="AF1641" s="21">
        <f t="shared" ca="1" si="155"/>
        <v>0</v>
      </c>
      <c r="AG1641" s="21">
        <f ca="1">SUMIFS(AF$2:AF1641,D$2:D1641,D1641)</f>
        <v>2241</v>
      </c>
    </row>
    <row r="1642" spans="1:33" hidden="1" x14ac:dyDescent="0.35">
      <c r="A1642" s="21">
        <f>IF(ISBLANK(B1642),"",COUNTIF(B$2:B1642,B1642))-1</f>
        <v>60</v>
      </c>
      <c r="B1642" s="27">
        <v>21</v>
      </c>
      <c r="C1642" s="10">
        <f>VLOOKUP($A1642+IF($A1642=0,1,0),Database!$A:$Y,7,FALSE)</f>
        <v>46199.166666666664</v>
      </c>
      <c r="D1642" s="21" t="str">
        <f>VLOOKUP(Pronostics!$B1642,Setup_MPP!$A:$G,3,FALSE)</f>
        <v>JUJULABOSS13</v>
      </c>
      <c r="E1642" s="21" t="str">
        <f>VLOOKUP(Pronostics!$B1642,Setup_MPP!$A:$G,2,FALSE)</f>
        <v>Julia BOUANAN</v>
      </c>
      <c r="F1642" s="21" t="str">
        <f>VLOOKUP($B1642,Setup_MPP!$A:$E,4,FALSE)</f>
        <v>#2FAEE0</v>
      </c>
      <c r="G1642" s="21" t="str">
        <f>VLOOKUP($B1642,Setup_MPP!$A:$E,5,FALSE)</f>
        <v>#BEA064</v>
      </c>
      <c r="H1642" s="21" t="str">
        <f>IFERROR(IF(AND(A1642&gt;=1,A1642&lt;=104),VLOOKUP($A1642,Location!$A:$J,6,FALSE),IF(A1642=0,"Avant l'ouverture",IF(OR(A1642=105,A1642=106),"Bonus"))),"")</f>
        <v>Tour 3</v>
      </c>
      <c r="I1642" s="21" t="str">
        <f>IF(LEFT(H1642,4)="Tour",VLOOKUP(A1642,Database!$A:$C,3,FALSE),"")</f>
        <v>D</v>
      </c>
      <c r="J1642" s="21" t="str">
        <f>VLOOKUP($A1642,Location!$A:$J,7,FALSE)</f>
        <v>Paraguay</v>
      </c>
      <c r="K1642" s="21" t="str">
        <f>IFERROR(VLOOKUP(J1642,Setup_Team!$B:$C,2,FALSE), "TDB")</f>
        <v>PRY</v>
      </c>
      <c r="L1642" s="21" t="str">
        <f>VLOOKUP($A1642,Location!$A:$J,8,FALSE)</f>
        <v>Australie</v>
      </c>
      <c r="M1642" s="21" t="str">
        <f>IFERROR(VLOOKUP(L1642,Setup_Team!$B:$C,2,FALSE), "TDB")</f>
        <v>AUS</v>
      </c>
      <c r="N1642" s="21" t="str">
        <f>VLOOKUP($A1642,Location!$A:$J,9,FALSE)</f>
        <v>Inglewood, Los Angeles, California</v>
      </c>
      <c r="O1642" s="21" t="str">
        <f>VLOOKUP($A1642,Location!$A:$J,10,FALSE)</f>
        <v>SoFi Stadium</v>
      </c>
      <c r="P1642" s="27">
        <v>3</v>
      </c>
      <c r="Q1642" s="27">
        <v>3</v>
      </c>
      <c r="R1642" s="27" t="str">
        <f t="shared" si="151"/>
        <v>3-3</v>
      </c>
      <c r="S1642" s="21">
        <v>0</v>
      </c>
      <c r="T1642" s="20">
        <f>VLOOKUP($A1642,Database!$A:$Y,10,FALSE)</f>
        <v>74</v>
      </c>
      <c r="U1642" s="20">
        <f>VLOOKUP($A1642,Database!$A:$Y,11,FALSE)</f>
        <v>104</v>
      </c>
      <c r="V1642" s="20">
        <f>VLOOKUP($A1642,Database!$A:$Y,12,FALSE)</f>
        <v>131</v>
      </c>
      <c r="W1642" s="20" t="str">
        <f>VLOOKUP(A1642,Database!A:M,13,FALSE)</f>
        <v>Terminé</v>
      </c>
      <c r="X1642" s="20">
        <f>VLOOKUP($A1642,Database!$A:$Y,20,FALSE)</f>
        <v>0</v>
      </c>
      <c r="Y1642" s="20">
        <f>VLOOKUP($A1642,Database!$A:$Y,21,FALSE)</f>
        <v>0</v>
      </c>
      <c r="Z1642" s="20">
        <f t="shared" si="150"/>
        <v>0</v>
      </c>
      <c r="AA1642" s="20">
        <f t="shared" si="152"/>
        <v>1</v>
      </c>
      <c r="AB1642" s="20">
        <f t="shared" ca="1" si="153"/>
        <v>104</v>
      </c>
      <c r="AC1642" s="20">
        <f t="shared" ca="1" si="154"/>
        <v>0</v>
      </c>
      <c r="AD1642" s="20" t="str">
        <f ca="1">IF(AC1642=0,"",IF(OR(ISBLANK(P1642),ISBLANK(Q1642)),"",IF(ISBLANK(VLOOKUP(A1642,Database!A:AA,22,FALSE)),"",VLOOKUP(A1642,Database!A:AA,22,FALSE))))</f>
        <v/>
      </c>
      <c r="AE1642" s="20">
        <f ca="1">IFERROR(
   IF(
     OR(ISBLANK(P1642),ISBLANK(Q1642)),
     "",
     IF(
       AND(AB1642&lt;&gt;"",OR(W1642="Terminé",W1642="En cours")),
       VLOOKUP(AD1642,Setup_ScoreExactBonus!A:D,4,FALSE),
       0
     )),
  0)</f>
        <v>0</v>
      </c>
      <c r="AF1642" s="21">
        <f t="shared" ca="1" si="155"/>
        <v>104</v>
      </c>
      <c r="AG1642" s="21">
        <f ca="1">SUMIFS(AF$2:AF1642,D$2:D1642,D1642)</f>
        <v>2003</v>
      </c>
    </row>
    <row r="1643" spans="1:33" hidden="1" x14ac:dyDescent="0.35">
      <c r="A1643" s="21">
        <f>IF(ISBLANK(B1643),"",COUNTIF(B$2:B1643,B1643))-1</f>
        <v>60</v>
      </c>
      <c r="B1643" s="27">
        <v>22</v>
      </c>
      <c r="C1643" s="10">
        <f>VLOOKUP($A1643+IF($A1643=0,1,0),Database!$A:$Y,7,FALSE)</f>
        <v>46199.166666666664</v>
      </c>
      <c r="D1643" s="21" t="str">
        <f>VLOOKUP(Pronostics!$B1643,Setup_MPP!$A:$G,3,FALSE)</f>
        <v>Jujumsrd</v>
      </c>
      <c r="E1643" s="21" t="str">
        <f>VLOOKUP(Pronostics!$B1643,Setup_MPP!$A:$G,2,FALSE)</f>
        <v>Julie Mansard</v>
      </c>
      <c r="F1643" s="21" t="str">
        <f>VLOOKUP($B1643,Setup_MPP!$A:$E,4,FALSE)</f>
        <v>#41DEF0</v>
      </c>
      <c r="G1643" s="21" t="str">
        <f>VLOOKUP($B1643,Setup_MPP!$A:$E,5,FALSE)</f>
        <v>#0BA6B7</v>
      </c>
      <c r="H1643" s="21" t="str">
        <f>IFERROR(IF(AND(A1643&gt;=1,A1643&lt;=104),VLOOKUP($A1643,Location!$A:$J,6,FALSE),IF(A1643=0,"Avant l'ouverture",IF(OR(A1643=105,A1643=106),"Bonus"))),"")</f>
        <v>Tour 3</v>
      </c>
      <c r="I1643" s="21" t="str">
        <f>IF(LEFT(H1643,4)="Tour",VLOOKUP(A1643,Database!$A:$C,3,FALSE),"")</f>
        <v>D</v>
      </c>
      <c r="J1643" s="21" t="str">
        <f>VLOOKUP($A1643,Location!$A:$J,7,FALSE)</f>
        <v>Paraguay</v>
      </c>
      <c r="K1643" s="21" t="str">
        <f>IFERROR(VLOOKUP(J1643,Setup_Team!$B:$C,2,FALSE), "TDB")</f>
        <v>PRY</v>
      </c>
      <c r="L1643" s="21" t="str">
        <f>VLOOKUP($A1643,Location!$A:$J,8,FALSE)</f>
        <v>Australie</v>
      </c>
      <c r="M1643" s="21" t="str">
        <f>IFERROR(VLOOKUP(L1643,Setup_Team!$B:$C,2,FALSE), "TDB")</f>
        <v>AUS</v>
      </c>
      <c r="N1643" s="21" t="str">
        <f>VLOOKUP($A1643,Location!$A:$J,9,FALSE)</f>
        <v>Inglewood, Los Angeles, California</v>
      </c>
      <c r="O1643" s="21" t="str">
        <f>VLOOKUP($A1643,Location!$A:$J,10,FALSE)</f>
        <v>SoFi Stadium</v>
      </c>
      <c r="P1643" s="27">
        <v>1</v>
      </c>
      <c r="Q1643" s="27">
        <v>1</v>
      </c>
      <c r="R1643" s="27" t="str">
        <f t="shared" si="151"/>
        <v>1-1</v>
      </c>
      <c r="S1643" s="21">
        <v>0</v>
      </c>
      <c r="T1643" s="20">
        <f>VLOOKUP($A1643,Database!$A:$Y,10,FALSE)</f>
        <v>74</v>
      </c>
      <c r="U1643" s="20">
        <f>VLOOKUP($A1643,Database!$A:$Y,11,FALSE)</f>
        <v>104</v>
      </c>
      <c r="V1643" s="20">
        <f>VLOOKUP($A1643,Database!$A:$Y,12,FALSE)</f>
        <v>131</v>
      </c>
      <c r="W1643" s="20" t="str">
        <f>VLOOKUP(A1643,Database!A:M,13,FALSE)</f>
        <v>Terminé</v>
      </c>
      <c r="X1643" s="20">
        <f>VLOOKUP($A1643,Database!$A:$Y,20,FALSE)</f>
        <v>0</v>
      </c>
      <c r="Y1643" s="20">
        <f>VLOOKUP($A1643,Database!$A:$Y,21,FALSE)</f>
        <v>0</v>
      </c>
      <c r="Z1643" s="20">
        <f t="shared" si="150"/>
        <v>0</v>
      </c>
      <c r="AA1643" s="20">
        <f t="shared" si="152"/>
        <v>1</v>
      </c>
      <c r="AB1643" s="20">
        <f t="shared" ca="1" si="153"/>
        <v>104</v>
      </c>
      <c r="AC1643" s="20">
        <f t="shared" ca="1" si="154"/>
        <v>0</v>
      </c>
      <c r="AD1643" s="20" t="str">
        <f ca="1">IF(AC1643=0,"",IF(OR(ISBLANK(P1643),ISBLANK(Q1643)),"",IF(ISBLANK(VLOOKUP(A1643,Database!A:AA,22,FALSE)),"",VLOOKUP(A1643,Database!A:AA,22,FALSE))))</f>
        <v/>
      </c>
      <c r="AE1643" s="20">
        <f ca="1">IFERROR(
   IF(
     OR(ISBLANK(P1643),ISBLANK(Q1643)),
     "",
     IF(
       AND(AB1643&lt;&gt;"",OR(W1643="Terminé",W1643="En cours")),
       VLOOKUP(AD1643,Setup_ScoreExactBonus!A:D,4,FALSE),
       0
     )),
  0)</f>
        <v>0</v>
      </c>
      <c r="AF1643" s="21">
        <f t="shared" ca="1" si="155"/>
        <v>104</v>
      </c>
      <c r="AG1643" s="21">
        <f ca="1">SUMIFS(AF$2:AF1643,D$2:D1643,D1643)</f>
        <v>1755</v>
      </c>
    </row>
    <row r="1644" spans="1:33" hidden="1" x14ac:dyDescent="0.35">
      <c r="A1644" s="21">
        <f>IF(ISBLANK(B1644),"",COUNTIF(B$2:B1644,B1644))-1</f>
        <v>60</v>
      </c>
      <c r="B1644" s="27">
        <v>23</v>
      </c>
      <c r="C1644" s="10">
        <f>VLOOKUP($A1644+IF($A1644=0,1,0),Database!$A:$Y,7,FALSE)</f>
        <v>46199.166666666664</v>
      </c>
      <c r="D1644" s="21" t="str">
        <f>VLOOKUP(Pronostics!$B1644,Setup_MPP!$A:$G,3,FALSE)</f>
        <v>DJUDJUPRONO</v>
      </c>
      <c r="E1644" s="21" t="str">
        <f>VLOOKUP(Pronostics!$B1644,Setup_MPP!$A:$G,2,FALSE)</f>
        <v>Juliette</v>
      </c>
      <c r="F1644" s="21" t="str">
        <f>VLOOKUP($B1644,Setup_MPP!$A:$E,4,FALSE)</f>
        <v>#F2A2A2</v>
      </c>
      <c r="G1644" s="21" t="str">
        <f>VLOOKUP($B1644,Setup_MPP!$A:$E,5,FALSE)</f>
        <v>#C25D5D</v>
      </c>
      <c r="H1644" s="21" t="str">
        <f>IFERROR(IF(AND(A1644&gt;=1,A1644&lt;=104),VLOOKUP($A1644,Location!$A:$J,6,FALSE),IF(A1644=0,"Avant l'ouverture",IF(OR(A1644=105,A1644=106),"Bonus"))),"")</f>
        <v>Tour 3</v>
      </c>
      <c r="I1644" s="21" t="str">
        <f>IF(LEFT(H1644,4)="Tour",VLOOKUP(A1644,Database!$A:$C,3,FALSE),"")</f>
        <v>D</v>
      </c>
      <c r="J1644" s="21" t="str">
        <f>VLOOKUP($A1644,Location!$A:$J,7,FALSE)</f>
        <v>Paraguay</v>
      </c>
      <c r="K1644" s="21" t="str">
        <f>IFERROR(VLOOKUP(J1644,Setup_Team!$B:$C,2,FALSE), "TDB")</f>
        <v>PRY</v>
      </c>
      <c r="L1644" s="21" t="str">
        <f>VLOOKUP($A1644,Location!$A:$J,8,FALSE)</f>
        <v>Australie</v>
      </c>
      <c r="M1644" s="21" t="str">
        <f>IFERROR(VLOOKUP(L1644,Setup_Team!$B:$C,2,FALSE), "TDB")</f>
        <v>AUS</v>
      </c>
      <c r="N1644" s="21" t="str">
        <f>VLOOKUP($A1644,Location!$A:$J,9,FALSE)</f>
        <v>Inglewood, Los Angeles, California</v>
      </c>
      <c r="O1644" s="21" t="str">
        <f>VLOOKUP($A1644,Location!$A:$J,10,FALSE)</f>
        <v>SoFi Stadium</v>
      </c>
      <c r="P1644" s="27">
        <v>2</v>
      </c>
      <c r="Q1644" s="27">
        <v>0</v>
      </c>
      <c r="R1644" s="27" t="str">
        <f t="shared" si="151"/>
        <v>2-0</v>
      </c>
      <c r="S1644" s="21">
        <v>0</v>
      </c>
      <c r="T1644" s="20">
        <f>VLOOKUP($A1644,Database!$A:$Y,10,FALSE)</f>
        <v>74</v>
      </c>
      <c r="U1644" s="20">
        <f>VLOOKUP($A1644,Database!$A:$Y,11,FALSE)</f>
        <v>104</v>
      </c>
      <c r="V1644" s="20">
        <f>VLOOKUP($A1644,Database!$A:$Y,12,FALSE)</f>
        <v>131</v>
      </c>
      <c r="W1644" s="20" t="str">
        <f>VLOOKUP(A1644,Database!A:M,13,FALSE)</f>
        <v>Terminé</v>
      </c>
      <c r="X1644" s="20">
        <f>VLOOKUP($A1644,Database!$A:$Y,20,FALSE)</f>
        <v>0</v>
      </c>
      <c r="Y1644" s="20">
        <f>VLOOKUP($A1644,Database!$A:$Y,21,FALSE)</f>
        <v>0</v>
      </c>
      <c r="Z1644" s="20">
        <f t="shared" si="150"/>
        <v>0</v>
      </c>
      <c r="AA1644" s="20">
        <f t="shared" si="152"/>
        <v>0</v>
      </c>
      <c r="AB1644" s="20">
        <f t="shared" ca="1" si="153"/>
        <v>0</v>
      </c>
      <c r="AC1644" s="20">
        <f t="shared" ca="1" si="154"/>
        <v>0</v>
      </c>
      <c r="AD1644" s="20" t="str">
        <f ca="1">IF(AC1644=0,"",IF(OR(ISBLANK(P1644),ISBLANK(Q1644)),"",IF(ISBLANK(VLOOKUP(A1644,Database!A:AA,22,FALSE)),"",VLOOKUP(A1644,Database!A:AA,22,FALSE))))</f>
        <v/>
      </c>
      <c r="AE1644" s="20">
        <f ca="1">IFERROR(
   IF(
     OR(ISBLANK(P1644),ISBLANK(Q1644)),
     "",
     IF(
       AND(AB1644&lt;&gt;"",OR(W1644="Terminé",W1644="En cours")),
       VLOOKUP(AD1644,Setup_ScoreExactBonus!A:D,4,FALSE),
       0
     )),
  0)</f>
        <v>0</v>
      </c>
      <c r="AF1644" s="21">
        <f t="shared" ca="1" si="155"/>
        <v>0</v>
      </c>
      <c r="AG1644" s="21">
        <f ca="1">SUMIFS(AF$2:AF1644,D$2:D1644,D1644)</f>
        <v>1670</v>
      </c>
    </row>
    <row r="1645" spans="1:33" hidden="1" x14ac:dyDescent="0.35">
      <c r="A1645" s="21">
        <f>IF(ISBLANK(B1645),"",COUNTIF(B$2:B1645,B1645))-1</f>
        <v>60</v>
      </c>
      <c r="B1645" s="27">
        <v>24</v>
      </c>
      <c r="C1645" s="10">
        <f>VLOOKUP($A1645+IF($A1645=0,1,0),Database!$A:$Y,7,FALSE)</f>
        <v>46199.166666666664</v>
      </c>
      <c r="D1645" s="21" t="str">
        <f>VLOOKUP(Pronostics!$B1645,Setup_MPP!$A:$G,3,FALSE)</f>
        <v>Samyaaaaaaaaaa</v>
      </c>
      <c r="E1645" s="21" t="str">
        <f>VLOOKUP(Pronostics!$B1645,Setup_MPP!$A:$G,2,FALSE)</f>
        <v>Samya ALAOUI</v>
      </c>
      <c r="F1645" s="21" t="str">
        <f>VLOOKUP($B1645,Setup_MPP!$A:$E,4,FALSE)</f>
        <v>#A2F2C7</v>
      </c>
      <c r="G1645" s="21" t="str">
        <f>VLOOKUP($B1645,Setup_MPP!$A:$E,5,FALSE)</f>
        <v>#5DC18C</v>
      </c>
      <c r="H1645" s="21" t="str">
        <f>IFERROR(IF(AND(A1645&gt;=1,A1645&lt;=104),VLOOKUP($A1645,Location!$A:$J,6,FALSE),IF(A1645=0,"Avant l'ouverture",IF(OR(A1645=105,A1645=106),"Bonus"))),"")</f>
        <v>Tour 3</v>
      </c>
      <c r="I1645" s="21" t="str">
        <f>IF(LEFT(H1645,4)="Tour",VLOOKUP(A1645,Database!$A:$C,3,FALSE),"")</f>
        <v>D</v>
      </c>
      <c r="J1645" s="21" t="str">
        <f>VLOOKUP($A1645,Location!$A:$J,7,FALSE)</f>
        <v>Paraguay</v>
      </c>
      <c r="K1645" s="21" t="str">
        <f>IFERROR(VLOOKUP(J1645,Setup_Team!$B:$C,2,FALSE), "TDB")</f>
        <v>PRY</v>
      </c>
      <c r="L1645" s="21" t="str">
        <f>VLOOKUP($A1645,Location!$A:$J,8,FALSE)</f>
        <v>Australie</v>
      </c>
      <c r="M1645" s="21" t="str">
        <f>IFERROR(VLOOKUP(L1645,Setup_Team!$B:$C,2,FALSE), "TDB")</f>
        <v>AUS</v>
      </c>
      <c r="N1645" s="21" t="str">
        <f>VLOOKUP($A1645,Location!$A:$J,9,FALSE)</f>
        <v>Inglewood, Los Angeles, California</v>
      </c>
      <c r="O1645" s="21" t="str">
        <f>VLOOKUP($A1645,Location!$A:$J,10,FALSE)</f>
        <v>SoFi Stadium</v>
      </c>
      <c r="P1645" s="27">
        <v>2</v>
      </c>
      <c r="Q1645" s="27">
        <v>1</v>
      </c>
      <c r="R1645" s="27" t="str">
        <f t="shared" si="151"/>
        <v>2-1</v>
      </c>
      <c r="S1645" s="21">
        <v>0</v>
      </c>
      <c r="T1645" s="20">
        <f>VLOOKUP($A1645,Database!$A:$Y,10,FALSE)</f>
        <v>74</v>
      </c>
      <c r="U1645" s="20">
        <f>VLOOKUP($A1645,Database!$A:$Y,11,FALSE)</f>
        <v>104</v>
      </c>
      <c r="V1645" s="20">
        <f>VLOOKUP($A1645,Database!$A:$Y,12,FALSE)</f>
        <v>131</v>
      </c>
      <c r="W1645" s="20" t="str">
        <f>VLOOKUP(A1645,Database!A:M,13,FALSE)</f>
        <v>Terminé</v>
      </c>
      <c r="X1645" s="20">
        <f>VLOOKUP($A1645,Database!$A:$Y,20,FALSE)</f>
        <v>0</v>
      </c>
      <c r="Y1645" s="20">
        <f>VLOOKUP($A1645,Database!$A:$Y,21,FALSE)</f>
        <v>0</v>
      </c>
      <c r="Z1645" s="20">
        <f t="shared" si="150"/>
        <v>0</v>
      </c>
      <c r="AA1645" s="20">
        <f t="shared" si="152"/>
        <v>0</v>
      </c>
      <c r="AB1645" s="20">
        <f t="shared" ca="1" si="153"/>
        <v>0</v>
      </c>
      <c r="AC1645" s="20">
        <f t="shared" ca="1" si="154"/>
        <v>0</v>
      </c>
      <c r="AD1645" s="20" t="str">
        <f ca="1">IF(AC1645=0,"",IF(OR(ISBLANK(P1645),ISBLANK(Q1645)),"",IF(ISBLANK(VLOOKUP(A1645,Database!A:AA,22,FALSE)),"",VLOOKUP(A1645,Database!A:AA,22,FALSE))))</f>
        <v/>
      </c>
      <c r="AE1645" s="20">
        <f ca="1">IFERROR(
   IF(
     OR(ISBLANK(P1645),ISBLANK(Q1645)),
     "",
     IF(
       AND(AB1645&lt;&gt;"",OR(W1645="Terminé",W1645="En cours")),
       VLOOKUP(AD1645,Setup_ScoreExactBonus!A:D,4,FALSE),
       0
     )),
  0)</f>
        <v>0</v>
      </c>
      <c r="AF1645" s="21">
        <f t="shared" ca="1" si="155"/>
        <v>0</v>
      </c>
      <c r="AG1645" s="21">
        <f ca="1">SUMIFS(AF$2:AF1645,D$2:D1645,D1645)</f>
        <v>2441</v>
      </c>
    </row>
    <row r="1646" spans="1:33" hidden="1" x14ac:dyDescent="0.35">
      <c r="A1646" s="21">
        <f>IF(ISBLANK(B1646),"",COUNTIF(B$2:B1646,B1646))-1</f>
        <v>60</v>
      </c>
      <c r="B1646" s="27">
        <v>25</v>
      </c>
      <c r="C1646" s="10">
        <f>VLOOKUP($A1646+IF($A1646=0,1,0),Database!$A:$Y,7,FALSE)</f>
        <v>46199.166666666664</v>
      </c>
      <c r="D1646" s="21" t="str">
        <f>VLOOKUP(Pronostics!$B1646,Setup_MPP!$A:$G,3,FALSE)</f>
        <v>leaw0808</v>
      </c>
      <c r="E1646" s="21" t="str">
        <f>VLOOKUP(Pronostics!$B1646,Setup_MPP!$A:$G,2,FALSE)</f>
        <v>Léa WALOCQ</v>
      </c>
      <c r="F1646" s="21" t="str">
        <f>VLOOKUP($B1646,Setup_MPP!$A:$E,4,FALSE)</f>
        <v>#D1B9EB</v>
      </c>
      <c r="G1646" s="21" t="str">
        <f>VLOOKUP($B1646,Setup_MPP!$A:$E,5,FALSE)</f>
        <v>#B58BC7</v>
      </c>
      <c r="H1646" s="21" t="str">
        <f>IFERROR(IF(AND(A1646&gt;=1,A1646&lt;=104),VLOOKUP($A1646,Location!$A:$J,6,FALSE),IF(A1646=0,"Avant l'ouverture",IF(OR(A1646=105,A1646=106),"Bonus"))),"")</f>
        <v>Tour 3</v>
      </c>
      <c r="I1646" s="21" t="str">
        <f>IF(LEFT(H1646,4)="Tour",VLOOKUP(A1646,Database!$A:$C,3,FALSE),"")</f>
        <v>D</v>
      </c>
      <c r="J1646" s="21" t="str">
        <f>VLOOKUP($A1646,Location!$A:$J,7,FALSE)</f>
        <v>Paraguay</v>
      </c>
      <c r="K1646" s="21" t="str">
        <f>IFERROR(VLOOKUP(J1646,Setup_Team!$B:$C,2,FALSE), "TDB")</f>
        <v>PRY</v>
      </c>
      <c r="L1646" s="21" t="str">
        <f>VLOOKUP($A1646,Location!$A:$J,8,FALSE)</f>
        <v>Australie</v>
      </c>
      <c r="M1646" s="21" t="str">
        <f>IFERROR(VLOOKUP(L1646,Setup_Team!$B:$C,2,FALSE), "TDB")</f>
        <v>AUS</v>
      </c>
      <c r="N1646" s="21" t="str">
        <f>VLOOKUP($A1646,Location!$A:$J,9,FALSE)</f>
        <v>Inglewood, Los Angeles, California</v>
      </c>
      <c r="O1646" s="21" t="str">
        <f>VLOOKUP($A1646,Location!$A:$J,10,FALSE)</f>
        <v>SoFi Stadium</v>
      </c>
      <c r="P1646" s="27">
        <v>2</v>
      </c>
      <c r="Q1646" s="27">
        <v>1</v>
      </c>
      <c r="R1646" s="27" t="str">
        <f t="shared" si="151"/>
        <v>2-1</v>
      </c>
      <c r="S1646" s="21">
        <v>0</v>
      </c>
      <c r="T1646" s="20">
        <f>VLOOKUP($A1646,Database!$A:$Y,10,FALSE)</f>
        <v>74</v>
      </c>
      <c r="U1646" s="20">
        <f>VLOOKUP($A1646,Database!$A:$Y,11,FALSE)</f>
        <v>104</v>
      </c>
      <c r="V1646" s="20">
        <f>VLOOKUP($A1646,Database!$A:$Y,12,FALSE)</f>
        <v>131</v>
      </c>
      <c r="W1646" s="20" t="str">
        <f>VLOOKUP(A1646,Database!A:M,13,FALSE)</f>
        <v>Terminé</v>
      </c>
      <c r="X1646" s="20">
        <f>VLOOKUP($A1646,Database!$A:$Y,20,FALSE)</f>
        <v>0</v>
      </c>
      <c r="Y1646" s="20">
        <f>VLOOKUP($A1646,Database!$A:$Y,21,FALSE)</f>
        <v>0</v>
      </c>
      <c r="Z1646" s="20">
        <f t="shared" si="150"/>
        <v>0</v>
      </c>
      <c r="AA1646" s="20">
        <f t="shared" si="152"/>
        <v>0</v>
      </c>
      <c r="AB1646" s="20">
        <f t="shared" ca="1" si="153"/>
        <v>0</v>
      </c>
      <c r="AC1646" s="20">
        <f t="shared" ca="1" si="154"/>
        <v>0</v>
      </c>
      <c r="AD1646" s="20" t="str">
        <f ca="1">IF(AC1646=0,"",IF(OR(ISBLANK(P1646),ISBLANK(Q1646)),"",IF(ISBLANK(VLOOKUP(A1646,Database!A:AA,22,FALSE)),"",VLOOKUP(A1646,Database!A:AA,22,FALSE))))</f>
        <v/>
      </c>
      <c r="AE1646" s="20">
        <f ca="1">IFERROR(
   IF(
     OR(ISBLANK(P1646),ISBLANK(Q1646)),
     "",
     IF(
       AND(AB1646&lt;&gt;"",OR(W1646="Terminé",W1646="En cours")),
       VLOOKUP(AD1646,Setup_ScoreExactBonus!A:D,4,FALSE),
       0
     )),
  0)</f>
        <v>0</v>
      </c>
      <c r="AF1646" s="21">
        <f t="shared" ca="1" si="155"/>
        <v>0</v>
      </c>
      <c r="AG1646" s="21">
        <f ca="1">SUMIFS(AF$2:AF1646,D$2:D1646,D1646)</f>
        <v>2157</v>
      </c>
    </row>
    <row r="1647" spans="1:33" hidden="1" x14ac:dyDescent="0.35">
      <c r="A1647" s="21">
        <f>IF(ISBLANK(B1647),"",COUNTIF(B$2:B1647,B1647))-1</f>
        <v>60</v>
      </c>
      <c r="B1647" s="27">
        <v>26</v>
      </c>
      <c r="C1647" s="10">
        <v>46184.875</v>
      </c>
      <c r="D1647" s="21" t="str">
        <f>VLOOKUP(Pronostics!$B1647,Setup_MPP!$A:$G,3,FALSE)</f>
        <v>Mohamad#5GGG1</v>
      </c>
      <c r="E1647" s="21" t="str">
        <f>VLOOKUP(Pronostics!$B1647,Setup_MPP!$A:$G,2,FALSE)</f>
        <v>Mohamad EL KAWAS</v>
      </c>
      <c r="F1647" s="21" t="str">
        <f>VLOOKUP($B1647,Setup_MPP!$A:$E,4,FALSE)</f>
        <v>#EB8787</v>
      </c>
      <c r="G1647" s="21" t="str">
        <f>VLOOKUP($B1647,Setup_MPP!$A:$E,5,FALSE)</f>
        <v>#368E2C</v>
      </c>
      <c r="H1647" s="21" t="str">
        <f>IFERROR(IF(AND(A1647&gt;=1,A1647&lt;=104),VLOOKUP($A1647,Location!$A:$J,6,FALSE),IF(A1647=0,"Avant l'ouverture",IF(OR(A1647=105,A1647=106),"Bonus"))),"")</f>
        <v>Tour 3</v>
      </c>
      <c r="I1647" s="21" t="str">
        <f>IF(LEFT(H1647,4)="Tour",VLOOKUP(A1647,Database!$A:$C,3,FALSE),"")</f>
        <v>D</v>
      </c>
      <c r="J1647" s="21" t="str">
        <f>VLOOKUP($A1647,Location!$A:$J,7,FALSE)</f>
        <v>Paraguay</v>
      </c>
      <c r="K1647" s="21" t="str">
        <f>IFERROR(VLOOKUP(J1647,Setup_Team!$B:$C,2,FALSE), "TDB")</f>
        <v>PRY</v>
      </c>
      <c r="L1647" s="21" t="str">
        <f>VLOOKUP($A1647,Location!$A:$J,8,FALSE)</f>
        <v>Australie</v>
      </c>
      <c r="M1647" s="21" t="str">
        <f>IFERROR(VLOOKUP(L1647,Setup_Team!$B:$C,2,FALSE), "TDB")</f>
        <v>AUS</v>
      </c>
      <c r="P1647" s="21">
        <v>0</v>
      </c>
      <c r="Q1647" s="21">
        <v>1</v>
      </c>
      <c r="R1647" s="27" t="str">
        <f t="shared" si="151"/>
        <v>0-1</v>
      </c>
      <c r="S1647" s="21">
        <v>0</v>
      </c>
      <c r="T1647" s="20">
        <f>VLOOKUP($A1647,Database!$A:$Y,10,FALSE)</f>
        <v>74</v>
      </c>
      <c r="U1647" s="20">
        <f>VLOOKUP($A1647,Database!$A:$Y,11,FALSE)</f>
        <v>104</v>
      </c>
      <c r="V1647" s="20">
        <f>VLOOKUP($A1647,Database!$A:$Y,12,FALSE)</f>
        <v>131</v>
      </c>
      <c r="W1647" s="20" t="str">
        <f>VLOOKUP(A1647,Database!A:M,13,FALSE)</f>
        <v>Terminé</v>
      </c>
      <c r="X1647" s="20">
        <f>VLOOKUP($A1647,Database!$A:$Y,20,FALSE)</f>
        <v>0</v>
      </c>
      <c r="Y1647" s="20">
        <f>VLOOKUP($A1647,Database!$A:$Y,21,FALSE)</f>
        <v>0</v>
      </c>
      <c r="Z1647" s="20">
        <f t="shared" si="150"/>
        <v>0</v>
      </c>
      <c r="AA1647" s="20">
        <f t="shared" si="152"/>
        <v>0</v>
      </c>
      <c r="AB1647" s="20">
        <f t="shared" ca="1" si="153"/>
        <v>0</v>
      </c>
      <c r="AC1647" s="20">
        <f t="shared" ca="1" si="154"/>
        <v>0</v>
      </c>
      <c r="AD1647" s="20" t="str">
        <f ca="1">IF(AC1647=0,"",IF(OR(ISBLANK(P1647),ISBLANK(Q1647)),"",IF(ISBLANK(VLOOKUP(A1647,Database!A:AA,22,FALSE)),"",VLOOKUP(A1647,Database!A:AA,22,FALSE))))</f>
        <v/>
      </c>
      <c r="AE1647" s="20">
        <f ca="1">IFERROR(
   IF(
     OR(ISBLANK(P1647),ISBLANK(Q1647)),
     "",
     IF(
       AND(AB1647&lt;&gt;"",OR(W1647="Terminé",W1647="En cours")),
       VLOOKUP(AD1647,Setup_ScoreExactBonus!A:D,4,FALSE),
       0
     )),
  0)</f>
        <v>0</v>
      </c>
      <c r="AF1647" s="21">
        <f t="shared" ca="1" si="155"/>
        <v>0</v>
      </c>
      <c r="AG1647" s="21">
        <f ca="1">SUMIFS(AF$2:AF1647,D$2:D1647,D1647)</f>
        <v>1608</v>
      </c>
    </row>
    <row r="1648" spans="1:33" hidden="1" x14ac:dyDescent="0.35">
      <c r="A1648" s="21">
        <f>IF(ISBLANK(B1648),"",COUNTIF(B$2:B1648,B1648))-1</f>
        <v>60</v>
      </c>
      <c r="B1648" s="27">
        <v>27</v>
      </c>
      <c r="C1648" s="10">
        <f>VLOOKUP($A1648+IF($A1648=0,1,0),Database!$A:$Y,7,FALSE)</f>
        <v>46199.166666666664</v>
      </c>
      <c r="D1648" s="21" t="str">
        <f>VLOOKUP(Pronostics!$B1648,Setup_MPP!$A:$G,3,FALSE)</f>
        <v>maryemkappa</v>
      </c>
      <c r="E1648" s="21" t="str">
        <f>VLOOKUP(Pronostics!$B1648,Setup_MPP!$A:$G,2,FALSE)</f>
        <v>Maryem GUIZANI</v>
      </c>
      <c r="F1648" s="21" t="str">
        <f>VLOOKUP($B1648,Setup_MPP!$A:$E,4,FALSE)</f>
        <v>#BCA2F4</v>
      </c>
      <c r="G1648" s="21" t="str">
        <f>VLOOKUP($B1648,Setup_MPP!$A:$E,5,FALSE)</f>
        <v>#6D3DD5</v>
      </c>
      <c r="H1648" s="21" t="str">
        <f>IFERROR(IF(AND(A1648&gt;=1,A1648&lt;=104),VLOOKUP($A1648,Location!$A:$J,6,FALSE),IF(A1648=0,"Avant l'ouverture",IF(OR(A1648=105,A1648=106),"Bonus"))),"")</f>
        <v>Tour 3</v>
      </c>
      <c r="I1648" s="21" t="str">
        <f>IF(LEFT(H1648,4)="Tour",VLOOKUP(A1648,Database!$A:$C,3,FALSE),"")</f>
        <v>D</v>
      </c>
      <c r="J1648" s="21" t="str">
        <f>VLOOKUP($A1648,Location!$A:$J,7,FALSE)</f>
        <v>Paraguay</v>
      </c>
      <c r="K1648" s="21" t="str">
        <f>IFERROR(VLOOKUP(J1648,Setup_Team!$B:$C,2,FALSE), "TDB")</f>
        <v>PRY</v>
      </c>
      <c r="L1648" s="21" t="str">
        <f>VLOOKUP($A1648,Location!$A:$J,8,FALSE)</f>
        <v>Australie</v>
      </c>
      <c r="M1648" s="21" t="str">
        <f>IFERROR(VLOOKUP(L1648,Setup_Team!$B:$C,2,FALSE), "TDB")</f>
        <v>AUS</v>
      </c>
      <c r="P1648" s="21">
        <v>0</v>
      </c>
      <c r="Q1648" s="21">
        <v>0</v>
      </c>
      <c r="R1648" s="27" t="str">
        <f t="shared" si="151"/>
        <v>0-0</v>
      </c>
      <c r="S1648" s="21">
        <v>0</v>
      </c>
      <c r="T1648" s="20">
        <f>VLOOKUP($A1648,Database!$A:$Y,10,FALSE)</f>
        <v>74</v>
      </c>
      <c r="U1648" s="20">
        <f>VLOOKUP($A1648,Database!$A:$Y,11,FALSE)</f>
        <v>104</v>
      </c>
      <c r="V1648" s="20">
        <f>VLOOKUP($A1648,Database!$A:$Y,12,FALSE)</f>
        <v>131</v>
      </c>
      <c r="W1648" s="20" t="str">
        <f>VLOOKUP(A1648,Database!A:M,13,FALSE)</f>
        <v>Terminé</v>
      </c>
      <c r="X1648" s="20">
        <f>VLOOKUP($A1648,Database!$A:$Y,20,FALSE)</f>
        <v>0</v>
      </c>
      <c r="Y1648" s="20">
        <f>VLOOKUP($A1648,Database!$A:$Y,21,FALSE)</f>
        <v>0</v>
      </c>
      <c r="Z1648" s="20">
        <f t="shared" si="150"/>
        <v>0</v>
      </c>
      <c r="AA1648" s="20">
        <f t="shared" si="152"/>
        <v>1</v>
      </c>
      <c r="AB1648" s="20">
        <f t="shared" ca="1" si="153"/>
        <v>104</v>
      </c>
      <c r="AC1648" s="20">
        <f t="shared" ca="1" si="154"/>
        <v>1</v>
      </c>
      <c r="AD1648" s="20" t="str">
        <f ca="1">IF(AC1648=0,"",IF(OR(ISBLANK(P1648),ISBLANK(Q1648)),"",IF(ISBLANK(VLOOKUP(A1648,Database!A:AA,22,FALSE)),"",VLOOKUP(A1648,Database!A:AA,22,FALSE))))</f>
        <v>Très rare</v>
      </c>
      <c r="AE1648" s="20">
        <f ca="1">IFERROR(
   IF(
     OR(ISBLANK(P1648),ISBLANK(Q1648)),
     "",
     IF(
       AND(AB1648&lt;&gt;"",OR(W1648="Terminé",W1648="En cours")),
       VLOOKUP(AD1648,Setup_ScoreExactBonus!A:D,4,FALSE),
       0
     )),
  0)</f>
        <v>50</v>
      </c>
      <c r="AF1648" s="21">
        <f t="shared" ca="1" si="155"/>
        <v>154</v>
      </c>
      <c r="AG1648" s="21">
        <f ca="1">SUMIFS(AF$2:AF1648,D$2:D1648,D1648)</f>
        <v>1471</v>
      </c>
    </row>
    <row r="1649" spans="1:33" hidden="1" x14ac:dyDescent="0.35">
      <c r="A1649" s="21">
        <f>IF(ISBLANK(B1649),"",COUNTIF(B$2:B1649,B1649))-1</f>
        <v>61</v>
      </c>
      <c r="B1649" s="27">
        <v>1</v>
      </c>
      <c r="C1649" s="10">
        <f>VLOOKUP($A1649+IF($A1649=0,1,0),Database!$A:$Y,7,FALSE)</f>
        <v>46199.875</v>
      </c>
      <c r="D1649" s="21" t="str">
        <f>VLOOKUP(Pronostics!$B1649,Setup_MPP!$A:$G,3,FALSE)</f>
        <v>_Nicolas_LM_</v>
      </c>
      <c r="E1649" s="21" t="str">
        <f>VLOOKUP(Pronostics!$B1649,Setup_MPP!$A:$G,2,FALSE)</f>
        <v>Nicolas LE MOUEL</v>
      </c>
      <c r="F1649" s="21" t="str">
        <f>VLOOKUP($B1649,Setup_MPP!$A:$E,4,FALSE)</f>
        <v>#F7C79D</v>
      </c>
      <c r="G1649" s="21" t="str">
        <f>VLOOKUP($B1649,Setup_MPP!$A:$E,5,FALSE)</f>
        <v>#FFBE85</v>
      </c>
      <c r="H1649" s="21" t="str">
        <f>IFERROR(IF(AND(A1649&gt;=1,A1649&lt;=104),VLOOKUP($A1649,Location!$A:$J,6,FALSE),IF(A1649=0,"Avant l'ouverture",IF(OR(A1649=105,A1649=106),"Bonus"))),"")</f>
        <v>Tour 3</v>
      </c>
      <c r="I1649" s="21" t="str">
        <f>IF(LEFT(H1649,4)="Tour",VLOOKUP(A1649,Database!$A:$C,3,FALSE),"")</f>
        <v>I</v>
      </c>
      <c r="J1649" s="21" t="str">
        <f>VLOOKUP($A1649,Location!$A:$J,7,FALSE)</f>
        <v>Norvège</v>
      </c>
      <c r="K1649" s="21" t="str">
        <f>IFERROR(VLOOKUP(J1649,Setup_Team!$B:$C,2,FALSE), "TDB")</f>
        <v>NOR</v>
      </c>
      <c r="L1649" s="21" t="str">
        <f>VLOOKUP($A1649,Location!$A:$J,8,FALSE)</f>
        <v>France</v>
      </c>
      <c r="M1649" s="21" t="str">
        <f>IFERROR(VLOOKUP(L1649,Setup_Team!$B:$C,2,FALSE), "TDB")</f>
        <v>FRA</v>
      </c>
      <c r="N1649" s="21" t="str">
        <f>VLOOKUP($A1649,Location!$A:$J,9,FALSE)</f>
        <v>Foxborough</v>
      </c>
      <c r="O1649" s="21" t="str">
        <f>VLOOKUP($A1649,Location!$A:$J,10,FALSE)</f>
        <v>Gillette Stadium</v>
      </c>
      <c r="P1649" s="27">
        <v>1</v>
      </c>
      <c r="Q1649" s="27">
        <v>4</v>
      </c>
      <c r="R1649" s="27" t="str">
        <f t="shared" si="151"/>
        <v>1-4</v>
      </c>
      <c r="S1649" s="21">
        <v>0</v>
      </c>
      <c r="T1649" s="20">
        <f>VLOOKUP($A1649,Database!$A:$Y,10,FALSE)</f>
        <v>141</v>
      </c>
      <c r="U1649" s="20">
        <f>VLOOKUP($A1649,Database!$A:$Y,11,FALSE)</f>
        <v>108</v>
      </c>
      <c r="V1649" s="20">
        <f>VLOOKUP($A1649,Database!$A:$Y,12,FALSE)</f>
        <v>68</v>
      </c>
      <c r="W1649" s="20" t="str">
        <f>VLOOKUP(A1649,Database!A:M,13,FALSE)</f>
        <v>Terminé</v>
      </c>
      <c r="X1649" s="20">
        <f>VLOOKUP($A1649,Database!$A:$Y,20,FALSE)</f>
        <v>1</v>
      </c>
      <c r="Y1649" s="20">
        <f>VLOOKUP($A1649,Database!$A:$Y,21,FALSE)</f>
        <v>4</v>
      </c>
      <c r="Z1649" s="20">
        <f t="shared" si="150"/>
        <v>0</v>
      </c>
      <c r="AA1649" s="20">
        <f t="shared" si="152"/>
        <v>1</v>
      </c>
      <c r="AB1649" s="20">
        <f t="shared" ca="1" si="153"/>
        <v>68</v>
      </c>
      <c r="AC1649" s="20">
        <f t="shared" ca="1" si="154"/>
        <v>1</v>
      </c>
      <c r="AD1649" s="20" t="str">
        <f ca="1">IF(AC1649=0,"",IF(OR(ISBLANK(P1649),ISBLANK(Q1649)),"",IF(ISBLANK(VLOOKUP(A1649,Database!A:AA,22,FALSE)),"",VLOOKUP(A1649,Database!A:AA,22,FALSE))))</f>
        <v>Méga rare</v>
      </c>
      <c r="AE1649" s="20">
        <f ca="1">IFERROR(
   IF(
     OR(ISBLANK(P1649),ISBLANK(Q1649)),
     "",
     IF(
       AND(AB1649&lt;&gt;"",OR(W1649="Terminé",W1649="En cours")),
       VLOOKUP(AD1649,Setup_ScoreExactBonus!A:D,4,FALSE),
       0
     )),
  0)</f>
        <v>70</v>
      </c>
      <c r="AF1649" s="21">
        <f t="shared" ca="1" si="155"/>
        <v>138</v>
      </c>
      <c r="AG1649" s="21">
        <f ca="1">SUMIFS(AF$2:AF1649,D$2:D1649,D1649)</f>
        <v>2282</v>
      </c>
    </row>
    <row r="1650" spans="1:33" hidden="1" x14ac:dyDescent="0.35">
      <c r="A1650" s="21">
        <f>IF(ISBLANK(B1650),"",COUNTIF(B$2:B1650,B1650))-1</f>
        <v>61</v>
      </c>
      <c r="B1650" s="27">
        <v>2</v>
      </c>
      <c r="C1650" s="10">
        <f>VLOOKUP($A1650+IF($A1650=0,1,0),Database!$A:$Y,7,FALSE)</f>
        <v>46199.875</v>
      </c>
      <c r="D1650" s="21" t="str">
        <f>VLOOKUP(Pronostics!$B1650,Setup_MPP!$A:$G,3,FALSE)</f>
        <v>leaelaz</v>
      </c>
      <c r="E1650" s="21" t="str">
        <f>VLOOKUP(Pronostics!$B1650,Setup_MPP!$A:$G,2,FALSE)</f>
        <v>Léa EL ASERY</v>
      </c>
      <c r="F1650" s="21" t="str">
        <f>VLOOKUP($B1650,Setup_MPP!$A:$E,4,FALSE)</f>
        <v>#FFBEBE</v>
      </c>
      <c r="G1650" s="21" t="str">
        <f>VLOOKUP($B1650,Setup_MPP!$A:$E,5,FALSE)</f>
        <v>#DF6868</v>
      </c>
      <c r="H1650" s="21" t="str">
        <f>IFERROR(IF(AND(A1650&gt;=1,A1650&lt;=104),VLOOKUP($A1650,Location!$A:$J,6,FALSE),IF(A1650=0,"Avant l'ouverture",IF(OR(A1650=105,A1650=106),"Bonus"))),"")</f>
        <v>Tour 3</v>
      </c>
      <c r="I1650" s="21" t="str">
        <f>IF(LEFT(H1650,4)="Tour",VLOOKUP(A1650,Database!$A:$C,3,FALSE),"")</f>
        <v>I</v>
      </c>
      <c r="J1650" s="21" t="str">
        <f>VLOOKUP($A1650,Location!$A:$J,7,FALSE)</f>
        <v>Norvège</v>
      </c>
      <c r="K1650" s="21" t="str">
        <f>IFERROR(VLOOKUP(J1650,Setup_Team!$B:$C,2,FALSE), "TDB")</f>
        <v>NOR</v>
      </c>
      <c r="L1650" s="21" t="str">
        <f>VLOOKUP($A1650,Location!$A:$J,8,FALSE)</f>
        <v>France</v>
      </c>
      <c r="M1650" s="21" t="str">
        <f>IFERROR(VLOOKUP(L1650,Setup_Team!$B:$C,2,FALSE), "TDB")</f>
        <v>FRA</v>
      </c>
      <c r="N1650" s="21" t="str">
        <f>VLOOKUP($A1650,Location!$A:$J,9,FALSE)</f>
        <v>Foxborough</v>
      </c>
      <c r="O1650" s="21" t="str">
        <f>VLOOKUP($A1650,Location!$A:$J,10,FALSE)</f>
        <v>Gillette Stadium</v>
      </c>
      <c r="P1650" s="27">
        <v>2</v>
      </c>
      <c r="Q1650" s="27">
        <v>3</v>
      </c>
      <c r="R1650" s="27" t="str">
        <f t="shared" si="151"/>
        <v>2-3</v>
      </c>
      <c r="S1650" s="21">
        <v>0</v>
      </c>
      <c r="T1650" s="20">
        <f>VLOOKUP($A1650,Database!$A:$Y,10,FALSE)</f>
        <v>141</v>
      </c>
      <c r="U1650" s="20">
        <f>VLOOKUP($A1650,Database!$A:$Y,11,FALSE)</f>
        <v>108</v>
      </c>
      <c r="V1650" s="20">
        <f>VLOOKUP($A1650,Database!$A:$Y,12,FALSE)</f>
        <v>68</v>
      </c>
      <c r="W1650" s="20" t="str">
        <f>VLOOKUP(A1650,Database!A:M,13,FALSE)</f>
        <v>Terminé</v>
      </c>
      <c r="X1650" s="20">
        <f>VLOOKUP($A1650,Database!$A:$Y,20,FALSE)</f>
        <v>1</v>
      </c>
      <c r="Y1650" s="20">
        <f>VLOOKUP($A1650,Database!$A:$Y,21,FALSE)</f>
        <v>4</v>
      </c>
      <c r="Z1650" s="20">
        <f t="shared" si="150"/>
        <v>0</v>
      </c>
      <c r="AA1650" s="20">
        <f t="shared" si="152"/>
        <v>1</v>
      </c>
      <c r="AB1650" s="20">
        <f t="shared" ca="1" si="153"/>
        <v>68</v>
      </c>
      <c r="AC1650" s="20">
        <f t="shared" ca="1" si="154"/>
        <v>0</v>
      </c>
      <c r="AD1650" s="20" t="str">
        <f ca="1">IF(AC1650=0,"",IF(OR(ISBLANK(P1650),ISBLANK(Q1650)),"",IF(ISBLANK(VLOOKUP(A1650,Database!A:AA,22,FALSE)),"",VLOOKUP(A1650,Database!A:AA,22,FALSE))))</f>
        <v/>
      </c>
      <c r="AE1650" s="20">
        <f ca="1">IFERROR(
   IF(
     OR(ISBLANK(P1650),ISBLANK(Q1650)),
     "",
     IF(
       AND(AB1650&lt;&gt;"",OR(W1650="Terminé",W1650="En cours")),
       VLOOKUP(AD1650,Setup_ScoreExactBonus!A:D,4,FALSE),
       0
     )),
  0)</f>
        <v>0</v>
      </c>
      <c r="AF1650" s="21">
        <f t="shared" ca="1" si="155"/>
        <v>68</v>
      </c>
      <c r="AG1650" s="21">
        <f ca="1">SUMIFS(AF$2:AF1650,D$2:D1650,D1650)</f>
        <v>2482</v>
      </c>
    </row>
    <row r="1651" spans="1:33" hidden="1" x14ac:dyDescent="0.35">
      <c r="A1651" s="21">
        <f>IF(ISBLANK(B1651),"",COUNTIF(B$2:B1651,B1651))-1</f>
        <v>61</v>
      </c>
      <c r="B1651" s="27">
        <v>3</v>
      </c>
      <c r="C1651" s="10">
        <f>VLOOKUP($A1651+IF($A1651=0,1,0),Database!$A:$Y,7,FALSE)</f>
        <v>46199.875</v>
      </c>
      <c r="D1651" s="21" t="str">
        <f>VLOOKUP(Pronostics!$B1651,Setup_MPP!$A:$G,3,FALSE)</f>
        <v>PasMetalleux</v>
      </c>
      <c r="E1651" s="21" t="str">
        <f>VLOOKUP(Pronostics!$B1651,Setup_MPP!$A:$G,2,FALSE)</f>
        <v>Elwenn JOUBREL</v>
      </c>
      <c r="F1651" s="21" t="str">
        <f>VLOOKUP($B1651,Setup_MPP!$A:$E,4,FALSE)</f>
        <v>#F5C7FC</v>
      </c>
      <c r="G1651" s="21" t="str">
        <f>VLOOKUP($B1651,Setup_MPP!$A:$E,5,FALSE)</f>
        <v>#C489CF</v>
      </c>
      <c r="H1651" s="21" t="str">
        <f>IFERROR(IF(AND(A1651&gt;=1,A1651&lt;=104),VLOOKUP($A1651,Location!$A:$J,6,FALSE),IF(A1651=0,"Avant l'ouverture",IF(OR(A1651=105,A1651=106),"Bonus"))),"")</f>
        <v>Tour 3</v>
      </c>
      <c r="I1651" s="21" t="str">
        <f>IF(LEFT(H1651,4)="Tour",VLOOKUP(A1651,Database!$A:$C,3,FALSE),"")</f>
        <v>I</v>
      </c>
      <c r="J1651" s="21" t="str">
        <f>VLOOKUP($A1651,Location!$A:$J,7,FALSE)</f>
        <v>Norvège</v>
      </c>
      <c r="K1651" s="21" t="str">
        <f>IFERROR(VLOOKUP(J1651,Setup_Team!$B:$C,2,FALSE), "TDB")</f>
        <v>NOR</v>
      </c>
      <c r="L1651" s="21" t="str">
        <f>VLOOKUP($A1651,Location!$A:$J,8,FALSE)</f>
        <v>France</v>
      </c>
      <c r="M1651" s="21" t="str">
        <f>IFERROR(VLOOKUP(L1651,Setup_Team!$B:$C,2,FALSE), "TDB")</f>
        <v>FRA</v>
      </c>
      <c r="N1651" s="21" t="str">
        <f>VLOOKUP($A1651,Location!$A:$J,9,FALSE)</f>
        <v>Foxborough</v>
      </c>
      <c r="O1651" s="21" t="str">
        <f>VLOOKUP($A1651,Location!$A:$J,10,FALSE)</f>
        <v>Gillette Stadium</v>
      </c>
      <c r="P1651" s="27">
        <v>2</v>
      </c>
      <c r="Q1651" s="27">
        <v>3</v>
      </c>
      <c r="R1651" s="27" t="str">
        <f t="shared" si="151"/>
        <v>2-3</v>
      </c>
      <c r="S1651" s="21">
        <v>0</v>
      </c>
      <c r="T1651" s="20">
        <f>VLOOKUP($A1651,Database!$A:$Y,10,FALSE)</f>
        <v>141</v>
      </c>
      <c r="U1651" s="20">
        <f>VLOOKUP($A1651,Database!$A:$Y,11,FALSE)</f>
        <v>108</v>
      </c>
      <c r="V1651" s="20">
        <f>VLOOKUP($A1651,Database!$A:$Y,12,FALSE)</f>
        <v>68</v>
      </c>
      <c r="W1651" s="20" t="str">
        <f>VLOOKUP(A1651,Database!A:M,13,FALSE)</f>
        <v>Terminé</v>
      </c>
      <c r="X1651" s="20">
        <f>VLOOKUP($A1651,Database!$A:$Y,20,FALSE)</f>
        <v>1</v>
      </c>
      <c r="Y1651" s="20">
        <f>VLOOKUP($A1651,Database!$A:$Y,21,FALSE)</f>
        <v>4</v>
      </c>
      <c r="Z1651" s="20">
        <f t="shared" si="150"/>
        <v>0</v>
      </c>
      <c r="AA1651" s="20">
        <f t="shared" si="152"/>
        <v>1</v>
      </c>
      <c r="AB1651" s="20">
        <f t="shared" ca="1" si="153"/>
        <v>68</v>
      </c>
      <c r="AC1651" s="20">
        <f t="shared" ca="1" si="154"/>
        <v>0</v>
      </c>
      <c r="AD1651" s="20" t="str">
        <f ca="1">IF(AC1651=0,"",IF(OR(ISBLANK(P1651),ISBLANK(Q1651)),"",IF(ISBLANK(VLOOKUP(A1651,Database!A:AA,22,FALSE)),"",VLOOKUP(A1651,Database!A:AA,22,FALSE))))</f>
        <v/>
      </c>
      <c r="AE1651" s="20">
        <f ca="1">IFERROR(
   IF(
     OR(ISBLANK(P1651),ISBLANK(Q1651)),
     "",
     IF(
       AND(AB1651&lt;&gt;"",OR(W1651="Terminé",W1651="En cours")),
       VLOOKUP(AD1651,Setup_ScoreExactBonus!A:D,4,FALSE),
       0
     )),
  0)</f>
        <v>0</v>
      </c>
      <c r="AF1651" s="21">
        <f t="shared" ca="1" si="155"/>
        <v>68</v>
      </c>
      <c r="AG1651" s="21">
        <f ca="1">SUMIFS(AF$2:AF1651,D$2:D1651,D1651)</f>
        <v>2482</v>
      </c>
    </row>
    <row r="1652" spans="1:33" hidden="1" x14ac:dyDescent="0.35">
      <c r="A1652" s="21">
        <f>IF(ISBLANK(B1652),"",COUNTIF(B$2:B1652,B1652))-1</f>
        <v>61</v>
      </c>
      <c r="B1652" s="27">
        <v>4</v>
      </c>
      <c r="C1652" s="10">
        <f>VLOOKUP($A1652+IF($A1652=0,1,0),Database!$A:$Y,7,FALSE)</f>
        <v>46199.875</v>
      </c>
      <c r="D1652" s="21" t="str">
        <f>VLOOKUP(Pronostics!$B1652,Setup_MPP!$A:$G,3,FALSE)</f>
        <v>Popo444</v>
      </c>
      <c r="E1652" s="21" t="str">
        <f>VLOOKUP(Pronostics!$B1652,Setup_MPP!$A:$G,2,FALSE)</f>
        <v>Pauline OLIVIER</v>
      </c>
      <c r="F1652" s="21" t="str">
        <f>VLOOKUP($B1652,Setup_MPP!$A:$E,4,FALSE)</f>
        <v>#A5EA7F</v>
      </c>
      <c r="G1652" s="21" t="str">
        <f>VLOOKUP($B1652,Setup_MPP!$A:$E,5,FALSE)</f>
        <v>#80C65A</v>
      </c>
      <c r="H1652" s="21" t="str">
        <f>IFERROR(IF(AND(A1652&gt;=1,A1652&lt;=104),VLOOKUP($A1652,Location!$A:$J,6,FALSE),IF(A1652=0,"Avant l'ouverture",IF(OR(A1652=105,A1652=106),"Bonus"))),"")</f>
        <v>Tour 3</v>
      </c>
      <c r="I1652" s="21" t="str">
        <f>IF(LEFT(H1652,4)="Tour",VLOOKUP(A1652,Database!$A:$C,3,FALSE),"")</f>
        <v>I</v>
      </c>
      <c r="J1652" s="21" t="str">
        <f>VLOOKUP($A1652,Location!$A:$J,7,FALSE)</f>
        <v>Norvège</v>
      </c>
      <c r="K1652" s="21" t="str">
        <f>IFERROR(VLOOKUP(J1652,Setup_Team!$B:$C,2,FALSE), "TDB")</f>
        <v>NOR</v>
      </c>
      <c r="L1652" s="21" t="str">
        <f>VLOOKUP($A1652,Location!$A:$J,8,FALSE)</f>
        <v>France</v>
      </c>
      <c r="M1652" s="21" t="str">
        <f>IFERROR(VLOOKUP(L1652,Setup_Team!$B:$C,2,FALSE), "TDB")</f>
        <v>FRA</v>
      </c>
      <c r="N1652" s="21" t="str">
        <f>VLOOKUP($A1652,Location!$A:$J,9,FALSE)</f>
        <v>Foxborough</v>
      </c>
      <c r="O1652" s="21" t="str">
        <f>VLOOKUP($A1652,Location!$A:$J,10,FALSE)</f>
        <v>Gillette Stadium</v>
      </c>
      <c r="P1652" s="27">
        <v>1</v>
      </c>
      <c r="Q1652" s="27">
        <v>2</v>
      </c>
      <c r="R1652" s="27" t="str">
        <f t="shared" si="151"/>
        <v>1-2</v>
      </c>
      <c r="S1652" s="21">
        <v>0</v>
      </c>
      <c r="T1652" s="20">
        <f>VLOOKUP($A1652,Database!$A:$Y,10,FALSE)</f>
        <v>141</v>
      </c>
      <c r="U1652" s="20">
        <f>VLOOKUP($A1652,Database!$A:$Y,11,FALSE)</f>
        <v>108</v>
      </c>
      <c r="V1652" s="20">
        <f>VLOOKUP($A1652,Database!$A:$Y,12,FALSE)</f>
        <v>68</v>
      </c>
      <c r="W1652" s="20" t="str">
        <f>VLOOKUP(A1652,Database!A:M,13,FALSE)</f>
        <v>Terminé</v>
      </c>
      <c r="X1652" s="20">
        <f>VLOOKUP($A1652,Database!$A:$Y,20,FALSE)</f>
        <v>1</v>
      </c>
      <c r="Y1652" s="20">
        <f>VLOOKUP($A1652,Database!$A:$Y,21,FALSE)</f>
        <v>4</v>
      </c>
      <c r="Z1652" s="20">
        <f t="shared" si="150"/>
        <v>0</v>
      </c>
      <c r="AA1652" s="20">
        <f t="shared" si="152"/>
        <v>1</v>
      </c>
      <c r="AB1652" s="20">
        <f t="shared" ca="1" si="153"/>
        <v>68</v>
      </c>
      <c r="AC1652" s="20">
        <f t="shared" ca="1" si="154"/>
        <v>0</v>
      </c>
      <c r="AD1652" s="20" t="str">
        <f ca="1">IF(AC1652=0,"",IF(OR(ISBLANK(P1652),ISBLANK(Q1652)),"",IF(ISBLANK(VLOOKUP(A1652,Database!A:AA,22,FALSE)),"",VLOOKUP(A1652,Database!A:AA,22,FALSE))))</f>
        <v/>
      </c>
      <c r="AE1652" s="20">
        <f ca="1">IFERROR(
   IF(
     OR(ISBLANK(P1652),ISBLANK(Q1652)),
     "",
     IF(
       AND(AB1652&lt;&gt;"",OR(W1652="Terminé",W1652="En cours")),
       VLOOKUP(AD1652,Setup_ScoreExactBonus!A:D,4,FALSE),
       0
     )),
  0)</f>
        <v>0</v>
      </c>
      <c r="AF1652" s="21">
        <f t="shared" ca="1" si="155"/>
        <v>68</v>
      </c>
      <c r="AG1652" s="21">
        <f ca="1">SUMIFS(AF$2:AF1652,D$2:D1652,D1652)</f>
        <v>2198</v>
      </c>
    </row>
    <row r="1653" spans="1:33" hidden="1" x14ac:dyDescent="0.35">
      <c r="A1653" s="21">
        <f>IF(ISBLANK(B1653),"",COUNTIF(B$2:B1653,B1653))-1</f>
        <v>61</v>
      </c>
      <c r="B1653" s="27">
        <v>5</v>
      </c>
      <c r="C1653" s="10">
        <f>VLOOKUP($A1653+IF($A1653=0,1,0),Database!$A:$Y,7,FALSE)</f>
        <v>46199.875</v>
      </c>
      <c r="D1653" s="21" t="str">
        <f>VLOOKUP(Pronostics!$B1653,Setup_MPP!$A:$G,3,FALSE)</f>
        <v>_Jujul</v>
      </c>
      <c r="E1653" s="21" t="str">
        <f>VLOOKUP(Pronostics!$B1653,Setup_MPP!$A:$G,2,FALSE)</f>
        <v>Julie BOISSIERE</v>
      </c>
      <c r="F1653" s="21" t="str">
        <f>VLOOKUP($B1653,Setup_MPP!$A:$E,4,FALSE)</f>
        <v>#D890FF</v>
      </c>
      <c r="G1653" s="21" t="str">
        <f>VLOOKUP($B1653,Setup_MPP!$A:$E,5,FALSE)</f>
        <v>#B750EF</v>
      </c>
      <c r="H1653" s="21" t="str">
        <f>IFERROR(IF(AND(A1653&gt;=1,A1653&lt;=104),VLOOKUP($A1653,Location!$A:$J,6,FALSE),IF(A1653=0,"Avant l'ouverture",IF(OR(A1653=105,A1653=106),"Bonus"))),"")</f>
        <v>Tour 3</v>
      </c>
      <c r="I1653" s="21" t="str">
        <f>IF(LEFT(H1653,4)="Tour",VLOOKUP(A1653,Database!$A:$C,3,FALSE),"")</f>
        <v>I</v>
      </c>
      <c r="J1653" s="21" t="str">
        <f>VLOOKUP($A1653,Location!$A:$J,7,FALSE)</f>
        <v>Norvège</v>
      </c>
      <c r="K1653" s="21" t="str">
        <f>IFERROR(VLOOKUP(J1653,Setup_Team!$B:$C,2,FALSE), "TDB")</f>
        <v>NOR</v>
      </c>
      <c r="L1653" s="21" t="str">
        <f>VLOOKUP($A1653,Location!$A:$J,8,FALSE)</f>
        <v>France</v>
      </c>
      <c r="M1653" s="21" t="str">
        <f>IFERROR(VLOOKUP(L1653,Setup_Team!$B:$C,2,FALSE), "TDB")</f>
        <v>FRA</v>
      </c>
      <c r="N1653" s="21" t="str">
        <f>VLOOKUP($A1653,Location!$A:$J,9,FALSE)</f>
        <v>Foxborough</v>
      </c>
      <c r="O1653" s="21" t="str">
        <f>VLOOKUP($A1653,Location!$A:$J,10,FALSE)</f>
        <v>Gillette Stadium</v>
      </c>
      <c r="P1653" s="27">
        <v>1</v>
      </c>
      <c r="Q1653" s="27">
        <v>1</v>
      </c>
      <c r="R1653" s="27" t="str">
        <f t="shared" si="151"/>
        <v>1-1</v>
      </c>
      <c r="S1653" s="21">
        <v>0</v>
      </c>
      <c r="T1653" s="20">
        <f>VLOOKUP($A1653,Database!$A:$Y,10,FALSE)</f>
        <v>141</v>
      </c>
      <c r="U1653" s="20">
        <f>VLOOKUP($A1653,Database!$A:$Y,11,FALSE)</f>
        <v>108</v>
      </c>
      <c r="V1653" s="20">
        <f>VLOOKUP($A1653,Database!$A:$Y,12,FALSE)</f>
        <v>68</v>
      </c>
      <c r="W1653" s="20" t="str">
        <f>VLOOKUP(A1653,Database!A:M,13,FALSE)</f>
        <v>Terminé</v>
      </c>
      <c r="X1653" s="20">
        <f>VLOOKUP($A1653,Database!$A:$Y,20,FALSE)</f>
        <v>1</v>
      </c>
      <c r="Y1653" s="20">
        <f>VLOOKUP($A1653,Database!$A:$Y,21,FALSE)</f>
        <v>4</v>
      </c>
      <c r="Z1653" s="20">
        <f t="shared" si="150"/>
        <v>0</v>
      </c>
      <c r="AA1653" s="20">
        <f t="shared" si="152"/>
        <v>0</v>
      </c>
      <c r="AB1653" s="20">
        <f t="shared" ca="1" si="153"/>
        <v>0</v>
      </c>
      <c r="AC1653" s="20">
        <f t="shared" ca="1" si="154"/>
        <v>0</v>
      </c>
      <c r="AD1653" s="20" t="str">
        <f ca="1">IF(AC1653=0,"",IF(OR(ISBLANK(P1653),ISBLANK(Q1653)),"",IF(ISBLANK(VLOOKUP(A1653,Database!A:AA,22,FALSE)),"",VLOOKUP(A1653,Database!A:AA,22,FALSE))))</f>
        <v/>
      </c>
      <c r="AE1653" s="20">
        <f ca="1">IFERROR(
   IF(
     OR(ISBLANK(P1653),ISBLANK(Q1653)),
     "",
     IF(
       AND(AB1653&lt;&gt;"",OR(W1653="Terminé",W1653="En cours")),
       VLOOKUP(AD1653,Setup_ScoreExactBonus!A:D,4,FALSE),
       0
     )),
  0)</f>
        <v>0</v>
      </c>
      <c r="AF1653" s="21">
        <f t="shared" ca="1" si="155"/>
        <v>0</v>
      </c>
      <c r="AG1653" s="21">
        <f ca="1">SUMIFS(AF$2:AF1653,D$2:D1653,D1653)</f>
        <v>1531</v>
      </c>
    </row>
    <row r="1654" spans="1:33" hidden="1" x14ac:dyDescent="0.35">
      <c r="A1654" s="21">
        <f>IF(ISBLANK(B1654),"",COUNTIF(B$2:B1654,B1654))-1</f>
        <v>61</v>
      </c>
      <c r="B1654" s="27">
        <v>6</v>
      </c>
      <c r="C1654" s="10">
        <f>VLOOKUP($A1654+IF($A1654=0,1,0),Database!$A:$Y,7,FALSE)</f>
        <v>46199.875</v>
      </c>
      <c r="D1654" s="21" t="str">
        <f>VLOOKUP(Pronostics!$B1654,Setup_MPP!$A:$G,3,FALSE)</f>
        <v>Julay</v>
      </c>
      <c r="E1654" s="21" t="str">
        <f>VLOOKUP(Pronostics!$B1654,Setup_MPP!$A:$G,2,FALSE)</f>
        <v>Julie BOUCHARD</v>
      </c>
      <c r="F1654" s="21" t="str">
        <f>VLOOKUP($B1654,Setup_MPP!$A:$E,4,FALSE)</f>
        <v>#A6F7B1</v>
      </c>
      <c r="G1654" s="21" t="str">
        <f>VLOOKUP($B1654,Setup_MPP!$A:$E,5,FALSE)</f>
        <v>#6EC179</v>
      </c>
      <c r="H1654" s="21" t="str">
        <f>IFERROR(IF(AND(A1654&gt;=1,A1654&lt;=104),VLOOKUP($A1654,Location!$A:$J,6,FALSE),IF(A1654=0,"Avant l'ouverture",IF(OR(A1654=105,A1654=106),"Bonus"))),"")</f>
        <v>Tour 3</v>
      </c>
      <c r="I1654" s="21" t="str">
        <f>IF(LEFT(H1654,4)="Tour",VLOOKUP(A1654,Database!$A:$C,3,FALSE),"")</f>
        <v>I</v>
      </c>
      <c r="J1654" s="21" t="str">
        <f>VLOOKUP($A1654,Location!$A:$J,7,FALSE)</f>
        <v>Norvège</v>
      </c>
      <c r="K1654" s="21" t="str">
        <f>IFERROR(VLOOKUP(J1654,Setup_Team!$B:$C,2,FALSE), "TDB")</f>
        <v>NOR</v>
      </c>
      <c r="L1654" s="21" t="str">
        <f>VLOOKUP($A1654,Location!$A:$J,8,FALSE)</f>
        <v>France</v>
      </c>
      <c r="M1654" s="21" t="str">
        <f>IFERROR(VLOOKUP(L1654,Setup_Team!$B:$C,2,FALSE), "TDB")</f>
        <v>FRA</v>
      </c>
      <c r="N1654" s="21" t="str">
        <f>VLOOKUP($A1654,Location!$A:$J,9,FALSE)</f>
        <v>Foxborough</v>
      </c>
      <c r="O1654" s="21" t="str">
        <f>VLOOKUP($A1654,Location!$A:$J,10,FALSE)</f>
        <v>Gillette Stadium</v>
      </c>
      <c r="P1654" s="27">
        <v>2</v>
      </c>
      <c r="Q1654" s="27">
        <v>3</v>
      </c>
      <c r="R1654" s="27" t="str">
        <f t="shared" si="151"/>
        <v>2-3</v>
      </c>
      <c r="S1654" s="21">
        <v>0</v>
      </c>
      <c r="T1654" s="20">
        <f>VLOOKUP($A1654,Database!$A:$Y,10,FALSE)</f>
        <v>141</v>
      </c>
      <c r="U1654" s="20">
        <f>VLOOKUP($A1654,Database!$A:$Y,11,FALSE)</f>
        <v>108</v>
      </c>
      <c r="V1654" s="20">
        <f>VLOOKUP($A1654,Database!$A:$Y,12,FALSE)</f>
        <v>68</v>
      </c>
      <c r="W1654" s="20" t="str">
        <f>VLOOKUP(A1654,Database!A:M,13,FALSE)</f>
        <v>Terminé</v>
      </c>
      <c r="X1654" s="20">
        <f>VLOOKUP($A1654,Database!$A:$Y,20,FALSE)</f>
        <v>1</v>
      </c>
      <c r="Y1654" s="20">
        <f>VLOOKUP($A1654,Database!$A:$Y,21,FALSE)</f>
        <v>4</v>
      </c>
      <c r="Z1654" s="20">
        <f t="shared" si="150"/>
        <v>0</v>
      </c>
      <c r="AA1654" s="20">
        <f t="shared" si="152"/>
        <v>1</v>
      </c>
      <c r="AB1654" s="20">
        <f t="shared" ca="1" si="153"/>
        <v>68</v>
      </c>
      <c r="AC1654" s="20">
        <f t="shared" ca="1" si="154"/>
        <v>0</v>
      </c>
      <c r="AD1654" s="20" t="str">
        <f ca="1">IF(AC1654=0,"",IF(OR(ISBLANK(P1654),ISBLANK(Q1654)),"",IF(ISBLANK(VLOOKUP(A1654,Database!A:AA,22,FALSE)),"",VLOOKUP(A1654,Database!A:AA,22,FALSE))))</f>
        <v/>
      </c>
      <c r="AE1654" s="20">
        <f ca="1">IFERROR(
   IF(
     OR(ISBLANK(P1654),ISBLANK(Q1654)),
     "",
     IF(
       AND(AB1654&lt;&gt;"",OR(W1654="Terminé",W1654="En cours")),
       VLOOKUP(AD1654,Setup_ScoreExactBonus!A:D,4,FALSE),
       0
     )),
  0)</f>
        <v>0</v>
      </c>
      <c r="AF1654" s="21">
        <f t="shared" ca="1" si="155"/>
        <v>68</v>
      </c>
      <c r="AG1654" s="21">
        <f ca="1">SUMIFS(AF$2:AF1654,D$2:D1654,D1654)</f>
        <v>2319</v>
      </c>
    </row>
    <row r="1655" spans="1:33" hidden="1" x14ac:dyDescent="0.35">
      <c r="A1655" s="21">
        <f>IF(ISBLANK(B1655),"",COUNTIF(B$2:B1655,B1655))-1</f>
        <v>61</v>
      </c>
      <c r="B1655" s="27">
        <v>7</v>
      </c>
      <c r="C1655" s="10">
        <f>VLOOKUP($A1655+IF($A1655=0,1,0),Database!$A:$Y,7,FALSE)</f>
        <v>46199.875</v>
      </c>
      <c r="D1655" s="21" t="str">
        <f>VLOOKUP(Pronostics!$B1655,Setup_MPP!$A:$G,3,FALSE)</f>
        <v>__Vince__</v>
      </c>
      <c r="E1655" s="21" t="str">
        <f>VLOOKUP(Pronostics!$B1655,Setup_MPP!$A:$G,2,FALSE)</f>
        <v>Vincent FRAYSSE</v>
      </c>
      <c r="F1655" s="21" t="str">
        <f>VLOOKUP($B1655,Setup_MPP!$A:$E,4,FALSE)</f>
        <v>#B2EAE8</v>
      </c>
      <c r="G1655" s="21" t="str">
        <f>VLOOKUP($B1655,Setup_MPP!$A:$E,5,FALSE)</f>
        <v>#6CB4B1</v>
      </c>
      <c r="H1655" s="21" t="str">
        <f>IFERROR(IF(AND(A1655&gt;=1,A1655&lt;=104),VLOOKUP($A1655,Location!$A:$J,6,FALSE),IF(A1655=0,"Avant l'ouverture",IF(OR(A1655=105,A1655=106),"Bonus"))),"")</f>
        <v>Tour 3</v>
      </c>
      <c r="I1655" s="21" t="str">
        <f>IF(LEFT(H1655,4)="Tour",VLOOKUP(A1655,Database!$A:$C,3,FALSE),"")</f>
        <v>I</v>
      </c>
      <c r="J1655" s="21" t="str">
        <f>VLOOKUP($A1655,Location!$A:$J,7,FALSE)</f>
        <v>Norvège</v>
      </c>
      <c r="K1655" s="21" t="str">
        <f>IFERROR(VLOOKUP(J1655,Setup_Team!$B:$C,2,FALSE), "TDB")</f>
        <v>NOR</v>
      </c>
      <c r="L1655" s="21" t="str">
        <f>VLOOKUP($A1655,Location!$A:$J,8,FALSE)</f>
        <v>France</v>
      </c>
      <c r="M1655" s="21" t="str">
        <f>IFERROR(VLOOKUP(L1655,Setup_Team!$B:$C,2,FALSE), "TDB")</f>
        <v>FRA</v>
      </c>
      <c r="N1655" s="21" t="str">
        <f>VLOOKUP($A1655,Location!$A:$J,9,FALSE)</f>
        <v>Foxborough</v>
      </c>
      <c r="O1655" s="21" t="str">
        <f>VLOOKUP($A1655,Location!$A:$J,10,FALSE)</f>
        <v>Gillette Stadium</v>
      </c>
      <c r="P1655" s="27">
        <v>1</v>
      </c>
      <c r="Q1655" s="27">
        <v>3</v>
      </c>
      <c r="R1655" s="27" t="str">
        <f t="shared" si="151"/>
        <v>1-3</v>
      </c>
      <c r="S1655" s="21">
        <v>0</v>
      </c>
      <c r="T1655" s="20">
        <f>VLOOKUP($A1655,Database!$A:$Y,10,FALSE)</f>
        <v>141</v>
      </c>
      <c r="U1655" s="20">
        <f>VLOOKUP($A1655,Database!$A:$Y,11,FALSE)</f>
        <v>108</v>
      </c>
      <c r="V1655" s="20">
        <f>VLOOKUP($A1655,Database!$A:$Y,12,FALSE)</f>
        <v>68</v>
      </c>
      <c r="W1655" s="20" t="str">
        <f>VLOOKUP(A1655,Database!A:M,13,FALSE)</f>
        <v>Terminé</v>
      </c>
      <c r="X1655" s="20">
        <f>VLOOKUP($A1655,Database!$A:$Y,20,FALSE)</f>
        <v>1</v>
      </c>
      <c r="Y1655" s="20">
        <f>VLOOKUP($A1655,Database!$A:$Y,21,FALSE)</f>
        <v>4</v>
      </c>
      <c r="Z1655" s="20">
        <f t="shared" si="150"/>
        <v>0</v>
      </c>
      <c r="AA1655" s="20">
        <f t="shared" si="152"/>
        <v>1</v>
      </c>
      <c r="AB1655" s="20">
        <f t="shared" ca="1" si="153"/>
        <v>68</v>
      </c>
      <c r="AC1655" s="20">
        <f t="shared" ca="1" si="154"/>
        <v>0</v>
      </c>
      <c r="AD1655" s="20" t="str">
        <f ca="1">IF(AC1655=0,"",IF(OR(ISBLANK(P1655),ISBLANK(Q1655)),"",IF(ISBLANK(VLOOKUP(A1655,Database!A:AA,22,FALSE)),"",VLOOKUP(A1655,Database!A:AA,22,FALSE))))</f>
        <v/>
      </c>
      <c r="AE1655" s="20">
        <f ca="1">IFERROR(
   IF(
     OR(ISBLANK(P1655),ISBLANK(Q1655)),
     "",
     IF(
       AND(AB1655&lt;&gt;"",OR(W1655="Terminé",W1655="En cours")),
       VLOOKUP(AD1655,Setup_ScoreExactBonus!A:D,4,FALSE),
       0
     )),
  0)</f>
        <v>0</v>
      </c>
      <c r="AF1655" s="21">
        <f t="shared" ca="1" si="155"/>
        <v>68</v>
      </c>
      <c r="AG1655" s="21">
        <f ca="1">SUMIFS(AF$2:AF1655,D$2:D1655,D1655)</f>
        <v>1434</v>
      </c>
    </row>
    <row r="1656" spans="1:33" hidden="1" x14ac:dyDescent="0.35">
      <c r="A1656" s="21">
        <f>IF(ISBLANK(B1656),"",COUNTIF(B$2:B1656,B1656))-1</f>
        <v>61</v>
      </c>
      <c r="B1656" s="27">
        <v>8</v>
      </c>
      <c r="C1656" s="10">
        <f>VLOOKUP($A1656+IF($A1656=0,1,0),Database!$A:$Y,7,FALSE)</f>
        <v>46199.875</v>
      </c>
      <c r="D1656" s="21" t="str">
        <f>VLOOKUP(Pronostics!$B1656,Setup_MPP!$A:$G,3,FALSE)</f>
        <v>Louuiiis</v>
      </c>
      <c r="E1656" s="21" t="str">
        <f>VLOOKUP(Pronostics!$B1656,Setup_MPP!$A:$G,2,FALSE)</f>
        <v>Louis HARLE</v>
      </c>
      <c r="F1656" s="21" t="str">
        <f>VLOOKUP($B1656,Setup_MPP!$A:$E,4,FALSE)</f>
        <v>#EEF7B1</v>
      </c>
      <c r="G1656" s="21" t="str">
        <f>VLOOKUP($B1656,Setup_MPP!$A:$E,5,FALSE)</f>
        <v>#C1CB7D</v>
      </c>
      <c r="H1656" s="21" t="str">
        <f>IFERROR(IF(AND(A1656&gt;=1,A1656&lt;=104),VLOOKUP($A1656,Location!$A:$J,6,FALSE),IF(A1656=0,"Avant l'ouverture",IF(OR(A1656=105,A1656=106),"Bonus"))),"")</f>
        <v>Tour 3</v>
      </c>
      <c r="I1656" s="21" t="str">
        <f>IF(LEFT(H1656,4)="Tour",VLOOKUP(A1656,Database!$A:$C,3,FALSE),"")</f>
        <v>I</v>
      </c>
      <c r="J1656" s="21" t="str">
        <f>VLOOKUP($A1656,Location!$A:$J,7,FALSE)</f>
        <v>Norvège</v>
      </c>
      <c r="K1656" s="21" t="str">
        <f>IFERROR(VLOOKUP(J1656,Setup_Team!$B:$C,2,FALSE), "TDB")</f>
        <v>NOR</v>
      </c>
      <c r="L1656" s="21" t="str">
        <f>VLOOKUP($A1656,Location!$A:$J,8,FALSE)</f>
        <v>France</v>
      </c>
      <c r="M1656" s="21" t="str">
        <f>IFERROR(VLOOKUP(L1656,Setup_Team!$B:$C,2,FALSE), "TDB")</f>
        <v>FRA</v>
      </c>
      <c r="N1656" s="21" t="str">
        <f>VLOOKUP($A1656,Location!$A:$J,9,FALSE)</f>
        <v>Foxborough</v>
      </c>
      <c r="O1656" s="21" t="str">
        <f>VLOOKUP($A1656,Location!$A:$J,10,FALSE)</f>
        <v>Gillette Stadium</v>
      </c>
      <c r="P1656" s="27">
        <v>0</v>
      </c>
      <c r="Q1656" s="27">
        <v>2</v>
      </c>
      <c r="R1656" s="27" t="str">
        <f t="shared" si="151"/>
        <v>0-2</v>
      </c>
      <c r="S1656" s="21">
        <v>0</v>
      </c>
      <c r="T1656" s="20">
        <f>VLOOKUP($A1656,Database!$A:$Y,10,FALSE)</f>
        <v>141</v>
      </c>
      <c r="U1656" s="20">
        <f>VLOOKUP($A1656,Database!$A:$Y,11,FALSE)</f>
        <v>108</v>
      </c>
      <c r="V1656" s="20">
        <f>VLOOKUP($A1656,Database!$A:$Y,12,FALSE)</f>
        <v>68</v>
      </c>
      <c r="W1656" s="20" t="str">
        <f>VLOOKUP(A1656,Database!A:M,13,FALSE)</f>
        <v>Terminé</v>
      </c>
      <c r="X1656" s="20">
        <f>VLOOKUP($A1656,Database!$A:$Y,20,FALSE)</f>
        <v>1</v>
      </c>
      <c r="Y1656" s="20">
        <f>VLOOKUP($A1656,Database!$A:$Y,21,FALSE)</f>
        <v>4</v>
      </c>
      <c r="Z1656" s="20">
        <f t="shared" si="150"/>
        <v>0</v>
      </c>
      <c r="AA1656" s="20">
        <f t="shared" si="152"/>
        <v>1</v>
      </c>
      <c r="AB1656" s="20">
        <f t="shared" ca="1" si="153"/>
        <v>68</v>
      </c>
      <c r="AC1656" s="20">
        <f t="shared" ca="1" si="154"/>
        <v>0</v>
      </c>
      <c r="AD1656" s="20" t="str">
        <f ca="1">IF(AC1656=0,"",IF(OR(ISBLANK(P1656),ISBLANK(Q1656)),"",IF(ISBLANK(VLOOKUP(A1656,Database!A:AA,22,FALSE)),"",VLOOKUP(A1656,Database!A:AA,22,FALSE))))</f>
        <v/>
      </c>
      <c r="AE1656" s="20">
        <f ca="1">IFERROR(
   IF(
     OR(ISBLANK(P1656),ISBLANK(Q1656)),
     "",
     IF(
       AND(AB1656&lt;&gt;"",OR(W1656="Terminé",W1656="En cours")),
       VLOOKUP(AD1656,Setup_ScoreExactBonus!A:D,4,FALSE),
       0
     )),
  0)</f>
        <v>0</v>
      </c>
      <c r="AF1656" s="21">
        <f t="shared" ca="1" si="155"/>
        <v>68</v>
      </c>
      <c r="AG1656" s="21">
        <f ca="1">SUMIFS(AF$2:AF1656,D$2:D1656,D1656)</f>
        <v>2200</v>
      </c>
    </row>
    <row r="1657" spans="1:33" x14ac:dyDescent="0.35">
      <c r="A1657" s="21">
        <f>IF(ISBLANK(B1657),"",COUNTIF(B$2:B1657,B1657))-1</f>
        <v>61</v>
      </c>
      <c r="B1657" s="27">
        <v>9</v>
      </c>
      <c r="C1657" s="10">
        <f>VLOOKUP($A1657+IF($A1657=0,1,0),Database!$A:$Y,7,FALSE)</f>
        <v>46199.875</v>
      </c>
      <c r="D1657" s="21" t="str">
        <f>VLOOKUP(Pronostics!$B1657,Setup_MPP!$A:$G,3,FALSE)</f>
        <v>Aurelien_dpq</v>
      </c>
      <c r="E1657" s="21" t="str">
        <f>VLOOKUP(Pronostics!$B1657,Setup_MPP!$A:$G,2,FALSE)</f>
        <v>Aurélien DE POULPIQUET</v>
      </c>
      <c r="F1657" s="21" t="str">
        <f>VLOOKUP($B1657,Setup_MPP!$A:$E,4,FALSE)</f>
        <v>#F4EA9D</v>
      </c>
      <c r="G1657" s="21" t="str">
        <f>VLOOKUP($B1657,Setup_MPP!$A:$E,5,FALSE)</f>
        <v>#D2C458</v>
      </c>
      <c r="H1657" s="21" t="str">
        <f>IFERROR(IF(AND(A1657&gt;=1,A1657&lt;=104),VLOOKUP($A1657,Location!$A:$J,6,FALSE),IF(A1657=0,"Avant l'ouverture",IF(OR(A1657=105,A1657=106),"Bonus"))),"")</f>
        <v>Tour 3</v>
      </c>
      <c r="I1657" s="21" t="str">
        <f>IF(LEFT(H1657,4)="Tour",VLOOKUP(A1657,Database!$A:$C,3,FALSE),"")</f>
        <v>I</v>
      </c>
      <c r="J1657" s="21" t="str">
        <f>VLOOKUP($A1657,Location!$A:$J,7,FALSE)</f>
        <v>Norvège</v>
      </c>
      <c r="K1657" s="21" t="str">
        <f>IFERROR(VLOOKUP(J1657,Setup_Team!$B:$C,2,FALSE), "TDB")</f>
        <v>NOR</v>
      </c>
      <c r="L1657" s="21" t="str">
        <f>VLOOKUP($A1657,Location!$A:$J,8,FALSE)</f>
        <v>France</v>
      </c>
      <c r="M1657" s="21" t="str">
        <f>IFERROR(VLOOKUP(L1657,Setup_Team!$B:$C,2,FALSE), "TDB")</f>
        <v>FRA</v>
      </c>
      <c r="N1657" s="21" t="str">
        <f>VLOOKUP($A1657,Location!$A:$J,9,FALSE)</f>
        <v>Foxborough</v>
      </c>
      <c r="O1657" s="21" t="str">
        <f>VLOOKUP($A1657,Location!$A:$J,10,FALSE)</f>
        <v>Gillette Stadium</v>
      </c>
      <c r="P1657" s="27">
        <v>1</v>
      </c>
      <c r="Q1657" s="27">
        <v>2</v>
      </c>
      <c r="R1657" s="27" t="str">
        <f t="shared" si="151"/>
        <v>1-2</v>
      </c>
      <c r="S1657" s="21">
        <v>0</v>
      </c>
      <c r="T1657" s="20">
        <f>VLOOKUP($A1657,Database!$A:$Y,10,FALSE)</f>
        <v>141</v>
      </c>
      <c r="U1657" s="20">
        <f>VLOOKUP($A1657,Database!$A:$Y,11,FALSE)</f>
        <v>108</v>
      </c>
      <c r="V1657" s="20">
        <f>VLOOKUP($A1657,Database!$A:$Y,12,FALSE)</f>
        <v>68</v>
      </c>
      <c r="W1657" s="20" t="str">
        <f>VLOOKUP(A1657,Database!A:M,13,FALSE)</f>
        <v>Terminé</v>
      </c>
      <c r="X1657" s="20">
        <f>VLOOKUP($A1657,Database!$A:$Y,20,FALSE)</f>
        <v>1</v>
      </c>
      <c r="Y1657" s="20">
        <f>VLOOKUP($A1657,Database!$A:$Y,21,FALSE)</f>
        <v>4</v>
      </c>
      <c r="Z1657" s="20">
        <f t="shared" si="150"/>
        <v>0</v>
      </c>
      <c r="AA1657" s="20">
        <f t="shared" si="152"/>
        <v>1</v>
      </c>
      <c r="AB1657" s="20">
        <f t="shared" ca="1" si="153"/>
        <v>68</v>
      </c>
      <c r="AC1657" s="20">
        <f t="shared" ca="1" si="154"/>
        <v>0</v>
      </c>
      <c r="AD1657" s="20" t="str">
        <f ca="1">IF(AC1657=0,"",IF(OR(ISBLANK(P1657),ISBLANK(Q1657)),"",IF(ISBLANK(VLOOKUP(A1657,Database!A:AA,22,FALSE)),"",VLOOKUP(A1657,Database!A:AA,22,FALSE))))</f>
        <v/>
      </c>
      <c r="AE1657" s="20">
        <f ca="1">IFERROR(
   IF(
     OR(ISBLANK(P1657),ISBLANK(Q1657)),
     "",
     IF(
       AND(AB1657&lt;&gt;"",OR(W1657="Terminé",W1657="En cours")),
       VLOOKUP(AD1657,Setup_ScoreExactBonus!A:D,4,FALSE),
       0
     )),
  0)</f>
        <v>0</v>
      </c>
      <c r="AF1657" s="21">
        <f t="shared" ca="1" si="155"/>
        <v>68</v>
      </c>
      <c r="AG1657" s="21">
        <f ca="1">SUMIFS(AF$2:AF1657,D$2:D1657,D1657)</f>
        <v>2284</v>
      </c>
    </row>
    <row r="1658" spans="1:33" hidden="1" x14ac:dyDescent="0.35">
      <c r="A1658" s="21">
        <f>IF(ISBLANK(B1658),"",COUNTIF(B$2:B1658,B1658))-1</f>
        <v>61</v>
      </c>
      <c r="B1658" s="27">
        <v>10</v>
      </c>
      <c r="C1658" s="10">
        <f>VLOOKUP($A1658+IF($A1658=0,1,0),Database!$A:$Y,7,FALSE)</f>
        <v>46199.875</v>
      </c>
      <c r="D1658" s="21" t="str">
        <f>VLOOKUP(Pronostics!$B1658,Setup_MPP!$A:$G,3,FALSE)</f>
        <v>RandomPaul</v>
      </c>
      <c r="E1658" s="21" t="str">
        <f>VLOOKUP(Pronostics!$B1658,Setup_MPP!$A:$G,2,FALSE)</f>
        <v>Paul MONTESINOS</v>
      </c>
      <c r="F1658" s="21" t="str">
        <f>VLOOKUP($B1658,Setup_MPP!$A:$E,4,FALSE)</f>
        <v>#C4B0FF</v>
      </c>
      <c r="G1658" s="21" t="str">
        <f>VLOOKUP($B1658,Setup_MPP!$A:$E,5,FALSE)</f>
        <v>#7F66C8</v>
      </c>
      <c r="H1658" s="21" t="str">
        <f>IFERROR(IF(AND(A1658&gt;=1,A1658&lt;=104),VLOOKUP($A1658,Location!$A:$J,6,FALSE),IF(A1658=0,"Avant l'ouverture",IF(OR(A1658=105,A1658=106),"Bonus"))),"")</f>
        <v>Tour 3</v>
      </c>
      <c r="I1658" s="21" t="str">
        <f>IF(LEFT(H1658,4)="Tour",VLOOKUP(A1658,Database!$A:$C,3,FALSE),"")</f>
        <v>I</v>
      </c>
      <c r="J1658" s="21" t="str">
        <f>VLOOKUP($A1658,Location!$A:$J,7,FALSE)</f>
        <v>Norvège</v>
      </c>
      <c r="K1658" s="21" t="str">
        <f>IFERROR(VLOOKUP(J1658,Setup_Team!$B:$C,2,FALSE), "TDB")</f>
        <v>NOR</v>
      </c>
      <c r="L1658" s="21" t="str">
        <f>VLOOKUP($A1658,Location!$A:$J,8,FALSE)</f>
        <v>France</v>
      </c>
      <c r="M1658" s="21" t="str">
        <f>IFERROR(VLOOKUP(L1658,Setup_Team!$B:$C,2,FALSE), "TDB")</f>
        <v>FRA</v>
      </c>
      <c r="N1658" s="21" t="str">
        <f>VLOOKUP($A1658,Location!$A:$J,9,FALSE)</f>
        <v>Foxborough</v>
      </c>
      <c r="O1658" s="21" t="str">
        <f>VLOOKUP($A1658,Location!$A:$J,10,FALSE)</f>
        <v>Gillette Stadium</v>
      </c>
      <c r="P1658" s="27">
        <v>2</v>
      </c>
      <c r="Q1658" s="27">
        <v>3</v>
      </c>
      <c r="R1658" s="27" t="str">
        <f t="shared" si="151"/>
        <v>2-3</v>
      </c>
      <c r="S1658" s="21">
        <v>0</v>
      </c>
      <c r="T1658" s="20">
        <f>VLOOKUP($A1658,Database!$A:$Y,10,FALSE)</f>
        <v>141</v>
      </c>
      <c r="U1658" s="20">
        <f>VLOOKUP($A1658,Database!$A:$Y,11,FALSE)</f>
        <v>108</v>
      </c>
      <c r="V1658" s="20">
        <f>VLOOKUP($A1658,Database!$A:$Y,12,FALSE)</f>
        <v>68</v>
      </c>
      <c r="W1658" s="20" t="str">
        <f>VLOOKUP(A1658,Database!A:M,13,FALSE)</f>
        <v>Terminé</v>
      </c>
      <c r="X1658" s="20">
        <f>VLOOKUP($A1658,Database!$A:$Y,20,FALSE)</f>
        <v>1</v>
      </c>
      <c r="Y1658" s="20">
        <f>VLOOKUP($A1658,Database!$A:$Y,21,FALSE)</f>
        <v>4</v>
      </c>
      <c r="Z1658" s="20">
        <f t="shared" si="150"/>
        <v>0</v>
      </c>
      <c r="AA1658" s="20">
        <f t="shared" si="152"/>
        <v>1</v>
      </c>
      <c r="AB1658" s="20">
        <f t="shared" ca="1" si="153"/>
        <v>68</v>
      </c>
      <c r="AC1658" s="20">
        <f t="shared" ca="1" si="154"/>
        <v>0</v>
      </c>
      <c r="AD1658" s="20" t="str">
        <f ca="1">IF(AC1658=0,"",IF(OR(ISBLANK(P1658),ISBLANK(Q1658)),"",IF(ISBLANK(VLOOKUP(A1658,Database!A:AA,22,FALSE)),"",VLOOKUP(A1658,Database!A:AA,22,FALSE))))</f>
        <v/>
      </c>
      <c r="AE1658" s="20">
        <f ca="1">IFERROR(
   IF(
     OR(ISBLANK(P1658),ISBLANK(Q1658)),
     "",
     IF(
       AND(AB1658&lt;&gt;"",OR(W1658="Terminé",W1658="En cours")),
       VLOOKUP(AD1658,Setup_ScoreExactBonus!A:D,4,FALSE),
       0
     )),
  0)</f>
        <v>0</v>
      </c>
      <c r="AF1658" s="21">
        <f t="shared" ca="1" si="155"/>
        <v>68</v>
      </c>
      <c r="AG1658" s="21">
        <f ca="1">SUMIFS(AF$2:AF1658,D$2:D1658,D1658)</f>
        <v>1996</v>
      </c>
    </row>
    <row r="1659" spans="1:33" hidden="1" x14ac:dyDescent="0.35">
      <c r="A1659" s="21">
        <f>IF(ISBLANK(B1659),"",COUNTIF(B$2:B1659,B1659))-1</f>
        <v>61</v>
      </c>
      <c r="B1659" s="27">
        <v>11</v>
      </c>
      <c r="C1659" s="10">
        <f>VLOOKUP($A1659+IF($A1659=0,1,0),Database!$A:$Y,7,FALSE)</f>
        <v>46199.875</v>
      </c>
      <c r="D1659" s="21" t="str">
        <f>VLOOKUP(Pronostics!$B1659,Setup_MPP!$A:$G,3,FALSE)</f>
        <v>Kinsley91</v>
      </c>
      <c r="E1659" s="21" t="str">
        <f>VLOOKUP(Pronostics!$B1659,Setup_MPP!$A:$G,2,FALSE)</f>
        <v>Kinsley ROQUE</v>
      </c>
      <c r="F1659" s="21" t="str">
        <f>VLOOKUP($B1659,Setup_MPP!$A:$E,4,FALSE)</f>
        <v>#CBEBBA</v>
      </c>
      <c r="G1659" s="21" t="str">
        <f>VLOOKUP($B1659,Setup_MPP!$A:$E,5,FALSE)</f>
        <v>#70BC6E</v>
      </c>
      <c r="H1659" s="21" t="str">
        <f>IFERROR(IF(AND(A1659&gt;=1,A1659&lt;=104),VLOOKUP($A1659,Location!$A:$J,6,FALSE),IF(A1659=0,"Avant l'ouverture",IF(OR(A1659=105,A1659=106),"Bonus"))),"")</f>
        <v>Tour 3</v>
      </c>
      <c r="I1659" s="21" t="str">
        <f>IF(LEFT(H1659,4)="Tour",VLOOKUP(A1659,Database!$A:$C,3,FALSE),"")</f>
        <v>I</v>
      </c>
      <c r="J1659" s="21" t="str">
        <f>VLOOKUP($A1659,Location!$A:$J,7,FALSE)</f>
        <v>Norvège</v>
      </c>
      <c r="K1659" s="21" t="str">
        <f>IFERROR(VLOOKUP(J1659,Setup_Team!$B:$C,2,FALSE), "TDB")</f>
        <v>NOR</v>
      </c>
      <c r="L1659" s="21" t="str">
        <f>VLOOKUP($A1659,Location!$A:$J,8,FALSE)</f>
        <v>France</v>
      </c>
      <c r="M1659" s="21" t="str">
        <f>IFERROR(VLOOKUP(L1659,Setup_Team!$B:$C,2,FALSE), "TDB")</f>
        <v>FRA</v>
      </c>
      <c r="N1659" s="21" t="str">
        <f>VLOOKUP($A1659,Location!$A:$J,9,FALSE)</f>
        <v>Foxborough</v>
      </c>
      <c r="O1659" s="21" t="str">
        <f>VLOOKUP($A1659,Location!$A:$J,10,FALSE)</f>
        <v>Gillette Stadium</v>
      </c>
      <c r="P1659" s="27">
        <v>1</v>
      </c>
      <c r="Q1659" s="27">
        <v>2</v>
      </c>
      <c r="R1659" s="27" t="str">
        <f t="shared" si="151"/>
        <v>1-2</v>
      </c>
      <c r="S1659" s="21">
        <v>0</v>
      </c>
      <c r="T1659" s="20">
        <f>VLOOKUP($A1659,Database!$A:$Y,10,FALSE)</f>
        <v>141</v>
      </c>
      <c r="U1659" s="20">
        <f>VLOOKUP($A1659,Database!$A:$Y,11,FALSE)</f>
        <v>108</v>
      </c>
      <c r="V1659" s="20">
        <f>VLOOKUP($A1659,Database!$A:$Y,12,FALSE)</f>
        <v>68</v>
      </c>
      <c r="W1659" s="20" t="str">
        <f>VLOOKUP(A1659,Database!A:M,13,FALSE)</f>
        <v>Terminé</v>
      </c>
      <c r="X1659" s="20">
        <f>VLOOKUP($A1659,Database!$A:$Y,20,FALSE)</f>
        <v>1</v>
      </c>
      <c r="Y1659" s="20">
        <f>VLOOKUP($A1659,Database!$A:$Y,21,FALSE)</f>
        <v>4</v>
      </c>
      <c r="Z1659" s="20">
        <f t="shared" si="150"/>
        <v>0</v>
      </c>
      <c r="AA1659" s="20">
        <f t="shared" si="152"/>
        <v>1</v>
      </c>
      <c r="AB1659" s="20">
        <f t="shared" ca="1" si="153"/>
        <v>68</v>
      </c>
      <c r="AC1659" s="20">
        <f t="shared" ca="1" si="154"/>
        <v>0</v>
      </c>
      <c r="AD1659" s="20" t="str">
        <f ca="1">IF(AC1659=0,"",IF(OR(ISBLANK(P1659),ISBLANK(Q1659)),"",IF(ISBLANK(VLOOKUP(A1659,Database!A:AA,22,FALSE)),"",VLOOKUP(A1659,Database!A:AA,22,FALSE))))</f>
        <v/>
      </c>
      <c r="AE1659" s="20">
        <f ca="1">IFERROR(
   IF(
     OR(ISBLANK(P1659),ISBLANK(Q1659)),
     "",
     IF(
       AND(AB1659&lt;&gt;"",OR(W1659="Terminé",W1659="En cours")),
       VLOOKUP(AD1659,Setup_ScoreExactBonus!A:D,4,FALSE),
       0
     )),
  0)</f>
        <v>0</v>
      </c>
      <c r="AF1659" s="21">
        <f t="shared" ca="1" si="155"/>
        <v>68</v>
      </c>
      <c r="AG1659" s="21">
        <f ca="1">SUMIFS(AF$2:AF1659,D$2:D1659,D1659)</f>
        <v>2456</v>
      </c>
    </row>
    <row r="1660" spans="1:33" hidden="1" x14ac:dyDescent="0.35">
      <c r="A1660" s="21">
        <f>IF(ISBLANK(B1660),"",COUNTIF(B$2:B1660,B1660))-1</f>
        <v>61</v>
      </c>
      <c r="B1660" s="27">
        <v>12</v>
      </c>
      <c r="C1660" s="10">
        <f>VLOOKUP($A1660+IF($A1660=0,1,0),Database!$A:$Y,7,FALSE)</f>
        <v>46199.875</v>
      </c>
      <c r="D1660" s="21" t="str">
        <f>VLOOKUP(Pronostics!$B1660,Setup_MPP!$A:$G,3,FALSE)</f>
        <v>Jaouad1</v>
      </c>
      <c r="E1660" s="21" t="str">
        <f>VLOOKUP(Pronostics!$B1660,Setup_MPP!$A:$G,2,FALSE)</f>
        <v>Jaouad SETTI</v>
      </c>
      <c r="F1660" s="21" t="str">
        <f>VLOOKUP($B1660,Setup_MPP!$A:$E,4,FALSE)</f>
        <v>#C2D4FF</v>
      </c>
      <c r="G1660" s="21" t="str">
        <f>VLOOKUP($B1660,Setup_MPP!$A:$E,5,FALSE)</f>
        <v>#6586D5</v>
      </c>
      <c r="H1660" s="21" t="str">
        <f>IFERROR(IF(AND(A1660&gt;=1,A1660&lt;=104),VLOOKUP($A1660,Location!$A:$J,6,FALSE),IF(A1660=0,"Avant l'ouverture",IF(OR(A1660=105,A1660=106),"Bonus"))),"")</f>
        <v>Tour 3</v>
      </c>
      <c r="I1660" s="21" t="str">
        <f>IF(LEFT(H1660,4)="Tour",VLOOKUP(A1660,Database!$A:$C,3,FALSE),"")</f>
        <v>I</v>
      </c>
      <c r="J1660" s="21" t="str">
        <f>VLOOKUP($A1660,Location!$A:$J,7,FALSE)</f>
        <v>Norvège</v>
      </c>
      <c r="K1660" s="21" t="str">
        <f>IFERROR(VLOOKUP(J1660,Setup_Team!$B:$C,2,FALSE), "TDB")</f>
        <v>NOR</v>
      </c>
      <c r="L1660" s="21" t="str">
        <f>VLOOKUP($A1660,Location!$A:$J,8,FALSE)</f>
        <v>France</v>
      </c>
      <c r="M1660" s="21" t="str">
        <f>IFERROR(VLOOKUP(L1660,Setup_Team!$B:$C,2,FALSE), "TDB")</f>
        <v>FRA</v>
      </c>
      <c r="N1660" s="21" t="str">
        <f>VLOOKUP($A1660,Location!$A:$J,9,FALSE)</f>
        <v>Foxborough</v>
      </c>
      <c r="O1660" s="21" t="str">
        <f>VLOOKUP($A1660,Location!$A:$J,10,FALSE)</f>
        <v>Gillette Stadium</v>
      </c>
      <c r="P1660" s="27">
        <v>1</v>
      </c>
      <c r="Q1660" s="27">
        <v>2</v>
      </c>
      <c r="R1660" s="27" t="str">
        <f t="shared" si="151"/>
        <v>1-2</v>
      </c>
      <c r="S1660" s="21">
        <v>0</v>
      </c>
      <c r="T1660" s="20">
        <f>VLOOKUP($A1660,Database!$A:$Y,10,FALSE)</f>
        <v>141</v>
      </c>
      <c r="U1660" s="20">
        <f>VLOOKUP($A1660,Database!$A:$Y,11,FALSE)</f>
        <v>108</v>
      </c>
      <c r="V1660" s="20">
        <f>VLOOKUP($A1660,Database!$A:$Y,12,FALSE)</f>
        <v>68</v>
      </c>
      <c r="W1660" s="20" t="str">
        <f>VLOOKUP(A1660,Database!A:M,13,FALSE)</f>
        <v>Terminé</v>
      </c>
      <c r="X1660" s="20">
        <f>VLOOKUP($A1660,Database!$A:$Y,20,FALSE)</f>
        <v>1</v>
      </c>
      <c r="Y1660" s="20">
        <f>VLOOKUP($A1660,Database!$A:$Y,21,FALSE)</f>
        <v>4</v>
      </c>
      <c r="Z1660" s="20">
        <f t="shared" si="150"/>
        <v>0</v>
      </c>
      <c r="AA1660" s="20">
        <f t="shared" si="152"/>
        <v>1</v>
      </c>
      <c r="AB1660" s="20">
        <f t="shared" ca="1" si="153"/>
        <v>68</v>
      </c>
      <c r="AC1660" s="20">
        <f t="shared" ca="1" si="154"/>
        <v>0</v>
      </c>
      <c r="AD1660" s="20" t="str">
        <f ca="1">IF(AC1660=0,"",IF(OR(ISBLANK(P1660),ISBLANK(Q1660)),"",IF(ISBLANK(VLOOKUP(A1660,Database!A:AA,22,FALSE)),"",VLOOKUP(A1660,Database!A:AA,22,FALSE))))</f>
        <v/>
      </c>
      <c r="AE1660" s="20">
        <f ca="1">IFERROR(
   IF(
     OR(ISBLANK(P1660),ISBLANK(Q1660)),
     "",
     IF(
       AND(AB1660&lt;&gt;"",OR(W1660="Terminé",W1660="En cours")),
       VLOOKUP(AD1660,Setup_ScoreExactBonus!A:D,4,FALSE),
       0
     )),
  0)</f>
        <v>0</v>
      </c>
      <c r="AF1660" s="21">
        <f t="shared" ca="1" si="155"/>
        <v>68</v>
      </c>
      <c r="AG1660" s="21">
        <f ca="1">SUMIFS(AF$2:AF1660,D$2:D1660,D1660)</f>
        <v>2344</v>
      </c>
    </row>
    <row r="1661" spans="1:33" hidden="1" x14ac:dyDescent="0.35">
      <c r="A1661" s="21">
        <f>IF(ISBLANK(B1661),"",COUNTIF(B$2:B1661,B1661))-1</f>
        <v>61</v>
      </c>
      <c r="B1661" s="27">
        <v>13</v>
      </c>
      <c r="C1661" s="10">
        <f>VLOOKUP($A1661+IF($A1661=0,1,0),Database!$A:$Y,7,FALSE)</f>
        <v>46199.875</v>
      </c>
      <c r="D1661" s="21" t="str">
        <f>VLOOKUP(Pronostics!$B1661,Setup_MPP!$A:$G,3,FALSE)</f>
        <v>Julien_I</v>
      </c>
      <c r="E1661" s="21" t="str">
        <f>VLOOKUP(Pronostics!$B1661,Setup_MPP!$A:$G,2,FALSE)</f>
        <v>Julien INGE</v>
      </c>
      <c r="F1661" s="21" t="str">
        <f>VLOOKUP($B1661,Setup_MPP!$A:$E,4,FALSE)</f>
        <v>#C1E0EF</v>
      </c>
      <c r="G1661" s="21" t="str">
        <f>VLOOKUP($B1661,Setup_MPP!$A:$E,5,FALSE)</f>
        <v>#4F91B2</v>
      </c>
      <c r="H1661" s="21" t="str">
        <f>IFERROR(IF(AND(A1661&gt;=1,A1661&lt;=104),VLOOKUP($A1661,Location!$A:$J,6,FALSE),IF(A1661=0,"Avant l'ouverture",IF(OR(A1661=105,A1661=106),"Bonus"))),"")</f>
        <v>Tour 3</v>
      </c>
      <c r="I1661" s="21" t="str">
        <f>IF(LEFT(H1661,4)="Tour",VLOOKUP(A1661,Database!$A:$C,3,FALSE),"")</f>
        <v>I</v>
      </c>
      <c r="J1661" s="21" t="str">
        <f>VLOOKUP($A1661,Location!$A:$J,7,FALSE)</f>
        <v>Norvège</v>
      </c>
      <c r="K1661" s="21" t="str">
        <f>IFERROR(VLOOKUP(J1661,Setup_Team!$B:$C,2,FALSE), "TDB")</f>
        <v>NOR</v>
      </c>
      <c r="L1661" s="21" t="str">
        <f>VLOOKUP($A1661,Location!$A:$J,8,FALSE)</f>
        <v>France</v>
      </c>
      <c r="M1661" s="21" t="str">
        <f>IFERROR(VLOOKUP(L1661,Setup_Team!$B:$C,2,FALSE), "TDB")</f>
        <v>FRA</v>
      </c>
      <c r="N1661" s="21" t="str">
        <f>VLOOKUP($A1661,Location!$A:$J,9,FALSE)</f>
        <v>Foxborough</v>
      </c>
      <c r="O1661" s="21" t="str">
        <f>VLOOKUP($A1661,Location!$A:$J,10,FALSE)</f>
        <v>Gillette Stadium</v>
      </c>
      <c r="P1661" s="27">
        <v>1</v>
      </c>
      <c r="Q1661" s="27">
        <v>3</v>
      </c>
      <c r="R1661" s="27" t="str">
        <f t="shared" si="151"/>
        <v>1-3</v>
      </c>
      <c r="S1661" s="21">
        <v>0</v>
      </c>
      <c r="T1661" s="20">
        <f>VLOOKUP($A1661,Database!$A:$Y,10,FALSE)</f>
        <v>141</v>
      </c>
      <c r="U1661" s="20">
        <f>VLOOKUP($A1661,Database!$A:$Y,11,FALSE)</f>
        <v>108</v>
      </c>
      <c r="V1661" s="20">
        <f>VLOOKUP($A1661,Database!$A:$Y,12,FALSE)</f>
        <v>68</v>
      </c>
      <c r="W1661" s="20" t="str">
        <f>VLOOKUP(A1661,Database!A:M,13,FALSE)</f>
        <v>Terminé</v>
      </c>
      <c r="X1661" s="20">
        <f>VLOOKUP($A1661,Database!$A:$Y,20,FALSE)</f>
        <v>1</v>
      </c>
      <c r="Y1661" s="20">
        <f>VLOOKUP($A1661,Database!$A:$Y,21,FALSE)</f>
        <v>4</v>
      </c>
      <c r="Z1661" s="20">
        <f t="shared" si="150"/>
        <v>0</v>
      </c>
      <c r="AA1661" s="20">
        <f t="shared" si="152"/>
        <v>1</v>
      </c>
      <c r="AB1661" s="20">
        <f t="shared" ca="1" si="153"/>
        <v>68</v>
      </c>
      <c r="AC1661" s="20">
        <f t="shared" ca="1" si="154"/>
        <v>0</v>
      </c>
      <c r="AD1661" s="20" t="str">
        <f ca="1">IF(AC1661=0,"",IF(OR(ISBLANK(P1661),ISBLANK(Q1661)),"",IF(ISBLANK(VLOOKUP(A1661,Database!A:AA,22,FALSE)),"",VLOOKUP(A1661,Database!A:AA,22,FALSE))))</f>
        <v/>
      </c>
      <c r="AE1661" s="20">
        <f ca="1">IFERROR(
   IF(
     OR(ISBLANK(P1661),ISBLANK(Q1661)),
     "",
     IF(
       AND(AB1661&lt;&gt;"",OR(W1661="Terminé",W1661="En cours")),
       VLOOKUP(AD1661,Setup_ScoreExactBonus!A:D,4,FALSE),
       0
     )),
  0)</f>
        <v>0</v>
      </c>
      <c r="AF1661" s="21">
        <f t="shared" ca="1" si="155"/>
        <v>68</v>
      </c>
      <c r="AG1661" s="21">
        <f ca="1">SUMIFS(AF$2:AF1661,D$2:D1661,D1661)</f>
        <v>2444</v>
      </c>
    </row>
    <row r="1662" spans="1:33" hidden="1" x14ac:dyDescent="0.35">
      <c r="A1662" s="21">
        <f>IF(ISBLANK(B1662),"",COUNTIF(B$2:B1662,B1662))-1</f>
        <v>61</v>
      </c>
      <c r="B1662" s="27">
        <v>14</v>
      </c>
      <c r="C1662" s="10">
        <f>VLOOKUP($A1662+IF($A1662=0,1,0),Database!$A:$Y,7,FALSE)</f>
        <v>46199.875</v>
      </c>
      <c r="D1662" s="21" t="str">
        <f>VLOOKUP(Pronostics!$B1662,Setup_MPP!$A:$G,3,FALSE)</f>
        <v>MarieEYT</v>
      </c>
      <c r="E1662" s="21" t="str">
        <f>VLOOKUP(Pronostics!$B1662,Setup_MPP!$A:$G,2,FALSE)</f>
        <v>Marie EXBRAYAT</v>
      </c>
      <c r="F1662" s="21" t="str">
        <f>VLOOKUP($B1662,Setup_MPP!$A:$E,4,FALSE)</f>
        <v>#FFAFD2</v>
      </c>
      <c r="G1662" s="21" t="str">
        <f>VLOOKUP($B1662,Setup_MPP!$A:$E,5,FALSE)</f>
        <v>#F2589B</v>
      </c>
      <c r="H1662" s="21" t="str">
        <f>IFERROR(IF(AND(A1662&gt;=1,A1662&lt;=104),VLOOKUP($A1662,Location!$A:$J,6,FALSE),IF(A1662=0,"Avant l'ouverture",IF(OR(A1662=105,A1662=106),"Bonus"))),"")</f>
        <v>Tour 3</v>
      </c>
      <c r="I1662" s="21" t="str">
        <f>IF(LEFT(H1662,4)="Tour",VLOOKUP(A1662,Database!$A:$C,3,FALSE),"")</f>
        <v>I</v>
      </c>
      <c r="J1662" s="21" t="str">
        <f>VLOOKUP($A1662,Location!$A:$J,7,FALSE)</f>
        <v>Norvège</v>
      </c>
      <c r="K1662" s="21" t="str">
        <f>IFERROR(VLOOKUP(J1662,Setup_Team!$B:$C,2,FALSE), "TDB")</f>
        <v>NOR</v>
      </c>
      <c r="L1662" s="21" t="str">
        <f>VLOOKUP($A1662,Location!$A:$J,8,FALSE)</f>
        <v>France</v>
      </c>
      <c r="M1662" s="21" t="str">
        <f>IFERROR(VLOOKUP(L1662,Setup_Team!$B:$C,2,FALSE), "TDB")</f>
        <v>FRA</v>
      </c>
      <c r="N1662" s="21" t="str">
        <f>VLOOKUP($A1662,Location!$A:$J,9,FALSE)</f>
        <v>Foxborough</v>
      </c>
      <c r="O1662" s="21" t="str">
        <f>VLOOKUP($A1662,Location!$A:$J,10,FALSE)</f>
        <v>Gillette Stadium</v>
      </c>
      <c r="P1662" s="27">
        <v>1</v>
      </c>
      <c r="Q1662" s="27">
        <v>3</v>
      </c>
      <c r="R1662" s="27" t="str">
        <f t="shared" si="151"/>
        <v>1-3</v>
      </c>
      <c r="S1662" s="21">
        <v>0</v>
      </c>
      <c r="T1662" s="20">
        <f>VLOOKUP($A1662,Database!$A:$Y,10,FALSE)</f>
        <v>141</v>
      </c>
      <c r="U1662" s="20">
        <f>VLOOKUP($A1662,Database!$A:$Y,11,FALSE)</f>
        <v>108</v>
      </c>
      <c r="V1662" s="20">
        <f>VLOOKUP($A1662,Database!$A:$Y,12,FALSE)</f>
        <v>68</v>
      </c>
      <c r="W1662" s="20" t="str">
        <f>VLOOKUP(A1662,Database!A:M,13,FALSE)</f>
        <v>Terminé</v>
      </c>
      <c r="X1662" s="20">
        <f>VLOOKUP($A1662,Database!$A:$Y,20,FALSE)</f>
        <v>1</v>
      </c>
      <c r="Y1662" s="20">
        <f>VLOOKUP($A1662,Database!$A:$Y,21,FALSE)</f>
        <v>4</v>
      </c>
      <c r="Z1662" s="20">
        <f t="shared" si="150"/>
        <v>0</v>
      </c>
      <c r="AA1662" s="20">
        <f t="shared" si="152"/>
        <v>1</v>
      </c>
      <c r="AB1662" s="20">
        <f t="shared" ca="1" si="153"/>
        <v>68</v>
      </c>
      <c r="AC1662" s="20">
        <f t="shared" ca="1" si="154"/>
        <v>0</v>
      </c>
      <c r="AD1662" s="20" t="str">
        <f ca="1">IF(AC1662=0,"",IF(OR(ISBLANK(P1662),ISBLANK(Q1662)),"",IF(ISBLANK(VLOOKUP(A1662,Database!A:AA,22,FALSE)),"",VLOOKUP(A1662,Database!A:AA,22,FALSE))))</f>
        <v/>
      </c>
      <c r="AE1662" s="20">
        <f ca="1">IFERROR(
   IF(
     OR(ISBLANK(P1662),ISBLANK(Q1662)),
     "",
     IF(
       AND(AB1662&lt;&gt;"",OR(W1662="Terminé",W1662="En cours")),
       VLOOKUP(AD1662,Setup_ScoreExactBonus!A:D,4,FALSE),
       0
     )),
  0)</f>
        <v>0</v>
      </c>
      <c r="AF1662" s="21">
        <f t="shared" ca="1" si="155"/>
        <v>68</v>
      </c>
      <c r="AG1662" s="21">
        <f ca="1">SUMIFS(AF$2:AF1662,D$2:D1662,D1662)</f>
        <v>2329</v>
      </c>
    </row>
    <row r="1663" spans="1:33" hidden="1" x14ac:dyDescent="0.35">
      <c r="A1663" s="21">
        <f>IF(ISBLANK(B1663),"",COUNTIF(B$2:B1663,B1663))-1</f>
        <v>61</v>
      </c>
      <c r="B1663" s="27">
        <v>15</v>
      </c>
      <c r="C1663" s="10">
        <f>VLOOKUP($A1663+IF($A1663=0,1,0),Database!$A:$Y,7,FALSE)</f>
        <v>46199.875</v>
      </c>
      <c r="D1663" s="21" t="str">
        <f>VLOOKUP(Pronostics!$B1663,Setup_MPP!$A:$G,3,FALSE)</f>
        <v>Amino28</v>
      </c>
      <c r="E1663" s="21" t="str">
        <f>VLOOKUP(Pronostics!$B1663,Setup_MPP!$A:$G,2,FALSE)</f>
        <v>Amine ZARROUKI</v>
      </c>
      <c r="F1663" s="21" t="str">
        <f>VLOOKUP($B1663,Setup_MPP!$A:$E,4,FALSE)</f>
        <v>#FF9898</v>
      </c>
      <c r="G1663" s="21" t="str">
        <f>VLOOKUP($B1663,Setup_MPP!$A:$E,5,FALSE)</f>
        <v>#FF5D5D</v>
      </c>
      <c r="H1663" s="21" t="str">
        <f>IFERROR(IF(AND(A1663&gt;=1,A1663&lt;=104),VLOOKUP($A1663,Location!$A:$J,6,FALSE),IF(A1663=0,"Avant l'ouverture",IF(OR(A1663=105,A1663=106),"Bonus"))),"")</f>
        <v>Tour 3</v>
      </c>
      <c r="I1663" s="21" t="str">
        <f>IF(LEFT(H1663,4)="Tour",VLOOKUP(A1663,Database!$A:$C,3,FALSE),"")</f>
        <v>I</v>
      </c>
      <c r="J1663" s="21" t="str">
        <f>VLOOKUP($A1663,Location!$A:$J,7,FALSE)</f>
        <v>Norvège</v>
      </c>
      <c r="K1663" s="21" t="str">
        <f>IFERROR(VLOOKUP(J1663,Setup_Team!$B:$C,2,FALSE), "TDB")</f>
        <v>NOR</v>
      </c>
      <c r="L1663" s="21" t="str">
        <f>VLOOKUP($A1663,Location!$A:$J,8,FALSE)</f>
        <v>France</v>
      </c>
      <c r="M1663" s="21" t="str">
        <f>IFERROR(VLOOKUP(L1663,Setup_Team!$B:$C,2,FALSE), "TDB")</f>
        <v>FRA</v>
      </c>
      <c r="N1663" s="21" t="str">
        <f>VLOOKUP($A1663,Location!$A:$J,9,FALSE)</f>
        <v>Foxborough</v>
      </c>
      <c r="O1663" s="21" t="str">
        <f>VLOOKUP($A1663,Location!$A:$J,10,FALSE)</f>
        <v>Gillette Stadium</v>
      </c>
      <c r="P1663" s="27">
        <v>1</v>
      </c>
      <c r="Q1663" s="27">
        <v>3</v>
      </c>
      <c r="R1663" s="27" t="str">
        <f t="shared" si="151"/>
        <v>1-3</v>
      </c>
      <c r="S1663" s="21">
        <v>0</v>
      </c>
      <c r="T1663" s="20">
        <f>VLOOKUP($A1663,Database!$A:$Y,10,FALSE)</f>
        <v>141</v>
      </c>
      <c r="U1663" s="20">
        <f>VLOOKUP($A1663,Database!$A:$Y,11,FALSE)</f>
        <v>108</v>
      </c>
      <c r="V1663" s="20">
        <f>VLOOKUP($A1663,Database!$A:$Y,12,FALSE)</f>
        <v>68</v>
      </c>
      <c r="W1663" s="20" t="str">
        <f>VLOOKUP(A1663,Database!A:M,13,FALSE)</f>
        <v>Terminé</v>
      </c>
      <c r="X1663" s="20">
        <f>VLOOKUP($A1663,Database!$A:$Y,20,FALSE)</f>
        <v>1</v>
      </c>
      <c r="Y1663" s="20">
        <f>VLOOKUP($A1663,Database!$A:$Y,21,FALSE)</f>
        <v>4</v>
      </c>
      <c r="Z1663" s="20">
        <f t="shared" si="150"/>
        <v>0</v>
      </c>
      <c r="AA1663" s="20">
        <f t="shared" si="152"/>
        <v>1</v>
      </c>
      <c r="AB1663" s="20">
        <f t="shared" ca="1" si="153"/>
        <v>68</v>
      </c>
      <c r="AC1663" s="20">
        <f t="shared" ca="1" si="154"/>
        <v>0</v>
      </c>
      <c r="AD1663" s="20" t="str">
        <f ca="1">IF(AC1663=0,"",IF(OR(ISBLANK(P1663),ISBLANK(Q1663)),"",IF(ISBLANK(VLOOKUP(A1663,Database!A:AA,22,FALSE)),"",VLOOKUP(A1663,Database!A:AA,22,FALSE))))</f>
        <v/>
      </c>
      <c r="AE1663" s="20">
        <f ca="1">IFERROR(
   IF(
     OR(ISBLANK(P1663),ISBLANK(Q1663)),
     "",
     IF(
       AND(AB1663&lt;&gt;"",OR(W1663="Terminé",W1663="En cours")),
       VLOOKUP(AD1663,Setup_ScoreExactBonus!A:D,4,FALSE),
       0
     )),
  0)</f>
        <v>0</v>
      </c>
      <c r="AF1663" s="21">
        <f t="shared" ca="1" si="155"/>
        <v>68</v>
      </c>
      <c r="AG1663" s="21">
        <f ca="1">SUMIFS(AF$2:AF1663,D$2:D1663,D1663)</f>
        <v>2316</v>
      </c>
    </row>
    <row r="1664" spans="1:33" hidden="1" x14ac:dyDescent="0.35">
      <c r="A1664" s="21">
        <f>IF(ISBLANK(B1664),"",COUNTIF(B$2:B1664,B1664))-1</f>
        <v>61</v>
      </c>
      <c r="B1664" s="27">
        <v>16</v>
      </c>
      <c r="C1664" s="10">
        <f>VLOOKUP($A1664+IF($A1664=0,1,0),Database!$A:$Y,7,FALSE)</f>
        <v>46199.875</v>
      </c>
      <c r="D1664" s="21" t="str">
        <f>VLOOKUP(Pronostics!$B1664,Setup_MPP!$A:$G,3,FALSE)</f>
        <v>RomaLaura</v>
      </c>
      <c r="E1664" s="21" t="str">
        <f>VLOOKUP(Pronostics!$B1664,Setup_MPP!$A:$G,2,FALSE)</f>
        <v>Laura GIULIANO</v>
      </c>
      <c r="F1664" s="21" t="str">
        <f>VLOOKUP($B1664,Setup_MPP!$A:$E,4,FALSE)</f>
        <v>#86A4FE</v>
      </c>
      <c r="G1664" s="21" t="str">
        <f>VLOOKUP($B1664,Setup_MPP!$A:$E,5,FALSE)</f>
        <v>#3769FF</v>
      </c>
      <c r="H1664" s="21" t="str">
        <f>IFERROR(IF(AND(A1664&gt;=1,A1664&lt;=104),VLOOKUP($A1664,Location!$A:$J,6,FALSE),IF(A1664=0,"Avant l'ouverture",IF(OR(A1664=105,A1664=106),"Bonus"))),"")</f>
        <v>Tour 3</v>
      </c>
      <c r="I1664" s="21" t="str">
        <f>IF(LEFT(H1664,4)="Tour",VLOOKUP(A1664,Database!$A:$C,3,FALSE),"")</f>
        <v>I</v>
      </c>
      <c r="J1664" s="21" t="str">
        <f>VLOOKUP($A1664,Location!$A:$J,7,FALSE)</f>
        <v>Norvège</v>
      </c>
      <c r="K1664" s="21" t="str">
        <f>IFERROR(VLOOKUP(J1664,Setup_Team!$B:$C,2,FALSE), "TDB")</f>
        <v>NOR</v>
      </c>
      <c r="L1664" s="21" t="str">
        <f>VLOOKUP($A1664,Location!$A:$J,8,FALSE)</f>
        <v>France</v>
      </c>
      <c r="M1664" s="21" t="str">
        <f>IFERROR(VLOOKUP(L1664,Setup_Team!$B:$C,2,FALSE), "TDB")</f>
        <v>FRA</v>
      </c>
      <c r="N1664" s="21" t="str">
        <f>VLOOKUP($A1664,Location!$A:$J,9,FALSE)</f>
        <v>Foxborough</v>
      </c>
      <c r="O1664" s="21" t="str">
        <f>VLOOKUP($A1664,Location!$A:$J,10,FALSE)</f>
        <v>Gillette Stadium</v>
      </c>
      <c r="P1664" s="27">
        <v>2</v>
      </c>
      <c r="Q1664" s="27">
        <v>2</v>
      </c>
      <c r="R1664" s="27" t="str">
        <f t="shared" si="151"/>
        <v>2-2</v>
      </c>
      <c r="S1664" s="21">
        <v>0</v>
      </c>
      <c r="T1664" s="20">
        <f>VLOOKUP($A1664,Database!$A:$Y,10,FALSE)</f>
        <v>141</v>
      </c>
      <c r="U1664" s="20">
        <f>VLOOKUP($A1664,Database!$A:$Y,11,FALSE)</f>
        <v>108</v>
      </c>
      <c r="V1664" s="20">
        <f>VLOOKUP($A1664,Database!$A:$Y,12,FALSE)</f>
        <v>68</v>
      </c>
      <c r="W1664" s="20" t="str">
        <f>VLOOKUP(A1664,Database!A:M,13,FALSE)</f>
        <v>Terminé</v>
      </c>
      <c r="X1664" s="20">
        <f>VLOOKUP($A1664,Database!$A:$Y,20,FALSE)</f>
        <v>1</v>
      </c>
      <c r="Y1664" s="20">
        <f>VLOOKUP($A1664,Database!$A:$Y,21,FALSE)</f>
        <v>4</v>
      </c>
      <c r="Z1664" s="20">
        <f t="shared" si="150"/>
        <v>0</v>
      </c>
      <c r="AA1664" s="20">
        <f t="shared" si="152"/>
        <v>0</v>
      </c>
      <c r="AB1664" s="20">
        <f t="shared" ca="1" si="153"/>
        <v>0</v>
      </c>
      <c r="AC1664" s="20">
        <f t="shared" ca="1" si="154"/>
        <v>0</v>
      </c>
      <c r="AD1664" s="20" t="str">
        <f ca="1">IF(AC1664=0,"",IF(OR(ISBLANK(P1664),ISBLANK(Q1664)),"",IF(ISBLANK(VLOOKUP(A1664,Database!A:AA,22,FALSE)),"",VLOOKUP(A1664,Database!A:AA,22,FALSE))))</f>
        <v/>
      </c>
      <c r="AE1664" s="20">
        <f ca="1">IFERROR(
   IF(
     OR(ISBLANK(P1664),ISBLANK(Q1664)),
     "",
     IF(
       AND(AB1664&lt;&gt;"",OR(W1664="Terminé",W1664="En cours")),
       VLOOKUP(AD1664,Setup_ScoreExactBonus!A:D,4,FALSE),
       0
     )),
  0)</f>
        <v>0</v>
      </c>
      <c r="AF1664" s="21">
        <f t="shared" ca="1" si="155"/>
        <v>0</v>
      </c>
      <c r="AG1664" s="21">
        <f ca="1">SUMIFS(AF$2:AF1664,D$2:D1664,D1664)</f>
        <v>1989</v>
      </c>
    </row>
    <row r="1665" spans="1:33" hidden="1" x14ac:dyDescent="0.35">
      <c r="A1665" s="21">
        <f>IF(ISBLANK(B1665),"",COUNTIF(B$2:B1665,B1665))-1</f>
        <v>61</v>
      </c>
      <c r="B1665" s="27">
        <v>17</v>
      </c>
      <c r="C1665" s="10">
        <f>VLOOKUP($A1665+IF($A1665=0,1,0),Database!$A:$Y,7,FALSE)</f>
        <v>46199.875</v>
      </c>
      <c r="D1665" s="21" t="str">
        <f>VLOOKUP(Pronostics!$B1665,Setup_MPP!$A:$G,3,FALSE)</f>
        <v>Julien_cri</v>
      </c>
      <c r="E1665" s="21" t="str">
        <f>VLOOKUP(Pronostics!$B1665,Setup_MPP!$A:$G,2,FALSE)</f>
        <v>Julien CRIMOTEL</v>
      </c>
      <c r="F1665" s="21" t="str">
        <f>VLOOKUP($B1665,Setup_MPP!$A:$E,4,FALSE)</f>
        <v>#FFB0B0</v>
      </c>
      <c r="G1665" s="21" t="str">
        <f>VLOOKUP($B1665,Setup_MPP!$A:$E,5,FALSE)</f>
        <v>#F25757</v>
      </c>
      <c r="H1665" s="21" t="str">
        <f>IFERROR(IF(AND(A1665&gt;=1,A1665&lt;=104),VLOOKUP($A1665,Location!$A:$J,6,FALSE),IF(A1665=0,"Avant l'ouverture",IF(OR(A1665=105,A1665=106),"Bonus"))),"")</f>
        <v>Tour 3</v>
      </c>
      <c r="I1665" s="21" t="str">
        <f>IF(LEFT(H1665,4)="Tour",VLOOKUP(A1665,Database!$A:$C,3,FALSE),"")</f>
        <v>I</v>
      </c>
      <c r="J1665" s="21" t="str">
        <f>VLOOKUP($A1665,Location!$A:$J,7,FALSE)</f>
        <v>Norvège</v>
      </c>
      <c r="K1665" s="21" t="str">
        <f>IFERROR(VLOOKUP(J1665,Setup_Team!$B:$C,2,FALSE), "TDB")</f>
        <v>NOR</v>
      </c>
      <c r="L1665" s="21" t="str">
        <f>VLOOKUP($A1665,Location!$A:$J,8,FALSE)</f>
        <v>France</v>
      </c>
      <c r="M1665" s="21" t="str">
        <f>IFERROR(VLOOKUP(L1665,Setup_Team!$B:$C,2,FALSE), "TDB")</f>
        <v>FRA</v>
      </c>
      <c r="N1665" s="21" t="str">
        <f>VLOOKUP($A1665,Location!$A:$J,9,FALSE)</f>
        <v>Foxborough</v>
      </c>
      <c r="O1665" s="21" t="str">
        <f>VLOOKUP($A1665,Location!$A:$J,10,FALSE)</f>
        <v>Gillette Stadium</v>
      </c>
      <c r="P1665" s="27">
        <v>1</v>
      </c>
      <c r="Q1665" s="27">
        <v>2</v>
      </c>
      <c r="R1665" s="27" t="str">
        <f t="shared" si="151"/>
        <v>1-2</v>
      </c>
      <c r="S1665" s="21">
        <v>0</v>
      </c>
      <c r="T1665" s="20">
        <f>VLOOKUP($A1665,Database!$A:$Y,10,FALSE)</f>
        <v>141</v>
      </c>
      <c r="U1665" s="20">
        <f>VLOOKUP($A1665,Database!$A:$Y,11,FALSE)</f>
        <v>108</v>
      </c>
      <c r="V1665" s="20">
        <f>VLOOKUP($A1665,Database!$A:$Y,12,FALSE)</f>
        <v>68</v>
      </c>
      <c r="W1665" s="20" t="str">
        <f>VLOOKUP(A1665,Database!A:M,13,FALSE)</f>
        <v>Terminé</v>
      </c>
      <c r="X1665" s="20">
        <f>VLOOKUP($A1665,Database!$A:$Y,20,FALSE)</f>
        <v>1</v>
      </c>
      <c r="Y1665" s="20">
        <f>VLOOKUP($A1665,Database!$A:$Y,21,FALSE)</f>
        <v>4</v>
      </c>
      <c r="Z1665" s="20">
        <f t="shared" si="150"/>
        <v>0</v>
      </c>
      <c r="AA1665" s="20">
        <f t="shared" si="152"/>
        <v>1</v>
      </c>
      <c r="AB1665" s="20">
        <f t="shared" ca="1" si="153"/>
        <v>68</v>
      </c>
      <c r="AC1665" s="20">
        <f t="shared" ca="1" si="154"/>
        <v>0</v>
      </c>
      <c r="AD1665" s="20" t="str">
        <f ca="1">IF(AC1665=0,"",IF(OR(ISBLANK(P1665),ISBLANK(Q1665)),"",IF(ISBLANK(VLOOKUP(A1665,Database!A:AA,22,FALSE)),"",VLOOKUP(A1665,Database!A:AA,22,FALSE))))</f>
        <v/>
      </c>
      <c r="AE1665" s="20">
        <f ca="1">IFERROR(
   IF(
     OR(ISBLANK(P1665),ISBLANK(Q1665)),
     "",
     IF(
       AND(AB1665&lt;&gt;"",OR(W1665="Terminé",W1665="En cours")),
       VLOOKUP(AD1665,Setup_ScoreExactBonus!A:D,4,FALSE),
       0
     )),
  0)</f>
        <v>0</v>
      </c>
      <c r="AF1665" s="21">
        <f t="shared" ca="1" si="155"/>
        <v>68</v>
      </c>
      <c r="AG1665" s="21">
        <f ca="1">SUMIFS(AF$2:AF1665,D$2:D1665,D1665)</f>
        <v>2034</v>
      </c>
    </row>
    <row r="1666" spans="1:33" hidden="1" x14ac:dyDescent="0.35">
      <c r="A1666" s="21">
        <f>IF(ISBLANK(B1666),"",COUNTIF(B$2:B1666,B1666))-1</f>
        <v>61</v>
      </c>
      <c r="B1666" s="27">
        <v>18</v>
      </c>
      <c r="C1666" s="10">
        <f>VLOOKUP($A1666+IF($A1666=0,1,0),Database!$A:$Y,7,FALSE)</f>
        <v>46199.875</v>
      </c>
      <c r="D1666" s="21" t="str">
        <f>VLOOKUP(Pronostics!$B1666,Setup_MPP!$A:$G,3,FALSE)</f>
        <v>Cartone</v>
      </c>
      <c r="E1666" s="21" t="str">
        <f>VLOOKUP(Pronostics!$B1666,Setup_MPP!$A:$G,2,FALSE)</f>
        <v>Quentin CARTON</v>
      </c>
      <c r="F1666" s="21" t="str">
        <f>VLOOKUP($B1666,Setup_MPP!$A:$E,4,FALSE)</f>
        <v>#F0BC42</v>
      </c>
      <c r="G1666" s="21" t="str">
        <f>VLOOKUP($B1666,Setup_MPP!$A:$E,5,FALSE)</f>
        <v>#8E1F2F</v>
      </c>
      <c r="H1666" s="21" t="str">
        <f>IFERROR(IF(AND(A1666&gt;=1,A1666&lt;=104),VLOOKUP($A1666,Location!$A:$J,6,FALSE),IF(A1666=0,"Avant l'ouverture",IF(OR(A1666=105,A1666=106),"Bonus"))),"")</f>
        <v>Tour 3</v>
      </c>
      <c r="I1666" s="21" t="str">
        <f>IF(LEFT(H1666,4)="Tour",VLOOKUP(A1666,Database!$A:$C,3,FALSE),"")</f>
        <v>I</v>
      </c>
      <c r="J1666" s="21" t="str">
        <f>VLOOKUP($A1666,Location!$A:$J,7,FALSE)</f>
        <v>Norvège</v>
      </c>
      <c r="K1666" s="21" t="str">
        <f>IFERROR(VLOOKUP(J1666,Setup_Team!$B:$C,2,FALSE), "TDB")</f>
        <v>NOR</v>
      </c>
      <c r="L1666" s="21" t="str">
        <f>VLOOKUP($A1666,Location!$A:$J,8,FALSE)</f>
        <v>France</v>
      </c>
      <c r="M1666" s="21" t="str">
        <f>IFERROR(VLOOKUP(L1666,Setup_Team!$B:$C,2,FALSE), "TDB")</f>
        <v>FRA</v>
      </c>
      <c r="N1666" s="21" t="str">
        <f>VLOOKUP($A1666,Location!$A:$J,9,FALSE)</f>
        <v>Foxborough</v>
      </c>
      <c r="O1666" s="21" t="str">
        <f>VLOOKUP($A1666,Location!$A:$J,10,FALSE)</f>
        <v>Gillette Stadium</v>
      </c>
      <c r="P1666" s="27">
        <v>0</v>
      </c>
      <c r="Q1666" s="27">
        <v>0</v>
      </c>
      <c r="R1666" s="27" t="str">
        <f t="shared" si="151"/>
        <v>0-0</v>
      </c>
      <c r="S1666" s="21">
        <v>0</v>
      </c>
      <c r="T1666" s="20">
        <f>VLOOKUP($A1666,Database!$A:$Y,10,FALSE)</f>
        <v>141</v>
      </c>
      <c r="U1666" s="20">
        <f>VLOOKUP($A1666,Database!$A:$Y,11,FALSE)</f>
        <v>108</v>
      </c>
      <c r="V1666" s="20">
        <f>VLOOKUP($A1666,Database!$A:$Y,12,FALSE)</f>
        <v>68</v>
      </c>
      <c r="W1666" s="20" t="str">
        <f>VLOOKUP(A1666,Database!A:M,13,FALSE)</f>
        <v>Terminé</v>
      </c>
      <c r="X1666" s="20">
        <f>VLOOKUP($A1666,Database!$A:$Y,20,FALSE)</f>
        <v>1</v>
      </c>
      <c r="Y1666" s="20">
        <f>VLOOKUP($A1666,Database!$A:$Y,21,FALSE)</f>
        <v>4</v>
      </c>
      <c r="Z1666" s="20">
        <f t="shared" ref="Z1666:Z1729" si="156">IF(A1666=0,0,IF(W1666="À venir",0,IF(AND(ISBLANK(P1666),ISBLANK(Q1666)),1,0)))</f>
        <v>0</v>
      </c>
      <c r="AA1666" s="20">
        <f t="shared" si="152"/>
        <v>0</v>
      </c>
      <c r="AB1666" s="20">
        <f t="shared" ca="1" si="153"/>
        <v>0</v>
      </c>
      <c r="AC1666" s="20">
        <f t="shared" ca="1" si="154"/>
        <v>0</v>
      </c>
      <c r="AD1666" s="20" t="str">
        <f ca="1">IF(AC1666=0,"",IF(OR(ISBLANK(P1666),ISBLANK(Q1666)),"",IF(ISBLANK(VLOOKUP(A1666,Database!A:AA,22,FALSE)),"",VLOOKUP(A1666,Database!A:AA,22,FALSE))))</f>
        <v/>
      </c>
      <c r="AE1666" s="20">
        <f ca="1">IFERROR(
   IF(
     OR(ISBLANK(P1666),ISBLANK(Q1666)),
     "",
     IF(
       AND(AB1666&lt;&gt;"",OR(W1666="Terminé",W1666="En cours")),
       VLOOKUP(AD1666,Setup_ScoreExactBonus!A:D,4,FALSE),
       0
     )),
  0)</f>
        <v>0</v>
      </c>
      <c r="AF1666" s="21">
        <f t="shared" ca="1" si="155"/>
        <v>0</v>
      </c>
      <c r="AG1666" s="21">
        <f ca="1">SUMIFS(AF$2:AF1666,D$2:D1666,D1666)</f>
        <v>2139</v>
      </c>
    </row>
    <row r="1667" spans="1:33" hidden="1" x14ac:dyDescent="0.35">
      <c r="A1667" s="21">
        <f>IF(ISBLANK(B1667),"",COUNTIF(B$2:B1667,B1667))-1</f>
        <v>61</v>
      </c>
      <c r="B1667" s="27">
        <v>19</v>
      </c>
      <c r="C1667" s="10">
        <f>VLOOKUP($A1667+IF($A1667=0,1,0),Database!$A:$Y,7,FALSE)</f>
        <v>46199.875</v>
      </c>
      <c r="D1667" s="21" t="str">
        <f>VLOOKUP(Pronostics!$B1667,Setup_MPP!$A:$G,3,FALSE)</f>
        <v>YramVi</v>
      </c>
      <c r="E1667" s="21" t="str">
        <f>VLOOKUP(Pronostics!$B1667,Setup_MPP!$A:$G,2,FALSE)</f>
        <v>Eyram TETSHIE</v>
      </c>
      <c r="F1667" s="21" t="str">
        <f>VLOOKUP($B1667,Setup_MPP!$A:$E,4,FALSE)</f>
        <v>#E8B28F</v>
      </c>
      <c r="G1667" s="21" t="str">
        <f>VLOOKUP($B1667,Setup_MPP!$A:$E,5,FALSE)</f>
        <v>#E65568</v>
      </c>
      <c r="H1667" s="21" t="str">
        <f>IFERROR(IF(AND(A1667&gt;=1,A1667&lt;=104),VLOOKUP($A1667,Location!$A:$J,6,FALSE),IF(A1667=0,"Avant l'ouverture",IF(OR(A1667=105,A1667=106),"Bonus"))),"")</f>
        <v>Tour 3</v>
      </c>
      <c r="I1667" s="21" t="str">
        <f>IF(LEFT(H1667,4)="Tour",VLOOKUP(A1667,Database!$A:$C,3,FALSE),"")</f>
        <v>I</v>
      </c>
      <c r="J1667" s="21" t="str">
        <f>VLOOKUP($A1667,Location!$A:$J,7,FALSE)</f>
        <v>Norvège</v>
      </c>
      <c r="K1667" s="21" t="str">
        <f>IFERROR(VLOOKUP(J1667,Setup_Team!$B:$C,2,FALSE), "TDB")</f>
        <v>NOR</v>
      </c>
      <c r="L1667" s="21" t="str">
        <f>VLOOKUP($A1667,Location!$A:$J,8,FALSE)</f>
        <v>France</v>
      </c>
      <c r="M1667" s="21" t="str">
        <f>IFERROR(VLOOKUP(L1667,Setup_Team!$B:$C,2,FALSE), "TDB")</f>
        <v>FRA</v>
      </c>
      <c r="N1667" s="21" t="str">
        <f>VLOOKUP($A1667,Location!$A:$J,9,FALSE)</f>
        <v>Foxborough</v>
      </c>
      <c r="O1667" s="21" t="str">
        <f>VLOOKUP($A1667,Location!$A:$J,10,FALSE)</f>
        <v>Gillette Stadium</v>
      </c>
      <c r="P1667" s="27">
        <v>2</v>
      </c>
      <c r="Q1667" s="27">
        <v>3</v>
      </c>
      <c r="R1667" s="27" t="str">
        <f t="shared" ref="R1667:R1730" si="157">IF(AND(A1667&gt;0,A1667&lt;=104,W1667="Terminé"),TEXT(P1667,"0")&amp;"-"&amp;TEXT(Q1667,"0"),"")</f>
        <v>2-3</v>
      </c>
      <c r="S1667" s="21">
        <v>0</v>
      </c>
      <c r="T1667" s="20">
        <f>VLOOKUP($A1667,Database!$A:$Y,10,FALSE)</f>
        <v>141</v>
      </c>
      <c r="U1667" s="20">
        <f>VLOOKUP($A1667,Database!$A:$Y,11,FALSE)</f>
        <v>108</v>
      </c>
      <c r="V1667" s="20">
        <f>VLOOKUP($A1667,Database!$A:$Y,12,FALSE)</f>
        <v>68</v>
      </c>
      <c r="W1667" s="20" t="str">
        <f>VLOOKUP(A1667,Database!A:M,13,FALSE)</f>
        <v>Terminé</v>
      </c>
      <c r="X1667" s="20">
        <f>VLOOKUP($A1667,Database!$A:$Y,20,FALSE)</f>
        <v>1</v>
      </c>
      <c r="Y1667" s="20">
        <f>VLOOKUP($A1667,Database!$A:$Y,21,FALSE)</f>
        <v>4</v>
      </c>
      <c r="Z1667" s="20">
        <f t="shared" si="156"/>
        <v>0</v>
      </c>
      <c r="AA1667" s="20">
        <f t="shared" si="152"/>
        <v>1</v>
      </c>
      <c r="AB1667" s="20">
        <f t="shared" ca="1" si="153"/>
        <v>68</v>
      </c>
      <c r="AC1667" s="20">
        <f t="shared" ca="1" si="154"/>
        <v>0</v>
      </c>
      <c r="AD1667" s="20" t="str">
        <f ca="1">IF(AC1667=0,"",IF(OR(ISBLANK(P1667),ISBLANK(Q1667)),"",IF(ISBLANK(VLOOKUP(A1667,Database!A:AA,22,FALSE)),"",VLOOKUP(A1667,Database!A:AA,22,FALSE))))</f>
        <v/>
      </c>
      <c r="AE1667" s="20">
        <f ca="1">IFERROR(
   IF(
     OR(ISBLANK(P1667),ISBLANK(Q1667)),
     "",
     IF(
       AND(AB1667&lt;&gt;"",OR(W1667="Terminé",W1667="En cours")),
       VLOOKUP(AD1667,Setup_ScoreExactBonus!A:D,4,FALSE),
       0
     )),
  0)</f>
        <v>0</v>
      </c>
      <c r="AF1667" s="21">
        <f t="shared" ca="1" si="155"/>
        <v>68</v>
      </c>
      <c r="AG1667" s="21">
        <f ca="1">SUMIFS(AF$2:AF1667,D$2:D1667,D1667)</f>
        <v>2143</v>
      </c>
    </row>
    <row r="1668" spans="1:33" hidden="1" x14ac:dyDescent="0.35">
      <c r="A1668" s="21">
        <f>IF(ISBLANK(B1668),"",COUNTIF(B$2:B1668,B1668))-1</f>
        <v>61</v>
      </c>
      <c r="B1668" s="27">
        <v>20</v>
      </c>
      <c r="C1668" s="10">
        <f>VLOOKUP($A1668+IF($A1668=0,1,0),Database!$A:$Y,7,FALSE)</f>
        <v>46199.875</v>
      </c>
      <c r="D1668" s="21" t="str">
        <f>VLOOKUP(Pronostics!$B1668,Setup_MPP!$A:$G,3,FALSE)</f>
        <v>Anis_MaFihache</v>
      </c>
      <c r="E1668" s="21" t="str">
        <f>VLOOKUP(Pronostics!$B1668,Setup_MPP!$A:$G,2,FALSE)</f>
        <v>Anis LEBIK</v>
      </c>
      <c r="F1668" s="21" t="str">
        <f>VLOOKUP($B1668,Setup_MPP!$A:$E,4,FALSE)</f>
        <v>#60DC8C</v>
      </c>
      <c r="G1668" s="21" t="str">
        <f>VLOOKUP($B1668,Setup_MPP!$A:$E,5,FALSE)</f>
        <v>#22A34F</v>
      </c>
      <c r="H1668" s="21" t="str">
        <f>IFERROR(IF(AND(A1668&gt;=1,A1668&lt;=104),VLOOKUP($A1668,Location!$A:$J,6,FALSE),IF(A1668=0,"Avant l'ouverture",IF(OR(A1668=105,A1668=106),"Bonus"))),"")</f>
        <v>Tour 3</v>
      </c>
      <c r="I1668" s="21" t="str">
        <f>IF(LEFT(H1668,4)="Tour",VLOOKUP(A1668,Database!$A:$C,3,FALSE),"")</f>
        <v>I</v>
      </c>
      <c r="J1668" s="21" t="str">
        <f>VLOOKUP($A1668,Location!$A:$J,7,FALSE)</f>
        <v>Norvège</v>
      </c>
      <c r="K1668" s="21" t="str">
        <f>IFERROR(VLOOKUP(J1668,Setup_Team!$B:$C,2,FALSE), "TDB")</f>
        <v>NOR</v>
      </c>
      <c r="L1668" s="21" t="str">
        <f>VLOOKUP($A1668,Location!$A:$J,8,FALSE)</f>
        <v>France</v>
      </c>
      <c r="M1668" s="21" t="str">
        <f>IFERROR(VLOOKUP(L1668,Setup_Team!$B:$C,2,FALSE), "TDB")</f>
        <v>FRA</v>
      </c>
      <c r="N1668" s="21" t="str">
        <f>VLOOKUP($A1668,Location!$A:$J,9,FALSE)</f>
        <v>Foxborough</v>
      </c>
      <c r="O1668" s="21" t="str">
        <f>VLOOKUP($A1668,Location!$A:$J,10,FALSE)</f>
        <v>Gillette Stadium</v>
      </c>
      <c r="P1668" s="27">
        <v>1</v>
      </c>
      <c r="Q1668" s="27">
        <v>3</v>
      </c>
      <c r="R1668" s="27" t="str">
        <f t="shared" si="157"/>
        <v>1-3</v>
      </c>
      <c r="S1668" s="21">
        <v>0</v>
      </c>
      <c r="T1668" s="20">
        <f>VLOOKUP($A1668,Database!$A:$Y,10,FALSE)</f>
        <v>141</v>
      </c>
      <c r="U1668" s="20">
        <f>VLOOKUP($A1668,Database!$A:$Y,11,FALSE)</f>
        <v>108</v>
      </c>
      <c r="V1668" s="20">
        <f>VLOOKUP($A1668,Database!$A:$Y,12,FALSE)</f>
        <v>68</v>
      </c>
      <c r="W1668" s="20" t="str">
        <f>VLOOKUP(A1668,Database!A:M,13,FALSE)</f>
        <v>Terminé</v>
      </c>
      <c r="X1668" s="20">
        <f>VLOOKUP($A1668,Database!$A:$Y,20,FALSE)</f>
        <v>1</v>
      </c>
      <c r="Y1668" s="20">
        <f>VLOOKUP($A1668,Database!$A:$Y,21,FALSE)</f>
        <v>4</v>
      </c>
      <c r="Z1668" s="20">
        <f t="shared" si="156"/>
        <v>0</v>
      </c>
      <c r="AA1668" s="20">
        <f t="shared" si="152"/>
        <v>1</v>
      </c>
      <c r="AB1668" s="20">
        <f t="shared" ca="1" si="153"/>
        <v>68</v>
      </c>
      <c r="AC1668" s="20">
        <f t="shared" ca="1" si="154"/>
        <v>0</v>
      </c>
      <c r="AD1668" s="20" t="str">
        <f ca="1">IF(AC1668=0,"",IF(OR(ISBLANK(P1668),ISBLANK(Q1668)),"",IF(ISBLANK(VLOOKUP(A1668,Database!A:AA,22,FALSE)),"",VLOOKUP(A1668,Database!A:AA,22,FALSE))))</f>
        <v/>
      </c>
      <c r="AE1668" s="20">
        <f ca="1">IFERROR(
   IF(
     OR(ISBLANK(P1668),ISBLANK(Q1668)),
     "",
     IF(
       AND(AB1668&lt;&gt;"",OR(W1668="Terminé",W1668="En cours")),
       VLOOKUP(AD1668,Setup_ScoreExactBonus!A:D,4,FALSE),
       0
     )),
  0)</f>
        <v>0</v>
      </c>
      <c r="AF1668" s="21">
        <f t="shared" ca="1" si="155"/>
        <v>68</v>
      </c>
      <c r="AG1668" s="21">
        <f ca="1">SUMIFS(AF$2:AF1668,D$2:D1668,D1668)</f>
        <v>2309</v>
      </c>
    </row>
    <row r="1669" spans="1:33" hidden="1" x14ac:dyDescent="0.35">
      <c r="A1669" s="21">
        <f>IF(ISBLANK(B1669),"",COUNTIF(B$2:B1669,B1669))-1</f>
        <v>61</v>
      </c>
      <c r="B1669" s="27">
        <v>21</v>
      </c>
      <c r="C1669" s="10">
        <f>VLOOKUP($A1669+IF($A1669=0,1,0),Database!$A:$Y,7,FALSE)</f>
        <v>46199.875</v>
      </c>
      <c r="D1669" s="21" t="str">
        <f>VLOOKUP(Pronostics!$B1669,Setup_MPP!$A:$G,3,FALSE)</f>
        <v>JUJULABOSS13</v>
      </c>
      <c r="E1669" s="21" t="str">
        <f>VLOOKUP(Pronostics!$B1669,Setup_MPP!$A:$G,2,FALSE)</f>
        <v>Julia BOUANAN</v>
      </c>
      <c r="F1669" s="21" t="str">
        <f>VLOOKUP($B1669,Setup_MPP!$A:$E,4,FALSE)</f>
        <v>#2FAEE0</v>
      </c>
      <c r="G1669" s="21" t="str">
        <f>VLOOKUP($B1669,Setup_MPP!$A:$E,5,FALSE)</f>
        <v>#BEA064</v>
      </c>
      <c r="H1669" s="21" t="str">
        <f>IFERROR(IF(AND(A1669&gt;=1,A1669&lt;=104),VLOOKUP($A1669,Location!$A:$J,6,FALSE),IF(A1669=0,"Avant l'ouverture",IF(OR(A1669=105,A1669=106),"Bonus"))),"")</f>
        <v>Tour 3</v>
      </c>
      <c r="I1669" s="21" t="str">
        <f>IF(LEFT(H1669,4)="Tour",VLOOKUP(A1669,Database!$A:$C,3,FALSE),"")</f>
        <v>I</v>
      </c>
      <c r="J1669" s="21" t="str">
        <f>VLOOKUP($A1669,Location!$A:$J,7,FALSE)</f>
        <v>Norvège</v>
      </c>
      <c r="K1669" s="21" t="str">
        <f>IFERROR(VLOOKUP(J1669,Setup_Team!$B:$C,2,FALSE), "TDB")</f>
        <v>NOR</v>
      </c>
      <c r="L1669" s="21" t="str">
        <f>VLOOKUP($A1669,Location!$A:$J,8,FALSE)</f>
        <v>France</v>
      </c>
      <c r="M1669" s="21" t="str">
        <f>IFERROR(VLOOKUP(L1669,Setup_Team!$B:$C,2,FALSE), "TDB")</f>
        <v>FRA</v>
      </c>
      <c r="N1669" s="21" t="str">
        <f>VLOOKUP($A1669,Location!$A:$J,9,FALSE)</f>
        <v>Foxborough</v>
      </c>
      <c r="O1669" s="21" t="str">
        <f>VLOOKUP($A1669,Location!$A:$J,10,FALSE)</f>
        <v>Gillette Stadium</v>
      </c>
      <c r="P1669" s="27">
        <v>1</v>
      </c>
      <c r="Q1669" s="27">
        <v>1</v>
      </c>
      <c r="R1669" s="27" t="str">
        <f t="shared" si="157"/>
        <v>1-1</v>
      </c>
      <c r="S1669" s="21">
        <v>0</v>
      </c>
      <c r="T1669" s="20">
        <f>VLOOKUP($A1669,Database!$A:$Y,10,FALSE)</f>
        <v>141</v>
      </c>
      <c r="U1669" s="20">
        <f>VLOOKUP($A1669,Database!$A:$Y,11,FALSE)</f>
        <v>108</v>
      </c>
      <c r="V1669" s="20">
        <f>VLOOKUP($A1669,Database!$A:$Y,12,FALSE)</f>
        <v>68</v>
      </c>
      <c r="W1669" s="20" t="str">
        <f>VLOOKUP(A1669,Database!A:M,13,FALSE)</f>
        <v>Terminé</v>
      </c>
      <c r="X1669" s="20">
        <f>VLOOKUP($A1669,Database!$A:$Y,20,FALSE)</f>
        <v>1</v>
      </c>
      <c r="Y1669" s="20">
        <f>VLOOKUP($A1669,Database!$A:$Y,21,FALSE)</f>
        <v>4</v>
      </c>
      <c r="Z1669" s="20">
        <f t="shared" si="156"/>
        <v>0</v>
      </c>
      <c r="AA1669" s="20">
        <f t="shared" si="152"/>
        <v>0</v>
      </c>
      <c r="AB1669" s="20">
        <f t="shared" ca="1" si="153"/>
        <v>0</v>
      </c>
      <c r="AC1669" s="20">
        <f t="shared" ca="1" si="154"/>
        <v>0</v>
      </c>
      <c r="AD1669" s="20" t="str">
        <f ca="1">IF(AC1669=0,"",IF(OR(ISBLANK(P1669),ISBLANK(Q1669)),"",IF(ISBLANK(VLOOKUP(A1669,Database!A:AA,22,FALSE)),"",VLOOKUP(A1669,Database!A:AA,22,FALSE))))</f>
        <v/>
      </c>
      <c r="AE1669" s="20">
        <f ca="1">IFERROR(
   IF(
     OR(ISBLANK(P1669),ISBLANK(Q1669)),
     "",
     IF(
       AND(AB1669&lt;&gt;"",OR(W1669="Terminé",W1669="En cours")),
       VLOOKUP(AD1669,Setup_ScoreExactBonus!A:D,4,FALSE),
       0
     )),
  0)</f>
        <v>0</v>
      </c>
      <c r="AF1669" s="21">
        <f t="shared" ca="1" si="155"/>
        <v>0</v>
      </c>
      <c r="AG1669" s="21">
        <f ca="1">SUMIFS(AF$2:AF1669,D$2:D1669,D1669)</f>
        <v>2003</v>
      </c>
    </row>
    <row r="1670" spans="1:33" hidden="1" x14ac:dyDescent="0.35">
      <c r="A1670" s="21">
        <f>IF(ISBLANK(B1670),"",COUNTIF(B$2:B1670,B1670))-1</f>
        <v>61</v>
      </c>
      <c r="B1670" s="27">
        <v>22</v>
      </c>
      <c r="C1670" s="10">
        <f>VLOOKUP($A1670+IF($A1670=0,1,0),Database!$A:$Y,7,FALSE)</f>
        <v>46199.875</v>
      </c>
      <c r="D1670" s="21" t="str">
        <f>VLOOKUP(Pronostics!$B1670,Setup_MPP!$A:$G,3,FALSE)</f>
        <v>Jujumsrd</v>
      </c>
      <c r="E1670" s="21" t="str">
        <f>VLOOKUP(Pronostics!$B1670,Setup_MPP!$A:$G,2,FALSE)</f>
        <v>Julie Mansard</v>
      </c>
      <c r="F1670" s="21" t="str">
        <f>VLOOKUP($B1670,Setup_MPP!$A:$E,4,FALSE)</f>
        <v>#41DEF0</v>
      </c>
      <c r="G1670" s="21" t="str">
        <f>VLOOKUP($B1670,Setup_MPP!$A:$E,5,FALSE)</f>
        <v>#0BA6B7</v>
      </c>
      <c r="H1670" s="21" t="str">
        <f>IFERROR(IF(AND(A1670&gt;=1,A1670&lt;=104),VLOOKUP($A1670,Location!$A:$J,6,FALSE),IF(A1670=0,"Avant l'ouverture",IF(OR(A1670=105,A1670=106),"Bonus"))),"")</f>
        <v>Tour 3</v>
      </c>
      <c r="I1670" s="21" t="str">
        <f>IF(LEFT(H1670,4)="Tour",VLOOKUP(A1670,Database!$A:$C,3,FALSE),"")</f>
        <v>I</v>
      </c>
      <c r="J1670" s="21" t="str">
        <f>VLOOKUP($A1670,Location!$A:$J,7,FALSE)</f>
        <v>Norvège</v>
      </c>
      <c r="K1670" s="21" t="str">
        <f>IFERROR(VLOOKUP(J1670,Setup_Team!$B:$C,2,FALSE), "TDB")</f>
        <v>NOR</v>
      </c>
      <c r="L1670" s="21" t="str">
        <f>VLOOKUP($A1670,Location!$A:$J,8,FALSE)</f>
        <v>France</v>
      </c>
      <c r="M1670" s="21" t="str">
        <f>IFERROR(VLOOKUP(L1670,Setup_Team!$B:$C,2,FALSE), "TDB")</f>
        <v>FRA</v>
      </c>
      <c r="N1670" s="21" t="str">
        <f>VLOOKUP($A1670,Location!$A:$J,9,FALSE)</f>
        <v>Foxborough</v>
      </c>
      <c r="O1670" s="21" t="str">
        <f>VLOOKUP($A1670,Location!$A:$J,10,FALSE)</f>
        <v>Gillette Stadium</v>
      </c>
      <c r="P1670" s="27">
        <v>0</v>
      </c>
      <c r="Q1670" s="27">
        <v>3</v>
      </c>
      <c r="R1670" s="27" t="str">
        <f t="shared" si="157"/>
        <v>0-3</v>
      </c>
      <c r="S1670" s="21">
        <v>0</v>
      </c>
      <c r="T1670" s="20">
        <f>VLOOKUP($A1670,Database!$A:$Y,10,FALSE)</f>
        <v>141</v>
      </c>
      <c r="U1670" s="20">
        <f>VLOOKUP($A1670,Database!$A:$Y,11,FALSE)</f>
        <v>108</v>
      </c>
      <c r="V1670" s="20">
        <f>VLOOKUP($A1670,Database!$A:$Y,12,FALSE)</f>
        <v>68</v>
      </c>
      <c r="W1670" s="20" t="str">
        <f>VLOOKUP(A1670,Database!A:M,13,FALSE)</f>
        <v>Terminé</v>
      </c>
      <c r="X1670" s="20">
        <f>VLOOKUP($A1670,Database!$A:$Y,20,FALSE)</f>
        <v>1</v>
      </c>
      <c r="Y1670" s="20">
        <f>VLOOKUP($A1670,Database!$A:$Y,21,FALSE)</f>
        <v>4</v>
      </c>
      <c r="Z1670" s="20">
        <f t="shared" si="156"/>
        <v>0</v>
      </c>
      <c r="AA1670" s="20">
        <f t="shared" si="152"/>
        <v>1</v>
      </c>
      <c r="AB1670" s="20">
        <f t="shared" ca="1" si="153"/>
        <v>68</v>
      </c>
      <c r="AC1670" s="20">
        <f t="shared" ca="1" si="154"/>
        <v>0</v>
      </c>
      <c r="AD1670" s="20" t="str">
        <f ca="1">IF(AC1670=0,"",IF(OR(ISBLANK(P1670),ISBLANK(Q1670)),"",IF(ISBLANK(VLOOKUP(A1670,Database!A:AA,22,FALSE)),"",VLOOKUP(A1670,Database!A:AA,22,FALSE))))</f>
        <v/>
      </c>
      <c r="AE1670" s="20">
        <f ca="1">IFERROR(
   IF(
     OR(ISBLANK(P1670),ISBLANK(Q1670)),
     "",
     IF(
       AND(AB1670&lt;&gt;"",OR(W1670="Terminé",W1670="En cours")),
       VLOOKUP(AD1670,Setup_ScoreExactBonus!A:D,4,FALSE),
       0
     )),
  0)</f>
        <v>0</v>
      </c>
      <c r="AF1670" s="21">
        <f t="shared" ca="1" si="155"/>
        <v>68</v>
      </c>
      <c r="AG1670" s="21">
        <f ca="1">SUMIFS(AF$2:AF1670,D$2:D1670,D1670)</f>
        <v>1823</v>
      </c>
    </row>
    <row r="1671" spans="1:33" hidden="1" x14ac:dyDescent="0.35">
      <c r="A1671" s="21">
        <f>IF(ISBLANK(B1671),"",COUNTIF(B$2:B1671,B1671))-1</f>
        <v>61</v>
      </c>
      <c r="B1671" s="27">
        <v>23</v>
      </c>
      <c r="C1671" s="10">
        <f>VLOOKUP($A1671+IF($A1671=0,1,0),Database!$A:$Y,7,FALSE)</f>
        <v>46199.875</v>
      </c>
      <c r="D1671" s="21" t="str">
        <f>VLOOKUP(Pronostics!$B1671,Setup_MPP!$A:$G,3,FALSE)</f>
        <v>DJUDJUPRONO</v>
      </c>
      <c r="E1671" s="21" t="str">
        <f>VLOOKUP(Pronostics!$B1671,Setup_MPP!$A:$G,2,FALSE)</f>
        <v>Juliette</v>
      </c>
      <c r="F1671" s="21" t="str">
        <f>VLOOKUP($B1671,Setup_MPP!$A:$E,4,FALSE)</f>
        <v>#F2A2A2</v>
      </c>
      <c r="G1671" s="21" t="str">
        <f>VLOOKUP($B1671,Setup_MPP!$A:$E,5,FALSE)</f>
        <v>#C25D5D</v>
      </c>
      <c r="H1671" s="21" t="str">
        <f>IFERROR(IF(AND(A1671&gt;=1,A1671&lt;=104),VLOOKUP($A1671,Location!$A:$J,6,FALSE),IF(A1671=0,"Avant l'ouverture",IF(OR(A1671=105,A1671=106),"Bonus"))),"")</f>
        <v>Tour 3</v>
      </c>
      <c r="I1671" s="21" t="str">
        <f>IF(LEFT(H1671,4)="Tour",VLOOKUP(A1671,Database!$A:$C,3,FALSE),"")</f>
        <v>I</v>
      </c>
      <c r="J1671" s="21" t="str">
        <f>VLOOKUP($A1671,Location!$A:$J,7,FALSE)</f>
        <v>Norvège</v>
      </c>
      <c r="K1671" s="21" t="str">
        <f>IFERROR(VLOOKUP(J1671,Setup_Team!$B:$C,2,FALSE), "TDB")</f>
        <v>NOR</v>
      </c>
      <c r="L1671" s="21" t="str">
        <f>VLOOKUP($A1671,Location!$A:$J,8,FALSE)</f>
        <v>France</v>
      </c>
      <c r="M1671" s="21" t="str">
        <f>IFERROR(VLOOKUP(L1671,Setup_Team!$B:$C,2,FALSE), "TDB")</f>
        <v>FRA</v>
      </c>
      <c r="N1671" s="21" t="str">
        <f>VLOOKUP($A1671,Location!$A:$J,9,FALSE)</f>
        <v>Foxborough</v>
      </c>
      <c r="O1671" s="21" t="str">
        <f>VLOOKUP($A1671,Location!$A:$J,10,FALSE)</f>
        <v>Gillette Stadium</v>
      </c>
      <c r="P1671" s="27">
        <v>0</v>
      </c>
      <c r="Q1671" s="27">
        <v>2</v>
      </c>
      <c r="R1671" s="27" t="str">
        <f t="shared" si="157"/>
        <v>0-2</v>
      </c>
      <c r="S1671" s="21">
        <v>0</v>
      </c>
      <c r="T1671" s="20">
        <f>VLOOKUP($A1671,Database!$A:$Y,10,FALSE)</f>
        <v>141</v>
      </c>
      <c r="U1671" s="20">
        <f>VLOOKUP($A1671,Database!$A:$Y,11,FALSE)</f>
        <v>108</v>
      </c>
      <c r="V1671" s="20">
        <f>VLOOKUP($A1671,Database!$A:$Y,12,FALSE)</f>
        <v>68</v>
      </c>
      <c r="W1671" s="20" t="str">
        <f>VLOOKUP(A1671,Database!A:M,13,FALSE)</f>
        <v>Terminé</v>
      </c>
      <c r="X1671" s="20">
        <f>VLOOKUP($A1671,Database!$A:$Y,20,FALSE)</f>
        <v>1</v>
      </c>
      <c r="Y1671" s="20">
        <f>VLOOKUP($A1671,Database!$A:$Y,21,FALSE)</f>
        <v>4</v>
      </c>
      <c r="Z1671" s="20">
        <f t="shared" si="156"/>
        <v>0</v>
      </c>
      <c r="AA1671" s="20">
        <f t="shared" si="152"/>
        <v>1</v>
      </c>
      <c r="AB1671" s="20">
        <f t="shared" ca="1" si="153"/>
        <v>68</v>
      </c>
      <c r="AC1671" s="20">
        <f t="shared" ca="1" si="154"/>
        <v>0</v>
      </c>
      <c r="AD1671" s="20" t="str">
        <f ca="1">IF(AC1671=0,"",IF(OR(ISBLANK(P1671),ISBLANK(Q1671)),"",IF(ISBLANK(VLOOKUP(A1671,Database!A:AA,22,FALSE)),"",VLOOKUP(A1671,Database!A:AA,22,FALSE))))</f>
        <v/>
      </c>
      <c r="AE1671" s="20">
        <f ca="1">IFERROR(
   IF(
     OR(ISBLANK(P1671),ISBLANK(Q1671)),
     "",
     IF(
       AND(AB1671&lt;&gt;"",OR(W1671="Terminé",W1671="En cours")),
       VLOOKUP(AD1671,Setup_ScoreExactBonus!A:D,4,FALSE),
       0
     )),
  0)</f>
        <v>0</v>
      </c>
      <c r="AF1671" s="21">
        <f t="shared" ca="1" si="155"/>
        <v>68</v>
      </c>
      <c r="AG1671" s="21">
        <f ca="1">SUMIFS(AF$2:AF1671,D$2:D1671,D1671)</f>
        <v>1738</v>
      </c>
    </row>
    <row r="1672" spans="1:33" hidden="1" x14ac:dyDescent="0.35">
      <c r="A1672" s="21">
        <f>IF(ISBLANK(B1672),"",COUNTIF(B$2:B1672,B1672))-1</f>
        <v>61</v>
      </c>
      <c r="B1672" s="27">
        <v>24</v>
      </c>
      <c r="C1672" s="10">
        <f>VLOOKUP($A1672+IF($A1672=0,1,0),Database!$A:$Y,7,FALSE)</f>
        <v>46199.875</v>
      </c>
      <c r="D1672" s="21" t="str">
        <f>VLOOKUP(Pronostics!$B1672,Setup_MPP!$A:$G,3,FALSE)</f>
        <v>Samyaaaaaaaaaa</v>
      </c>
      <c r="E1672" s="21" t="str">
        <f>VLOOKUP(Pronostics!$B1672,Setup_MPP!$A:$G,2,FALSE)</f>
        <v>Samya ALAOUI</v>
      </c>
      <c r="F1672" s="21" t="str">
        <f>VLOOKUP($B1672,Setup_MPP!$A:$E,4,FALSE)</f>
        <v>#A2F2C7</v>
      </c>
      <c r="G1672" s="21" t="str">
        <f>VLOOKUP($B1672,Setup_MPP!$A:$E,5,FALSE)</f>
        <v>#5DC18C</v>
      </c>
      <c r="H1672" s="21" t="str">
        <f>IFERROR(IF(AND(A1672&gt;=1,A1672&lt;=104),VLOOKUP($A1672,Location!$A:$J,6,FALSE),IF(A1672=0,"Avant l'ouverture",IF(OR(A1672=105,A1672=106),"Bonus"))),"")</f>
        <v>Tour 3</v>
      </c>
      <c r="I1672" s="21" t="str">
        <f>IF(LEFT(H1672,4)="Tour",VLOOKUP(A1672,Database!$A:$C,3,FALSE),"")</f>
        <v>I</v>
      </c>
      <c r="J1672" s="21" t="str">
        <f>VLOOKUP($A1672,Location!$A:$J,7,FALSE)</f>
        <v>Norvège</v>
      </c>
      <c r="K1672" s="21" t="str">
        <f>IFERROR(VLOOKUP(J1672,Setup_Team!$B:$C,2,FALSE), "TDB")</f>
        <v>NOR</v>
      </c>
      <c r="L1672" s="21" t="str">
        <f>VLOOKUP($A1672,Location!$A:$J,8,FALSE)</f>
        <v>France</v>
      </c>
      <c r="M1672" s="21" t="str">
        <f>IFERROR(VLOOKUP(L1672,Setup_Team!$B:$C,2,FALSE), "TDB")</f>
        <v>FRA</v>
      </c>
      <c r="N1672" s="21" t="str">
        <f>VLOOKUP($A1672,Location!$A:$J,9,FALSE)</f>
        <v>Foxborough</v>
      </c>
      <c r="O1672" s="21" t="str">
        <f>VLOOKUP($A1672,Location!$A:$J,10,FALSE)</f>
        <v>Gillette Stadium</v>
      </c>
      <c r="P1672" s="27">
        <v>0</v>
      </c>
      <c r="Q1672" s="27">
        <v>2</v>
      </c>
      <c r="R1672" s="27" t="str">
        <f t="shared" si="157"/>
        <v>0-2</v>
      </c>
      <c r="S1672" s="21">
        <v>0</v>
      </c>
      <c r="T1672" s="20">
        <f>VLOOKUP($A1672,Database!$A:$Y,10,FALSE)</f>
        <v>141</v>
      </c>
      <c r="U1672" s="20">
        <f>VLOOKUP($A1672,Database!$A:$Y,11,FALSE)</f>
        <v>108</v>
      </c>
      <c r="V1672" s="20">
        <f>VLOOKUP($A1672,Database!$A:$Y,12,FALSE)</f>
        <v>68</v>
      </c>
      <c r="W1672" s="20" t="str">
        <f>VLOOKUP(A1672,Database!A:M,13,FALSE)</f>
        <v>Terminé</v>
      </c>
      <c r="X1672" s="20">
        <f>VLOOKUP($A1672,Database!$A:$Y,20,FALSE)</f>
        <v>1</v>
      </c>
      <c r="Y1672" s="20">
        <f>VLOOKUP($A1672,Database!$A:$Y,21,FALSE)</f>
        <v>4</v>
      </c>
      <c r="Z1672" s="20">
        <f t="shared" si="156"/>
        <v>0</v>
      </c>
      <c r="AA1672" s="20">
        <f t="shared" si="152"/>
        <v>1</v>
      </c>
      <c r="AB1672" s="20">
        <f t="shared" ca="1" si="153"/>
        <v>68</v>
      </c>
      <c r="AC1672" s="20">
        <f t="shared" ca="1" si="154"/>
        <v>0</v>
      </c>
      <c r="AD1672" s="20" t="str">
        <f ca="1">IF(AC1672=0,"",IF(OR(ISBLANK(P1672),ISBLANK(Q1672)),"",IF(ISBLANK(VLOOKUP(A1672,Database!A:AA,22,FALSE)),"",VLOOKUP(A1672,Database!A:AA,22,FALSE))))</f>
        <v/>
      </c>
      <c r="AE1672" s="20">
        <f ca="1">IFERROR(
   IF(
     OR(ISBLANK(P1672),ISBLANK(Q1672)),
     "",
     IF(
       AND(AB1672&lt;&gt;"",OR(W1672="Terminé",W1672="En cours")),
       VLOOKUP(AD1672,Setup_ScoreExactBonus!A:D,4,FALSE),
       0
     )),
  0)</f>
        <v>0</v>
      </c>
      <c r="AF1672" s="21">
        <f t="shared" ca="1" si="155"/>
        <v>68</v>
      </c>
      <c r="AG1672" s="21">
        <f ca="1">SUMIFS(AF$2:AF1672,D$2:D1672,D1672)</f>
        <v>2509</v>
      </c>
    </row>
    <row r="1673" spans="1:33" hidden="1" x14ac:dyDescent="0.35">
      <c r="A1673" s="21">
        <f>IF(ISBLANK(B1673),"",COUNTIF(B$2:B1673,B1673))-1</f>
        <v>61</v>
      </c>
      <c r="B1673" s="27">
        <v>25</v>
      </c>
      <c r="C1673" s="10">
        <f>VLOOKUP($A1673+IF($A1673=0,1,0),Database!$A:$Y,7,FALSE)</f>
        <v>46199.875</v>
      </c>
      <c r="D1673" s="21" t="str">
        <f>VLOOKUP(Pronostics!$B1673,Setup_MPP!$A:$G,3,FALSE)</f>
        <v>leaw0808</v>
      </c>
      <c r="E1673" s="21" t="str">
        <f>VLOOKUP(Pronostics!$B1673,Setup_MPP!$A:$G,2,FALSE)</f>
        <v>Léa WALOCQ</v>
      </c>
      <c r="F1673" s="21" t="str">
        <f>VLOOKUP($B1673,Setup_MPP!$A:$E,4,FALSE)</f>
        <v>#D1B9EB</v>
      </c>
      <c r="G1673" s="21" t="str">
        <f>VLOOKUP($B1673,Setup_MPP!$A:$E,5,FALSE)</f>
        <v>#B58BC7</v>
      </c>
      <c r="H1673" s="21" t="str">
        <f>IFERROR(IF(AND(A1673&gt;=1,A1673&lt;=104),VLOOKUP($A1673,Location!$A:$J,6,FALSE),IF(A1673=0,"Avant l'ouverture",IF(OR(A1673=105,A1673=106),"Bonus"))),"")</f>
        <v>Tour 3</v>
      </c>
      <c r="I1673" s="21" t="str">
        <f>IF(LEFT(H1673,4)="Tour",VLOOKUP(A1673,Database!$A:$C,3,FALSE),"")</f>
        <v>I</v>
      </c>
      <c r="J1673" s="21" t="str">
        <f>VLOOKUP($A1673,Location!$A:$J,7,FALSE)</f>
        <v>Norvège</v>
      </c>
      <c r="K1673" s="21" t="str">
        <f>IFERROR(VLOOKUP(J1673,Setup_Team!$B:$C,2,FALSE), "TDB")</f>
        <v>NOR</v>
      </c>
      <c r="L1673" s="21" t="str">
        <f>VLOOKUP($A1673,Location!$A:$J,8,FALSE)</f>
        <v>France</v>
      </c>
      <c r="M1673" s="21" t="str">
        <f>IFERROR(VLOOKUP(L1673,Setup_Team!$B:$C,2,FALSE), "TDB")</f>
        <v>FRA</v>
      </c>
      <c r="N1673" s="21" t="str">
        <f>VLOOKUP($A1673,Location!$A:$J,9,FALSE)</f>
        <v>Foxborough</v>
      </c>
      <c r="O1673" s="21" t="str">
        <f>VLOOKUP($A1673,Location!$A:$J,10,FALSE)</f>
        <v>Gillette Stadium</v>
      </c>
      <c r="P1673" s="27">
        <v>0</v>
      </c>
      <c r="Q1673" s="27">
        <v>2</v>
      </c>
      <c r="R1673" s="27" t="str">
        <f t="shared" si="157"/>
        <v>0-2</v>
      </c>
      <c r="S1673" s="21">
        <v>0</v>
      </c>
      <c r="T1673" s="20">
        <f>VLOOKUP($A1673,Database!$A:$Y,10,FALSE)</f>
        <v>141</v>
      </c>
      <c r="U1673" s="20">
        <f>VLOOKUP($A1673,Database!$A:$Y,11,FALSE)</f>
        <v>108</v>
      </c>
      <c r="V1673" s="20">
        <f>VLOOKUP($A1673,Database!$A:$Y,12,FALSE)</f>
        <v>68</v>
      </c>
      <c r="W1673" s="20" t="str">
        <f>VLOOKUP(A1673,Database!A:M,13,FALSE)</f>
        <v>Terminé</v>
      </c>
      <c r="X1673" s="20">
        <f>VLOOKUP($A1673,Database!$A:$Y,20,FALSE)</f>
        <v>1</v>
      </c>
      <c r="Y1673" s="20">
        <f>VLOOKUP($A1673,Database!$A:$Y,21,FALSE)</f>
        <v>4</v>
      </c>
      <c r="Z1673" s="20">
        <f t="shared" si="156"/>
        <v>0</v>
      </c>
      <c r="AA1673" s="20">
        <f t="shared" si="152"/>
        <v>1</v>
      </c>
      <c r="AB1673" s="20">
        <f t="shared" ca="1" si="153"/>
        <v>68</v>
      </c>
      <c r="AC1673" s="20">
        <f t="shared" ca="1" si="154"/>
        <v>0</v>
      </c>
      <c r="AD1673" s="20" t="str">
        <f ca="1">IF(AC1673=0,"",IF(OR(ISBLANK(P1673),ISBLANK(Q1673)),"",IF(ISBLANK(VLOOKUP(A1673,Database!A:AA,22,FALSE)),"",VLOOKUP(A1673,Database!A:AA,22,FALSE))))</f>
        <v/>
      </c>
      <c r="AE1673" s="20">
        <f ca="1">IFERROR(
   IF(
     OR(ISBLANK(P1673),ISBLANK(Q1673)),
     "",
     IF(
       AND(AB1673&lt;&gt;"",OR(W1673="Terminé",W1673="En cours")),
       VLOOKUP(AD1673,Setup_ScoreExactBonus!A:D,4,FALSE),
       0
     )),
  0)</f>
        <v>0</v>
      </c>
      <c r="AF1673" s="21">
        <f t="shared" ca="1" si="155"/>
        <v>68</v>
      </c>
      <c r="AG1673" s="21">
        <f ca="1">SUMIFS(AF$2:AF1673,D$2:D1673,D1673)</f>
        <v>2225</v>
      </c>
    </row>
    <row r="1674" spans="1:33" hidden="1" x14ac:dyDescent="0.35">
      <c r="A1674" s="21">
        <f>IF(ISBLANK(B1674),"",COUNTIF(B$2:B1674,B1674))-1</f>
        <v>61</v>
      </c>
      <c r="B1674" s="27">
        <v>26</v>
      </c>
      <c r="C1674" s="10">
        <v>46184.875</v>
      </c>
      <c r="D1674" s="21" t="str">
        <f>VLOOKUP(Pronostics!$B1674,Setup_MPP!$A:$G,3,FALSE)</f>
        <v>Mohamad#5GGG1</v>
      </c>
      <c r="E1674" s="21" t="str">
        <f>VLOOKUP(Pronostics!$B1674,Setup_MPP!$A:$G,2,FALSE)</f>
        <v>Mohamad EL KAWAS</v>
      </c>
      <c r="F1674" s="21" t="str">
        <f>VLOOKUP($B1674,Setup_MPP!$A:$E,4,FALSE)</f>
        <v>#EB8787</v>
      </c>
      <c r="G1674" s="21" t="str">
        <f>VLOOKUP($B1674,Setup_MPP!$A:$E,5,FALSE)</f>
        <v>#368E2C</v>
      </c>
      <c r="H1674" s="21" t="str">
        <f>IFERROR(IF(AND(A1674&gt;=1,A1674&lt;=104),VLOOKUP($A1674,Location!$A:$J,6,FALSE),IF(A1674=0,"Avant l'ouverture",IF(OR(A1674=105,A1674=106),"Bonus"))),"")</f>
        <v>Tour 3</v>
      </c>
      <c r="I1674" s="21" t="str">
        <f>IF(LEFT(H1674,4)="Tour",VLOOKUP(A1674,Database!$A:$C,3,FALSE),"")</f>
        <v>I</v>
      </c>
      <c r="J1674" s="21" t="str">
        <f>VLOOKUP($A1674,Location!$A:$J,7,FALSE)</f>
        <v>Norvège</v>
      </c>
      <c r="K1674" s="21" t="str">
        <f>IFERROR(VLOOKUP(J1674,Setup_Team!$B:$C,2,FALSE), "TDB")</f>
        <v>NOR</v>
      </c>
      <c r="L1674" s="21" t="str">
        <f>VLOOKUP($A1674,Location!$A:$J,8,FALSE)</f>
        <v>France</v>
      </c>
      <c r="M1674" s="21" t="str">
        <f>IFERROR(VLOOKUP(L1674,Setup_Team!$B:$C,2,FALSE), "TDB")</f>
        <v>FRA</v>
      </c>
      <c r="P1674" s="21">
        <v>1</v>
      </c>
      <c r="Q1674" s="21">
        <v>3</v>
      </c>
      <c r="R1674" s="27" t="str">
        <f t="shared" si="157"/>
        <v>1-3</v>
      </c>
      <c r="S1674" s="21">
        <v>0</v>
      </c>
      <c r="T1674" s="20">
        <f>VLOOKUP($A1674,Database!$A:$Y,10,FALSE)</f>
        <v>141</v>
      </c>
      <c r="U1674" s="20">
        <f>VLOOKUP($A1674,Database!$A:$Y,11,FALSE)</f>
        <v>108</v>
      </c>
      <c r="V1674" s="20">
        <f>VLOOKUP($A1674,Database!$A:$Y,12,FALSE)</f>
        <v>68</v>
      </c>
      <c r="W1674" s="20" t="str">
        <f>VLOOKUP(A1674,Database!A:M,13,FALSE)</f>
        <v>Terminé</v>
      </c>
      <c r="X1674" s="20">
        <f>VLOOKUP($A1674,Database!$A:$Y,20,FALSE)</f>
        <v>1</v>
      </c>
      <c r="Y1674" s="20">
        <f>VLOOKUP($A1674,Database!$A:$Y,21,FALSE)</f>
        <v>4</v>
      </c>
      <c r="Z1674" s="20">
        <f t="shared" si="156"/>
        <v>0</v>
      </c>
      <c r="AA1674" s="20">
        <f t="shared" si="152"/>
        <v>1</v>
      </c>
      <c r="AB1674" s="20">
        <f t="shared" ca="1" si="153"/>
        <v>68</v>
      </c>
      <c r="AC1674" s="20">
        <f t="shared" ca="1" si="154"/>
        <v>0</v>
      </c>
      <c r="AD1674" s="20" t="str">
        <f ca="1">IF(AC1674=0,"",IF(OR(ISBLANK(P1674),ISBLANK(Q1674)),"",IF(ISBLANK(VLOOKUP(A1674,Database!A:AA,22,FALSE)),"",VLOOKUP(A1674,Database!A:AA,22,FALSE))))</f>
        <v/>
      </c>
      <c r="AE1674" s="20">
        <f ca="1">IFERROR(
   IF(
     OR(ISBLANK(P1674),ISBLANK(Q1674)),
     "",
     IF(
       AND(AB1674&lt;&gt;"",OR(W1674="Terminé",W1674="En cours")),
       VLOOKUP(AD1674,Setup_ScoreExactBonus!A:D,4,FALSE),
       0
     )),
  0)</f>
        <v>0</v>
      </c>
      <c r="AF1674" s="21">
        <f t="shared" ca="1" si="155"/>
        <v>68</v>
      </c>
      <c r="AG1674" s="21">
        <f ca="1">SUMIFS(AF$2:AF1674,D$2:D1674,D1674)</f>
        <v>1676</v>
      </c>
    </row>
    <row r="1675" spans="1:33" hidden="1" x14ac:dyDescent="0.35">
      <c r="A1675" s="21">
        <f>IF(ISBLANK(B1675),"",COUNTIF(B$2:B1675,B1675))-1</f>
        <v>61</v>
      </c>
      <c r="B1675" s="27">
        <v>27</v>
      </c>
      <c r="C1675" s="10">
        <f>VLOOKUP($A1675+IF($A1675=0,1,0),Database!$A:$Y,7,FALSE)</f>
        <v>46199.875</v>
      </c>
      <c r="D1675" s="21" t="str">
        <f>VLOOKUP(Pronostics!$B1675,Setup_MPP!$A:$G,3,FALSE)</f>
        <v>maryemkappa</v>
      </c>
      <c r="E1675" s="21" t="str">
        <f>VLOOKUP(Pronostics!$B1675,Setup_MPP!$A:$G,2,FALSE)</f>
        <v>Maryem GUIZANI</v>
      </c>
      <c r="F1675" s="21" t="str">
        <f>VLOOKUP($B1675,Setup_MPP!$A:$E,4,FALSE)</f>
        <v>#BCA2F4</v>
      </c>
      <c r="G1675" s="21" t="str">
        <f>VLOOKUP($B1675,Setup_MPP!$A:$E,5,FALSE)</f>
        <v>#6D3DD5</v>
      </c>
      <c r="H1675" s="21" t="str">
        <f>IFERROR(IF(AND(A1675&gt;=1,A1675&lt;=104),VLOOKUP($A1675,Location!$A:$J,6,FALSE),IF(A1675=0,"Avant l'ouverture",IF(OR(A1675=105,A1675=106),"Bonus"))),"")</f>
        <v>Tour 3</v>
      </c>
      <c r="I1675" s="21" t="str">
        <f>IF(LEFT(H1675,4)="Tour",VLOOKUP(A1675,Database!$A:$C,3,FALSE),"")</f>
        <v>I</v>
      </c>
      <c r="J1675" s="21" t="str">
        <f>VLOOKUP($A1675,Location!$A:$J,7,FALSE)</f>
        <v>Norvège</v>
      </c>
      <c r="K1675" s="21" t="str">
        <f>IFERROR(VLOOKUP(J1675,Setup_Team!$B:$C,2,FALSE), "TDB")</f>
        <v>NOR</v>
      </c>
      <c r="L1675" s="21" t="str">
        <f>VLOOKUP($A1675,Location!$A:$J,8,FALSE)</f>
        <v>France</v>
      </c>
      <c r="M1675" s="21" t="str">
        <f>IFERROR(VLOOKUP(L1675,Setup_Team!$B:$C,2,FALSE), "TDB")</f>
        <v>FRA</v>
      </c>
      <c r="P1675" s="21">
        <v>1</v>
      </c>
      <c r="Q1675" s="21">
        <v>1</v>
      </c>
      <c r="R1675" s="27" t="str">
        <f t="shared" si="157"/>
        <v>1-1</v>
      </c>
      <c r="S1675" s="21">
        <v>0</v>
      </c>
      <c r="T1675" s="20">
        <f>VLOOKUP($A1675,Database!$A:$Y,10,FALSE)</f>
        <v>141</v>
      </c>
      <c r="U1675" s="20">
        <f>VLOOKUP($A1675,Database!$A:$Y,11,FALSE)</f>
        <v>108</v>
      </c>
      <c r="V1675" s="20">
        <f>VLOOKUP($A1675,Database!$A:$Y,12,FALSE)</f>
        <v>68</v>
      </c>
      <c r="W1675" s="20" t="str">
        <f>VLOOKUP(A1675,Database!A:M,13,FALSE)</f>
        <v>Terminé</v>
      </c>
      <c r="X1675" s="20">
        <f>VLOOKUP($A1675,Database!$A:$Y,20,FALSE)</f>
        <v>1</v>
      </c>
      <c r="Y1675" s="20">
        <f>VLOOKUP($A1675,Database!$A:$Y,21,FALSE)</f>
        <v>4</v>
      </c>
      <c r="Z1675" s="20">
        <f t="shared" si="156"/>
        <v>0</v>
      </c>
      <c r="AA1675" s="20">
        <f t="shared" si="152"/>
        <v>0</v>
      </c>
      <c r="AB1675" s="20">
        <f t="shared" ca="1" si="153"/>
        <v>0</v>
      </c>
      <c r="AC1675" s="20">
        <f t="shared" ca="1" si="154"/>
        <v>0</v>
      </c>
      <c r="AD1675" s="20" t="str">
        <f ca="1">IF(AC1675=0,"",IF(OR(ISBLANK(P1675),ISBLANK(Q1675)),"",IF(ISBLANK(VLOOKUP(A1675,Database!A:AA,22,FALSE)),"",VLOOKUP(A1675,Database!A:AA,22,FALSE))))</f>
        <v/>
      </c>
      <c r="AE1675" s="20">
        <f ca="1">IFERROR(
   IF(
     OR(ISBLANK(P1675),ISBLANK(Q1675)),
     "",
     IF(
       AND(AB1675&lt;&gt;"",OR(W1675="Terminé",W1675="En cours")),
       VLOOKUP(AD1675,Setup_ScoreExactBonus!A:D,4,FALSE),
       0
     )),
  0)</f>
        <v>0</v>
      </c>
      <c r="AF1675" s="21">
        <f t="shared" ca="1" si="155"/>
        <v>0</v>
      </c>
      <c r="AG1675" s="21">
        <f ca="1">SUMIFS(AF$2:AF1675,D$2:D1675,D1675)</f>
        <v>1471</v>
      </c>
    </row>
    <row r="1676" spans="1:33" hidden="1" x14ac:dyDescent="0.35">
      <c r="A1676" s="21">
        <f>IF(ISBLANK(B1676),"",COUNTIF(B$2:B1676,B1676))-1</f>
        <v>62</v>
      </c>
      <c r="B1676" s="27">
        <v>1</v>
      </c>
      <c r="C1676" s="10">
        <f>VLOOKUP($A1676+IF($A1676=0,1,0),Database!$A:$Y,7,FALSE)</f>
        <v>46199.875</v>
      </c>
      <c r="D1676" s="21" t="str">
        <f>VLOOKUP(Pronostics!$B1676,Setup_MPP!$A:$G,3,FALSE)</f>
        <v>_Nicolas_LM_</v>
      </c>
      <c r="E1676" s="21" t="str">
        <f>VLOOKUP(Pronostics!$B1676,Setup_MPP!$A:$G,2,FALSE)</f>
        <v>Nicolas LE MOUEL</v>
      </c>
      <c r="F1676" s="21" t="str">
        <f>VLOOKUP($B1676,Setup_MPP!$A:$E,4,FALSE)</f>
        <v>#F7C79D</v>
      </c>
      <c r="G1676" s="21" t="str">
        <f>VLOOKUP($B1676,Setup_MPP!$A:$E,5,FALSE)</f>
        <v>#FFBE85</v>
      </c>
      <c r="H1676" s="21" t="str">
        <f>IFERROR(IF(AND(A1676&gt;=1,A1676&lt;=104),VLOOKUP($A1676,Location!$A:$J,6,FALSE),IF(A1676=0,"Avant l'ouverture",IF(OR(A1676=105,A1676=106),"Bonus"))),"")</f>
        <v>Tour 3</v>
      </c>
      <c r="I1676" s="21" t="str">
        <f>IF(LEFT(H1676,4)="Tour",VLOOKUP(A1676,Database!$A:$C,3,FALSE),"")</f>
        <v>I</v>
      </c>
      <c r="J1676" s="21" t="str">
        <f>VLOOKUP($A1676,Location!$A:$J,7,FALSE)</f>
        <v>Sénégal</v>
      </c>
      <c r="K1676" s="21" t="str">
        <f>IFERROR(VLOOKUP(J1676,Setup_Team!$B:$C,2,FALSE), "TDB")</f>
        <v>SEN</v>
      </c>
      <c r="L1676" s="21" t="str">
        <f>VLOOKUP($A1676,Location!$A:$J,8,FALSE)</f>
        <v>Irak</v>
      </c>
      <c r="M1676" s="21" t="str">
        <f>IFERROR(VLOOKUP(L1676,Setup_Team!$B:$C,2,FALSE), "TDB")</f>
        <v>IRQ</v>
      </c>
      <c r="N1676" s="21" t="str">
        <f>VLOOKUP($A1676,Location!$A:$J,9,FALSE)</f>
        <v>Toronto</v>
      </c>
      <c r="O1676" s="21" t="str">
        <f>VLOOKUP($A1676,Location!$A:$J,10,FALSE)</f>
        <v>BMO Field</v>
      </c>
      <c r="P1676" s="27">
        <v>2</v>
      </c>
      <c r="Q1676" s="27">
        <v>0</v>
      </c>
      <c r="R1676" s="27" t="str">
        <f t="shared" si="157"/>
        <v>2-0</v>
      </c>
      <c r="S1676" s="21">
        <v>0</v>
      </c>
      <c r="T1676" s="20">
        <f>VLOOKUP($A1676,Database!$A:$Y,10,FALSE)</f>
        <v>54</v>
      </c>
      <c r="U1676" s="20">
        <f>VLOOKUP($A1676,Database!$A:$Y,11,FALSE)</f>
        <v>115</v>
      </c>
      <c r="V1676" s="20">
        <f>VLOOKUP($A1676,Database!$A:$Y,12,FALSE)</f>
        <v>149</v>
      </c>
      <c r="W1676" s="20" t="str">
        <f>VLOOKUP(A1676,Database!A:M,13,FALSE)</f>
        <v>Terminé</v>
      </c>
      <c r="X1676" s="20">
        <f>VLOOKUP($A1676,Database!$A:$Y,20,FALSE)</f>
        <v>5</v>
      </c>
      <c r="Y1676" s="20">
        <f>VLOOKUP($A1676,Database!$A:$Y,21,FALSE)</f>
        <v>0</v>
      </c>
      <c r="Z1676" s="20">
        <f t="shared" si="156"/>
        <v>0</v>
      </c>
      <c r="AA1676" s="20">
        <f t="shared" si="152"/>
        <v>1</v>
      </c>
      <c r="AB1676" s="20">
        <f t="shared" ca="1" si="153"/>
        <v>54</v>
      </c>
      <c r="AC1676" s="20">
        <f t="shared" ca="1" si="154"/>
        <v>0</v>
      </c>
      <c r="AD1676" s="20" t="str">
        <f ca="1">IF(AC1676=0,"",IF(OR(ISBLANK(P1676),ISBLANK(Q1676)),"",IF(ISBLANK(VLOOKUP(A1676,Database!A:AA,22,FALSE)),"",VLOOKUP(A1676,Database!A:AA,22,FALSE))))</f>
        <v/>
      </c>
      <c r="AE1676" s="20">
        <f ca="1">IFERROR(
   IF(
     OR(ISBLANK(P1676),ISBLANK(Q1676)),
     "",
     IF(
       AND(AB1676&lt;&gt;"",OR(W1676="Terminé",W1676="En cours")),
       VLOOKUP(AD1676,Setup_ScoreExactBonus!A:D,4,FALSE),
       0
     )),
  0)</f>
        <v>0</v>
      </c>
      <c r="AF1676" s="21">
        <f t="shared" ca="1" si="155"/>
        <v>54</v>
      </c>
      <c r="AG1676" s="21">
        <f ca="1">SUMIFS(AF$2:AF1676,D$2:D1676,D1676)</f>
        <v>2336</v>
      </c>
    </row>
    <row r="1677" spans="1:33" hidden="1" x14ac:dyDescent="0.35">
      <c r="A1677" s="21">
        <f>IF(ISBLANK(B1677),"",COUNTIF(B$2:B1677,B1677))-1</f>
        <v>62</v>
      </c>
      <c r="B1677" s="27">
        <v>2</v>
      </c>
      <c r="C1677" s="10">
        <f>VLOOKUP($A1677+IF($A1677=0,1,0),Database!$A:$Y,7,FALSE)</f>
        <v>46199.875</v>
      </c>
      <c r="D1677" s="21" t="str">
        <f>VLOOKUP(Pronostics!$B1677,Setup_MPP!$A:$G,3,FALSE)</f>
        <v>leaelaz</v>
      </c>
      <c r="E1677" s="21" t="str">
        <f>VLOOKUP(Pronostics!$B1677,Setup_MPP!$A:$G,2,FALSE)</f>
        <v>Léa EL ASERY</v>
      </c>
      <c r="F1677" s="21" t="str">
        <f>VLOOKUP($B1677,Setup_MPP!$A:$E,4,FALSE)</f>
        <v>#FFBEBE</v>
      </c>
      <c r="G1677" s="21" t="str">
        <f>VLOOKUP($B1677,Setup_MPP!$A:$E,5,FALSE)</f>
        <v>#DF6868</v>
      </c>
      <c r="H1677" s="21" t="str">
        <f>IFERROR(IF(AND(A1677&gt;=1,A1677&lt;=104),VLOOKUP($A1677,Location!$A:$J,6,FALSE),IF(A1677=0,"Avant l'ouverture",IF(OR(A1677=105,A1677=106),"Bonus"))),"")</f>
        <v>Tour 3</v>
      </c>
      <c r="I1677" s="21" t="str">
        <f>IF(LEFT(H1677,4)="Tour",VLOOKUP(A1677,Database!$A:$C,3,FALSE),"")</f>
        <v>I</v>
      </c>
      <c r="J1677" s="21" t="str">
        <f>VLOOKUP($A1677,Location!$A:$J,7,FALSE)</f>
        <v>Sénégal</v>
      </c>
      <c r="K1677" s="21" t="str">
        <f>IFERROR(VLOOKUP(J1677,Setup_Team!$B:$C,2,FALSE), "TDB")</f>
        <v>SEN</v>
      </c>
      <c r="L1677" s="21" t="str">
        <f>VLOOKUP($A1677,Location!$A:$J,8,FALSE)</f>
        <v>Irak</v>
      </c>
      <c r="M1677" s="21" t="str">
        <f>IFERROR(VLOOKUP(L1677,Setup_Team!$B:$C,2,FALSE), "TDB")</f>
        <v>IRQ</v>
      </c>
      <c r="N1677" s="21" t="str">
        <f>VLOOKUP($A1677,Location!$A:$J,9,FALSE)</f>
        <v>Toronto</v>
      </c>
      <c r="O1677" s="21" t="str">
        <f>VLOOKUP($A1677,Location!$A:$J,10,FALSE)</f>
        <v>BMO Field</v>
      </c>
      <c r="P1677" s="27">
        <v>2</v>
      </c>
      <c r="Q1677" s="27">
        <v>0</v>
      </c>
      <c r="R1677" s="27" t="str">
        <f t="shared" si="157"/>
        <v>2-0</v>
      </c>
      <c r="S1677" s="21">
        <v>0</v>
      </c>
      <c r="T1677" s="20">
        <f>VLOOKUP($A1677,Database!$A:$Y,10,FALSE)</f>
        <v>54</v>
      </c>
      <c r="U1677" s="20">
        <f>VLOOKUP($A1677,Database!$A:$Y,11,FALSE)</f>
        <v>115</v>
      </c>
      <c r="V1677" s="20">
        <f>VLOOKUP($A1677,Database!$A:$Y,12,FALSE)</f>
        <v>149</v>
      </c>
      <c r="W1677" s="20" t="str">
        <f>VLOOKUP(A1677,Database!A:M,13,FALSE)</f>
        <v>Terminé</v>
      </c>
      <c r="X1677" s="20">
        <f>VLOOKUP($A1677,Database!$A:$Y,20,FALSE)</f>
        <v>5</v>
      </c>
      <c r="Y1677" s="20">
        <f>VLOOKUP($A1677,Database!$A:$Y,21,FALSE)</f>
        <v>0</v>
      </c>
      <c r="Z1677" s="20">
        <f t="shared" si="156"/>
        <v>0</v>
      </c>
      <c r="AA1677" s="20">
        <f t="shared" si="152"/>
        <v>1</v>
      </c>
      <c r="AB1677" s="20">
        <f t="shared" ca="1" si="153"/>
        <v>54</v>
      </c>
      <c r="AC1677" s="20">
        <f t="shared" ca="1" si="154"/>
        <v>0</v>
      </c>
      <c r="AD1677" s="20" t="str">
        <f ca="1">IF(AC1677=0,"",IF(OR(ISBLANK(P1677),ISBLANK(Q1677)),"",IF(ISBLANK(VLOOKUP(A1677,Database!A:AA,22,FALSE)),"",VLOOKUP(A1677,Database!A:AA,22,FALSE))))</f>
        <v/>
      </c>
      <c r="AE1677" s="20">
        <f ca="1">IFERROR(
   IF(
     OR(ISBLANK(P1677),ISBLANK(Q1677)),
     "",
     IF(
       AND(AB1677&lt;&gt;"",OR(W1677="Terminé",W1677="En cours")),
       VLOOKUP(AD1677,Setup_ScoreExactBonus!A:D,4,FALSE),
       0
     )),
  0)</f>
        <v>0</v>
      </c>
      <c r="AF1677" s="21">
        <f t="shared" ca="1" si="155"/>
        <v>54</v>
      </c>
      <c r="AG1677" s="21">
        <f ca="1">SUMIFS(AF$2:AF1677,D$2:D1677,D1677)</f>
        <v>2536</v>
      </c>
    </row>
    <row r="1678" spans="1:33" hidden="1" x14ac:dyDescent="0.35">
      <c r="A1678" s="21">
        <f>IF(ISBLANK(B1678),"",COUNTIF(B$2:B1678,B1678))-1</f>
        <v>62</v>
      </c>
      <c r="B1678" s="27">
        <v>3</v>
      </c>
      <c r="C1678" s="10">
        <f>VLOOKUP($A1678+IF($A1678=0,1,0),Database!$A:$Y,7,FALSE)</f>
        <v>46199.875</v>
      </c>
      <c r="D1678" s="21" t="str">
        <f>VLOOKUP(Pronostics!$B1678,Setup_MPP!$A:$G,3,FALSE)</f>
        <v>PasMetalleux</v>
      </c>
      <c r="E1678" s="21" t="str">
        <f>VLOOKUP(Pronostics!$B1678,Setup_MPP!$A:$G,2,FALSE)</f>
        <v>Elwenn JOUBREL</v>
      </c>
      <c r="F1678" s="21" t="str">
        <f>VLOOKUP($B1678,Setup_MPP!$A:$E,4,FALSE)</f>
        <v>#F5C7FC</v>
      </c>
      <c r="G1678" s="21" t="str">
        <f>VLOOKUP($B1678,Setup_MPP!$A:$E,5,FALSE)</f>
        <v>#C489CF</v>
      </c>
      <c r="H1678" s="21" t="str">
        <f>IFERROR(IF(AND(A1678&gt;=1,A1678&lt;=104),VLOOKUP($A1678,Location!$A:$J,6,FALSE),IF(A1678=0,"Avant l'ouverture",IF(OR(A1678=105,A1678=106),"Bonus"))),"")</f>
        <v>Tour 3</v>
      </c>
      <c r="I1678" s="21" t="str">
        <f>IF(LEFT(H1678,4)="Tour",VLOOKUP(A1678,Database!$A:$C,3,FALSE),"")</f>
        <v>I</v>
      </c>
      <c r="J1678" s="21" t="str">
        <f>VLOOKUP($A1678,Location!$A:$J,7,FALSE)</f>
        <v>Sénégal</v>
      </c>
      <c r="K1678" s="21" t="str">
        <f>IFERROR(VLOOKUP(J1678,Setup_Team!$B:$C,2,FALSE), "TDB")</f>
        <v>SEN</v>
      </c>
      <c r="L1678" s="21" t="str">
        <f>VLOOKUP($A1678,Location!$A:$J,8,FALSE)</f>
        <v>Irak</v>
      </c>
      <c r="M1678" s="21" t="str">
        <f>IFERROR(VLOOKUP(L1678,Setup_Team!$B:$C,2,FALSE), "TDB")</f>
        <v>IRQ</v>
      </c>
      <c r="N1678" s="21" t="str">
        <f>VLOOKUP($A1678,Location!$A:$J,9,FALSE)</f>
        <v>Toronto</v>
      </c>
      <c r="O1678" s="21" t="str">
        <f>VLOOKUP($A1678,Location!$A:$J,10,FALSE)</f>
        <v>BMO Field</v>
      </c>
      <c r="P1678" s="27">
        <v>3</v>
      </c>
      <c r="Q1678" s="27">
        <v>1</v>
      </c>
      <c r="R1678" s="27" t="str">
        <f t="shared" si="157"/>
        <v>3-1</v>
      </c>
      <c r="S1678" s="21">
        <v>0</v>
      </c>
      <c r="T1678" s="20">
        <f>VLOOKUP($A1678,Database!$A:$Y,10,FALSE)</f>
        <v>54</v>
      </c>
      <c r="U1678" s="20">
        <f>VLOOKUP($A1678,Database!$A:$Y,11,FALSE)</f>
        <v>115</v>
      </c>
      <c r="V1678" s="20">
        <f>VLOOKUP($A1678,Database!$A:$Y,12,FALSE)</f>
        <v>149</v>
      </c>
      <c r="W1678" s="20" t="str">
        <f>VLOOKUP(A1678,Database!A:M,13,FALSE)</f>
        <v>Terminé</v>
      </c>
      <c r="X1678" s="20">
        <f>VLOOKUP($A1678,Database!$A:$Y,20,FALSE)</f>
        <v>5</v>
      </c>
      <c r="Y1678" s="20">
        <f>VLOOKUP($A1678,Database!$A:$Y,21,FALSE)</f>
        <v>0</v>
      </c>
      <c r="Z1678" s="20">
        <f t="shared" si="156"/>
        <v>0</v>
      </c>
      <c r="AA1678" s="20">
        <f t="shared" si="152"/>
        <v>1</v>
      </c>
      <c r="AB1678" s="20">
        <f t="shared" ca="1" si="153"/>
        <v>54</v>
      </c>
      <c r="AC1678" s="20">
        <f t="shared" ca="1" si="154"/>
        <v>0</v>
      </c>
      <c r="AD1678" s="20" t="str">
        <f ca="1">IF(AC1678=0,"",IF(OR(ISBLANK(P1678),ISBLANK(Q1678)),"",IF(ISBLANK(VLOOKUP(A1678,Database!A:AA,22,FALSE)),"",VLOOKUP(A1678,Database!A:AA,22,FALSE))))</f>
        <v/>
      </c>
      <c r="AE1678" s="20">
        <f ca="1">IFERROR(
   IF(
     OR(ISBLANK(P1678),ISBLANK(Q1678)),
     "",
     IF(
       AND(AB1678&lt;&gt;"",OR(W1678="Terminé",W1678="En cours")),
       VLOOKUP(AD1678,Setup_ScoreExactBonus!A:D,4,FALSE),
       0
     )),
  0)</f>
        <v>0</v>
      </c>
      <c r="AF1678" s="21">
        <f t="shared" ca="1" si="155"/>
        <v>54</v>
      </c>
      <c r="AG1678" s="21">
        <f ca="1">SUMIFS(AF$2:AF1678,D$2:D1678,D1678)</f>
        <v>2536</v>
      </c>
    </row>
    <row r="1679" spans="1:33" hidden="1" x14ac:dyDescent="0.35">
      <c r="A1679" s="21">
        <f>IF(ISBLANK(B1679),"",COUNTIF(B$2:B1679,B1679))-1</f>
        <v>62</v>
      </c>
      <c r="B1679" s="27">
        <v>4</v>
      </c>
      <c r="C1679" s="10">
        <f>VLOOKUP($A1679+IF($A1679=0,1,0),Database!$A:$Y,7,FALSE)</f>
        <v>46199.875</v>
      </c>
      <c r="D1679" s="21" t="str">
        <f>VLOOKUP(Pronostics!$B1679,Setup_MPP!$A:$G,3,FALSE)</f>
        <v>Popo444</v>
      </c>
      <c r="E1679" s="21" t="str">
        <f>VLOOKUP(Pronostics!$B1679,Setup_MPP!$A:$G,2,FALSE)</f>
        <v>Pauline OLIVIER</v>
      </c>
      <c r="F1679" s="21" t="str">
        <f>VLOOKUP($B1679,Setup_MPP!$A:$E,4,FALSE)</f>
        <v>#A5EA7F</v>
      </c>
      <c r="G1679" s="21" t="str">
        <f>VLOOKUP($B1679,Setup_MPP!$A:$E,5,FALSE)</f>
        <v>#80C65A</v>
      </c>
      <c r="H1679" s="21" t="str">
        <f>IFERROR(IF(AND(A1679&gt;=1,A1679&lt;=104),VLOOKUP($A1679,Location!$A:$J,6,FALSE),IF(A1679=0,"Avant l'ouverture",IF(OR(A1679=105,A1679=106),"Bonus"))),"")</f>
        <v>Tour 3</v>
      </c>
      <c r="I1679" s="21" t="str">
        <f>IF(LEFT(H1679,4)="Tour",VLOOKUP(A1679,Database!$A:$C,3,FALSE),"")</f>
        <v>I</v>
      </c>
      <c r="J1679" s="21" t="str">
        <f>VLOOKUP($A1679,Location!$A:$J,7,FALSE)</f>
        <v>Sénégal</v>
      </c>
      <c r="K1679" s="21" t="str">
        <f>IFERROR(VLOOKUP(J1679,Setup_Team!$B:$C,2,FALSE), "TDB")</f>
        <v>SEN</v>
      </c>
      <c r="L1679" s="21" t="str">
        <f>VLOOKUP($A1679,Location!$A:$J,8,FALSE)</f>
        <v>Irak</v>
      </c>
      <c r="M1679" s="21" t="str">
        <f>IFERROR(VLOOKUP(L1679,Setup_Team!$B:$C,2,FALSE), "TDB")</f>
        <v>IRQ</v>
      </c>
      <c r="N1679" s="21" t="str">
        <f>VLOOKUP($A1679,Location!$A:$J,9,FALSE)</f>
        <v>Toronto</v>
      </c>
      <c r="O1679" s="21" t="str">
        <f>VLOOKUP($A1679,Location!$A:$J,10,FALSE)</f>
        <v>BMO Field</v>
      </c>
      <c r="P1679" s="27">
        <v>2</v>
      </c>
      <c r="Q1679" s="27">
        <v>0</v>
      </c>
      <c r="R1679" s="27" t="str">
        <f t="shared" si="157"/>
        <v>2-0</v>
      </c>
      <c r="S1679" s="21">
        <v>0</v>
      </c>
      <c r="T1679" s="20">
        <f>VLOOKUP($A1679,Database!$A:$Y,10,FALSE)</f>
        <v>54</v>
      </c>
      <c r="U1679" s="20">
        <f>VLOOKUP($A1679,Database!$A:$Y,11,FALSE)</f>
        <v>115</v>
      </c>
      <c r="V1679" s="20">
        <f>VLOOKUP($A1679,Database!$A:$Y,12,FALSE)</f>
        <v>149</v>
      </c>
      <c r="W1679" s="20" t="str">
        <f>VLOOKUP(A1679,Database!A:M,13,FALSE)</f>
        <v>Terminé</v>
      </c>
      <c r="X1679" s="20">
        <f>VLOOKUP($A1679,Database!$A:$Y,20,FALSE)</f>
        <v>5</v>
      </c>
      <c r="Y1679" s="20">
        <f>VLOOKUP($A1679,Database!$A:$Y,21,FALSE)</f>
        <v>0</v>
      </c>
      <c r="Z1679" s="20">
        <f t="shared" si="156"/>
        <v>0</v>
      </c>
      <c r="AA1679" s="20">
        <f t="shared" si="152"/>
        <v>1</v>
      </c>
      <c r="AB1679" s="20">
        <f t="shared" ca="1" si="153"/>
        <v>54</v>
      </c>
      <c r="AC1679" s="20">
        <f t="shared" ca="1" si="154"/>
        <v>0</v>
      </c>
      <c r="AD1679" s="20" t="str">
        <f ca="1">IF(AC1679=0,"",IF(OR(ISBLANK(P1679),ISBLANK(Q1679)),"",IF(ISBLANK(VLOOKUP(A1679,Database!A:AA,22,FALSE)),"",VLOOKUP(A1679,Database!A:AA,22,FALSE))))</f>
        <v/>
      </c>
      <c r="AE1679" s="20">
        <f ca="1">IFERROR(
   IF(
     OR(ISBLANK(P1679),ISBLANK(Q1679)),
     "",
     IF(
       AND(AB1679&lt;&gt;"",OR(W1679="Terminé",W1679="En cours")),
       VLOOKUP(AD1679,Setup_ScoreExactBonus!A:D,4,FALSE),
       0
     )),
  0)</f>
        <v>0</v>
      </c>
      <c r="AF1679" s="21">
        <f t="shared" ca="1" si="155"/>
        <v>54</v>
      </c>
      <c r="AG1679" s="21">
        <f ca="1">SUMIFS(AF$2:AF1679,D$2:D1679,D1679)</f>
        <v>2252</v>
      </c>
    </row>
    <row r="1680" spans="1:33" hidden="1" x14ac:dyDescent="0.35">
      <c r="A1680" s="21">
        <f>IF(ISBLANK(B1680),"",COUNTIF(B$2:B1680,B1680))-1</f>
        <v>62</v>
      </c>
      <c r="B1680" s="27">
        <v>5</v>
      </c>
      <c r="C1680" s="10">
        <f>VLOOKUP($A1680+IF($A1680=0,1,0),Database!$A:$Y,7,FALSE)</f>
        <v>46199.875</v>
      </c>
      <c r="D1680" s="21" t="str">
        <f>VLOOKUP(Pronostics!$B1680,Setup_MPP!$A:$G,3,FALSE)</f>
        <v>_Jujul</v>
      </c>
      <c r="E1680" s="21" t="str">
        <f>VLOOKUP(Pronostics!$B1680,Setup_MPP!$A:$G,2,FALSE)</f>
        <v>Julie BOISSIERE</v>
      </c>
      <c r="F1680" s="21" t="str">
        <f>VLOOKUP($B1680,Setup_MPP!$A:$E,4,FALSE)</f>
        <v>#D890FF</v>
      </c>
      <c r="G1680" s="21" t="str">
        <f>VLOOKUP($B1680,Setup_MPP!$A:$E,5,FALSE)</f>
        <v>#B750EF</v>
      </c>
      <c r="H1680" s="21" t="str">
        <f>IFERROR(IF(AND(A1680&gt;=1,A1680&lt;=104),VLOOKUP($A1680,Location!$A:$J,6,FALSE),IF(A1680=0,"Avant l'ouverture",IF(OR(A1680=105,A1680=106),"Bonus"))),"")</f>
        <v>Tour 3</v>
      </c>
      <c r="I1680" s="21" t="str">
        <f>IF(LEFT(H1680,4)="Tour",VLOOKUP(A1680,Database!$A:$C,3,FALSE),"")</f>
        <v>I</v>
      </c>
      <c r="J1680" s="21" t="str">
        <f>VLOOKUP($A1680,Location!$A:$J,7,FALSE)</f>
        <v>Sénégal</v>
      </c>
      <c r="K1680" s="21" t="str">
        <f>IFERROR(VLOOKUP(J1680,Setup_Team!$B:$C,2,FALSE), "TDB")</f>
        <v>SEN</v>
      </c>
      <c r="L1680" s="21" t="str">
        <f>VLOOKUP($A1680,Location!$A:$J,8,FALSE)</f>
        <v>Irak</v>
      </c>
      <c r="M1680" s="21" t="str">
        <f>IFERROR(VLOOKUP(L1680,Setup_Team!$B:$C,2,FALSE), "TDB")</f>
        <v>IRQ</v>
      </c>
      <c r="N1680" s="21" t="str">
        <f>VLOOKUP($A1680,Location!$A:$J,9,FALSE)</f>
        <v>Toronto</v>
      </c>
      <c r="O1680" s="21" t="str">
        <f>VLOOKUP($A1680,Location!$A:$J,10,FALSE)</f>
        <v>BMO Field</v>
      </c>
      <c r="P1680" s="27">
        <v>2</v>
      </c>
      <c r="Q1680" s="27">
        <v>1</v>
      </c>
      <c r="R1680" s="27" t="str">
        <f t="shared" si="157"/>
        <v>2-1</v>
      </c>
      <c r="S1680" s="21">
        <v>0</v>
      </c>
      <c r="T1680" s="20">
        <f>VLOOKUP($A1680,Database!$A:$Y,10,FALSE)</f>
        <v>54</v>
      </c>
      <c r="U1680" s="20">
        <f>VLOOKUP($A1680,Database!$A:$Y,11,FALSE)</f>
        <v>115</v>
      </c>
      <c r="V1680" s="20">
        <f>VLOOKUP($A1680,Database!$A:$Y,12,FALSE)</f>
        <v>149</v>
      </c>
      <c r="W1680" s="20" t="str">
        <f>VLOOKUP(A1680,Database!A:M,13,FALSE)</f>
        <v>Terminé</v>
      </c>
      <c r="X1680" s="20">
        <f>VLOOKUP($A1680,Database!$A:$Y,20,FALSE)</f>
        <v>5</v>
      </c>
      <c r="Y1680" s="20">
        <f>VLOOKUP($A1680,Database!$A:$Y,21,FALSE)</f>
        <v>0</v>
      </c>
      <c r="Z1680" s="20">
        <f t="shared" si="156"/>
        <v>0</v>
      </c>
      <c r="AA1680" s="20">
        <f t="shared" si="152"/>
        <v>1</v>
      </c>
      <c r="AB1680" s="20">
        <f t="shared" ca="1" si="153"/>
        <v>54</v>
      </c>
      <c r="AC1680" s="20">
        <f t="shared" ca="1" si="154"/>
        <v>0</v>
      </c>
      <c r="AD1680" s="20" t="str">
        <f ca="1">IF(AC1680=0,"",IF(OR(ISBLANK(P1680),ISBLANK(Q1680)),"",IF(ISBLANK(VLOOKUP(A1680,Database!A:AA,22,FALSE)),"",VLOOKUP(A1680,Database!A:AA,22,FALSE))))</f>
        <v/>
      </c>
      <c r="AE1680" s="20">
        <f ca="1">IFERROR(
   IF(
     OR(ISBLANK(P1680),ISBLANK(Q1680)),
     "",
     IF(
       AND(AB1680&lt;&gt;"",OR(W1680="Terminé",W1680="En cours")),
       VLOOKUP(AD1680,Setup_ScoreExactBonus!A:D,4,FALSE),
       0
     )),
  0)</f>
        <v>0</v>
      </c>
      <c r="AF1680" s="21">
        <f t="shared" ca="1" si="155"/>
        <v>54</v>
      </c>
      <c r="AG1680" s="21">
        <f ca="1">SUMIFS(AF$2:AF1680,D$2:D1680,D1680)</f>
        <v>1585</v>
      </c>
    </row>
    <row r="1681" spans="1:33" hidden="1" x14ac:dyDescent="0.35">
      <c r="A1681" s="21">
        <f>IF(ISBLANK(B1681),"",COUNTIF(B$2:B1681,B1681))-1</f>
        <v>62</v>
      </c>
      <c r="B1681" s="27">
        <v>6</v>
      </c>
      <c r="C1681" s="10">
        <f>VLOOKUP($A1681+IF($A1681=0,1,0),Database!$A:$Y,7,FALSE)</f>
        <v>46199.875</v>
      </c>
      <c r="D1681" s="21" t="str">
        <f>VLOOKUP(Pronostics!$B1681,Setup_MPP!$A:$G,3,FALSE)</f>
        <v>Julay</v>
      </c>
      <c r="E1681" s="21" t="str">
        <f>VLOOKUP(Pronostics!$B1681,Setup_MPP!$A:$G,2,FALSE)</f>
        <v>Julie BOUCHARD</v>
      </c>
      <c r="F1681" s="21" t="str">
        <f>VLOOKUP($B1681,Setup_MPP!$A:$E,4,FALSE)</f>
        <v>#A6F7B1</v>
      </c>
      <c r="G1681" s="21" t="str">
        <f>VLOOKUP($B1681,Setup_MPP!$A:$E,5,FALSE)</f>
        <v>#6EC179</v>
      </c>
      <c r="H1681" s="21" t="str">
        <f>IFERROR(IF(AND(A1681&gt;=1,A1681&lt;=104),VLOOKUP($A1681,Location!$A:$J,6,FALSE),IF(A1681=0,"Avant l'ouverture",IF(OR(A1681=105,A1681=106),"Bonus"))),"")</f>
        <v>Tour 3</v>
      </c>
      <c r="I1681" s="21" t="str">
        <f>IF(LEFT(H1681,4)="Tour",VLOOKUP(A1681,Database!$A:$C,3,FALSE),"")</f>
        <v>I</v>
      </c>
      <c r="J1681" s="21" t="str">
        <f>VLOOKUP($A1681,Location!$A:$J,7,FALSE)</f>
        <v>Sénégal</v>
      </c>
      <c r="K1681" s="21" t="str">
        <f>IFERROR(VLOOKUP(J1681,Setup_Team!$B:$C,2,FALSE), "TDB")</f>
        <v>SEN</v>
      </c>
      <c r="L1681" s="21" t="str">
        <f>VLOOKUP($A1681,Location!$A:$J,8,FALSE)</f>
        <v>Irak</v>
      </c>
      <c r="M1681" s="21" t="str">
        <f>IFERROR(VLOOKUP(L1681,Setup_Team!$B:$C,2,FALSE), "TDB")</f>
        <v>IRQ</v>
      </c>
      <c r="N1681" s="21" t="str">
        <f>VLOOKUP($A1681,Location!$A:$J,9,FALSE)</f>
        <v>Toronto</v>
      </c>
      <c r="O1681" s="21" t="str">
        <f>VLOOKUP($A1681,Location!$A:$J,10,FALSE)</f>
        <v>BMO Field</v>
      </c>
      <c r="P1681" s="27">
        <v>3</v>
      </c>
      <c r="Q1681" s="27">
        <v>1</v>
      </c>
      <c r="R1681" s="27" t="str">
        <f t="shared" si="157"/>
        <v>3-1</v>
      </c>
      <c r="S1681" s="21">
        <v>0</v>
      </c>
      <c r="T1681" s="20">
        <f>VLOOKUP($A1681,Database!$A:$Y,10,FALSE)</f>
        <v>54</v>
      </c>
      <c r="U1681" s="20">
        <f>VLOOKUP($A1681,Database!$A:$Y,11,FALSE)</f>
        <v>115</v>
      </c>
      <c r="V1681" s="20">
        <f>VLOOKUP($A1681,Database!$A:$Y,12,FALSE)</f>
        <v>149</v>
      </c>
      <c r="W1681" s="20" t="str">
        <f>VLOOKUP(A1681,Database!A:M,13,FALSE)</f>
        <v>Terminé</v>
      </c>
      <c r="X1681" s="20">
        <f>VLOOKUP($A1681,Database!$A:$Y,20,FALSE)</f>
        <v>5</v>
      </c>
      <c r="Y1681" s="20">
        <f>VLOOKUP($A1681,Database!$A:$Y,21,FALSE)</f>
        <v>0</v>
      </c>
      <c r="Z1681" s="20">
        <f t="shared" si="156"/>
        <v>0</v>
      </c>
      <c r="AA1681" s="20">
        <f t="shared" si="152"/>
        <v>1</v>
      </c>
      <c r="AB1681" s="20">
        <f t="shared" ca="1" si="153"/>
        <v>54</v>
      </c>
      <c r="AC1681" s="20">
        <f t="shared" ca="1" si="154"/>
        <v>0</v>
      </c>
      <c r="AD1681" s="20" t="str">
        <f ca="1">IF(AC1681=0,"",IF(OR(ISBLANK(P1681),ISBLANK(Q1681)),"",IF(ISBLANK(VLOOKUP(A1681,Database!A:AA,22,FALSE)),"",VLOOKUP(A1681,Database!A:AA,22,FALSE))))</f>
        <v/>
      </c>
      <c r="AE1681" s="20">
        <f ca="1">IFERROR(
   IF(
     OR(ISBLANK(P1681),ISBLANK(Q1681)),
     "",
     IF(
       AND(AB1681&lt;&gt;"",OR(W1681="Terminé",W1681="En cours")),
       VLOOKUP(AD1681,Setup_ScoreExactBonus!A:D,4,FALSE),
       0
     )),
  0)</f>
        <v>0</v>
      </c>
      <c r="AF1681" s="21">
        <f t="shared" ca="1" si="155"/>
        <v>54</v>
      </c>
      <c r="AG1681" s="21">
        <f ca="1">SUMIFS(AF$2:AF1681,D$2:D1681,D1681)</f>
        <v>2373</v>
      </c>
    </row>
    <row r="1682" spans="1:33" hidden="1" x14ac:dyDescent="0.35">
      <c r="A1682" s="21">
        <f>IF(ISBLANK(B1682),"",COUNTIF(B$2:B1682,B1682))-1</f>
        <v>62</v>
      </c>
      <c r="B1682" s="27">
        <v>7</v>
      </c>
      <c r="C1682" s="10">
        <f>VLOOKUP($A1682+IF($A1682=0,1,0),Database!$A:$Y,7,FALSE)</f>
        <v>46199.875</v>
      </c>
      <c r="D1682" s="21" t="str">
        <f>VLOOKUP(Pronostics!$B1682,Setup_MPP!$A:$G,3,FALSE)</f>
        <v>__Vince__</v>
      </c>
      <c r="E1682" s="21" t="str">
        <f>VLOOKUP(Pronostics!$B1682,Setup_MPP!$A:$G,2,FALSE)</f>
        <v>Vincent FRAYSSE</v>
      </c>
      <c r="F1682" s="21" t="str">
        <f>VLOOKUP($B1682,Setup_MPP!$A:$E,4,FALSE)</f>
        <v>#B2EAE8</v>
      </c>
      <c r="G1682" s="21" t="str">
        <f>VLOOKUP($B1682,Setup_MPP!$A:$E,5,FALSE)</f>
        <v>#6CB4B1</v>
      </c>
      <c r="H1682" s="21" t="str">
        <f>IFERROR(IF(AND(A1682&gt;=1,A1682&lt;=104),VLOOKUP($A1682,Location!$A:$J,6,FALSE),IF(A1682=0,"Avant l'ouverture",IF(OR(A1682=105,A1682=106),"Bonus"))),"")</f>
        <v>Tour 3</v>
      </c>
      <c r="I1682" s="21" t="str">
        <f>IF(LEFT(H1682,4)="Tour",VLOOKUP(A1682,Database!$A:$C,3,FALSE),"")</f>
        <v>I</v>
      </c>
      <c r="J1682" s="21" t="str">
        <f>VLOOKUP($A1682,Location!$A:$J,7,FALSE)</f>
        <v>Sénégal</v>
      </c>
      <c r="K1682" s="21" t="str">
        <f>IFERROR(VLOOKUP(J1682,Setup_Team!$B:$C,2,FALSE), "TDB")</f>
        <v>SEN</v>
      </c>
      <c r="L1682" s="21" t="str">
        <f>VLOOKUP($A1682,Location!$A:$J,8,FALSE)</f>
        <v>Irak</v>
      </c>
      <c r="M1682" s="21" t="str">
        <f>IFERROR(VLOOKUP(L1682,Setup_Team!$B:$C,2,FALSE), "TDB")</f>
        <v>IRQ</v>
      </c>
      <c r="N1682" s="21" t="str">
        <f>VLOOKUP($A1682,Location!$A:$J,9,FALSE)</f>
        <v>Toronto</v>
      </c>
      <c r="O1682" s="21" t="str">
        <f>VLOOKUP($A1682,Location!$A:$J,10,FALSE)</f>
        <v>BMO Field</v>
      </c>
      <c r="P1682" s="27"/>
      <c r="Q1682" s="27"/>
      <c r="R1682" s="27" t="str">
        <f t="shared" si="157"/>
        <v>0-0</v>
      </c>
      <c r="S1682" s="21">
        <v>0</v>
      </c>
      <c r="T1682" s="20">
        <f>VLOOKUP($A1682,Database!$A:$Y,10,FALSE)</f>
        <v>54</v>
      </c>
      <c r="U1682" s="20">
        <f>VLOOKUP($A1682,Database!$A:$Y,11,FALSE)</f>
        <v>115</v>
      </c>
      <c r="V1682" s="20">
        <f>VLOOKUP($A1682,Database!$A:$Y,12,FALSE)</f>
        <v>149</v>
      </c>
      <c r="W1682" s="20" t="str">
        <f>VLOOKUP(A1682,Database!A:M,13,FALSE)</f>
        <v>Terminé</v>
      </c>
      <c r="X1682" s="20">
        <f>VLOOKUP($A1682,Database!$A:$Y,20,FALSE)</f>
        <v>5</v>
      </c>
      <c r="Y1682" s="20">
        <f>VLOOKUP($A1682,Database!$A:$Y,21,FALSE)</f>
        <v>0</v>
      </c>
      <c r="Z1682" s="20">
        <f t="shared" si="156"/>
        <v>1</v>
      </c>
      <c r="AA1682" s="20" t="str">
        <f t="shared" si="152"/>
        <v/>
      </c>
      <c r="AB1682" s="20">
        <f t="shared" ca="1" si="153"/>
        <v>0</v>
      </c>
      <c r="AC1682" s="20">
        <f t="shared" ca="1" si="154"/>
        <v>0</v>
      </c>
      <c r="AD1682" s="20" t="str">
        <f ca="1">IF(AC1682=0,"",IF(OR(ISBLANK(P1682),ISBLANK(Q1682)),"",IF(ISBLANK(VLOOKUP(A1682,Database!A:AA,22,FALSE)),"",VLOOKUP(A1682,Database!A:AA,22,FALSE))))</f>
        <v/>
      </c>
      <c r="AE1682" s="20" t="str">
        <f>IFERROR(
   IF(
     OR(ISBLANK(P1682),ISBLANK(Q1682)),
     "",
     IF(
       AND(AB1682&lt;&gt;"",OR(W1682="Terminé",W1682="En cours")),
       VLOOKUP(AD1682,Setup_ScoreExactBonus!A:D,4,FALSE),
       0
     )),
  0)</f>
        <v/>
      </c>
      <c r="AF1682" s="21">
        <f t="shared" si="155"/>
        <v>0</v>
      </c>
      <c r="AG1682" s="21">
        <f ca="1">SUMIFS(AF$2:AF1682,D$2:D1682,D1682)</f>
        <v>1434</v>
      </c>
    </row>
    <row r="1683" spans="1:33" hidden="1" x14ac:dyDescent="0.35">
      <c r="A1683" s="21">
        <f>IF(ISBLANK(B1683),"",COUNTIF(B$2:B1683,B1683))-1</f>
        <v>62</v>
      </c>
      <c r="B1683" s="27">
        <v>8</v>
      </c>
      <c r="C1683" s="10">
        <f>VLOOKUP($A1683+IF($A1683=0,1,0),Database!$A:$Y,7,FALSE)</f>
        <v>46199.875</v>
      </c>
      <c r="D1683" s="21" t="str">
        <f>VLOOKUP(Pronostics!$B1683,Setup_MPP!$A:$G,3,FALSE)</f>
        <v>Louuiiis</v>
      </c>
      <c r="E1683" s="21" t="str">
        <f>VLOOKUP(Pronostics!$B1683,Setup_MPP!$A:$G,2,FALSE)</f>
        <v>Louis HARLE</v>
      </c>
      <c r="F1683" s="21" t="str">
        <f>VLOOKUP($B1683,Setup_MPP!$A:$E,4,FALSE)</f>
        <v>#EEF7B1</v>
      </c>
      <c r="G1683" s="21" t="str">
        <f>VLOOKUP($B1683,Setup_MPP!$A:$E,5,FALSE)</f>
        <v>#C1CB7D</v>
      </c>
      <c r="H1683" s="21" t="str">
        <f>IFERROR(IF(AND(A1683&gt;=1,A1683&lt;=104),VLOOKUP($A1683,Location!$A:$J,6,FALSE),IF(A1683=0,"Avant l'ouverture",IF(OR(A1683=105,A1683=106),"Bonus"))),"")</f>
        <v>Tour 3</v>
      </c>
      <c r="I1683" s="21" t="str">
        <f>IF(LEFT(H1683,4)="Tour",VLOOKUP(A1683,Database!$A:$C,3,FALSE),"")</f>
        <v>I</v>
      </c>
      <c r="J1683" s="21" t="str">
        <f>VLOOKUP($A1683,Location!$A:$J,7,FALSE)</f>
        <v>Sénégal</v>
      </c>
      <c r="K1683" s="21" t="str">
        <f>IFERROR(VLOOKUP(J1683,Setup_Team!$B:$C,2,FALSE), "TDB")</f>
        <v>SEN</v>
      </c>
      <c r="L1683" s="21" t="str">
        <f>VLOOKUP($A1683,Location!$A:$J,8,FALSE)</f>
        <v>Irak</v>
      </c>
      <c r="M1683" s="21" t="str">
        <f>IFERROR(VLOOKUP(L1683,Setup_Team!$B:$C,2,FALSE), "TDB")</f>
        <v>IRQ</v>
      </c>
      <c r="N1683" s="21" t="str">
        <f>VLOOKUP($A1683,Location!$A:$J,9,FALSE)</f>
        <v>Toronto</v>
      </c>
      <c r="O1683" s="21" t="str">
        <f>VLOOKUP($A1683,Location!$A:$J,10,FALSE)</f>
        <v>BMO Field</v>
      </c>
      <c r="P1683" s="27">
        <v>3</v>
      </c>
      <c r="Q1683" s="27">
        <v>0</v>
      </c>
      <c r="R1683" s="27" t="str">
        <f t="shared" si="157"/>
        <v>3-0</v>
      </c>
      <c r="S1683" s="21">
        <v>0</v>
      </c>
      <c r="T1683" s="20">
        <f>VLOOKUP($A1683,Database!$A:$Y,10,FALSE)</f>
        <v>54</v>
      </c>
      <c r="U1683" s="20">
        <f>VLOOKUP($A1683,Database!$A:$Y,11,FALSE)</f>
        <v>115</v>
      </c>
      <c r="V1683" s="20">
        <f>VLOOKUP($A1683,Database!$A:$Y,12,FALSE)</f>
        <v>149</v>
      </c>
      <c r="W1683" s="20" t="str">
        <f>VLOOKUP(A1683,Database!A:M,13,FALSE)</f>
        <v>Terminé</v>
      </c>
      <c r="X1683" s="20">
        <f>VLOOKUP($A1683,Database!$A:$Y,20,FALSE)</f>
        <v>5</v>
      </c>
      <c r="Y1683" s="20">
        <f>VLOOKUP($A1683,Database!$A:$Y,21,FALSE)</f>
        <v>0</v>
      </c>
      <c r="Z1683" s="20">
        <f t="shared" si="156"/>
        <v>0</v>
      </c>
      <c r="AA1683" s="20">
        <f t="shared" si="152"/>
        <v>1</v>
      </c>
      <c r="AB1683" s="20">
        <f t="shared" ca="1" si="153"/>
        <v>54</v>
      </c>
      <c r="AC1683" s="20">
        <f t="shared" ca="1" si="154"/>
        <v>0</v>
      </c>
      <c r="AD1683" s="20" t="str">
        <f ca="1">IF(AC1683=0,"",IF(OR(ISBLANK(P1683),ISBLANK(Q1683)),"",IF(ISBLANK(VLOOKUP(A1683,Database!A:AA,22,FALSE)),"",VLOOKUP(A1683,Database!A:AA,22,FALSE))))</f>
        <v/>
      </c>
      <c r="AE1683" s="20">
        <f ca="1">IFERROR(
   IF(
     OR(ISBLANK(P1683),ISBLANK(Q1683)),
     "",
     IF(
       AND(AB1683&lt;&gt;"",OR(W1683="Terminé",W1683="En cours")),
       VLOOKUP(AD1683,Setup_ScoreExactBonus!A:D,4,FALSE),
       0
     )),
  0)</f>
        <v>0</v>
      </c>
      <c r="AF1683" s="21">
        <f t="shared" ca="1" si="155"/>
        <v>54</v>
      </c>
      <c r="AG1683" s="21">
        <f ca="1">SUMIFS(AF$2:AF1683,D$2:D1683,D1683)</f>
        <v>2254</v>
      </c>
    </row>
    <row r="1684" spans="1:33" x14ac:dyDescent="0.35">
      <c r="A1684" s="21">
        <f>IF(ISBLANK(B1684),"",COUNTIF(B$2:B1684,B1684))-1</f>
        <v>62</v>
      </c>
      <c r="B1684" s="27">
        <v>9</v>
      </c>
      <c r="C1684" s="10">
        <f>VLOOKUP($A1684+IF($A1684=0,1,0),Database!$A:$Y,7,FALSE)</f>
        <v>46199.875</v>
      </c>
      <c r="D1684" s="21" t="str">
        <f>VLOOKUP(Pronostics!$B1684,Setup_MPP!$A:$G,3,FALSE)</f>
        <v>Aurelien_dpq</v>
      </c>
      <c r="E1684" s="21" t="str">
        <f>VLOOKUP(Pronostics!$B1684,Setup_MPP!$A:$G,2,FALSE)</f>
        <v>Aurélien DE POULPIQUET</v>
      </c>
      <c r="F1684" s="21" t="str">
        <f>VLOOKUP($B1684,Setup_MPP!$A:$E,4,FALSE)</f>
        <v>#F4EA9D</v>
      </c>
      <c r="G1684" s="21" t="str">
        <f>VLOOKUP($B1684,Setup_MPP!$A:$E,5,FALSE)</f>
        <v>#D2C458</v>
      </c>
      <c r="H1684" s="21" t="str">
        <f>IFERROR(IF(AND(A1684&gt;=1,A1684&lt;=104),VLOOKUP($A1684,Location!$A:$J,6,FALSE),IF(A1684=0,"Avant l'ouverture",IF(OR(A1684=105,A1684=106),"Bonus"))),"")</f>
        <v>Tour 3</v>
      </c>
      <c r="I1684" s="21" t="str">
        <f>IF(LEFT(H1684,4)="Tour",VLOOKUP(A1684,Database!$A:$C,3,FALSE),"")</f>
        <v>I</v>
      </c>
      <c r="J1684" s="21" t="str">
        <f>VLOOKUP($A1684,Location!$A:$J,7,FALSE)</f>
        <v>Sénégal</v>
      </c>
      <c r="K1684" s="21" t="str">
        <f>IFERROR(VLOOKUP(J1684,Setup_Team!$B:$C,2,FALSE), "TDB")</f>
        <v>SEN</v>
      </c>
      <c r="L1684" s="21" t="str">
        <f>VLOOKUP($A1684,Location!$A:$J,8,FALSE)</f>
        <v>Irak</v>
      </c>
      <c r="M1684" s="21" t="str">
        <f>IFERROR(VLOOKUP(L1684,Setup_Team!$B:$C,2,FALSE), "TDB")</f>
        <v>IRQ</v>
      </c>
      <c r="N1684" s="21" t="str">
        <f>VLOOKUP($A1684,Location!$A:$J,9,FALSE)</f>
        <v>Toronto</v>
      </c>
      <c r="O1684" s="21" t="str">
        <f>VLOOKUP($A1684,Location!$A:$J,10,FALSE)</f>
        <v>BMO Field</v>
      </c>
      <c r="P1684" s="27">
        <v>3</v>
      </c>
      <c r="Q1684" s="27">
        <v>1</v>
      </c>
      <c r="R1684" s="27" t="str">
        <f t="shared" si="157"/>
        <v>3-1</v>
      </c>
      <c r="S1684" s="21">
        <v>0</v>
      </c>
      <c r="T1684" s="20">
        <f>VLOOKUP($A1684,Database!$A:$Y,10,FALSE)</f>
        <v>54</v>
      </c>
      <c r="U1684" s="20">
        <f>VLOOKUP($A1684,Database!$A:$Y,11,FALSE)</f>
        <v>115</v>
      </c>
      <c r="V1684" s="20">
        <f>VLOOKUP($A1684,Database!$A:$Y,12,FALSE)</f>
        <v>149</v>
      </c>
      <c r="W1684" s="20" t="str">
        <f>VLOOKUP(A1684,Database!A:M,13,FALSE)</f>
        <v>Terminé</v>
      </c>
      <c r="X1684" s="20">
        <f>VLOOKUP($A1684,Database!$A:$Y,20,FALSE)</f>
        <v>5</v>
      </c>
      <c r="Y1684" s="20">
        <f>VLOOKUP($A1684,Database!$A:$Y,21,FALSE)</f>
        <v>0</v>
      </c>
      <c r="Z1684" s="20">
        <f t="shared" si="156"/>
        <v>0</v>
      </c>
      <c r="AA1684" s="20">
        <f t="shared" si="152"/>
        <v>1</v>
      </c>
      <c r="AB1684" s="20">
        <f t="shared" ca="1" si="153"/>
        <v>54</v>
      </c>
      <c r="AC1684" s="20">
        <f t="shared" ca="1" si="154"/>
        <v>0</v>
      </c>
      <c r="AD1684" s="20" t="str">
        <f ca="1">IF(AC1684=0,"",IF(OR(ISBLANK(P1684),ISBLANK(Q1684)),"",IF(ISBLANK(VLOOKUP(A1684,Database!A:AA,22,FALSE)),"",VLOOKUP(A1684,Database!A:AA,22,FALSE))))</f>
        <v/>
      </c>
      <c r="AE1684" s="20">
        <f ca="1">IFERROR(
   IF(
     OR(ISBLANK(P1684),ISBLANK(Q1684)),
     "",
     IF(
       AND(AB1684&lt;&gt;"",OR(W1684="Terminé",W1684="En cours")),
       VLOOKUP(AD1684,Setup_ScoreExactBonus!A:D,4,FALSE),
       0
     )),
  0)</f>
        <v>0</v>
      </c>
      <c r="AF1684" s="21">
        <f t="shared" ca="1" si="155"/>
        <v>54</v>
      </c>
      <c r="AG1684" s="21">
        <f ca="1">SUMIFS(AF$2:AF1684,D$2:D1684,D1684)</f>
        <v>2338</v>
      </c>
    </row>
    <row r="1685" spans="1:33" hidden="1" x14ac:dyDescent="0.35">
      <c r="A1685" s="21">
        <f>IF(ISBLANK(B1685),"",COUNTIF(B$2:B1685,B1685))-1</f>
        <v>62</v>
      </c>
      <c r="B1685" s="27">
        <v>10</v>
      </c>
      <c r="C1685" s="10">
        <f>VLOOKUP($A1685+IF($A1685=0,1,0),Database!$A:$Y,7,FALSE)</f>
        <v>46199.875</v>
      </c>
      <c r="D1685" s="21" t="str">
        <f>VLOOKUP(Pronostics!$B1685,Setup_MPP!$A:$G,3,FALSE)</f>
        <v>RandomPaul</v>
      </c>
      <c r="E1685" s="21" t="str">
        <f>VLOOKUP(Pronostics!$B1685,Setup_MPP!$A:$G,2,FALSE)</f>
        <v>Paul MONTESINOS</v>
      </c>
      <c r="F1685" s="21" t="str">
        <f>VLOOKUP($B1685,Setup_MPP!$A:$E,4,FALSE)</f>
        <v>#C4B0FF</v>
      </c>
      <c r="G1685" s="21" t="str">
        <f>VLOOKUP($B1685,Setup_MPP!$A:$E,5,FALSE)</f>
        <v>#7F66C8</v>
      </c>
      <c r="H1685" s="21" t="str">
        <f>IFERROR(IF(AND(A1685&gt;=1,A1685&lt;=104),VLOOKUP($A1685,Location!$A:$J,6,FALSE),IF(A1685=0,"Avant l'ouverture",IF(OR(A1685=105,A1685=106),"Bonus"))),"")</f>
        <v>Tour 3</v>
      </c>
      <c r="I1685" s="21" t="str">
        <f>IF(LEFT(H1685,4)="Tour",VLOOKUP(A1685,Database!$A:$C,3,FALSE),"")</f>
        <v>I</v>
      </c>
      <c r="J1685" s="21" t="str">
        <f>VLOOKUP($A1685,Location!$A:$J,7,FALSE)</f>
        <v>Sénégal</v>
      </c>
      <c r="K1685" s="21" t="str">
        <f>IFERROR(VLOOKUP(J1685,Setup_Team!$B:$C,2,FALSE), "TDB")</f>
        <v>SEN</v>
      </c>
      <c r="L1685" s="21" t="str">
        <f>VLOOKUP($A1685,Location!$A:$J,8,FALSE)</f>
        <v>Irak</v>
      </c>
      <c r="M1685" s="21" t="str">
        <f>IFERROR(VLOOKUP(L1685,Setup_Team!$B:$C,2,FALSE), "TDB")</f>
        <v>IRQ</v>
      </c>
      <c r="N1685" s="21" t="str">
        <f>VLOOKUP($A1685,Location!$A:$J,9,FALSE)</f>
        <v>Toronto</v>
      </c>
      <c r="O1685" s="21" t="str">
        <f>VLOOKUP($A1685,Location!$A:$J,10,FALSE)</f>
        <v>BMO Field</v>
      </c>
      <c r="P1685" s="27">
        <v>3</v>
      </c>
      <c r="Q1685" s="27">
        <v>1</v>
      </c>
      <c r="R1685" s="27" t="str">
        <f t="shared" si="157"/>
        <v>3-1</v>
      </c>
      <c r="S1685" s="21">
        <v>0</v>
      </c>
      <c r="T1685" s="20">
        <f>VLOOKUP($A1685,Database!$A:$Y,10,FALSE)</f>
        <v>54</v>
      </c>
      <c r="U1685" s="20">
        <f>VLOOKUP($A1685,Database!$A:$Y,11,FALSE)</f>
        <v>115</v>
      </c>
      <c r="V1685" s="20">
        <f>VLOOKUP($A1685,Database!$A:$Y,12,FALSE)</f>
        <v>149</v>
      </c>
      <c r="W1685" s="20" t="str">
        <f>VLOOKUP(A1685,Database!A:M,13,FALSE)</f>
        <v>Terminé</v>
      </c>
      <c r="X1685" s="20">
        <f>VLOOKUP($A1685,Database!$A:$Y,20,FALSE)</f>
        <v>5</v>
      </c>
      <c r="Y1685" s="20">
        <f>VLOOKUP($A1685,Database!$A:$Y,21,FALSE)</f>
        <v>0</v>
      </c>
      <c r="Z1685" s="20">
        <f t="shared" si="156"/>
        <v>0</v>
      </c>
      <c r="AA1685" s="20">
        <f t="shared" si="152"/>
        <v>1</v>
      </c>
      <c r="AB1685" s="20">
        <f t="shared" ca="1" si="153"/>
        <v>54</v>
      </c>
      <c r="AC1685" s="20">
        <f t="shared" ca="1" si="154"/>
        <v>0</v>
      </c>
      <c r="AD1685" s="20" t="str">
        <f ca="1">IF(AC1685=0,"",IF(OR(ISBLANK(P1685),ISBLANK(Q1685)),"",IF(ISBLANK(VLOOKUP(A1685,Database!A:AA,22,FALSE)),"",VLOOKUP(A1685,Database!A:AA,22,FALSE))))</f>
        <v/>
      </c>
      <c r="AE1685" s="20">
        <f ca="1">IFERROR(
   IF(
     OR(ISBLANK(P1685),ISBLANK(Q1685)),
     "",
     IF(
       AND(AB1685&lt;&gt;"",OR(W1685="Terminé",W1685="En cours")),
       VLOOKUP(AD1685,Setup_ScoreExactBonus!A:D,4,FALSE),
       0
     )),
  0)</f>
        <v>0</v>
      </c>
      <c r="AF1685" s="21">
        <f t="shared" ca="1" si="155"/>
        <v>54</v>
      </c>
      <c r="AG1685" s="21">
        <f ca="1">SUMIFS(AF$2:AF1685,D$2:D1685,D1685)</f>
        <v>2050</v>
      </c>
    </row>
    <row r="1686" spans="1:33" hidden="1" x14ac:dyDescent="0.35">
      <c r="A1686" s="21">
        <f>IF(ISBLANK(B1686),"",COUNTIF(B$2:B1686,B1686))-1</f>
        <v>62</v>
      </c>
      <c r="B1686" s="27">
        <v>11</v>
      </c>
      <c r="C1686" s="10">
        <f>VLOOKUP($A1686+IF($A1686=0,1,0),Database!$A:$Y,7,FALSE)</f>
        <v>46199.875</v>
      </c>
      <c r="D1686" s="21" t="str">
        <f>VLOOKUP(Pronostics!$B1686,Setup_MPP!$A:$G,3,FALSE)</f>
        <v>Kinsley91</v>
      </c>
      <c r="E1686" s="21" t="str">
        <f>VLOOKUP(Pronostics!$B1686,Setup_MPP!$A:$G,2,FALSE)</f>
        <v>Kinsley ROQUE</v>
      </c>
      <c r="F1686" s="21" t="str">
        <f>VLOOKUP($B1686,Setup_MPP!$A:$E,4,FALSE)</f>
        <v>#CBEBBA</v>
      </c>
      <c r="G1686" s="21" t="str">
        <f>VLOOKUP($B1686,Setup_MPP!$A:$E,5,FALSE)</f>
        <v>#70BC6E</v>
      </c>
      <c r="H1686" s="21" t="str">
        <f>IFERROR(IF(AND(A1686&gt;=1,A1686&lt;=104),VLOOKUP($A1686,Location!$A:$J,6,FALSE),IF(A1686=0,"Avant l'ouverture",IF(OR(A1686=105,A1686=106),"Bonus"))),"")</f>
        <v>Tour 3</v>
      </c>
      <c r="I1686" s="21" t="str">
        <f>IF(LEFT(H1686,4)="Tour",VLOOKUP(A1686,Database!$A:$C,3,FALSE),"")</f>
        <v>I</v>
      </c>
      <c r="J1686" s="21" t="str">
        <f>VLOOKUP($A1686,Location!$A:$J,7,FALSE)</f>
        <v>Sénégal</v>
      </c>
      <c r="K1686" s="21" t="str">
        <f>IFERROR(VLOOKUP(J1686,Setup_Team!$B:$C,2,FALSE), "TDB")</f>
        <v>SEN</v>
      </c>
      <c r="L1686" s="21" t="str">
        <f>VLOOKUP($A1686,Location!$A:$J,8,FALSE)</f>
        <v>Irak</v>
      </c>
      <c r="M1686" s="21" t="str">
        <f>IFERROR(VLOOKUP(L1686,Setup_Team!$B:$C,2,FALSE), "TDB")</f>
        <v>IRQ</v>
      </c>
      <c r="N1686" s="21" t="str">
        <f>VLOOKUP($A1686,Location!$A:$J,9,FALSE)</f>
        <v>Toronto</v>
      </c>
      <c r="O1686" s="21" t="str">
        <f>VLOOKUP($A1686,Location!$A:$J,10,FALSE)</f>
        <v>BMO Field</v>
      </c>
      <c r="P1686" s="27">
        <v>2</v>
      </c>
      <c r="Q1686" s="27">
        <v>0</v>
      </c>
      <c r="R1686" s="27" t="str">
        <f t="shared" si="157"/>
        <v>2-0</v>
      </c>
      <c r="S1686" s="21">
        <v>0</v>
      </c>
      <c r="T1686" s="20">
        <f>VLOOKUP($A1686,Database!$A:$Y,10,FALSE)</f>
        <v>54</v>
      </c>
      <c r="U1686" s="20">
        <f>VLOOKUP($A1686,Database!$A:$Y,11,FALSE)</f>
        <v>115</v>
      </c>
      <c r="V1686" s="20">
        <f>VLOOKUP($A1686,Database!$A:$Y,12,FALSE)</f>
        <v>149</v>
      </c>
      <c r="W1686" s="20" t="str">
        <f>VLOOKUP(A1686,Database!A:M,13,FALSE)</f>
        <v>Terminé</v>
      </c>
      <c r="X1686" s="20">
        <f>VLOOKUP($A1686,Database!$A:$Y,20,FALSE)</f>
        <v>5</v>
      </c>
      <c r="Y1686" s="20">
        <f>VLOOKUP($A1686,Database!$A:$Y,21,FALSE)</f>
        <v>0</v>
      </c>
      <c r="Z1686" s="20">
        <f t="shared" si="156"/>
        <v>0</v>
      </c>
      <c r="AA1686" s="20">
        <f t="shared" si="152"/>
        <v>1</v>
      </c>
      <c r="AB1686" s="20">
        <f t="shared" ca="1" si="153"/>
        <v>54</v>
      </c>
      <c r="AC1686" s="20">
        <f t="shared" ca="1" si="154"/>
        <v>0</v>
      </c>
      <c r="AD1686" s="20" t="str">
        <f ca="1">IF(AC1686=0,"",IF(OR(ISBLANK(P1686),ISBLANK(Q1686)),"",IF(ISBLANK(VLOOKUP(A1686,Database!A:AA,22,FALSE)),"",VLOOKUP(A1686,Database!A:AA,22,FALSE))))</f>
        <v/>
      </c>
      <c r="AE1686" s="20">
        <f ca="1">IFERROR(
   IF(
     OR(ISBLANK(P1686),ISBLANK(Q1686)),
     "",
     IF(
       AND(AB1686&lt;&gt;"",OR(W1686="Terminé",W1686="En cours")),
       VLOOKUP(AD1686,Setup_ScoreExactBonus!A:D,4,FALSE),
       0
     )),
  0)</f>
        <v>0</v>
      </c>
      <c r="AF1686" s="21">
        <f t="shared" ca="1" si="155"/>
        <v>54</v>
      </c>
      <c r="AG1686" s="21">
        <f ca="1">SUMIFS(AF$2:AF1686,D$2:D1686,D1686)</f>
        <v>2510</v>
      </c>
    </row>
    <row r="1687" spans="1:33" hidden="1" x14ac:dyDescent="0.35">
      <c r="A1687" s="21">
        <f>IF(ISBLANK(B1687),"",COUNTIF(B$2:B1687,B1687))-1</f>
        <v>62</v>
      </c>
      <c r="B1687" s="27">
        <v>12</v>
      </c>
      <c r="C1687" s="10">
        <f>VLOOKUP($A1687+IF($A1687=0,1,0),Database!$A:$Y,7,FALSE)</f>
        <v>46199.875</v>
      </c>
      <c r="D1687" s="21" t="str">
        <f>VLOOKUP(Pronostics!$B1687,Setup_MPP!$A:$G,3,FALSE)</f>
        <v>Jaouad1</v>
      </c>
      <c r="E1687" s="21" t="str">
        <f>VLOOKUP(Pronostics!$B1687,Setup_MPP!$A:$G,2,FALSE)</f>
        <v>Jaouad SETTI</v>
      </c>
      <c r="F1687" s="21" t="str">
        <f>VLOOKUP($B1687,Setup_MPP!$A:$E,4,FALSE)</f>
        <v>#C2D4FF</v>
      </c>
      <c r="G1687" s="21" t="str">
        <f>VLOOKUP($B1687,Setup_MPP!$A:$E,5,FALSE)</f>
        <v>#6586D5</v>
      </c>
      <c r="H1687" s="21" t="str">
        <f>IFERROR(IF(AND(A1687&gt;=1,A1687&lt;=104),VLOOKUP($A1687,Location!$A:$J,6,FALSE),IF(A1687=0,"Avant l'ouverture",IF(OR(A1687=105,A1687=106),"Bonus"))),"")</f>
        <v>Tour 3</v>
      </c>
      <c r="I1687" s="21" t="str">
        <f>IF(LEFT(H1687,4)="Tour",VLOOKUP(A1687,Database!$A:$C,3,FALSE),"")</f>
        <v>I</v>
      </c>
      <c r="J1687" s="21" t="str">
        <f>VLOOKUP($A1687,Location!$A:$J,7,FALSE)</f>
        <v>Sénégal</v>
      </c>
      <c r="K1687" s="21" t="str">
        <f>IFERROR(VLOOKUP(J1687,Setup_Team!$B:$C,2,FALSE), "TDB")</f>
        <v>SEN</v>
      </c>
      <c r="L1687" s="21" t="str">
        <f>VLOOKUP($A1687,Location!$A:$J,8,FALSE)</f>
        <v>Irak</v>
      </c>
      <c r="M1687" s="21" t="str">
        <f>IFERROR(VLOOKUP(L1687,Setup_Team!$B:$C,2,FALSE), "TDB")</f>
        <v>IRQ</v>
      </c>
      <c r="N1687" s="21" t="str">
        <f>VLOOKUP($A1687,Location!$A:$J,9,FALSE)</f>
        <v>Toronto</v>
      </c>
      <c r="O1687" s="21" t="str">
        <f>VLOOKUP($A1687,Location!$A:$J,10,FALSE)</f>
        <v>BMO Field</v>
      </c>
      <c r="P1687" s="27">
        <v>3</v>
      </c>
      <c r="Q1687" s="27">
        <v>1</v>
      </c>
      <c r="R1687" s="27" t="str">
        <f t="shared" si="157"/>
        <v>3-1</v>
      </c>
      <c r="S1687" s="21">
        <v>0</v>
      </c>
      <c r="T1687" s="20">
        <f>VLOOKUP($A1687,Database!$A:$Y,10,FALSE)</f>
        <v>54</v>
      </c>
      <c r="U1687" s="20">
        <f>VLOOKUP($A1687,Database!$A:$Y,11,FALSE)</f>
        <v>115</v>
      </c>
      <c r="V1687" s="20">
        <f>VLOOKUP($A1687,Database!$A:$Y,12,FALSE)</f>
        <v>149</v>
      </c>
      <c r="W1687" s="20" t="str">
        <f>VLOOKUP(A1687,Database!A:M,13,FALSE)</f>
        <v>Terminé</v>
      </c>
      <c r="X1687" s="20">
        <f>VLOOKUP($A1687,Database!$A:$Y,20,FALSE)</f>
        <v>5</v>
      </c>
      <c r="Y1687" s="20">
        <f>VLOOKUP($A1687,Database!$A:$Y,21,FALSE)</f>
        <v>0</v>
      </c>
      <c r="Z1687" s="20">
        <f t="shared" si="156"/>
        <v>0</v>
      </c>
      <c r="AA1687" s="20">
        <f t="shared" si="152"/>
        <v>1</v>
      </c>
      <c r="AB1687" s="20">
        <f t="shared" ca="1" si="153"/>
        <v>54</v>
      </c>
      <c r="AC1687" s="20">
        <f t="shared" ca="1" si="154"/>
        <v>0</v>
      </c>
      <c r="AD1687" s="20" t="str">
        <f ca="1">IF(AC1687=0,"",IF(OR(ISBLANK(P1687),ISBLANK(Q1687)),"",IF(ISBLANK(VLOOKUP(A1687,Database!A:AA,22,FALSE)),"",VLOOKUP(A1687,Database!A:AA,22,FALSE))))</f>
        <v/>
      </c>
      <c r="AE1687" s="20">
        <f ca="1">IFERROR(
   IF(
     OR(ISBLANK(P1687),ISBLANK(Q1687)),
     "",
     IF(
       AND(AB1687&lt;&gt;"",OR(W1687="Terminé",W1687="En cours")),
       VLOOKUP(AD1687,Setup_ScoreExactBonus!A:D,4,FALSE),
       0
     )),
  0)</f>
        <v>0</v>
      </c>
      <c r="AF1687" s="21">
        <f t="shared" ca="1" si="155"/>
        <v>54</v>
      </c>
      <c r="AG1687" s="21">
        <f ca="1">SUMIFS(AF$2:AF1687,D$2:D1687,D1687)</f>
        <v>2398</v>
      </c>
    </row>
    <row r="1688" spans="1:33" hidden="1" x14ac:dyDescent="0.35">
      <c r="A1688" s="21">
        <f>IF(ISBLANK(B1688),"",COUNTIF(B$2:B1688,B1688))-1</f>
        <v>62</v>
      </c>
      <c r="B1688" s="27">
        <v>13</v>
      </c>
      <c r="C1688" s="10">
        <f>VLOOKUP($A1688+IF($A1688=0,1,0),Database!$A:$Y,7,FALSE)</f>
        <v>46199.875</v>
      </c>
      <c r="D1688" s="21" t="str">
        <f>VLOOKUP(Pronostics!$B1688,Setup_MPP!$A:$G,3,FALSE)</f>
        <v>Julien_I</v>
      </c>
      <c r="E1688" s="21" t="str">
        <f>VLOOKUP(Pronostics!$B1688,Setup_MPP!$A:$G,2,FALSE)</f>
        <v>Julien INGE</v>
      </c>
      <c r="F1688" s="21" t="str">
        <f>VLOOKUP($B1688,Setup_MPP!$A:$E,4,FALSE)</f>
        <v>#C1E0EF</v>
      </c>
      <c r="G1688" s="21" t="str">
        <f>VLOOKUP($B1688,Setup_MPP!$A:$E,5,FALSE)</f>
        <v>#4F91B2</v>
      </c>
      <c r="H1688" s="21" t="str">
        <f>IFERROR(IF(AND(A1688&gt;=1,A1688&lt;=104),VLOOKUP($A1688,Location!$A:$J,6,FALSE),IF(A1688=0,"Avant l'ouverture",IF(OR(A1688=105,A1688=106),"Bonus"))),"")</f>
        <v>Tour 3</v>
      </c>
      <c r="I1688" s="21" t="str">
        <f>IF(LEFT(H1688,4)="Tour",VLOOKUP(A1688,Database!$A:$C,3,FALSE),"")</f>
        <v>I</v>
      </c>
      <c r="J1688" s="21" t="str">
        <f>VLOOKUP($A1688,Location!$A:$J,7,FALSE)</f>
        <v>Sénégal</v>
      </c>
      <c r="K1688" s="21" t="str">
        <f>IFERROR(VLOOKUP(J1688,Setup_Team!$B:$C,2,FALSE), "TDB")</f>
        <v>SEN</v>
      </c>
      <c r="L1688" s="21" t="str">
        <f>VLOOKUP($A1688,Location!$A:$J,8,FALSE)</f>
        <v>Irak</v>
      </c>
      <c r="M1688" s="21" t="str">
        <f>IFERROR(VLOOKUP(L1688,Setup_Team!$B:$C,2,FALSE), "TDB")</f>
        <v>IRQ</v>
      </c>
      <c r="N1688" s="21" t="str">
        <f>VLOOKUP($A1688,Location!$A:$J,9,FALSE)</f>
        <v>Toronto</v>
      </c>
      <c r="O1688" s="21" t="str">
        <f>VLOOKUP($A1688,Location!$A:$J,10,FALSE)</f>
        <v>BMO Field</v>
      </c>
      <c r="P1688" s="27">
        <v>3</v>
      </c>
      <c r="Q1688" s="27">
        <v>0</v>
      </c>
      <c r="R1688" s="27" t="str">
        <f t="shared" si="157"/>
        <v>3-0</v>
      </c>
      <c r="S1688" s="21">
        <v>0</v>
      </c>
      <c r="T1688" s="20">
        <f>VLOOKUP($A1688,Database!$A:$Y,10,FALSE)</f>
        <v>54</v>
      </c>
      <c r="U1688" s="20">
        <f>VLOOKUP($A1688,Database!$A:$Y,11,FALSE)</f>
        <v>115</v>
      </c>
      <c r="V1688" s="20">
        <f>VLOOKUP($A1688,Database!$A:$Y,12,FALSE)</f>
        <v>149</v>
      </c>
      <c r="W1688" s="20" t="str">
        <f>VLOOKUP(A1688,Database!A:M,13,FALSE)</f>
        <v>Terminé</v>
      </c>
      <c r="X1688" s="20">
        <f>VLOOKUP($A1688,Database!$A:$Y,20,FALSE)</f>
        <v>5</v>
      </c>
      <c r="Y1688" s="20">
        <f>VLOOKUP($A1688,Database!$A:$Y,21,FALSE)</f>
        <v>0</v>
      </c>
      <c r="Z1688" s="20">
        <f t="shared" si="156"/>
        <v>0</v>
      </c>
      <c r="AA1688" s="20">
        <f t="shared" si="152"/>
        <v>1</v>
      </c>
      <c r="AB1688" s="20">
        <f t="shared" ca="1" si="153"/>
        <v>54</v>
      </c>
      <c r="AC1688" s="20">
        <f t="shared" ca="1" si="154"/>
        <v>0</v>
      </c>
      <c r="AD1688" s="20" t="str">
        <f ca="1">IF(AC1688=0,"",IF(OR(ISBLANK(P1688),ISBLANK(Q1688)),"",IF(ISBLANK(VLOOKUP(A1688,Database!A:AA,22,FALSE)),"",VLOOKUP(A1688,Database!A:AA,22,FALSE))))</f>
        <v/>
      </c>
      <c r="AE1688" s="20">
        <f ca="1">IFERROR(
   IF(
     OR(ISBLANK(P1688),ISBLANK(Q1688)),
     "",
     IF(
       AND(AB1688&lt;&gt;"",OR(W1688="Terminé",W1688="En cours")),
       VLOOKUP(AD1688,Setup_ScoreExactBonus!A:D,4,FALSE),
       0
     )),
  0)</f>
        <v>0</v>
      </c>
      <c r="AF1688" s="21">
        <f t="shared" ca="1" si="155"/>
        <v>54</v>
      </c>
      <c r="AG1688" s="21">
        <f ca="1">SUMIFS(AF$2:AF1688,D$2:D1688,D1688)</f>
        <v>2498</v>
      </c>
    </row>
    <row r="1689" spans="1:33" hidden="1" x14ac:dyDescent="0.35">
      <c r="A1689" s="21">
        <f>IF(ISBLANK(B1689),"",COUNTIF(B$2:B1689,B1689))-1</f>
        <v>62</v>
      </c>
      <c r="B1689" s="27">
        <v>14</v>
      </c>
      <c r="C1689" s="10">
        <f>VLOOKUP($A1689+IF($A1689=0,1,0),Database!$A:$Y,7,FALSE)</f>
        <v>46199.875</v>
      </c>
      <c r="D1689" s="21" t="str">
        <f>VLOOKUP(Pronostics!$B1689,Setup_MPP!$A:$G,3,FALSE)</f>
        <v>MarieEYT</v>
      </c>
      <c r="E1689" s="21" t="str">
        <f>VLOOKUP(Pronostics!$B1689,Setup_MPP!$A:$G,2,FALSE)</f>
        <v>Marie EXBRAYAT</v>
      </c>
      <c r="F1689" s="21" t="str">
        <f>VLOOKUP($B1689,Setup_MPP!$A:$E,4,FALSE)</f>
        <v>#FFAFD2</v>
      </c>
      <c r="G1689" s="21" t="str">
        <f>VLOOKUP($B1689,Setup_MPP!$A:$E,5,FALSE)</f>
        <v>#F2589B</v>
      </c>
      <c r="H1689" s="21" t="str">
        <f>IFERROR(IF(AND(A1689&gt;=1,A1689&lt;=104),VLOOKUP($A1689,Location!$A:$J,6,FALSE),IF(A1689=0,"Avant l'ouverture",IF(OR(A1689=105,A1689=106),"Bonus"))),"")</f>
        <v>Tour 3</v>
      </c>
      <c r="I1689" s="21" t="str">
        <f>IF(LEFT(H1689,4)="Tour",VLOOKUP(A1689,Database!$A:$C,3,FALSE),"")</f>
        <v>I</v>
      </c>
      <c r="J1689" s="21" t="str">
        <f>VLOOKUP($A1689,Location!$A:$J,7,FALSE)</f>
        <v>Sénégal</v>
      </c>
      <c r="K1689" s="21" t="str">
        <f>IFERROR(VLOOKUP(J1689,Setup_Team!$B:$C,2,FALSE), "TDB")</f>
        <v>SEN</v>
      </c>
      <c r="L1689" s="21" t="str">
        <f>VLOOKUP($A1689,Location!$A:$J,8,FALSE)</f>
        <v>Irak</v>
      </c>
      <c r="M1689" s="21" t="str">
        <f>IFERROR(VLOOKUP(L1689,Setup_Team!$B:$C,2,FALSE), "TDB")</f>
        <v>IRQ</v>
      </c>
      <c r="N1689" s="21" t="str">
        <f>VLOOKUP($A1689,Location!$A:$J,9,FALSE)</f>
        <v>Toronto</v>
      </c>
      <c r="O1689" s="21" t="str">
        <f>VLOOKUP($A1689,Location!$A:$J,10,FALSE)</f>
        <v>BMO Field</v>
      </c>
      <c r="P1689" s="27">
        <v>2</v>
      </c>
      <c r="Q1689" s="27">
        <v>0</v>
      </c>
      <c r="R1689" s="27" t="str">
        <f t="shared" si="157"/>
        <v>2-0</v>
      </c>
      <c r="S1689" s="21">
        <v>0</v>
      </c>
      <c r="T1689" s="20">
        <f>VLOOKUP($A1689,Database!$A:$Y,10,FALSE)</f>
        <v>54</v>
      </c>
      <c r="U1689" s="20">
        <f>VLOOKUP($A1689,Database!$A:$Y,11,FALSE)</f>
        <v>115</v>
      </c>
      <c r="V1689" s="20">
        <f>VLOOKUP($A1689,Database!$A:$Y,12,FALSE)</f>
        <v>149</v>
      </c>
      <c r="W1689" s="20" t="str">
        <f>VLOOKUP(A1689,Database!A:M,13,FALSE)</f>
        <v>Terminé</v>
      </c>
      <c r="X1689" s="20">
        <f>VLOOKUP($A1689,Database!$A:$Y,20,FALSE)</f>
        <v>5</v>
      </c>
      <c r="Y1689" s="20">
        <f>VLOOKUP($A1689,Database!$A:$Y,21,FALSE)</f>
        <v>0</v>
      </c>
      <c r="Z1689" s="20">
        <f t="shared" si="156"/>
        <v>0</v>
      </c>
      <c r="AA1689" s="20">
        <f t="shared" si="152"/>
        <v>1</v>
      </c>
      <c r="AB1689" s="20">
        <f t="shared" ca="1" si="153"/>
        <v>54</v>
      </c>
      <c r="AC1689" s="20">
        <f t="shared" ca="1" si="154"/>
        <v>0</v>
      </c>
      <c r="AD1689" s="20" t="str">
        <f ca="1">IF(AC1689=0,"",IF(OR(ISBLANK(P1689),ISBLANK(Q1689)),"",IF(ISBLANK(VLOOKUP(A1689,Database!A:AA,22,FALSE)),"",VLOOKUP(A1689,Database!A:AA,22,FALSE))))</f>
        <v/>
      </c>
      <c r="AE1689" s="20">
        <f ca="1">IFERROR(
   IF(
     OR(ISBLANK(P1689),ISBLANK(Q1689)),
     "",
     IF(
       AND(AB1689&lt;&gt;"",OR(W1689="Terminé",W1689="En cours")),
       VLOOKUP(AD1689,Setup_ScoreExactBonus!A:D,4,FALSE),
       0
     )),
  0)</f>
        <v>0</v>
      </c>
      <c r="AF1689" s="21">
        <f t="shared" ca="1" si="155"/>
        <v>54</v>
      </c>
      <c r="AG1689" s="21">
        <f ca="1">SUMIFS(AF$2:AF1689,D$2:D1689,D1689)</f>
        <v>2383</v>
      </c>
    </row>
    <row r="1690" spans="1:33" hidden="1" x14ac:dyDescent="0.35">
      <c r="A1690" s="21">
        <f>IF(ISBLANK(B1690),"",COUNTIF(B$2:B1690,B1690))-1</f>
        <v>62</v>
      </c>
      <c r="B1690" s="27">
        <v>15</v>
      </c>
      <c r="C1690" s="10">
        <f>VLOOKUP($A1690+IF($A1690=0,1,0),Database!$A:$Y,7,FALSE)</f>
        <v>46199.875</v>
      </c>
      <c r="D1690" s="21" t="str">
        <f>VLOOKUP(Pronostics!$B1690,Setup_MPP!$A:$G,3,FALSE)</f>
        <v>Amino28</v>
      </c>
      <c r="E1690" s="21" t="str">
        <f>VLOOKUP(Pronostics!$B1690,Setup_MPP!$A:$G,2,FALSE)</f>
        <v>Amine ZARROUKI</v>
      </c>
      <c r="F1690" s="21" t="str">
        <f>VLOOKUP($B1690,Setup_MPP!$A:$E,4,FALSE)</f>
        <v>#FF9898</v>
      </c>
      <c r="G1690" s="21" t="str">
        <f>VLOOKUP($B1690,Setup_MPP!$A:$E,5,FALSE)</f>
        <v>#FF5D5D</v>
      </c>
      <c r="H1690" s="21" t="str">
        <f>IFERROR(IF(AND(A1690&gt;=1,A1690&lt;=104),VLOOKUP($A1690,Location!$A:$J,6,FALSE),IF(A1690=0,"Avant l'ouverture",IF(OR(A1690=105,A1690=106),"Bonus"))),"")</f>
        <v>Tour 3</v>
      </c>
      <c r="I1690" s="21" t="str">
        <f>IF(LEFT(H1690,4)="Tour",VLOOKUP(A1690,Database!$A:$C,3,FALSE),"")</f>
        <v>I</v>
      </c>
      <c r="J1690" s="21" t="str">
        <f>VLOOKUP($A1690,Location!$A:$J,7,FALSE)</f>
        <v>Sénégal</v>
      </c>
      <c r="K1690" s="21" t="str">
        <f>IFERROR(VLOOKUP(J1690,Setup_Team!$B:$C,2,FALSE), "TDB")</f>
        <v>SEN</v>
      </c>
      <c r="L1690" s="21" t="str">
        <f>VLOOKUP($A1690,Location!$A:$J,8,FALSE)</f>
        <v>Irak</v>
      </c>
      <c r="M1690" s="21" t="str">
        <f>IFERROR(VLOOKUP(L1690,Setup_Team!$B:$C,2,FALSE), "TDB")</f>
        <v>IRQ</v>
      </c>
      <c r="N1690" s="21" t="str">
        <f>VLOOKUP($A1690,Location!$A:$J,9,FALSE)</f>
        <v>Toronto</v>
      </c>
      <c r="O1690" s="21" t="str">
        <f>VLOOKUP($A1690,Location!$A:$J,10,FALSE)</f>
        <v>BMO Field</v>
      </c>
      <c r="P1690" s="27">
        <v>2</v>
      </c>
      <c r="Q1690" s="27">
        <v>0</v>
      </c>
      <c r="R1690" s="27" t="str">
        <f t="shared" si="157"/>
        <v>2-0</v>
      </c>
      <c r="S1690" s="21">
        <v>0</v>
      </c>
      <c r="T1690" s="20">
        <f>VLOOKUP($A1690,Database!$A:$Y,10,FALSE)</f>
        <v>54</v>
      </c>
      <c r="U1690" s="20">
        <f>VLOOKUP($A1690,Database!$A:$Y,11,FALSE)</f>
        <v>115</v>
      </c>
      <c r="V1690" s="20">
        <f>VLOOKUP($A1690,Database!$A:$Y,12,FALSE)</f>
        <v>149</v>
      </c>
      <c r="W1690" s="20" t="str">
        <f>VLOOKUP(A1690,Database!A:M,13,FALSE)</f>
        <v>Terminé</v>
      </c>
      <c r="X1690" s="20">
        <f>VLOOKUP($A1690,Database!$A:$Y,20,FALSE)</f>
        <v>5</v>
      </c>
      <c r="Y1690" s="20">
        <f>VLOOKUP($A1690,Database!$A:$Y,21,FALSE)</f>
        <v>0</v>
      </c>
      <c r="Z1690" s="20">
        <f t="shared" si="156"/>
        <v>0</v>
      </c>
      <c r="AA1690" s="20">
        <f t="shared" si="152"/>
        <v>1</v>
      </c>
      <c r="AB1690" s="20">
        <f t="shared" ca="1" si="153"/>
        <v>54</v>
      </c>
      <c r="AC1690" s="20">
        <f t="shared" ca="1" si="154"/>
        <v>0</v>
      </c>
      <c r="AD1690" s="20" t="str">
        <f ca="1">IF(AC1690=0,"",IF(OR(ISBLANK(P1690),ISBLANK(Q1690)),"",IF(ISBLANK(VLOOKUP(A1690,Database!A:AA,22,FALSE)),"",VLOOKUP(A1690,Database!A:AA,22,FALSE))))</f>
        <v/>
      </c>
      <c r="AE1690" s="20">
        <f ca="1">IFERROR(
   IF(
     OR(ISBLANK(P1690),ISBLANK(Q1690)),
     "",
     IF(
       AND(AB1690&lt;&gt;"",OR(W1690="Terminé",W1690="En cours")),
       VLOOKUP(AD1690,Setup_ScoreExactBonus!A:D,4,FALSE),
       0
     )),
  0)</f>
        <v>0</v>
      </c>
      <c r="AF1690" s="21">
        <f t="shared" ca="1" si="155"/>
        <v>54</v>
      </c>
      <c r="AG1690" s="21">
        <f ca="1">SUMIFS(AF$2:AF1690,D$2:D1690,D1690)</f>
        <v>2370</v>
      </c>
    </row>
    <row r="1691" spans="1:33" hidden="1" x14ac:dyDescent="0.35">
      <c r="A1691" s="21">
        <f>IF(ISBLANK(B1691),"",COUNTIF(B$2:B1691,B1691))-1</f>
        <v>62</v>
      </c>
      <c r="B1691" s="27">
        <v>16</v>
      </c>
      <c r="C1691" s="10">
        <f>VLOOKUP($A1691+IF($A1691=0,1,0),Database!$A:$Y,7,FALSE)</f>
        <v>46199.875</v>
      </c>
      <c r="D1691" s="21" t="str">
        <f>VLOOKUP(Pronostics!$B1691,Setup_MPP!$A:$G,3,FALSE)</f>
        <v>RomaLaura</v>
      </c>
      <c r="E1691" s="21" t="str">
        <f>VLOOKUP(Pronostics!$B1691,Setup_MPP!$A:$G,2,FALSE)</f>
        <v>Laura GIULIANO</v>
      </c>
      <c r="F1691" s="21" t="str">
        <f>VLOOKUP($B1691,Setup_MPP!$A:$E,4,FALSE)</f>
        <v>#86A4FE</v>
      </c>
      <c r="G1691" s="21" t="str">
        <f>VLOOKUP($B1691,Setup_MPP!$A:$E,5,FALSE)</f>
        <v>#3769FF</v>
      </c>
      <c r="H1691" s="21" t="str">
        <f>IFERROR(IF(AND(A1691&gt;=1,A1691&lt;=104),VLOOKUP($A1691,Location!$A:$J,6,FALSE),IF(A1691=0,"Avant l'ouverture",IF(OR(A1691=105,A1691=106),"Bonus"))),"")</f>
        <v>Tour 3</v>
      </c>
      <c r="I1691" s="21" t="str">
        <f>IF(LEFT(H1691,4)="Tour",VLOOKUP(A1691,Database!$A:$C,3,FALSE),"")</f>
        <v>I</v>
      </c>
      <c r="J1691" s="21" t="str">
        <f>VLOOKUP($A1691,Location!$A:$J,7,FALSE)</f>
        <v>Sénégal</v>
      </c>
      <c r="K1691" s="21" t="str">
        <f>IFERROR(VLOOKUP(J1691,Setup_Team!$B:$C,2,FALSE), "TDB")</f>
        <v>SEN</v>
      </c>
      <c r="L1691" s="21" t="str">
        <f>VLOOKUP($A1691,Location!$A:$J,8,FALSE)</f>
        <v>Irak</v>
      </c>
      <c r="M1691" s="21" t="str">
        <f>IFERROR(VLOOKUP(L1691,Setup_Team!$B:$C,2,FALSE), "TDB")</f>
        <v>IRQ</v>
      </c>
      <c r="N1691" s="21" t="str">
        <f>VLOOKUP($A1691,Location!$A:$J,9,FALSE)</f>
        <v>Toronto</v>
      </c>
      <c r="O1691" s="21" t="str">
        <f>VLOOKUP($A1691,Location!$A:$J,10,FALSE)</f>
        <v>BMO Field</v>
      </c>
      <c r="P1691" s="27">
        <v>2</v>
      </c>
      <c r="Q1691" s="27">
        <v>1</v>
      </c>
      <c r="R1691" s="27" t="str">
        <f t="shared" si="157"/>
        <v>2-1</v>
      </c>
      <c r="S1691" s="21">
        <v>0</v>
      </c>
      <c r="T1691" s="20">
        <f>VLOOKUP($A1691,Database!$A:$Y,10,FALSE)</f>
        <v>54</v>
      </c>
      <c r="U1691" s="20">
        <f>VLOOKUP($A1691,Database!$A:$Y,11,FALSE)</f>
        <v>115</v>
      </c>
      <c r="V1691" s="20">
        <f>VLOOKUP($A1691,Database!$A:$Y,12,FALSE)</f>
        <v>149</v>
      </c>
      <c r="W1691" s="20" t="str">
        <f>VLOOKUP(A1691,Database!A:M,13,FALSE)</f>
        <v>Terminé</v>
      </c>
      <c r="X1691" s="20">
        <f>VLOOKUP($A1691,Database!$A:$Y,20,FALSE)</f>
        <v>5</v>
      </c>
      <c r="Y1691" s="20">
        <f>VLOOKUP($A1691,Database!$A:$Y,21,FALSE)</f>
        <v>0</v>
      </c>
      <c r="Z1691" s="20">
        <f t="shared" si="156"/>
        <v>0</v>
      </c>
      <c r="AA1691" s="20">
        <f t="shared" si="152"/>
        <v>1</v>
      </c>
      <c r="AB1691" s="20">
        <f t="shared" ca="1" si="153"/>
        <v>54</v>
      </c>
      <c r="AC1691" s="20">
        <f t="shared" ca="1" si="154"/>
        <v>0</v>
      </c>
      <c r="AD1691" s="20" t="str">
        <f ca="1">IF(AC1691=0,"",IF(OR(ISBLANK(P1691),ISBLANK(Q1691)),"",IF(ISBLANK(VLOOKUP(A1691,Database!A:AA,22,FALSE)),"",VLOOKUP(A1691,Database!A:AA,22,FALSE))))</f>
        <v/>
      </c>
      <c r="AE1691" s="20">
        <f ca="1">IFERROR(
   IF(
     OR(ISBLANK(P1691),ISBLANK(Q1691)),
     "",
     IF(
       AND(AB1691&lt;&gt;"",OR(W1691="Terminé",W1691="En cours")),
       VLOOKUP(AD1691,Setup_ScoreExactBonus!A:D,4,FALSE),
       0
     )),
  0)</f>
        <v>0</v>
      </c>
      <c r="AF1691" s="21">
        <f t="shared" ca="1" si="155"/>
        <v>54</v>
      </c>
      <c r="AG1691" s="21">
        <f ca="1">SUMIFS(AF$2:AF1691,D$2:D1691,D1691)</f>
        <v>2043</v>
      </c>
    </row>
    <row r="1692" spans="1:33" hidden="1" x14ac:dyDescent="0.35">
      <c r="A1692" s="21">
        <f>IF(ISBLANK(B1692),"",COUNTIF(B$2:B1692,B1692))-1</f>
        <v>62</v>
      </c>
      <c r="B1692" s="27">
        <v>17</v>
      </c>
      <c r="C1692" s="10">
        <f>VLOOKUP($A1692+IF($A1692=0,1,0),Database!$A:$Y,7,FALSE)</f>
        <v>46199.875</v>
      </c>
      <c r="D1692" s="21" t="str">
        <f>VLOOKUP(Pronostics!$B1692,Setup_MPP!$A:$G,3,FALSE)</f>
        <v>Julien_cri</v>
      </c>
      <c r="E1692" s="21" t="str">
        <f>VLOOKUP(Pronostics!$B1692,Setup_MPP!$A:$G,2,FALSE)</f>
        <v>Julien CRIMOTEL</v>
      </c>
      <c r="F1692" s="21" t="str">
        <f>VLOOKUP($B1692,Setup_MPP!$A:$E,4,FALSE)</f>
        <v>#FFB0B0</v>
      </c>
      <c r="G1692" s="21" t="str">
        <f>VLOOKUP($B1692,Setup_MPP!$A:$E,5,FALSE)</f>
        <v>#F25757</v>
      </c>
      <c r="H1692" s="21" t="str">
        <f>IFERROR(IF(AND(A1692&gt;=1,A1692&lt;=104),VLOOKUP($A1692,Location!$A:$J,6,FALSE),IF(A1692=0,"Avant l'ouverture",IF(OR(A1692=105,A1692=106),"Bonus"))),"")</f>
        <v>Tour 3</v>
      </c>
      <c r="I1692" s="21" t="str">
        <f>IF(LEFT(H1692,4)="Tour",VLOOKUP(A1692,Database!$A:$C,3,FALSE),"")</f>
        <v>I</v>
      </c>
      <c r="J1692" s="21" t="str">
        <f>VLOOKUP($A1692,Location!$A:$J,7,FALSE)</f>
        <v>Sénégal</v>
      </c>
      <c r="K1692" s="21" t="str">
        <f>IFERROR(VLOOKUP(J1692,Setup_Team!$B:$C,2,FALSE), "TDB")</f>
        <v>SEN</v>
      </c>
      <c r="L1692" s="21" t="str">
        <f>VLOOKUP($A1692,Location!$A:$J,8,FALSE)</f>
        <v>Irak</v>
      </c>
      <c r="M1692" s="21" t="str">
        <f>IFERROR(VLOOKUP(L1692,Setup_Team!$B:$C,2,FALSE), "TDB")</f>
        <v>IRQ</v>
      </c>
      <c r="N1692" s="21" t="str">
        <f>VLOOKUP($A1692,Location!$A:$J,9,FALSE)</f>
        <v>Toronto</v>
      </c>
      <c r="O1692" s="21" t="str">
        <f>VLOOKUP($A1692,Location!$A:$J,10,FALSE)</f>
        <v>BMO Field</v>
      </c>
      <c r="P1692" s="27">
        <v>3</v>
      </c>
      <c r="Q1692" s="27">
        <v>1</v>
      </c>
      <c r="R1692" s="27" t="str">
        <f t="shared" si="157"/>
        <v>3-1</v>
      </c>
      <c r="S1692" s="21">
        <v>0</v>
      </c>
      <c r="T1692" s="20">
        <f>VLOOKUP($A1692,Database!$A:$Y,10,FALSE)</f>
        <v>54</v>
      </c>
      <c r="U1692" s="20">
        <f>VLOOKUP($A1692,Database!$A:$Y,11,FALSE)</f>
        <v>115</v>
      </c>
      <c r="V1692" s="20">
        <f>VLOOKUP($A1692,Database!$A:$Y,12,FALSE)</f>
        <v>149</v>
      </c>
      <c r="W1692" s="20" t="str">
        <f>VLOOKUP(A1692,Database!A:M,13,FALSE)</f>
        <v>Terminé</v>
      </c>
      <c r="X1692" s="20">
        <f>VLOOKUP($A1692,Database!$A:$Y,20,FALSE)</f>
        <v>5</v>
      </c>
      <c r="Y1692" s="20">
        <f>VLOOKUP($A1692,Database!$A:$Y,21,FALSE)</f>
        <v>0</v>
      </c>
      <c r="Z1692" s="20">
        <f t="shared" si="156"/>
        <v>0</v>
      </c>
      <c r="AA1692" s="20">
        <f t="shared" si="152"/>
        <v>1</v>
      </c>
      <c r="AB1692" s="20">
        <f t="shared" ca="1" si="153"/>
        <v>54</v>
      </c>
      <c r="AC1692" s="20">
        <f t="shared" ca="1" si="154"/>
        <v>0</v>
      </c>
      <c r="AD1692" s="20" t="str">
        <f ca="1">IF(AC1692=0,"",IF(OR(ISBLANK(P1692),ISBLANK(Q1692)),"",IF(ISBLANK(VLOOKUP(A1692,Database!A:AA,22,FALSE)),"",VLOOKUP(A1692,Database!A:AA,22,FALSE))))</f>
        <v/>
      </c>
      <c r="AE1692" s="20">
        <f ca="1">IFERROR(
   IF(
     OR(ISBLANK(P1692),ISBLANK(Q1692)),
     "",
     IF(
       AND(AB1692&lt;&gt;"",OR(W1692="Terminé",W1692="En cours")),
       VLOOKUP(AD1692,Setup_ScoreExactBonus!A:D,4,FALSE),
       0
     )),
  0)</f>
        <v>0</v>
      </c>
      <c r="AF1692" s="21">
        <f t="shared" ca="1" si="155"/>
        <v>54</v>
      </c>
      <c r="AG1692" s="21">
        <f ca="1">SUMIFS(AF$2:AF1692,D$2:D1692,D1692)</f>
        <v>2088</v>
      </c>
    </row>
    <row r="1693" spans="1:33" hidden="1" x14ac:dyDescent="0.35">
      <c r="A1693" s="21">
        <f>IF(ISBLANK(B1693),"",COUNTIF(B$2:B1693,B1693))-1</f>
        <v>62</v>
      </c>
      <c r="B1693" s="27">
        <v>18</v>
      </c>
      <c r="C1693" s="10">
        <f>VLOOKUP($A1693+IF($A1693=0,1,0),Database!$A:$Y,7,FALSE)</f>
        <v>46199.875</v>
      </c>
      <c r="D1693" s="21" t="str">
        <f>VLOOKUP(Pronostics!$B1693,Setup_MPP!$A:$G,3,FALSE)</f>
        <v>Cartone</v>
      </c>
      <c r="E1693" s="21" t="str">
        <f>VLOOKUP(Pronostics!$B1693,Setup_MPP!$A:$G,2,FALSE)</f>
        <v>Quentin CARTON</v>
      </c>
      <c r="F1693" s="21" t="str">
        <f>VLOOKUP($B1693,Setup_MPP!$A:$E,4,FALSE)</f>
        <v>#F0BC42</v>
      </c>
      <c r="G1693" s="21" t="str">
        <f>VLOOKUP($B1693,Setup_MPP!$A:$E,5,FALSE)</f>
        <v>#8E1F2F</v>
      </c>
      <c r="H1693" s="21" t="str">
        <f>IFERROR(IF(AND(A1693&gt;=1,A1693&lt;=104),VLOOKUP($A1693,Location!$A:$J,6,FALSE),IF(A1693=0,"Avant l'ouverture",IF(OR(A1693=105,A1693=106),"Bonus"))),"")</f>
        <v>Tour 3</v>
      </c>
      <c r="I1693" s="21" t="str">
        <f>IF(LEFT(H1693,4)="Tour",VLOOKUP(A1693,Database!$A:$C,3,FALSE),"")</f>
        <v>I</v>
      </c>
      <c r="J1693" s="21" t="str">
        <f>VLOOKUP($A1693,Location!$A:$J,7,FALSE)</f>
        <v>Sénégal</v>
      </c>
      <c r="K1693" s="21" t="str">
        <f>IFERROR(VLOOKUP(J1693,Setup_Team!$B:$C,2,FALSE), "TDB")</f>
        <v>SEN</v>
      </c>
      <c r="L1693" s="21" t="str">
        <f>VLOOKUP($A1693,Location!$A:$J,8,FALSE)</f>
        <v>Irak</v>
      </c>
      <c r="M1693" s="21" t="str">
        <f>IFERROR(VLOOKUP(L1693,Setup_Team!$B:$C,2,FALSE), "TDB")</f>
        <v>IRQ</v>
      </c>
      <c r="N1693" s="21" t="str">
        <f>VLOOKUP($A1693,Location!$A:$J,9,FALSE)</f>
        <v>Toronto</v>
      </c>
      <c r="O1693" s="21" t="str">
        <f>VLOOKUP($A1693,Location!$A:$J,10,FALSE)</f>
        <v>BMO Field</v>
      </c>
      <c r="P1693" s="27">
        <v>2</v>
      </c>
      <c r="Q1693" s="27">
        <v>0</v>
      </c>
      <c r="R1693" s="27" t="str">
        <f t="shared" si="157"/>
        <v>2-0</v>
      </c>
      <c r="S1693" s="21">
        <v>0</v>
      </c>
      <c r="T1693" s="20">
        <f>VLOOKUP($A1693,Database!$A:$Y,10,FALSE)</f>
        <v>54</v>
      </c>
      <c r="U1693" s="20">
        <f>VLOOKUP($A1693,Database!$A:$Y,11,FALSE)</f>
        <v>115</v>
      </c>
      <c r="V1693" s="20">
        <f>VLOOKUP($A1693,Database!$A:$Y,12,FALSE)</f>
        <v>149</v>
      </c>
      <c r="W1693" s="20" t="str">
        <f>VLOOKUP(A1693,Database!A:M,13,FALSE)</f>
        <v>Terminé</v>
      </c>
      <c r="X1693" s="20">
        <f>VLOOKUP($A1693,Database!$A:$Y,20,FALSE)</f>
        <v>5</v>
      </c>
      <c r="Y1693" s="20">
        <f>VLOOKUP($A1693,Database!$A:$Y,21,FALSE)</f>
        <v>0</v>
      </c>
      <c r="Z1693" s="20">
        <f t="shared" si="156"/>
        <v>0</v>
      </c>
      <c r="AA1693" s="20">
        <f t="shared" ref="AA1693:AA1756" si="158">IF(OR(ISBLANK(P1693),ISBLANK(Q1693)),"",IF(OR(AND(P1693&gt;Q1693,X1693&gt;Y1693),AND(P1693=Q1693,X1693=Y1693),AND(P1693&lt;Q1693,X1693&lt;Y1693)),1,0))</f>
        <v>1</v>
      </c>
      <c r="AB1693" s="20">
        <f t="shared" ref="AB1693:AB1756" ca="1" si="159">IF(C1693&lt;NOW(),IF(AND(P1693&gt;Q1693,X1693&gt;Y1693),T1693,IF(AND(P1693=Q1693,X1693=Y1693),U1693,IF(AND(P1693&lt;Q1693,X1693&lt;Y1693),V1693,0))),"")</f>
        <v>54</v>
      </c>
      <c r="AC1693" s="20">
        <f t="shared" ref="AC1693:AC1756" ca="1" si="160">IF(AND(P1693=X1693,Q1693=Y1693,NOT(ISBLANK(P1693)),NOT(ISBLANK(Q1693)),NOT(ISBLANK(X1693)),NOT(ISBLANK(AB1693))),1,0)</f>
        <v>0</v>
      </c>
      <c r="AD1693" s="20" t="str">
        <f ca="1">IF(AC1693=0,"",IF(OR(ISBLANK(P1693),ISBLANK(Q1693)),"",IF(ISBLANK(VLOOKUP(A1693,Database!A:AA,22,FALSE)),"",VLOOKUP(A1693,Database!A:AA,22,FALSE))))</f>
        <v/>
      </c>
      <c r="AE1693" s="20">
        <f ca="1">IFERROR(
   IF(
     OR(ISBLANK(P1693),ISBLANK(Q1693)),
     "",
     IF(
       AND(AB1693&lt;&gt;"",OR(W1693="Terminé",W1693="En cours")),
       VLOOKUP(AD1693,Setup_ScoreExactBonus!A:D,4,FALSE),
       0
     )),
  0)</f>
        <v>0</v>
      </c>
      <c r="AF1693" s="21">
        <f t="shared" ref="AF1693:AF1756" ca="1" si="161">IFERROR(IF(OR(ISBLANK(P1693),ISBLANK(Q1693)),0,IF(AB1693&lt;&gt;"", AB1693 + IF(AC1693=1,AE1693, 0), "") * (S1693+1)),"")</f>
        <v>54</v>
      </c>
      <c r="AG1693" s="21">
        <f ca="1">SUMIFS(AF$2:AF1693,D$2:D1693,D1693)</f>
        <v>2193</v>
      </c>
    </row>
    <row r="1694" spans="1:33" hidden="1" x14ac:dyDescent="0.35">
      <c r="A1694" s="21">
        <f>IF(ISBLANK(B1694),"",COUNTIF(B$2:B1694,B1694))-1</f>
        <v>62</v>
      </c>
      <c r="B1694" s="27">
        <v>19</v>
      </c>
      <c r="C1694" s="10">
        <f>VLOOKUP($A1694+IF($A1694=0,1,0),Database!$A:$Y,7,FALSE)</f>
        <v>46199.875</v>
      </c>
      <c r="D1694" s="21" t="str">
        <f>VLOOKUP(Pronostics!$B1694,Setup_MPP!$A:$G,3,FALSE)</f>
        <v>YramVi</v>
      </c>
      <c r="E1694" s="21" t="str">
        <f>VLOOKUP(Pronostics!$B1694,Setup_MPP!$A:$G,2,FALSE)</f>
        <v>Eyram TETSHIE</v>
      </c>
      <c r="F1694" s="21" t="str">
        <f>VLOOKUP($B1694,Setup_MPP!$A:$E,4,FALSE)</f>
        <v>#E8B28F</v>
      </c>
      <c r="G1694" s="21" t="str">
        <f>VLOOKUP($B1694,Setup_MPP!$A:$E,5,FALSE)</f>
        <v>#E65568</v>
      </c>
      <c r="H1694" s="21" t="str">
        <f>IFERROR(IF(AND(A1694&gt;=1,A1694&lt;=104),VLOOKUP($A1694,Location!$A:$J,6,FALSE),IF(A1694=0,"Avant l'ouverture",IF(OR(A1694=105,A1694=106),"Bonus"))),"")</f>
        <v>Tour 3</v>
      </c>
      <c r="I1694" s="21" t="str">
        <f>IF(LEFT(H1694,4)="Tour",VLOOKUP(A1694,Database!$A:$C,3,FALSE),"")</f>
        <v>I</v>
      </c>
      <c r="J1694" s="21" t="str">
        <f>VLOOKUP($A1694,Location!$A:$J,7,FALSE)</f>
        <v>Sénégal</v>
      </c>
      <c r="K1694" s="21" t="str">
        <f>IFERROR(VLOOKUP(J1694,Setup_Team!$B:$C,2,FALSE), "TDB")</f>
        <v>SEN</v>
      </c>
      <c r="L1694" s="21" t="str">
        <f>VLOOKUP($A1694,Location!$A:$J,8,FALSE)</f>
        <v>Irak</v>
      </c>
      <c r="M1694" s="21" t="str">
        <f>IFERROR(VLOOKUP(L1694,Setup_Team!$B:$C,2,FALSE), "TDB")</f>
        <v>IRQ</v>
      </c>
      <c r="N1694" s="21" t="str">
        <f>VLOOKUP($A1694,Location!$A:$J,9,FALSE)</f>
        <v>Toronto</v>
      </c>
      <c r="O1694" s="21" t="str">
        <f>VLOOKUP($A1694,Location!$A:$J,10,FALSE)</f>
        <v>BMO Field</v>
      </c>
      <c r="P1694" s="27">
        <v>2</v>
      </c>
      <c r="Q1694" s="27">
        <v>1</v>
      </c>
      <c r="R1694" s="27" t="str">
        <f t="shared" si="157"/>
        <v>2-1</v>
      </c>
      <c r="S1694" s="21">
        <v>0</v>
      </c>
      <c r="T1694" s="20">
        <f>VLOOKUP($A1694,Database!$A:$Y,10,FALSE)</f>
        <v>54</v>
      </c>
      <c r="U1694" s="20">
        <f>VLOOKUP($A1694,Database!$A:$Y,11,FALSE)</f>
        <v>115</v>
      </c>
      <c r="V1694" s="20">
        <f>VLOOKUP($A1694,Database!$A:$Y,12,FALSE)</f>
        <v>149</v>
      </c>
      <c r="W1694" s="20" t="str">
        <f>VLOOKUP(A1694,Database!A:M,13,FALSE)</f>
        <v>Terminé</v>
      </c>
      <c r="X1694" s="20">
        <f>VLOOKUP($A1694,Database!$A:$Y,20,FALSE)</f>
        <v>5</v>
      </c>
      <c r="Y1694" s="20">
        <f>VLOOKUP($A1694,Database!$A:$Y,21,FALSE)</f>
        <v>0</v>
      </c>
      <c r="Z1694" s="20">
        <f t="shared" si="156"/>
        <v>0</v>
      </c>
      <c r="AA1694" s="20">
        <f t="shared" si="158"/>
        <v>1</v>
      </c>
      <c r="AB1694" s="20">
        <f t="shared" ca="1" si="159"/>
        <v>54</v>
      </c>
      <c r="AC1694" s="20">
        <f t="shared" ca="1" si="160"/>
        <v>0</v>
      </c>
      <c r="AD1694" s="20" t="str">
        <f ca="1">IF(AC1694=0,"",IF(OR(ISBLANK(P1694),ISBLANK(Q1694)),"",IF(ISBLANK(VLOOKUP(A1694,Database!A:AA,22,FALSE)),"",VLOOKUP(A1694,Database!A:AA,22,FALSE))))</f>
        <v/>
      </c>
      <c r="AE1694" s="20">
        <f ca="1">IFERROR(
   IF(
     OR(ISBLANK(P1694),ISBLANK(Q1694)),
     "",
     IF(
       AND(AB1694&lt;&gt;"",OR(W1694="Terminé",W1694="En cours")),
       VLOOKUP(AD1694,Setup_ScoreExactBonus!A:D,4,FALSE),
       0
     )),
  0)</f>
        <v>0</v>
      </c>
      <c r="AF1694" s="21">
        <f t="shared" ca="1" si="161"/>
        <v>54</v>
      </c>
      <c r="AG1694" s="21">
        <f ca="1">SUMIFS(AF$2:AF1694,D$2:D1694,D1694)</f>
        <v>2197</v>
      </c>
    </row>
    <row r="1695" spans="1:33" hidden="1" x14ac:dyDescent="0.35">
      <c r="A1695" s="21">
        <f>IF(ISBLANK(B1695),"",COUNTIF(B$2:B1695,B1695))-1</f>
        <v>62</v>
      </c>
      <c r="B1695" s="27">
        <v>20</v>
      </c>
      <c r="C1695" s="10">
        <f>VLOOKUP($A1695+IF($A1695=0,1,0),Database!$A:$Y,7,FALSE)</f>
        <v>46199.875</v>
      </c>
      <c r="D1695" s="21" t="str">
        <f>VLOOKUP(Pronostics!$B1695,Setup_MPP!$A:$G,3,FALSE)</f>
        <v>Anis_MaFihache</v>
      </c>
      <c r="E1695" s="21" t="str">
        <f>VLOOKUP(Pronostics!$B1695,Setup_MPP!$A:$G,2,FALSE)</f>
        <v>Anis LEBIK</v>
      </c>
      <c r="F1695" s="21" t="str">
        <f>VLOOKUP($B1695,Setup_MPP!$A:$E,4,FALSE)</f>
        <v>#60DC8C</v>
      </c>
      <c r="G1695" s="21" t="str">
        <f>VLOOKUP($B1695,Setup_MPP!$A:$E,5,FALSE)</f>
        <v>#22A34F</v>
      </c>
      <c r="H1695" s="21" t="str">
        <f>IFERROR(IF(AND(A1695&gt;=1,A1695&lt;=104),VLOOKUP($A1695,Location!$A:$J,6,FALSE),IF(A1695=0,"Avant l'ouverture",IF(OR(A1695=105,A1695=106),"Bonus"))),"")</f>
        <v>Tour 3</v>
      </c>
      <c r="I1695" s="21" t="str">
        <f>IF(LEFT(H1695,4)="Tour",VLOOKUP(A1695,Database!$A:$C,3,FALSE),"")</f>
        <v>I</v>
      </c>
      <c r="J1695" s="21" t="str">
        <f>VLOOKUP($A1695,Location!$A:$J,7,FALSE)</f>
        <v>Sénégal</v>
      </c>
      <c r="K1695" s="21" t="str">
        <f>IFERROR(VLOOKUP(J1695,Setup_Team!$B:$C,2,FALSE), "TDB")</f>
        <v>SEN</v>
      </c>
      <c r="L1695" s="21" t="str">
        <f>VLOOKUP($A1695,Location!$A:$J,8,FALSE)</f>
        <v>Irak</v>
      </c>
      <c r="M1695" s="21" t="str">
        <f>IFERROR(VLOOKUP(L1695,Setup_Team!$B:$C,2,FALSE), "TDB")</f>
        <v>IRQ</v>
      </c>
      <c r="N1695" s="21" t="str">
        <f>VLOOKUP($A1695,Location!$A:$J,9,FALSE)</f>
        <v>Toronto</v>
      </c>
      <c r="O1695" s="21" t="str">
        <f>VLOOKUP($A1695,Location!$A:$J,10,FALSE)</f>
        <v>BMO Field</v>
      </c>
      <c r="P1695" s="27">
        <v>2</v>
      </c>
      <c r="Q1695" s="27">
        <v>0</v>
      </c>
      <c r="R1695" s="27" t="str">
        <f t="shared" si="157"/>
        <v>2-0</v>
      </c>
      <c r="S1695" s="21">
        <v>0</v>
      </c>
      <c r="T1695" s="20">
        <f>VLOOKUP($A1695,Database!$A:$Y,10,FALSE)</f>
        <v>54</v>
      </c>
      <c r="U1695" s="20">
        <f>VLOOKUP($A1695,Database!$A:$Y,11,FALSE)</f>
        <v>115</v>
      </c>
      <c r="V1695" s="20">
        <f>VLOOKUP($A1695,Database!$A:$Y,12,FALSE)</f>
        <v>149</v>
      </c>
      <c r="W1695" s="20" t="str">
        <f>VLOOKUP(A1695,Database!A:M,13,FALSE)</f>
        <v>Terminé</v>
      </c>
      <c r="X1695" s="20">
        <f>VLOOKUP($A1695,Database!$A:$Y,20,FALSE)</f>
        <v>5</v>
      </c>
      <c r="Y1695" s="20">
        <f>VLOOKUP($A1695,Database!$A:$Y,21,FALSE)</f>
        <v>0</v>
      </c>
      <c r="Z1695" s="20">
        <f t="shared" si="156"/>
        <v>0</v>
      </c>
      <c r="AA1695" s="20">
        <f t="shared" si="158"/>
        <v>1</v>
      </c>
      <c r="AB1695" s="20">
        <f t="shared" ca="1" si="159"/>
        <v>54</v>
      </c>
      <c r="AC1695" s="20">
        <f t="shared" ca="1" si="160"/>
        <v>0</v>
      </c>
      <c r="AD1695" s="20" t="str">
        <f ca="1">IF(AC1695=0,"",IF(OR(ISBLANK(P1695),ISBLANK(Q1695)),"",IF(ISBLANK(VLOOKUP(A1695,Database!A:AA,22,FALSE)),"",VLOOKUP(A1695,Database!A:AA,22,FALSE))))</f>
        <v/>
      </c>
      <c r="AE1695" s="20">
        <f ca="1">IFERROR(
   IF(
     OR(ISBLANK(P1695),ISBLANK(Q1695)),
     "",
     IF(
       AND(AB1695&lt;&gt;"",OR(W1695="Terminé",W1695="En cours")),
       VLOOKUP(AD1695,Setup_ScoreExactBonus!A:D,4,FALSE),
       0
     )),
  0)</f>
        <v>0</v>
      </c>
      <c r="AF1695" s="21">
        <f t="shared" ca="1" si="161"/>
        <v>54</v>
      </c>
      <c r="AG1695" s="21">
        <f ca="1">SUMIFS(AF$2:AF1695,D$2:D1695,D1695)</f>
        <v>2363</v>
      </c>
    </row>
    <row r="1696" spans="1:33" hidden="1" x14ac:dyDescent="0.35">
      <c r="A1696" s="21">
        <f>IF(ISBLANK(B1696),"",COUNTIF(B$2:B1696,B1696))-1</f>
        <v>62</v>
      </c>
      <c r="B1696" s="27">
        <v>21</v>
      </c>
      <c r="C1696" s="10">
        <f>VLOOKUP($A1696+IF($A1696=0,1,0),Database!$A:$Y,7,FALSE)</f>
        <v>46199.875</v>
      </c>
      <c r="D1696" s="21" t="str">
        <f>VLOOKUP(Pronostics!$B1696,Setup_MPP!$A:$G,3,FALSE)</f>
        <v>JUJULABOSS13</v>
      </c>
      <c r="E1696" s="21" t="str">
        <f>VLOOKUP(Pronostics!$B1696,Setup_MPP!$A:$G,2,FALSE)</f>
        <v>Julia BOUANAN</v>
      </c>
      <c r="F1696" s="21" t="str">
        <f>VLOOKUP($B1696,Setup_MPP!$A:$E,4,FALSE)</f>
        <v>#2FAEE0</v>
      </c>
      <c r="G1696" s="21" t="str">
        <f>VLOOKUP($B1696,Setup_MPP!$A:$E,5,FALSE)</f>
        <v>#BEA064</v>
      </c>
      <c r="H1696" s="21" t="str">
        <f>IFERROR(IF(AND(A1696&gt;=1,A1696&lt;=104),VLOOKUP($A1696,Location!$A:$J,6,FALSE),IF(A1696=0,"Avant l'ouverture",IF(OR(A1696=105,A1696=106),"Bonus"))),"")</f>
        <v>Tour 3</v>
      </c>
      <c r="I1696" s="21" t="str">
        <f>IF(LEFT(H1696,4)="Tour",VLOOKUP(A1696,Database!$A:$C,3,FALSE),"")</f>
        <v>I</v>
      </c>
      <c r="J1696" s="21" t="str">
        <f>VLOOKUP($A1696,Location!$A:$J,7,FALSE)</f>
        <v>Sénégal</v>
      </c>
      <c r="K1696" s="21" t="str">
        <f>IFERROR(VLOOKUP(J1696,Setup_Team!$B:$C,2,FALSE), "TDB")</f>
        <v>SEN</v>
      </c>
      <c r="L1696" s="21" t="str">
        <f>VLOOKUP($A1696,Location!$A:$J,8,FALSE)</f>
        <v>Irak</v>
      </c>
      <c r="M1696" s="21" t="str">
        <f>IFERROR(VLOOKUP(L1696,Setup_Team!$B:$C,2,FALSE), "TDB")</f>
        <v>IRQ</v>
      </c>
      <c r="N1696" s="21" t="str">
        <f>VLOOKUP($A1696,Location!$A:$J,9,FALSE)</f>
        <v>Toronto</v>
      </c>
      <c r="O1696" s="21" t="str">
        <f>VLOOKUP($A1696,Location!$A:$J,10,FALSE)</f>
        <v>BMO Field</v>
      </c>
      <c r="P1696" s="27">
        <v>0</v>
      </c>
      <c r="Q1696" s="27">
        <v>0</v>
      </c>
      <c r="R1696" s="27" t="str">
        <f t="shared" si="157"/>
        <v>0-0</v>
      </c>
      <c r="S1696" s="21">
        <v>0</v>
      </c>
      <c r="T1696" s="20">
        <f>VLOOKUP($A1696,Database!$A:$Y,10,FALSE)</f>
        <v>54</v>
      </c>
      <c r="U1696" s="20">
        <f>VLOOKUP($A1696,Database!$A:$Y,11,FALSE)</f>
        <v>115</v>
      </c>
      <c r="V1696" s="20">
        <f>VLOOKUP($A1696,Database!$A:$Y,12,FALSE)</f>
        <v>149</v>
      </c>
      <c r="W1696" s="20" t="str">
        <f>VLOOKUP(A1696,Database!A:M,13,FALSE)</f>
        <v>Terminé</v>
      </c>
      <c r="X1696" s="20">
        <f>VLOOKUP($A1696,Database!$A:$Y,20,FALSE)</f>
        <v>5</v>
      </c>
      <c r="Y1696" s="20">
        <f>VLOOKUP($A1696,Database!$A:$Y,21,FALSE)</f>
        <v>0</v>
      </c>
      <c r="Z1696" s="20">
        <f t="shared" si="156"/>
        <v>0</v>
      </c>
      <c r="AA1696" s="20">
        <f t="shared" si="158"/>
        <v>0</v>
      </c>
      <c r="AB1696" s="20">
        <f t="shared" ca="1" si="159"/>
        <v>0</v>
      </c>
      <c r="AC1696" s="20">
        <f t="shared" ca="1" si="160"/>
        <v>0</v>
      </c>
      <c r="AD1696" s="20" t="str">
        <f ca="1">IF(AC1696=0,"",IF(OR(ISBLANK(P1696),ISBLANK(Q1696)),"",IF(ISBLANK(VLOOKUP(A1696,Database!A:AA,22,FALSE)),"",VLOOKUP(A1696,Database!A:AA,22,FALSE))))</f>
        <v/>
      </c>
      <c r="AE1696" s="20">
        <f ca="1">IFERROR(
   IF(
     OR(ISBLANK(P1696),ISBLANK(Q1696)),
     "",
     IF(
       AND(AB1696&lt;&gt;"",OR(W1696="Terminé",W1696="En cours")),
       VLOOKUP(AD1696,Setup_ScoreExactBonus!A:D,4,FALSE),
       0
     )),
  0)</f>
        <v>0</v>
      </c>
      <c r="AF1696" s="21">
        <f t="shared" ca="1" si="161"/>
        <v>0</v>
      </c>
      <c r="AG1696" s="21">
        <f ca="1">SUMIFS(AF$2:AF1696,D$2:D1696,D1696)</f>
        <v>2003</v>
      </c>
    </row>
    <row r="1697" spans="1:33" hidden="1" x14ac:dyDescent="0.35">
      <c r="A1697" s="21">
        <f>IF(ISBLANK(B1697),"",COUNTIF(B$2:B1697,B1697))-1</f>
        <v>62</v>
      </c>
      <c r="B1697" s="27">
        <v>22</v>
      </c>
      <c r="C1697" s="10">
        <f>VLOOKUP($A1697+IF($A1697=0,1,0),Database!$A:$Y,7,FALSE)</f>
        <v>46199.875</v>
      </c>
      <c r="D1697" s="21" t="str">
        <f>VLOOKUP(Pronostics!$B1697,Setup_MPP!$A:$G,3,FALSE)</f>
        <v>Jujumsrd</v>
      </c>
      <c r="E1697" s="21" t="str">
        <f>VLOOKUP(Pronostics!$B1697,Setup_MPP!$A:$G,2,FALSE)</f>
        <v>Julie Mansard</v>
      </c>
      <c r="F1697" s="21" t="str">
        <f>VLOOKUP($B1697,Setup_MPP!$A:$E,4,FALSE)</f>
        <v>#41DEF0</v>
      </c>
      <c r="G1697" s="21" t="str">
        <f>VLOOKUP($B1697,Setup_MPP!$A:$E,5,FALSE)</f>
        <v>#0BA6B7</v>
      </c>
      <c r="H1697" s="21" t="str">
        <f>IFERROR(IF(AND(A1697&gt;=1,A1697&lt;=104),VLOOKUP($A1697,Location!$A:$J,6,FALSE),IF(A1697=0,"Avant l'ouverture",IF(OR(A1697=105,A1697=106),"Bonus"))),"")</f>
        <v>Tour 3</v>
      </c>
      <c r="I1697" s="21" t="str">
        <f>IF(LEFT(H1697,4)="Tour",VLOOKUP(A1697,Database!$A:$C,3,FALSE),"")</f>
        <v>I</v>
      </c>
      <c r="J1697" s="21" t="str">
        <f>VLOOKUP($A1697,Location!$A:$J,7,FALSE)</f>
        <v>Sénégal</v>
      </c>
      <c r="K1697" s="21" t="str">
        <f>IFERROR(VLOOKUP(J1697,Setup_Team!$B:$C,2,FALSE), "TDB")</f>
        <v>SEN</v>
      </c>
      <c r="L1697" s="21" t="str">
        <f>VLOOKUP($A1697,Location!$A:$J,8,FALSE)</f>
        <v>Irak</v>
      </c>
      <c r="M1697" s="21" t="str">
        <f>IFERROR(VLOOKUP(L1697,Setup_Team!$B:$C,2,FALSE), "TDB")</f>
        <v>IRQ</v>
      </c>
      <c r="N1697" s="21" t="str">
        <f>VLOOKUP($A1697,Location!$A:$J,9,FALSE)</f>
        <v>Toronto</v>
      </c>
      <c r="O1697" s="21" t="str">
        <f>VLOOKUP($A1697,Location!$A:$J,10,FALSE)</f>
        <v>BMO Field</v>
      </c>
      <c r="P1697" s="27">
        <v>3</v>
      </c>
      <c r="Q1697" s="27">
        <v>0</v>
      </c>
      <c r="R1697" s="27" t="str">
        <f t="shared" si="157"/>
        <v>3-0</v>
      </c>
      <c r="S1697" s="21">
        <v>0</v>
      </c>
      <c r="T1697" s="20">
        <f>VLOOKUP($A1697,Database!$A:$Y,10,FALSE)</f>
        <v>54</v>
      </c>
      <c r="U1697" s="20">
        <f>VLOOKUP($A1697,Database!$A:$Y,11,FALSE)</f>
        <v>115</v>
      </c>
      <c r="V1697" s="20">
        <f>VLOOKUP($A1697,Database!$A:$Y,12,FALSE)</f>
        <v>149</v>
      </c>
      <c r="W1697" s="20" t="str">
        <f>VLOOKUP(A1697,Database!A:M,13,FALSE)</f>
        <v>Terminé</v>
      </c>
      <c r="X1697" s="20">
        <f>VLOOKUP($A1697,Database!$A:$Y,20,FALSE)</f>
        <v>5</v>
      </c>
      <c r="Y1697" s="20">
        <f>VLOOKUP($A1697,Database!$A:$Y,21,FALSE)</f>
        <v>0</v>
      </c>
      <c r="Z1697" s="20">
        <f t="shared" si="156"/>
        <v>0</v>
      </c>
      <c r="AA1697" s="20">
        <f t="shared" si="158"/>
        <v>1</v>
      </c>
      <c r="AB1697" s="20">
        <f t="shared" ca="1" si="159"/>
        <v>54</v>
      </c>
      <c r="AC1697" s="20">
        <f t="shared" ca="1" si="160"/>
        <v>0</v>
      </c>
      <c r="AD1697" s="20" t="str">
        <f ca="1">IF(AC1697=0,"",IF(OR(ISBLANK(P1697),ISBLANK(Q1697)),"",IF(ISBLANK(VLOOKUP(A1697,Database!A:AA,22,FALSE)),"",VLOOKUP(A1697,Database!A:AA,22,FALSE))))</f>
        <v/>
      </c>
      <c r="AE1697" s="20">
        <f ca="1">IFERROR(
   IF(
     OR(ISBLANK(P1697),ISBLANK(Q1697)),
     "",
     IF(
       AND(AB1697&lt;&gt;"",OR(W1697="Terminé",W1697="En cours")),
       VLOOKUP(AD1697,Setup_ScoreExactBonus!A:D,4,FALSE),
       0
     )),
  0)</f>
        <v>0</v>
      </c>
      <c r="AF1697" s="21">
        <f t="shared" ca="1" si="161"/>
        <v>54</v>
      </c>
      <c r="AG1697" s="21">
        <f ca="1">SUMIFS(AF$2:AF1697,D$2:D1697,D1697)</f>
        <v>1877</v>
      </c>
    </row>
    <row r="1698" spans="1:33" hidden="1" x14ac:dyDescent="0.35">
      <c r="A1698" s="21">
        <f>IF(ISBLANK(B1698),"",COUNTIF(B$2:B1698,B1698))-1</f>
        <v>62</v>
      </c>
      <c r="B1698" s="27">
        <v>23</v>
      </c>
      <c r="C1698" s="10">
        <f>VLOOKUP($A1698+IF($A1698=0,1,0),Database!$A:$Y,7,FALSE)</f>
        <v>46199.875</v>
      </c>
      <c r="D1698" s="21" t="str">
        <f>VLOOKUP(Pronostics!$B1698,Setup_MPP!$A:$G,3,FALSE)</f>
        <v>DJUDJUPRONO</v>
      </c>
      <c r="E1698" s="21" t="str">
        <f>VLOOKUP(Pronostics!$B1698,Setup_MPP!$A:$G,2,FALSE)</f>
        <v>Juliette</v>
      </c>
      <c r="F1698" s="21" t="str">
        <f>VLOOKUP($B1698,Setup_MPP!$A:$E,4,FALSE)</f>
        <v>#F2A2A2</v>
      </c>
      <c r="G1698" s="21" t="str">
        <f>VLOOKUP($B1698,Setup_MPP!$A:$E,5,FALSE)</f>
        <v>#C25D5D</v>
      </c>
      <c r="H1698" s="21" t="str">
        <f>IFERROR(IF(AND(A1698&gt;=1,A1698&lt;=104),VLOOKUP($A1698,Location!$A:$J,6,FALSE),IF(A1698=0,"Avant l'ouverture",IF(OR(A1698=105,A1698=106),"Bonus"))),"")</f>
        <v>Tour 3</v>
      </c>
      <c r="I1698" s="21" t="str">
        <f>IF(LEFT(H1698,4)="Tour",VLOOKUP(A1698,Database!$A:$C,3,FALSE),"")</f>
        <v>I</v>
      </c>
      <c r="J1698" s="21" t="str">
        <f>VLOOKUP($A1698,Location!$A:$J,7,FALSE)</f>
        <v>Sénégal</v>
      </c>
      <c r="K1698" s="21" t="str">
        <f>IFERROR(VLOOKUP(J1698,Setup_Team!$B:$C,2,FALSE), "TDB")</f>
        <v>SEN</v>
      </c>
      <c r="L1698" s="21" t="str">
        <f>VLOOKUP($A1698,Location!$A:$J,8,FALSE)</f>
        <v>Irak</v>
      </c>
      <c r="M1698" s="21" t="str">
        <f>IFERROR(VLOOKUP(L1698,Setup_Team!$B:$C,2,FALSE), "TDB")</f>
        <v>IRQ</v>
      </c>
      <c r="N1698" s="21" t="str">
        <f>VLOOKUP($A1698,Location!$A:$J,9,FALSE)</f>
        <v>Toronto</v>
      </c>
      <c r="O1698" s="21" t="str">
        <f>VLOOKUP($A1698,Location!$A:$J,10,FALSE)</f>
        <v>BMO Field</v>
      </c>
      <c r="P1698" s="27">
        <v>2</v>
      </c>
      <c r="Q1698" s="27">
        <v>0</v>
      </c>
      <c r="R1698" s="27" t="str">
        <f t="shared" si="157"/>
        <v>2-0</v>
      </c>
      <c r="S1698" s="21">
        <v>0</v>
      </c>
      <c r="T1698" s="20">
        <f>VLOOKUP($A1698,Database!$A:$Y,10,FALSE)</f>
        <v>54</v>
      </c>
      <c r="U1698" s="20">
        <f>VLOOKUP($A1698,Database!$A:$Y,11,FALSE)</f>
        <v>115</v>
      </c>
      <c r="V1698" s="20">
        <f>VLOOKUP($A1698,Database!$A:$Y,12,FALSE)</f>
        <v>149</v>
      </c>
      <c r="W1698" s="20" t="str">
        <f>VLOOKUP(A1698,Database!A:M,13,FALSE)</f>
        <v>Terminé</v>
      </c>
      <c r="X1698" s="20">
        <f>VLOOKUP($A1698,Database!$A:$Y,20,FALSE)</f>
        <v>5</v>
      </c>
      <c r="Y1698" s="20">
        <f>VLOOKUP($A1698,Database!$A:$Y,21,FALSE)</f>
        <v>0</v>
      </c>
      <c r="Z1698" s="20">
        <f t="shared" si="156"/>
        <v>0</v>
      </c>
      <c r="AA1698" s="20">
        <f t="shared" si="158"/>
        <v>1</v>
      </c>
      <c r="AB1698" s="20">
        <f t="shared" ca="1" si="159"/>
        <v>54</v>
      </c>
      <c r="AC1698" s="20">
        <f t="shared" ca="1" si="160"/>
        <v>0</v>
      </c>
      <c r="AD1698" s="20" t="str">
        <f ca="1">IF(AC1698=0,"",IF(OR(ISBLANK(P1698),ISBLANK(Q1698)),"",IF(ISBLANK(VLOOKUP(A1698,Database!A:AA,22,FALSE)),"",VLOOKUP(A1698,Database!A:AA,22,FALSE))))</f>
        <v/>
      </c>
      <c r="AE1698" s="20">
        <f ca="1">IFERROR(
   IF(
     OR(ISBLANK(P1698),ISBLANK(Q1698)),
     "",
     IF(
       AND(AB1698&lt;&gt;"",OR(W1698="Terminé",W1698="En cours")),
       VLOOKUP(AD1698,Setup_ScoreExactBonus!A:D,4,FALSE),
       0
     )),
  0)</f>
        <v>0</v>
      </c>
      <c r="AF1698" s="21">
        <f t="shared" ca="1" si="161"/>
        <v>54</v>
      </c>
      <c r="AG1698" s="21">
        <f ca="1">SUMIFS(AF$2:AF1698,D$2:D1698,D1698)</f>
        <v>1792</v>
      </c>
    </row>
    <row r="1699" spans="1:33" hidden="1" x14ac:dyDescent="0.35">
      <c r="A1699" s="21">
        <f>IF(ISBLANK(B1699),"",COUNTIF(B$2:B1699,B1699))-1</f>
        <v>62</v>
      </c>
      <c r="B1699" s="27">
        <v>24</v>
      </c>
      <c r="C1699" s="10">
        <f>VLOOKUP($A1699+IF($A1699=0,1,0),Database!$A:$Y,7,FALSE)</f>
        <v>46199.875</v>
      </c>
      <c r="D1699" s="21" t="str">
        <f>VLOOKUP(Pronostics!$B1699,Setup_MPP!$A:$G,3,FALSE)</f>
        <v>Samyaaaaaaaaaa</v>
      </c>
      <c r="E1699" s="21" t="str">
        <f>VLOOKUP(Pronostics!$B1699,Setup_MPP!$A:$G,2,FALSE)</f>
        <v>Samya ALAOUI</v>
      </c>
      <c r="F1699" s="21" t="str">
        <f>VLOOKUP($B1699,Setup_MPP!$A:$E,4,FALSE)</f>
        <v>#A2F2C7</v>
      </c>
      <c r="G1699" s="21" t="str">
        <f>VLOOKUP($B1699,Setup_MPP!$A:$E,5,FALSE)</f>
        <v>#5DC18C</v>
      </c>
      <c r="H1699" s="21" t="str">
        <f>IFERROR(IF(AND(A1699&gt;=1,A1699&lt;=104),VLOOKUP($A1699,Location!$A:$J,6,FALSE),IF(A1699=0,"Avant l'ouverture",IF(OR(A1699=105,A1699=106),"Bonus"))),"")</f>
        <v>Tour 3</v>
      </c>
      <c r="I1699" s="21" t="str">
        <f>IF(LEFT(H1699,4)="Tour",VLOOKUP(A1699,Database!$A:$C,3,FALSE),"")</f>
        <v>I</v>
      </c>
      <c r="J1699" s="21" t="str">
        <f>VLOOKUP($A1699,Location!$A:$J,7,FALSE)</f>
        <v>Sénégal</v>
      </c>
      <c r="K1699" s="21" t="str">
        <f>IFERROR(VLOOKUP(J1699,Setup_Team!$B:$C,2,FALSE), "TDB")</f>
        <v>SEN</v>
      </c>
      <c r="L1699" s="21" t="str">
        <f>VLOOKUP($A1699,Location!$A:$J,8,FALSE)</f>
        <v>Irak</v>
      </c>
      <c r="M1699" s="21" t="str">
        <f>IFERROR(VLOOKUP(L1699,Setup_Team!$B:$C,2,FALSE), "TDB")</f>
        <v>IRQ</v>
      </c>
      <c r="N1699" s="21" t="str">
        <f>VLOOKUP($A1699,Location!$A:$J,9,FALSE)</f>
        <v>Toronto</v>
      </c>
      <c r="O1699" s="21" t="str">
        <f>VLOOKUP($A1699,Location!$A:$J,10,FALSE)</f>
        <v>BMO Field</v>
      </c>
      <c r="P1699" s="27">
        <v>2</v>
      </c>
      <c r="Q1699" s="27">
        <v>0</v>
      </c>
      <c r="R1699" s="27" t="str">
        <f t="shared" si="157"/>
        <v>2-0</v>
      </c>
      <c r="S1699" s="21">
        <v>0</v>
      </c>
      <c r="T1699" s="20">
        <f>VLOOKUP($A1699,Database!$A:$Y,10,FALSE)</f>
        <v>54</v>
      </c>
      <c r="U1699" s="20">
        <f>VLOOKUP($A1699,Database!$A:$Y,11,FALSE)</f>
        <v>115</v>
      </c>
      <c r="V1699" s="20">
        <f>VLOOKUP($A1699,Database!$A:$Y,12,FALSE)</f>
        <v>149</v>
      </c>
      <c r="W1699" s="20" t="str">
        <f>VLOOKUP(A1699,Database!A:M,13,FALSE)</f>
        <v>Terminé</v>
      </c>
      <c r="X1699" s="20">
        <f>VLOOKUP($A1699,Database!$A:$Y,20,FALSE)</f>
        <v>5</v>
      </c>
      <c r="Y1699" s="20">
        <f>VLOOKUP($A1699,Database!$A:$Y,21,FALSE)</f>
        <v>0</v>
      </c>
      <c r="Z1699" s="20">
        <f t="shared" si="156"/>
        <v>0</v>
      </c>
      <c r="AA1699" s="20">
        <f t="shared" si="158"/>
        <v>1</v>
      </c>
      <c r="AB1699" s="20">
        <f t="shared" ca="1" si="159"/>
        <v>54</v>
      </c>
      <c r="AC1699" s="20">
        <f t="shared" ca="1" si="160"/>
        <v>0</v>
      </c>
      <c r="AD1699" s="20" t="str">
        <f ca="1">IF(AC1699=0,"",IF(OR(ISBLANK(P1699),ISBLANK(Q1699)),"",IF(ISBLANK(VLOOKUP(A1699,Database!A:AA,22,FALSE)),"",VLOOKUP(A1699,Database!A:AA,22,FALSE))))</f>
        <v/>
      </c>
      <c r="AE1699" s="20">
        <f ca="1">IFERROR(
   IF(
     OR(ISBLANK(P1699),ISBLANK(Q1699)),
     "",
     IF(
       AND(AB1699&lt;&gt;"",OR(W1699="Terminé",W1699="En cours")),
       VLOOKUP(AD1699,Setup_ScoreExactBonus!A:D,4,FALSE),
       0
     )),
  0)</f>
        <v>0</v>
      </c>
      <c r="AF1699" s="21">
        <f t="shared" ca="1" si="161"/>
        <v>54</v>
      </c>
      <c r="AG1699" s="21">
        <f ca="1">SUMIFS(AF$2:AF1699,D$2:D1699,D1699)</f>
        <v>2563</v>
      </c>
    </row>
    <row r="1700" spans="1:33" hidden="1" x14ac:dyDescent="0.35">
      <c r="A1700" s="21">
        <f>IF(ISBLANK(B1700),"",COUNTIF(B$2:B1700,B1700))-1</f>
        <v>62</v>
      </c>
      <c r="B1700" s="27">
        <v>25</v>
      </c>
      <c r="C1700" s="10">
        <f>VLOOKUP($A1700+IF($A1700=0,1,0),Database!$A:$Y,7,FALSE)</f>
        <v>46199.875</v>
      </c>
      <c r="D1700" s="21" t="str">
        <f>VLOOKUP(Pronostics!$B1700,Setup_MPP!$A:$G,3,FALSE)</f>
        <v>leaw0808</v>
      </c>
      <c r="E1700" s="21" t="str">
        <f>VLOOKUP(Pronostics!$B1700,Setup_MPP!$A:$G,2,FALSE)</f>
        <v>Léa WALOCQ</v>
      </c>
      <c r="F1700" s="21" t="str">
        <f>VLOOKUP($B1700,Setup_MPP!$A:$E,4,FALSE)</f>
        <v>#D1B9EB</v>
      </c>
      <c r="G1700" s="21" t="str">
        <f>VLOOKUP($B1700,Setup_MPP!$A:$E,5,FALSE)</f>
        <v>#B58BC7</v>
      </c>
      <c r="H1700" s="21" t="str">
        <f>IFERROR(IF(AND(A1700&gt;=1,A1700&lt;=104),VLOOKUP($A1700,Location!$A:$J,6,FALSE),IF(A1700=0,"Avant l'ouverture",IF(OR(A1700=105,A1700=106),"Bonus"))),"")</f>
        <v>Tour 3</v>
      </c>
      <c r="I1700" s="21" t="str">
        <f>IF(LEFT(H1700,4)="Tour",VLOOKUP(A1700,Database!$A:$C,3,FALSE),"")</f>
        <v>I</v>
      </c>
      <c r="J1700" s="21" t="str">
        <f>VLOOKUP($A1700,Location!$A:$J,7,FALSE)</f>
        <v>Sénégal</v>
      </c>
      <c r="K1700" s="21" t="str">
        <f>IFERROR(VLOOKUP(J1700,Setup_Team!$B:$C,2,FALSE), "TDB")</f>
        <v>SEN</v>
      </c>
      <c r="L1700" s="21" t="str">
        <f>VLOOKUP($A1700,Location!$A:$J,8,FALSE)</f>
        <v>Irak</v>
      </c>
      <c r="M1700" s="21" t="str">
        <f>IFERROR(VLOOKUP(L1700,Setup_Team!$B:$C,2,FALSE), "TDB")</f>
        <v>IRQ</v>
      </c>
      <c r="N1700" s="21" t="str">
        <f>VLOOKUP($A1700,Location!$A:$J,9,FALSE)</f>
        <v>Toronto</v>
      </c>
      <c r="O1700" s="21" t="str">
        <f>VLOOKUP($A1700,Location!$A:$J,10,FALSE)</f>
        <v>BMO Field</v>
      </c>
      <c r="P1700" s="27">
        <v>2</v>
      </c>
      <c r="Q1700" s="27">
        <v>0</v>
      </c>
      <c r="R1700" s="27" t="str">
        <f t="shared" si="157"/>
        <v>2-0</v>
      </c>
      <c r="S1700" s="21">
        <v>0</v>
      </c>
      <c r="T1700" s="20">
        <f>VLOOKUP($A1700,Database!$A:$Y,10,FALSE)</f>
        <v>54</v>
      </c>
      <c r="U1700" s="20">
        <f>VLOOKUP($A1700,Database!$A:$Y,11,FALSE)</f>
        <v>115</v>
      </c>
      <c r="V1700" s="20">
        <f>VLOOKUP($A1700,Database!$A:$Y,12,FALSE)</f>
        <v>149</v>
      </c>
      <c r="W1700" s="20" t="str">
        <f>VLOOKUP(A1700,Database!A:M,13,FALSE)</f>
        <v>Terminé</v>
      </c>
      <c r="X1700" s="20">
        <f>VLOOKUP($A1700,Database!$A:$Y,20,FALSE)</f>
        <v>5</v>
      </c>
      <c r="Y1700" s="20">
        <f>VLOOKUP($A1700,Database!$A:$Y,21,FALSE)</f>
        <v>0</v>
      </c>
      <c r="Z1700" s="20">
        <f t="shared" si="156"/>
        <v>0</v>
      </c>
      <c r="AA1700" s="20">
        <f t="shared" si="158"/>
        <v>1</v>
      </c>
      <c r="AB1700" s="20">
        <f t="shared" ca="1" si="159"/>
        <v>54</v>
      </c>
      <c r="AC1700" s="20">
        <f t="shared" ca="1" si="160"/>
        <v>0</v>
      </c>
      <c r="AD1700" s="20" t="str">
        <f ca="1">IF(AC1700=0,"",IF(OR(ISBLANK(P1700),ISBLANK(Q1700)),"",IF(ISBLANK(VLOOKUP(A1700,Database!A:AA,22,FALSE)),"",VLOOKUP(A1700,Database!A:AA,22,FALSE))))</f>
        <v/>
      </c>
      <c r="AE1700" s="20">
        <f ca="1">IFERROR(
   IF(
     OR(ISBLANK(P1700),ISBLANK(Q1700)),
     "",
     IF(
       AND(AB1700&lt;&gt;"",OR(W1700="Terminé",W1700="En cours")),
       VLOOKUP(AD1700,Setup_ScoreExactBonus!A:D,4,FALSE),
       0
     )),
  0)</f>
        <v>0</v>
      </c>
      <c r="AF1700" s="21">
        <f t="shared" ca="1" si="161"/>
        <v>54</v>
      </c>
      <c r="AG1700" s="21">
        <f ca="1">SUMIFS(AF$2:AF1700,D$2:D1700,D1700)</f>
        <v>2279</v>
      </c>
    </row>
    <row r="1701" spans="1:33" hidden="1" x14ac:dyDescent="0.35">
      <c r="A1701" s="21">
        <f>IF(ISBLANK(B1701),"",COUNTIF(B$2:B1701,B1701))-1</f>
        <v>62</v>
      </c>
      <c r="B1701" s="27">
        <v>26</v>
      </c>
      <c r="C1701" s="10">
        <v>46184.875</v>
      </c>
      <c r="D1701" s="21" t="str">
        <f>VLOOKUP(Pronostics!$B1701,Setup_MPP!$A:$G,3,FALSE)</f>
        <v>Mohamad#5GGG1</v>
      </c>
      <c r="E1701" s="21" t="str">
        <f>VLOOKUP(Pronostics!$B1701,Setup_MPP!$A:$G,2,FALSE)</f>
        <v>Mohamad EL KAWAS</v>
      </c>
      <c r="F1701" s="21" t="str">
        <f>VLOOKUP($B1701,Setup_MPP!$A:$E,4,FALSE)</f>
        <v>#EB8787</v>
      </c>
      <c r="G1701" s="21" t="str">
        <f>VLOOKUP($B1701,Setup_MPP!$A:$E,5,FALSE)</f>
        <v>#368E2C</v>
      </c>
      <c r="H1701" s="21" t="str">
        <f>IFERROR(IF(AND(A1701&gt;=1,A1701&lt;=104),VLOOKUP($A1701,Location!$A:$J,6,FALSE),IF(A1701=0,"Avant l'ouverture",IF(OR(A1701=105,A1701=106),"Bonus"))),"")</f>
        <v>Tour 3</v>
      </c>
      <c r="I1701" s="21" t="str">
        <f>IF(LEFT(H1701,4)="Tour",VLOOKUP(A1701,Database!$A:$C,3,FALSE),"")</f>
        <v>I</v>
      </c>
      <c r="J1701" s="21" t="str">
        <f>VLOOKUP($A1701,Location!$A:$J,7,FALSE)</f>
        <v>Sénégal</v>
      </c>
      <c r="K1701" s="21" t="str">
        <f>IFERROR(VLOOKUP(J1701,Setup_Team!$B:$C,2,FALSE), "TDB")</f>
        <v>SEN</v>
      </c>
      <c r="L1701" s="21" t="str">
        <f>VLOOKUP($A1701,Location!$A:$J,8,FALSE)</f>
        <v>Irak</v>
      </c>
      <c r="M1701" s="21" t="str">
        <f>IFERROR(VLOOKUP(L1701,Setup_Team!$B:$C,2,FALSE), "TDB")</f>
        <v>IRQ</v>
      </c>
      <c r="P1701" s="21">
        <v>2</v>
      </c>
      <c r="Q1701" s="21">
        <v>0</v>
      </c>
      <c r="R1701" s="27" t="str">
        <f t="shared" si="157"/>
        <v>2-0</v>
      </c>
      <c r="S1701" s="21">
        <v>0</v>
      </c>
      <c r="T1701" s="20">
        <f>VLOOKUP($A1701,Database!$A:$Y,10,FALSE)</f>
        <v>54</v>
      </c>
      <c r="U1701" s="20">
        <f>VLOOKUP($A1701,Database!$A:$Y,11,FALSE)</f>
        <v>115</v>
      </c>
      <c r="V1701" s="20">
        <f>VLOOKUP($A1701,Database!$A:$Y,12,FALSE)</f>
        <v>149</v>
      </c>
      <c r="W1701" s="20" t="str">
        <f>VLOOKUP(A1701,Database!A:M,13,FALSE)</f>
        <v>Terminé</v>
      </c>
      <c r="X1701" s="20">
        <f>VLOOKUP($A1701,Database!$A:$Y,20,FALSE)</f>
        <v>5</v>
      </c>
      <c r="Y1701" s="20">
        <f>VLOOKUP($A1701,Database!$A:$Y,21,FALSE)</f>
        <v>0</v>
      </c>
      <c r="Z1701" s="20">
        <f t="shared" si="156"/>
        <v>0</v>
      </c>
      <c r="AA1701" s="20">
        <f t="shared" si="158"/>
        <v>1</v>
      </c>
      <c r="AB1701" s="20">
        <f t="shared" ca="1" si="159"/>
        <v>54</v>
      </c>
      <c r="AC1701" s="20">
        <f t="shared" ca="1" si="160"/>
        <v>0</v>
      </c>
      <c r="AD1701" s="20" t="str">
        <f ca="1">IF(AC1701=0,"",IF(OR(ISBLANK(P1701),ISBLANK(Q1701)),"",IF(ISBLANK(VLOOKUP(A1701,Database!A:AA,22,FALSE)),"",VLOOKUP(A1701,Database!A:AA,22,FALSE))))</f>
        <v/>
      </c>
      <c r="AE1701" s="20">
        <f ca="1">IFERROR(
   IF(
     OR(ISBLANK(P1701),ISBLANK(Q1701)),
     "",
     IF(
       AND(AB1701&lt;&gt;"",OR(W1701="Terminé",W1701="En cours")),
       VLOOKUP(AD1701,Setup_ScoreExactBonus!A:D,4,FALSE),
       0
     )),
  0)</f>
        <v>0</v>
      </c>
      <c r="AF1701" s="21">
        <f t="shared" ca="1" si="161"/>
        <v>54</v>
      </c>
      <c r="AG1701" s="21">
        <f ca="1">SUMIFS(AF$2:AF1701,D$2:D1701,D1701)</f>
        <v>1730</v>
      </c>
    </row>
    <row r="1702" spans="1:33" hidden="1" x14ac:dyDescent="0.35">
      <c r="A1702" s="21">
        <f>IF(ISBLANK(B1702),"",COUNTIF(B$2:B1702,B1702))-1</f>
        <v>62</v>
      </c>
      <c r="B1702" s="27">
        <v>27</v>
      </c>
      <c r="C1702" s="10">
        <f>VLOOKUP($A1702+IF($A1702=0,1,0),Database!$A:$Y,7,FALSE)</f>
        <v>46199.875</v>
      </c>
      <c r="D1702" s="21" t="str">
        <f>VLOOKUP(Pronostics!$B1702,Setup_MPP!$A:$G,3,FALSE)</f>
        <v>maryemkappa</v>
      </c>
      <c r="E1702" s="21" t="str">
        <f>VLOOKUP(Pronostics!$B1702,Setup_MPP!$A:$G,2,FALSE)</f>
        <v>Maryem GUIZANI</v>
      </c>
      <c r="F1702" s="21" t="str">
        <f>VLOOKUP($B1702,Setup_MPP!$A:$E,4,FALSE)</f>
        <v>#BCA2F4</v>
      </c>
      <c r="G1702" s="21" t="str">
        <f>VLOOKUP($B1702,Setup_MPP!$A:$E,5,FALSE)</f>
        <v>#6D3DD5</v>
      </c>
      <c r="H1702" s="21" t="str">
        <f>IFERROR(IF(AND(A1702&gt;=1,A1702&lt;=104),VLOOKUP($A1702,Location!$A:$J,6,FALSE),IF(A1702=0,"Avant l'ouverture",IF(OR(A1702=105,A1702=106),"Bonus"))),"")</f>
        <v>Tour 3</v>
      </c>
      <c r="I1702" s="21" t="str">
        <f>IF(LEFT(H1702,4)="Tour",VLOOKUP(A1702,Database!$A:$C,3,FALSE),"")</f>
        <v>I</v>
      </c>
      <c r="J1702" s="21" t="str">
        <f>VLOOKUP($A1702,Location!$A:$J,7,FALSE)</f>
        <v>Sénégal</v>
      </c>
      <c r="K1702" s="21" t="str">
        <f>IFERROR(VLOOKUP(J1702,Setup_Team!$B:$C,2,FALSE), "TDB")</f>
        <v>SEN</v>
      </c>
      <c r="L1702" s="21" t="str">
        <f>VLOOKUP($A1702,Location!$A:$J,8,FALSE)</f>
        <v>Irak</v>
      </c>
      <c r="M1702" s="21" t="str">
        <f>IFERROR(VLOOKUP(L1702,Setup_Team!$B:$C,2,FALSE), "TDB")</f>
        <v>IRQ</v>
      </c>
      <c r="P1702" s="21">
        <v>3</v>
      </c>
      <c r="Q1702" s="21">
        <v>0</v>
      </c>
      <c r="R1702" s="27" t="str">
        <f t="shared" si="157"/>
        <v>3-0</v>
      </c>
      <c r="S1702" s="21">
        <v>0</v>
      </c>
      <c r="T1702" s="20">
        <f>VLOOKUP($A1702,Database!$A:$Y,10,FALSE)</f>
        <v>54</v>
      </c>
      <c r="U1702" s="20">
        <f>VLOOKUP($A1702,Database!$A:$Y,11,FALSE)</f>
        <v>115</v>
      </c>
      <c r="V1702" s="20">
        <f>VLOOKUP($A1702,Database!$A:$Y,12,FALSE)</f>
        <v>149</v>
      </c>
      <c r="W1702" s="20" t="str">
        <f>VLOOKUP(A1702,Database!A:M,13,FALSE)</f>
        <v>Terminé</v>
      </c>
      <c r="X1702" s="20">
        <f>VLOOKUP($A1702,Database!$A:$Y,20,FALSE)</f>
        <v>5</v>
      </c>
      <c r="Y1702" s="20">
        <f>VLOOKUP($A1702,Database!$A:$Y,21,FALSE)</f>
        <v>0</v>
      </c>
      <c r="Z1702" s="20">
        <f t="shared" si="156"/>
        <v>0</v>
      </c>
      <c r="AA1702" s="20">
        <f t="shared" si="158"/>
        <v>1</v>
      </c>
      <c r="AB1702" s="20">
        <f t="shared" ca="1" si="159"/>
        <v>54</v>
      </c>
      <c r="AC1702" s="20">
        <f t="shared" ca="1" si="160"/>
        <v>0</v>
      </c>
      <c r="AD1702" s="20" t="str">
        <f ca="1">IF(AC1702=0,"",IF(OR(ISBLANK(P1702),ISBLANK(Q1702)),"",IF(ISBLANK(VLOOKUP(A1702,Database!A:AA,22,FALSE)),"",VLOOKUP(A1702,Database!A:AA,22,FALSE))))</f>
        <v/>
      </c>
      <c r="AE1702" s="20">
        <f ca="1">IFERROR(
   IF(
     OR(ISBLANK(P1702),ISBLANK(Q1702)),
     "",
     IF(
       AND(AB1702&lt;&gt;"",OR(W1702="Terminé",W1702="En cours")),
       VLOOKUP(AD1702,Setup_ScoreExactBonus!A:D,4,FALSE),
       0
     )),
  0)</f>
        <v>0</v>
      </c>
      <c r="AF1702" s="21">
        <f t="shared" ca="1" si="161"/>
        <v>54</v>
      </c>
      <c r="AG1702" s="21">
        <f ca="1">SUMIFS(AF$2:AF1702,D$2:D1702,D1702)</f>
        <v>1525</v>
      </c>
    </row>
    <row r="1703" spans="1:33" hidden="1" x14ac:dyDescent="0.35">
      <c r="A1703" s="21">
        <f>IF(ISBLANK(B1703),"",COUNTIF(B$2:B1703,B1703))-1</f>
        <v>63</v>
      </c>
      <c r="B1703" s="27">
        <v>1</v>
      </c>
      <c r="C1703" s="10">
        <f>VLOOKUP($A1703+IF($A1703=0,1,0),Database!$A:$Y,7,FALSE)</f>
        <v>46200.083333333336</v>
      </c>
      <c r="D1703" s="21" t="str">
        <f>VLOOKUP(Pronostics!$B1703,Setup_MPP!$A:$G,3,FALSE)</f>
        <v>_Nicolas_LM_</v>
      </c>
      <c r="E1703" s="21" t="str">
        <f>VLOOKUP(Pronostics!$B1703,Setup_MPP!$A:$G,2,FALSE)</f>
        <v>Nicolas LE MOUEL</v>
      </c>
      <c r="F1703" s="21" t="str">
        <f>VLOOKUP($B1703,Setup_MPP!$A:$E,4,FALSE)</f>
        <v>#F7C79D</v>
      </c>
      <c r="G1703" s="21" t="str">
        <f>VLOOKUP($B1703,Setup_MPP!$A:$E,5,FALSE)</f>
        <v>#FFBE85</v>
      </c>
      <c r="H1703" s="21" t="str">
        <f>IFERROR(IF(AND(A1703&gt;=1,A1703&lt;=104),VLOOKUP($A1703,Location!$A:$J,6,FALSE),IF(A1703=0,"Avant l'ouverture",IF(OR(A1703=105,A1703=106),"Bonus"))),"")</f>
        <v>Tour 3</v>
      </c>
      <c r="I1703" s="21" t="str">
        <f>IF(LEFT(H1703,4)="Tour",VLOOKUP(A1703,Database!$A:$C,3,FALSE),"")</f>
        <v>H</v>
      </c>
      <c r="J1703" s="21" t="str">
        <f>VLOOKUP($A1703,Location!$A:$J,7,FALSE)</f>
        <v>Cap-Vert</v>
      </c>
      <c r="K1703" s="21" t="str">
        <f>IFERROR(VLOOKUP(J1703,Setup_Team!$B:$C,2,FALSE), "TDB")</f>
        <v>CPV</v>
      </c>
      <c r="L1703" s="21" t="str">
        <f>VLOOKUP($A1703,Location!$A:$J,8,FALSE)</f>
        <v>Arabie Saoudite</v>
      </c>
      <c r="M1703" s="21" t="str">
        <f>IFERROR(VLOOKUP(L1703,Setup_Team!$B:$C,2,FALSE), "TDB")</f>
        <v>SAU</v>
      </c>
      <c r="N1703" s="21" t="str">
        <f>VLOOKUP($A1703,Location!$A:$J,9,FALSE)</f>
        <v>Houston, Texas</v>
      </c>
      <c r="O1703" s="21" t="str">
        <f>VLOOKUP($A1703,Location!$A:$J,10,FALSE)</f>
        <v>NRG Stadium</v>
      </c>
      <c r="P1703" s="27">
        <v>0</v>
      </c>
      <c r="Q1703" s="27">
        <v>0</v>
      </c>
      <c r="R1703" s="27" t="str">
        <f t="shared" si="157"/>
        <v>0-0</v>
      </c>
      <c r="S1703" s="21">
        <v>0</v>
      </c>
      <c r="T1703" s="20">
        <f>VLOOKUP($A1703,Database!$A:$Y,10,FALSE)</f>
        <v>99</v>
      </c>
      <c r="U1703" s="20">
        <f>VLOOKUP($A1703,Database!$A:$Y,11,FALSE)</f>
        <v>123</v>
      </c>
      <c r="V1703" s="20">
        <f>VLOOKUP($A1703,Database!$A:$Y,12,FALSE)</f>
        <v>94</v>
      </c>
      <c r="W1703" s="20" t="str">
        <f>VLOOKUP(A1703,Database!A:M,13,FALSE)</f>
        <v>Terminé</v>
      </c>
      <c r="X1703" s="20">
        <f>VLOOKUP($A1703,Database!$A:$Y,20,FALSE)</f>
        <v>0</v>
      </c>
      <c r="Y1703" s="20">
        <f>VLOOKUP($A1703,Database!$A:$Y,21,FALSE)</f>
        <v>0</v>
      </c>
      <c r="Z1703" s="20">
        <f t="shared" si="156"/>
        <v>0</v>
      </c>
      <c r="AA1703" s="20">
        <f t="shared" si="158"/>
        <v>1</v>
      </c>
      <c r="AB1703" s="20">
        <f t="shared" ca="1" si="159"/>
        <v>123</v>
      </c>
      <c r="AC1703" s="20">
        <f t="shared" ca="1" si="160"/>
        <v>1</v>
      </c>
      <c r="AD1703" s="20" t="str">
        <f ca="1">IF(AC1703=0,"",IF(OR(ISBLANK(P1703),ISBLANK(Q1703)),"",IF(ISBLANK(VLOOKUP(A1703,Database!A:AA,22,FALSE)),"",VLOOKUP(A1703,Database!A:AA,22,FALSE))))</f>
        <v>Rare</v>
      </c>
      <c r="AE1703" s="20">
        <f ca="1">IFERROR(
   IF(
     OR(ISBLANK(P1703),ISBLANK(Q1703)),
     "",
     IF(
       AND(AB1703&lt;&gt;"",OR(W1703="Terminé",W1703="En cours")),
       VLOOKUP(AD1703,Setup_ScoreExactBonus!A:D,4,FALSE),
       0
     )),
  0)</f>
        <v>30</v>
      </c>
      <c r="AF1703" s="21">
        <f t="shared" ca="1" si="161"/>
        <v>153</v>
      </c>
      <c r="AG1703" s="21">
        <f ca="1">SUMIFS(AF$2:AF1703,D$2:D1703,D1703)</f>
        <v>2489</v>
      </c>
    </row>
    <row r="1704" spans="1:33" hidden="1" x14ac:dyDescent="0.35">
      <c r="A1704" s="21">
        <f>IF(ISBLANK(B1704),"",COUNTIF(B$2:B1704,B1704))-1</f>
        <v>63</v>
      </c>
      <c r="B1704" s="27">
        <v>2</v>
      </c>
      <c r="C1704" s="10">
        <f>VLOOKUP($A1704+IF($A1704=0,1,0),Database!$A:$Y,7,FALSE)</f>
        <v>46200.083333333336</v>
      </c>
      <c r="D1704" s="21" t="str">
        <f>VLOOKUP(Pronostics!$B1704,Setup_MPP!$A:$G,3,FALSE)</f>
        <v>leaelaz</v>
      </c>
      <c r="E1704" s="21" t="str">
        <f>VLOOKUP(Pronostics!$B1704,Setup_MPP!$A:$G,2,FALSE)</f>
        <v>Léa EL ASERY</v>
      </c>
      <c r="F1704" s="21" t="str">
        <f>VLOOKUP($B1704,Setup_MPP!$A:$E,4,FALSE)</f>
        <v>#FFBEBE</v>
      </c>
      <c r="G1704" s="21" t="str">
        <f>VLOOKUP($B1704,Setup_MPP!$A:$E,5,FALSE)</f>
        <v>#DF6868</v>
      </c>
      <c r="H1704" s="21" t="str">
        <f>IFERROR(IF(AND(A1704&gt;=1,A1704&lt;=104),VLOOKUP($A1704,Location!$A:$J,6,FALSE),IF(A1704=0,"Avant l'ouverture",IF(OR(A1704=105,A1704=106),"Bonus"))),"")</f>
        <v>Tour 3</v>
      </c>
      <c r="I1704" s="21" t="str">
        <f>IF(LEFT(H1704,4)="Tour",VLOOKUP(A1704,Database!$A:$C,3,FALSE),"")</f>
        <v>H</v>
      </c>
      <c r="J1704" s="21" t="str">
        <f>VLOOKUP($A1704,Location!$A:$J,7,FALSE)</f>
        <v>Cap-Vert</v>
      </c>
      <c r="K1704" s="21" t="str">
        <f>IFERROR(VLOOKUP(J1704,Setup_Team!$B:$C,2,FALSE), "TDB")</f>
        <v>CPV</v>
      </c>
      <c r="L1704" s="21" t="str">
        <f>VLOOKUP($A1704,Location!$A:$J,8,FALSE)</f>
        <v>Arabie Saoudite</v>
      </c>
      <c r="M1704" s="21" t="str">
        <f>IFERROR(VLOOKUP(L1704,Setup_Team!$B:$C,2,FALSE), "TDB")</f>
        <v>SAU</v>
      </c>
      <c r="N1704" s="21" t="str">
        <f>VLOOKUP($A1704,Location!$A:$J,9,FALSE)</f>
        <v>Houston, Texas</v>
      </c>
      <c r="O1704" s="21" t="str">
        <f>VLOOKUP($A1704,Location!$A:$J,10,FALSE)</f>
        <v>NRG Stadium</v>
      </c>
      <c r="P1704" s="27">
        <v>2</v>
      </c>
      <c r="Q1704" s="27">
        <v>1</v>
      </c>
      <c r="R1704" s="27" t="str">
        <f t="shared" si="157"/>
        <v>2-1</v>
      </c>
      <c r="S1704" s="21">
        <v>0</v>
      </c>
      <c r="T1704" s="20">
        <f>VLOOKUP($A1704,Database!$A:$Y,10,FALSE)</f>
        <v>99</v>
      </c>
      <c r="U1704" s="20">
        <f>VLOOKUP($A1704,Database!$A:$Y,11,FALSE)</f>
        <v>123</v>
      </c>
      <c r="V1704" s="20">
        <f>VLOOKUP($A1704,Database!$A:$Y,12,FALSE)</f>
        <v>94</v>
      </c>
      <c r="W1704" s="20" t="str">
        <f>VLOOKUP(A1704,Database!A:M,13,FALSE)</f>
        <v>Terminé</v>
      </c>
      <c r="X1704" s="20">
        <f>VLOOKUP($A1704,Database!$A:$Y,20,FALSE)</f>
        <v>0</v>
      </c>
      <c r="Y1704" s="20">
        <f>VLOOKUP($A1704,Database!$A:$Y,21,FALSE)</f>
        <v>0</v>
      </c>
      <c r="Z1704" s="20">
        <f t="shared" si="156"/>
        <v>0</v>
      </c>
      <c r="AA1704" s="20">
        <f t="shared" si="158"/>
        <v>0</v>
      </c>
      <c r="AB1704" s="20">
        <f t="shared" ca="1" si="159"/>
        <v>0</v>
      </c>
      <c r="AC1704" s="20">
        <f t="shared" ca="1" si="160"/>
        <v>0</v>
      </c>
      <c r="AD1704" s="20" t="str">
        <f ca="1">IF(AC1704=0,"",IF(OR(ISBLANK(P1704),ISBLANK(Q1704)),"",IF(ISBLANK(VLOOKUP(A1704,Database!A:AA,22,FALSE)),"",VLOOKUP(A1704,Database!A:AA,22,FALSE))))</f>
        <v/>
      </c>
      <c r="AE1704" s="20">
        <f ca="1">IFERROR(
   IF(
     OR(ISBLANK(P1704),ISBLANK(Q1704)),
     "",
     IF(
       AND(AB1704&lt;&gt;"",OR(W1704="Terminé",W1704="En cours")),
       VLOOKUP(AD1704,Setup_ScoreExactBonus!A:D,4,FALSE),
       0
     )),
  0)</f>
        <v>0</v>
      </c>
      <c r="AF1704" s="21">
        <f t="shared" ca="1" si="161"/>
        <v>0</v>
      </c>
      <c r="AG1704" s="21">
        <f ca="1">SUMIFS(AF$2:AF1704,D$2:D1704,D1704)</f>
        <v>2536</v>
      </c>
    </row>
    <row r="1705" spans="1:33" hidden="1" x14ac:dyDescent="0.35">
      <c r="A1705" s="21">
        <f>IF(ISBLANK(B1705),"",COUNTIF(B$2:B1705,B1705))-1</f>
        <v>63</v>
      </c>
      <c r="B1705" s="27">
        <v>3</v>
      </c>
      <c r="C1705" s="10">
        <f>VLOOKUP($A1705+IF($A1705=0,1,0),Database!$A:$Y,7,FALSE)</f>
        <v>46200.083333333336</v>
      </c>
      <c r="D1705" s="21" t="str">
        <f>VLOOKUP(Pronostics!$B1705,Setup_MPP!$A:$G,3,FALSE)</f>
        <v>PasMetalleux</v>
      </c>
      <c r="E1705" s="21" t="str">
        <f>VLOOKUP(Pronostics!$B1705,Setup_MPP!$A:$G,2,FALSE)</f>
        <v>Elwenn JOUBREL</v>
      </c>
      <c r="F1705" s="21" t="str">
        <f>VLOOKUP($B1705,Setup_MPP!$A:$E,4,FALSE)</f>
        <v>#F5C7FC</v>
      </c>
      <c r="G1705" s="21" t="str">
        <f>VLOOKUP($B1705,Setup_MPP!$A:$E,5,FALSE)</f>
        <v>#C489CF</v>
      </c>
      <c r="H1705" s="21" t="str">
        <f>IFERROR(IF(AND(A1705&gt;=1,A1705&lt;=104),VLOOKUP($A1705,Location!$A:$J,6,FALSE),IF(A1705=0,"Avant l'ouverture",IF(OR(A1705=105,A1705=106),"Bonus"))),"")</f>
        <v>Tour 3</v>
      </c>
      <c r="I1705" s="21" t="str">
        <f>IF(LEFT(H1705,4)="Tour",VLOOKUP(A1705,Database!$A:$C,3,FALSE),"")</f>
        <v>H</v>
      </c>
      <c r="J1705" s="21" t="str">
        <f>VLOOKUP($A1705,Location!$A:$J,7,FALSE)</f>
        <v>Cap-Vert</v>
      </c>
      <c r="K1705" s="21" t="str">
        <f>IFERROR(VLOOKUP(J1705,Setup_Team!$B:$C,2,FALSE), "TDB")</f>
        <v>CPV</v>
      </c>
      <c r="L1705" s="21" t="str">
        <f>VLOOKUP($A1705,Location!$A:$J,8,FALSE)</f>
        <v>Arabie Saoudite</v>
      </c>
      <c r="M1705" s="21" t="str">
        <f>IFERROR(VLOOKUP(L1705,Setup_Team!$B:$C,2,FALSE), "TDB")</f>
        <v>SAU</v>
      </c>
      <c r="N1705" s="21" t="str">
        <f>VLOOKUP($A1705,Location!$A:$J,9,FALSE)</f>
        <v>Houston, Texas</v>
      </c>
      <c r="O1705" s="21" t="str">
        <f>VLOOKUP($A1705,Location!$A:$J,10,FALSE)</f>
        <v>NRG Stadium</v>
      </c>
      <c r="P1705" s="27">
        <v>2</v>
      </c>
      <c r="Q1705" s="27">
        <v>0</v>
      </c>
      <c r="R1705" s="27" t="str">
        <f t="shared" si="157"/>
        <v>2-0</v>
      </c>
      <c r="S1705" s="21">
        <v>0</v>
      </c>
      <c r="T1705" s="20">
        <f>VLOOKUP($A1705,Database!$A:$Y,10,FALSE)</f>
        <v>99</v>
      </c>
      <c r="U1705" s="20">
        <f>VLOOKUP($A1705,Database!$A:$Y,11,FALSE)</f>
        <v>123</v>
      </c>
      <c r="V1705" s="20">
        <f>VLOOKUP($A1705,Database!$A:$Y,12,FALSE)</f>
        <v>94</v>
      </c>
      <c r="W1705" s="20" t="str">
        <f>VLOOKUP(A1705,Database!A:M,13,FALSE)</f>
        <v>Terminé</v>
      </c>
      <c r="X1705" s="20">
        <f>VLOOKUP($A1705,Database!$A:$Y,20,FALSE)</f>
        <v>0</v>
      </c>
      <c r="Y1705" s="20">
        <f>VLOOKUP($A1705,Database!$A:$Y,21,FALSE)</f>
        <v>0</v>
      </c>
      <c r="Z1705" s="20">
        <f t="shared" si="156"/>
        <v>0</v>
      </c>
      <c r="AA1705" s="20">
        <f t="shared" si="158"/>
        <v>0</v>
      </c>
      <c r="AB1705" s="20">
        <f t="shared" ca="1" si="159"/>
        <v>0</v>
      </c>
      <c r="AC1705" s="20">
        <f t="shared" ca="1" si="160"/>
        <v>0</v>
      </c>
      <c r="AD1705" s="20" t="str">
        <f ca="1">IF(AC1705=0,"",IF(OR(ISBLANK(P1705),ISBLANK(Q1705)),"",IF(ISBLANK(VLOOKUP(A1705,Database!A:AA,22,FALSE)),"",VLOOKUP(A1705,Database!A:AA,22,FALSE))))</f>
        <v/>
      </c>
      <c r="AE1705" s="20">
        <f ca="1">IFERROR(
   IF(
     OR(ISBLANK(P1705),ISBLANK(Q1705)),
     "",
     IF(
       AND(AB1705&lt;&gt;"",OR(W1705="Terminé",W1705="En cours")),
       VLOOKUP(AD1705,Setup_ScoreExactBonus!A:D,4,FALSE),
       0
     )),
  0)</f>
        <v>0</v>
      </c>
      <c r="AF1705" s="21">
        <f t="shared" ca="1" si="161"/>
        <v>0</v>
      </c>
      <c r="AG1705" s="21">
        <f ca="1">SUMIFS(AF$2:AF1705,D$2:D1705,D1705)</f>
        <v>2536</v>
      </c>
    </row>
    <row r="1706" spans="1:33" hidden="1" x14ac:dyDescent="0.35">
      <c r="A1706" s="21">
        <f>IF(ISBLANK(B1706),"",COUNTIF(B$2:B1706,B1706))-1</f>
        <v>63</v>
      </c>
      <c r="B1706" s="27">
        <v>4</v>
      </c>
      <c r="C1706" s="10">
        <f>VLOOKUP($A1706+IF($A1706=0,1,0),Database!$A:$Y,7,FALSE)</f>
        <v>46200.083333333336</v>
      </c>
      <c r="D1706" s="21" t="str">
        <f>VLOOKUP(Pronostics!$B1706,Setup_MPP!$A:$G,3,FALSE)</f>
        <v>Popo444</v>
      </c>
      <c r="E1706" s="21" t="str">
        <f>VLOOKUP(Pronostics!$B1706,Setup_MPP!$A:$G,2,FALSE)</f>
        <v>Pauline OLIVIER</v>
      </c>
      <c r="F1706" s="21" t="str">
        <f>VLOOKUP($B1706,Setup_MPP!$A:$E,4,FALSE)</f>
        <v>#A5EA7F</v>
      </c>
      <c r="G1706" s="21" t="str">
        <f>VLOOKUP($B1706,Setup_MPP!$A:$E,5,FALSE)</f>
        <v>#80C65A</v>
      </c>
      <c r="H1706" s="21" t="str">
        <f>IFERROR(IF(AND(A1706&gt;=1,A1706&lt;=104),VLOOKUP($A1706,Location!$A:$J,6,FALSE),IF(A1706=0,"Avant l'ouverture",IF(OR(A1706=105,A1706=106),"Bonus"))),"")</f>
        <v>Tour 3</v>
      </c>
      <c r="I1706" s="21" t="str">
        <f>IF(LEFT(H1706,4)="Tour",VLOOKUP(A1706,Database!$A:$C,3,FALSE),"")</f>
        <v>H</v>
      </c>
      <c r="J1706" s="21" t="str">
        <f>VLOOKUP($A1706,Location!$A:$J,7,FALSE)</f>
        <v>Cap-Vert</v>
      </c>
      <c r="K1706" s="21" t="str">
        <f>IFERROR(VLOOKUP(J1706,Setup_Team!$B:$C,2,FALSE), "TDB")</f>
        <v>CPV</v>
      </c>
      <c r="L1706" s="21" t="str">
        <f>VLOOKUP($A1706,Location!$A:$J,8,FALSE)</f>
        <v>Arabie Saoudite</v>
      </c>
      <c r="M1706" s="21" t="str">
        <f>IFERROR(VLOOKUP(L1706,Setup_Team!$B:$C,2,FALSE), "TDB")</f>
        <v>SAU</v>
      </c>
      <c r="N1706" s="21" t="str">
        <f>VLOOKUP($A1706,Location!$A:$J,9,FALSE)</f>
        <v>Houston, Texas</v>
      </c>
      <c r="O1706" s="21" t="str">
        <f>VLOOKUP($A1706,Location!$A:$J,10,FALSE)</f>
        <v>NRG Stadium</v>
      </c>
      <c r="P1706" s="27">
        <v>1</v>
      </c>
      <c r="Q1706" s="27">
        <v>1</v>
      </c>
      <c r="R1706" s="27" t="str">
        <f t="shared" si="157"/>
        <v>1-1</v>
      </c>
      <c r="S1706" s="21">
        <v>0</v>
      </c>
      <c r="T1706" s="20">
        <f>VLOOKUP($A1706,Database!$A:$Y,10,FALSE)</f>
        <v>99</v>
      </c>
      <c r="U1706" s="20">
        <f>VLOOKUP($A1706,Database!$A:$Y,11,FALSE)</f>
        <v>123</v>
      </c>
      <c r="V1706" s="20">
        <f>VLOOKUP($A1706,Database!$A:$Y,12,FALSE)</f>
        <v>94</v>
      </c>
      <c r="W1706" s="20" t="str">
        <f>VLOOKUP(A1706,Database!A:M,13,FALSE)</f>
        <v>Terminé</v>
      </c>
      <c r="X1706" s="20">
        <f>VLOOKUP($A1706,Database!$A:$Y,20,FALSE)</f>
        <v>0</v>
      </c>
      <c r="Y1706" s="20">
        <f>VLOOKUP($A1706,Database!$A:$Y,21,FALSE)</f>
        <v>0</v>
      </c>
      <c r="Z1706" s="20">
        <f t="shared" si="156"/>
        <v>0</v>
      </c>
      <c r="AA1706" s="20">
        <f t="shared" si="158"/>
        <v>1</v>
      </c>
      <c r="AB1706" s="20">
        <f t="shared" ca="1" si="159"/>
        <v>123</v>
      </c>
      <c r="AC1706" s="20">
        <f t="shared" ca="1" si="160"/>
        <v>0</v>
      </c>
      <c r="AD1706" s="20" t="str">
        <f ca="1">IF(AC1706=0,"",IF(OR(ISBLANK(P1706),ISBLANK(Q1706)),"",IF(ISBLANK(VLOOKUP(A1706,Database!A:AA,22,FALSE)),"",VLOOKUP(A1706,Database!A:AA,22,FALSE))))</f>
        <v/>
      </c>
      <c r="AE1706" s="20">
        <f ca="1">IFERROR(
   IF(
     OR(ISBLANK(P1706),ISBLANK(Q1706)),
     "",
     IF(
       AND(AB1706&lt;&gt;"",OR(W1706="Terminé",W1706="En cours")),
       VLOOKUP(AD1706,Setup_ScoreExactBonus!A:D,4,FALSE),
       0
     )),
  0)</f>
        <v>0</v>
      </c>
      <c r="AF1706" s="21">
        <f t="shared" ca="1" si="161"/>
        <v>123</v>
      </c>
      <c r="AG1706" s="21">
        <f ca="1">SUMIFS(AF$2:AF1706,D$2:D1706,D1706)</f>
        <v>2375</v>
      </c>
    </row>
    <row r="1707" spans="1:33" hidden="1" x14ac:dyDescent="0.35">
      <c r="A1707" s="21">
        <f>IF(ISBLANK(B1707),"",COUNTIF(B$2:B1707,B1707))-1</f>
        <v>63</v>
      </c>
      <c r="B1707" s="27">
        <v>5</v>
      </c>
      <c r="C1707" s="10">
        <f>VLOOKUP($A1707+IF($A1707=0,1,0),Database!$A:$Y,7,FALSE)</f>
        <v>46200.083333333336</v>
      </c>
      <c r="D1707" s="21" t="str">
        <f>VLOOKUP(Pronostics!$B1707,Setup_MPP!$A:$G,3,FALSE)</f>
        <v>_Jujul</v>
      </c>
      <c r="E1707" s="21" t="str">
        <f>VLOOKUP(Pronostics!$B1707,Setup_MPP!$A:$G,2,FALSE)</f>
        <v>Julie BOISSIERE</v>
      </c>
      <c r="F1707" s="21" t="str">
        <f>VLOOKUP($B1707,Setup_MPP!$A:$E,4,FALSE)</f>
        <v>#D890FF</v>
      </c>
      <c r="G1707" s="21" t="str">
        <f>VLOOKUP($B1707,Setup_MPP!$A:$E,5,FALSE)</f>
        <v>#B750EF</v>
      </c>
      <c r="H1707" s="21" t="str">
        <f>IFERROR(IF(AND(A1707&gt;=1,A1707&lt;=104),VLOOKUP($A1707,Location!$A:$J,6,FALSE),IF(A1707=0,"Avant l'ouverture",IF(OR(A1707=105,A1707=106),"Bonus"))),"")</f>
        <v>Tour 3</v>
      </c>
      <c r="I1707" s="21" t="str">
        <f>IF(LEFT(H1707,4)="Tour",VLOOKUP(A1707,Database!$A:$C,3,FALSE),"")</f>
        <v>H</v>
      </c>
      <c r="J1707" s="21" t="str">
        <f>VLOOKUP($A1707,Location!$A:$J,7,FALSE)</f>
        <v>Cap-Vert</v>
      </c>
      <c r="K1707" s="21" t="str">
        <f>IFERROR(VLOOKUP(J1707,Setup_Team!$B:$C,2,FALSE), "TDB")</f>
        <v>CPV</v>
      </c>
      <c r="L1707" s="21" t="str">
        <f>VLOOKUP($A1707,Location!$A:$J,8,FALSE)</f>
        <v>Arabie Saoudite</v>
      </c>
      <c r="M1707" s="21" t="str">
        <f>IFERROR(VLOOKUP(L1707,Setup_Team!$B:$C,2,FALSE), "TDB")</f>
        <v>SAU</v>
      </c>
      <c r="N1707" s="21" t="str">
        <f>VLOOKUP($A1707,Location!$A:$J,9,FALSE)</f>
        <v>Houston, Texas</v>
      </c>
      <c r="O1707" s="21" t="str">
        <f>VLOOKUP($A1707,Location!$A:$J,10,FALSE)</f>
        <v>NRG Stadium</v>
      </c>
      <c r="P1707" s="27">
        <v>0</v>
      </c>
      <c r="Q1707" s="27">
        <v>0</v>
      </c>
      <c r="R1707" s="27" t="str">
        <f t="shared" si="157"/>
        <v>0-0</v>
      </c>
      <c r="S1707" s="21">
        <v>0</v>
      </c>
      <c r="T1707" s="20">
        <f>VLOOKUP($A1707,Database!$A:$Y,10,FALSE)</f>
        <v>99</v>
      </c>
      <c r="U1707" s="20">
        <f>VLOOKUP($A1707,Database!$A:$Y,11,FALSE)</f>
        <v>123</v>
      </c>
      <c r="V1707" s="20">
        <f>VLOOKUP($A1707,Database!$A:$Y,12,FALSE)</f>
        <v>94</v>
      </c>
      <c r="W1707" s="20" t="str">
        <f>VLOOKUP(A1707,Database!A:M,13,FALSE)</f>
        <v>Terminé</v>
      </c>
      <c r="X1707" s="20">
        <f>VLOOKUP($A1707,Database!$A:$Y,20,FALSE)</f>
        <v>0</v>
      </c>
      <c r="Y1707" s="20">
        <f>VLOOKUP($A1707,Database!$A:$Y,21,FALSE)</f>
        <v>0</v>
      </c>
      <c r="Z1707" s="20">
        <f t="shared" si="156"/>
        <v>0</v>
      </c>
      <c r="AA1707" s="20">
        <f t="shared" si="158"/>
        <v>1</v>
      </c>
      <c r="AB1707" s="20">
        <f t="shared" ca="1" si="159"/>
        <v>123</v>
      </c>
      <c r="AC1707" s="20">
        <f t="shared" ca="1" si="160"/>
        <v>1</v>
      </c>
      <c r="AD1707" s="20" t="str">
        <f ca="1">IF(AC1707=0,"",IF(OR(ISBLANK(P1707),ISBLANK(Q1707)),"",IF(ISBLANK(VLOOKUP(A1707,Database!A:AA,22,FALSE)),"",VLOOKUP(A1707,Database!A:AA,22,FALSE))))</f>
        <v>Rare</v>
      </c>
      <c r="AE1707" s="20">
        <f ca="1">IFERROR(
   IF(
     OR(ISBLANK(P1707),ISBLANK(Q1707)),
     "",
     IF(
       AND(AB1707&lt;&gt;"",OR(W1707="Terminé",W1707="En cours")),
       VLOOKUP(AD1707,Setup_ScoreExactBonus!A:D,4,FALSE),
       0
     )),
  0)</f>
        <v>30</v>
      </c>
      <c r="AF1707" s="21">
        <f t="shared" ca="1" si="161"/>
        <v>153</v>
      </c>
      <c r="AG1707" s="21">
        <f ca="1">SUMIFS(AF$2:AF1707,D$2:D1707,D1707)</f>
        <v>1738</v>
      </c>
    </row>
    <row r="1708" spans="1:33" hidden="1" x14ac:dyDescent="0.35">
      <c r="A1708" s="21">
        <f>IF(ISBLANK(B1708),"",COUNTIF(B$2:B1708,B1708))-1</f>
        <v>63</v>
      </c>
      <c r="B1708" s="27">
        <v>6</v>
      </c>
      <c r="C1708" s="10">
        <f>VLOOKUP($A1708+IF($A1708=0,1,0),Database!$A:$Y,7,FALSE)</f>
        <v>46200.083333333336</v>
      </c>
      <c r="D1708" s="21" t="str">
        <f>VLOOKUP(Pronostics!$B1708,Setup_MPP!$A:$G,3,FALSE)</f>
        <v>Julay</v>
      </c>
      <c r="E1708" s="21" t="str">
        <f>VLOOKUP(Pronostics!$B1708,Setup_MPP!$A:$G,2,FALSE)</f>
        <v>Julie BOUCHARD</v>
      </c>
      <c r="F1708" s="21" t="str">
        <f>VLOOKUP($B1708,Setup_MPP!$A:$E,4,FALSE)</f>
        <v>#A6F7B1</v>
      </c>
      <c r="G1708" s="21" t="str">
        <f>VLOOKUP($B1708,Setup_MPP!$A:$E,5,FALSE)</f>
        <v>#6EC179</v>
      </c>
      <c r="H1708" s="21" t="str">
        <f>IFERROR(IF(AND(A1708&gt;=1,A1708&lt;=104),VLOOKUP($A1708,Location!$A:$J,6,FALSE),IF(A1708=0,"Avant l'ouverture",IF(OR(A1708=105,A1708=106),"Bonus"))),"")</f>
        <v>Tour 3</v>
      </c>
      <c r="I1708" s="21" t="str">
        <f>IF(LEFT(H1708,4)="Tour",VLOOKUP(A1708,Database!$A:$C,3,FALSE),"")</f>
        <v>H</v>
      </c>
      <c r="J1708" s="21" t="str">
        <f>VLOOKUP($A1708,Location!$A:$J,7,FALSE)</f>
        <v>Cap-Vert</v>
      </c>
      <c r="K1708" s="21" t="str">
        <f>IFERROR(VLOOKUP(J1708,Setup_Team!$B:$C,2,FALSE), "TDB")</f>
        <v>CPV</v>
      </c>
      <c r="L1708" s="21" t="str">
        <f>VLOOKUP($A1708,Location!$A:$J,8,FALSE)</f>
        <v>Arabie Saoudite</v>
      </c>
      <c r="M1708" s="21" t="str">
        <f>IFERROR(VLOOKUP(L1708,Setup_Team!$B:$C,2,FALSE), "TDB")</f>
        <v>SAU</v>
      </c>
      <c r="N1708" s="21" t="str">
        <f>VLOOKUP($A1708,Location!$A:$J,9,FALSE)</f>
        <v>Houston, Texas</v>
      </c>
      <c r="O1708" s="21" t="str">
        <f>VLOOKUP($A1708,Location!$A:$J,10,FALSE)</f>
        <v>NRG Stadium</v>
      </c>
      <c r="P1708" s="27">
        <v>1</v>
      </c>
      <c r="Q1708" s="27">
        <v>1</v>
      </c>
      <c r="R1708" s="27" t="str">
        <f t="shared" si="157"/>
        <v>1-1</v>
      </c>
      <c r="S1708" s="21">
        <v>0</v>
      </c>
      <c r="T1708" s="20">
        <f>VLOOKUP($A1708,Database!$A:$Y,10,FALSE)</f>
        <v>99</v>
      </c>
      <c r="U1708" s="20">
        <f>VLOOKUP($A1708,Database!$A:$Y,11,FALSE)</f>
        <v>123</v>
      </c>
      <c r="V1708" s="20">
        <f>VLOOKUP($A1708,Database!$A:$Y,12,FALSE)</f>
        <v>94</v>
      </c>
      <c r="W1708" s="20" t="str">
        <f>VLOOKUP(A1708,Database!A:M,13,FALSE)</f>
        <v>Terminé</v>
      </c>
      <c r="X1708" s="20">
        <f>VLOOKUP($A1708,Database!$A:$Y,20,FALSE)</f>
        <v>0</v>
      </c>
      <c r="Y1708" s="20">
        <f>VLOOKUP($A1708,Database!$A:$Y,21,FALSE)</f>
        <v>0</v>
      </c>
      <c r="Z1708" s="20">
        <f t="shared" si="156"/>
        <v>0</v>
      </c>
      <c r="AA1708" s="20">
        <f t="shared" si="158"/>
        <v>1</v>
      </c>
      <c r="AB1708" s="20">
        <f t="shared" ca="1" si="159"/>
        <v>123</v>
      </c>
      <c r="AC1708" s="20">
        <f t="shared" ca="1" si="160"/>
        <v>0</v>
      </c>
      <c r="AD1708" s="20" t="str">
        <f ca="1">IF(AC1708=0,"",IF(OR(ISBLANK(P1708),ISBLANK(Q1708)),"",IF(ISBLANK(VLOOKUP(A1708,Database!A:AA,22,FALSE)),"",VLOOKUP(A1708,Database!A:AA,22,FALSE))))</f>
        <v/>
      </c>
      <c r="AE1708" s="20">
        <f ca="1">IFERROR(
   IF(
     OR(ISBLANK(P1708),ISBLANK(Q1708)),
     "",
     IF(
       AND(AB1708&lt;&gt;"",OR(W1708="Terminé",W1708="En cours")),
       VLOOKUP(AD1708,Setup_ScoreExactBonus!A:D,4,FALSE),
       0
     )),
  0)</f>
        <v>0</v>
      </c>
      <c r="AF1708" s="21">
        <f t="shared" ca="1" si="161"/>
        <v>123</v>
      </c>
      <c r="AG1708" s="21">
        <f ca="1">SUMIFS(AF$2:AF1708,D$2:D1708,D1708)</f>
        <v>2496</v>
      </c>
    </row>
    <row r="1709" spans="1:33" hidden="1" x14ac:dyDescent="0.35">
      <c r="A1709" s="21">
        <f>IF(ISBLANK(B1709),"",COUNTIF(B$2:B1709,B1709))-1</f>
        <v>63</v>
      </c>
      <c r="B1709" s="27">
        <v>7</v>
      </c>
      <c r="C1709" s="10">
        <f>VLOOKUP($A1709+IF($A1709=0,1,0),Database!$A:$Y,7,FALSE)</f>
        <v>46200.083333333336</v>
      </c>
      <c r="D1709" s="21" t="str">
        <f>VLOOKUP(Pronostics!$B1709,Setup_MPP!$A:$G,3,FALSE)</f>
        <v>__Vince__</v>
      </c>
      <c r="E1709" s="21" t="str">
        <f>VLOOKUP(Pronostics!$B1709,Setup_MPP!$A:$G,2,FALSE)</f>
        <v>Vincent FRAYSSE</v>
      </c>
      <c r="F1709" s="21" t="str">
        <f>VLOOKUP($B1709,Setup_MPP!$A:$E,4,FALSE)</f>
        <v>#B2EAE8</v>
      </c>
      <c r="G1709" s="21" t="str">
        <f>VLOOKUP($B1709,Setup_MPP!$A:$E,5,FALSE)</f>
        <v>#6CB4B1</v>
      </c>
      <c r="H1709" s="21" t="str">
        <f>IFERROR(IF(AND(A1709&gt;=1,A1709&lt;=104),VLOOKUP($A1709,Location!$A:$J,6,FALSE),IF(A1709=0,"Avant l'ouverture",IF(OR(A1709=105,A1709=106),"Bonus"))),"")</f>
        <v>Tour 3</v>
      </c>
      <c r="I1709" s="21" t="str">
        <f>IF(LEFT(H1709,4)="Tour",VLOOKUP(A1709,Database!$A:$C,3,FALSE),"")</f>
        <v>H</v>
      </c>
      <c r="J1709" s="21" t="str">
        <f>VLOOKUP($A1709,Location!$A:$J,7,FALSE)</f>
        <v>Cap-Vert</v>
      </c>
      <c r="K1709" s="21" t="str">
        <f>IFERROR(VLOOKUP(J1709,Setup_Team!$B:$C,2,FALSE), "TDB")</f>
        <v>CPV</v>
      </c>
      <c r="L1709" s="21" t="str">
        <f>VLOOKUP($A1709,Location!$A:$J,8,FALSE)</f>
        <v>Arabie Saoudite</v>
      </c>
      <c r="M1709" s="21" t="str">
        <f>IFERROR(VLOOKUP(L1709,Setup_Team!$B:$C,2,FALSE), "TDB")</f>
        <v>SAU</v>
      </c>
      <c r="N1709" s="21" t="str">
        <f>VLOOKUP($A1709,Location!$A:$J,9,FALSE)</f>
        <v>Houston, Texas</v>
      </c>
      <c r="O1709" s="21" t="str">
        <f>VLOOKUP($A1709,Location!$A:$J,10,FALSE)</f>
        <v>NRG Stadium</v>
      </c>
      <c r="P1709" s="27"/>
      <c r="Q1709" s="27"/>
      <c r="R1709" s="27" t="str">
        <f t="shared" si="157"/>
        <v>0-0</v>
      </c>
      <c r="S1709" s="21">
        <v>0</v>
      </c>
      <c r="T1709" s="20">
        <f>VLOOKUP($A1709,Database!$A:$Y,10,FALSE)</f>
        <v>99</v>
      </c>
      <c r="U1709" s="20">
        <f>VLOOKUP($A1709,Database!$A:$Y,11,FALSE)</f>
        <v>123</v>
      </c>
      <c r="V1709" s="20">
        <f>VLOOKUP($A1709,Database!$A:$Y,12,FALSE)</f>
        <v>94</v>
      </c>
      <c r="W1709" s="20" t="str">
        <f>VLOOKUP(A1709,Database!A:M,13,FALSE)</f>
        <v>Terminé</v>
      </c>
      <c r="X1709" s="20">
        <f>VLOOKUP($A1709,Database!$A:$Y,20,FALSE)</f>
        <v>0</v>
      </c>
      <c r="Y1709" s="20">
        <f>VLOOKUP($A1709,Database!$A:$Y,21,FALSE)</f>
        <v>0</v>
      </c>
      <c r="Z1709" s="20">
        <f t="shared" si="156"/>
        <v>1</v>
      </c>
      <c r="AA1709" s="20" t="str">
        <f t="shared" si="158"/>
        <v/>
      </c>
      <c r="AB1709" s="20">
        <f t="shared" ca="1" si="159"/>
        <v>123</v>
      </c>
      <c r="AC1709" s="20">
        <f t="shared" ca="1" si="160"/>
        <v>0</v>
      </c>
      <c r="AD1709" s="20" t="str">
        <f ca="1">IF(AC1709=0,"",IF(OR(ISBLANK(P1709),ISBLANK(Q1709)),"",IF(ISBLANK(VLOOKUP(A1709,Database!A:AA,22,FALSE)),"",VLOOKUP(A1709,Database!A:AA,22,FALSE))))</f>
        <v/>
      </c>
      <c r="AE1709" s="20" t="str">
        <f>IFERROR(
   IF(
     OR(ISBLANK(P1709),ISBLANK(Q1709)),
     "",
     IF(
       AND(AB1709&lt;&gt;"",OR(W1709="Terminé",W1709="En cours")),
       VLOOKUP(AD1709,Setup_ScoreExactBonus!A:D,4,FALSE),
       0
     )),
  0)</f>
        <v/>
      </c>
      <c r="AF1709" s="21">
        <f t="shared" si="161"/>
        <v>0</v>
      </c>
      <c r="AG1709" s="21">
        <f ca="1">SUMIFS(AF$2:AF1709,D$2:D1709,D1709)</f>
        <v>1434</v>
      </c>
    </row>
    <row r="1710" spans="1:33" hidden="1" x14ac:dyDescent="0.35">
      <c r="A1710" s="21">
        <f>IF(ISBLANK(B1710),"",COUNTIF(B$2:B1710,B1710))-1</f>
        <v>63</v>
      </c>
      <c r="B1710" s="27">
        <v>8</v>
      </c>
      <c r="C1710" s="10">
        <f>VLOOKUP($A1710+IF($A1710=0,1,0),Database!$A:$Y,7,FALSE)</f>
        <v>46200.083333333336</v>
      </c>
      <c r="D1710" s="21" t="str">
        <f>VLOOKUP(Pronostics!$B1710,Setup_MPP!$A:$G,3,FALSE)</f>
        <v>Louuiiis</v>
      </c>
      <c r="E1710" s="21" t="str">
        <f>VLOOKUP(Pronostics!$B1710,Setup_MPP!$A:$G,2,FALSE)</f>
        <v>Louis HARLE</v>
      </c>
      <c r="F1710" s="21" t="str">
        <f>VLOOKUP($B1710,Setup_MPP!$A:$E,4,FALSE)</f>
        <v>#EEF7B1</v>
      </c>
      <c r="G1710" s="21" t="str">
        <f>VLOOKUP($B1710,Setup_MPP!$A:$E,5,FALSE)</f>
        <v>#C1CB7D</v>
      </c>
      <c r="H1710" s="21" t="str">
        <f>IFERROR(IF(AND(A1710&gt;=1,A1710&lt;=104),VLOOKUP($A1710,Location!$A:$J,6,FALSE),IF(A1710=0,"Avant l'ouverture",IF(OR(A1710=105,A1710=106),"Bonus"))),"")</f>
        <v>Tour 3</v>
      </c>
      <c r="I1710" s="21" t="str">
        <f>IF(LEFT(H1710,4)="Tour",VLOOKUP(A1710,Database!$A:$C,3,FALSE),"")</f>
        <v>H</v>
      </c>
      <c r="J1710" s="21" t="str">
        <f>VLOOKUP($A1710,Location!$A:$J,7,FALSE)</f>
        <v>Cap-Vert</v>
      </c>
      <c r="K1710" s="21" t="str">
        <f>IFERROR(VLOOKUP(J1710,Setup_Team!$B:$C,2,FALSE), "TDB")</f>
        <v>CPV</v>
      </c>
      <c r="L1710" s="21" t="str">
        <f>VLOOKUP($A1710,Location!$A:$J,8,FALSE)</f>
        <v>Arabie Saoudite</v>
      </c>
      <c r="M1710" s="21" t="str">
        <f>IFERROR(VLOOKUP(L1710,Setup_Team!$B:$C,2,FALSE), "TDB")</f>
        <v>SAU</v>
      </c>
      <c r="N1710" s="21" t="str">
        <f>VLOOKUP($A1710,Location!$A:$J,9,FALSE)</f>
        <v>Houston, Texas</v>
      </c>
      <c r="O1710" s="21" t="str">
        <f>VLOOKUP($A1710,Location!$A:$J,10,FALSE)</f>
        <v>NRG Stadium</v>
      </c>
      <c r="P1710" s="27">
        <v>1</v>
      </c>
      <c r="Q1710" s="27">
        <v>3</v>
      </c>
      <c r="R1710" s="27" t="str">
        <f t="shared" si="157"/>
        <v>1-3</v>
      </c>
      <c r="S1710" s="21">
        <v>0</v>
      </c>
      <c r="T1710" s="20">
        <f>VLOOKUP($A1710,Database!$A:$Y,10,FALSE)</f>
        <v>99</v>
      </c>
      <c r="U1710" s="20">
        <f>VLOOKUP($A1710,Database!$A:$Y,11,FALSE)</f>
        <v>123</v>
      </c>
      <c r="V1710" s="20">
        <f>VLOOKUP($A1710,Database!$A:$Y,12,FALSE)</f>
        <v>94</v>
      </c>
      <c r="W1710" s="20" t="str">
        <f>VLOOKUP(A1710,Database!A:M,13,FALSE)</f>
        <v>Terminé</v>
      </c>
      <c r="X1710" s="20">
        <f>VLOOKUP($A1710,Database!$A:$Y,20,FALSE)</f>
        <v>0</v>
      </c>
      <c r="Y1710" s="20">
        <f>VLOOKUP($A1710,Database!$A:$Y,21,FALSE)</f>
        <v>0</v>
      </c>
      <c r="Z1710" s="20">
        <f t="shared" si="156"/>
        <v>0</v>
      </c>
      <c r="AA1710" s="20">
        <f t="shared" si="158"/>
        <v>0</v>
      </c>
      <c r="AB1710" s="20">
        <f t="shared" ca="1" si="159"/>
        <v>0</v>
      </c>
      <c r="AC1710" s="20">
        <f t="shared" ca="1" si="160"/>
        <v>0</v>
      </c>
      <c r="AD1710" s="20" t="str">
        <f ca="1">IF(AC1710=0,"",IF(OR(ISBLANK(P1710),ISBLANK(Q1710)),"",IF(ISBLANK(VLOOKUP(A1710,Database!A:AA,22,FALSE)),"",VLOOKUP(A1710,Database!A:AA,22,FALSE))))</f>
        <v/>
      </c>
      <c r="AE1710" s="20">
        <f ca="1">IFERROR(
   IF(
     OR(ISBLANK(P1710),ISBLANK(Q1710)),
     "",
     IF(
       AND(AB1710&lt;&gt;"",OR(W1710="Terminé",W1710="En cours")),
       VLOOKUP(AD1710,Setup_ScoreExactBonus!A:D,4,FALSE),
       0
     )),
  0)</f>
        <v>0</v>
      </c>
      <c r="AF1710" s="21">
        <f t="shared" ca="1" si="161"/>
        <v>0</v>
      </c>
      <c r="AG1710" s="21">
        <f ca="1">SUMIFS(AF$2:AF1710,D$2:D1710,D1710)</f>
        <v>2254</v>
      </c>
    </row>
    <row r="1711" spans="1:33" x14ac:dyDescent="0.35">
      <c r="A1711" s="21">
        <f>IF(ISBLANK(B1711),"",COUNTIF(B$2:B1711,B1711))-1</f>
        <v>63</v>
      </c>
      <c r="B1711" s="27">
        <v>9</v>
      </c>
      <c r="C1711" s="10">
        <f>VLOOKUP($A1711+IF($A1711=0,1,0),Database!$A:$Y,7,FALSE)</f>
        <v>46200.083333333336</v>
      </c>
      <c r="D1711" s="21" t="str">
        <f>VLOOKUP(Pronostics!$B1711,Setup_MPP!$A:$G,3,FALSE)</f>
        <v>Aurelien_dpq</v>
      </c>
      <c r="E1711" s="21" t="str">
        <f>VLOOKUP(Pronostics!$B1711,Setup_MPP!$A:$G,2,FALSE)</f>
        <v>Aurélien DE POULPIQUET</v>
      </c>
      <c r="F1711" s="21" t="str">
        <f>VLOOKUP($B1711,Setup_MPP!$A:$E,4,FALSE)</f>
        <v>#F4EA9D</v>
      </c>
      <c r="G1711" s="21" t="str">
        <f>VLOOKUP($B1711,Setup_MPP!$A:$E,5,FALSE)</f>
        <v>#D2C458</v>
      </c>
      <c r="H1711" s="21" t="str">
        <f>IFERROR(IF(AND(A1711&gt;=1,A1711&lt;=104),VLOOKUP($A1711,Location!$A:$J,6,FALSE),IF(A1711=0,"Avant l'ouverture",IF(OR(A1711=105,A1711=106),"Bonus"))),"")</f>
        <v>Tour 3</v>
      </c>
      <c r="I1711" s="21" t="str">
        <f>IF(LEFT(H1711,4)="Tour",VLOOKUP(A1711,Database!$A:$C,3,FALSE),"")</f>
        <v>H</v>
      </c>
      <c r="J1711" s="21" t="str">
        <f>VLOOKUP($A1711,Location!$A:$J,7,FALSE)</f>
        <v>Cap-Vert</v>
      </c>
      <c r="K1711" s="21" t="str">
        <f>IFERROR(VLOOKUP(J1711,Setup_Team!$B:$C,2,FALSE), "TDB")</f>
        <v>CPV</v>
      </c>
      <c r="L1711" s="21" t="str">
        <f>VLOOKUP($A1711,Location!$A:$J,8,FALSE)</f>
        <v>Arabie Saoudite</v>
      </c>
      <c r="M1711" s="21" t="str">
        <f>IFERROR(VLOOKUP(L1711,Setup_Team!$B:$C,2,FALSE), "TDB")</f>
        <v>SAU</v>
      </c>
      <c r="N1711" s="21" t="str">
        <f>VLOOKUP($A1711,Location!$A:$J,9,FALSE)</f>
        <v>Houston, Texas</v>
      </c>
      <c r="O1711" s="21" t="str">
        <f>VLOOKUP($A1711,Location!$A:$J,10,FALSE)</f>
        <v>NRG Stadium</v>
      </c>
      <c r="P1711" s="27">
        <v>1</v>
      </c>
      <c r="Q1711" s="27">
        <v>1</v>
      </c>
      <c r="R1711" s="27" t="str">
        <f t="shared" si="157"/>
        <v>1-1</v>
      </c>
      <c r="S1711" s="21">
        <v>0</v>
      </c>
      <c r="T1711" s="20">
        <f>VLOOKUP($A1711,Database!$A:$Y,10,FALSE)</f>
        <v>99</v>
      </c>
      <c r="U1711" s="20">
        <f>VLOOKUP($A1711,Database!$A:$Y,11,FALSE)</f>
        <v>123</v>
      </c>
      <c r="V1711" s="20">
        <f>VLOOKUP($A1711,Database!$A:$Y,12,FALSE)</f>
        <v>94</v>
      </c>
      <c r="W1711" s="20" t="str">
        <f>VLOOKUP(A1711,Database!A:M,13,FALSE)</f>
        <v>Terminé</v>
      </c>
      <c r="X1711" s="20">
        <f>VLOOKUP($A1711,Database!$A:$Y,20,FALSE)</f>
        <v>0</v>
      </c>
      <c r="Y1711" s="20">
        <f>VLOOKUP($A1711,Database!$A:$Y,21,FALSE)</f>
        <v>0</v>
      </c>
      <c r="Z1711" s="20">
        <f t="shared" si="156"/>
        <v>0</v>
      </c>
      <c r="AA1711" s="20">
        <f t="shared" si="158"/>
        <v>1</v>
      </c>
      <c r="AB1711" s="20">
        <f t="shared" ca="1" si="159"/>
        <v>123</v>
      </c>
      <c r="AC1711" s="20">
        <f t="shared" ca="1" si="160"/>
        <v>0</v>
      </c>
      <c r="AD1711" s="20" t="str">
        <f ca="1">IF(AC1711=0,"",IF(OR(ISBLANK(P1711),ISBLANK(Q1711)),"",IF(ISBLANK(VLOOKUP(A1711,Database!A:AA,22,FALSE)),"",VLOOKUP(A1711,Database!A:AA,22,FALSE))))</f>
        <v/>
      </c>
      <c r="AE1711" s="20">
        <f ca="1">IFERROR(
   IF(
     OR(ISBLANK(P1711),ISBLANK(Q1711)),
     "",
     IF(
       AND(AB1711&lt;&gt;"",OR(W1711="Terminé",W1711="En cours")),
       VLOOKUP(AD1711,Setup_ScoreExactBonus!A:D,4,FALSE),
       0
     )),
  0)</f>
        <v>0</v>
      </c>
      <c r="AF1711" s="21">
        <f t="shared" ca="1" si="161"/>
        <v>123</v>
      </c>
      <c r="AG1711" s="21">
        <f ca="1">SUMIFS(AF$2:AF1711,D$2:D1711,D1711)</f>
        <v>2461</v>
      </c>
    </row>
    <row r="1712" spans="1:33" hidden="1" x14ac:dyDescent="0.35">
      <c r="A1712" s="21">
        <f>IF(ISBLANK(B1712),"",COUNTIF(B$2:B1712,B1712))-1</f>
        <v>63</v>
      </c>
      <c r="B1712" s="27">
        <v>10</v>
      </c>
      <c r="C1712" s="10">
        <f>VLOOKUP($A1712+IF($A1712=0,1,0),Database!$A:$Y,7,FALSE)</f>
        <v>46200.083333333336</v>
      </c>
      <c r="D1712" s="21" t="str">
        <f>VLOOKUP(Pronostics!$B1712,Setup_MPP!$A:$G,3,FALSE)</f>
        <v>RandomPaul</v>
      </c>
      <c r="E1712" s="21" t="str">
        <f>VLOOKUP(Pronostics!$B1712,Setup_MPP!$A:$G,2,FALSE)</f>
        <v>Paul MONTESINOS</v>
      </c>
      <c r="F1712" s="21" t="str">
        <f>VLOOKUP($B1712,Setup_MPP!$A:$E,4,FALSE)</f>
        <v>#C4B0FF</v>
      </c>
      <c r="G1712" s="21" t="str">
        <f>VLOOKUP($B1712,Setup_MPP!$A:$E,5,FALSE)</f>
        <v>#7F66C8</v>
      </c>
      <c r="H1712" s="21" t="str">
        <f>IFERROR(IF(AND(A1712&gt;=1,A1712&lt;=104),VLOOKUP($A1712,Location!$A:$J,6,FALSE),IF(A1712=0,"Avant l'ouverture",IF(OR(A1712=105,A1712=106),"Bonus"))),"")</f>
        <v>Tour 3</v>
      </c>
      <c r="I1712" s="21" t="str">
        <f>IF(LEFT(H1712,4)="Tour",VLOOKUP(A1712,Database!$A:$C,3,FALSE),"")</f>
        <v>H</v>
      </c>
      <c r="J1712" s="21" t="str">
        <f>VLOOKUP($A1712,Location!$A:$J,7,FALSE)</f>
        <v>Cap-Vert</v>
      </c>
      <c r="K1712" s="21" t="str">
        <f>IFERROR(VLOOKUP(J1712,Setup_Team!$B:$C,2,FALSE), "TDB")</f>
        <v>CPV</v>
      </c>
      <c r="L1712" s="21" t="str">
        <f>VLOOKUP($A1712,Location!$A:$J,8,FALSE)</f>
        <v>Arabie Saoudite</v>
      </c>
      <c r="M1712" s="21" t="str">
        <f>IFERROR(VLOOKUP(L1712,Setup_Team!$B:$C,2,FALSE), "TDB")</f>
        <v>SAU</v>
      </c>
      <c r="N1712" s="21" t="str">
        <f>VLOOKUP($A1712,Location!$A:$J,9,FALSE)</f>
        <v>Houston, Texas</v>
      </c>
      <c r="O1712" s="21" t="str">
        <f>VLOOKUP($A1712,Location!$A:$J,10,FALSE)</f>
        <v>NRG Stadium</v>
      </c>
      <c r="P1712" s="27">
        <v>2</v>
      </c>
      <c r="Q1712" s="27">
        <v>1</v>
      </c>
      <c r="R1712" s="27" t="str">
        <f t="shared" si="157"/>
        <v>2-1</v>
      </c>
      <c r="S1712" s="21">
        <v>0</v>
      </c>
      <c r="T1712" s="20">
        <f>VLOOKUP($A1712,Database!$A:$Y,10,FALSE)</f>
        <v>99</v>
      </c>
      <c r="U1712" s="20">
        <f>VLOOKUP($A1712,Database!$A:$Y,11,FALSE)</f>
        <v>123</v>
      </c>
      <c r="V1712" s="20">
        <f>VLOOKUP($A1712,Database!$A:$Y,12,FALSE)</f>
        <v>94</v>
      </c>
      <c r="W1712" s="20" t="str">
        <f>VLOOKUP(A1712,Database!A:M,13,FALSE)</f>
        <v>Terminé</v>
      </c>
      <c r="X1712" s="20">
        <f>VLOOKUP($A1712,Database!$A:$Y,20,FALSE)</f>
        <v>0</v>
      </c>
      <c r="Y1712" s="20">
        <f>VLOOKUP($A1712,Database!$A:$Y,21,FALSE)</f>
        <v>0</v>
      </c>
      <c r="Z1712" s="20">
        <f t="shared" si="156"/>
        <v>0</v>
      </c>
      <c r="AA1712" s="20">
        <f t="shared" si="158"/>
        <v>0</v>
      </c>
      <c r="AB1712" s="20">
        <f t="shared" ca="1" si="159"/>
        <v>0</v>
      </c>
      <c r="AC1712" s="20">
        <f t="shared" ca="1" si="160"/>
        <v>0</v>
      </c>
      <c r="AD1712" s="20" t="str">
        <f ca="1">IF(AC1712=0,"",IF(OR(ISBLANK(P1712),ISBLANK(Q1712)),"",IF(ISBLANK(VLOOKUP(A1712,Database!A:AA,22,FALSE)),"",VLOOKUP(A1712,Database!A:AA,22,FALSE))))</f>
        <v/>
      </c>
      <c r="AE1712" s="20">
        <f ca="1">IFERROR(
   IF(
     OR(ISBLANK(P1712),ISBLANK(Q1712)),
     "",
     IF(
       AND(AB1712&lt;&gt;"",OR(W1712="Terminé",W1712="En cours")),
       VLOOKUP(AD1712,Setup_ScoreExactBonus!A:D,4,FALSE),
       0
     )),
  0)</f>
        <v>0</v>
      </c>
      <c r="AF1712" s="21">
        <f t="shared" ca="1" si="161"/>
        <v>0</v>
      </c>
      <c r="AG1712" s="21">
        <f ca="1">SUMIFS(AF$2:AF1712,D$2:D1712,D1712)</f>
        <v>2050</v>
      </c>
    </row>
    <row r="1713" spans="1:33" hidden="1" x14ac:dyDescent="0.35">
      <c r="A1713" s="21">
        <f>IF(ISBLANK(B1713),"",COUNTIF(B$2:B1713,B1713))-1</f>
        <v>63</v>
      </c>
      <c r="B1713" s="27">
        <v>11</v>
      </c>
      <c r="C1713" s="10">
        <f>VLOOKUP($A1713+IF($A1713=0,1,0),Database!$A:$Y,7,FALSE)</f>
        <v>46200.083333333336</v>
      </c>
      <c r="D1713" s="21" t="str">
        <f>VLOOKUP(Pronostics!$B1713,Setup_MPP!$A:$G,3,FALSE)</f>
        <v>Kinsley91</v>
      </c>
      <c r="E1713" s="21" t="str">
        <f>VLOOKUP(Pronostics!$B1713,Setup_MPP!$A:$G,2,FALSE)</f>
        <v>Kinsley ROQUE</v>
      </c>
      <c r="F1713" s="21" t="str">
        <f>VLOOKUP($B1713,Setup_MPP!$A:$E,4,FALSE)</f>
        <v>#CBEBBA</v>
      </c>
      <c r="G1713" s="21" t="str">
        <f>VLOOKUP($B1713,Setup_MPP!$A:$E,5,FALSE)</f>
        <v>#70BC6E</v>
      </c>
      <c r="H1713" s="21" t="str">
        <f>IFERROR(IF(AND(A1713&gt;=1,A1713&lt;=104),VLOOKUP($A1713,Location!$A:$J,6,FALSE),IF(A1713=0,"Avant l'ouverture",IF(OR(A1713=105,A1713=106),"Bonus"))),"")</f>
        <v>Tour 3</v>
      </c>
      <c r="I1713" s="21" t="str">
        <f>IF(LEFT(H1713,4)="Tour",VLOOKUP(A1713,Database!$A:$C,3,FALSE),"")</f>
        <v>H</v>
      </c>
      <c r="J1713" s="21" t="str">
        <f>VLOOKUP($A1713,Location!$A:$J,7,FALSE)</f>
        <v>Cap-Vert</v>
      </c>
      <c r="K1713" s="21" t="str">
        <f>IFERROR(VLOOKUP(J1713,Setup_Team!$B:$C,2,FALSE), "TDB")</f>
        <v>CPV</v>
      </c>
      <c r="L1713" s="21" t="str">
        <f>VLOOKUP($A1713,Location!$A:$J,8,FALSE)</f>
        <v>Arabie Saoudite</v>
      </c>
      <c r="M1713" s="21" t="str">
        <f>IFERROR(VLOOKUP(L1713,Setup_Team!$B:$C,2,FALSE), "TDB")</f>
        <v>SAU</v>
      </c>
      <c r="N1713" s="21" t="str">
        <f>VLOOKUP($A1713,Location!$A:$J,9,FALSE)</f>
        <v>Houston, Texas</v>
      </c>
      <c r="O1713" s="21" t="str">
        <f>VLOOKUP($A1713,Location!$A:$J,10,FALSE)</f>
        <v>NRG Stadium</v>
      </c>
      <c r="P1713" s="27">
        <v>0</v>
      </c>
      <c r="Q1713" s="27">
        <v>0</v>
      </c>
      <c r="R1713" s="27" t="str">
        <f t="shared" si="157"/>
        <v>0-0</v>
      </c>
      <c r="S1713" s="21">
        <v>0</v>
      </c>
      <c r="T1713" s="20">
        <f>VLOOKUP($A1713,Database!$A:$Y,10,FALSE)</f>
        <v>99</v>
      </c>
      <c r="U1713" s="20">
        <f>VLOOKUP($A1713,Database!$A:$Y,11,FALSE)</f>
        <v>123</v>
      </c>
      <c r="V1713" s="20">
        <f>VLOOKUP($A1713,Database!$A:$Y,12,FALSE)</f>
        <v>94</v>
      </c>
      <c r="W1713" s="20" t="str">
        <f>VLOOKUP(A1713,Database!A:M,13,FALSE)</f>
        <v>Terminé</v>
      </c>
      <c r="X1713" s="20">
        <f>VLOOKUP($A1713,Database!$A:$Y,20,FALSE)</f>
        <v>0</v>
      </c>
      <c r="Y1713" s="20">
        <f>VLOOKUP($A1713,Database!$A:$Y,21,FALSE)</f>
        <v>0</v>
      </c>
      <c r="Z1713" s="20">
        <f t="shared" si="156"/>
        <v>0</v>
      </c>
      <c r="AA1713" s="20">
        <f t="shared" si="158"/>
        <v>1</v>
      </c>
      <c r="AB1713" s="20">
        <f t="shared" ca="1" si="159"/>
        <v>123</v>
      </c>
      <c r="AC1713" s="20">
        <f t="shared" ca="1" si="160"/>
        <v>1</v>
      </c>
      <c r="AD1713" s="20" t="str">
        <f ca="1">IF(AC1713=0,"",IF(OR(ISBLANK(P1713),ISBLANK(Q1713)),"",IF(ISBLANK(VLOOKUP(A1713,Database!A:AA,22,FALSE)),"",VLOOKUP(A1713,Database!A:AA,22,FALSE))))</f>
        <v>Rare</v>
      </c>
      <c r="AE1713" s="20">
        <f ca="1">IFERROR(
   IF(
     OR(ISBLANK(P1713),ISBLANK(Q1713)),
     "",
     IF(
       AND(AB1713&lt;&gt;"",OR(W1713="Terminé",W1713="En cours")),
       VLOOKUP(AD1713,Setup_ScoreExactBonus!A:D,4,FALSE),
       0
     )),
  0)</f>
        <v>30</v>
      </c>
      <c r="AF1713" s="21">
        <f t="shared" ca="1" si="161"/>
        <v>153</v>
      </c>
      <c r="AG1713" s="21">
        <f ca="1">SUMIFS(AF$2:AF1713,D$2:D1713,D1713)</f>
        <v>2663</v>
      </c>
    </row>
    <row r="1714" spans="1:33" hidden="1" x14ac:dyDescent="0.35">
      <c r="A1714" s="21">
        <f>IF(ISBLANK(B1714),"",COUNTIF(B$2:B1714,B1714))-1</f>
        <v>63</v>
      </c>
      <c r="B1714" s="27">
        <v>12</v>
      </c>
      <c r="C1714" s="10">
        <f>VLOOKUP($A1714+IF($A1714=0,1,0),Database!$A:$Y,7,FALSE)</f>
        <v>46200.083333333336</v>
      </c>
      <c r="D1714" s="21" t="str">
        <f>VLOOKUP(Pronostics!$B1714,Setup_MPP!$A:$G,3,FALSE)</f>
        <v>Jaouad1</v>
      </c>
      <c r="E1714" s="21" t="str">
        <f>VLOOKUP(Pronostics!$B1714,Setup_MPP!$A:$G,2,FALSE)</f>
        <v>Jaouad SETTI</v>
      </c>
      <c r="F1714" s="21" t="str">
        <f>VLOOKUP($B1714,Setup_MPP!$A:$E,4,FALSE)</f>
        <v>#C2D4FF</v>
      </c>
      <c r="G1714" s="21" t="str">
        <f>VLOOKUP($B1714,Setup_MPP!$A:$E,5,FALSE)</f>
        <v>#6586D5</v>
      </c>
      <c r="H1714" s="21" t="str">
        <f>IFERROR(IF(AND(A1714&gt;=1,A1714&lt;=104),VLOOKUP($A1714,Location!$A:$J,6,FALSE),IF(A1714=0,"Avant l'ouverture",IF(OR(A1714=105,A1714=106),"Bonus"))),"")</f>
        <v>Tour 3</v>
      </c>
      <c r="I1714" s="21" t="str">
        <f>IF(LEFT(H1714,4)="Tour",VLOOKUP(A1714,Database!$A:$C,3,FALSE),"")</f>
        <v>H</v>
      </c>
      <c r="J1714" s="21" t="str">
        <f>VLOOKUP($A1714,Location!$A:$J,7,FALSE)</f>
        <v>Cap-Vert</v>
      </c>
      <c r="K1714" s="21" t="str">
        <f>IFERROR(VLOOKUP(J1714,Setup_Team!$B:$C,2,FALSE), "TDB")</f>
        <v>CPV</v>
      </c>
      <c r="L1714" s="21" t="str">
        <f>VLOOKUP($A1714,Location!$A:$J,8,FALSE)</f>
        <v>Arabie Saoudite</v>
      </c>
      <c r="M1714" s="21" t="str">
        <f>IFERROR(VLOOKUP(L1714,Setup_Team!$B:$C,2,FALSE), "TDB")</f>
        <v>SAU</v>
      </c>
      <c r="N1714" s="21" t="str">
        <f>VLOOKUP($A1714,Location!$A:$J,9,FALSE)</f>
        <v>Houston, Texas</v>
      </c>
      <c r="O1714" s="21" t="str">
        <f>VLOOKUP($A1714,Location!$A:$J,10,FALSE)</f>
        <v>NRG Stadium</v>
      </c>
      <c r="P1714" s="27">
        <v>1</v>
      </c>
      <c r="Q1714" s="27">
        <v>0</v>
      </c>
      <c r="R1714" s="27" t="str">
        <f t="shared" si="157"/>
        <v>1-0</v>
      </c>
      <c r="S1714" s="21">
        <v>0</v>
      </c>
      <c r="T1714" s="20">
        <f>VLOOKUP($A1714,Database!$A:$Y,10,FALSE)</f>
        <v>99</v>
      </c>
      <c r="U1714" s="20">
        <f>VLOOKUP($A1714,Database!$A:$Y,11,FALSE)</f>
        <v>123</v>
      </c>
      <c r="V1714" s="20">
        <f>VLOOKUP($A1714,Database!$A:$Y,12,FALSE)</f>
        <v>94</v>
      </c>
      <c r="W1714" s="20" t="str">
        <f>VLOOKUP(A1714,Database!A:M,13,FALSE)</f>
        <v>Terminé</v>
      </c>
      <c r="X1714" s="20">
        <f>VLOOKUP($A1714,Database!$A:$Y,20,FALSE)</f>
        <v>0</v>
      </c>
      <c r="Y1714" s="20">
        <f>VLOOKUP($A1714,Database!$A:$Y,21,FALSE)</f>
        <v>0</v>
      </c>
      <c r="Z1714" s="20">
        <f t="shared" si="156"/>
        <v>0</v>
      </c>
      <c r="AA1714" s="20">
        <f t="shared" si="158"/>
        <v>0</v>
      </c>
      <c r="AB1714" s="20">
        <f t="shared" ca="1" si="159"/>
        <v>0</v>
      </c>
      <c r="AC1714" s="20">
        <f t="shared" ca="1" si="160"/>
        <v>0</v>
      </c>
      <c r="AD1714" s="20" t="str">
        <f ca="1">IF(AC1714=0,"",IF(OR(ISBLANK(P1714),ISBLANK(Q1714)),"",IF(ISBLANK(VLOOKUP(A1714,Database!A:AA,22,FALSE)),"",VLOOKUP(A1714,Database!A:AA,22,FALSE))))</f>
        <v/>
      </c>
      <c r="AE1714" s="20">
        <f ca="1">IFERROR(
   IF(
     OR(ISBLANK(P1714),ISBLANK(Q1714)),
     "",
     IF(
       AND(AB1714&lt;&gt;"",OR(W1714="Terminé",W1714="En cours")),
       VLOOKUP(AD1714,Setup_ScoreExactBonus!A:D,4,FALSE),
       0
     )),
  0)</f>
        <v>0</v>
      </c>
      <c r="AF1714" s="21">
        <f t="shared" ca="1" si="161"/>
        <v>0</v>
      </c>
      <c r="AG1714" s="21">
        <f ca="1">SUMIFS(AF$2:AF1714,D$2:D1714,D1714)</f>
        <v>2398</v>
      </c>
    </row>
    <row r="1715" spans="1:33" hidden="1" x14ac:dyDescent="0.35">
      <c r="A1715" s="21">
        <f>IF(ISBLANK(B1715),"",COUNTIF(B$2:B1715,B1715))-1</f>
        <v>63</v>
      </c>
      <c r="B1715" s="27">
        <v>13</v>
      </c>
      <c r="C1715" s="10">
        <f>VLOOKUP($A1715+IF($A1715=0,1,0),Database!$A:$Y,7,FALSE)</f>
        <v>46200.083333333336</v>
      </c>
      <c r="D1715" s="21" t="str">
        <f>VLOOKUP(Pronostics!$B1715,Setup_MPP!$A:$G,3,FALSE)</f>
        <v>Julien_I</v>
      </c>
      <c r="E1715" s="21" t="str">
        <f>VLOOKUP(Pronostics!$B1715,Setup_MPP!$A:$G,2,FALSE)</f>
        <v>Julien INGE</v>
      </c>
      <c r="F1715" s="21" t="str">
        <f>VLOOKUP($B1715,Setup_MPP!$A:$E,4,FALSE)</f>
        <v>#C1E0EF</v>
      </c>
      <c r="G1715" s="21" t="str">
        <f>VLOOKUP($B1715,Setup_MPP!$A:$E,5,FALSE)</f>
        <v>#4F91B2</v>
      </c>
      <c r="H1715" s="21" t="str">
        <f>IFERROR(IF(AND(A1715&gt;=1,A1715&lt;=104),VLOOKUP($A1715,Location!$A:$J,6,FALSE),IF(A1715=0,"Avant l'ouverture",IF(OR(A1715=105,A1715=106),"Bonus"))),"")</f>
        <v>Tour 3</v>
      </c>
      <c r="I1715" s="21" t="str">
        <f>IF(LEFT(H1715,4)="Tour",VLOOKUP(A1715,Database!$A:$C,3,FALSE),"")</f>
        <v>H</v>
      </c>
      <c r="J1715" s="21" t="str">
        <f>VLOOKUP($A1715,Location!$A:$J,7,FALSE)</f>
        <v>Cap-Vert</v>
      </c>
      <c r="K1715" s="21" t="str">
        <f>IFERROR(VLOOKUP(J1715,Setup_Team!$B:$C,2,FALSE), "TDB")</f>
        <v>CPV</v>
      </c>
      <c r="L1715" s="21" t="str">
        <f>VLOOKUP($A1715,Location!$A:$J,8,FALSE)</f>
        <v>Arabie Saoudite</v>
      </c>
      <c r="M1715" s="21" t="str">
        <f>IFERROR(VLOOKUP(L1715,Setup_Team!$B:$C,2,FALSE), "TDB")</f>
        <v>SAU</v>
      </c>
      <c r="N1715" s="21" t="str">
        <f>VLOOKUP($A1715,Location!$A:$J,9,FALSE)</f>
        <v>Houston, Texas</v>
      </c>
      <c r="O1715" s="21" t="str">
        <f>VLOOKUP($A1715,Location!$A:$J,10,FALSE)</f>
        <v>NRG Stadium</v>
      </c>
      <c r="P1715" s="27">
        <v>1</v>
      </c>
      <c r="Q1715" s="27">
        <v>0</v>
      </c>
      <c r="R1715" s="27" t="str">
        <f t="shared" si="157"/>
        <v>1-0</v>
      </c>
      <c r="S1715" s="21">
        <v>0</v>
      </c>
      <c r="T1715" s="20">
        <f>VLOOKUP($A1715,Database!$A:$Y,10,FALSE)</f>
        <v>99</v>
      </c>
      <c r="U1715" s="20">
        <f>VLOOKUP($A1715,Database!$A:$Y,11,FALSE)</f>
        <v>123</v>
      </c>
      <c r="V1715" s="20">
        <f>VLOOKUP($A1715,Database!$A:$Y,12,FALSE)</f>
        <v>94</v>
      </c>
      <c r="W1715" s="20" t="str">
        <f>VLOOKUP(A1715,Database!A:M,13,FALSE)</f>
        <v>Terminé</v>
      </c>
      <c r="X1715" s="20">
        <f>VLOOKUP($A1715,Database!$A:$Y,20,FALSE)</f>
        <v>0</v>
      </c>
      <c r="Y1715" s="20">
        <f>VLOOKUP($A1715,Database!$A:$Y,21,FALSE)</f>
        <v>0</v>
      </c>
      <c r="Z1715" s="20">
        <f t="shared" si="156"/>
        <v>0</v>
      </c>
      <c r="AA1715" s="20">
        <f t="shared" si="158"/>
        <v>0</v>
      </c>
      <c r="AB1715" s="20">
        <f t="shared" ca="1" si="159"/>
        <v>0</v>
      </c>
      <c r="AC1715" s="20">
        <f t="shared" ca="1" si="160"/>
        <v>0</v>
      </c>
      <c r="AD1715" s="20" t="str">
        <f ca="1">IF(AC1715=0,"",IF(OR(ISBLANK(P1715),ISBLANK(Q1715)),"",IF(ISBLANK(VLOOKUP(A1715,Database!A:AA,22,FALSE)),"",VLOOKUP(A1715,Database!A:AA,22,FALSE))))</f>
        <v/>
      </c>
      <c r="AE1715" s="20">
        <f ca="1">IFERROR(
   IF(
     OR(ISBLANK(P1715),ISBLANK(Q1715)),
     "",
     IF(
       AND(AB1715&lt;&gt;"",OR(W1715="Terminé",W1715="En cours")),
       VLOOKUP(AD1715,Setup_ScoreExactBonus!A:D,4,FALSE),
       0
     )),
  0)</f>
        <v>0</v>
      </c>
      <c r="AF1715" s="21">
        <f t="shared" ca="1" si="161"/>
        <v>0</v>
      </c>
      <c r="AG1715" s="21">
        <f ca="1">SUMIFS(AF$2:AF1715,D$2:D1715,D1715)</f>
        <v>2498</v>
      </c>
    </row>
    <row r="1716" spans="1:33" hidden="1" x14ac:dyDescent="0.35">
      <c r="A1716" s="21">
        <f>IF(ISBLANK(B1716),"",COUNTIF(B$2:B1716,B1716))-1</f>
        <v>63</v>
      </c>
      <c r="B1716" s="27">
        <v>14</v>
      </c>
      <c r="C1716" s="10">
        <f>VLOOKUP($A1716+IF($A1716=0,1,0),Database!$A:$Y,7,FALSE)</f>
        <v>46200.083333333336</v>
      </c>
      <c r="D1716" s="21" t="str">
        <f>VLOOKUP(Pronostics!$B1716,Setup_MPP!$A:$G,3,FALSE)</f>
        <v>MarieEYT</v>
      </c>
      <c r="E1716" s="21" t="str">
        <f>VLOOKUP(Pronostics!$B1716,Setup_MPP!$A:$G,2,FALSE)</f>
        <v>Marie EXBRAYAT</v>
      </c>
      <c r="F1716" s="21" t="str">
        <f>VLOOKUP($B1716,Setup_MPP!$A:$E,4,FALSE)</f>
        <v>#FFAFD2</v>
      </c>
      <c r="G1716" s="21" t="str">
        <f>VLOOKUP($B1716,Setup_MPP!$A:$E,5,FALSE)</f>
        <v>#F2589B</v>
      </c>
      <c r="H1716" s="21" t="str">
        <f>IFERROR(IF(AND(A1716&gt;=1,A1716&lt;=104),VLOOKUP($A1716,Location!$A:$J,6,FALSE),IF(A1716=0,"Avant l'ouverture",IF(OR(A1716=105,A1716=106),"Bonus"))),"")</f>
        <v>Tour 3</v>
      </c>
      <c r="I1716" s="21" t="str">
        <f>IF(LEFT(H1716,4)="Tour",VLOOKUP(A1716,Database!$A:$C,3,FALSE),"")</f>
        <v>H</v>
      </c>
      <c r="J1716" s="21" t="str">
        <f>VLOOKUP($A1716,Location!$A:$J,7,FALSE)</f>
        <v>Cap-Vert</v>
      </c>
      <c r="K1716" s="21" t="str">
        <f>IFERROR(VLOOKUP(J1716,Setup_Team!$B:$C,2,FALSE), "TDB")</f>
        <v>CPV</v>
      </c>
      <c r="L1716" s="21" t="str">
        <f>VLOOKUP($A1716,Location!$A:$J,8,FALSE)</f>
        <v>Arabie Saoudite</v>
      </c>
      <c r="M1716" s="21" t="str">
        <f>IFERROR(VLOOKUP(L1716,Setup_Team!$B:$C,2,FALSE), "TDB")</f>
        <v>SAU</v>
      </c>
      <c r="N1716" s="21" t="str">
        <f>VLOOKUP($A1716,Location!$A:$J,9,FALSE)</f>
        <v>Houston, Texas</v>
      </c>
      <c r="O1716" s="21" t="str">
        <f>VLOOKUP($A1716,Location!$A:$J,10,FALSE)</f>
        <v>NRG Stadium</v>
      </c>
      <c r="P1716" s="27">
        <v>1</v>
      </c>
      <c r="Q1716" s="27">
        <v>0</v>
      </c>
      <c r="R1716" s="27" t="str">
        <f t="shared" si="157"/>
        <v>1-0</v>
      </c>
      <c r="S1716" s="21">
        <v>0</v>
      </c>
      <c r="T1716" s="20">
        <f>VLOOKUP($A1716,Database!$A:$Y,10,FALSE)</f>
        <v>99</v>
      </c>
      <c r="U1716" s="20">
        <f>VLOOKUP($A1716,Database!$A:$Y,11,FALSE)</f>
        <v>123</v>
      </c>
      <c r="V1716" s="20">
        <f>VLOOKUP($A1716,Database!$A:$Y,12,FALSE)</f>
        <v>94</v>
      </c>
      <c r="W1716" s="20" t="str">
        <f>VLOOKUP(A1716,Database!A:M,13,FALSE)</f>
        <v>Terminé</v>
      </c>
      <c r="X1716" s="20">
        <f>VLOOKUP($A1716,Database!$A:$Y,20,FALSE)</f>
        <v>0</v>
      </c>
      <c r="Y1716" s="20">
        <f>VLOOKUP($A1716,Database!$A:$Y,21,FALSE)</f>
        <v>0</v>
      </c>
      <c r="Z1716" s="20">
        <f t="shared" si="156"/>
        <v>0</v>
      </c>
      <c r="AA1716" s="20">
        <f t="shared" si="158"/>
        <v>0</v>
      </c>
      <c r="AB1716" s="20">
        <f t="shared" ca="1" si="159"/>
        <v>0</v>
      </c>
      <c r="AC1716" s="20">
        <f t="shared" ca="1" si="160"/>
        <v>0</v>
      </c>
      <c r="AD1716" s="20" t="str">
        <f ca="1">IF(AC1716=0,"",IF(OR(ISBLANK(P1716),ISBLANK(Q1716)),"",IF(ISBLANK(VLOOKUP(A1716,Database!A:AA,22,FALSE)),"",VLOOKUP(A1716,Database!A:AA,22,FALSE))))</f>
        <v/>
      </c>
      <c r="AE1716" s="20">
        <f ca="1">IFERROR(
   IF(
     OR(ISBLANK(P1716),ISBLANK(Q1716)),
     "",
     IF(
       AND(AB1716&lt;&gt;"",OR(W1716="Terminé",W1716="En cours")),
       VLOOKUP(AD1716,Setup_ScoreExactBonus!A:D,4,FALSE),
       0
     )),
  0)</f>
        <v>0</v>
      </c>
      <c r="AF1716" s="21">
        <f t="shared" ca="1" si="161"/>
        <v>0</v>
      </c>
      <c r="AG1716" s="21">
        <f ca="1">SUMIFS(AF$2:AF1716,D$2:D1716,D1716)</f>
        <v>2383</v>
      </c>
    </row>
    <row r="1717" spans="1:33" hidden="1" x14ac:dyDescent="0.35">
      <c r="A1717" s="21">
        <f>IF(ISBLANK(B1717),"",COUNTIF(B$2:B1717,B1717))-1</f>
        <v>63</v>
      </c>
      <c r="B1717" s="27">
        <v>15</v>
      </c>
      <c r="C1717" s="10">
        <f>VLOOKUP($A1717+IF($A1717=0,1,0),Database!$A:$Y,7,FALSE)</f>
        <v>46200.083333333336</v>
      </c>
      <c r="D1717" s="21" t="str">
        <f>VLOOKUP(Pronostics!$B1717,Setup_MPP!$A:$G,3,FALSE)</f>
        <v>Amino28</v>
      </c>
      <c r="E1717" s="21" t="str">
        <f>VLOOKUP(Pronostics!$B1717,Setup_MPP!$A:$G,2,FALSE)</f>
        <v>Amine ZARROUKI</v>
      </c>
      <c r="F1717" s="21" t="str">
        <f>VLOOKUP($B1717,Setup_MPP!$A:$E,4,FALSE)</f>
        <v>#FF9898</v>
      </c>
      <c r="G1717" s="21" t="str">
        <f>VLOOKUP($B1717,Setup_MPP!$A:$E,5,FALSE)</f>
        <v>#FF5D5D</v>
      </c>
      <c r="H1717" s="21" t="str">
        <f>IFERROR(IF(AND(A1717&gt;=1,A1717&lt;=104),VLOOKUP($A1717,Location!$A:$J,6,FALSE),IF(A1717=0,"Avant l'ouverture",IF(OR(A1717=105,A1717=106),"Bonus"))),"")</f>
        <v>Tour 3</v>
      </c>
      <c r="I1717" s="21" t="str">
        <f>IF(LEFT(H1717,4)="Tour",VLOOKUP(A1717,Database!$A:$C,3,FALSE),"")</f>
        <v>H</v>
      </c>
      <c r="J1717" s="21" t="str">
        <f>VLOOKUP($A1717,Location!$A:$J,7,FALSE)</f>
        <v>Cap-Vert</v>
      </c>
      <c r="K1717" s="21" t="str">
        <f>IFERROR(VLOOKUP(J1717,Setup_Team!$B:$C,2,FALSE), "TDB")</f>
        <v>CPV</v>
      </c>
      <c r="L1717" s="21" t="str">
        <f>VLOOKUP($A1717,Location!$A:$J,8,FALSE)</f>
        <v>Arabie Saoudite</v>
      </c>
      <c r="M1717" s="21" t="str">
        <f>IFERROR(VLOOKUP(L1717,Setup_Team!$B:$C,2,FALSE), "TDB")</f>
        <v>SAU</v>
      </c>
      <c r="N1717" s="21" t="str">
        <f>VLOOKUP($A1717,Location!$A:$J,9,FALSE)</f>
        <v>Houston, Texas</v>
      </c>
      <c r="O1717" s="21" t="str">
        <f>VLOOKUP($A1717,Location!$A:$J,10,FALSE)</f>
        <v>NRG Stadium</v>
      </c>
      <c r="P1717" s="27">
        <v>1</v>
      </c>
      <c r="Q1717" s="27">
        <v>0</v>
      </c>
      <c r="R1717" s="27" t="str">
        <f t="shared" si="157"/>
        <v>1-0</v>
      </c>
      <c r="S1717" s="21">
        <v>0</v>
      </c>
      <c r="T1717" s="20">
        <f>VLOOKUP($A1717,Database!$A:$Y,10,FALSE)</f>
        <v>99</v>
      </c>
      <c r="U1717" s="20">
        <f>VLOOKUP($A1717,Database!$A:$Y,11,FALSE)</f>
        <v>123</v>
      </c>
      <c r="V1717" s="20">
        <f>VLOOKUP($A1717,Database!$A:$Y,12,FALSE)</f>
        <v>94</v>
      </c>
      <c r="W1717" s="20" t="str">
        <f>VLOOKUP(A1717,Database!A:M,13,FALSE)</f>
        <v>Terminé</v>
      </c>
      <c r="X1717" s="20">
        <f>VLOOKUP($A1717,Database!$A:$Y,20,FALSE)</f>
        <v>0</v>
      </c>
      <c r="Y1717" s="20">
        <f>VLOOKUP($A1717,Database!$A:$Y,21,FALSE)</f>
        <v>0</v>
      </c>
      <c r="Z1717" s="20">
        <f t="shared" si="156"/>
        <v>0</v>
      </c>
      <c r="AA1717" s="20">
        <f t="shared" si="158"/>
        <v>0</v>
      </c>
      <c r="AB1717" s="20">
        <f t="shared" ca="1" si="159"/>
        <v>0</v>
      </c>
      <c r="AC1717" s="20">
        <f t="shared" ca="1" si="160"/>
        <v>0</v>
      </c>
      <c r="AD1717" s="20" t="str">
        <f ca="1">IF(AC1717=0,"",IF(OR(ISBLANK(P1717),ISBLANK(Q1717)),"",IF(ISBLANK(VLOOKUP(A1717,Database!A:AA,22,FALSE)),"",VLOOKUP(A1717,Database!A:AA,22,FALSE))))</f>
        <v/>
      </c>
      <c r="AE1717" s="20">
        <f ca="1">IFERROR(
   IF(
     OR(ISBLANK(P1717),ISBLANK(Q1717)),
     "",
     IF(
       AND(AB1717&lt;&gt;"",OR(W1717="Terminé",W1717="En cours")),
       VLOOKUP(AD1717,Setup_ScoreExactBonus!A:D,4,FALSE),
       0
     )),
  0)</f>
        <v>0</v>
      </c>
      <c r="AF1717" s="21">
        <f t="shared" ca="1" si="161"/>
        <v>0</v>
      </c>
      <c r="AG1717" s="21">
        <f ca="1">SUMIFS(AF$2:AF1717,D$2:D1717,D1717)</f>
        <v>2370</v>
      </c>
    </row>
    <row r="1718" spans="1:33" hidden="1" x14ac:dyDescent="0.35">
      <c r="A1718" s="21">
        <f>IF(ISBLANK(B1718),"",COUNTIF(B$2:B1718,B1718))-1</f>
        <v>63</v>
      </c>
      <c r="B1718" s="27">
        <v>16</v>
      </c>
      <c r="C1718" s="10">
        <f>VLOOKUP($A1718+IF($A1718=0,1,0),Database!$A:$Y,7,FALSE)</f>
        <v>46200.083333333336</v>
      </c>
      <c r="D1718" s="21" t="str">
        <f>VLOOKUP(Pronostics!$B1718,Setup_MPP!$A:$G,3,FALSE)</f>
        <v>RomaLaura</v>
      </c>
      <c r="E1718" s="21" t="str">
        <f>VLOOKUP(Pronostics!$B1718,Setup_MPP!$A:$G,2,FALSE)</f>
        <v>Laura GIULIANO</v>
      </c>
      <c r="F1718" s="21" t="str">
        <f>VLOOKUP($B1718,Setup_MPP!$A:$E,4,FALSE)</f>
        <v>#86A4FE</v>
      </c>
      <c r="G1718" s="21" t="str">
        <f>VLOOKUP($B1718,Setup_MPP!$A:$E,5,FALSE)</f>
        <v>#3769FF</v>
      </c>
      <c r="H1718" s="21" t="str">
        <f>IFERROR(IF(AND(A1718&gt;=1,A1718&lt;=104),VLOOKUP($A1718,Location!$A:$J,6,FALSE),IF(A1718=0,"Avant l'ouverture",IF(OR(A1718=105,A1718=106),"Bonus"))),"")</f>
        <v>Tour 3</v>
      </c>
      <c r="I1718" s="21" t="str">
        <f>IF(LEFT(H1718,4)="Tour",VLOOKUP(A1718,Database!$A:$C,3,FALSE),"")</f>
        <v>H</v>
      </c>
      <c r="J1718" s="21" t="str">
        <f>VLOOKUP($A1718,Location!$A:$J,7,FALSE)</f>
        <v>Cap-Vert</v>
      </c>
      <c r="K1718" s="21" t="str">
        <f>IFERROR(VLOOKUP(J1718,Setup_Team!$B:$C,2,FALSE), "TDB")</f>
        <v>CPV</v>
      </c>
      <c r="L1718" s="21" t="str">
        <f>VLOOKUP($A1718,Location!$A:$J,8,FALSE)</f>
        <v>Arabie Saoudite</v>
      </c>
      <c r="M1718" s="21" t="str">
        <f>IFERROR(VLOOKUP(L1718,Setup_Team!$B:$C,2,FALSE), "TDB")</f>
        <v>SAU</v>
      </c>
      <c r="N1718" s="21" t="str">
        <f>VLOOKUP($A1718,Location!$A:$J,9,FALSE)</f>
        <v>Houston, Texas</v>
      </c>
      <c r="O1718" s="21" t="str">
        <f>VLOOKUP($A1718,Location!$A:$J,10,FALSE)</f>
        <v>NRG Stadium</v>
      </c>
      <c r="P1718" s="27">
        <v>0</v>
      </c>
      <c r="Q1718" s="27">
        <v>0</v>
      </c>
      <c r="R1718" s="27" t="str">
        <f t="shared" si="157"/>
        <v>0-0</v>
      </c>
      <c r="S1718" s="21">
        <v>0</v>
      </c>
      <c r="T1718" s="20">
        <f>VLOOKUP($A1718,Database!$A:$Y,10,FALSE)</f>
        <v>99</v>
      </c>
      <c r="U1718" s="20">
        <f>VLOOKUP($A1718,Database!$A:$Y,11,FALSE)</f>
        <v>123</v>
      </c>
      <c r="V1718" s="20">
        <f>VLOOKUP($A1718,Database!$A:$Y,12,FALSE)</f>
        <v>94</v>
      </c>
      <c r="W1718" s="20" t="str">
        <f>VLOOKUP(A1718,Database!A:M,13,FALSE)</f>
        <v>Terminé</v>
      </c>
      <c r="X1718" s="20">
        <f>VLOOKUP($A1718,Database!$A:$Y,20,FALSE)</f>
        <v>0</v>
      </c>
      <c r="Y1718" s="20">
        <f>VLOOKUP($A1718,Database!$A:$Y,21,FALSE)</f>
        <v>0</v>
      </c>
      <c r="Z1718" s="20">
        <f t="shared" si="156"/>
        <v>0</v>
      </c>
      <c r="AA1718" s="20">
        <f t="shared" si="158"/>
        <v>1</v>
      </c>
      <c r="AB1718" s="20">
        <f t="shared" ca="1" si="159"/>
        <v>123</v>
      </c>
      <c r="AC1718" s="20">
        <f t="shared" ca="1" si="160"/>
        <v>1</v>
      </c>
      <c r="AD1718" s="20" t="str">
        <f ca="1">IF(AC1718=0,"",IF(OR(ISBLANK(P1718),ISBLANK(Q1718)),"",IF(ISBLANK(VLOOKUP(A1718,Database!A:AA,22,FALSE)),"",VLOOKUP(A1718,Database!A:AA,22,FALSE))))</f>
        <v>Rare</v>
      </c>
      <c r="AE1718" s="20">
        <f ca="1">IFERROR(
   IF(
     OR(ISBLANK(P1718),ISBLANK(Q1718)),
     "",
     IF(
       AND(AB1718&lt;&gt;"",OR(W1718="Terminé",W1718="En cours")),
       VLOOKUP(AD1718,Setup_ScoreExactBonus!A:D,4,FALSE),
       0
     )),
  0)</f>
        <v>30</v>
      </c>
      <c r="AF1718" s="21">
        <f t="shared" ca="1" si="161"/>
        <v>153</v>
      </c>
      <c r="AG1718" s="21">
        <f ca="1">SUMIFS(AF$2:AF1718,D$2:D1718,D1718)</f>
        <v>2196</v>
      </c>
    </row>
    <row r="1719" spans="1:33" hidden="1" x14ac:dyDescent="0.35">
      <c r="A1719" s="21">
        <f>IF(ISBLANK(B1719),"",COUNTIF(B$2:B1719,B1719))-1</f>
        <v>63</v>
      </c>
      <c r="B1719" s="27">
        <v>17</v>
      </c>
      <c r="C1719" s="10">
        <f>VLOOKUP($A1719+IF($A1719=0,1,0),Database!$A:$Y,7,FALSE)</f>
        <v>46200.083333333336</v>
      </c>
      <c r="D1719" s="21" t="str">
        <f>VLOOKUP(Pronostics!$B1719,Setup_MPP!$A:$G,3,FALSE)</f>
        <v>Julien_cri</v>
      </c>
      <c r="E1719" s="21" t="str">
        <f>VLOOKUP(Pronostics!$B1719,Setup_MPP!$A:$G,2,FALSE)</f>
        <v>Julien CRIMOTEL</v>
      </c>
      <c r="F1719" s="21" t="str">
        <f>VLOOKUP($B1719,Setup_MPP!$A:$E,4,FALSE)</f>
        <v>#FFB0B0</v>
      </c>
      <c r="G1719" s="21" t="str">
        <f>VLOOKUP($B1719,Setup_MPP!$A:$E,5,FALSE)</f>
        <v>#F25757</v>
      </c>
      <c r="H1719" s="21" t="str">
        <f>IFERROR(IF(AND(A1719&gt;=1,A1719&lt;=104),VLOOKUP($A1719,Location!$A:$J,6,FALSE),IF(A1719=0,"Avant l'ouverture",IF(OR(A1719=105,A1719=106),"Bonus"))),"")</f>
        <v>Tour 3</v>
      </c>
      <c r="I1719" s="21" t="str">
        <f>IF(LEFT(H1719,4)="Tour",VLOOKUP(A1719,Database!$A:$C,3,FALSE),"")</f>
        <v>H</v>
      </c>
      <c r="J1719" s="21" t="str">
        <f>VLOOKUP($A1719,Location!$A:$J,7,FALSE)</f>
        <v>Cap-Vert</v>
      </c>
      <c r="K1719" s="21" t="str">
        <f>IFERROR(VLOOKUP(J1719,Setup_Team!$B:$C,2,FALSE), "TDB")</f>
        <v>CPV</v>
      </c>
      <c r="L1719" s="21" t="str">
        <f>VLOOKUP($A1719,Location!$A:$J,8,FALSE)</f>
        <v>Arabie Saoudite</v>
      </c>
      <c r="M1719" s="21" t="str">
        <f>IFERROR(VLOOKUP(L1719,Setup_Team!$B:$C,2,FALSE), "TDB")</f>
        <v>SAU</v>
      </c>
      <c r="N1719" s="21" t="str">
        <f>VLOOKUP($A1719,Location!$A:$J,9,FALSE)</f>
        <v>Houston, Texas</v>
      </c>
      <c r="O1719" s="21" t="str">
        <f>VLOOKUP($A1719,Location!$A:$J,10,FALSE)</f>
        <v>NRG Stadium</v>
      </c>
      <c r="P1719" s="27">
        <v>2</v>
      </c>
      <c r="Q1719" s="27">
        <v>2</v>
      </c>
      <c r="R1719" s="27" t="str">
        <f t="shared" si="157"/>
        <v>2-2</v>
      </c>
      <c r="S1719" s="21">
        <v>0</v>
      </c>
      <c r="T1719" s="20">
        <f>VLOOKUP($A1719,Database!$A:$Y,10,FALSE)</f>
        <v>99</v>
      </c>
      <c r="U1719" s="20">
        <f>VLOOKUP($A1719,Database!$A:$Y,11,FALSE)</f>
        <v>123</v>
      </c>
      <c r="V1719" s="20">
        <f>VLOOKUP($A1719,Database!$A:$Y,12,FALSE)</f>
        <v>94</v>
      </c>
      <c r="W1719" s="20" t="str">
        <f>VLOOKUP(A1719,Database!A:M,13,FALSE)</f>
        <v>Terminé</v>
      </c>
      <c r="X1719" s="20">
        <f>VLOOKUP($A1719,Database!$A:$Y,20,FALSE)</f>
        <v>0</v>
      </c>
      <c r="Y1719" s="20">
        <f>VLOOKUP($A1719,Database!$A:$Y,21,FALSE)</f>
        <v>0</v>
      </c>
      <c r="Z1719" s="20">
        <f t="shared" si="156"/>
        <v>0</v>
      </c>
      <c r="AA1719" s="20">
        <f t="shared" si="158"/>
        <v>1</v>
      </c>
      <c r="AB1719" s="20">
        <f t="shared" ca="1" si="159"/>
        <v>123</v>
      </c>
      <c r="AC1719" s="20">
        <f t="shared" ca="1" si="160"/>
        <v>0</v>
      </c>
      <c r="AD1719" s="20" t="str">
        <f ca="1">IF(AC1719=0,"",IF(OR(ISBLANK(P1719),ISBLANK(Q1719)),"",IF(ISBLANK(VLOOKUP(A1719,Database!A:AA,22,FALSE)),"",VLOOKUP(A1719,Database!A:AA,22,FALSE))))</f>
        <v/>
      </c>
      <c r="AE1719" s="20">
        <f ca="1">IFERROR(
   IF(
     OR(ISBLANK(P1719),ISBLANK(Q1719)),
     "",
     IF(
       AND(AB1719&lt;&gt;"",OR(W1719="Terminé",W1719="En cours")),
       VLOOKUP(AD1719,Setup_ScoreExactBonus!A:D,4,FALSE),
       0
     )),
  0)</f>
        <v>0</v>
      </c>
      <c r="AF1719" s="21">
        <f t="shared" ca="1" si="161"/>
        <v>123</v>
      </c>
      <c r="AG1719" s="21">
        <f ca="1">SUMIFS(AF$2:AF1719,D$2:D1719,D1719)</f>
        <v>2211</v>
      </c>
    </row>
    <row r="1720" spans="1:33" hidden="1" x14ac:dyDescent="0.35">
      <c r="A1720" s="21">
        <f>IF(ISBLANK(B1720),"",COUNTIF(B$2:B1720,B1720))-1</f>
        <v>63</v>
      </c>
      <c r="B1720" s="27">
        <v>18</v>
      </c>
      <c r="C1720" s="10">
        <f>VLOOKUP($A1720+IF($A1720=0,1,0),Database!$A:$Y,7,FALSE)</f>
        <v>46200.083333333336</v>
      </c>
      <c r="D1720" s="21" t="str">
        <f>VLOOKUP(Pronostics!$B1720,Setup_MPP!$A:$G,3,FALSE)</f>
        <v>Cartone</v>
      </c>
      <c r="E1720" s="21" t="str">
        <f>VLOOKUP(Pronostics!$B1720,Setup_MPP!$A:$G,2,FALSE)</f>
        <v>Quentin CARTON</v>
      </c>
      <c r="F1720" s="21" t="str">
        <f>VLOOKUP($B1720,Setup_MPP!$A:$E,4,FALSE)</f>
        <v>#F0BC42</v>
      </c>
      <c r="G1720" s="21" t="str">
        <f>VLOOKUP($B1720,Setup_MPP!$A:$E,5,FALSE)</f>
        <v>#8E1F2F</v>
      </c>
      <c r="H1720" s="21" t="str">
        <f>IFERROR(IF(AND(A1720&gt;=1,A1720&lt;=104),VLOOKUP($A1720,Location!$A:$J,6,FALSE),IF(A1720=0,"Avant l'ouverture",IF(OR(A1720=105,A1720=106),"Bonus"))),"")</f>
        <v>Tour 3</v>
      </c>
      <c r="I1720" s="21" t="str">
        <f>IF(LEFT(H1720,4)="Tour",VLOOKUP(A1720,Database!$A:$C,3,FALSE),"")</f>
        <v>H</v>
      </c>
      <c r="J1720" s="21" t="str">
        <f>VLOOKUP($A1720,Location!$A:$J,7,FALSE)</f>
        <v>Cap-Vert</v>
      </c>
      <c r="K1720" s="21" t="str">
        <f>IFERROR(VLOOKUP(J1720,Setup_Team!$B:$C,2,FALSE), "TDB")</f>
        <v>CPV</v>
      </c>
      <c r="L1720" s="21" t="str">
        <f>VLOOKUP($A1720,Location!$A:$J,8,FALSE)</f>
        <v>Arabie Saoudite</v>
      </c>
      <c r="M1720" s="21" t="str">
        <f>IFERROR(VLOOKUP(L1720,Setup_Team!$B:$C,2,FALSE), "TDB")</f>
        <v>SAU</v>
      </c>
      <c r="N1720" s="21" t="str">
        <f>VLOOKUP($A1720,Location!$A:$J,9,FALSE)</f>
        <v>Houston, Texas</v>
      </c>
      <c r="O1720" s="21" t="str">
        <f>VLOOKUP($A1720,Location!$A:$J,10,FALSE)</f>
        <v>NRG Stadium</v>
      </c>
      <c r="P1720" s="27">
        <v>1</v>
      </c>
      <c r="Q1720" s="27">
        <v>1</v>
      </c>
      <c r="R1720" s="27" t="str">
        <f t="shared" si="157"/>
        <v>1-1</v>
      </c>
      <c r="S1720" s="21">
        <v>0</v>
      </c>
      <c r="T1720" s="20">
        <f>VLOOKUP($A1720,Database!$A:$Y,10,FALSE)</f>
        <v>99</v>
      </c>
      <c r="U1720" s="20">
        <f>VLOOKUP($A1720,Database!$A:$Y,11,FALSE)</f>
        <v>123</v>
      </c>
      <c r="V1720" s="20">
        <f>VLOOKUP($A1720,Database!$A:$Y,12,FALSE)</f>
        <v>94</v>
      </c>
      <c r="W1720" s="20" t="str">
        <f>VLOOKUP(A1720,Database!A:M,13,FALSE)</f>
        <v>Terminé</v>
      </c>
      <c r="X1720" s="20">
        <f>VLOOKUP($A1720,Database!$A:$Y,20,FALSE)</f>
        <v>0</v>
      </c>
      <c r="Y1720" s="20">
        <f>VLOOKUP($A1720,Database!$A:$Y,21,FALSE)</f>
        <v>0</v>
      </c>
      <c r="Z1720" s="20">
        <f t="shared" si="156"/>
        <v>0</v>
      </c>
      <c r="AA1720" s="20">
        <f t="shared" si="158"/>
        <v>1</v>
      </c>
      <c r="AB1720" s="20">
        <f t="shared" ca="1" si="159"/>
        <v>123</v>
      </c>
      <c r="AC1720" s="20">
        <f t="shared" ca="1" si="160"/>
        <v>0</v>
      </c>
      <c r="AD1720" s="20" t="str">
        <f ca="1">IF(AC1720=0,"",IF(OR(ISBLANK(P1720),ISBLANK(Q1720)),"",IF(ISBLANK(VLOOKUP(A1720,Database!A:AA,22,FALSE)),"",VLOOKUP(A1720,Database!A:AA,22,FALSE))))</f>
        <v/>
      </c>
      <c r="AE1720" s="20">
        <f ca="1">IFERROR(
   IF(
     OR(ISBLANK(P1720),ISBLANK(Q1720)),
     "",
     IF(
       AND(AB1720&lt;&gt;"",OR(W1720="Terminé",W1720="En cours")),
       VLOOKUP(AD1720,Setup_ScoreExactBonus!A:D,4,FALSE),
       0
     )),
  0)</f>
        <v>0</v>
      </c>
      <c r="AF1720" s="21">
        <f t="shared" ca="1" si="161"/>
        <v>123</v>
      </c>
      <c r="AG1720" s="21">
        <f ca="1">SUMIFS(AF$2:AF1720,D$2:D1720,D1720)</f>
        <v>2316</v>
      </c>
    </row>
    <row r="1721" spans="1:33" hidden="1" x14ac:dyDescent="0.35">
      <c r="A1721" s="21">
        <f>IF(ISBLANK(B1721),"",COUNTIF(B$2:B1721,B1721))-1</f>
        <v>63</v>
      </c>
      <c r="B1721" s="27">
        <v>19</v>
      </c>
      <c r="C1721" s="10">
        <f>VLOOKUP($A1721+IF($A1721=0,1,0),Database!$A:$Y,7,FALSE)</f>
        <v>46200.083333333336</v>
      </c>
      <c r="D1721" s="21" t="str">
        <f>VLOOKUP(Pronostics!$B1721,Setup_MPP!$A:$G,3,FALSE)</f>
        <v>YramVi</v>
      </c>
      <c r="E1721" s="21" t="str">
        <f>VLOOKUP(Pronostics!$B1721,Setup_MPP!$A:$G,2,FALSE)</f>
        <v>Eyram TETSHIE</v>
      </c>
      <c r="F1721" s="21" t="str">
        <f>VLOOKUP($B1721,Setup_MPP!$A:$E,4,FALSE)</f>
        <v>#E8B28F</v>
      </c>
      <c r="G1721" s="21" t="str">
        <f>VLOOKUP($B1721,Setup_MPP!$A:$E,5,FALSE)</f>
        <v>#E65568</v>
      </c>
      <c r="H1721" s="21" t="str">
        <f>IFERROR(IF(AND(A1721&gt;=1,A1721&lt;=104),VLOOKUP($A1721,Location!$A:$J,6,FALSE),IF(A1721=0,"Avant l'ouverture",IF(OR(A1721=105,A1721=106),"Bonus"))),"")</f>
        <v>Tour 3</v>
      </c>
      <c r="I1721" s="21" t="str">
        <f>IF(LEFT(H1721,4)="Tour",VLOOKUP(A1721,Database!$A:$C,3,FALSE),"")</f>
        <v>H</v>
      </c>
      <c r="J1721" s="21" t="str">
        <f>VLOOKUP($A1721,Location!$A:$J,7,FALSE)</f>
        <v>Cap-Vert</v>
      </c>
      <c r="K1721" s="21" t="str">
        <f>IFERROR(VLOOKUP(J1721,Setup_Team!$B:$C,2,FALSE), "TDB")</f>
        <v>CPV</v>
      </c>
      <c r="L1721" s="21" t="str">
        <f>VLOOKUP($A1721,Location!$A:$J,8,FALSE)</f>
        <v>Arabie Saoudite</v>
      </c>
      <c r="M1721" s="21" t="str">
        <f>IFERROR(VLOOKUP(L1721,Setup_Team!$B:$C,2,FALSE), "TDB")</f>
        <v>SAU</v>
      </c>
      <c r="N1721" s="21" t="str">
        <f>VLOOKUP($A1721,Location!$A:$J,9,FALSE)</f>
        <v>Houston, Texas</v>
      </c>
      <c r="O1721" s="21" t="str">
        <f>VLOOKUP($A1721,Location!$A:$J,10,FALSE)</f>
        <v>NRG Stadium</v>
      </c>
      <c r="P1721" s="27">
        <v>2</v>
      </c>
      <c r="Q1721" s="27">
        <v>0</v>
      </c>
      <c r="R1721" s="27" t="str">
        <f t="shared" si="157"/>
        <v>2-0</v>
      </c>
      <c r="S1721" s="21">
        <v>0</v>
      </c>
      <c r="T1721" s="20">
        <f>VLOOKUP($A1721,Database!$A:$Y,10,FALSE)</f>
        <v>99</v>
      </c>
      <c r="U1721" s="20">
        <f>VLOOKUP($A1721,Database!$A:$Y,11,FALSE)</f>
        <v>123</v>
      </c>
      <c r="V1721" s="20">
        <f>VLOOKUP($A1721,Database!$A:$Y,12,FALSE)</f>
        <v>94</v>
      </c>
      <c r="W1721" s="20" t="str">
        <f>VLOOKUP(A1721,Database!A:M,13,FALSE)</f>
        <v>Terminé</v>
      </c>
      <c r="X1721" s="20">
        <f>VLOOKUP($A1721,Database!$A:$Y,20,FALSE)</f>
        <v>0</v>
      </c>
      <c r="Y1721" s="20">
        <f>VLOOKUP($A1721,Database!$A:$Y,21,FALSE)</f>
        <v>0</v>
      </c>
      <c r="Z1721" s="20">
        <f t="shared" si="156"/>
        <v>0</v>
      </c>
      <c r="AA1721" s="20">
        <f t="shared" si="158"/>
        <v>0</v>
      </c>
      <c r="AB1721" s="20">
        <f t="shared" ca="1" si="159"/>
        <v>0</v>
      </c>
      <c r="AC1721" s="20">
        <f t="shared" ca="1" si="160"/>
        <v>0</v>
      </c>
      <c r="AD1721" s="20" t="str">
        <f ca="1">IF(AC1721=0,"",IF(OR(ISBLANK(P1721),ISBLANK(Q1721)),"",IF(ISBLANK(VLOOKUP(A1721,Database!A:AA,22,FALSE)),"",VLOOKUP(A1721,Database!A:AA,22,FALSE))))</f>
        <v/>
      </c>
      <c r="AE1721" s="20">
        <f ca="1">IFERROR(
   IF(
     OR(ISBLANK(P1721),ISBLANK(Q1721)),
     "",
     IF(
       AND(AB1721&lt;&gt;"",OR(W1721="Terminé",W1721="En cours")),
       VLOOKUP(AD1721,Setup_ScoreExactBonus!A:D,4,FALSE),
       0
     )),
  0)</f>
        <v>0</v>
      </c>
      <c r="AF1721" s="21">
        <f t="shared" ca="1" si="161"/>
        <v>0</v>
      </c>
      <c r="AG1721" s="21">
        <f ca="1">SUMIFS(AF$2:AF1721,D$2:D1721,D1721)</f>
        <v>2197</v>
      </c>
    </row>
    <row r="1722" spans="1:33" hidden="1" x14ac:dyDescent="0.35">
      <c r="A1722" s="21">
        <f>IF(ISBLANK(B1722),"",COUNTIF(B$2:B1722,B1722))-1</f>
        <v>63</v>
      </c>
      <c r="B1722" s="27">
        <v>20</v>
      </c>
      <c r="C1722" s="10">
        <f>VLOOKUP($A1722+IF($A1722=0,1,0),Database!$A:$Y,7,FALSE)</f>
        <v>46200.083333333336</v>
      </c>
      <c r="D1722" s="21" t="str">
        <f>VLOOKUP(Pronostics!$B1722,Setup_MPP!$A:$G,3,FALSE)</f>
        <v>Anis_MaFihache</v>
      </c>
      <c r="E1722" s="21" t="str">
        <f>VLOOKUP(Pronostics!$B1722,Setup_MPP!$A:$G,2,FALSE)</f>
        <v>Anis LEBIK</v>
      </c>
      <c r="F1722" s="21" t="str">
        <f>VLOOKUP($B1722,Setup_MPP!$A:$E,4,FALSE)</f>
        <v>#60DC8C</v>
      </c>
      <c r="G1722" s="21" t="str">
        <f>VLOOKUP($B1722,Setup_MPP!$A:$E,5,FALSE)</f>
        <v>#22A34F</v>
      </c>
      <c r="H1722" s="21" t="str">
        <f>IFERROR(IF(AND(A1722&gt;=1,A1722&lt;=104),VLOOKUP($A1722,Location!$A:$J,6,FALSE),IF(A1722=0,"Avant l'ouverture",IF(OR(A1722=105,A1722=106),"Bonus"))),"")</f>
        <v>Tour 3</v>
      </c>
      <c r="I1722" s="21" t="str">
        <f>IF(LEFT(H1722,4)="Tour",VLOOKUP(A1722,Database!$A:$C,3,FALSE),"")</f>
        <v>H</v>
      </c>
      <c r="J1722" s="21" t="str">
        <f>VLOOKUP($A1722,Location!$A:$J,7,FALSE)</f>
        <v>Cap-Vert</v>
      </c>
      <c r="K1722" s="21" t="str">
        <f>IFERROR(VLOOKUP(J1722,Setup_Team!$B:$C,2,FALSE), "TDB")</f>
        <v>CPV</v>
      </c>
      <c r="L1722" s="21" t="str">
        <f>VLOOKUP($A1722,Location!$A:$J,8,FALSE)</f>
        <v>Arabie Saoudite</v>
      </c>
      <c r="M1722" s="21" t="str">
        <f>IFERROR(VLOOKUP(L1722,Setup_Team!$B:$C,2,FALSE), "TDB")</f>
        <v>SAU</v>
      </c>
      <c r="N1722" s="21" t="str">
        <f>VLOOKUP($A1722,Location!$A:$J,9,FALSE)</f>
        <v>Houston, Texas</v>
      </c>
      <c r="O1722" s="21" t="str">
        <f>VLOOKUP($A1722,Location!$A:$J,10,FALSE)</f>
        <v>NRG Stadium</v>
      </c>
      <c r="P1722" s="27">
        <v>2</v>
      </c>
      <c r="Q1722" s="27">
        <v>1</v>
      </c>
      <c r="R1722" s="27" t="str">
        <f t="shared" si="157"/>
        <v>2-1</v>
      </c>
      <c r="S1722" s="21">
        <v>0</v>
      </c>
      <c r="T1722" s="20">
        <f>VLOOKUP($A1722,Database!$A:$Y,10,FALSE)</f>
        <v>99</v>
      </c>
      <c r="U1722" s="20">
        <f>VLOOKUP($A1722,Database!$A:$Y,11,FALSE)</f>
        <v>123</v>
      </c>
      <c r="V1722" s="20">
        <f>VLOOKUP($A1722,Database!$A:$Y,12,FALSE)</f>
        <v>94</v>
      </c>
      <c r="W1722" s="20" t="str">
        <f>VLOOKUP(A1722,Database!A:M,13,FALSE)</f>
        <v>Terminé</v>
      </c>
      <c r="X1722" s="20">
        <f>VLOOKUP($A1722,Database!$A:$Y,20,FALSE)</f>
        <v>0</v>
      </c>
      <c r="Y1722" s="20">
        <f>VLOOKUP($A1722,Database!$A:$Y,21,FALSE)</f>
        <v>0</v>
      </c>
      <c r="Z1722" s="20">
        <f t="shared" si="156"/>
        <v>0</v>
      </c>
      <c r="AA1722" s="20">
        <f t="shared" si="158"/>
        <v>0</v>
      </c>
      <c r="AB1722" s="20">
        <f t="shared" ca="1" si="159"/>
        <v>0</v>
      </c>
      <c r="AC1722" s="20">
        <f t="shared" ca="1" si="160"/>
        <v>0</v>
      </c>
      <c r="AD1722" s="20" t="str">
        <f ca="1">IF(AC1722=0,"",IF(OR(ISBLANK(P1722),ISBLANK(Q1722)),"",IF(ISBLANK(VLOOKUP(A1722,Database!A:AA,22,FALSE)),"",VLOOKUP(A1722,Database!A:AA,22,FALSE))))</f>
        <v/>
      </c>
      <c r="AE1722" s="20">
        <f ca="1">IFERROR(
   IF(
     OR(ISBLANK(P1722),ISBLANK(Q1722)),
     "",
     IF(
       AND(AB1722&lt;&gt;"",OR(W1722="Terminé",W1722="En cours")),
       VLOOKUP(AD1722,Setup_ScoreExactBonus!A:D,4,FALSE),
       0
     )),
  0)</f>
        <v>0</v>
      </c>
      <c r="AF1722" s="21">
        <f t="shared" ca="1" si="161"/>
        <v>0</v>
      </c>
      <c r="AG1722" s="21">
        <f ca="1">SUMIFS(AF$2:AF1722,D$2:D1722,D1722)</f>
        <v>2363</v>
      </c>
    </row>
    <row r="1723" spans="1:33" hidden="1" x14ac:dyDescent="0.35">
      <c r="A1723" s="21">
        <f>IF(ISBLANK(B1723),"",COUNTIF(B$2:B1723,B1723))-1</f>
        <v>63</v>
      </c>
      <c r="B1723" s="27">
        <v>21</v>
      </c>
      <c r="C1723" s="10">
        <f>VLOOKUP($A1723+IF($A1723=0,1,0),Database!$A:$Y,7,FALSE)</f>
        <v>46200.083333333336</v>
      </c>
      <c r="D1723" s="21" t="str">
        <f>VLOOKUP(Pronostics!$B1723,Setup_MPP!$A:$G,3,FALSE)</f>
        <v>JUJULABOSS13</v>
      </c>
      <c r="E1723" s="21" t="str">
        <f>VLOOKUP(Pronostics!$B1723,Setup_MPP!$A:$G,2,FALSE)</f>
        <v>Julia BOUANAN</v>
      </c>
      <c r="F1723" s="21" t="str">
        <f>VLOOKUP($B1723,Setup_MPP!$A:$E,4,FALSE)</f>
        <v>#2FAEE0</v>
      </c>
      <c r="G1723" s="21" t="str">
        <f>VLOOKUP($B1723,Setup_MPP!$A:$E,5,FALSE)</f>
        <v>#BEA064</v>
      </c>
      <c r="H1723" s="21" t="str">
        <f>IFERROR(IF(AND(A1723&gt;=1,A1723&lt;=104),VLOOKUP($A1723,Location!$A:$J,6,FALSE),IF(A1723=0,"Avant l'ouverture",IF(OR(A1723=105,A1723=106),"Bonus"))),"")</f>
        <v>Tour 3</v>
      </c>
      <c r="I1723" s="21" t="str">
        <f>IF(LEFT(H1723,4)="Tour",VLOOKUP(A1723,Database!$A:$C,3,FALSE),"")</f>
        <v>H</v>
      </c>
      <c r="J1723" s="21" t="str">
        <f>VLOOKUP($A1723,Location!$A:$J,7,FALSE)</f>
        <v>Cap-Vert</v>
      </c>
      <c r="K1723" s="21" t="str">
        <f>IFERROR(VLOOKUP(J1723,Setup_Team!$B:$C,2,FALSE), "TDB")</f>
        <v>CPV</v>
      </c>
      <c r="L1723" s="21" t="str">
        <f>VLOOKUP($A1723,Location!$A:$J,8,FALSE)</f>
        <v>Arabie Saoudite</v>
      </c>
      <c r="M1723" s="21" t="str">
        <f>IFERROR(VLOOKUP(L1723,Setup_Team!$B:$C,2,FALSE), "TDB")</f>
        <v>SAU</v>
      </c>
      <c r="N1723" s="21" t="str">
        <f>VLOOKUP($A1723,Location!$A:$J,9,FALSE)</f>
        <v>Houston, Texas</v>
      </c>
      <c r="O1723" s="21" t="str">
        <f>VLOOKUP($A1723,Location!$A:$J,10,FALSE)</f>
        <v>NRG Stadium</v>
      </c>
      <c r="P1723" s="27">
        <v>3</v>
      </c>
      <c r="Q1723" s="27">
        <v>2</v>
      </c>
      <c r="R1723" s="27" t="str">
        <f t="shared" si="157"/>
        <v>3-2</v>
      </c>
      <c r="S1723" s="21">
        <v>0</v>
      </c>
      <c r="T1723" s="20">
        <f>VLOOKUP($A1723,Database!$A:$Y,10,FALSE)</f>
        <v>99</v>
      </c>
      <c r="U1723" s="20">
        <f>VLOOKUP($A1723,Database!$A:$Y,11,FALSE)</f>
        <v>123</v>
      </c>
      <c r="V1723" s="20">
        <f>VLOOKUP($A1723,Database!$A:$Y,12,FALSE)</f>
        <v>94</v>
      </c>
      <c r="W1723" s="20" t="str">
        <f>VLOOKUP(A1723,Database!A:M,13,FALSE)</f>
        <v>Terminé</v>
      </c>
      <c r="X1723" s="20">
        <f>VLOOKUP($A1723,Database!$A:$Y,20,FALSE)</f>
        <v>0</v>
      </c>
      <c r="Y1723" s="20">
        <f>VLOOKUP($A1723,Database!$A:$Y,21,FALSE)</f>
        <v>0</v>
      </c>
      <c r="Z1723" s="20">
        <f t="shared" si="156"/>
        <v>0</v>
      </c>
      <c r="AA1723" s="20">
        <f t="shared" si="158"/>
        <v>0</v>
      </c>
      <c r="AB1723" s="20">
        <f t="shared" ca="1" si="159"/>
        <v>0</v>
      </c>
      <c r="AC1723" s="20">
        <f t="shared" ca="1" si="160"/>
        <v>0</v>
      </c>
      <c r="AD1723" s="20" t="str">
        <f ca="1">IF(AC1723=0,"",IF(OR(ISBLANK(P1723),ISBLANK(Q1723)),"",IF(ISBLANK(VLOOKUP(A1723,Database!A:AA,22,FALSE)),"",VLOOKUP(A1723,Database!A:AA,22,FALSE))))</f>
        <v/>
      </c>
      <c r="AE1723" s="20">
        <f ca="1">IFERROR(
   IF(
     OR(ISBLANK(P1723),ISBLANK(Q1723)),
     "",
     IF(
       AND(AB1723&lt;&gt;"",OR(W1723="Terminé",W1723="En cours")),
       VLOOKUP(AD1723,Setup_ScoreExactBonus!A:D,4,FALSE),
       0
     )),
  0)</f>
        <v>0</v>
      </c>
      <c r="AF1723" s="21">
        <f t="shared" ca="1" si="161"/>
        <v>0</v>
      </c>
      <c r="AG1723" s="21">
        <f ca="1">SUMIFS(AF$2:AF1723,D$2:D1723,D1723)</f>
        <v>2003</v>
      </c>
    </row>
    <row r="1724" spans="1:33" hidden="1" x14ac:dyDescent="0.35">
      <c r="A1724" s="21">
        <f>IF(ISBLANK(B1724),"",COUNTIF(B$2:B1724,B1724))-1</f>
        <v>63</v>
      </c>
      <c r="B1724" s="27">
        <v>22</v>
      </c>
      <c r="C1724" s="10">
        <f>VLOOKUP($A1724+IF($A1724=0,1,0),Database!$A:$Y,7,FALSE)</f>
        <v>46200.083333333336</v>
      </c>
      <c r="D1724" s="21" t="str">
        <f>VLOOKUP(Pronostics!$B1724,Setup_MPP!$A:$G,3,FALSE)</f>
        <v>Jujumsrd</v>
      </c>
      <c r="E1724" s="21" t="str">
        <f>VLOOKUP(Pronostics!$B1724,Setup_MPP!$A:$G,2,FALSE)</f>
        <v>Julie Mansard</v>
      </c>
      <c r="F1724" s="21" t="str">
        <f>VLOOKUP($B1724,Setup_MPP!$A:$E,4,FALSE)</f>
        <v>#41DEF0</v>
      </c>
      <c r="G1724" s="21" t="str">
        <f>VLOOKUP($B1724,Setup_MPP!$A:$E,5,FALSE)</f>
        <v>#0BA6B7</v>
      </c>
      <c r="H1724" s="21" t="str">
        <f>IFERROR(IF(AND(A1724&gt;=1,A1724&lt;=104),VLOOKUP($A1724,Location!$A:$J,6,FALSE),IF(A1724=0,"Avant l'ouverture",IF(OR(A1724=105,A1724=106),"Bonus"))),"")</f>
        <v>Tour 3</v>
      </c>
      <c r="I1724" s="21" t="str">
        <f>IF(LEFT(H1724,4)="Tour",VLOOKUP(A1724,Database!$A:$C,3,FALSE),"")</f>
        <v>H</v>
      </c>
      <c r="J1724" s="21" t="str">
        <f>VLOOKUP($A1724,Location!$A:$J,7,FALSE)</f>
        <v>Cap-Vert</v>
      </c>
      <c r="K1724" s="21" t="str">
        <f>IFERROR(VLOOKUP(J1724,Setup_Team!$B:$C,2,FALSE), "TDB")</f>
        <v>CPV</v>
      </c>
      <c r="L1724" s="21" t="str">
        <f>VLOOKUP($A1724,Location!$A:$J,8,FALSE)</f>
        <v>Arabie Saoudite</v>
      </c>
      <c r="M1724" s="21" t="str">
        <f>IFERROR(VLOOKUP(L1724,Setup_Team!$B:$C,2,FALSE), "TDB")</f>
        <v>SAU</v>
      </c>
      <c r="N1724" s="21" t="str">
        <f>VLOOKUP($A1724,Location!$A:$J,9,FALSE)</f>
        <v>Houston, Texas</v>
      </c>
      <c r="O1724" s="21" t="str">
        <f>VLOOKUP($A1724,Location!$A:$J,10,FALSE)</f>
        <v>NRG Stadium</v>
      </c>
      <c r="P1724" s="27">
        <v>1</v>
      </c>
      <c r="Q1724" s="27">
        <v>1</v>
      </c>
      <c r="R1724" s="27" t="str">
        <f t="shared" si="157"/>
        <v>1-1</v>
      </c>
      <c r="S1724" s="21">
        <v>0</v>
      </c>
      <c r="T1724" s="20">
        <f>VLOOKUP($A1724,Database!$A:$Y,10,FALSE)</f>
        <v>99</v>
      </c>
      <c r="U1724" s="20">
        <f>VLOOKUP($A1724,Database!$A:$Y,11,FALSE)</f>
        <v>123</v>
      </c>
      <c r="V1724" s="20">
        <f>VLOOKUP($A1724,Database!$A:$Y,12,FALSE)</f>
        <v>94</v>
      </c>
      <c r="W1724" s="20" t="str">
        <f>VLOOKUP(A1724,Database!A:M,13,FALSE)</f>
        <v>Terminé</v>
      </c>
      <c r="X1724" s="20">
        <f>VLOOKUP($A1724,Database!$A:$Y,20,FALSE)</f>
        <v>0</v>
      </c>
      <c r="Y1724" s="20">
        <f>VLOOKUP($A1724,Database!$A:$Y,21,FALSE)</f>
        <v>0</v>
      </c>
      <c r="Z1724" s="20">
        <f t="shared" si="156"/>
        <v>0</v>
      </c>
      <c r="AA1724" s="20">
        <f t="shared" si="158"/>
        <v>1</v>
      </c>
      <c r="AB1724" s="20">
        <f t="shared" ca="1" si="159"/>
        <v>123</v>
      </c>
      <c r="AC1724" s="20">
        <f t="shared" ca="1" si="160"/>
        <v>0</v>
      </c>
      <c r="AD1724" s="20" t="str">
        <f ca="1">IF(AC1724=0,"",IF(OR(ISBLANK(P1724),ISBLANK(Q1724)),"",IF(ISBLANK(VLOOKUP(A1724,Database!A:AA,22,FALSE)),"",VLOOKUP(A1724,Database!A:AA,22,FALSE))))</f>
        <v/>
      </c>
      <c r="AE1724" s="20">
        <f ca="1">IFERROR(
   IF(
     OR(ISBLANK(P1724),ISBLANK(Q1724)),
     "",
     IF(
       AND(AB1724&lt;&gt;"",OR(W1724="Terminé",W1724="En cours")),
       VLOOKUP(AD1724,Setup_ScoreExactBonus!A:D,4,FALSE),
       0
     )),
  0)</f>
        <v>0</v>
      </c>
      <c r="AF1724" s="21">
        <f t="shared" ca="1" si="161"/>
        <v>123</v>
      </c>
      <c r="AG1724" s="21">
        <f ca="1">SUMIFS(AF$2:AF1724,D$2:D1724,D1724)</f>
        <v>2000</v>
      </c>
    </row>
    <row r="1725" spans="1:33" hidden="1" x14ac:dyDescent="0.35">
      <c r="A1725" s="21">
        <f>IF(ISBLANK(B1725),"",COUNTIF(B$2:B1725,B1725))-1</f>
        <v>63</v>
      </c>
      <c r="B1725" s="27">
        <v>23</v>
      </c>
      <c r="C1725" s="10">
        <f>VLOOKUP($A1725+IF($A1725=0,1,0),Database!$A:$Y,7,FALSE)</f>
        <v>46200.083333333336</v>
      </c>
      <c r="D1725" s="21" t="str">
        <f>VLOOKUP(Pronostics!$B1725,Setup_MPP!$A:$G,3,FALSE)</f>
        <v>DJUDJUPRONO</v>
      </c>
      <c r="E1725" s="21" t="str">
        <f>VLOOKUP(Pronostics!$B1725,Setup_MPP!$A:$G,2,FALSE)</f>
        <v>Juliette</v>
      </c>
      <c r="F1725" s="21" t="str">
        <f>VLOOKUP($B1725,Setup_MPP!$A:$E,4,FALSE)</f>
        <v>#F2A2A2</v>
      </c>
      <c r="G1725" s="21" t="str">
        <f>VLOOKUP($B1725,Setup_MPP!$A:$E,5,FALSE)</f>
        <v>#C25D5D</v>
      </c>
      <c r="H1725" s="21" t="str">
        <f>IFERROR(IF(AND(A1725&gt;=1,A1725&lt;=104),VLOOKUP($A1725,Location!$A:$J,6,FALSE),IF(A1725=0,"Avant l'ouverture",IF(OR(A1725=105,A1725=106),"Bonus"))),"")</f>
        <v>Tour 3</v>
      </c>
      <c r="I1725" s="21" t="str">
        <f>IF(LEFT(H1725,4)="Tour",VLOOKUP(A1725,Database!$A:$C,3,FALSE),"")</f>
        <v>H</v>
      </c>
      <c r="J1725" s="21" t="str">
        <f>VLOOKUP($A1725,Location!$A:$J,7,FALSE)</f>
        <v>Cap-Vert</v>
      </c>
      <c r="K1725" s="21" t="str">
        <f>IFERROR(VLOOKUP(J1725,Setup_Team!$B:$C,2,FALSE), "TDB")</f>
        <v>CPV</v>
      </c>
      <c r="L1725" s="21" t="str">
        <f>VLOOKUP($A1725,Location!$A:$J,8,FALSE)</f>
        <v>Arabie Saoudite</v>
      </c>
      <c r="M1725" s="21" t="str">
        <f>IFERROR(VLOOKUP(L1725,Setup_Team!$B:$C,2,FALSE), "TDB")</f>
        <v>SAU</v>
      </c>
      <c r="N1725" s="21" t="str">
        <f>VLOOKUP($A1725,Location!$A:$J,9,FALSE)</f>
        <v>Houston, Texas</v>
      </c>
      <c r="O1725" s="21" t="str">
        <f>VLOOKUP($A1725,Location!$A:$J,10,FALSE)</f>
        <v>NRG Stadium</v>
      </c>
      <c r="P1725" s="27">
        <v>0</v>
      </c>
      <c r="Q1725" s="27">
        <v>0</v>
      </c>
      <c r="R1725" s="27" t="str">
        <f t="shared" si="157"/>
        <v>0-0</v>
      </c>
      <c r="S1725" s="21">
        <v>0</v>
      </c>
      <c r="T1725" s="20">
        <f>VLOOKUP($A1725,Database!$A:$Y,10,FALSE)</f>
        <v>99</v>
      </c>
      <c r="U1725" s="20">
        <f>VLOOKUP($A1725,Database!$A:$Y,11,FALSE)</f>
        <v>123</v>
      </c>
      <c r="V1725" s="20">
        <f>VLOOKUP($A1725,Database!$A:$Y,12,FALSE)</f>
        <v>94</v>
      </c>
      <c r="W1725" s="20" t="str">
        <f>VLOOKUP(A1725,Database!A:M,13,FALSE)</f>
        <v>Terminé</v>
      </c>
      <c r="X1725" s="20">
        <f>VLOOKUP($A1725,Database!$A:$Y,20,FALSE)</f>
        <v>0</v>
      </c>
      <c r="Y1725" s="20">
        <f>VLOOKUP($A1725,Database!$A:$Y,21,FALSE)</f>
        <v>0</v>
      </c>
      <c r="Z1725" s="20">
        <f t="shared" si="156"/>
        <v>0</v>
      </c>
      <c r="AA1725" s="20">
        <f t="shared" si="158"/>
        <v>1</v>
      </c>
      <c r="AB1725" s="20">
        <f t="shared" ca="1" si="159"/>
        <v>123</v>
      </c>
      <c r="AC1725" s="20">
        <f t="shared" ca="1" si="160"/>
        <v>1</v>
      </c>
      <c r="AD1725" s="20" t="str">
        <f ca="1">IF(AC1725=0,"",IF(OR(ISBLANK(P1725),ISBLANK(Q1725)),"",IF(ISBLANK(VLOOKUP(A1725,Database!A:AA,22,FALSE)),"",VLOOKUP(A1725,Database!A:AA,22,FALSE))))</f>
        <v>Rare</v>
      </c>
      <c r="AE1725" s="20">
        <f ca="1">IFERROR(
   IF(
     OR(ISBLANK(P1725),ISBLANK(Q1725)),
     "",
     IF(
       AND(AB1725&lt;&gt;"",OR(W1725="Terminé",W1725="En cours")),
       VLOOKUP(AD1725,Setup_ScoreExactBonus!A:D,4,FALSE),
       0
     )),
  0)</f>
        <v>30</v>
      </c>
      <c r="AF1725" s="21">
        <f t="shared" ca="1" si="161"/>
        <v>153</v>
      </c>
      <c r="AG1725" s="21">
        <f ca="1">SUMIFS(AF$2:AF1725,D$2:D1725,D1725)</f>
        <v>1945</v>
      </c>
    </row>
    <row r="1726" spans="1:33" hidden="1" x14ac:dyDescent="0.35">
      <c r="A1726" s="21">
        <f>IF(ISBLANK(B1726),"",COUNTIF(B$2:B1726,B1726))-1</f>
        <v>63</v>
      </c>
      <c r="B1726" s="27">
        <v>24</v>
      </c>
      <c r="C1726" s="10">
        <f>VLOOKUP($A1726+IF($A1726=0,1,0),Database!$A:$Y,7,FALSE)</f>
        <v>46200.083333333336</v>
      </c>
      <c r="D1726" s="21" t="str">
        <f>VLOOKUP(Pronostics!$B1726,Setup_MPP!$A:$G,3,FALSE)</f>
        <v>Samyaaaaaaaaaa</v>
      </c>
      <c r="E1726" s="21" t="str">
        <f>VLOOKUP(Pronostics!$B1726,Setup_MPP!$A:$G,2,FALSE)</f>
        <v>Samya ALAOUI</v>
      </c>
      <c r="F1726" s="21" t="str">
        <f>VLOOKUP($B1726,Setup_MPP!$A:$E,4,FALSE)</f>
        <v>#A2F2C7</v>
      </c>
      <c r="G1726" s="21" t="str">
        <f>VLOOKUP($B1726,Setup_MPP!$A:$E,5,FALSE)</f>
        <v>#5DC18C</v>
      </c>
      <c r="H1726" s="21" t="str">
        <f>IFERROR(IF(AND(A1726&gt;=1,A1726&lt;=104),VLOOKUP($A1726,Location!$A:$J,6,FALSE),IF(A1726=0,"Avant l'ouverture",IF(OR(A1726=105,A1726=106),"Bonus"))),"")</f>
        <v>Tour 3</v>
      </c>
      <c r="I1726" s="21" t="str">
        <f>IF(LEFT(H1726,4)="Tour",VLOOKUP(A1726,Database!$A:$C,3,FALSE),"")</f>
        <v>H</v>
      </c>
      <c r="J1726" s="21" t="str">
        <f>VLOOKUP($A1726,Location!$A:$J,7,FALSE)</f>
        <v>Cap-Vert</v>
      </c>
      <c r="K1726" s="21" t="str">
        <f>IFERROR(VLOOKUP(J1726,Setup_Team!$B:$C,2,FALSE), "TDB")</f>
        <v>CPV</v>
      </c>
      <c r="L1726" s="21" t="str">
        <f>VLOOKUP($A1726,Location!$A:$J,8,FALSE)</f>
        <v>Arabie Saoudite</v>
      </c>
      <c r="M1726" s="21" t="str">
        <f>IFERROR(VLOOKUP(L1726,Setup_Team!$B:$C,2,FALSE), "TDB")</f>
        <v>SAU</v>
      </c>
      <c r="N1726" s="21" t="str">
        <f>VLOOKUP($A1726,Location!$A:$J,9,FALSE)</f>
        <v>Houston, Texas</v>
      </c>
      <c r="O1726" s="21" t="str">
        <f>VLOOKUP($A1726,Location!$A:$J,10,FALSE)</f>
        <v>NRG Stadium</v>
      </c>
      <c r="P1726" s="27"/>
      <c r="Q1726" s="27"/>
      <c r="R1726" s="27" t="str">
        <f t="shared" si="157"/>
        <v>0-0</v>
      </c>
      <c r="S1726" s="21">
        <v>0</v>
      </c>
      <c r="T1726" s="20">
        <f>VLOOKUP($A1726,Database!$A:$Y,10,FALSE)</f>
        <v>99</v>
      </c>
      <c r="U1726" s="20">
        <f>VLOOKUP($A1726,Database!$A:$Y,11,FALSE)</f>
        <v>123</v>
      </c>
      <c r="V1726" s="20">
        <f>VLOOKUP($A1726,Database!$A:$Y,12,FALSE)</f>
        <v>94</v>
      </c>
      <c r="W1726" s="20" t="str">
        <f>VLOOKUP(A1726,Database!A:M,13,FALSE)</f>
        <v>Terminé</v>
      </c>
      <c r="X1726" s="20">
        <f>VLOOKUP($A1726,Database!$A:$Y,20,FALSE)</f>
        <v>0</v>
      </c>
      <c r="Y1726" s="20">
        <f>VLOOKUP($A1726,Database!$A:$Y,21,FALSE)</f>
        <v>0</v>
      </c>
      <c r="Z1726" s="20">
        <f t="shared" si="156"/>
        <v>1</v>
      </c>
      <c r="AA1726" s="20" t="str">
        <f t="shared" si="158"/>
        <v/>
      </c>
      <c r="AB1726" s="20">
        <f t="shared" ca="1" si="159"/>
        <v>123</v>
      </c>
      <c r="AC1726" s="20">
        <f t="shared" ca="1" si="160"/>
        <v>0</v>
      </c>
      <c r="AD1726" s="20" t="str">
        <f ca="1">IF(AC1726=0,"",IF(OR(ISBLANK(P1726),ISBLANK(Q1726)),"",IF(ISBLANK(VLOOKUP(A1726,Database!A:AA,22,FALSE)),"",VLOOKUP(A1726,Database!A:AA,22,FALSE))))</f>
        <v/>
      </c>
      <c r="AE1726" s="20" t="str">
        <f>IFERROR(
   IF(
     OR(ISBLANK(P1726),ISBLANK(Q1726)),
     "",
     IF(
       AND(AB1726&lt;&gt;"",OR(W1726="Terminé",W1726="En cours")),
       VLOOKUP(AD1726,Setup_ScoreExactBonus!A:D,4,FALSE),
       0
     )),
  0)</f>
        <v/>
      </c>
      <c r="AF1726" s="21">
        <f t="shared" si="161"/>
        <v>0</v>
      </c>
      <c r="AG1726" s="21">
        <f ca="1">SUMIFS(AF$2:AF1726,D$2:D1726,D1726)</f>
        <v>2563</v>
      </c>
    </row>
    <row r="1727" spans="1:33" hidden="1" x14ac:dyDescent="0.35">
      <c r="A1727" s="21">
        <f>IF(ISBLANK(B1727),"",COUNTIF(B$2:B1727,B1727))-1</f>
        <v>63</v>
      </c>
      <c r="B1727" s="27">
        <v>25</v>
      </c>
      <c r="C1727" s="10">
        <f>VLOOKUP($A1727+IF($A1727=0,1,0),Database!$A:$Y,7,FALSE)</f>
        <v>46200.083333333336</v>
      </c>
      <c r="D1727" s="21" t="str">
        <f>VLOOKUP(Pronostics!$B1727,Setup_MPP!$A:$G,3,FALSE)</f>
        <v>leaw0808</v>
      </c>
      <c r="E1727" s="21" t="str">
        <f>VLOOKUP(Pronostics!$B1727,Setup_MPP!$A:$G,2,FALSE)</f>
        <v>Léa WALOCQ</v>
      </c>
      <c r="F1727" s="21" t="str">
        <f>VLOOKUP($B1727,Setup_MPP!$A:$E,4,FALSE)</f>
        <v>#D1B9EB</v>
      </c>
      <c r="G1727" s="21" t="str">
        <f>VLOOKUP($B1727,Setup_MPP!$A:$E,5,FALSE)</f>
        <v>#B58BC7</v>
      </c>
      <c r="H1727" s="21" t="str">
        <f>IFERROR(IF(AND(A1727&gt;=1,A1727&lt;=104),VLOOKUP($A1727,Location!$A:$J,6,FALSE),IF(A1727=0,"Avant l'ouverture",IF(OR(A1727=105,A1727=106),"Bonus"))),"")</f>
        <v>Tour 3</v>
      </c>
      <c r="I1727" s="21" t="str">
        <f>IF(LEFT(H1727,4)="Tour",VLOOKUP(A1727,Database!$A:$C,3,FALSE),"")</f>
        <v>H</v>
      </c>
      <c r="J1727" s="21" t="str">
        <f>VLOOKUP($A1727,Location!$A:$J,7,FALSE)</f>
        <v>Cap-Vert</v>
      </c>
      <c r="K1727" s="21" t="str">
        <f>IFERROR(VLOOKUP(J1727,Setup_Team!$B:$C,2,FALSE), "TDB")</f>
        <v>CPV</v>
      </c>
      <c r="L1727" s="21" t="str">
        <f>VLOOKUP($A1727,Location!$A:$J,8,FALSE)</f>
        <v>Arabie Saoudite</v>
      </c>
      <c r="M1727" s="21" t="str">
        <f>IFERROR(VLOOKUP(L1727,Setup_Team!$B:$C,2,FALSE), "TDB")</f>
        <v>SAU</v>
      </c>
      <c r="N1727" s="21" t="str">
        <f>VLOOKUP($A1727,Location!$A:$J,9,FALSE)</f>
        <v>Houston, Texas</v>
      </c>
      <c r="O1727" s="21" t="str">
        <f>VLOOKUP($A1727,Location!$A:$J,10,FALSE)</f>
        <v>NRG Stadium</v>
      </c>
      <c r="P1727" s="27">
        <v>2</v>
      </c>
      <c r="Q1727" s="27">
        <v>0</v>
      </c>
      <c r="R1727" s="27" t="str">
        <f t="shared" si="157"/>
        <v>2-0</v>
      </c>
      <c r="S1727" s="21">
        <v>0</v>
      </c>
      <c r="T1727" s="20">
        <f>VLOOKUP($A1727,Database!$A:$Y,10,FALSE)</f>
        <v>99</v>
      </c>
      <c r="U1727" s="20">
        <f>VLOOKUP($A1727,Database!$A:$Y,11,FALSE)</f>
        <v>123</v>
      </c>
      <c r="V1727" s="20">
        <f>VLOOKUP($A1727,Database!$A:$Y,12,FALSE)</f>
        <v>94</v>
      </c>
      <c r="W1727" s="20" t="str">
        <f>VLOOKUP(A1727,Database!A:M,13,FALSE)</f>
        <v>Terminé</v>
      </c>
      <c r="X1727" s="20">
        <f>VLOOKUP($A1727,Database!$A:$Y,20,FALSE)</f>
        <v>0</v>
      </c>
      <c r="Y1727" s="20">
        <f>VLOOKUP($A1727,Database!$A:$Y,21,FALSE)</f>
        <v>0</v>
      </c>
      <c r="Z1727" s="20">
        <f t="shared" si="156"/>
        <v>0</v>
      </c>
      <c r="AA1727" s="20">
        <f t="shared" si="158"/>
        <v>0</v>
      </c>
      <c r="AB1727" s="20">
        <f t="shared" ca="1" si="159"/>
        <v>0</v>
      </c>
      <c r="AC1727" s="20">
        <f t="shared" ca="1" si="160"/>
        <v>0</v>
      </c>
      <c r="AD1727" s="20" t="str">
        <f ca="1">IF(AC1727=0,"",IF(OR(ISBLANK(P1727),ISBLANK(Q1727)),"",IF(ISBLANK(VLOOKUP(A1727,Database!A:AA,22,FALSE)),"",VLOOKUP(A1727,Database!A:AA,22,FALSE))))</f>
        <v/>
      </c>
      <c r="AE1727" s="20">
        <f ca="1">IFERROR(
   IF(
     OR(ISBLANK(P1727),ISBLANK(Q1727)),
     "",
     IF(
       AND(AB1727&lt;&gt;"",OR(W1727="Terminé",W1727="En cours")),
       VLOOKUP(AD1727,Setup_ScoreExactBonus!A:D,4,FALSE),
       0
     )),
  0)</f>
        <v>0</v>
      </c>
      <c r="AF1727" s="21">
        <f t="shared" ca="1" si="161"/>
        <v>0</v>
      </c>
      <c r="AG1727" s="21">
        <f ca="1">SUMIFS(AF$2:AF1727,D$2:D1727,D1727)</f>
        <v>2279</v>
      </c>
    </row>
    <row r="1728" spans="1:33" hidden="1" x14ac:dyDescent="0.35">
      <c r="A1728" s="21">
        <f>IF(ISBLANK(B1728),"",COUNTIF(B$2:B1728,B1728))-1</f>
        <v>63</v>
      </c>
      <c r="B1728" s="27">
        <v>26</v>
      </c>
      <c r="C1728" s="10">
        <v>46184.875</v>
      </c>
      <c r="D1728" s="21" t="str">
        <f>VLOOKUP(Pronostics!$B1728,Setup_MPP!$A:$G,3,FALSE)</f>
        <v>Mohamad#5GGG1</v>
      </c>
      <c r="E1728" s="21" t="str">
        <f>VLOOKUP(Pronostics!$B1728,Setup_MPP!$A:$G,2,FALSE)</f>
        <v>Mohamad EL KAWAS</v>
      </c>
      <c r="F1728" s="21" t="str">
        <f>VLOOKUP($B1728,Setup_MPP!$A:$E,4,FALSE)</f>
        <v>#EB8787</v>
      </c>
      <c r="G1728" s="21" t="str">
        <f>VLOOKUP($B1728,Setup_MPP!$A:$E,5,FALSE)</f>
        <v>#368E2C</v>
      </c>
      <c r="H1728" s="21" t="str">
        <f>IFERROR(IF(AND(A1728&gt;=1,A1728&lt;=104),VLOOKUP($A1728,Location!$A:$J,6,FALSE),IF(A1728=0,"Avant l'ouverture",IF(OR(A1728=105,A1728=106),"Bonus"))),"")</f>
        <v>Tour 3</v>
      </c>
      <c r="I1728" s="21" t="str">
        <f>IF(LEFT(H1728,4)="Tour",VLOOKUP(A1728,Database!$A:$C,3,FALSE),"")</f>
        <v>H</v>
      </c>
      <c r="J1728" s="21" t="str">
        <f>VLOOKUP($A1728,Location!$A:$J,7,FALSE)</f>
        <v>Cap-Vert</v>
      </c>
      <c r="K1728" s="21" t="str">
        <f>IFERROR(VLOOKUP(J1728,Setup_Team!$B:$C,2,FALSE), "TDB")</f>
        <v>CPV</v>
      </c>
      <c r="L1728" s="21" t="str">
        <f>VLOOKUP($A1728,Location!$A:$J,8,FALSE)</f>
        <v>Arabie Saoudite</v>
      </c>
      <c r="M1728" s="21" t="str">
        <f>IFERROR(VLOOKUP(L1728,Setup_Team!$B:$C,2,FALSE), "TDB")</f>
        <v>SAU</v>
      </c>
      <c r="P1728" s="21">
        <v>0</v>
      </c>
      <c r="Q1728" s="21">
        <v>0</v>
      </c>
      <c r="R1728" s="27" t="str">
        <f t="shared" si="157"/>
        <v>0-0</v>
      </c>
      <c r="S1728" s="21">
        <v>0</v>
      </c>
      <c r="T1728" s="20">
        <f>VLOOKUP($A1728,Database!$A:$Y,10,FALSE)</f>
        <v>99</v>
      </c>
      <c r="U1728" s="20">
        <f>VLOOKUP($A1728,Database!$A:$Y,11,FALSE)</f>
        <v>123</v>
      </c>
      <c r="V1728" s="20">
        <f>VLOOKUP($A1728,Database!$A:$Y,12,FALSE)</f>
        <v>94</v>
      </c>
      <c r="W1728" s="20" t="str">
        <f>VLOOKUP(A1728,Database!A:M,13,FALSE)</f>
        <v>Terminé</v>
      </c>
      <c r="X1728" s="20">
        <f>VLOOKUP($A1728,Database!$A:$Y,20,FALSE)</f>
        <v>0</v>
      </c>
      <c r="Y1728" s="20">
        <f>VLOOKUP($A1728,Database!$A:$Y,21,FALSE)</f>
        <v>0</v>
      </c>
      <c r="Z1728" s="20">
        <f t="shared" si="156"/>
        <v>0</v>
      </c>
      <c r="AA1728" s="20">
        <f t="shared" si="158"/>
        <v>1</v>
      </c>
      <c r="AB1728" s="20">
        <f t="shared" ca="1" si="159"/>
        <v>123</v>
      </c>
      <c r="AC1728" s="20">
        <f t="shared" ca="1" si="160"/>
        <v>1</v>
      </c>
      <c r="AD1728" s="20" t="str">
        <f ca="1">IF(AC1728=0,"",IF(OR(ISBLANK(P1728),ISBLANK(Q1728)),"",IF(ISBLANK(VLOOKUP(A1728,Database!A:AA,22,FALSE)),"",VLOOKUP(A1728,Database!A:AA,22,FALSE))))</f>
        <v>Rare</v>
      </c>
      <c r="AE1728" s="20">
        <f ca="1">IFERROR(
   IF(
     OR(ISBLANK(P1728),ISBLANK(Q1728)),
     "",
     IF(
       AND(AB1728&lt;&gt;"",OR(W1728="Terminé",W1728="En cours")),
       VLOOKUP(AD1728,Setup_ScoreExactBonus!A:D,4,FALSE),
       0
     )),
  0)</f>
        <v>30</v>
      </c>
      <c r="AF1728" s="21">
        <f t="shared" ca="1" si="161"/>
        <v>153</v>
      </c>
      <c r="AG1728" s="21">
        <f ca="1">SUMIFS(AF$2:AF1728,D$2:D1728,D1728)</f>
        <v>1883</v>
      </c>
    </row>
    <row r="1729" spans="1:33" hidden="1" x14ac:dyDescent="0.35">
      <c r="A1729" s="21">
        <f>IF(ISBLANK(B1729),"",COUNTIF(B$2:B1729,B1729))-1</f>
        <v>63</v>
      </c>
      <c r="B1729" s="27">
        <v>27</v>
      </c>
      <c r="C1729" s="10">
        <f>VLOOKUP($A1729+IF($A1729=0,1,0),Database!$A:$Y,7,FALSE)</f>
        <v>46200.083333333336</v>
      </c>
      <c r="D1729" s="21" t="str">
        <f>VLOOKUP(Pronostics!$B1729,Setup_MPP!$A:$G,3,FALSE)</f>
        <v>maryemkappa</v>
      </c>
      <c r="E1729" s="21" t="str">
        <f>VLOOKUP(Pronostics!$B1729,Setup_MPP!$A:$G,2,FALSE)</f>
        <v>Maryem GUIZANI</v>
      </c>
      <c r="F1729" s="21" t="str">
        <f>VLOOKUP($B1729,Setup_MPP!$A:$E,4,FALSE)</f>
        <v>#BCA2F4</v>
      </c>
      <c r="G1729" s="21" t="str">
        <f>VLOOKUP($B1729,Setup_MPP!$A:$E,5,FALSE)</f>
        <v>#6D3DD5</v>
      </c>
      <c r="H1729" s="21" t="str">
        <f>IFERROR(IF(AND(A1729&gt;=1,A1729&lt;=104),VLOOKUP($A1729,Location!$A:$J,6,FALSE),IF(A1729=0,"Avant l'ouverture",IF(OR(A1729=105,A1729=106),"Bonus"))),"")</f>
        <v>Tour 3</v>
      </c>
      <c r="I1729" s="21" t="str">
        <f>IF(LEFT(H1729,4)="Tour",VLOOKUP(A1729,Database!$A:$C,3,FALSE),"")</f>
        <v>H</v>
      </c>
      <c r="J1729" s="21" t="str">
        <f>VLOOKUP($A1729,Location!$A:$J,7,FALSE)</f>
        <v>Cap-Vert</v>
      </c>
      <c r="K1729" s="21" t="str">
        <f>IFERROR(VLOOKUP(J1729,Setup_Team!$B:$C,2,FALSE), "TDB")</f>
        <v>CPV</v>
      </c>
      <c r="L1729" s="21" t="str">
        <f>VLOOKUP($A1729,Location!$A:$J,8,FALSE)</f>
        <v>Arabie Saoudite</v>
      </c>
      <c r="M1729" s="21" t="str">
        <f>IFERROR(VLOOKUP(L1729,Setup_Team!$B:$C,2,FALSE), "TDB")</f>
        <v>SAU</v>
      </c>
      <c r="P1729" s="21">
        <v>0</v>
      </c>
      <c r="Q1729" s="21">
        <v>0</v>
      </c>
      <c r="R1729" s="27" t="str">
        <f t="shared" si="157"/>
        <v>0-0</v>
      </c>
      <c r="S1729" s="21">
        <v>0</v>
      </c>
      <c r="T1729" s="20">
        <f>VLOOKUP($A1729,Database!$A:$Y,10,FALSE)</f>
        <v>99</v>
      </c>
      <c r="U1729" s="20">
        <f>VLOOKUP($A1729,Database!$A:$Y,11,FALSE)</f>
        <v>123</v>
      </c>
      <c r="V1729" s="20">
        <f>VLOOKUP($A1729,Database!$A:$Y,12,FALSE)</f>
        <v>94</v>
      </c>
      <c r="W1729" s="20" t="str">
        <f>VLOOKUP(A1729,Database!A:M,13,FALSE)</f>
        <v>Terminé</v>
      </c>
      <c r="X1729" s="20">
        <f>VLOOKUP($A1729,Database!$A:$Y,20,FALSE)</f>
        <v>0</v>
      </c>
      <c r="Y1729" s="20">
        <f>VLOOKUP($A1729,Database!$A:$Y,21,FALSE)</f>
        <v>0</v>
      </c>
      <c r="Z1729" s="20">
        <f t="shared" si="156"/>
        <v>0</v>
      </c>
      <c r="AA1729" s="20">
        <f t="shared" si="158"/>
        <v>1</v>
      </c>
      <c r="AB1729" s="20">
        <f t="shared" ca="1" si="159"/>
        <v>123</v>
      </c>
      <c r="AC1729" s="20">
        <f t="shared" ca="1" si="160"/>
        <v>1</v>
      </c>
      <c r="AD1729" s="20" t="str">
        <f ca="1">IF(AC1729=0,"",IF(OR(ISBLANK(P1729),ISBLANK(Q1729)),"",IF(ISBLANK(VLOOKUP(A1729,Database!A:AA,22,FALSE)),"",VLOOKUP(A1729,Database!A:AA,22,FALSE))))</f>
        <v>Rare</v>
      </c>
      <c r="AE1729" s="20">
        <f ca="1">IFERROR(
   IF(
     OR(ISBLANK(P1729),ISBLANK(Q1729)),
     "",
     IF(
       AND(AB1729&lt;&gt;"",OR(W1729="Terminé",W1729="En cours")),
       VLOOKUP(AD1729,Setup_ScoreExactBonus!A:D,4,FALSE),
       0
     )),
  0)</f>
        <v>30</v>
      </c>
      <c r="AF1729" s="21">
        <f t="shared" ca="1" si="161"/>
        <v>153</v>
      </c>
      <c r="AG1729" s="21">
        <f ca="1">SUMIFS(AF$2:AF1729,D$2:D1729,D1729)</f>
        <v>1678</v>
      </c>
    </row>
    <row r="1730" spans="1:33" hidden="1" x14ac:dyDescent="0.35">
      <c r="A1730" s="21">
        <f>IF(ISBLANK(B1730),"",COUNTIF(B$2:B1730,B1730))-1</f>
        <v>64</v>
      </c>
      <c r="B1730" s="27">
        <v>1</v>
      </c>
      <c r="C1730" s="10">
        <f>VLOOKUP($A1730+IF($A1730=0,1,0),Database!$A:$Y,7,FALSE)</f>
        <v>46200.083333333336</v>
      </c>
      <c r="D1730" s="21" t="str">
        <f>VLOOKUP(Pronostics!$B1730,Setup_MPP!$A:$G,3,FALSE)</f>
        <v>_Nicolas_LM_</v>
      </c>
      <c r="E1730" s="21" t="str">
        <f>VLOOKUP(Pronostics!$B1730,Setup_MPP!$A:$G,2,FALSE)</f>
        <v>Nicolas LE MOUEL</v>
      </c>
      <c r="F1730" s="21" t="str">
        <f>VLOOKUP($B1730,Setup_MPP!$A:$E,4,FALSE)</f>
        <v>#F7C79D</v>
      </c>
      <c r="G1730" s="21" t="str">
        <f>VLOOKUP($B1730,Setup_MPP!$A:$E,5,FALSE)</f>
        <v>#FFBE85</v>
      </c>
      <c r="H1730" s="21" t="str">
        <f>IFERROR(IF(AND(A1730&gt;=1,A1730&lt;=104),VLOOKUP($A1730,Location!$A:$J,6,FALSE),IF(A1730=0,"Avant l'ouverture",IF(OR(A1730=105,A1730=106),"Bonus"))),"")</f>
        <v>Tour 3</v>
      </c>
      <c r="I1730" s="21" t="str">
        <f>IF(LEFT(H1730,4)="Tour",VLOOKUP(A1730,Database!$A:$C,3,FALSE),"")</f>
        <v>H</v>
      </c>
      <c r="J1730" s="21" t="str">
        <f>VLOOKUP($A1730,Location!$A:$J,7,FALSE)</f>
        <v>Uruguay</v>
      </c>
      <c r="K1730" s="21" t="str">
        <f>IFERROR(VLOOKUP(J1730,Setup_Team!$B:$C,2,FALSE), "TDB")</f>
        <v>URY</v>
      </c>
      <c r="L1730" s="21" t="str">
        <f>VLOOKUP($A1730,Location!$A:$J,8,FALSE)</f>
        <v>Espagne</v>
      </c>
      <c r="M1730" s="21" t="str">
        <f>IFERROR(VLOOKUP(L1730,Setup_Team!$B:$C,2,FALSE), "TDB")</f>
        <v>ESP</v>
      </c>
      <c r="N1730" s="21" t="str">
        <f>VLOOKUP($A1730,Location!$A:$J,9,FALSE)</f>
        <v>Zapopan</v>
      </c>
      <c r="O1730" s="21" t="str">
        <f>VLOOKUP($A1730,Location!$A:$J,10,FALSE)</f>
        <v>Estadio Akron</v>
      </c>
      <c r="P1730" s="27">
        <v>1</v>
      </c>
      <c r="Q1730" s="27">
        <v>4</v>
      </c>
      <c r="R1730" s="27" t="str">
        <f t="shared" si="157"/>
        <v>1-4</v>
      </c>
      <c r="S1730" s="21">
        <v>0</v>
      </c>
      <c r="T1730" s="20">
        <f>VLOOKUP($A1730,Database!$A:$Y,10,FALSE)</f>
        <v>143</v>
      </c>
      <c r="U1730" s="20">
        <f>VLOOKUP($A1730,Database!$A:$Y,11,FALSE)</f>
        <v>112</v>
      </c>
      <c r="V1730" s="20">
        <f>VLOOKUP($A1730,Database!$A:$Y,12,FALSE)</f>
        <v>57</v>
      </c>
      <c r="W1730" s="20" t="str">
        <f>VLOOKUP(A1730,Database!A:M,13,FALSE)</f>
        <v>Terminé</v>
      </c>
      <c r="X1730" s="20">
        <f>VLOOKUP($A1730,Database!$A:$Y,20,FALSE)</f>
        <v>0</v>
      </c>
      <c r="Y1730" s="20">
        <f>VLOOKUP($A1730,Database!$A:$Y,21,FALSE)</f>
        <v>1</v>
      </c>
      <c r="Z1730" s="20">
        <f t="shared" ref="Z1730:Z1793" si="162">IF(A1730=0,0,IF(W1730="À venir",0,IF(AND(ISBLANK(P1730),ISBLANK(Q1730)),1,0)))</f>
        <v>0</v>
      </c>
      <c r="AA1730" s="20">
        <f t="shared" si="158"/>
        <v>1</v>
      </c>
      <c r="AB1730" s="20">
        <f t="shared" ca="1" si="159"/>
        <v>57</v>
      </c>
      <c r="AC1730" s="20">
        <f t="shared" ca="1" si="160"/>
        <v>0</v>
      </c>
      <c r="AD1730" s="20" t="str">
        <f ca="1">IF(AC1730=0,"",IF(OR(ISBLANK(P1730),ISBLANK(Q1730)),"",IF(ISBLANK(VLOOKUP(A1730,Database!A:AA,22,FALSE)),"",VLOOKUP(A1730,Database!A:AA,22,FALSE))))</f>
        <v/>
      </c>
      <c r="AE1730" s="20">
        <f ca="1">IFERROR(
   IF(
     OR(ISBLANK(P1730),ISBLANK(Q1730)),
     "",
     IF(
       AND(AB1730&lt;&gt;"",OR(W1730="Terminé",W1730="En cours")),
       VLOOKUP(AD1730,Setup_ScoreExactBonus!A:D,4,FALSE),
       0
     )),
  0)</f>
        <v>0</v>
      </c>
      <c r="AF1730" s="21">
        <f t="shared" ca="1" si="161"/>
        <v>57</v>
      </c>
      <c r="AG1730" s="21">
        <f ca="1">SUMIFS(AF$2:AF1730,D$2:D1730,D1730)</f>
        <v>2546</v>
      </c>
    </row>
    <row r="1731" spans="1:33" hidden="1" x14ac:dyDescent="0.35">
      <c r="A1731" s="21">
        <f>IF(ISBLANK(B1731),"",COUNTIF(B$2:B1731,B1731))-1</f>
        <v>64</v>
      </c>
      <c r="B1731" s="27">
        <v>2</v>
      </c>
      <c r="C1731" s="10">
        <f>VLOOKUP($A1731+IF($A1731=0,1,0),Database!$A:$Y,7,FALSE)</f>
        <v>46200.083333333336</v>
      </c>
      <c r="D1731" s="21" t="str">
        <f>VLOOKUP(Pronostics!$B1731,Setup_MPP!$A:$G,3,FALSE)</f>
        <v>leaelaz</v>
      </c>
      <c r="E1731" s="21" t="str">
        <f>VLOOKUP(Pronostics!$B1731,Setup_MPP!$A:$G,2,FALSE)</f>
        <v>Léa EL ASERY</v>
      </c>
      <c r="F1731" s="21" t="str">
        <f>VLOOKUP($B1731,Setup_MPP!$A:$E,4,FALSE)</f>
        <v>#FFBEBE</v>
      </c>
      <c r="G1731" s="21" t="str">
        <f>VLOOKUP($B1731,Setup_MPP!$A:$E,5,FALSE)</f>
        <v>#DF6868</v>
      </c>
      <c r="H1731" s="21" t="str">
        <f>IFERROR(IF(AND(A1731&gt;=1,A1731&lt;=104),VLOOKUP($A1731,Location!$A:$J,6,FALSE),IF(A1731=0,"Avant l'ouverture",IF(OR(A1731=105,A1731=106),"Bonus"))),"")</f>
        <v>Tour 3</v>
      </c>
      <c r="I1731" s="21" t="str">
        <f>IF(LEFT(H1731,4)="Tour",VLOOKUP(A1731,Database!$A:$C,3,FALSE),"")</f>
        <v>H</v>
      </c>
      <c r="J1731" s="21" t="str">
        <f>VLOOKUP($A1731,Location!$A:$J,7,FALSE)</f>
        <v>Uruguay</v>
      </c>
      <c r="K1731" s="21" t="str">
        <f>IFERROR(VLOOKUP(J1731,Setup_Team!$B:$C,2,FALSE), "TDB")</f>
        <v>URY</v>
      </c>
      <c r="L1731" s="21" t="str">
        <f>VLOOKUP($A1731,Location!$A:$J,8,FALSE)</f>
        <v>Espagne</v>
      </c>
      <c r="M1731" s="21" t="str">
        <f>IFERROR(VLOOKUP(L1731,Setup_Team!$B:$C,2,FALSE), "TDB")</f>
        <v>ESP</v>
      </c>
      <c r="N1731" s="21" t="str">
        <f>VLOOKUP($A1731,Location!$A:$J,9,FALSE)</f>
        <v>Zapopan</v>
      </c>
      <c r="O1731" s="21" t="str">
        <f>VLOOKUP($A1731,Location!$A:$J,10,FALSE)</f>
        <v>Estadio Akron</v>
      </c>
      <c r="P1731" s="27">
        <v>0</v>
      </c>
      <c r="Q1731" s="27">
        <v>3</v>
      </c>
      <c r="R1731" s="27" t="str">
        <f t="shared" ref="R1731:R1794" si="163">IF(AND(A1731&gt;0,A1731&lt;=104,W1731="Terminé"),TEXT(P1731,"0")&amp;"-"&amp;TEXT(Q1731,"0"),"")</f>
        <v>0-3</v>
      </c>
      <c r="S1731" s="21">
        <v>0</v>
      </c>
      <c r="T1731" s="20">
        <f>VLOOKUP($A1731,Database!$A:$Y,10,FALSE)</f>
        <v>143</v>
      </c>
      <c r="U1731" s="20">
        <f>VLOOKUP($A1731,Database!$A:$Y,11,FALSE)</f>
        <v>112</v>
      </c>
      <c r="V1731" s="20">
        <f>VLOOKUP($A1731,Database!$A:$Y,12,FALSE)</f>
        <v>57</v>
      </c>
      <c r="W1731" s="20" t="str">
        <f>VLOOKUP(A1731,Database!A:M,13,FALSE)</f>
        <v>Terminé</v>
      </c>
      <c r="X1731" s="20">
        <f>VLOOKUP($A1731,Database!$A:$Y,20,FALSE)</f>
        <v>0</v>
      </c>
      <c r="Y1731" s="20">
        <f>VLOOKUP($A1731,Database!$A:$Y,21,FALSE)</f>
        <v>1</v>
      </c>
      <c r="Z1731" s="20">
        <f t="shared" si="162"/>
        <v>0</v>
      </c>
      <c r="AA1731" s="20">
        <f t="shared" si="158"/>
        <v>1</v>
      </c>
      <c r="AB1731" s="20">
        <f t="shared" ca="1" si="159"/>
        <v>57</v>
      </c>
      <c r="AC1731" s="20">
        <f t="shared" ca="1" si="160"/>
        <v>0</v>
      </c>
      <c r="AD1731" s="20" t="str">
        <f ca="1">IF(AC1731=0,"",IF(OR(ISBLANK(P1731),ISBLANK(Q1731)),"",IF(ISBLANK(VLOOKUP(A1731,Database!A:AA,22,FALSE)),"",VLOOKUP(A1731,Database!A:AA,22,FALSE))))</f>
        <v/>
      </c>
      <c r="AE1731" s="20">
        <f ca="1">IFERROR(
   IF(
     OR(ISBLANK(P1731),ISBLANK(Q1731)),
     "",
     IF(
       AND(AB1731&lt;&gt;"",OR(W1731="Terminé",W1731="En cours")),
       VLOOKUP(AD1731,Setup_ScoreExactBonus!A:D,4,FALSE),
       0
     )),
  0)</f>
        <v>0</v>
      </c>
      <c r="AF1731" s="21">
        <f t="shared" ca="1" si="161"/>
        <v>57</v>
      </c>
      <c r="AG1731" s="21">
        <f ca="1">SUMIFS(AF$2:AF1731,D$2:D1731,D1731)</f>
        <v>2593</v>
      </c>
    </row>
    <row r="1732" spans="1:33" hidden="1" x14ac:dyDescent="0.35">
      <c r="A1732" s="21">
        <f>IF(ISBLANK(B1732),"",COUNTIF(B$2:B1732,B1732))-1</f>
        <v>64</v>
      </c>
      <c r="B1732" s="27">
        <v>3</v>
      </c>
      <c r="C1732" s="10">
        <f>VLOOKUP($A1732+IF($A1732=0,1,0),Database!$A:$Y,7,FALSE)</f>
        <v>46200.083333333336</v>
      </c>
      <c r="D1732" s="21" t="str">
        <f>VLOOKUP(Pronostics!$B1732,Setup_MPP!$A:$G,3,FALSE)</f>
        <v>PasMetalleux</v>
      </c>
      <c r="E1732" s="21" t="str">
        <f>VLOOKUP(Pronostics!$B1732,Setup_MPP!$A:$G,2,FALSE)</f>
        <v>Elwenn JOUBREL</v>
      </c>
      <c r="F1732" s="21" t="str">
        <f>VLOOKUP($B1732,Setup_MPP!$A:$E,4,FALSE)</f>
        <v>#F5C7FC</v>
      </c>
      <c r="G1732" s="21" t="str">
        <f>VLOOKUP($B1732,Setup_MPP!$A:$E,5,FALSE)</f>
        <v>#C489CF</v>
      </c>
      <c r="H1732" s="21" t="str">
        <f>IFERROR(IF(AND(A1732&gt;=1,A1732&lt;=104),VLOOKUP($A1732,Location!$A:$J,6,FALSE),IF(A1732=0,"Avant l'ouverture",IF(OR(A1732=105,A1732=106),"Bonus"))),"")</f>
        <v>Tour 3</v>
      </c>
      <c r="I1732" s="21" t="str">
        <f>IF(LEFT(H1732,4)="Tour",VLOOKUP(A1732,Database!$A:$C,3,FALSE),"")</f>
        <v>H</v>
      </c>
      <c r="J1732" s="21" t="str">
        <f>VLOOKUP($A1732,Location!$A:$J,7,FALSE)</f>
        <v>Uruguay</v>
      </c>
      <c r="K1732" s="21" t="str">
        <f>IFERROR(VLOOKUP(J1732,Setup_Team!$B:$C,2,FALSE), "TDB")</f>
        <v>URY</v>
      </c>
      <c r="L1732" s="21" t="str">
        <f>VLOOKUP($A1732,Location!$A:$J,8,FALSE)</f>
        <v>Espagne</v>
      </c>
      <c r="M1732" s="21" t="str">
        <f>IFERROR(VLOOKUP(L1732,Setup_Team!$B:$C,2,FALSE), "TDB")</f>
        <v>ESP</v>
      </c>
      <c r="N1732" s="21" t="str">
        <f>VLOOKUP($A1732,Location!$A:$J,9,FALSE)</f>
        <v>Zapopan</v>
      </c>
      <c r="O1732" s="21" t="str">
        <f>VLOOKUP($A1732,Location!$A:$J,10,FALSE)</f>
        <v>Estadio Akron</v>
      </c>
      <c r="P1732" s="27">
        <v>2</v>
      </c>
      <c r="Q1732" s="27">
        <v>4</v>
      </c>
      <c r="R1732" s="27" t="str">
        <f t="shared" si="163"/>
        <v>2-4</v>
      </c>
      <c r="S1732" s="21">
        <v>0</v>
      </c>
      <c r="T1732" s="20">
        <f>VLOOKUP($A1732,Database!$A:$Y,10,FALSE)</f>
        <v>143</v>
      </c>
      <c r="U1732" s="20">
        <f>VLOOKUP($A1732,Database!$A:$Y,11,FALSE)</f>
        <v>112</v>
      </c>
      <c r="V1732" s="20">
        <f>VLOOKUP($A1732,Database!$A:$Y,12,FALSE)</f>
        <v>57</v>
      </c>
      <c r="W1732" s="20" t="str">
        <f>VLOOKUP(A1732,Database!A:M,13,FALSE)</f>
        <v>Terminé</v>
      </c>
      <c r="X1732" s="20">
        <f>VLOOKUP($A1732,Database!$A:$Y,20,FALSE)</f>
        <v>0</v>
      </c>
      <c r="Y1732" s="20">
        <f>VLOOKUP($A1732,Database!$A:$Y,21,FALSE)</f>
        <v>1</v>
      </c>
      <c r="Z1732" s="20">
        <f t="shared" si="162"/>
        <v>0</v>
      </c>
      <c r="AA1732" s="20">
        <f t="shared" si="158"/>
        <v>1</v>
      </c>
      <c r="AB1732" s="20">
        <f t="shared" ca="1" si="159"/>
        <v>57</v>
      </c>
      <c r="AC1732" s="20">
        <f t="shared" ca="1" si="160"/>
        <v>0</v>
      </c>
      <c r="AD1732" s="20" t="str">
        <f ca="1">IF(AC1732=0,"",IF(OR(ISBLANK(P1732),ISBLANK(Q1732)),"",IF(ISBLANK(VLOOKUP(A1732,Database!A:AA,22,FALSE)),"",VLOOKUP(A1732,Database!A:AA,22,FALSE))))</f>
        <v/>
      </c>
      <c r="AE1732" s="20">
        <f ca="1">IFERROR(
   IF(
     OR(ISBLANK(P1732),ISBLANK(Q1732)),
     "",
     IF(
       AND(AB1732&lt;&gt;"",OR(W1732="Terminé",W1732="En cours")),
       VLOOKUP(AD1732,Setup_ScoreExactBonus!A:D,4,FALSE),
       0
     )),
  0)</f>
        <v>0</v>
      </c>
      <c r="AF1732" s="21">
        <f t="shared" ca="1" si="161"/>
        <v>57</v>
      </c>
      <c r="AG1732" s="21">
        <f ca="1">SUMIFS(AF$2:AF1732,D$2:D1732,D1732)</f>
        <v>2593</v>
      </c>
    </row>
    <row r="1733" spans="1:33" hidden="1" x14ac:dyDescent="0.35">
      <c r="A1733" s="21">
        <f>IF(ISBLANK(B1733),"",COUNTIF(B$2:B1733,B1733))-1</f>
        <v>64</v>
      </c>
      <c r="B1733" s="27">
        <v>4</v>
      </c>
      <c r="C1733" s="10">
        <f>VLOOKUP($A1733+IF($A1733=0,1,0),Database!$A:$Y,7,FALSE)</f>
        <v>46200.083333333336</v>
      </c>
      <c r="D1733" s="21" t="str">
        <f>VLOOKUP(Pronostics!$B1733,Setup_MPP!$A:$G,3,FALSE)</f>
        <v>Popo444</v>
      </c>
      <c r="E1733" s="21" t="str">
        <f>VLOOKUP(Pronostics!$B1733,Setup_MPP!$A:$G,2,FALSE)</f>
        <v>Pauline OLIVIER</v>
      </c>
      <c r="F1733" s="21" t="str">
        <f>VLOOKUP($B1733,Setup_MPP!$A:$E,4,FALSE)</f>
        <v>#A5EA7F</v>
      </c>
      <c r="G1733" s="21" t="str">
        <f>VLOOKUP($B1733,Setup_MPP!$A:$E,5,FALSE)</f>
        <v>#80C65A</v>
      </c>
      <c r="H1733" s="21" t="str">
        <f>IFERROR(IF(AND(A1733&gt;=1,A1733&lt;=104),VLOOKUP($A1733,Location!$A:$J,6,FALSE),IF(A1733=0,"Avant l'ouverture",IF(OR(A1733=105,A1733=106),"Bonus"))),"")</f>
        <v>Tour 3</v>
      </c>
      <c r="I1733" s="21" t="str">
        <f>IF(LEFT(H1733,4)="Tour",VLOOKUP(A1733,Database!$A:$C,3,FALSE),"")</f>
        <v>H</v>
      </c>
      <c r="J1733" s="21" t="str">
        <f>VLOOKUP($A1733,Location!$A:$J,7,FALSE)</f>
        <v>Uruguay</v>
      </c>
      <c r="K1733" s="21" t="str">
        <f>IFERROR(VLOOKUP(J1733,Setup_Team!$B:$C,2,FALSE), "TDB")</f>
        <v>URY</v>
      </c>
      <c r="L1733" s="21" t="str">
        <f>VLOOKUP($A1733,Location!$A:$J,8,FALSE)</f>
        <v>Espagne</v>
      </c>
      <c r="M1733" s="21" t="str">
        <f>IFERROR(VLOOKUP(L1733,Setup_Team!$B:$C,2,FALSE), "TDB")</f>
        <v>ESP</v>
      </c>
      <c r="N1733" s="21" t="str">
        <f>VLOOKUP($A1733,Location!$A:$J,9,FALSE)</f>
        <v>Zapopan</v>
      </c>
      <c r="O1733" s="21" t="str">
        <f>VLOOKUP($A1733,Location!$A:$J,10,FALSE)</f>
        <v>Estadio Akron</v>
      </c>
      <c r="P1733" s="27">
        <v>1</v>
      </c>
      <c r="Q1733" s="27">
        <v>2</v>
      </c>
      <c r="R1733" s="27" t="str">
        <f t="shared" si="163"/>
        <v>1-2</v>
      </c>
      <c r="S1733" s="21">
        <v>0</v>
      </c>
      <c r="T1733" s="20">
        <f>VLOOKUP($A1733,Database!$A:$Y,10,FALSE)</f>
        <v>143</v>
      </c>
      <c r="U1733" s="20">
        <f>VLOOKUP($A1733,Database!$A:$Y,11,FALSE)</f>
        <v>112</v>
      </c>
      <c r="V1733" s="20">
        <f>VLOOKUP($A1733,Database!$A:$Y,12,FALSE)</f>
        <v>57</v>
      </c>
      <c r="W1733" s="20" t="str">
        <f>VLOOKUP(A1733,Database!A:M,13,FALSE)</f>
        <v>Terminé</v>
      </c>
      <c r="X1733" s="20">
        <f>VLOOKUP($A1733,Database!$A:$Y,20,FALSE)</f>
        <v>0</v>
      </c>
      <c r="Y1733" s="20">
        <f>VLOOKUP($A1733,Database!$A:$Y,21,FALSE)</f>
        <v>1</v>
      </c>
      <c r="Z1733" s="20">
        <f t="shared" si="162"/>
        <v>0</v>
      </c>
      <c r="AA1733" s="20">
        <f t="shared" si="158"/>
        <v>1</v>
      </c>
      <c r="AB1733" s="20">
        <f t="shared" ca="1" si="159"/>
        <v>57</v>
      </c>
      <c r="AC1733" s="20">
        <f t="shared" ca="1" si="160"/>
        <v>0</v>
      </c>
      <c r="AD1733" s="20" t="str">
        <f ca="1">IF(AC1733=0,"",IF(OR(ISBLANK(P1733),ISBLANK(Q1733)),"",IF(ISBLANK(VLOOKUP(A1733,Database!A:AA,22,FALSE)),"",VLOOKUP(A1733,Database!A:AA,22,FALSE))))</f>
        <v/>
      </c>
      <c r="AE1733" s="20">
        <f ca="1">IFERROR(
   IF(
     OR(ISBLANK(P1733),ISBLANK(Q1733)),
     "",
     IF(
       AND(AB1733&lt;&gt;"",OR(W1733="Terminé",W1733="En cours")),
       VLOOKUP(AD1733,Setup_ScoreExactBonus!A:D,4,FALSE),
       0
     )),
  0)</f>
        <v>0</v>
      </c>
      <c r="AF1733" s="21">
        <f t="shared" ca="1" si="161"/>
        <v>57</v>
      </c>
      <c r="AG1733" s="21">
        <f ca="1">SUMIFS(AF$2:AF1733,D$2:D1733,D1733)</f>
        <v>2432</v>
      </c>
    </row>
    <row r="1734" spans="1:33" hidden="1" x14ac:dyDescent="0.35">
      <c r="A1734" s="21">
        <f>IF(ISBLANK(B1734),"",COUNTIF(B$2:B1734,B1734))-1</f>
        <v>64</v>
      </c>
      <c r="B1734" s="27">
        <v>5</v>
      </c>
      <c r="C1734" s="10">
        <f>VLOOKUP($A1734+IF($A1734=0,1,0),Database!$A:$Y,7,FALSE)</f>
        <v>46200.083333333336</v>
      </c>
      <c r="D1734" s="21" t="str">
        <f>VLOOKUP(Pronostics!$B1734,Setup_MPP!$A:$G,3,FALSE)</f>
        <v>_Jujul</v>
      </c>
      <c r="E1734" s="21" t="str">
        <f>VLOOKUP(Pronostics!$B1734,Setup_MPP!$A:$G,2,FALSE)</f>
        <v>Julie BOISSIERE</v>
      </c>
      <c r="F1734" s="21" t="str">
        <f>VLOOKUP($B1734,Setup_MPP!$A:$E,4,FALSE)</f>
        <v>#D890FF</v>
      </c>
      <c r="G1734" s="21" t="str">
        <f>VLOOKUP($B1734,Setup_MPP!$A:$E,5,FALSE)</f>
        <v>#B750EF</v>
      </c>
      <c r="H1734" s="21" t="str">
        <f>IFERROR(IF(AND(A1734&gt;=1,A1734&lt;=104),VLOOKUP($A1734,Location!$A:$J,6,FALSE),IF(A1734=0,"Avant l'ouverture",IF(OR(A1734=105,A1734=106),"Bonus"))),"")</f>
        <v>Tour 3</v>
      </c>
      <c r="I1734" s="21" t="str">
        <f>IF(LEFT(H1734,4)="Tour",VLOOKUP(A1734,Database!$A:$C,3,FALSE),"")</f>
        <v>H</v>
      </c>
      <c r="J1734" s="21" t="str">
        <f>VLOOKUP($A1734,Location!$A:$J,7,FALSE)</f>
        <v>Uruguay</v>
      </c>
      <c r="K1734" s="21" t="str">
        <f>IFERROR(VLOOKUP(J1734,Setup_Team!$B:$C,2,FALSE), "TDB")</f>
        <v>URY</v>
      </c>
      <c r="L1734" s="21" t="str">
        <f>VLOOKUP($A1734,Location!$A:$J,8,FALSE)</f>
        <v>Espagne</v>
      </c>
      <c r="M1734" s="21" t="str">
        <f>IFERROR(VLOOKUP(L1734,Setup_Team!$B:$C,2,FALSE), "TDB")</f>
        <v>ESP</v>
      </c>
      <c r="N1734" s="21" t="str">
        <f>VLOOKUP($A1734,Location!$A:$J,9,FALSE)</f>
        <v>Zapopan</v>
      </c>
      <c r="O1734" s="21" t="str">
        <f>VLOOKUP($A1734,Location!$A:$J,10,FALSE)</f>
        <v>Estadio Akron</v>
      </c>
      <c r="P1734" s="27">
        <v>2</v>
      </c>
      <c r="Q1734" s="27">
        <v>2</v>
      </c>
      <c r="R1734" s="27" t="str">
        <f t="shared" si="163"/>
        <v>2-2</v>
      </c>
      <c r="S1734" s="21">
        <v>0</v>
      </c>
      <c r="T1734" s="20">
        <f>VLOOKUP($A1734,Database!$A:$Y,10,FALSE)</f>
        <v>143</v>
      </c>
      <c r="U1734" s="20">
        <f>VLOOKUP($A1734,Database!$A:$Y,11,FALSE)</f>
        <v>112</v>
      </c>
      <c r="V1734" s="20">
        <f>VLOOKUP($A1734,Database!$A:$Y,12,FALSE)</f>
        <v>57</v>
      </c>
      <c r="W1734" s="20" t="str">
        <f>VLOOKUP(A1734,Database!A:M,13,FALSE)</f>
        <v>Terminé</v>
      </c>
      <c r="X1734" s="20">
        <f>VLOOKUP($A1734,Database!$A:$Y,20,FALSE)</f>
        <v>0</v>
      </c>
      <c r="Y1734" s="20">
        <f>VLOOKUP($A1734,Database!$A:$Y,21,FALSE)</f>
        <v>1</v>
      </c>
      <c r="Z1734" s="20">
        <f t="shared" si="162"/>
        <v>0</v>
      </c>
      <c r="AA1734" s="20">
        <f t="shared" si="158"/>
        <v>0</v>
      </c>
      <c r="AB1734" s="20">
        <f t="shared" ca="1" si="159"/>
        <v>0</v>
      </c>
      <c r="AC1734" s="20">
        <f t="shared" ca="1" si="160"/>
        <v>0</v>
      </c>
      <c r="AD1734" s="20" t="str">
        <f ca="1">IF(AC1734=0,"",IF(OR(ISBLANK(P1734),ISBLANK(Q1734)),"",IF(ISBLANK(VLOOKUP(A1734,Database!A:AA,22,FALSE)),"",VLOOKUP(A1734,Database!A:AA,22,FALSE))))</f>
        <v/>
      </c>
      <c r="AE1734" s="20">
        <f ca="1">IFERROR(
   IF(
     OR(ISBLANK(P1734),ISBLANK(Q1734)),
     "",
     IF(
       AND(AB1734&lt;&gt;"",OR(W1734="Terminé",W1734="En cours")),
       VLOOKUP(AD1734,Setup_ScoreExactBonus!A:D,4,FALSE),
       0
     )),
  0)</f>
        <v>0</v>
      </c>
      <c r="AF1734" s="21">
        <f t="shared" ca="1" si="161"/>
        <v>0</v>
      </c>
      <c r="AG1734" s="21">
        <f ca="1">SUMIFS(AF$2:AF1734,D$2:D1734,D1734)</f>
        <v>1738</v>
      </c>
    </row>
    <row r="1735" spans="1:33" hidden="1" x14ac:dyDescent="0.35">
      <c r="A1735" s="21">
        <f>IF(ISBLANK(B1735),"",COUNTIF(B$2:B1735,B1735))-1</f>
        <v>64</v>
      </c>
      <c r="B1735" s="27">
        <v>6</v>
      </c>
      <c r="C1735" s="10">
        <f>VLOOKUP($A1735+IF($A1735=0,1,0),Database!$A:$Y,7,FALSE)</f>
        <v>46200.083333333336</v>
      </c>
      <c r="D1735" s="21" t="str">
        <f>VLOOKUP(Pronostics!$B1735,Setup_MPP!$A:$G,3,FALSE)</f>
        <v>Julay</v>
      </c>
      <c r="E1735" s="21" t="str">
        <f>VLOOKUP(Pronostics!$B1735,Setup_MPP!$A:$G,2,FALSE)</f>
        <v>Julie BOUCHARD</v>
      </c>
      <c r="F1735" s="21" t="str">
        <f>VLOOKUP($B1735,Setup_MPP!$A:$E,4,FALSE)</f>
        <v>#A6F7B1</v>
      </c>
      <c r="G1735" s="21" t="str">
        <f>VLOOKUP($B1735,Setup_MPP!$A:$E,5,FALSE)</f>
        <v>#6EC179</v>
      </c>
      <c r="H1735" s="21" t="str">
        <f>IFERROR(IF(AND(A1735&gt;=1,A1735&lt;=104),VLOOKUP($A1735,Location!$A:$J,6,FALSE),IF(A1735=0,"Avant l'ouverture",IF(OR(A1735=105,A1735=106),"Bonus"))),"")</f>
        <v>Tour 3</v>
      </c>
      <c r="I1735" s="21" t="str">
        <f>IF(LEFT(H1735,4)="Tour",VLOOKUP(A1735,Database!$A:$C,3,FALSE),"")</f>
        <v>H</v>
      </c>
      <c r="J1735" s="21" t="str">
        <f>VLOOKUP($A1735,Location!$A:$J,7,FALSE)</f>
        <v>Uruguay</v>
      </c>
      <c r="K1735" s="21" t="str">
        <f>IFERROR(VLOOKUP(J1735,Setup_Team!$B:$C,2,FALSE), "TDB")</f>
        <v>URY</v>
      </c>
      <c r="L1735" s="21" t="str">
        <f>VLOOKUP($A1735,Location!$A:$J,8,FALSE)</f>
        <v>Espagne</v>
      </c>
      <c r="M1735" s="21" t="str">
        <f>IFERROR(VLOOKUP(L1735,Setup_Team!$B:$C,2,FALSE), "TDB")</f>
        <v>ESP</v>
      </c>
      <c r="N1735" s="21" t="str">
        <f>VLOOKUP($A1735,Location!$A:$J,9,FALSE)</f>
        <v>Zapopan</v>
      </c>
      <c r="O1735" s="21" t="str">
        <f>VLOOKUP($A1735,Location!$A:$J,10,FALSE)</f>
        <v>Estadio Akron</v>
      </c>
      <c r="P1735" s="27">
        <v>1</v>
      </c>
      <c r="Q1735" s="27">
        <v>3</v>
      </c>
      <c r="R1735" s="27" t="str">
        <f t="shared" si="163"/>
        <v>1-3</v>
      </c>
      <c r="S1735" s="21">
        <v>0</v>
      </c>
      <c r="T1735" s="20">
        <f>VLOOKUP($A1735,Database!$A:$Y,10,FALSE)</f>
        <v>143</v>
      </c>
      <c r="U1735" s="20">
        <f>VLOOKUP($A1735,Database!$A:$Y,11,FALSE)</f>
        <v>112</v>
      </c>
      <c r="V1735" s="20">
        <f>VLOOKUP($A1735,Database!$A:$Y,12,FALSE)</f>
        <v>57</v>
      </c>
      <c r="W1735" s="20" t="str">
        <f>VLOOKUP(A1735,Database!A:M,13,FALSE)</f>
        <v>Terminé</v>
      </c>
      <c r="X1735" s="20">
        <f>VLOOKUP($A1735,Database!$A:$Y,20,FALSE)</f>
        <v>0</v>
      </c>
      <c r="Y1735" s="20">
        <f>VLOOKUP($A1735,Database!$A:$Y,21,FALSE)</f>
        <v>1</v>
      </c>
      <c r="Z1735" s="20">
        <f t="shared" si="162"/>
        <v>0</v>
      </c>
      <c r="AA1735" s="20">
        <f t="shared" si="158"/>
        <v>1</v>
      </c>
      <c r="AB1735" s="20">
        <f t="shared" ca="1" si="159"/>
        <v>57</v>
      </c>
      <c r="AC1735" s="20">
        <f t="shared" ca="1" si="160"/>
        <v>0</v>
      </c>
      <c r="AD1735" s="20" t="str">
        <f ca="1">IF(AC1735=0,"",IF(OR(ISBLANK(P1735),ISBLANK(Q1735)),"",IF(ISBLANK(VLOOKUP(A1735,Database!A:AA,22,FALSE)),"",VLOOKUP(A1735,Database!A:AA,22,FALSE))))</f>
        <v/>
      </c>
      <c r="AE1735" s="20">
        <f ca="1">IFERROR(
   IF(
     OR(ISBLANK(P1735),ISBLANK(Q1735)),
     "",
     IF(
       AND(AB1735&lt;&gt;"",OR(W1735="Terminé",W1735="En cours")),
       VLOOKUP(AD1735,Setup_ScoreExactBonus!A:D,4,FALSE),
       0
     )),
  0)</f>
        <v>0</v>
      </c>
      <c r="AF1735" s="21">
        <f t="shared" ca="1" si="161"/>
        <v>57</v>
      </c>
      <c r="AG1735" s="21">
        <f ca="1">SUMIFS(AF$2:AF1735,D$2:D1735,D1735)</f>
        <v>2553</v>
      </c>
    </row>
    <row r="1736" spans="1:33" hidden="1" x14ac:dyDescent="0.35">
      <c r="A1736" s="21">
        <f>IF(ISBLANK(B1736),"",COUNTIF(B$2:B1736,B1736))-1</f>
        <v>64</v>
      </c>
      <c r="B1736" s="27">
        <v>7</v>
      </c>
      <c r="C1736" s="10">
        <f>VLOOKUP($A1736+IF($A1736=0,1,0),Database!$A:$Y,7,FALSE)</f>
        <v>46200.083333333336</v>
      </c>
      <c r="D1736" s="21" t="str">
        <f>VLOOKUP(Pronostics!$B1736,Setup_MPP!$A:$G,3,FALSE)</f>
        <v>__Vince__</v>
      </c>
      <c r="E1736" s="21" t="str">
        <f>VLOOKUP(Pronostics!$B1736,Setup_MPP!$A:$G,2,FALSE)</f>
        <v>Vincent FRAYSSE</v>
      </c>
      <c r="F1736" s="21" t="str">
        <f>VLOOKUP($B1736,Setup_MPP!$A:$E,4,FALSE)</f>
        <v>#B2EAE8</v>
      </c>
      <c r="G1736" s="21" t="str">
        <f>VLOOKUP($B1736,Setup_MPP!$A:$E,5,FALSE)</f>
        <v>#6CB4B1</v>
      </c>
      <c r="H1736" s="21" t="str">
        <f>IFERROR(IF(AND(A1736&gt;=1,A1736&lt;=104),VLOOKUP($A1736,Location!$A:$J,6,FALSE),IF(A1736=0,"Avant l'ouverture",IF(OR(A1736=105,A1736=106),"Bonus"))),"")</f>
        <v>Tour 3</v>
      </c>
      <c r="I1736" s="21" t="str">
        <f>IF(LEFT(H1736,4)="Tour",VLOOKUP(A1736,Database!$A:$C,3,FALSE),"")</f>
        <v>H</v>
      </c>
      <c r="J1736" s="21" t="str">
        <f>VLOOKUP($A1736,Location!$A:$J,7,FALSE)</f>
        <v>Uruguay</v>
      </c>
      <c r="K1736" s="21" t="str">
        <f>IFERROR(VLOOKUP(J1736,Setup_Team!$B:$C,2,FALSE), "TDB")</f>
        <v>URY</v>
      </c>
      <c r="L1736" s="21" t="str">
        <f>VLOOKUP($A1736,Location!$A:$J,8,FALSE)</f>
        <v>Espagne</v>
      </c>
      <c r="M1736" s="21" t="str">
        <f>IFERROR(VLOOKUP(L1736,Setup_Team!$B:$C,2,FALSE), "TDB")</f>
        <v>ESP</v>
      </c>
      <c r="N1736" s="21" t="str">
        <f>VLOOKUP($A1736,Location!$A:$J,9,FALSE)</f>
        <v>Zapopan</v>
      </c>
      <c r="O1736" s="21" t="str">
        <f>VLOOKUP($A1736,Location!$A:$J,10,FALSE)</f>
        <v>Estadio Akron</v>
      </c>
      <c r="P1736" s="27"/>
      <c r="Q1736" s="27"/>
      <c r="R1736" s="27" t="str">
        <f t="shared" si="163"/>
        <v>0-0</v>
      </c>
      <c r="S1736" s="21">
        <v>0</v>
      </c>
      <c r="T1736" s="20">
        <f>VLOOKUP($A1736,Database!$A:$Y,10,FALSE)</f>
        <v>143</v>
      </c>
      <c r="U1736" s="20">
        <f>VLOOKUP($A1736,Database!$A:$Y,11,FALSE)</f>
        <v>112</v>
      </c>
      <c r="V1736" s="20">
        <f>VLOOKUP($A1736,Database!$A:$Y,12,FALSE)</f>
        <v>57</v>
      </c>
      <c r="W1736" s="20" t="str">
        <f>VLOOKUP(A1736,Database!A:M,13,FALSE)</f>
        <v>Terminé</v>
      </c>
      <c r="X1736" s="20">
        <f>VLOOKUP($A1736,Database!$A:$Y,20,FALSE)</f>
        <v>0</v>
      </c>
      <c r="Y1736" s="20">
        <f>VLOOKUP($A1736,Database!$A:$Y,21,FALSE)</f>
        <v>1</v>
      </c>
      <c r="Z1736" s="20">
        <f t="shared" si="162"/>
        <v>1</v>
      </c>
      <c r="AA1736" s="20" t="str">
        <f t="shared" si="158"/>
        <v/>
      </c>
      <c r="AB1736" s="20">
        <f t="shared" ca="1" si="159"/>
        <v>0</v>
      </c>
      <c r="AC1736" s="20">
        <f t="shared" ca="1" si="160"/>
        <v>0</v>
      </c>
      <c r="AD1736" s="20" t="str">
        <f ca="1">IF(AC1736=0,"",IF(OR(ISBLANK(P1736),ISBLANK(Q1736)),"",IF(ISBLANK(VLOOKUP(A1736,Database!A:AA,22,FALSE)),"",VLOOKUP(A1736,Database!A:AA,22,FALSE))))</f>
        <v/>
      </c>
      <c r="AE1736" s="20" t="str">
        <f>IFERROR(
   IF(
     OR(ISBLANK(P1736),ISBLANK(Q1736)),
     "",
     IF(
       AND(AB1736&lt;&gt;"",OR(W1736="Terminé",W1736="En cours")),
       VLOOKUP(AD1736,Setup_ScoreExactBonus!A:D,4,FALSE),
       0
     )),
  0)</f>
        <v/>
      </c>
      <c r="AF1736" s="21">
        <f t="shared" si="161"/>
        <v>0</v>
      </c>
      <c r="AG1736" s="21">
        <f ca="1">SUMIFS(AF$2:AF1736,D$2:D1736,D1736)</f>
        <v>1434</v>
      </c>
    </row>
    <row r="1737" spans="1:33" hidden="1" x14ac:dyDescent="0.35">
      <c r="A1737" s="21">
        <f>IF(ISBLANK(B1737),"",COUNTIF(B$2:B1737,B1737))-1</f>
        <v>64</v>
      </c>
      <c r="B1737" s="27">
        <v>8</v>
      </c>
      <c r="C1737" s="10">
        <f>VLOOKUP($A1737+IF($A1737=0,1,0),Database!$A:$Y,7,FALSE)</f>
        <v>46200.083333333336</v>
      </c>
      <c r="D1737" s="21" t="str">
        <f>VLOOKUP(Pronostics!$B1737,Setup_MPP!$A:$G,3,FALSE)</f>
        <v>Louuiiis</v>
      </c>
      <c r="E1737" s="21" t="str">
        <f>VLOOKUP(Pronostics!$B1737,Setup_MPP!$A:$G,2,FALSE)</f>
        <v>Louis HARLE</v>
      </c>
      <c r="F1737" s="21" t="str">
        <f>VLOOKUP($B1737,Setup_MPP!$A:$E,4,FALSE)</f>
        <v>#EEF7B1</v>
      </c>
      <c r="G1737" s="21" t="str">
        <f>VLOOKUP($B1737,Setup_MPP!$A:$E,5,FALSE)</f>
        <v>#C1CB7D</v>
      </c>
      <c r="H1737" s="21" t="str">
        <f>IFERROR(IF(AND(A1737&gt;=1,A1737&lt;=104),VLOOKUP($A1737,Location!$A:$J,6,FALSE),IF(A1737=0,"Avant l'ouverture",IF(OR(A1737=105,A1737=106),"Bonus"))),"")</f>
        <v>Tour 3</v>
      </c>
      <c r="I1737" s="21" t="str">
        <f>IF(LEFT(H1737,4)="Tour",VLOOKUP(A1737,Database!$A:$C,3,FALSE),"")</f>
        <v>H</v>
      </c>
      <c r="J1737" s="21" t="str">
        <f>VLOOKUP($A1737,Location!$A:$J,7,FALSE)</f>
        <v>Uruguay</v>
      </c>
      <c r="K1737" s="21" t="str">
        <f>IFERROR(VLOOKUP(J1737,Setup_Team!$B:$C,2,FALSE), "TDB")</f>
        <v>URY</v>
      </c>
      <c r="L1737" s="21" t="str">
        <f>VLOOKUP($A1737,Location!$A:$J,8,FALSE)</f>
        <v>Espagne</v>
      </c>
      <c r="M1737" s="21" t="str">
        <f>IFERROR(VLOOKUP(L1737,Setup_Team!$B:$C,2,FALSE), "TDB")</f>
        <v>ESP</v>
      </c>
      <c r="N1737" s="21" t="str">
        <f>VLOOKUP($A1737,Location!$A:$J,9,FALSE)</f>
        <v>Zapopan</v>
      </c>
      <c r="O1737" s="21" t="str">
        <f>VLOOKUP($A1737,Location!$A:$J,10,FALSE)</f>
        <v>Estadio Akron</v>
      </c>
      <c r="P1737" s="27">
        <v>1</v>
      </c>
      <c r="Q1737" s="27">
        <v>2</v>
      </c>
      <c r="R1737" s="27" t="str">
        <f t="shared" si="163"/>
        <v>1-2</v>
      </c>
      <c r="S1737" s="21">
        <v>0</v>
      </c>
      <c r="T1737" s="20">
        <f>VLOOKUP($A1737,Database!$A:$Y,10,FALSE)</f>
        <v>143</v>
      </c>
      <c r="U1737" s="20">
        <f>VLOOKUP($A1737,Database!$A:$Y,11,FALSE)</f>
        <v>112</v>
      </c>
      <c r="V1737" s="20">
        <f>VLOOKUP($A1737,Database!$A:$Y,12,FALSE)</f>
        <v>57</v>
      </c>
      <c r="W1737" s="20" t="str">
        <f>VLOOKUP(A1737,Database!A:M,13,FALSE)</f>
        <v>Terminé</v>
      </c>
      <c r="X1737" s="20">
        <f>VLOOKUP($A1737,Database!$A:$Y,20,FALSE)</f>
        <v>0</v>
      </c>
      <c r="Y1737" s="20">
        <f>VLOOKUP($A1737,Database!$A:$Y,21,FALSE)</f>
        <v>1</v>
      </c>
      <c r="Z1737" s="20">
        <f t="shared" si="162"/>
        <v>0</v>
      </c>
      <c r="AA1737" s="20">
        <f t="shared" si="158"/>
        <v>1</v>
      </c>
      <c r="AB1737" s="20">
        <f t="shared" ca="1" si="159"/>
        <v>57</v>
      </c>
      <c r="AC1737" s="20">
        <f t="shared" ca="1" si="160"/>
        <v>0</v>
      </c>
      <c r="AD1737" s="20" t="str">
        <f ca="1">IF(AC1737=0,"",IF(OR(ISBLANK(P1737),ISBLANK(Q1737)),"",IF(ISBLANK(VLOOKUP(A1737,Database!A:AA,22,FALSE)),"",VLOOKUP(A1737,Database!A:AA,22,FALSE))))</f>
        <v/>
      </c>
      <c r="AE1737" s="20">
        <f ca="1">IFERROR(
   IF(
     OR(ISBLANK(P1737),ISBLANK(Q1737)),
     "",
     IF(
       AND(AB1737&lt;&gt;"",OR(W1737="Terminé",W1737="En cours")),
       VLOOKUP(AD1737,Setup_ScoreExactBonus!A:D,4,FALSE),
       0
     )),
  0)</f>
        <v>0</v>
      </c>
      <c r="AF1737" s="21">
        <f t="shared" ca="1" si="161"/>
        <v>57</v>
      </c>
      <c r="AG1737" s="21">
        <f ca="1">SUMIFS(AF$2:AF1737,D$2:D1737,D1737)</f>
        <v>2311</v>
      </c>
    </row>
    <row r="1738" spans="1:33" x14ac:dyDescent="0.35">
      <c r="A1738" s="21">
        <f>IF(ISBLANK(B1738),"",COUNTIF(B$2:B1738,B1738))-1</f>
        <v>64</v>
      </c>
      <c r="B1738" s="27">
        <v>9</v>
      </c>
      <c r="C1738" s="10">
        <f>VLOOKUP($A1738+IF($A1738=0,1,0),Database!$A:$Y,7,FALSE)</f>
        <v>46200.083333333336</v>
      </c>
      <c r="D1738" s="21" t="str">
        <f>VLOOKUP(Pronostics!$B1738,Setup_MPP!$A:$G,3,FALSE)</f>
        <v>Aurelien_dpq</v>
      </c>
      <c r="E1738" s="21" t="str">
        <f>VLOOKUP(Pronostics!$B1738,Setup_MPP!$A:$G,2,FALSE)</f>
        <v>Aurélien DE POULPIQUET</v>
      </c>
      <c r="F1738" s="21" t="str">
        <f>VLOOKUP($B1738,Setup_MPP!$A:$E,4,FALSE)</f>
        <v>#F4EA9D</v>
      </c>
      <c r="G1738" s="21" t="str">
        <f>VLOOKUP($B1738,Setup_MPP!$A:$E,5,FALSE)</f>
        <v>#D2C458</v>
      </c>
      <c r="H1738" s="21" t="str">
        <f>IFERROR(IF(AND(A1738&gt;=1,A1738&lt;=104),VLOOKUP($A1738,Location!$A:$J,6,FALSE),IF(A1738=0,"Avant l'ouverture",IF(OR(A1738=105,A1738=106),"Bonus"))),"")</f>
        <v>Tour 3</v>
      </c>
      <c r="I1738" s="21" t="str">
        <f>IF(LEFT(H1738,4)="Tour",VLOOKUP(A1738,Database!$A:$C,3,FALSE),"")</f>
        <v>H</v>
      </c>
      <c r="J1738" s="21" t="str">
        <f>VLOOKUP($A1738,Location!$A:$J,7,FALSE)</f>
        <v>Uruguay</v>
      </c>
      <c r="K1738" s="21" t="str">
        <f>IFERROR(VLOOKUP(J1738,Setup_Team!$B:$C,2,FALSE), "TDB")</f>
        <v>URY</v>
      </c>
      <c r="L1738" s="21" t="str">
        <f>VLOOKUP($A1738,Location!$A:$J,8,FALSE)</f>
        <v>Espagne</v>
      </c>
      <c r="M1738" s="21" t="str">
        <f>IFERROR(VLOOKUP(L1738,Setup_Team!$B:$C,2,FALSE), "TDB")</f>
        <v>ESP</v>
      </c>
      <c r="N1738" s="21" t="str">
        <f>VLOOKUP($A1738,Location!$A:$J,9,FALSE)</f>
        <v>Zapopan</v>
      </c>
      <c r="O1738" s="21" t="str">
        <f>VLOOKUP($A1738,Location!$A:$J,10,FALSE)</f>
        <v>Estadio Akron</v>
      </c>
      <c r="P1738" s="27">
        <v>0</v>
      </c>
      <c r="Q1738" s="27">
        <v>3</v>
      </c>
      <c r="R1738" s="27" t="str">
        <f t="shared" si="163"/>
        <v>0-3</v>
      </c>
      <c r="S1738" s="21">
        <v>0</v>
      </c>
      <c r="T1738" s="20">
        <f>VLOOKUP($A1738,Database!$A:$Y,10,FALSE)</f>
        <v>143</v>
      </c>
      <c r="U1738" s="20">
        <f>VLOOKUP($A1738,Database!$A:$Y,11,FALSE)</f>
        <v>112</v>
      </c>
      <c r="V1738" s="20">
        <f>VLOOKUP($A1738,Database!$A:$Y,12,FALSE)</f>
        <v>57</v>
      </c>
      <c r="W1738" s="20" t="str">
        <f>VLOOKUP(A1738,Database!A:M,13,FALSE)</f>
        <v>Terminé</v>
      </c>
      <c r="X1738" s="20">
        <f>VLOOKUP($A1738,Database!$A:$Y,20,FALSE)</f>
        <v>0</v>
      </c>
      <c r="Y1738" s="20">
        <f>VLOOKUP($A1738,Database!$A:$Y,21,FALSE)</f>
        <v>1</v>
      </c>
      <c r="Z1738" s="20">
        <f t="shared" si="162"/>
        <v>0</v>
      </c>
      <c r="AA1738" s="20">
        <f t="shared" si="158"/>
        <v>1</v>
      </c>
      <c r="AB1738" s="20">
        <f t="shared" ca="1" si="159"/>
        <v>57</v>
      </c>
      <c r="AC1738" s="20">
        <f t="shared" ca="1" si="160"/>
        <v>0</v>
      </c>
      <c r="AD1738" s="20" t="str">
        <f ca="1">IF(AC1738=0,"",IF(OR(ISBLANK(P1738),ISBLANK(Q1738)),"",IF(ISBLANK(VLOOKUP(A1738,Database!A:AA,22,FALSE)),"",VLOOKUP(A1738,Database!A:AA,22,FALSE))))</f>
        <v/>
      </c>
      <c r="AE1738" s="20">
        <f ca="1">IFERROR(
   IF(
     OR(ISBLANK(P1738),ISBLANK(Q1738)),
     "",
     IF(
       AND(AB1738&lt;&gt;"",OR(W1738="Terminé",W1738="En cours")),
       VLOOKUP(AD1738,Setup_ScoreExactBonus!A:D,4,FALSE),
       0
     )),
  0)</f>
        <v>0</v>
      </c>
      <c r="AF1738" s="21">
        <f t="shared" ca="1" si="161"/>
        <v>57</v>
      </c>
      <c r="AG1738" s="21">
        <f ca="1">SUMIFS(AF$2:AF1738,D$2:D1738,D1738)</f>
        <v>2518</v>
      </c>
    </row>
    <row r="1739" spans="1:33" hidden="1" x14ac:dyDescent="0.35">
      <c r="A1739" s="21">
        <f>IF(ISBLANK(B1739),"",COUNTIF(B$2:B1739,B1739))-1</f>
        <v>64</v>
      </c>
      <c r="B1739" s="27">
        <v>10</v>
      </c>
      <c r="C1739" s="10">
        <f>VLOOKUP($A1739+IF($A1739=0,1,0),Database!$A:$Y,7,FALSE)</f>
        <v>46200.083333333336</v>
      </c>
      <c r="D1739" s="21" t="str">
        <f>VLOOKUP(Pronostics!$B1739,Setup_MPP!$A:$G,3,FALSE)</f>
        <v>RandomPaul</v>
      </c>
      <c r="E1739" s="21" t="str">
        <f>VLOOKUP(Pronostics!$B1739,Setup_MPP!$A:$G,2,FALSE)</f>
        <v>Paul MONTESINOS</v>
      </c>
      <c r="F1739" s="21" t="str">
        <f>VLOOKUP($B1739,Setup_MPP!$A:$E,4,FALSE)</f>
        <v>#C4B0FF</v>
      </c>
      <c r="G1739" s="21" t="str">
        <f>VLOOKUP($B1739,Setup_MPP!$A:$E,5,FALSE)</f>
        <v>#7F66C8</v>
      </c>
      <c r="H1739" s="21" t="str">
        <f>IFERROR(IF(AND(A1739&gt;=1,A1739&lt;=104),VLOOKUP($A1739,Location!$A:$J,6,FALSE),IF(A1739=0,"Avant l'ouverture",IF(OR(A1739=105,A1739=106),"Bonus"))),"")</f>
        <v>Tour 3</v>
      </c>
      <c r="I1739" s="21" t="str">
        <f>IF(LEFT(H1739,4)="Tour",VLOOKUP(A1739,Database!$A:$C,3,FALSE),"")</f>
        <v>H</v>
      </c>
      <c r="J1739" s="21" t="str">
        <f>VLOOKUP($A1739,Location!$A:$J,7,FALSE)</f>
        <v>Uruguay</v>
      </c>
      <c r="K1739" s="21" t="str">
        <f>IFERROR(VLOOKUP(J1739,Setup_Team!$B:$C,2,FALSE), "TDB")</f>
        <v>URY</v>
      </c>
      <c r="L1739" s="21" t="str">
        <f>VLOOKUP($A1739,Location!$A:$J,8,FALSE)</f>
        <v>Espagne</v>
      </c>
      <c r="M1739" s="21" t="str">
        <f>IFERROR(VLOOKUP(L1739,Setup_Team!$B:$C,2,FALSE), "TDB")</f>
        <v>ESP</v>
      </c>
      <c r="N1739" s="21" t="str">
        <f>VLOOKUP($A1739,Location!$A:$J,9,FALSE)</f>
        <v>Zapopan</v>
      </c>
      <c r="O1739" s="21" t="str">
        <f>VLOOKUP($A1739,Location!$A:$J,10,FALSE)</f>
        <v>Estadio Akron</v>
      </c>
      <c r="P1739" s="27">
        <v>1</v>
      </c>
      <c r="Q1739" s="27">
        <v>3</v>
      </c>
      <c r="R1739" s="27" t="str">
        <f t="shared" si="163"/>
        <v>1-3</v>
      </c>
      <c r="S1739" s="21">
        <v>0</v>
      </c>
      <c r="T1739" s="20">
        <f>VLOOKUP($A1739,Database!$A:$Y,10,FALSE)</f>
        <v>143</v>
      </c>
      <c r="U1739" s="20">
        <f>VLOOKUP($A1739,Database!$A:$Y,11,FALSE)</f>
        <v>112</v>
      </c>
      <c r="V1739" s="20">
        <f>VLOOKUP($A1739,Database!$A:$Y,12,FALSE)</f>
        <v>57</v>
      </c>
      <c r="W1739" s="20" t="str">
        <f>VLOOKUP(A1739,Database!A:M,13,FALSE)</f>
        <v>Terminé</v>
      </c>
      <c r="X1739" s="20">
        <f>VLOOKUP($A1739,Database!$A:$Y,20,FALSE)</f>
        <v>0</v>
      </c>
      <c r="Y1739" s="20">
        <f>VLOOKUP($A1739,Database!$A:$Y,21,FALSE)</f>
        <v>1</v>
      </c>
      <c r="Z1739" s="20">
        <f t="shared" si="162"/>
        <v>0</v>
      </c>
      <c r="AA1739" s="20">
        <f t="shared" si="158"/>
        <v>1</v>
      </c>
      <c r="AB1739" s="20">
        <f t="shared" ca="1" si="159"/>
        <v>57</v>
      </c>
      <c r="AC1739" s="20">
        <f t="shared" ca="1" si="160"/>
        <v>0</v>
      </c>
      <c r="AD1739" s="20" t="str">
        <f ca="1">IF(AC1739=0,"",IF(OR(ISBLANK(P1739),ISBLANK(Q1739)),"",IF(ISBLANK(VLOOKUP(A1739,Database!A:AA,22,FALSE)),"",VLOOKUP(A1739,Database!A:AA,22,FALSE))))</f>
        <v/>
      </c>
      <c r="AE1739" s="20">
        <f ca="1">IFERROR(
   IF(
     OR(ISBLANK(P1739),ISBLANK(Q1739)),
     "",
     IF(
       AND(AB1739&lt;&gt;"",OR(W1739="Terminé",W1739="En cours")),
       VLOOKUP(AD1739,Setup_ScoreExactBonus!A:D,4,FALSE),
       0
     )),
  0)</f>
        <v>0</v>
      </c>
      <c r="AF1739" s="21">
        <f t="shared" ca="1" si="161"/>
        <v>57</v>
      </c>
      <c r="AG1739" s="21">
        <f ca="1">SUMIFS(AF$2:AF1739,D$2:D1739,D1739)</f>
        <v>2107</v>
      </c>
    </row>
    <row r="1740" spans="1:33" hidden="1" x14ac:dyDescent="0.35">
      <c r="A1740" s="21">
        <f>IF(ISBLANK(B1740),"",COUNTIF(B$2:B1740,B1740))-1</f>
        <v>64</v>
      </c>
      <c r="B1740" s="27">
        <v>11</v>
      </c>
      <c r="C1740" s="10">
        <f>VLOOKUP($A1740+IF($A1740=0,1,0),Database!$A:$Y,7,FALSE)</f>
        <v>46200.083333333336</v>
      </c>
      <c r="D1740" s="21" t="str">
        <f>VLOOKUP(Pronostics!$B1740,Setup_MPP!$A:$G,3,FALSE)</f>
        <v>Kinsley91</v>
      </c>
      <c r="E1740" s="21" t="str">
        <f>VLOOKUP(Pronostics!$B1740,Setup_MPP!$A:$G,2,FALSE)</f>
        <v>Kinsley ROQUE</v>
      </c>
      <c r="F1740" s="21" t="str">
        <f>VLOOKUP($B1740,Setup_MPP!$A:$E,4,FALSE)</f>
        <v>#CBEBBA</v>
      </c>
      <c r="G1740" s="21" t="str">
        <f>VLOOKUP($B1740,Setup_MPP!$A:$E,5,FALSE)</f>
        <v>#70BC6E</v>
      </c>
      <c r="H1740" s="21" t="str">
        <f>IFERROR(IF(AND(A1740&gt;=1,A1740&lt;=104),VLOOKUP($A1740,Location!$A:$J,6,FALSE),IF(A1740=0,"Avant l'ouverture",IF(OR(A1740=105,A1740=106),"Bonus"))),"")</f>
        <v>Tour 3</v>
      </c>
      <c r="I1740" s="21" t="str">
        <f>IF(LEFT(H1740,4)="Tour",VLOOKUP(A1740,Database!$A:$C,3,FALSE),"")</f>
        <v>H</v>
      </c>
      <c r="J1740" s="21" t="str">
        <f>VLOOKUP($A1740,Location!$A:$J,7,FALSE)</f>
        <v>Uruguay</v>
      </c>
      <c r="K1740" s="21" t="str">
        <f>IFERROR(VLOOKUP(J1740,Setup_Team!$B:$C,2,FALSE), "TDB")</f>
        <v>URY</v>
      </c>
      <c r="L1740" s="21" t="str">
        <f>VLOOKUP($A1740,Location!$A:$J,8,FALSE)</f>
        <v>Espagne</v>
      </c>
      <c r="M1740" s="21" t="str">
        <f>IFERROR(VLOOKUP(L1740,Setup_Team!$B:$C,2,FALSE), "TDB")</f>
        <v>ESP</v>
      </c>
      <c r="N1740" s="21" t="str">
        <f>VLOOKUP($A1740,Location!$A:$J,9,FALSE)</f>
        <v>Zapopan</v>
      </c>
      <c r="O1740" s="21" t="str">
        <f>VLOOKUP($A1740,Location!$A:$J,10,FALSE)</f>
        <v>Estadio Akron</v>
      </c>
      <c r="P1740" s="27">
        <v>0</v>
      </c>
      <c r="Q1740" s="27">
        <v>5</v>
      </c>
      <c r="R1740" s="27" t="str">
        <f t="shared" si="163"/>
        <v>0-5</v>
      </c>
      <c r="S1740" s="21">
        <v>0</v>
      </c>
      <c r="T1740" s="20">
        <f>VLOOKUP($A1740,Database!$A:$Y,10,FALSE)</f>
        <v>143</v>
      </c>
      <c r="U1740" s="20">
        <f>VLOOKUP($A1740,Database!$A:$Y,11,FALSE)</f>
        <v>112</v>
      </c>
      <c r="V1740" s="20">
        <f>VLOOKUP($A1740,Database!$A:$Y,12,FALSE)</f>
        <v>57</v>
      </c>
      <c r="W1740" s="20" t="str">
        <f>VLOOKUP(A1740,Database!A:M,13,FALSE)</f>
        <v>Terminé</v>
      </c>
      <c r="X1740" s="20">
        <f>VLOOKUP($A1740,Database!$A:$Y,20,FALSE)</f>
        <v>0</v>
      </c>
      <c r="Y1740" s="20">
        <f>VLOOKUP($A1740,Database!$A:$Y,21,FALSE)</f>
        <v>1</v>
      </c>
      <c r="Z1740" s="20">
        <f t="shared" si="162"/>
        <v>0</v>
      </c>
      <c r="AA1740" s="20">
        <f t="shared" si="158"/>
        <v>1</v>
      </c>
      <c r="AB1740" s="20">
        <f t="shared" ca="1" si="159"/>
        <v>57</v>
      </c>
      <c r="AC1740" s="20">
        <f t="shared" ca="1" si="160"/>
        <v>0</v>
      </c>
      <c r="AD1740" s="20" t="str">
        <f ca="1">IF(AC1740=0,"",IF(OR(ISBLANK(P1740),ISBLANK(Q1740)),"",IF(ISBLANK(VLOOKUP(A1740,Database!A:AA,22,FALSE)),"",VLOOKUP(A1740,Database!A:AA,22,FALSE))))</f>
        <v/>
      </c>
      <c r="AE1740" s="20">
        <f ca="1">IFERROR(
   IF(
     OR(ISBLANK(P1740),ISBLANK(Q1740)),
     "",
     IF(
       AND(AB1740&lt;&gt;"",OR(W1740="Terminé",W1740="En cours")),
       VLOOKUP(AD1740,Setup_ScoreExactBonus!A:D,4,FALSE),
       0
     )),
  0)</f>
        <v>0</v>
      </c>
      <c r="AF1740" s="21">
        <f t="shared" ca="1" si="161"/>
        <v>57</v>
      </c>
      <c r="AG1740" s="21">
        <f ca="1">SUMIFS(AF$2:AF1740,D$2:D1740,D1740)</f>
        <v>2720</v>
      </c>
    </row>
    <row r="1741" spans="1:33" hidden="1" x14ac:dyDescent="0.35">
      <c r="A1741" s="21">
        <f>IF(ISBLANK(B1741),"",COUNTIF(B$2:B1741,B1741))-1</f>
        <v>64</v>
      </c>
      <c r="B1741" s="27">
        <v>12</v>
      </c>
      <c r="C1741" s="10">
        <f>VLOOKUP($A1741+IF($A1741=0,1,0),Database!$A:$Y,7,FALSE)</f>
        <v>46200.083333333336</v>
      </c>
      <c r="D1741" s="21" t="str">
        <f>VLOOKUP(Pronostics!$B1741,Setup_MPP!$A:$G,3,FALSE)</f>
        <v>Jaouad1</v>
      </c>
      <c r="E1741" s="21" t="str">
        <f>VLOOKUP(Pronostics!$B1741,Setup_MPP!$A:$G,2,FALSE)</f>
        <v>Jaouad SETTI</v>
      </c>
      <c r="F1741" s="21" t="str">
        <f>VLOOKUP($B1741,Setup_MPP!$A:$E,4,FALSE)</f>
        <v>#C2D4FF</v>
      </c>
      <c r="G1741" s="21" t="str">
        <f>VLOOKUP($B1741,Setup_MPP!$A:$E,5,FALSE)</f>
        <v>#6586D5</v>
      </c>
      <c r="H1741" s="21" t="str">
        <f>IFERROR(IF(AND(A1741&gt;=1,A1741&lt;=104),VLOOKUP($A1741,Location!$A:$J,6,FALSE),IF(A1741=0,"Avant l'ouverture",IF(OR(A1741=105,A1741=106),"Bonus"))),"")</f>
        <v>Tour 3</v>
      </c>
      <c r="I1741" s="21" t="str">
        <f>IF(LEFT(H1741,4)="Tour",VLOOKUP(A1741,Database!$A:$C,3,FALSE),"")</f>
        <v>H</v>
      </c>
      <c r="J1741" s="21" t="str">
        <f>VLOOKUP($A1741,Location!$A:$J,7,FALSE)</f>
        <v>Uruguay</v>
      </c>
      <c r="K1741" s="21" t="str">
        <f>IFERROR(VLOOKUP(J1741,Setup_Team!$B:$C,2,FALSE), "TDB")</f>
        <v>URY</v>
      </c>
      <c r="L1741" s="21" t="str">
        <f>VLOOKUP($A1741,Location!$A:$J,8,FALSE)</f>
        <v>Espagne</v>
      </c>
      <c r="M1741" s="21" t="str">
        <f>IFERROR(VLOOKUP(L1741,Setup_Team!$B:$C,2,FALSE), "TDB")</f>
        <v>ESP</v>
      </c>
      <c r="N1741" s="21" t="str">
        <f>VLOOKUP($A1741,Location!$A:$J,9,FALSE)</f>
        <v>Zapopan</v>
      </c>
      <c r="O1741" s="21" t="str">
        <f>VLOOKUP($A1741,Location!$A:$J,10,FALSE)</f>
        <v>Estadio Akron</v>
      </c>
      <c r="P1741" s="27">
        <v>0</v>
      </c>
      <c r="Q1741" s="27">
        <v>2</v>
      </c>
      <c r="R1741" s="27" t="str">
        <f t="shared" si="163"/>
        <v>0-2</v>
      </c>
      <c r="S1741" s="21">
        <v>0</v>
      </c>
      <c r="T1741" s="20">
        <f>VLOOKUP($A1741,Database!$A:$Y,10,FALSE)</f>
        <v>143</v>
      </c>
      <c r="U1741" s="20">
        <f>VLOOKUP($A1741,Database!$A:$Y,11,FALSE)</f>
        <v>112</v>
      </c>
      <c r="V1741" s="20">
        <f>VLOOKUP($A1741,Database!$A:$Y,12,FALSE)</f>
        <v>57</v>
      </c>
      <c r="W1741" s="20" t="str">
        <f>VLOOKUP(A1741,Database!A:M,13,FALSE)</f>
        <v>Terminé</v>
      </c>
      <c r="X1741" s="20">
        <f>VLOOKUP($A1741,Database!$A:$Y,20,FALSE)</f>
        <v>0</v>
      </c>
      <c r="Y1741" s="20">
        <f>VLOOKUP($A1741,Database!$A:$Y,21,FALSE)</f>
        <v>1</v>
      </c>
      <c r="Z1741" s="20">
        <f t="shared" si="162"/>
        <v>0</v>
      </c>
      <c r="AA1741" s="20">
        <f t="shared" si="158"/>
        <v>1</v>
      </c>
      <c r="AB1741" s="20">
        <f t="shared" ca="1" si="159"/>
        <v>57</v>
      </c>
      <c r="AC1741" s="20">
        <f t="shared" ca="1" si="160"/>
        <v>0</v>
      </c>
      <c r="AD1741" s="20" t="str">
        <f ca="1">IF(AC1741=0,"",IF(OR(ISBLANK(P1741),ISBLANK(Q1741)),"",IF(ISBLANK(VLOOKUP(A1741,Database!A:AA,22,FALSE)),"",VLOOKUP(A1741,Database!A:AA,22,FALSE))))</f>
        <v/>
      </c>
      <c r="AE1741" s="20">
        <f ca="1">IFERROR(
   IF(
     OR(ISBLANK(P1741),ISBLANK(Q1741)),
     "",
     IF(
       AND(AB1741&lt;&gt;"",OR(W1741="Terminé",W1741="En cours")),
       VLOOKUP(AD1741,Setup_ScoreExactBonus!A:D,4,FALSE),
       0
     )),
  0)</f>
        <v>0</v>
      </c>
      <c r="AF1741" s="21">
        <f t="shared" ca="1" si="161"/>
        <v>57</v>
      </c>
      <c r="AG1741" s="21">
        <f ca="1">SUMIFS(AF$2:AF1741,D$2:D1741,D1741)</f>
        <v>2455</v>
      </c>
    </row>
    <row r="1742" spans="1:33" hidden="1" x14ac:dyDescent="0.35">
      <c r="A1742" s="21">
        <f>IF(ISBLANK(B1742),"",COUNTIF(B$2:B1742,B1742))-1</f>
        <v>64</v>
      </c>
      <c r="B1742" s="27">
        <v>13</v>
      </c>
      <c r="C1742" s="10">
        <f>VLOOKUP($A1742+IF($A1742=0,1,0),Database!$A:$Y,7,FALSE)</f>
        <v>46200.083333333336</v>
      </c>
      <c r="D1742" s="21" t="str">
        <f>VLOOKUP(Pronostics!$B1742,Setup_MPP!$A:$G,3,FALSE)</f>
        <v>Julien_I</v>
      </c>
      <c r="E1742" s="21" t="str">
        <f>VLOOKUP(Pronostics!$B1742,Setup_MPP!$A:$G,2,FALSE)</f>
        <v>Julien INGE</v>
      </c>
      <c r="F1742" s="21" t="str">
        <f>VLOOKUP($B1742,Setup_MPP!$A:$E,4,FALSE)</f>
        <v>#C1E0EF</v>
      </c>
      <c r="G1742" s="21" t="str">
        <f>VLOOKUP($B1742,Setup_MPP!$A:$E,5,FALSE)</f>
        <v>#4F91B2</v>
      </c>
      <c r="H1742" s="21" t="str">
        <f>IFERROR(IF(AND(A1742&gt;=1,A1742&lt;=104),VLOOKUP($A1742,Location!$A:$J,6,FALSE),IF(A1742=0,"Avant l'ouverture",IF(OR(A1742=105,A1742=106),"Bonus"))),"")</f>
        <v>Tour 3</v>
      </c>
      <c r="I1742" s="21" t="str">
        <f>IF(LEFT(H1742,4)="Tour",VLOOKUP(A1742,Database!$A:$C,3,FALSE),"")</f>
        <v>H</v>
      </c>
      <c r="J1742" s="21" t="str">
        <f>VLOOKUP($A1742,Location!$A:$J,7,FALSE)</f>
        <v>Uruguay</v>
      </c>
      <c r="K1742" s="21" t="str">
        <f>IFERROR(VLOOKUP(J1742,Setup_Team!$B:$C,2,FALSE), "TDB")</f>
        <v>URY</v>
      </c>
      <c r="L1742" s="21" t="str">
        <f>VLOOKUP($A1742,Location!$A:$J,8,FALSE)</f>
        <v>Espagne</v>
      </c>
      <c r="M1742" s="21" t="str">
        <f>IFERROR(VLOOKUP(L1742,Setup_Team!$B:$C,2,FALSE), "TDB")</f>
        <v>ESP</v>
      </c>
      <c r="N1742" s="21" t="str">
        <f>VLOOKUP($A1742,Location!$A:$J,9,FALSE)</f>
        <v>Zapopan</v>
      </c>
      <c r="O1742" s="21" t="str">
        <f>VLOOKUP($A1742,Location!$A:$J,10,FALSE)</f>
        <v>Estadio Akron</v>
      </c>
      <c r="P1742" s="27">
        <v>1</v>
      </c>
      <c r="Q1742" s="27">
        <v>3</v>
      </c>
      <c r="R1742" s="27" t="str">
        <f t="shared" si="163"/>
        <v>1-3</v>
      </c>
      <c r="S1742" s="21">
        <v>0</v>
      </c>
      <c r="T1742" s="20">
        <f>VLOOKUP($A1742,Database!$A:$Y,10,FALSE)</f>
        <v>143</v>
      </c>
      <c r="U1742" s="20">
        <f>VLOOKUP($A1742,Database!$A:$Y,11,FALSE)</f>
        <v>112</v>
      </c>
      <c r="V1742" s="20">
        <f>VLOOKUP($A1742,Database!$A:$Y,12,FALSE)</f>
        <v>57</v>
      </c>
      <c r="W1742" s="20" t="str">
        <f>VLOOKUP(A1742,Database!A:M,13,FALSE)</f>
        <v>Terminé</v>
      </c>
      <c r="X1742" s="20">
        <f>VLOOKUP($A1742,Database!$A:$Y,20,FALSE)</f>
        <v>0</v>
      </c>
      <c r="Y1742" s="20">
        <f>VLOOKUP($A1742,Database!$A:$Y,21,FALSE)</f>
        <v>1</v>
      </c>
      <c r="Z1742" s="20">
        <f t="shared" si="162"/>
        <v>0</v>
      </c>
      <c r="AA1742" s="20">
        <f t="shared" si="158"/>
        <v>1</v>
      </c>
      <c r="AB1742" s="20">
        <f t="shared" ca="1" si="159"/>
        <v>57</v>
      </c>
      <c r="AC1742" s="20">
        <f t="shared" ca="1" si="160"/>
        <v>0</v>
      </c>
      <c r="AD1742" s="20" t="str">
        <f ca="1">IF(AC1742=0,"",IF(OR(ISBLANK(P1742),ISBLANK(Q1742)),"",IF(ISBLANK(VLOOKUP(A1742,Database!A:AA,22,FALSE)),"",VLOOKUP(A1742,Database!A:AA,22,FALSE))))</f>
        <v/>
      </c>
      <c r="AE1742" s="20">
        <f ca="1">IFERROR(
   IF(
     OR(ISBLANK(P1742),ISBLANK(Q1742)),
     "",
     IF(
       AND(AB1742&lt;&gt;"",OR(W1742="Terminé",W1742="En cours")),
       VLOOKUP(AD1742,Setup_ScoreExactBonus!A:D,4,FALSE),
       0
     )),
  0)</f>
        <v>0</v>
      </c>
      <c r="AF1742" s="21">
        <f t="shared" ca="1" si="161"/>
        <v>57</v>
      </c>
      <c r="AG1742" s="21">
        <f ca="1">SUMIFS(AF$2:AF1742,D$2:D1742,D1742)</f>
        <v>2555</v>
      </c>
    </row>
    <row r="1743" spans="1:33" hidden="1" x14ac:dyDescent="0.35">
      <c r="A1743" s="21">
        <f>IF(ISBLANK(B1743),"",COUNTIF(B$2:B1743,B1743))-1</f>
        <v>64</v>
      </c>
      <c r="B1743" s="27">
        <v>14</v>
      </c>
      <c r="C1743" s="10">
        <f>VLOOKUP($A1743+IF($A1743=0,1,0),Database!$A:$Y,7,FALSE)</f>
        <v>46200.083333333336</v>
      </c>
      <c r="D1743" s="21" t="str">
        <f>VLOOKUP(Pronostics!$B1743,Setup_MPP!$A:$G,3,FALSE)</f>
        <v>MarieEYT</v>
      </c>
      <c r="E1743" s="21" t="str">
        <f>VLOOKUP(Pronostics!$B1743,Setup_MPP!$A:$G,2,FALSE)</f>
        <v>Marie EXBRAYAT</v>
      </c>
      <c r="F1743" s="21" t="str">
        <f>VLOOKUP($B1743,Setup_MPP!$A:$E,4,FALSE)</f>
        <v>#FFAFD2</v>
      </c>
      <c r="G1743" s="21" t="str">
        <f>VLOOKUP($B1743,Setup_MPP!$A:$E,5,FALSE)</f>
        <v>#F2589B</v>
      </c>
      <c r="H1743" s="21" t="str">
        <f>IFERROR(IF(AND(A1743&gt;=1,A1743&lt;=104),VLOOKUP($A1743,Location!$A:$J,6,FALSE),IF(A1743=0,"Avant l'ouverture",IF(OR(A1743=105,A1743=106),"Bonus"))),"")</f>
        <v>Tour 3</v>
      </c>
      <c r="I1743" s="21" t="str">
        <f>IF(LEFT(H1743,4)="Tour",VLOOKUP(A1743,Database!$A:$C,3,FALSE),"")</f>
        <v>H</v>
      </c>
      <c r="J1743" s="21" t="str">
        <f>VLOOKUP($A1743,Location!$A:$J,7,FALSE)</f>
        <v>Uruguay</v>
      </c>
      <c r="K1743" s="21" t="str">
        <f>IFERROR(VLOOKUP(J1743,Setup_Team!$B:$C,2,FALSE), "TDB")</f>
        <v>URY</v>
      </c>
      <c r="L1743" s="21" t="str">
        <f>VLOOKUP($A1743,Location!$A:$J,8,FALSE)</f>
        <v>Espagne</v>
      </c>
      <c r="M1743" s="21" t="str">
        <f>IFERROR(VLOOKUP(L1743,Setup_Team!$B:$C,2,FALSE), "TDB")</f>
        <v>ESP</v>
      </c>
      <c r="N1743" s="21" t="str">
        <f>VLOOKUP($A1743,Location!$A:$J,9,FALSE)</f>
        <v>Zapopan</v>
      </c>
      <c r="O1743" s="21" t="str">
        <f>VLOOKUP($A1743,Location!$A:$J,10,FALSE)</f>
        <v>Estadio Akron</v>
      </c>
      <c r="P1743" s="27">
        <v>0</v>
      </c>
      <c r="Q1743" s="27">
        <v>2</v>
      </c>
      <c r="R1743" s="27" t="str">
        <f t="shared" si="163"/>
        <v>0-2</v>
      </c>
      <c r="S1743" s="21">
        <v>0</v>
      </c>
      <c r="T1743" s="20">
        <f>VLOOKUP($A1743,Database!$A:$Y,10,FALSE)</f>
        <v>143</v>
      </c>
      <c r="U1743" s="20">
        <f>VLOOKUP($A1743,Database!$A:$Y,11,FALSE)</f>
        <v>112</v>
      </c>
      <c r="V1743" s="20">
        <f>VLOOKUP($A1743,Database!$A:$Y,12,FALSE)</f>
        <v>57</v>
      </c>
      <c r="W1743" s="20" t="str">
        <f>VLOOKUP(A1743,Database!A:M,13,FALSE)</f>
        <v>Terminé</v>
      </c>
      <c r="X1743" s="20">
        <f>VLOOKUP($A1743,Database!$A:$Y,20,FALSE)</f>
        <v>0</v>
      </c>
      <c r="Y1743" s="20">
        <f>VLOOKUP($A1743,Database!$A:$Y,21,FALSE)</f>
        <v>1</v>
      </c>
      <c r="Z1743" s="20">
        <f t="shared" si="162"/>
        <v>0</v>
      </c>
      <c r="AA1743" s="20">
        <f t="shared" si="158"/>
        <v>1</v>
      </c>
      <c r="AB1743" s="20">
        <f t="shared" ca="1" si="159"/>
        <v>57</v>
      </c>
      <c r="AC1743" s="20">
        <f t="shared" ca="1" si="160"/>
        <v>0</v>
      </c>
      <c r="AD1743" s="20" t="str">
        <f ca="1">IF(AC1743=0,"",IF(OR(ISBLANK(P1743),ISBLANK(Q1743)),"",IF(ISBLANK(VLOOKUP(A1743,Database!A:AA,22,FALSE)),"",VLOOKUP(A1743,Database!A:AA,22,FALSE))))</f>
        <v/>
      </c>
      <c r="AE1743" s="20">
        <f ca="1">IFERROR(
   IF(
     OR(ISBLANK(P1743),ISBLANK(Q1743)),
     "",
     IF(
       AND(AB1743&lt;&gt;"",OR(W1743="Terminé",W1743="En cours")),
       VLOOKUP(AD1743,Setup_ScoreExactBonus!A:D,4,FALSE),
       0
     )),
  0)</f>
        <v>0</v>
      </c>
      <c r="AF1743" s="21">
        <f t="shared" ca="1" si="161"/>
        <v>57</v>
      </c>
      <c r="AG1743" s="21">
        <f ca="1">SUMIFS(AF$2:AF1743,D$2:D1743,D1743)</f>
        <v>2440</v>
      </c>
    </row>
    <row r="1744" spans="1:33" hidden="1" x14ac:dyDescent="0.35">
      <c r="A1744" s="21">
        <f>IF(ISBLANK(B1744),"",COUNTIF(B$2:B1744,B1744))-1</f>
        <v>64</v>
      </c>
      <c r="B1744" s="27">
        <v>15</v>
      </c>
      <c r="C1744" s="10">
        <f>VLOOKUP($A1744+IF($A1744=0,1,0),Database!$A:$Y,7,FALSE)</f>
        <v>46200.083333333336</v>
      </c>
      <c r="D1744" s="21" t="str">
        <f>VLOOKUP(Pronostics!$B1744,Setup_MPP!$A:$G,3,FALSE)</f>
        <v>Amino28</v>
      </c>
      <c r="E1744" s="21" t="str">
        <f>VLOOKUP(Pronostics!$B1744,Setup_MPP!$A:$G,2,FALSE)</f>
        <v>Amine ZARROUKI</v>
      </c>
      <c r="F1744" s="21" t="str">
        <f>VLOOKUP($B1744,Setup_MPP!$A:$E,4,FALSE)</f>
        <v>#FF9898</v>
      </c>
      <c r="G1744" s="21" t="str">
        <f>VLOOKUP($B1744,Setup_MPP!$A:$E,5,FALSE)</f>
        <v>#FF5D5D</v>
      </c>
      <c r="H1744" s="21" t="str">
        <f>IFERROR(IF(AND(A1744&gt;=1,A1744&lt;=104),VLOOKUP($A1744,Location!$A:$J,6,FALSE),IF(A1744=0,"Avant l'ouverture",IF(OR(A1744=105,A1744=106),"Bonus"))),"")</f>
        <v>Tour 3</v>
      </c>
      <c r="I1744" s="21" t="str">
        <f>IF(LEFT(H1744,4)="Tour",VLOOKUP(A1744,Database!$A:$C,3,FALSE),"")</f>
        <v>H</v>
      </c>
      <c r="J1744" s="21" t="str">
        <f>VLOOKUP($A1744,Location!$A:$J,7,FALSE)</f>
        <v>Uruguay</v>
      </c>
      <c r="K1744" s="21" t="str">
        <f>IFERROR(VLOOKUP(J1744,Setup_Team!$B:$C,2,FALSE), "TDB")</f>
        <v>URY</v>
      </c>
      <c r="L1744" s="21" t="str">
        <f>VLOOKUP($A1744,Location!$A:$J,8,FALSE)</f>
        <v>Espagne</v>
      </c>
      <c r="M1744" s="21" t="str">
        <f>IFERROR(VLOOKUP(L1744,Setup_Team!$B:$C,2,FALSE), "TDB")</f>
        <v>ESP</v>
      </c>
      <c r="N1744" s="21" t="str">
        <f>VLOOKUP($A1744,Location!$A:$J,9,FALSE)</f>
        <v>Zapopan</v>
      </c>
      <c r="O1744" s="21" t="str">
        <f>VLOOKUP($A1744,Location!$A:$J,10,FALSE)</f>
        <v>Estadio Akron</v>
      </c>
      <c r="P1744" s="27">
        <v>0</v>
      </c>
      <c r="Q1744" s="27">
        <v>2</v>
      </c>
      <c r="R1744" s="27" t="str">
        <f t="shared" si="163"/>
        <v>0-2</v>
      </c>
      <c r="S1744" s="21">
        <v>0</v>
      </c>
      <c r="T1744" s="20">
        <f>VLOOKUP($A1744,Database!$A:$Y,10,FALSE)</f>
        <v>143</v>
      </c>
      <c r="U1744" s="20">
        <f>VLOOKUP($A1744,Database!$A:$Y,11,FALSE)</f>
        <v>112</v>
      </c>
      <c r="V1744" s="20">
        <f>VLOOKUP($A1744,Database!$A:$Y,12,FALSE)</f>
        <v>57</v>
      </c>
      <c r="W1744" s="20" t="str">
        <f>VLOOKUP(A1744,Database!A:M,13,FALSE)</f>
        <v>Terminé</v>
      </c>
      <c r="X1744" s="20">
        <f>VLOOKUP($A1744,Database!$A:$Y,20,FALSE)</f>
        <v>0</v>
      </c>
      <c r="Y1744" s="20">
        <f>VLOOKUP($A1744,Database!$A:$Y,21,FALSE)</f>
        <v>1</v>
      </c>
      <c r="Z1744" s="20">
        <f t="shared" si="162"/>
        <v>0</v>
      </c>
      <c r="AA1744" s="20">
        <f t="shared" si="158"/>
        <v>1</v>
      </c>
      <c r="AB1744" s="20">
        <f t="shared" ca="1" si="159"/>
        <v>57</v>
      </c>
      <c r="AC1744" s="20">
        <f t="shared" ca="1" si="160"/>
        <v>0</v>
      </c>
      <c r="AD1744" s="20" t="str">
        <f ca="1">IF(AC1744=0,"",IF(OR(ISBLANK(P1744),ISBLANK(Q1744)),"",IF(ISBLANK(VLOOKUP(A1744,Database!A:AA,22,FALSE)),"",VLOOKUP(A1744,Database!A:AA,22,FALSE))))</f>
        <v/>
      </c>
      <c r="AE1744" s="20">
        <f ca="1">IFERROR(
   IF(
     OR(ISBLANK(P1744),ISBLANK(Q1744)),
     "",
     IF(
       AND(AB1744&lt;&gt;"",OR(W1744="Terminé",W1744="En cours")),
       VLOOKUP(AD1744,Setup_ScoreExactBonus!A:D,4,FALSE),
       0
     )),
  0)</f>
        <v>0</v>
      </c>
      <c r="AF1744" s="21">
        <f t="shared" ca="1" si="161"/>
        <v>57</v>
      </c>
      <c r="AG1744" s="21">
        <f ca="1">SUMIFS(AF$2:AF1744,D$2:D1744,D1744)</f>
        <v>2427</v>
      </c>
    </row>
    <row r="1745" spans="1:33" hidden="1" x14ac:dyDescent="0.35">
      <c r="A1745" s="21">
        <f>IF(ISBLANK(B1745),"",COUNTIF(B$2:B1745,B1745))-1</f>
        <v>64</v>
      </c>
      <c r="B1745" s="27">
        <v>16</v>
      </c>
      <c r="C1745" s="10">
        <f>VLOOKUP($A1745+IF($A1745=0,1,0),Database!$A:$Y,7,FALSE)</f>
        <v>46200.083333333336</v>
      </c>
      <c r="D1745" s="21" t="str">
        <f>VLOOKUP(Pronostics!$B1745,Setup_MPP!$A:$G,3,FALSE)</f>
        <v>RomaLaura</v>
      </c>
      <c r="E1745" s="21" t="str">
        <f>VLOOKUP(Pronostics!$B1745,Setup_MPP!$A:$G,2,FALSE)</f>
        <v>Laura GIULIANO</v>
      </c>
      <c r="F1745" s="21" t="str">
        <f>VLOOKUP($B1745,Setup_MPP!$A:$E,4,FALSE)</f>
        <v>#86A4FE</v>
      </c>
      <c r="G1745" s="21" t="str">
        <f>VLOOKUP($B1745,Setup_MPP!$A:$E,5,FALSE)</f>
        <v>#3769FF</v>
      </c>
      <c r="H1745" s="21" t="str">
        <f>IFERROR(IF(AND(A1745&gt;=1,A1745&lt;=104),VLOOKUP($A1745,Location!$A:$J,6,FALSE),IF(A1745=0,"Avant l'ouverture",IF(OR(A1745=105,A1745=106),"Bonus"))),"")</f>
        <v>Tour 3</v>
      </c>
      <c r="I1745" s="21" t="str">
        <f>IF(LEFT(H1745,4)="Tour",VLOOKUP(A1745,Database!$A:$C,3,FALSE),"")</f>
        <v>H</v>
      </c>
      <c r="J1745" s="21" t="str">
        <f>VLOOKUP($A1745,Location!$A:$J,7,FALSE)</f>
        <v>Uruguay</v>
      </c>
      <c r="K1745" s="21" t="str">
        <f>IFERROR(VLOOKUP(J1745,Setup_Team!$B:$C,2,FALSE), "TDB")</f>
        <v>URY</v>
      </c>
      <c r="L1745" s="21" t="str">
        <f>VLOOKUP($A1745,Location!$A:$J,8,FALSE)</f>
        <v>Espagne</v>
      </c>
      <c r="M1745" s="21" t="str">
        <f>IFERROR(VLOOKUP(L1745,Setup_Team!$B:$C,2,FALSE), "TDB")</f>
        <v>ESP</v>
      </c>
      <c r="N1745" s="21" t="str">
        <f>VLOOKUP($A1745,Location!$A:$J,9,FALSE)</f>
        <v>Zapopan</v>
      </c>
      <c r="O1745" s="21" t="str">
        <f>VLOOKUP($A1745,Location!$A:$J,10,FALSE)</f>
        <v>Estadio Akron</v>
      </c>
      <c r="P1745" s="27">
        <v>1</v>
      </c>
      <c r="Q1745" s="27">
        <v>3</v>
      </c>
      <c r="R1745" s="27" t="str">
        <f t="shared" si="163"/>
        <v>1-3</v>
      </c>
      <c r="S1745" s="21">
        <v>0</v>
      </c>
      <c r="T1745" s="20">
        <f>VLOOKUP($A1745,Database!$A:$Y,10,FALSE)</f>
        <v>143</v>
      </c>
      <c r="U1745" s="20">
        <f>VLOOKUP($A1745,Database!$A:$Y,11,FALSE)</f>
        <v>112</v>
      </c>
      <c r="V1745" s="20">
        <f>VLOOKUP($A1745,Database!$A:$Y,12,FALSE)</f>
        <v>57</v>
      </c>
      <c r="W1745" s="20" t="str">
        <f>VLOOKUP(A1745,Database!A:M,13,FALSE)</f>
        <v>Terminé</v>
      </c>
      <c r="X1745" s="20">
        <f>VLOOKUP($A1745,Database!$A:$Y,20,FALSE)</f>
        <v>0</v>
      </c>
      <c r="Y1745" s="20">
        <f>VLOOKUP($A1745,Database!$A:$Y,21,FALSE)</f>
        <v>1</v>
      </c>
      <c r="Z1745" s="20">
        <f t="shared" si="162"/>
        <v>0</v>
      </c>
      <c r="AA1745" s="20">
        <f t="shared" si="158"/>
        <v>1</v>
      </c>
      <c r="AB1745" s="20">
        <f t="shared" ca="1" si="159"/>
        <v>57</v>
      </c>
      <c r="AC1745" s="20">
        <f t="shared" ca="1" si="160"/>
        <v>0</v>
      </c>
      <c r="AD1745" s="20" t="str">
        <f ca="1">IF(AC1745=0,"",IF(OR(ISBLANK(P1745),ISBLANK(Q1745)),"",IF(ISBLANK(VLOOKUP(A1745,Database!A:AA,22,FALSE)),"",VLOOKUP(A1745,Database!A:AA,22,FALSE))))</f>
        <v/>
      </c>
      <c r="AE1745" s="20">
        <f ca="1">IFERROR(
   IF(
     OR(ISBLANK(P1745),ISBLANK(Q1745)),
     "",
     IF(
       AND(AB1745&lt;&gt;"",OR(W1745="Terminé",W1745="En cours")),
       VLOOKUP(AD1745,Setup_ScoreExactBonus!A:D,4,FALSE),
       0
     )),
  0)</f>
        <v>0</v>
      </c>
      <c r="AF1745" s="21">
        <f t="shared" ca="1" si="161"/>
        <v>57</v>
      </c>
      <c r="AG1745" s="21">
        <f ca="1">SUMIFS(AF$2:AF1745,D$2:D1745,D1745)</f>
        <v>2253</v>
      </c>
    </row>
    <row r="1746" spans="1:33" hidden="1" x14ac:dyDescent="0.35">
      <c r="A1746" s="21">
        <f>IF(ISBLANK(B1746),"",COUNTIF(B$2:B1746,B1746))-1</f>
        <v>64</v>
      </c>
      <c r="B1746" s="27">
        <v>17</v>
      </c>
      <c r="C1746" s="10">
        <f>VLOOKUP($A1746+IF($A1746=0,1,0),Database!$A:$Y,7,FALSE)</f>
        <v>46200.083333333336</v>
      </c>
      <c r="D1746" s="21" t="str">
        <f>VLOOKUP(Pronostics!$B1746,Setup_MPP!$A:$G,3,FALSE)</f>
        <v>Julien_cri</v>
      </c>
      <c r="E1746" s="21" t="str">
        <f>VLOOKUP(Pronostics!$B1746,Setup_MPP!$A:$G,2,FALSE)</f>
        <v>Julien CRIMOTEL</v>
      </c>
      <c r="F1746" s="21" t="str">
        <f>VLOOKUP($B1746,Setup_MPP!$A:$E,4,FALSE)</f>
        <v>#FFB0B0</v>
      </c>
      <c r="G1746" s="21" t="str">
        <f>VLOOKUP($B1746,Setup_MPP!$A:$E,5,FALSE)</f>
        <v>#F25757</v>
      </c>
      <c r="H1746" s="21" t="str">
        <f>IFERROR(IF(AND(A1746&gt;=1,A1746&lt;=104),VLOOKUP($A1746,Location!$A:$J,6,FALSE),IF(A1746=0,"Avant l'ouverture",IF(OR(A1746=105,A1746=106),"Bonus"))),"")</f>
        <v>Tour 3</v>
      </c>
      <c r="I1746" s="21" t="str">
        <f>IF(LEFT(H1746,4)="Tour",VLOOKUP(A1746,Database!$A:$C,3,FALSE),"")</f>
        <v>H</v>
      </c>
      <c r="J1746" s="21" t="str">
        <f>VLOOKUP($A1746,Location!$A:$J,7,FALSE)</f>
        <v>Uruguay</v>
      </c>
      <c r="K1746" s="21" t="str">
        <f>IFERROR(VLOOKUP(J1746,Setup_Team!$B:$C,2,FALSE), "TDB")</f>
        <v>URY</v>
      </c>
      <c r="L1746" s="21" t="str">
        <f>VLOOKUP($A1746,Location!$A:$J,8,FALSE)</f>
        <v>Espagne</v>
      </c>
      <c r="M1746" s="21" t="str">
        <f>IFERROR(VLOOKUP(L1746,Setup_Team!$B:$C,2,FALSE), "TDB")</f>
        <v>ESP</v>
      </c>
      <c r="N1746" s="21" t="str">
        <f>VLOOKUP($A1746,Location!$A:$J,9,FALSE)</f>
        <v>Zapopan</v>
      </c>
      <c r="O1746" s="21" t="str">
        <f>VLOOKUP($A1746,Location!$A:$J,10,FALSE)</f>
        <v>Estadio Akron</v>
      </c>
      <c r="P1746" s="27">
        <v>1</v>
      </c>
      <c r="Q1746" s="27">
        <v>2</v>
      </c>
      <c r="R1746" s="27" t="str">
        <f t="shared" si="163"/>
        <v>1-2</v>
      </c>
      <c r="S1746" s="21">
        <v>0</v>
      </c>
      <c r="T1746" s="20">
        <f>VLOOKUP($A1746,Database!$A:$Y,10,FALSE)</f>
        <v>143</v>
      </c>
      <c r="U1746" s="20">
        <f>VLOOKUP($A1746,Database!$A:$Y,11,FALSE)</f>
        <v>112</v>
      </c>
      <c r="V1746" s="20">
        <f>VLOOKUP($A1746,Database!$A:$Y,12,FALSE)</f>
        <v>57</v>
      </c>
      <c r="W1746" s="20" t="str">
        <f>VLOOKUP(A1746,Database!A:M,13,FALSE)</f>
        <v>Terminé</v>
      </c>
      <c r="X1746" s="20">
        <f>VLOOKUP($A1746,Database!$A:$Y,20,FALSE)</f>
        <v>0</v>
      </c>
      <c r="Y1746" s="20">
        <f>VLOOKUP($A1746,Database!$A:$Y,21,FALSE)</f>
        <v>1</v>
      </c>
      <c r="Z1746" s="20">
        <f t="shared" si="162"/>
        <v>0</v>
      </c>
      <c r="AA1746" s="20">
        <f t="shared" si="158"/>
        <v>1</v>
      </c>
      <c r="AB1746" s="20">
        <f t="shared" ca="1" si="159"/>
        <v>57</v>
      </c>
      <c r="AC1746" s="20">
        <f t="shared" ca="1" si="160"/>
        <v>0</v>
      </c>
      <c r="AD1746" s="20" t="str">
        <f ca="1">IF(AC1746=0,"",IF(OR(ISBLANK(P1746),ISBLANK(Q1746)),"",IF(ISBLANK(VLOOKUP(A1746,Database!A:AA,22,FALSE)),"",VLOOKUP(A1746,Database!A:AA,22,FALSE))))</f>
        <v/>
      </c>
      <c r="AE1746" s="20">
        <f ca="1">IFERROR(
   IF(
     OR(ISBLANK(P1746),ISBLANK(Q1746)),
     "",
     IF(
       AND(AB1746&lt;&gt;"",OR(W1746="Terminé",W1746="En cours")),
       VLOOKUP(AD1746,Setup_ScoreExactBonus!A:D,4,FALSE),
       0
     )),
  0)</f>
        <v>0</v>
      </c>
      <c r="AF1746" s="21">
        <f t="shared" ca="1" si="161"/>
        <v>57</v>
      </c>
      <c r="AG1746" s="21">
        <f ca="1">SUMIFS(AF$2:AF1746,D$2:D1746,D1746)</f>
        <v>2268</v>
      </c>
    </row>
    <row r="1747" spans="1:33" hidden="1" x14ac:dyDescent="0.35">
      <c r="A1747" s="21">
        <f>IF(ISBLANK(B1747),"",COUNTIF(B$2:B1747,B1747))-1</f>
        <v>64</v>
      </c>
      <c r="B1747" s="27">
        <v>18</v>
      </c>
      <c r="C1747" s="10">
        <f>VLOOKUP($A1747+IF($A1747=0,1,0),Database!$A:$Y,7,FALSE)</f>
        <v>46200.083333333336</v>
      </c>
      <c r="D1747" s="21" t="str">
        <f>VLOOKUP(Pronostics!$B1747,Setup_MPP!$A:$G,3,FALSE)</f>
        <v>Cartone</v>
      </c>
      <c r="E1747" s="21" t="str">
        <f>VLOOKUP(Pronostics!$B1747,Setup_MPP!$A:$G,2,FALSE)</f>
        <v>Quentin CARTON</v>
      </c>
      <c r="F1747" s="21" t="str">
        <f>VLOOKUP($B1747,Setup_MPP!$A:$E,4,FALSE)</f>
        <v>#F0BC42</v>
      </c>
      <c r="G1747" s="21" t="str">
        <f>VLOOKUP($B1747,Setup_MPP!$A:$E,5,FALSE)</f>
        <v>#8E1F2F</v>
      </c>
      <c r="H1747" s="21" t="str">
        <f>IFERROR(IF(AND(A1747&gt;=1,A1747&lt;=104),VLOOKUP($A1747,Location!$A:$J,6,FALSE),IF(A1747=0,"Avant l'ouverture",IF(OR(A1747=105,A1747=106),"Bonus"))),"")</f>
        <v>Tour 3</v>
      </c>
      <c r="I1747" s="21" t="str">
        <f>IF(LEFT(H1747,4)="Tour",VLOOKUP(A1747,Database!$A:$C,3,FALSE),"")</f>
        <v>H</v>
      </c>
      <c r="J1747" s="21" t="str">
        <f>VLOOKUP($A1747,Location!$A:$J,7,FALSE)</f>
        <v>Uruguay</v>
      </c>
      <c r="K1747" s="21" t="str">
        <f>IFERROR(VLOOKUP(J1747,Setup_Team!$B:$C,2,FALSE), "TDB")</f>
        <v>URY</v>
      </c>
      <c r="L1747" s="21" t="str">
        <f>VLOOKUP($A1747,Location!$A:$J,8,FALSE)</f>
        <v>Espagne</v>
      </c>
      <c r="M1747" s="21" t="str">
        <f>IFERROR(VLOOKUP(L1747,Setup_Team!$B:$C,2,FALSE), "TDB")</f>
        <v>ESP</v>
      </c>
      <c r="N1747" s="21" t="str">
        <f>VLOOKUP($A1747,Location!$A:$J,9,FALSE)</f>
        <v>Zapopan</v>
      </c>
      <c r="O1747" s="21" t="str">
        <f>VLOOKUP($A1747,Location!$A:$J,10,FALSE)</f>
        <v>Estadio Akron</v>
      </c>
      <c r="P1747" s="27">
        <v>0</v>
      </c>
      <c r="Q1747" s="27">
        <v>0</v>
      </c>
      <c r="R1747" s="27" t="str">
        <f t="shared" si="163"/>
        <v>0-0</v>
      </c>
      <c r="S1747" s="21">
        <v>0</v>
      </c>
      <c r="T1747" s="20">
        <f>VLOOKUP($A1747,Database!$A:$Y,10,FALSE)</f>
        <v>143</v>
      </c>
      <c r="U1747" s="20">
        <f>VLOOKUP($A1747,Database!$A:$Y,11,FALSE)</f>
        <v>112</v>
      </c>
      <c r="V1747" s="20">
        <f>VLOOKUP($A1747,Database!$A:$Y,12,FALSE)</f>
        <v>57</v>
      </c>
      <c r="W1747" s="20" t="str">
        <f>VLOOKUP(A1747,Database!A:M,13,FALSE)</f>
        <v>Terminé</v>
      </c>
      <c r="X1747" s="20">
        <f>VLOOKUP($A1747,Database!$A:$Y,20,FALSE)</f>
        <v>0</v>
      </c>
      <c r="Y1747" s="20">
        <f>VLOOKUP($A1747,Database!$A:$Y,21,FALSE)</f>
        <v>1</v>
      </c>
      <c r="Z1747" s="20">
        <f t="shared" si="162"/>
        <v>0</v>
      </c>
      <c r="AA1747" s="20">
        <f t="shared" si="158"/>
        <v>0</v>
      </c>
      <c r="AB1747" s="20">
        <f t="shared" ca="1" si="159"/>
        <v>0</v>
      </c>
      <c r="AC1747" s="20">
        <f t="shared" ca="1" si="160"/>
        <v>0</v>
      </c>
      <c r="AD1747" s="20" t="str">
        <f ca="1">IF(AC1747=0,"",IF(OR(ISBLANK(P1747),ISBLANK(Q1747)),"",IF(ISBLANK(VLOOKUP(A1747,Database!A:AA,22,FALSE)),"",VLOOKUP(A1747,Database!A:AA,22,FALSE))))</f>
        <v/>
      </c>
      <c r="AE1747" s="20">
        <f ca="1">IFERROR(
   IF(
     OR(ISBLANK(P1747),ISBLANK(Q1747)),
     "",
     IF(
       AND(AB1747&lt;&gt;"",OR(W1747="Terminé",W1747="En cours")),
       VLOOKUP(AD1747,Setup_ScoreExactBonus!A:D,4,FALSE),
       0
     )),
  0)</f>
        <v>0</v>
      </c>
      <c r="AF1747" s="21">
        <f t="shared" ca="1" si="161"/>
        <v>0</v>
      </c>
      <c r="AG1747" s="21">
        <f ca="1">SUMIFS(AF$2:AF1747,D$2:D1747,D1747)</f>
        <v>2316</v>
      </c>
    </row>
    <row r="1748" spans="1:33" hidden="1" x14ac:dyDescent="0.35">
      <c r="A1748" s="21">
        <f>IF(ISBLANK(B1748),"",COUNTIF(B$2:B1748,B1748))-1</f>
        <v>64</v>
      </c>
      <c r="B1748" s="27">
        <v>19</v>
      </c>
      <c r="C1748" s="10">
        <f>VLOOKUP($A1748+IF($A1748=0,1,0),Database!$A:$Y,7,FALSE)</f>
        <v>46200.083333333336</v>
      </c>
      <c r="D1748" s="21" t="str">
        <f>VLOOKUP(Pronostics!$B1748,Setup_MPP!$A:$G,3,FALSE)</f>
        <v>YramVi</v>
      </c>
      <c r="E1748" s="21" t="str">
        <f>VLOOKUP(Pronostics!$B1748,Setup_MPP!$A:$G,2,FALSE)</f>
        <v>Eyram TETSHIE</v>
      </c>
      <c r="F1748" s="21" t="str">
        <f>VLOOKUP($B1748,Setup_MPP!$A:$E,4,FALSE)</f>
        <v>#E8B28F</v>
      </c>
      <c r="G1748" s="21" t="str">
        <f>VLOOKUP($B1748,Setup_MPP!$A:$E,5,FALSE)</f>
        <v>#E65568</v>
      </c>
      <c r="H1748" s="21" t="str">
        <f>IFERROR(IF(AND(A1748&gt;=1,A1748&lt;=104),VLOOKUP($A1748,Location!$A:$J,6,FALSE),IF(A1748=0,"Avant l'ouverture",IF(OR(A1748=105,A1748=106),"Bonus"))),"")</f>
        <v>Tour 3</v>
      </c>
      <c r="I1748" s="21" t="str">
        <f>IF(LEFT(H1748,4)="Tour",VLOOKUP(A1748,Database!$A:$C,3,FALSE),"")</f>
        <v>H</v>
      </c>
      <c r="J1748" s="21" t="str">
        <f>VLOOKUP($A1748,Location!$A:$J,7,FALSE)</f>
        <v>Uruguay</v>
      </c>
      <c r="K1748" s="21" t="str">
        <f>IFERROR(VLOOKUP(J1748,Setup_Team!$B:$C,2,FALSE), "TDB")</f>
        <v>URY</v>
      </c>
      <c r="L1748" s="21" t="str">
        <f>VLOOKUP($A1748,Location!$A:$J,8,FALSE)</f>
        <v>Espagne</v>
      </c>
      <c r="M1748" s="21" t="str">
        <f>IFERROR(VLOOKUP(L1748,Setup_Team!$B:$C,2,FALSE), "TDB")</f>
        <v>ESP</v>
      </c>
      <c r="N1748" s="21" t="str">
        <f>VLOOKUP($A1748,Location!$A:$J,9,FALSE)</f>
        <v>Zapopan</v>
      </c>
      <c r="O1748" s="21" t="str">
        <f>VLOOKUP($A1748,Location!$A:$J,10,FALSE)</f>
        <v>Estadio Akron</v>
      </c>
      <c r="P1748" s="27">
        <v>1</v>
      </c>
      <c r="Q1748" s="27">
        <v>3</v>
      </c>
      <c r="R1748" s="27" t="str">
        <f t="shared" si="163"/>
        <v>1-3</v>
      </c>
      <c r="S1748" s="21">
        <v>0</v>
      </c>
      <c r="T1748" s="20">
        <f>VLOOKUP($A1748,Database!$A:$Y,10,FALSE)</f>
        <v>143</v>
      </c>
      <c r="U1748" s="20">
        <f>VLOOKUP($A1748,Database!$A:$Y,11,FALSE)</f>
        <v>112</v>
      </c>
      <c r="V1748" s="20">
        <f>VLOOKUP($A1748,Database!$A:$Y,12,FALSE)</f>
        <v>57</v>
      </c>
      <c r="W1748" s="20" t="str">
        <f>VLOOKUP(A1748,Database!A:M,13,FALSE)</f>
        <v>Terminé</v>
      </c>
      <c r="X1748" s="20">
        <f>VLOOKUP($A1748,Database!$A:$Y,20,FALSE)</f>
        <v>0</v>
      </c>
      <c r="Y1748" s="20">
        <f>VLOOKUP($A1748,Database!$A:$Y,21,FALSE)</f>
        <v>1</v>
      </c>
      <c r="Z1748" s="20">
        <f t="shared" si="162"/>
        <v>0</v>
      </c>
      <c r="AA1748" s="20">
        <f t="shared" si="158"/>
        <v>1</v>
      </c>
      <c r="AB1748" s="20">
        <f t="shared" ca="1" si="159"/>
        <v>57</v>
      </c>
      <c r="AC1748" s="20">
        <f t="shared" ca="1" si="160"/>
        <v>0</v>
      </c>
      <c r="AD1748" s="20" t="str">
        <f ca="1">IF(AC1748=0,"",IF(OR(ISBLANK(P1748),ISBLANK(Q1748)),"",IF(ISBLANK(VLOOKUP(A1748,Database!A:AA,22,FALSE)),"",VLOOKUP(A1748,Database!A:AA,22,FALSE))))</f>
        <v/>
      </c>
      <c r="AE1748" s="20">
        <f ca="1">IFERROR(
   IF(
     OR(ISBLANK(P1748),ISBLANK(Q1748)),
     "",
     IF(
       AND(AB1748&lt;&gt;"",OR(W1748="Terminé",W1748="En cours")),
       VLOOKUP(AD1748,Setup_ScoreExactBonus!A:D,4,FALSE),
       0
     )),
  0)</f>
        <v>0</v>
      </c>
      <c r="AF1748" s="21">
        <f t="shared" ca="1" si="161"/>
        <v>57</v>
      </c>
      <c r="AG1748" s="21">
        <f ca="1">SUMIFS(AF$2:AF1748,D$2:D1748,D1748)</f>
        <v>2254</v>
      </c>
    </row>
    <row r="1749" spans="1:33" hidden="1" x14ac:dyDescent="0.35">
      <c r="A1749" s="21">
        <f>IF(ISBLANK(B1749),"",COUNTIF(B$2:B1749,B1749))-1</f>
        <v>64</v>
      </c>
      <c r="B1749" s="27">
        <v>20</v>
      </c>
      <c r="C1749" s="10">
        <f>VLOOKUP($A1749+IF($A1749=0,1,0),Database!$A:$Y,7,FALSE)</f>
        <v>46200.083333333336</v>
      </c>
      <c r="D1749" s="21" t="str">
        <f>VLOOKUP(Pronostics!$B1749,Setup_MPP!$A:$G,3,FALSE)</f>
        <v>Anis_MaFihache</v>
      </c>
      <c r="E1749" s="21" t="str">
        <f>VLOOKUP(Pronostics!$B1749,Setup_MPP!$A:$G,2,FALSE)</f>
        <v>Anis LEBIK</v>
      </c>
      <c r="F1749" s="21" t="str">
        <f>VLOOKUP($B1749,Setup_MPP!$A:$E,4,FALSE)</f>
        <v>#60DC8C</v>
      </c>
      <c r="G1749" s="21" t="str">
        <f>VLOOKUP($B1749,Setup_MPP!$A:$E,5,FALSE)</f>
        <v>#22A34F</v>
      </c>
      <c r="H1749" s="21" t="str">
        <f>IFERROR(IF(AND(A1749&gt;=1,A1749&lt;=104),VLOOKUP($A1749,Location!$A:$J,6,FALSE),IF(A1749=0,"Avant l'ouverture",IF(OR(A1749=105,A1749=106),"Bonus"))),"")</f>
        <v>Tour 3</v>
      </c>
      <c r="I1749" s="21" t="str">
        <f>IF(LEFT(H1749,4)="Tour",VLOOKUP(A1749,Database!$A:$C,3,FALSE),"")</f>
        <v>H</v>
      </c>
      <c r="J1749" s="21" t="str">
        <f>VLOOKUP($A1749,Location!$A:$J,7,FALSE)</f>
        <v>Uruguay</v>
      </c>
      <c r="K1749" s="21" t="str">
        <f>IFERROR(VLOOKUP(J1749,Setup_Team!$B:$C,2,FALSE), "TDB")</f>
        <v>URY</v>
      </c>
      <c r="L1749" s="21" t="str">
        <f>VLOOKUP($A1749,Location!$A:$J,8,FALSE)</f>
        <v>Espagne</v>
      </c>
      <c r="M1749" s="21" t="str">
        <f>IFERROR(VLOOKUP(L1749,Setup_Team!$B:$C,2,FALSE), "TDB")</f>
        <v>ESP</v>
      </c>
      <c r="N1749" s="21" t="str">
        <f>VLOOKUP($A1749,Location!$A:$J,9,FALSE)</f>
        <v>Zapopan</v>
      </c>
      <c r="O1749" s="21" t="str">
        <f>VLOOKUP($A1749,Location!$A:$J,10,FALSE)</f>
        <v>Estadio Akron</v>
      </c>
      <c r="P1749" s="27">
        <v>1</v>
      </c>
      <c r="Q1749" s="27">
        <v>3</v>
      </c>
      <c r="R1749" s="27" t="str">
        <f t="shared" si="163"/>
        <v>1-3</v>
      </c>
      <c r="S1749" s="21">
        <v>0</v>
      </c>
      <c r="T1749" s="20">
        <f>VLOOKUP($A1749,Database!$A:$Y,10,FALSE)</f>
        <v>143</v>
      </c>
      <c r="U1749" s="20">
        <f>VLOOKUP($A1749,Database!$A:$Y,11,FALSE)</f>
        <v>112</v>
      </c>
      <c r="V1749" s="20">
        <f>VLOOKUP($A1749,Database!$A:$Y,12,FALSE)</f>
        <v>57</v>
      </c>
      <c r="W1749" s="20" t="str">
        <f>VLOOKUP(A1749,Database!A:M,13,FALSE)</f>
        <v>Terminé</v>
      </c>
      <c r="X1749" s="20">
        <f>VLOOKUP($A1749,Database!$A:$Y,20,FALSE)</f>
        <v>0</v>
      </c>
      <c r="Y1749" s="20">
        <f>VLOOKUP($A1749,Database!$A:$Y,21,FALSE)</f>
        <v>1</v>
      </c>
      <c r="Z1749" s="20">
        <f t="shared" si="162"/>
        <v>0</v>
      </c>
      <c r="AA1749" s="20">
        <f t="shared" si="158"/>
        <v>1</v>
      </c>
      <c r="AB1749" s="20">
        <f t="shared" ca="1" si="159"/>
        <v>57</v>
      </c>
      <c r="AC1749" s="20">
        <f t="shared" ca="1" si="160"/>
        <v>0</v>
      </c>
      <c r="AD1749" s="20" t="str">
        <f ca="1">IF(AC1749=0,"",IF(OR(ISBLANK(P1749),ISBLANK(Q1749)),"",IF(ISBLANK(VLOOKUP(A1749,Database!A:AA,22,FALSE)),"",VLOOKUP(A1749,Database!A:AA,22,FALSE))))</f>
        <v/>
      </c>
      <c r="AE1749" s="20">
        <f ca="1">IFERROR(
   IF(
     OR(ISBLANK(P1749),ISBLANK(Q1749)),
     "",
     IF(
       AND(AB1749&lt;&gt;"",OR(W1749="Terminé",W1749="En cours")),
       VLOOKUP(AD1749,Setup_ScoreExactBonus!A:D,4,FALSE),
       0
     )),
  0)</f>
        <v>0</v>
      </c>
      <c r="AF1749" s="21">
        <f t="shared" ca="1" si="161"/>
        <v>57</v>
      </c>
      <c r="AG1749" s="21">
        <f ca="1">SUMIFS(AF$2:AF1749,D$2:D1749,D1749)</f>
        <v>2420</v>
      </c>
    </row>
    <row r="1750" spans="1:33" hidden="1" x14ac:dyDescent="0.35">
      <c r="A1750" s="21">
        <f>IF(ISBLANK(B1750),"",COUNTIF(B$2:B1750,B1750))-1</f>
        <v>64</v>
      </c>
      <c r="B1750" s="27">
        <v>21</v>
      </c>
      <c r="C1750" s="10">
        <f>VLOOKUP($A1750+IF($A1750=0,1,0),Database!$A:$Y,7,FALSE)</f>
        <v>46200.083333333336</v>
      </c>
      <c r="D1750" s="21" t="str">
        <f>VLOOKUP(Pronostics!$B1750,Setup_MPP!$A:$G,3,FALSE)</f>
        <v>JUJULABOSS13</v>
      </c>
      <c r="E1750" s="21" t="str">
        <f>VLOOKUP(Pronostics!$B1750,Setup_MPP!$A:$G,2,FALSE)</f>
        <v>Julia BOUANAN</v>
      </c>
      <c r="F1750" s="21" t="str">
        <f>VLOOKUP($B1750,Setup_MPP!$A:$E,4,FALSE)</f>
        <v>#2FAEE0</v>
      </c>
      <c r="G1750" s="21" t="str">
        <f>VLOOKUP($B1750,Setup_MPP!$A:$E,5,FALSE)</f>
        <v>#BEA064</v>
      </c>
      <c r="H1750" s="21" t="str">
        <f>IFERROR(IF(AND(A1750&gt;=1,A1750&lt;=104),VLOOKUP($A1750,Location!$A:$J,6,FALSE),IF(A1750=0,"Avant l'ouverture",IF(OR(A1750=105,A1750=106),"Bonus"))),"")</f>
        <v>Tour 3</v>
      </c>
      <c r="I1750" s="21" t="str">
        <f>IF(LEFT(H1750,4)="Tour",VLOOKUP(A1750,Database!$A:$C,3,FALSE),"")</f>
        <v>H</v>
      </c>
      <c r="J1750" s="21" t="str">
        <f>VLOOKUP($A1750,Location!$A:$J,7,FALSE)</f>
        <v>Uruguay</v>
      </c>
      <c r="K1750" s="21" t="str">
        <f>IFERROR(VLOOKUP(J1750,Setup_Team!$B:$C,2,FALSE), "TDB")</f>
        <v>URY</v>
      </c>
      <c r="L1750" s="21" t="str">
        <f>VLOOKUP($A1750,Location!$A:$J,8,FALSE)</f>
        <v>Espagne</v>
      </c>
      <c r="M1750" s="21" t="str">
        <f>IFERROR(VLOOKUP(L1750,Setup_Team!$B:$C,2,FALSE), "TDB")</f>
        <v>ESP</v>
      </c>
      <c r="N1750" s="21" t="str">
        <f>VLOOKUP($A1750,Location!$A:$J,9,FALSE)</f>
        <v>Zapopan</v>
      </c>
      <c r="O1750" s="21" t="str">
        <f>VLOOKUP($A1750,Location!$A:$J,10,FALSE)</f>
        <v>Estadio Akron</v>
      </c>
      <c r="P1750" s="27">
        <v>2</v>
      </c>
      <c r="Q1750" s="27">
        <v>4</v>
      </c>
      <c r="R1750" s="27" t="str">
        <f t="shared" si="163"/>
        <v>2-4</v>
      </c>
      <c r="S1750" s="21">
        <v>0</v>
      </c>
      <c r="T1750" s="20">
        <f>VLOOKUP($A1750,Database!$A:$Y,10,FALSE)</f>
        <v>143</v>
      </c>
      <c r="U1750" s="20">
        <f>VLOOKUP($A1750,Database!$A:$Y,11,FALSE)</f>
        <v>112</v>
      </c>
      <c r="V1750" s="20">
        <f>VLOOKUP($A1750,Database!$A:$Y,12,FALSE)</f>
        <v>57</v>
      </c>
      <c r="W1750" s="20" t="str">
        <f>VLOOKUP(A1750,Database!A:M,13,FALSE)</f>
        <v>Terminé</v>
      </c>
      <c r="X1750" s="20">
        <f>VLOOKUP($A1750,Database!$A:$Y,20,FALSE)</f>
        <v>0</v>
      </c>
      <c r="Y1750" s="20">
        <f>VLOOKUP($A1750,Database!$A:$Y,21,FALSE)</f>
        <v>1</v>
      </c>
      <c r="Z1750" s="20">
        <f t="shared" si="162"/>
        <v>0</v>
      </c>
      <c r="AA1750" s="20">
        <f t="shared" si="158"/>
        <v>1</v>
      </c>
      <c r="AB1750" s="20">
        <f t="shared" ca="1" si="159"/>
        <v>57</v>
      </c>
      <c r="AC1750" s="20">
        <f t="shared" ca="1" si="160"/>
        <v>0</v>
      </c>
      <c r="AD1750" s="20" t="str">
        <f ca="1">IF(AC1750=0,"",IF(OR(ISBLANK(P1750),ISBLANK(Q1750)),"",IF(ISBLANK(VLOOKUP(A1750,Database!A:AA,22,FALSE)),"",VLOOKUP(A1750,Database!A:AA,22,FALSE))))</f>
        <v/>
      </c>
      <c r="AE1750" s="20">
        <f ca="1">IFERROR(
   IF(
     OR(ISBLANK(P1750),ISBLANK(Q1750)),
     "",
     IF(
       AND(AB1750&lt;&gt;"",OR(W1750="Terminé",W1750="En cours")),
       VLOOKUP(AD1750,Setup_ScoreExactBonus!A:D,4,FALSE),
       0
     )),
  0)</f>
        <v>0</v>
      </c>
      <c r="AF1750" s="21">
        <f t="shared" ca="1" si="161"/>
        <v>57</v>
      </c>
      <c r="AG1750" s="21">
        <f ca="1">SUMIFS(AF$2:AF1750,D$2:D1750,D1750)</f>
        <v>2060</v>
      </c>
    </row>
    <row r="1751" spans="1:33" hidden="1" x14ac:dyDescent="0.35">
      <c r="A1751" s="21">
        <f>IF(ISBLANK(B1751),"",COUNTIF(B$2:B1751,B1751))-1</f>
        <v>64</v>
      </c>
      <c r="B1751" s="27">
        <v>22</v>
      </c>
      <c r="C1751" s="10">
        <f>VLOOKUP($A1751+IF($A1751=0,1,0),Database!$A:$Y,7,FALSE)</f>
        <v>46200.083333333336</v>
      </c>
      <c r="D1751" s="21" t="str">
        <f>VLOOKUP(Pronostics!$B1751,Setup_MPP!$A:$G,3,FALSE)</f>
        <v>Jujumsrd</v>
      </c>
      <c r="E1751" s="21" t="str">
        <f>VLOOKUP(Pronostics!$B1751,Setup_MPP!$A:$G,2,FALSE)</f>
        <v>Julie Mansard</v>
      </c>
      <c r="F1751" s="21" t="str">
        <f>VLOOKUP($B1751,Setup_MPP!$A:$E,4,FALSE)</f>
        <v>#41DEF0</v>
      </c>
      <c r="G1751" s="21" t="str">
        <f>VLOOKUP($B1751,Setup_MPP!$A:$E,5,FALSE)</f>
        <v>#0BA6B7</v>
      </c>
      <c r="H1751" s="21" t="str">
        <f>IFERROR(IF(AND(A1751&gt;=1,A1751&lt;=104),VLOOKUP($A1751,Location!$A:$J,6,FALSE),IF(A1751=0,"Avant l'ouverture",IF(OR(A1751=105,A1751=106),"Bonus"))),"")</f>
        <v>Tour 3</v>
      </c>
      <c r="I1751" s="21" t="str">
        <f>IF(LEFT(H1751,4)="Tour",VLOOKUP(A1751,Database!$A:$C,3,FALSE),"")</f>
        <v>H</v>
      </c>
      <c r="J1751" s="21" t="str">
        <f>VLOOKUP($A1751,Location!$A:$J,7,FALSE)</f>
        <v>Uruguay</v>
      </c>
      <c r="K1751" s="21" t="str">
        <f>IFERROR(VLOOKUP(J1751,Setup_Team!$B:$C,2,FALSE), "TDB")</f>
        <v>URY</v>
      </c>
      <c r="L1751" s="21" t="str">
        <f>VLOOKUP($A1751,Location!$A:$J,8,FALSE)</f>
        <v>Espagne</v>
      </c>
      <c r="M1751" s="21" t="str">
        <f>IFERROR(VLOOKUP(L1751,Setup_Team!$B:$C,2,FALSE), "TDB")</f>
        <v>ESP</v>
      </c>
      <c r="N1751" s="21" t="str">
        <f>VLOOKUP($A1751,Location!$A:$J,9,FALSE)</f>
        <v>Zapopan</v>
      </c>
      <c r="O1751" s="21" t="str">
        <f>VLOOKUP($A1751,Location!$A:$J,10,FALSE)</f>
        <v>Estadio Akron</v>
      </c>
      <c r="P1751" s="27">
        <v>1</v>
      </c>
      <c r="Q1751" s="27">
        <v>1</v>
      </c>
      <c r="R1751" s="27" t="str">
        <f t="shared" si="163"/>
        <v>1-1</v>
      </c>
      <c r="S1751" s="21">
        <v>0</v>
      </c>
      <c r="T1751" s="20">
        <f>VLOOKUP($A1751,Database!$A:$Y,10,FALSE)</f>
        <v>143</v>
      </c>
      <c r="U1751" s="20">
        <f>VLOOKUP($A1751,Database!$A:$Y,11,FALSE)</f>
        <v>112</v>
      </c>
      <c r="V1751" s="20">
        <f>VLOOKUP($A1751,Database!$A:$Y,12,FALSE)</f>
        <v>57</v>
      </c>
      <c r="W1751" s="20" t="str">
        <f>VLOOKUP(A1751,Database!A:M,13,FALSE)</f>
        <v>Terminé</v>
      </c>
      <c r="X1751" s="20">
        <f>VLOOKUP($A1751,Database!$A:$Y,20,FALSE)</f>
        <v>0</v>
      </c>
      <c r="Y1751" s="20">
        <f>VLOOKUP($A1751,Database!$A:$Y,21,FALSE)</f>
        <v>1</v>
      </c>
      <c r="Z1751" s="20">
        <f t="shared" si="162"/>
        <v>0</v>
      </c>
      <c r="AA1751" s="20">
        <f t="shared" si="158"/>
        <v>0</v>
      </c>
      <c r="AB1751" s="20">
        <f t="shared" ca="1" si="159"/>
        <v>0</v>
      </c>
      <c r="AC1751" s="20">
        <f t="shared" ca="1" si="160"/>
        <v>0</v>
      </c>
      <c r="AD1751" s="20" t="str">
        <f ca="1">IF(AC1751=0,"",IF(OR(ISBLANK(P1751),ISBLANK(Q1751)),"",IF(ISBLANK(VLOOKUP(A1751,Database!A:AA,22,FALSE)),"",VLOOKUP(A1751,Database!A:AA,22,FALSE))))</f>
        <v/>
      </c>
      <c r="AE1751" s="20">
        <f ca="1">IFERROR(
   IF(
     OR(ISBLANK(P1751),ISBLANK(Q1751)),
     "",
     IF(
       AND(AB1751&lt;&gt;"",OR(W1751="Terminé",W1751="En cours")),
       VLOOKUP(AD1751,Setup_ScoreExactBonus!A:D,4,FALSE),
       0
     )),
  0)</f>
        <v>0</v>
      </c>
      <c r="AF1751" s="21">
        <f t="shared" ca="1" si="161"/>
        <v>0</v>
      </c>
      <c r="AG1751" s="21">
        <f ca="1">SUMIFS(AF$2:AF1751,D$2:D1751,D1751)</f>
        <v>2000</v>
      </c>
    </row>
    <row r="1752" spans="1:33" hidden="1" x14ac:dyDescent="0.35">
      <c r="A1752" s="21">
        <f>IF(ISBLANK(B1752),"",COUNTIF(B$2:B1752,B1752))-1</f>
        <v>64</v>
      </c>
      <c r="B1752" s="27">
        <v>23</v>
      </c>
      <c r="C1752" s="10">
        <f>VLOOKUP($A1752+IF($A1752=0,1,0),Database!$A:$Y,7,FALSE)</f>
        <v>46200.083333333336</v>
      </c>
      <c r="D1752" s="21" t="str">
        <f>VLOOKUP(Pronostics!$B1752,Setup_MPP!$A:$G,3,FALSE)</f>
        <v>DJUDJUPRONO</v>
      </c>
      <c r="E1752" s="21" t="str">
        <f>VLOOKUP(Pronostics!$B1752,Setup_MPP!$A:$G,2,FALSE)</f>
        <v>Juliette</v>
      </c>
      <c r="F1752" s="21" t="str">
        <f>VLOOKUP($B1752,Setup_MPP!$A:$E,4,FALSE)</f>
        <v>#F2A2A2</v>
      </c>
      <c r="G1752" s="21" t="str">
        <f>VLOOKUP($B1752,Setup_MPP!$A:$E,5,FALSE)</f>
        <v>#C25D5D</v>
      </c>
      <c r="H1752" s="21" t="str">
        <f>IFERROR(IF(AND(A1752&gt;=1,A1752&lt;=104),VLOOKUP($A1752,Location!$A:$J,6,FALSE),IF(A1752=0,"Avant l'ouverture",IF(OR(A1752=105,A1752=106),"Bonus"))),"")</f>
        <v>Tour 3</v>
      </c>
      <c r="I1752" s="21" t="str">
        <f>IF(LEFT(H1752,4)="Tour",VLOOKUP(A1752,Database!$A:$C,3,FALSE),"")</f>
        <v>H</v>
      </c>
      <c r="J1752" s="21" t="str">
        <f>VLOOKUP($A1752,Location!$A:$J,7,FALSE)</f>
        <v>Uruguay</v>
      </c>
      <c r="K1752" s="21" t="str">
        <f>IFERROR(VLOOKUP(J1752,Setup_Team!$B:$C,2,FALSE), "TDB")</f>
        <v>URY</v>
      </c>
      <c r="L1752" s="21" t="str">
        <f>VLOOKUP($A1752,Location!$A:$J,8,FALSE)</f>
        <v>Espagne</v>
      </c>
      <c r="M1752" s="21" t="str">
        <f>IFERROR(VLOOKUP(L1752,Setup_Team!$B:$C,2,FALSE), "TDB")</f>
        <v>ESP</v>
      </c>
      <c r="N1752" s="21" t="str">
        <f>VLOOKUP($A1752,Location!$A:$J,9,FALSE)</f>
        <v>Zapopan</v>
      </c>
      <c r="O1752" s="21" t="str">
        <f>VLOOKUP($A1752,Location!$A:$J,10,FALSE)</f>
        <v>Estadio Akron</v>
      </c>
      <c r="P1752" s="27">
        <v>0</v>
      </c>
      <c r="Q1752" s="27">
        <v>4</v>
      </c>
      <c r="R1752" s="27" t="str">
        <f t="shared" si="163"/>
        <v>0-4</v>
      </c>
      <c r="S1752" s="21">
        <v>0</v>
      </c>
      <c r="T1752" s="20">
        <f>VLOOKUP($A1752,Database!$A:$Y,10,FALSE)</f>
        <v>143</v>
      </c>
      <c r="U1752" s="20">
        <f>VLOOKUP($A1752,Database!$A:$Y,11,FALSE)</f>
        <v>112</v>
      </c>
      <c r="V1752" s="20">
        <f>VLOOKUP($A1752,Database!$A:$Y,12,FALSE)</f>
        <v>57</v>
      </c>
      <c r="W1752" s="20" t="str">
        <f>VLOOKUP(A1752,Database!A:M,13,FALSE)</f>
        <v>Terminé</v>
      </c>
      <c r="X1752" s="20">
        <f>VLOOKUP($A1752,Database!$A:$Y,20,FALSE)</f>
        <v>0</v>
      </c>
      <c r="Y1752" s="20">
        <f>VLOOKUP($A1752,Database!$A:$Y,21,FALSE)</f>
        <v>1</v>
      </c>
      <c r="Z1752" s="20">
        <f t="shared" si="162"/>
        <v>0</v>
      </c>
      <c r="AA1752" s="20">
        <f t="shared" si="158"/>
        <v>1</v>
      </c>
      <c r="AB1752" s="20">
        <f t="shared" ca="1" si="159"/>
        <v>57</v>
      </c>
      <c r="AC1752" s="20">
        <f t="shared" ca="1" si="160"/>
        <v>0</v>
      </c>
      <c r="AD1752" s="20" t="str">
        <f ca="1">IF(AC1752=0,"",IF(OR(ISBLANK(P1752),ISBLANK(Q1752)),"",IF(ISBLANK(VLOOKUP(A1752,Database!A:AA,22,FALSE)),"",VLOOKUP(A1752,Database!A:AA,22,FALSE))))</f>
        <v/>
      </c>
      <c r="AE1752" s="20">
        <f ca="1">IFERROR(
   IF(
     OR(ISBLANK(P1752),ISBLANK(Q1752)),
     "",
     IF(
       AND(AB1752&lt;&gt;"",OR(W1752="Terminé",W1752="En cours")),
       VLOOKUP(AD1752,Setup_ScoreExactBonus!A:D,4,FALSE),
       0
     )),
  0)</f>
        <v>0</v>
      </c>
      <c r="AF1752" s="21">
        <f t="shared" ca="1" si="161"/>
        <v>57</v>
      </c>
      <c r="AG1752" s="21">
        <f ca="1">SUMIFS(AF$2:AF1752,D$2:D1752,D1752)</f>
        <v>2002</v>
      </c>
    </row>
    <row r="1753" spans="1:33" hidden="1" x14ac:dyDescent="0.35">
      <c r="A1753" s="21">
        <f>IF(ISBLANK(B1753),"",COUNTIF(B$2:B1753,B1753))-1</f>
        <v>64</v>
      </c>
      <c r="B1753" s="27">
        <v>24</v>
      </c>
      <c r="C1753" s="10">
        <f>VLOOKUP($A1753+IF($A1753=0,1,0),Database!$A:$Y,7,FALSE)</f>
        <v>46200.083333333336</v>
      </c>
      <c r="D1753" s="21" t="str">
        <f>VLOOKUP(Pronostics!$B1753,Setup_MPP!$A:$G,3,FALSE)</f>
        <v>Samyaaaaaaaaaa</v>
      </c>
      <c r="E1753" s="21" t="str">
        <f>VLOOKUP(Pronostics!$B1753,Setup_MPP!$A:$G,2,FALSE)</f>
        <v>Samya ALAOUI</v>
      </c>
      <c r="F1753" s="21" t="str">
        <f>VLOOKUP($B1753,Setup_MPP!$A:$E,4,FALSE)</f>
        <v>#A2F2C7</v>
      </c>
      <c r="G1753" s="21" t="str">
        <f>VLOOKUP($B1753,Setup_MPP!$A:$E,5,FALSE)</f>
        <v>#5DC18C</v>
      </c>
      <c r="H1753" s="21" t="str">
        <f>IFERROR(IF(AND(A1753&gt;=1,A1753&lt;=104),VLOOKUP($A1753,Location!$A:$J,6,FALSE),IF(A1753=0,"Avant l'ouverture",IF(OR(A1753=105,A1753=106),"Bonus"))),"")</f>
        <v>Tour 3</v>
      </c>
      <c r="I1753" s="21" t="str">
        <f>IF(LEFT(H1753,4)="Tour",VLOOKUP(A1753,Database!$A:$C,3,FALSE),"")</f>
        <v>H</v>
      </c>
      <c r="J1753" s="21" t="str">
        <f>VLOOKUP($A1753,Location!$A:$J,7,FALSE)</f>
        <v>Uruguay</v>
      </c>
      <c r="K1753" s="21" t="str">
        <f>IFERROR(VLOOKUP(J1753,Setup_Team!$B:$C,2,FALSE), "TDB")</f>
        <v>URY</v>
      </c>
      <c r="L1753" s="21" t="str">
        <f>VLOOKUP($A1753,Location!$A:$J,8,FALSE)</f>
        <v>Espagne</v>
      </c>
      <c r="M1753" s="21" t="str">
        <f>IFERROR(VLOOKUP(L1753,Setup_Team!$B:$C,2,FALSE), "TDB")</f>
        <v>ESP</v>
      </c>
      <c r="N1753" s="21" t="str">
        <f>VLOOKUP($A1753,Location!$A:$J,9,FALSE)</f>
        <v>Zapopan</v>
      </c>
      <c r="O1753" s="21" t="str">
        <f>VLOOKUP($A1753,Location!$A:$J,10,FALSE)</f>
        <v>Estadio Akron</v>
      </c>
      <c r="P1753" s="27"/>
      <c r="Q1753" s="27"/>
      <c r="R1753" s="27" t="str">
        <f t="shared" si="163"/>
        <v>0-0</v>
      </c>
      <c r="S1753" s="21">
        <v>0</v>
      </c>
      <c r="T1753" s="20">
        <f>VLOOKUP($A1753,Database!$A:$Y,10,FALSE)</f>
        <v>143</v>
      </c>
      <c r="U1753" s="20">
        <f>VLOOKUP($A1753,Database!$A:$Y,11,FALSE)</f>
        <v>112</v>
      </c>
      <c r="V1753" s="20">
        <f>VLOOKUP($A1753,Database!$A:$Y,12,FALSE)</f>
        <v>57</v>
      </c>
      <c r="W1753" s="20" t="str">
        <f>VLOOKUP(A1753,Database!A:M,13,FALSE)</f>
        <v>Terminé</v>
      </c>
      <c r="X1753" s="20">
        <f>VLOOKUP($A1753,Database!$A:$Y,20,FALSE)</f>
        <v>0</v>
      </c>
      <c r="Y1753" s="20">
        <f>VLOOKUP($A1753,Database!$A:$Y,21,FALSE)</f>
        <v>1</v>
      </c>
      <c r="Z1753" s="20">
        <f t="shared" si="162"/>
        <v>1</v>
      </c>
      <c r="AA1753" s="20" t="str">
        <f t="shared" si="158"/>
        <v/>
      </c>
      <c r="AB1753" s="20">
        <f t="shared" ca="1" si="159"/>
        <v>0</v>
      </c>
      <c r="AC1753" s="20">
        <f t="shared" ca="1" si="160"/>
        <v>0</v>
      </c>
      <c r="AD1753" s="20" t="str">
        <f ca="1">IF(AC1753=0,"",IF(OR(ISBLANK(P1753),ISBLANK(Q1753)),"",IF(ISBLANK(VLOOKUP(A1753,Database!A:AA,22,FALSE)),"",VLOOKUP(A1753,Database!A:AA,22,FALSE))))</f>
        <v/>
      </c>
      <c r="AE1753" s="20" t="str">
        <f>IFERROR(
   IF(
     OR(ISBLANK(P1753),ISBLANK(Q1753)),
     "",
     IF(
       AND(AB1753&lt;&gt;"",OR(W1753="Terminé",W1753="En cours")),
       VLOOKUP(AD1753,Setup_ScoreExactBonus!A:D,4,FALSE),
       0
     )),
  0)</f>
        <v/>
      </c>
      <c r="AF1753" s="21">
        <f t="shared" si="161"/>
        <v>0</v>
      </c>
      <c r="AG1753" s="21">
        <f ca="1">SUMIFS(AF$2:AF1753,D$2:D1753,D1753)</f>
        <v>2563</v>
      </c>
    </row>
    <row r="1754" spans="1:33" hidden="1" x14ac:dyDescent="0.35">
      <c r="A1754" s="21">
        <f>IF(ISBLANK(B1754),"",COUNTIF(B$2:B1754,B1754))-1</f>
        <v>64</v>
      </c>
      <c r="B1754" s="27">
        <v>25</v>
      </c>
      <c r="C1754" s="10">
        <f>VLOOKUP($A1754+IF($A1754=0,1,0),Database!$A:$Y,7,FALSE)</f>
        <v>46200.083333333336</v>
      </c>
      <c r="D1754" s="21" t="str">
        <f>VLOOKUP(Pronostics!$B1754,Setup_MPP!$A:$G,3,FALSE)</f>
        <v>leaw0808</v>
      </c>
      <c r="E1754" s="21" t="str">
        <f>VLOOKUP(Pronostics!$B1754,Setup_MPP!$A:$G,2,FALSE)</f>
        <v>Léa WALOCQ</v>
      </c>
      <c r="F1754" s="21" t="str">
        <f>VLOOKUP($B1754,Setup_MPP!$A:$E,4,FALSE)</f>
        <v>#D1B9EB</v>
      </c>
      <c r="G1754" s="21" t="str">
        <f>VLOOKUP($B1754,Setup_MPP!$A:$E,5,FALSE)</f>
        <v>#B58BC7</v>
      </c>
      <c r="H1754" s="21" t="str">
        <f>IFERROR(IF(AND(A1754&gt;=1,A1754&lt;=104),VLOOKUP($A1754,Location!$A:$J,6,FALSE),IF(A1754=0,"Avant l'ouverture",IF(OR(A1754=105,A1754=106),"Bonus"))),"")</f>
        <v>Tour 3</v>
      </c>
      <c r="I1754" s="21" t="str">
        <f>IF(LEFT(H1754,4)="Tour",VLOOKUP(A1754,Database!$A:$C,3,FALSE),"")</f>
        <v>H</v>
      </c>
      <c r="J1754" s="21" t="str">
        <f>VLOOKUP($A1754,Location!$A:$J,7,FALSE)</f>
        <v>Uruguay</v>
      </c>
      <c r="K1754" s="21" t="str">
        <f>IFERROR(VLOOKUP(J1754,Setup_Team!$B:$C,2,FALSE), "TDB")</f>
        <v>URY</v>
      </c>
      <c r="L1754" s="21" t="str">
        <f>VLOOKUP($A1754,Location!$A:$J,8,FALSE)</f>
        <v>Espagne</v>
      </c>
      <c r="M1754" s="21" t="str">
        <f>IFERROR(VLOOKUP(L1754,Setup_Team!$B:$C,2,FALSE), "TDB")</f>
        <v>ESP</v>
      </c>
      <c r="N1754" s="21" t="str">
        <f>VLOOKUP($A1754,Location!$A:$J,9,FALSE)</f>
        <v>Zapopan</v>
      </c>
      <c r="O1754" s="21" t="str">
        <f>VLOOKUP($A1754,Location!$A:$J,10,FALSE)</f>
        <v>Estadio Akron</v>
      </c>
      <c r="P1754" s="27">
        <v>1</v>
      </c>
      <c r="Q1754" s="27">
        <v>2</v>
      </c>
      <c r="R1754" s="27" t="str">
        <f t="shared" si="163"/>
        <v>1-2</v>
      </c>
      <c r="S1754" s="21">
        <v>0</v>
      </c>
      <c r="T1754" s="20">
        <f>VLOOKUP($A1754,Database!$A:$Y,10,FALSE)</f>
        <v>143</v>
      </c>
      <c r="U1754" s="20">
        <f>VLOOKUP($A1754,Database!$A:$Y,11,FALSE)</f>
        <v>112</v>
      </c>
      <c r="V1754" s="20">
        <f>VLOOKUP($A1754,Database!$A:$Y,12,FALSE)</f>
        <v>57</v>
      </c>
      <c r="W1754" s="20" t="str">
        <f>VLOOKUP(A1754,Database!A:M,13,FALSE)</f>
        <v>Terminé</v>
      </c>
      <c r="X1754" s="20">
        <f>VLOOKUP($A1754,Database!$A:$Y,20,FALSE)</f>
        <v>0</v>
      </c>
      <c r="Y1754" s="20">
        <f>VLOOKUP($A1754,Database!$A:$Y,21,FALSE)</f>
        <v>1</v>
      </c>
      <c r="Z1754" s="20">
        <f t="shared" si="162"/>
        <v>0</v>
      </c>
      <c r="AA1754" s="20">
        <f t="shared" si="158"/>
        <v>1</v>
      </c>
      <c r="AB1754" s="20">
        <f t="shared" ca="1" si="159"/>
        <v>57</v>
      </c>
      <c r="AC1754" s="20">
        <f t="shared" ca="1" si="160"/>
        <v>0</v>
      </c>
      <c r="AD1754" s="20" t="str">
        <f ca="1">IF(AC1754=0,"",IF(OR(ISBLANK(P1754),ISBLANK(Q1754)),"",IF(ISBLANK(VLOOKUP(A1754,Database!A:AA,22,FALSE)),"",VLOOKUP(A1754,Database!A:AA,22,FALSE))))</f>
        <v/>
      </c>
      <c r="AE1754" s="20">
        <f ca="1">IFERROR(
   IF(
     OR(ISBLANK(P1754),ISBLANK(Q1754)),
     "",
     IF(
       AND(AB1754&lt;&gt;"",OR(W1754="Terminé",W1754="En cours")),
       VLOOKUP(AD1754,Setup_ScoreExactBonus!A:D,4,FALSE),
       0
     )),
  0)</f>
        <v>0</v>
      </c>
      <c r="AF1754" s="21">
        <f t="shared" ca="1" si="161"/>
        <v>57</v>
      </c>
      <c r="AG1754" s="21">
        <f ca="1">SUMIFS(AF$2:AF1754,D$2:D1754,D1754)</f>
        <v>2336</v>
      </c>
    </row>
    <row r="1755" spans="1:33" hidden="1" x14ac:dyDescent="0.35">
      <c r="A1755" s="21">
        <f>IF(ISBLANK(B1755),"",COUNTIF(B$2:B1755,B1755))-1</f>
        <v>64</v>
      </c>
      <c r="B1755" s="27">
        <v>26</v>
      </c>
      <c r="C1755" s="10">
        <v>46184.875</v>
      </c>
      <c r="D1755" s="21" t="str">
        <f>VLOOKUP(Pronostics!$B1755,Setup_MPP!$A:$G,3,FALSE)</f>
        <v>Mohamad#5GGG1</v>
      </c>
      <c r="E1755" s="21" t="str">
        <f>VLOOKUP(Pronostics!$B1755,Setup_MPP!$A:$G,2,FALSE)</f>
        <v>Mohamad EL KAWAS</v>
      </c>
      <c r="F1755" s="21" t="str">
        <f>VLOOKUP($B1755,Setup_MPP!$A:$E,4,FALSE)</f>
        <v>#EB8787</v>
      </c>
      <c r="G1755" s="21" t="str">
        <f>VLOOKUP($B1755,Setup_MPP!$A:$E,5,FALSE)</f>
        <v>#368E2C</v>
      </c>
      <c r="H1755" s="21" t="str">
        <f>IFERROR(IF(AND(A1755&gt;=1,A1755&lt;=104),VLOOKUP($A1755,Location!$A:$J,6,FALSE),IF(A1755=0,"Avant l'ouverture",IF(OR(A1755=105,A1755=106),"Bonus"))),"")</f>
        <v>Tour 3</v>
      </c>
      <c r="I1755" s="21" t="str">
        <f>IF(LEFT(H1755,4)="Tour",VLOOKUP(A1755,Database!$A:$C,3,FALSE),"")</f>
        <v>H</v>
      </c>
      <c r="J1755" s="21" t="str">
        <f>VLOOKUP($A1755,Location!$A:$J,7,FALSE)</f>
        <v>Uruguay</v>
      </c>
      <c r="K1755" s="21" t="str">
        <f>IFERROR(VLOOKUP(J1755,Setup_Team!$B:$C,2,FALSE), "TDB")</f>
        <v>URY</v>
      </c>
      <c r="L1755" s="21" t="str">
        <f>VLOOKUP($A1755,Location!$A:$J,8,FALSE)</f>
        <v>Espagne</v>
      </c>
      <c r="M1755" s="21" t="str">
        <f>IFERROR(VLOOKUP(L1755,Setup_Team!$B:$C,2,FALSE), "TDB")</f>
        <v>ESP</v>
      </c>
      <c r="P1755" s="27">
        <v>0</v>
      </c>
      <c r="Q1755" s="27">
        <v>2</v>
      </c>
      <c r="R1755" s="27" t="str">
        <f t="shared" si="163"/>
        <v>0-2</v>
      </c>
      <c r="S1755" s="21">
        <v>0</v>
      </c>
      <c r="T1755" s="20">
        <f>VLOOKUP($A1755,Database!$A:$Y,10,FALSE)</f>
        <v>143</v>
      </c>
      <c r="U1755" s="20">
        <f>VLOOKUP($A1755,Database!$A:$Y,11,FALSE)</f>
        <v>112</v>
      </c>
      <c r="V1755" s="20">
        <f>VLOOKUP($A1755,Database!$A:$Y,12,FALSE)</f>
        <v>57</v>
      </c>
      <c r="W1755" s="20" t="str">
        <f>VLOOKUP(A1755,Database!A:M,13,FALSE)</f>
        <v>Terminé</v>
      </c>
      <c r="X1755" s="20">
        <f>VLOOKUP($A1755,Database!$A:$Y,20,FALSE)</f>
        <v>0</v>
      </c>
      <c r="Y1755" s="20">
        <f>VLOOKUP($A1755,Database!$A:$Y,21,FALSE)</f>
        <v>1</v>
      </c>
      <c r="Z1755" s="20">
        <f t="shared" si="162"/>
        <v>0</v>
      </c>
      <c r="AA1755" s="20">
        <f t="shared" si="158"/>
        <v>1</v>
      </c>
      <c r="AB1755" s="20">
        <f t="shared" ca="1" si="159"/>
        <v>57</v>
      </c>
      <c r="AC1755" s="20">
        <f t="shared" ca="1" si="160"/>
        <v>0</v>
      </c>
      <c r="AD1755" s="20" t="str">
        <f ca="1">IF(AC1755=0,"",IF(OR(ISBLANK(P1755),ISBLANK(Q1755)),"",IF(ISBLANK(VLOOKUP(A1755,Database!A:AA,22,FALSE)),"",VLOOKUP(A1755,Database!A:AA,22,FALSE))))</f>
        <v/>
      </c>
      <c r="AE1755" s="20">
        <f ca="1">IFERROR(
   IF(
     OR(ISBLANK(P1755),ISBLANK(Q1755)),
     "",
     IF(
       AND(AB1755&lt;&gt;"",OR(W1755="Terminé",W1755="En cours")),
       VLOOKUP(AD1755,Setup_ScoreExactBonus!A:D,4,FALSE),
       0
     )),
  0)</f>
        <v>0</v>
      </c>
      <c r="AF1755" s="21">
        <f t="shared" ca="1" si="161"/>
        <v>57</v>
      </c>
      <c r="AG1755" s="21">
        <f ca="1">SUMIFS(AF$2:AF1755,D$2:D1755,D1755)</f>
        <v>1940</v>
      </c>
    </row>
    <row r="1756" spans="1:33" hidden="1" x14ac:dyDescent="0.35">
      <c r="A1756" s="21">
        <f>IF(ISBLANK(B1756),"",COUNTIF(B$2:B1756,B1756))-1</f>
        <v>64</v>
      </c>
      <c r="B1756" s="27">
        <v>27</v>
      </c>
      <c r="C1756" s="10">
        <f>VLOOKUP($A1756+IF($A1756=0,1,0),Database!$A:$Y,7,FALSE)</f>
        <v>46200.083333333336</v>
      </c>
      <c r="D1756" s="21" t="str">
        <f>VLOOKUP(Pronostics!$B1756,Setup_MPP!$A:$G,3,FALSE)</f>
        <v>maryemkappa</v>
      </c>
      <c r="E1756" s="21" t="str">
        <f>VLOOKUP(Pronostics!$B1756,Setup_MPP!$A:$G,2,FALSE)</f>
        <v>Maryem GUIZANI</v>
      </c>
      <c r="F1756" s="21" t="str">
        <f>VLOOKUP($B1756,Setup_MPP!$A:$E,4,FALSE)</f>
        <v>#BCA2F4</v>
      </c>
      <c r="G1756" s="21" t="str">
        <f>VLOOKUP($B1756,Setup_MPP!$A:$E,5,FALSE)</f>
        <v>#6D3DD5</v>
      </c>
      <c r="H1756" s="21" t="str">
        <f>IFERROR(IF(AND(A1756&gt;=1,A1756&lt;=104),VLOOKUP($A1756,Location!$A:$J,6,FALSE),IF(A1756=0,"Avant l'ouverture",IF(OR(A1756=105,A1756=106),"Bonus"))),"")</f>
        <v>Tour 3</v>
      </c>
      <c r="I1756" s="21" t="str">
        <f>IF(LEFT(H1756,4)="Tour",VLOOKUP(A1756,Database!$A:$C,3,FALSE),"")</f>
        <v>H</v>
      </c>
      <c r="J1756" s="21" t="str">
        <f>VLOOKUP($A1756,Location!$A:$J,7,FALSE)</f>
        <v>Uruguay</v>
      </c>
      <c r="K1756" s="21" t="str">
        <f>IFERROR(VLOOKUP(J1756,Setup_Team!$B:$C,2,FALSE), "TDB")</f>
        <v>URY</v>
      </c>
      <c r="L1756" s="21" t="str">
        <f>VLOOKUP($A1756,Location!$A:$J,8,FALSE)</f>
        <v>Espagne</v>
      </c>
      <c r="M1756" s="21" t="str">
        <f>IFERROR(VLOOKUP(L1756,Setup_Team!$B:$C,2,FALSE), "TDB")</f>
        <v>ESP</v>
      </c>
      <c r="P1756" s="21">
        <v>0</v>
      </c>
      <c r="Q1756" s="21">
        <v>2</v>
      </c>
      <c r="R1756" s="27" t="str">
        <f t="shared" si="163"/>
        <v>0-2</v>
      </c>
      <c r="S1756" s="21">
        <v>0</v>
      </c>
      <c r="T1756" s="20">
        <f>VLOOKUP($A1756,Database!$A:$Y,10,FALSE)</f>
        <v>143</v>
      </c>
      <c r="U1756" s="20">
        <f>VLOOKUP($A1756,Database!$A:$Y,11,FALSE)</f>
        <v>112</v>
      </c>
      <c r="V1756" s="20">
        <f>VLOOKUP($A1756,Database!$A:$Y,12,FALSE)</f>
        <v>57</v>
      </c>
      <c r="W1756" s="20" t="str">
        <f>VLOOKUP(A1756,Database!A:M,13,FALSE)</f>
        <v>Terminé</v>
      </c>
      <c r="X1756" s="20">
        <f>VLOOKUP($A1756,Database!$A:$Y,20,FALSE)</f>
        <v>0</v>
      </c>
      <c r="Y1756" s="20">
        <f>VLOOKUP($A1756,Database!$A:$Y,21,FALSE)</f>
        <v>1</v>
      </c>
      <c r="Z1756" s="20">
        <f t="shared" si="162"/>
        <v>0</v>
      </c>
      <c r="AA1756" s="20">
        <f t="shared" si="158"/>
        <v>1</v>
      </c>
      <c r="AB1756" s="20">
        <f t="shared" ca="1" si="159"/>
        <v>57</v>
      </c>
      <c r="AC1756" s="20">
        <f t="shared" ca="1" si="160"/>
        <v>0</v>
      </c>
      <c r="AD1756" s="20" t="str">
        <f ca="1">IF(AC1756=0,"",IF(OR(ISBLANK(P1756),ISBLANK(Q1756)),"",IF(ISBLANK(VLOOKUP(A1756,Database!A:AA,22,FALSE)),"",VLOOKUP(A1756,Database!A:AA,22,FALSE))))</f>
        <v/>
      </c>
      <c r="AE1756" s="20">
        <f ca="1">IFERROR(
   IF(
     OR(ISBLANK(P1756),ISBLANK(Q1756)),
     "",
     IF(
       AND(AB1756&lt;&gt;"",OR(W1756="Terminé",W1756="En cours")),
       VLOOKUP(AD1756,Setup_ScoreExactBonus!A:D,4,FALSE),
       0
     )),
  0)</f>
        <v>0</v>
      </c>
      <c r="AF1756" s="21">
        <f t="shared" ca="1" si="161"/>
        <v>57</v>
      </c>
      <c r="AG1756" s="21">
        <f ca="1">SUMIFS(AF$2:AF1756,D$2:D1756,D1756)</f>
        <v>1735</v>
      </c>
    </row>
    <row r="1757" spans="1:33" hidden="1" x14ac:dyDescent="0.35">
      <c r="A1757" s="21">
        <f>IF(ISBLANK(B1757),"",COUNTIF(B$2:B1757,B1757))-1</f>
        <v>65</v>
      </c>
      <c r="B1757" s="27">
        <v>1</v>
      </c>
      <c r="C1757" s="10">
        <f>VLOOKUP($A1757+IF($A1757=0,1,0),Database!$A:$Y,7,FALSE)</f>
        <v>46200.208333333336</v>
      </c>
      <c r="D1757" s="21" t="str">
        <f>VLOOKUP(Pronostics!$B1757,Setup_MPP!$A:$G,3,FALSE)</f>
        <v>_Nicolas_LM_</v>
      </c>
      <c r="E1757" s="21" t="str">
        <f>VLOOKUP(Pronostics!$B1757,Setup_MPP!$A:$G,2,FALSE)</f>
        <v>Nicolas LE MOUEL</v>
      </c>
      <c r="F1757" s="21" t="str">
        <f>VLOOKUP($B1757,Setup_MPP!$A:$E,4,FALSE)</f>
        <v>#F7C79D</v>
      </c>
      <c r="G1757" s="21" t="str">
        <f>VLOOKUP($B1757,Setup_MPP!$A:$E,5,FALSE)</f>
        <v>#FFBE85</v>
      </c>
      <c r="H1757" s="21" t="str">
        <f>IFERROR(IF(AND(A1757&gt;=1,A1757&lt;=104),VLOOKUP($A1757,Location!$A:$J,6,FALSE),IF(A1757=0,"Avant l'ouverture",IF(OR(A1757=105,A1757=106),"Bonus"))),"")</f>
        <v>Tour 3</v>
      </c>
      <c r="I1757" s="21" t="str">
        <f>IF(LEFT(H1757,4)="Tour",VLOOKUP(A1757,Database!$A:$C,3,FALSE),"")</f>
        <v>G</v>
      </c>
      <c r="J1757" s="21" t="str">
        <f>VLOOKUP($A1757,Location!$A:$J,7,FALSE)</f>
        <v>Nouvelle-Zélande</v>
      </c>
      <c r="K1757" s="21" t="str">
        <f>IFERROR(VLOOKUP(J1757,Setup_Team!$B:$C,2,FALSE), "TDB")</f>
        <v>NZL</v>
      </c>
      <c r="L1757" s="21" t="str">
        <f>VLOOKUP($A1757,Location!$A:$J,8,FALSE)</f>
        <v>Belgique</v>
      </c>
      <c r="M1757" s="21" t="str">
        <f>IFERROR(VLOOKUP(L1757,Setup_Team!$B:$C,2,FALSE), "TDB")</f>
        <v>BEL</v>
      </c>
      <c r="N1757" s="21" t="str">
        <f>VLOOKUP($A1757,Location!$A:$J,9,FALSE)</f>
        <v>Seattle</v>
      </c>
      <c r="O1757" s="21" t="str">
        <f>VLOOKUP($A1757,Location!$A:$J,10,FALSE)</f>
        <v>Lumen Field</v>
      </c>
      <c r="P1757" s="27">
        <v>1</v>
      </c>
      <c r="Q1757" s="27">
        <v>1</v>
      </c>
      <c r="R1757" s="27" t="str">
        <f t="shared" si="163"/>
        <v>1-1</v>
      </c>
      <c r="S1757" s="21">
        <v>0</v>
      </c>
      <c r="T1757" s="20">
        <f>VLOOKUP($A1757,Database!$A:$Y,10,FALSE)</f>
        <v>172</v>
      </c>
      <c r="U1757" s="20">
        <f>VLOOKUP($A1757,Database!$A:$Y,11,FALSE)</f>
        <v>129</v>
      </c>
      <c r="V1757" s="20">
        <f>VLOOKUP($A1757,Database!$A:$Y,12,FALSE)</f>
        <v>32</v>
      </c>
      <c r="W1757" s="20" t="str">
        <f>VLOOKUP(A1757,Database!A:M,13,FALSE)</f>
        <v>Terminé</v>
      </c>
      <c r="X1757" s="20">
        <f>VLOOKUP($A1757,Database!$A:$Y,20,FALSE)</f>
        <v>1</v>
      </c>
      <c r="Y1757" s="20">
        <f>VLOOKUP($A1757,Database!$A:$Y,21,FALSE)</f>
        <v>5</v>
      </c>
      <c r="Z1757" s="20">
        <f t="shared" si="162"/>
        <v>0</v>
      </c>
      <c r="AA1757" s="20">
        <f t="shared" ref="AA1757:AA1820" si="164">IF(OR(ISBLANK(P1757),ISBLANK(Q1757)),"",IF(OR(AND(P1757&gt;Q1757,X1757&gt;Y1757),AND(P1757=Q1757,X1757=Y1757),AND(P1757&lt;Q1757,X1757&lt;Y1757)),1,0))</f>
        <v>0</v>
      </c>
      <c r="AB1757" s="20">
        <f t="shared" ref="AB1757:AB1820" ca="1" si="165">IF(C1757&lt;NOW(),IF(AND(P1757&gt;Q1757,X1757&gt;Y1757),T1757,IF(AND(P1757=Q1757,X1757=Y1757),U1757,IF(AND(P1757&lt;Q1757,X1757&lt;Y1757),V1757,0))),"")</f>
        <v>0</v>
      </c>
      <c r="AC1757" s="20">
        <f t="shared" ref="AC1757:AC1820" ca="1" si="166">IF(AND(P1757=X1757,Q1757=Y1757,NOT(ISBLANK(P1757)),NOT(ISBLANK(Q1757)),NOT(ISBLANK(X1757)),NOT(ISBLANK(AB1757))),1,0)</f>
        <v>0</v>
      </c>
      <c r="AD1757" s="20" t="str">
        <f ca="1">IF(AC1757=0,"",IF(OR(ISBLANK(P1757),ISBLANK(Q1757)),"",IF(ISBLANK(VLOOKUP(A1757,Database!A:AA,22,FALSE)),"",VLOOKUP(A1757,Database!A:AA,22,FALSE))))</f>
        <v/>
      </c>
      <c r="AE1757" s="20">
        <f ca="1">IFERROR(
   IF(
     OR(ISBLANK(P1757),ISBLANK(Q1757)),
     "",
     IF(
       AND(AB1757&lt;&gt;"",OR(W1757="Terminé",W1757="En cours")),
       VLOOKUP(AD1757,Setup_ScoreExactBonus!A:D,4,FALSE),
       0
     )),
  0)</f>
        <v>0</v>
      </c>
      <c r="AF1757" s="21">
        <f t="shared" ref="AF1757:AF1820" ca="1" si="167">IFERROR(IF(OR(ISBLANK(P1757),ISBLANK(Q1757)),0,IF(AB1757&lt;&gt;"", AB1757 + IF(AC1757=1,AE1757, 0), "") * (S1757+1)),"")</f>
        <v>0</v>
      </c>
      <c r="AG1757" s="21">
        <f ca="1">SUMIFS(AF$2:AF1757,D$2:D1757,D1757)</f>
        <v>2546</v>
      </c>
    </row>
    <row r="1758" spans="1:33" hidden="1" x14ac:dyDescent="0.35">
      <c r="A1758" s="21">
        <f>IF(ISBLANK(B1758),"",COUNTIF(B$2:B1758,B1758))-1</f>
        <v>65</v>
      </c>
      <c r="B1758" s="27">
        <v>2</v>
      </c>
      <c r="C1758" s="10">
        <f>VLOOKUP($A1758+IF($A1758=0,1,0),Database!$A:$Y,7,FALSE)</f>
        <v>46200.208333333336</v>
      </c>
      <c r="D1758" s="21" t="str">
        <f>VLOOKUP(Pronostics!$B1758,Setup_MPP!$A:$G,3,FALSE)</f>
        <v>leaelaz</v>
      </c>
      <c r="E1758" s="21" t="str">
        <f>VLOOKUP(Pronostics!$B1758,Setup_MPP!$A:$G,2,FALSE)</f>
        <v>Léa EL ASERY</v>
      </c>
      <c r="F1758" s="21" t="str">
        <f>VLOOKUP($B1758,Setup_MPP!$A:$E,4,FALSE)</f>
        <v>#FFBEBE</v>
      </c>
      <c r="G1758" s="21" t="str">
        <f>VLOOKUP($B1758,Setup_MPP!$A:$E,5,FALSE)</f>
        <v>#DF6868</v>
      </c>
      <c r="H1758" s="21" t="str">
        <f>IFERROR(IF(AND(A1758&gt;=1,A1758&lt;=104),VLOOKUP($A1758,Location!$A:$J,6,FALSE),IF(A1758=0,"Avant l'ouverture",IF(OR(A1758=105,A1758=106),"Bonus"))),"")</f>
        <v>Tour 3</v>
      </c>
      <c r="I1758" s="21" t="str">
        <f>IF(LEFT(H1758,4)="Tour",VLOOKUP(A1758,Database!$A:$C,3,FALSE),"")</f>
        <v>G</v>
      </c>
      <c r="J1758" s="21" t="str">
        <f>VLOOKUP($A1758,Location!$A:$J,7,FALSE)</f>
        <v>Nouvelle-Zélande</v>
      </c>
      <c r="K1758" s="21" t="str">
        <f>IFERROR(VLOOKUP(J1758,Setup_Team!$B:$C,2,FALSE), "TDB")</f>
        <v>NZL</v>
      </c>
      <c r="L1758" s="21" t="str">
        <f>VLOOKUP($A1758,Location!$A:$J,8,FALSE)</f>
        <v>Belgique</v>
      </c>
      <c r="M1758" s="21" t="str">
        <f>IFERROR(VLOOKUP(L1758,Setup_Team!$B:$C,2,FALSE), "TDB")</f>
        <v>BEL</v>
      </c>
      <c r="N1758" s="21" t="str">
        <f>VLOOKUP($A1758,Location!$A:$J,9,FALSE)</f>
        <v>Seattle</v>
      </c>
      <c r="O1758" s="21" t="str">
        <f>VLOOKUP($A1758,Location!$A:$J,10,FALSE)</f>
        <v>Lumen Field</v>
      </c>
      <c r="P1758" s="27">
        <v>2</v>
      </c>
      <c r="Q1758" s="27">
        <v>1</v>
      </c>
      <c r="R1758" s="27" t="str">
        <f t="shared" si="163"/>
        <v>2-1</v>
      </c>
      <c r="S1758" s="21">
        <v>0</v>
      </c>
      <c r="T1758" s="20">
        <f>VLOOKUP($A1758,Database!$A:$Y,10,FALSE)</f>
        <v>172</v>
      </c>
      <c r="U1758" s="20">
        <f>VLOOKUP($A1758,Database!$A:$Y,11,FALSE)</f>
        <v>129</v>
      </c>
      <c r="V1758" s="20">
        <f>VLOOKUP($A1758,Database!$A:$Y,12,FALSE)</f>
        <v>32</v>
      </c>
      <c r="W1758" s="20" t="str">
        <f>VLOOKUP(A1758,Database!A:M,13,FALSE)</f>
        <v>Terminé</v>
      </c>
      <c r="X1758" s="20">
        <f>VLOOKUP($A1758,Database!$A:$Y,20,FALSE)</f>
        <v>1</v>
      </c>
      <c r="Y1758" s="20">
        <f>VLOOKUP($A1758,Database!$A:$Y,21,FALSE)</f>
        <v>5</v>
      </c>
      <c r="Z1758" s="20">
        <f t="shared" si="162"/>
        <v>0</v>
      </c>
      <c r="AA1758" s="20">
        <f t="shared" si="164"/>
        <v>0</v>
      </c>
      <c r="AB1758" s="20">
        <f t="shared" ca="1" si="165"/>
        <v>0</v>
      </c>
      <c r="AC1758" s="20">
        <f t="shared" ca="1" si="166"/>
        <v>0</v>
      </c>
      <c r="AD1758" s="20" t="str">
        <f ca="1">IF(AC1758=0,"",IF(OR(ISBLANK(P1758),ISBLANK(Q1758)),"",IF(ISBLANK(VLOOKUP(A1758,Database!A:AA,22,FALSE)),"",VLOOKUP(A1758,Database!A:AA,22,FALSE))))</f>
        <v/>
      </c>
      <c r="AE1758" s="20">
        <f ca="1">IFERROR(
   IF(
     OR(ISBLANK(P1758),ISBLANK(Q1758)),
     "",
     IF(
       AND(AB1758&lt;&gt;"",OR(W1758="Terminé",W1758="En cours")),
       VLOOKUP(AD1758,Setup_ScoreExactBonus!A:D,4,FALSE),
       0
     )),
  0)</f>
        <v>0</v>
      </c>
      <c r="AF1758" s="21">
        <f t="shared" ca="1" si="167"/>
        <v>0</v>
      </c>
      <c r="AG1758" s="21">
        <f ca="1">SUMIFS(AF$2:AF1758,D$2:D1758,D1758)</f>
        <v>2593</v>
      </c>
    </row>
    <row r="1759" spans="1:33" hidden="1" x14ac:dyDescent="0.35">
      <c r="A1759" s="21">
        <f>IF(ISBLANK(B1759),"",COUNTIF(B$2:B1759,B1759))-1</f>
        <v>65</v>
      </c>
      <c r="B1759" s="27">
        <v>3</v>
      </c>
      <c r="C1759" s="10">
        <f>VLOOKUP($A1759+IF($A1759=0,1,0),Database!$A:$Y,7,FALSE)</f>
        <v>46200.208333333336</v>
      </c>
      <c r="D1759" s="21" t="str">
        <f>VLOOKUP(Pronostics!$B1759,Setup_MPP!$A:$G,3,FALSE)</f>
        <v>PasMetalleux</v>
      </c>
      <c r="E1759" s="21" t="str">
        <f>VLOOKUP(Pronostics!$B1759,Setup_MPP!$A:$G,2,FALSE)</f>
        <v>Elwenn JOUBREL</v>
      </c>
      <c r="F1759" s="21" t="str">
        <f>VLOOKUP($B1759,Setup_MPP!$A:$E,4,FALSE)</f>
        <v>#F5C7FC</v>
      </c>
      <c r="G1759" s="21" t="str">
        <f>VLOOKUP($B1759,Setup_MPP!$A:$E,5,FALSE)</f>
        <v>#C489CF</v>
      </c>
      <c r="H1759" s="21" t="str">
        <f>IFERROR(IF(AND(A1759&gt;=1,A1759&lt;=104),VLOOKUP($A1759,Location!$A:$J,6,FALSE),IF(A1759=0,"Avant l'ouverture",IF(OR(A1759=105,A1759=106),"Bonus"))),"")</f>
        <v>Tour 3</v>
      </c>
      <c r="I1759" s="21" t="str">
        <f>IF(LEFT(H1759,4)="Tour",VLOOKUP(A1759,Database!$A:$C,3,FALSE),"")</f>
        <v>G</v>
      </c>
      <c r="J1759" s="21" t="str">
        <f>VLOOKUP($A1759,Location!$A:$J,7,FALSE)</f>
        <v>Nouvelle-Zélande</v>
      </c>
      <c r="K1759" s="21" t="str">
        <f>IFERROR(VLOOKUP(J1759,Setup_Team!$B:$C,2,FALSE), "TDB")</f>
        <v>NZL</v>
      </c>
      <c r="L1759" s="21" t="str">
        <f>VLOOKUP($A1759,Location!$A:$J,8,FALSE)</f>
        <v>Belgique</v>
      </c>
      <c r="M1759" s="21" t="str">
        <f>IFERROR(VLOOKUP(L1759,Setup_Team!$B:$C,2,FALSE), "TDB")</f>
        <v>BEL</v>
      </c>
      <c r="N1759" s="21" t="str">
        <f>VLOOKUP($A1759,Location!$A:$J,9,FALSE)</f>
        <v>Seattle</v>
      </c>
      <c r="O1759" s="21" t="str">
        <f>VLOOKUP($A1759,Location!$A:$J,10,FALSE)</f>
        <v>Lumen Field</v>
      </c>
      <c r="P1759" s="27">
        <v>0</v>
      </c>
      <c r="Q1759" s="27">
        <v>1</v>
      </c>
      <c r="R1759" s="27" t="str">
        <f t="shared" si="163"/>
        <v>0-1</v>
      </c>
      <c r="S1759" s="21">
        <v>0</v>
      </c>
      <c r="T1759" s="20">
        <f>VLOOKUP($A1759,Database!$A:$Y,10,FALSE)</f>
        <v>172</v>
      </c>
      <c r="U1759" s="20">
        <f>VLOOKUP($A1759,Database!$A:$Y,11,FALSE)</f>
        <v>129</v>
      </c>
      <c r="V1759" s="20">
        <f>VLOOKUP($A1759,Database!$A:$Y,12,FALSE)</f>
        <v>32</v>
      </c>
      <c r="W1759" s="20" t="str">
        <f>VLOOKUP(A1759,Database!A:M,13,FALSE)</f>
        <v>Terminé</v>
      </c>
      <c r="X1759" s="20">
        <f>VLOOKUP($A1759,Database!$A:$Y,20,FALSE)</f>
        <v>1</v>
      </c>
      <c r="Y1759" s="20">
        <f>VLOOKUP($A1759,Database!$A:$Y,21,FALSE)</f>
        <v>5</v>
      </c>
      <c r="Z1759" s="20">
        <f t="shared" si="162"/>
        <v>0</v>
      </c>
      <c r="AA1759" s="20">
        <f t="shared" si="164"/>
        <v>1</v>
      </c>
      <c r="AB1759" s="20">
        <f t="shared" ca="1" si="165"/>
        <v>32</v>
      </c>
      <c r="AC1759" s="20">
        <f t="shared" ca="1" si="166"/>
        <v>0</v>
      </c>
      <c r="AD1759" s="20" t="str">
        <f ca="1">IF(AC1759=0,"",IF(OR(ISBLANK(P1759),ISBLANK(Q1759)),"",IF(ISBLANK(VLOOKUP(A1759,Database!A:AA,22,FALSE)),"",VLOOKUP(A1759,Database!A:AA,22,FALSE))))</f>
        <v/>
      </c>
      <c r="AE1759" s="20">
        <f ca="1">IFERROR(
   IF(
     OR(ISBLANK(P1759),ISBLANK(Q1759)),
     "",
     IF(
       AND(AB1759&lt;&gt;"",OR(W1759="Terminé",W1759="En cours")),
       VLOOKUP(AD1759,Setup_ScoreExactBonus!A:D,4,FALSE),
       0
     )),
  0)</f>
        <v>0</v>
      </c>
      <c r="AF1759" s="21">
        <f t="shared" ca="1" si="167"/>
        <v>32</v>
      </c>
      <c r="AG1759" s="21">
        <f ca="1">SUMIFS(AF$2:AF1759,D$2:D1759,D1759)</f>
        <v>2625</v>
      </c>
    </row>
    <row r="1760" spans="1:33" hidden="1" x14ac:dyDescent="0.35">
      <c r="A1760" s="21">
        <f>IF(ISBLANK(B1760),"",COUNTIF(B$2:B1760,B1760))-1</f>
        <v>65</v>
      </c>
      <c r="B1760" s="27">
        <v>4</v>
      </c>
      <c r="C1760" s="10">
        <f>VLOOKUP($A1760+IF($A1760=0,1,0),Database!$A:$Y,7,FALSE)</f>
        <v>46200.208333333336</v>
      </c>
      <c r="D1760" s="21" t="str">
        <f>VLOOKUP(Pronostics!$B1760,Setup_MPP!$A:$G,3,FALSE)</f>
        <v>Popo444</v>
      </c>
      <c r="E1760" s="21" t="str">
        <f>VLOOKUP(Pronostics!$B1760,Setup_MPP!$A:$G,2,FALSE)</f>
        <v>Pauline OLIVIER</v>
      </c>
      <c r="F1760" s="21" t="str">
        <f>VLOOKUP($B1760,Setup_MPP!$A:$E,4,FALSE)</f>
        <v>#A5EA7F</v>
      </c>
      <c r="G1760" s="21" t="str">
        <f>VLOOKUP($B1760,Setup_MPP!$A:$E,5,FALSE)</f>
        <v>#80C65A</v>
      </c>
      <c r="H1760" s="21" t="str">
        <f>IFERROR(IF(AND(A1760&gt;=1,A1760&lt;=104),VLOOKUP($A1760,Location!$A:$J,6,FALSE),IF(A1760=0,"Avant l'ouverture",IF(OR(A1760=105,A1760=106),"Bonus"))),"")</f>
        <v>Tour 3</v>
      </c>
      <c r="I1760" s="21" t="str">
        <f>IF(LEFT(H1760,4)="Tour",VLOOKUP(A1760,Database!$A:$C,3,FALSE),"")</f>
        <v>G</v>
      </c>
      <c r="J1760" s="21" t="str">
        <f>VLOOKUP($A1760,Location!$A:$J,7,FALSE)</f>
        <v>Nouvelle-Zélande</v>
      </c>
      <c r="K1760" s="21" t="str">
        <f>IFERROR(VLOOKUP(J1760,Setup_Team!$B:$C,2,FALSE), "TDB")</f>
        <v>NZL</v>
      </c>
      <c r="L1760" s="21" t="str">
        <f>VLOOKUP($A1760,Location!$A:$J,8,FALSE)</f>
        <v>Belgique</v>
      </c>
      <c r="M1760" s="21" t="str">
        <f>IFERROR(VLOOKUP(L1760,Setup_Team!$B:$C,2,FALSE), "TDB")</f>
        <v>BEL</v>
      </c>
      <c r="N1760" s="21" t="str">
        <f>VLOOKUP($A1760,Location!$A:$J,9,FALSE)</f>
        <v>Seattle</v>
      </c>
      <c r="O1760" s="21" t="str">
        <f>VLOOKUP($A1760,Location!$A:$J,10,FALSE)</f>
        <v>Lumen Field</v>
      </c>
      <c r="P1760" s="27">
        <v>0</v>
      </c>
      <c r="Q1760" s="27">
        <v>3</v>
      </c>
      <c r="R1760" s="27" t="str">
        <f t="shared" si="163"/>
        <v>0-3</v>
      </c>
      <c r="S1760" s="21">
        <v>0</v>
      </c>
      <c r="T1760" s="20">
        <f>VLOOKUP($A1760,Database!$A:$Y,10,FALSE)</f>
        <v>172</v>
      </c>
      <c r="U1760" s="20">
        <f>VLOOKUP($A1760,Database!$A:$Y,11,FALSE)</f>
        <v>129</v>
      </c>
      <c r="V1760" s="20">
        <f>VLOOKUP($A1760,Database!$A:$Y,12,FALSE)</f>
        <v>32</v>
      </c>
      <c r="W1760" s="20" t="str">
        <f>VLOOKUP(A1760,Database!A:M,13,FALSE)</f>
        <v>Terminé</v>
      </c>
      <c r="X1760" s="20">
        <f>VLOOKUP($A1760,Database!$A:$Y,20,FALSE)</f>
        <v>1</v>
      </c>
      <c r="Y1760" s="20">
        <f>VLOOKUP($A1760,Database!$A:$Y,21,FALSE)</f>
        <v>5</v>
      </c>
      <c r="Z1760" s="20">
        <f t="shared" si="162"/>
        <v>0</v>
      </c>
      <c r="AA1760" s="20">
        <f t="shared" si="164"/>
        <v>1</v>
      </c>
      <c r="AB1760" s="20">
        <f t="shared" ca="1" si="165"/>
        <v>32</v>
      </c>
      <c r="AC1760" s="20">
        <f t="shared" ca="1" si="166"/>
        <v>0</v>
      </c>
      <c r="AD1760" s="20" t="str">
        <f ca="1">IF(AC1760=0,"",IF(OR(ISBLANK(P1760),ISBLANK(Q1760)),"",IF(ISBLANK(VLOOKUP(A1760,Database!A:AA,22,FALSE)),"",VLOOKUP(A1760,Database!A:AA,22,FALSE))))</f>
        <v/>
      </c>
      <c r="AE1760" s="20">
        <f ca="1">IFERROR(
   IF(
     OR(ISBLANK(P1760),ISBLANK(Q1760)),
     "",
     IF(
       AND(AB1760&lt;&gt;"",OR(W1760="Terminé",W1760="En cours")),
       VLOOKUP(AD1760,Setup_ScoreExactBonus!A:D,4,FALSE),
       0
     )),
  0)</f>
        <v>0</v>
      </c>
      <c r="AF1760" s="21">
        <f t="shared" ca="1" si="167"/>
        <v>32</v>
      </c>
      <c r="AG1760" s="21">
        <f ca="1">SUMIFS(AF$2:AF1760,D$2:D1760,D1760)</f>
        <v>2464</v>
      </c>
    </row>
    <row r="1761" spans="1:33" hidden="1" x14ac:dyDescent="0.35">
      <c r="A1761" s="21">
        <f>IF(ISBLANK(B1761),"",COUNTIF(B$2:B1761,B1761))-1</f>
        <v>65</v>
      </c>
      <c r="B1761" s="27">
        <v>5</v>
      </c>
      <c r="C1761" s="10">
        <f>VLOOKUP($A1761+IF($A1761=0,1,0),Database!$A:$Y,7,FALSE)</f>
        <v>46200.208333333336</v>
      </c>
      <c r="D1761" s="21" t="str">
        <f>VLOOKUP(Pronostics!$B1761,Setup_MPP!$A:$G,3,FALSE)</f>
        <v>_Jujul</v>
      </c>
      <c r="E1761" s="21" t="str">
        <f>VLOOKUP(Pronostics!$B1761,Setup_MPP!$A:$G,2,FALSE)</f>
        <v>Julie BOISSIERE</v>
      </c>
      <c r="F1761" s="21" t="str">
        <f>VLOOKUP($B1761,Setup_MPP!$A:$E,4,FALSE)</f>
        <v>#D890FF</v>
      </c>
      <c r="G1761" s="21" t="str">
        <f>VLOOKUP($B1761,Setup_MPP!$A:$E,5,FALSE)</f>
        <v>#B750EF</v>
      </c>
      <c r="H1761" s="21" t="str">
        <f>IFERROR(IF(AND(A1761&gt;=1,A1761&lt;=104),VLOOKUP($A1761,Location!$A:$J,6,FALSE),IF(A1761=0,"Avant l'ouverture",IF(OR(A1761=105,A1761=106),"Bonus"))),"")</f>
        <v>Tour 3</v>
      </c>
      <c r="I1761" s="21" t="str">
        <f>IF(LEFT(H1761,4)="Tour",VLOOKUP(A1761,Database!$A:$C,3,FALSE),"")</f>
        <v>G</v>
      </c>
      <c r="J1761" s="21" t="str">
        <f>VLOOKUP($A1761,Location!$A:$J,7,FALSE)</f>
        <v>Nouvelle-Zélande</v>
      </c>
      <c r="K1761" s="21" t="str">
        <f>IFERROR(VLOOKUP(J1761,Setup_Team!$B:$C,2,FALSE), "TDB")</f>
        <v>NZL</v>
      </c>
      <c r="L1761" s="21" t="str">
        <f>VLOOKUP($A1761,Location!$A:$J,8,FALSE)</f>
        <v>Belgique</v>
      </c>
      <c r="M1761" s="21" t="str">
        <f>IFERROR(VLOOKUP(L1761,Setup_Team!$B:$C,2,FALSE), "TDB")</f>
        <v>BEL</v>
      </c>
      <c r="N1761" s="21" t="str">
        <f>VLOOKUP($A1761,Location!$A:$J,9,FALSE)</f>
        <v>Seattle</v>
      </c>
      <c r="O1761" s="21" t="str">
        <f>VLOOKUP($A1761,Location!$A:$J,10,FALSE)</f>
        <v>Lumen Field</v>
      </c>
      <c r="P1761" s="27">
        <v>1</v>
      </c>
      <c r="Q1761" s="27">
        <v>2</v>
      </c>
      <c r="R1761" s="27" t="str">
        <f t="shared" si="163"/>
        <v>1-2</v>
      </c>
      <c r="S1761" s="21">
        <v>0</v>
      </c>
      <c r="T1761" s="20">
        <f>VLOOKUP($A1761,Database!$A:$Y,10,FALSE)</f>
        <v>172</v>
      </c>
      <c r="U1761" s="20">
        <f>VLOOKUP($A1761,Database!$A:$Y,11,FALSE)</f>
        <v>129</v>
      </c>
      <c r="V1761" s="20">
        <f>VLOOKUP($A1761,Database!$A:$Y,12,FALSE)</f>
        <v>32</v>
      </c>
      <c r="W1761" s="20" t="str">
        <f>VLOOKUP(A1761,Database!A:M,13,FALSE)</f>
        <v>Terminé</v>
      </c>
      <c r="X1761" s="20">
        <f>VLOOKUP($A1761,Database!$A:$Y,20,FALSE)</f>
        <v>1</v>
      </c>
      <c r="Y1761" s="20">
        <f>VLOOKUP($A1761,Database!$A:$Y,21,FALSE)</f>
        <v>5</v>
      </c>
      <c r="Z1761" s="20">
        <f t="shared" si="162"/>
        <v>0</v>
      </c>
      <c r="AA1761" s="20">
        <f t="shared" si="164"/>
        <v>1</v>
      </c>
      <c r="AB1761" s="20">
        <f t="shared" ca="1" si="165"/>
        <v>32</v>
      </c>
      <c r="AC1761" s="20">
        <f t="shared" ca="1" si="166"/>
        <v>0</v>
      </c>
      <c r="AD1761" s="20" t="str">
        <f ca="1">IF(AC1761=0,"",IF(OR(ISBLANK(P1761),ISBLANK(Q1761)),"",IF(ISBLANK(VLOOKUP(A1761,Database!A:AA,22,FALSE)),"",VLOOKUP(A1761,Database!A:AA,22,FALSE))))</f>
        <v/>
      </c>
      <c r="AE1761" s="20">
        <f ca="1">IFERROR(
   IF(
     OR(ISBLANK(P1761),ISBLANK(Q1761)),
     "",
     IF(
       AND(AB1761&lt;&gt;"",OR(W1761="Terminé",W1761="En cours")),
       VLOOKUP(AD1761,Setup_ScoreExactBonus!A:D,4,FALSE),
       0
     )),
  0)</f>
        <v>0</v>
      </c>
      <c r="AF1761" s="21">
        <f t="shared" ca="1" si="167"/>
        <v>32</v>
      </c>
      <c r="AG1761" s="21">
        <f ca="1">SUMIFS(AF$2:AF1761,D$2:D1761,D1761)</f>
        <v>1770</v>
      </c>
    </row>
    <row r="1762" spans="1:33" hidden="1" x14ac:dyDescent="0.35">
      <c r="A1762" s="21">
        <f>IF(ISBLANK(B1762),"",COUNTIF(B$2:B1762,B1762))-1</f>
        <v>65</v>
      </c>
      <c r="B1762" s="27">
        <v>6</v>
      </c>
      <c r="C1762" s="10">
        <f>VLOOKUP($A1762+IF($A1762=0,1,0),Database!$A:$Y,7,FALSE)</f>
        <v>46200.208333333336</v>
      </c>
      <c r="D1762" s="21" t="str">
        <f>VLOOKUP(Pronostics!$B1762,Setup_MPP!$A:$G,3,FALSE)</f>
        <v>Julay</v>
      </c>
      <c r="E1762" s="21" t="str">
        <f>VLOOKUP(Pronostics!$B1762,Setup_MPP!$A:$G,2,FALSE)</f>
        <v>Julie BOUCHARD</v>
      </c>
      <c r="F1762" s="21" t="str">
        <f>VLOOKUP($B1762,Setup_MPP!$A:$E,4,FALSE)</f>
        <v>#A6F7B1</v>
      </c>
      <c r="G1762" s="21" t="str">
        <f>VLOOKUP($B1762,Setup_MPP!$A:$E,5,FALSE)</f>
        <v>#6EC179</v>
      </c>
      <c r="H1762" s="21" t="str">
        <f>IFERROR(IF(AND(A1762&gt;=1,A1762&lt;=104),VLOOKUP($A1762,Location!$A:$J,6,FALSE),IF(A1762=0,"Avant l'ouverture",IF(OR(A1762=105,A1762=106),"Bonus"))),"")</f>
        <v>Tour 3</v>
      </c>
      <c r="I1762" s="21" t="str">
        <f>IF(LEFT(H1762,4)="Tour",VLOOKUP(A1762,Database!$A:$C,3,FALSE),"")</f>
        <v>G</v>
      </c>
      <c r="J1762" s="21" t="str">
        <f>VLOOKUP($A1762,Location!$A:$J,7,FALSE)</f>
        <v>Nouvelle-Zélande</v>
      </c>
      <c r="K1762" s="21" t="str">
        <f>IFERROR(VLOOKUP(J1762,Setup_Team!$B:$C,2,FALSE), "TDB")</f>
        <v>NZL</v>
      </c>
      <c r="L1762" s="21" t="str">
        <f>VLOOKUP($A1762,Location!$A:$J,8,FALSE)</f>
        <v>Belgique</v>
      </c>
      <c r="M1762" s="21" t="str">
        <f>IFERROR(VLOOKUP(L1762,Setup_Team!$B:$C,2,FALSE), "TDB")</f>
        <v>BEL</v>
      </c>
      <c r="N1762" s="21" t="str">
        <f>VLOOKUP($A1762,Location!$A:$J,9,FALSE)</f>
        <v>Seattle</v>
      </c>
      <c r="O1762" s="21" t="str">
        <f>VLOOKUP($A1762,Location!$A:$J,10,FALSE)</f>
        <v>Lumen Field</v>
      </c>
      <c r="P1762" s="27">
        <v>0</v>
      </c>
      <c r="Q1762" s="27">
        <v>2</v>
      </c>
      <c r="R1762" s="27" t="str">
        <f t="shared" si="163"/>
        <v>0-2</v>
      </c>
      <c r="S1762" s="21">
        <v>0</v>
      </c>
      <c r="T1762" s="20">
        <f>VLOOKUP($A1762,Database!$A:$Y,10,FALSE)</f>
        <v>172</v>
      </c>
      <c r="U1762" s="20">
        <f>VLOOKUP($A1762,Database!$A:$Y,11,FALSE)</f>
        <v>129</v>
      </c>
      <c r="V1762" s="20">
        <f>VLOOKUP($A1762,Database!$A:$Y,12,FALSE)</f>
        <v>32</v>
      </c>
      <c r="W1762" s="20" t="str">
        <f>VLOOKUP(A1762,Database!A:M,13,FALSE)</f>
        <v>Terminé</v>
      </c>
      <c r="X1762" s="20">
        <f>VLOOKUP($A1762,Database!$A:$Y,20,FALSE)</f>
        <v>1</v>
      </c>
      <c r="Y1762" s="20">
        <f>VLOOKUP($A1762,Database!$A:$Y,21,FALSE)</f>
        <v>5</v>
      </c>
      <c r="Z1762" s="20">
        <f t="shared" si="162"/>
        <v>0</v>
      </c>
      <c r="AA1762" s="20">
        <f t="shared" si="164"/>
        <v>1</v>
      </c>
      <c r="AB1762" s="20">
        <f t="shared" ca="1" si="165"/>
        <v>32</v>
      </c>
      <c r="AC1762" s="20">
        <f t="shared" ca="1" si="166"/>
        <v>0</v>
      </c>
      <c r="AD1762" s="20" t="str">
        <f ca="1">IF(AC1762=0,"",IF(OR(ISBLANK(P1762),ISBLANK(Q1762)),"",IF(ISBLANK(VLOOKUP(A1762,Database!A:AA,22,FALSE)),"",VLOOKUP(A1762,Database!A:AA,22,FALSE))))</f>
        <v/>
      </c>
      <c r="AE1762" s="20">
        <f ca="1">IFERROR(
   IF(
     OR(ISBLANK(P1762),ISBLANK(Q1762)),
     "",
     IF(
       AND(AB1762&lt;&gt;"",OR(W1762="Terminé",W1762="En cours")),
       VLOOKUP(AD1762,Setup_ScoreExactBonus!A:D,4,FALSE),
       0
     )),
  0)</f>
        <v>0</v>
      </c>
      <c r="AF1762" s="21">
        <f t="shared" ca="1" si="167"/>
        <v>32</v>
      </c>
      <c r="AG1762" s="21">
        <f ca="1">SUMIFS(AF$2:AF1762,D$2:D1762,D1762)</f>
        <v>2585</v>
      </c>
    </row>
    <row r="1763" spans="1:33" hidden="1" x14ac:dyDescent="0.35">
      <c r="A1763" s="21">
        <f>IF(ISBLANK(B1763),"",COUNTIF(B$2:B1763,B1763))-1</f>
        <v>65</v>
      </c>
      <c r="B1763" s="27">
        <v>7</v>
      </c>
      <c r="C1763" s="10">
        <f>VLOOKUP($A1763+IF($A1763=0,1,0),Database!$A:$Y,7,FALSE)</f>
        <v>46200.208333333336</v>
      </c>
      <c r="D1763" s="21" t="str">
        <f>VLOOKUP(Pronostics!$B1763,Setup_MPP!$A:$G,3,FALSE)</f>
        <v>__Vince__</v>
      </c>
      <c r="E1763" s="21" t="str">
        <f>VLOOKUP(Pronostics!$B1763,Setup_MPP!$A:$G,2,FALSE)</f>
        <v>Vincent FRAYSSE</v>
      </c>
      <c r="F1763" s="21" t="str">
        <f>VLOOKUP($B1763,Setup_MPP!$A:$E,4,FALSE)</f>
        <v>#B2EAE8</v>
      </c>
      <c r="G1763" s="21" t="str">
        <f>VLOOKUP($B1763,Setup_MPP!$A:$E,5,FALSE)</f>
        <v>#6CB4B1</v>
      </c>
      <c r="H1763" s="21" t="str">
        <f>IFERROR(IF(AND(A1763&gt;=1,A1763&lt;=104),VLOOKUP($A1763,Location!$A:$J,6,FALSE),IF(A1763=0,"Avant l'ouverture",IF(OR(A1763=105,A1763=106),"Bonus"))),"")</f>
        <v>Tour 3</v>
      </c>
      <c r="I1763" s="21" t="str">
        <f>IF(LEFT(H1763,4)="Tour",VLOOKUP(A1763,Database!$A:$C,3,FALSE),"")</f>
        <v>G</v>
      </c>
      <c r="J1763" s="21" t="str">
        <f>VLOOKUP($A1763,Location!$A:$J,7,FALSE)</f>
        <v>Nouvelle-Zélande</v>
      </c>
      <c r="K1763" s="21" t="str">
        <f>IFERROR(VLOOKUP(J1763,Setup_Team!$B:$C,2,FALSE), "TDB")</f>
        <v>NZL</v>
      </c>
      <c r="L1763" s="21" t="str">
        <f>VLOOKUP($A1763,Location!$A:$J,8,FALSE)</f>
        <v>Belgique</v>
      </c>
      <c r="M1763" s="21" t="str">
        <f>IFERROR(VLOOKUP(L1763,Setup_Team!$B:$C,2,FALSE), "TDB")</f>
        <v>BEL</v>
      </c>
      <c r="N1763" s="21" t="str">
        <f>VLOOKUP($A1763,Location!$A:$J,9,FALSE)</f>
        <v>Seattle</v>
      </c>
      <c r="O1763" s="21" t="str">
        <f>VLOOKUP($A1763,Location!$A:$J,10,FALSE)</f>
        <v>Lumen Field</v>
      </c>
      <c r="P1763" s="27"/>
      <c r="Q1763" s="27"/>
      <c r="R1763" s="27" t="str">
        <f t="shared" si="163"/>
        <v>0-0</v>
      </c>
      <c r="S1763" s="21">
        <v>0</v>
      </c>
      <c r="T1763" s="20">
        <f>VLOOKUP($A1763,Database!$A:$Y,10,FALSE)</f>
        <v>172</v>
      </c>
      <c r="U1763" s="20">
        <f>VLOOKUP($A1763,Database!$A:$Y,11,FALSE)</f>
        <v>129</v>
      </c>
      <c r="V1763" s="20">
        <f>VLOOKUP($A1763,Database!$A:$Y,12,FALSE)</f>
        <v>32</v>
      </c>
      <c r="W1763" s="20" t="str">
        <f>VLOOKUP(A1763,Database!A:M,13,FALSE)</f>
        <v>Terminé</v>
      </c>
      <c r="X1763" s="20">
        <f>VLOOKUP($A1763,Database!$A:$Y,20,FALSE)</f>
        <v>1</v>
      </c>
      <c r="Y1763" s="20">
        <f>VLOOKUP($A1763,Database!$A:$Y,21,FALSE)</f>
        <v>5</v>
      </c>
      <c r="Z1763" s="20">
        <f t="shared" si="162"/>
        <v>1</v>
      </c>
      <c r="AA1763" s="20" t="str">
        <f t="shared" si="164"/>
        <v/>
      </c>
      <c r="AB1763" s="20">
        <f t="shared" ca="1" si="165"/>
        <v>0</v>
      </c>
      <c r="AC1763" s="20">
        <f t="shared" ca="1" si="166"/>
        <v>0</v>
      </c>
      <c r="AD1763" s="20" t="str">
        <f ca="1">IF(AC1763=0,"",IF(OR(ISBLANK(P1763),ISBLANK(Q1763)),"",IF(ISBLANK(VLOOKUP(A1763,Database!A:AA,22,FALSE)),"",VLOOKUP(A1763,Database!A:AA,22,FALSE))))</f>
        <v/>
      </c>
      <c r="AE1763" s="20" t="str">
        <f>IFERROR(
   IF(
     OR(ISBLANK(P1763),ISBLANK(Q1763)),
     "",
     IF(
       AND(AB1763&lt;&gt;"",OR(W1763="Terminé",W1763="En cours")),
       VLOOKUP(AD1763,Setup_ScoreExactBonus!A:D,4,FALSE),
       0
     )),
  0)</f>
        <v/>
      </c>
      <c r="AF1763" s="21">
        <f t="shared" si="167"/>
        <v>0</v>
      </c>
      <c r="AG1763" s="21">
        <f ca="1">SUMIFS(AF$2:AF1763,D$2:D1763,D1763)</f>
        <v>1434</v>
      </c>
    </row>
    <row r="1764" spans="1:33" hidden="1" x14ac:dyDescent="0.35">
      <c r="A1764" s="21">
        <f>IF(ISBLANK(B1764),"",COUNTIF(B$2:B1764,B1764))-1</f>
        <v>65</v>
      </c>
      <c r="B1764" s="27">
        <v>8</v>
      </c>
      <c r="C1764" s="10">
        <f>VLOOKUP($A1764+IF($A1764=0,1,0),Database!$A:$Y,7,FALSE)</f>
        <v>46200.208333333336</v>
      </c>
      <c r="D1764" s="21" t="str">
        <f>VLOOKUP(Pronostics!$B1764,Setup_MPP!$A:$G,3,FALSE)</f>
        <v>Louuiiis</v>
      </c>
      <c r="E1764" s="21" t="str">
        <f>VLOOKUP(Pronostics!$B1764,Setup_MPP!$A:$G,2,FALSE)</f>
        <v>Louis HARLE</v>
      </c>
      <c r="F1764" s="21" t="str">
        <f>VLOOKUP($B1764,Setup_MPP!$A:$E,4,FALSE)</f>
        <v>#EEF7B1</v>
      </c>
      <c r="G1764" s="21" t="str">
        <f>VLOOKUP($B1764,Setup_MPP!$A:$E,5,FALSE)</f>
        <v>#C1CB7D</v>
      </c>
      <c r="H1764" s="21" t="str">
        <f>IFERROR(IF(AND(A1764&gt;=1,A1764&lt;=104),VLOOKUP($A1764,Location!$A:$J,6,FALSE),IF(A1764=0,"Avant l'ouverture",IF(OR(A1764=105,A1764=106),"Bonus"))),"")</f>
        <v>Tour 3</v>
      </c>
      <c r="I1764" s="21" t="str">
        <f>IF(LEFT(H1764,4)="Tour",VLOOKUP(A1764,Database!$A:$C,3,FALSE),"")</f>
        <v>G</v>
      </c>
      <c r="J1764" s="21" t="str">
        <f>VLOOKUP($A1764,Location!$A:$J,7,FALSE)</f>
        <v>Nouvelle-Zélande</v>
      </c>
      <c r="K1764" s="21" t="str">
        <f>IFERROR(VLOOKUP(J1764,Setup_Team!$B:$C,2,FALSE), "TDB")</f>
        <v>NZL</v>
      </c>
      <c r="L1764" s="21" t="str">
        <f>VLOOKUP($A1764,Location!$A:$J,8,FALSE)</f>
        <v>Belgique</v>
      </c>
      <c r="M1764" s="21" t="str">
        <f>IFERROR(VLOOKUP(L1764,Setup_Team!$B:$C,2,FALSE), "TDB")</f>
        <v>BEL</v>
      </c>
      <c r="N1764" s="21" t="str">
        <f>VLOOKUP($A1764,Location!$A:$J,9,FALSE)</f>
        <v>Seattle</v>
      </c>
      <c r="O1764" s="21" t="str">
        <f>VLOOKUP($A1764,Location!$A:$J,10,FALSE)</f>
        <v>Lumen Field</v>
      </c>
      <c r="P1764" s="27">
        <v>0</v>
      </c>
      <c r="Q1764" s="27">
        <v>1</v>
      </c>
      <c r="R1764" s="27" t="str">
        <f t="shared" si="163"/>
        <v>0-1</v>
      </c>
      <c r="S1764" s="21">
        <v>0</v>
      </c>
      <c r="T1764" s="20">
        <f>VLOOKUP($A1764,Database!$A:$Y,10,FALSE)</f>
        <v>172</v>
      </c>
      <c r="U1764" s="20">
        <f>VLOOKUP($A1764,Database!$A:$Y,11,FALSE)</f>
        <v>129</v>
      </c>
      <c r="V1764" s="20">
        <f>VLOOKUP($A1764,Database!$A:$Y,12,FALSE)</f>
        <v>32</v>
      </c>
      <c r="W1764" s="20" t="str">
        <f>VLOOKUP(A1764,Database!A:M,13,FALSE)</f>
        <v>Terminé</v>
      </c>
      <c r="X1764" s="20">
        <f>VLOOKUP($A1764,Database!$A:$Y,20,FALSE)</f>
        <v>1</v>
      </c>
      <c r="Y1764" s="20">
        <f>VLOOKUP($A1764,Database!$A:$Y,21,FALSE)</f>
        <v>5</v>
      </c>
      <c r="Z1764" s="20">
        <f t="shared" si="162"/>
        <v>0</v>
      </c>
      <c r="AA1764" s="20">
        <f t="shared" si="164"/>
        <v>1</v>
      </c>
      <c r="AB1764" s="20">
        <f t="shared" ca="1" si="165"/>
        <v>32</v>
      </c>
      <c r="AC1764" s="20">
        <f t="shared" ca="1" si="166"/>
        <v>0</v>
      </c>
      <c r="AD1764" s="20" t="str">
        <f ca="1">IF(AC1764=0,"",IF(OR(ISBLANK(P1764),ISBLANK(Q1764)),"",IF(ISBLANK(VLOOKUP(A1764,Database!A:AA,22,FALSE)),"",VLOOKUP(A1764,Database!A:AA,22,FALSE))))</f>
        <v/>
      </c>
      <c r="AE1764" s="20">
        <f ca="1">IFERROR(
   IF(
     OR(ISBLANK(P1764),ISBLANK(Q1764)),
     "",
     IF(
       AND(AB1764&lt;&gt;"",OR(W1764="Terminé",W1764="En cours")),
       VLOOKUP(AD1764,Setup_ScoreExactBonus!A:D,4,FALSE),
       0
     )),
  0)</f>
        <v>0</v>
      </c>
      <c r="AF1764" s="21">
        <f t="shared" ca="1" si="167"/>
        <v>32</v>
      </c>
      <c r="AG1764" s="21">
        <f ca="1">SUMIFS(AF$2:AF1764,D$2:D1764,D1764)</f>
        <v>2343</v>
      </c>
    </row>
    <row r="1765" spans="1:33" x14ac:dyDescent="0.35">
      <c r="A1765" s="21">
        <f>IF(ISBLANK(B1765),"",COUNTIF(B$2:B1765,B1765))-1</f>
        <v>65</v>
      </c>
      <c r="B1765" s="27">
        <v>9</v>
      </c>
      <c r="C1765" s="10">
        <f>VLOOKUP($A1765+IF($A1765=0,1,0),Database!$A:$Y,7,FALSE)</f>
        <v>46200.208333333336</v>
      </c>
      <c r="D1765" s="21" t="str">
        <f>VLOOKUP(Pronostics!$B1765,Setup_MPP!$A:$G,3,FALSE)</f>
        <v>Aurelien_dpq</v>
      </c>
      <c r="E1765" s="21" t="str">
        <f>VLOOKUP(Pronostics!$B1765,Setup_MPP!$A:$G,2,FALSE)</f>
        <v>Aurélien DE POULPIQUET</v>
      </c>
      <c r="F1765" s="21" t="str">
        <f>VLOOKUP($B1765,Setup_MPP!$A:$E,4,FALSE)</f>
        <v>#F4EA9D</v>
      </c>
      <c r="G1765" s="21" t="str">
        <f>VLOOKUP($B1765,Setup_MPP!$A:$E,5,FALSE)</f>
        <v>#D2C458</v>
      </c>
      <c r="H1765" s="21" t="str">
        <f>IFERROR(IF(AND(A1765&gt;=1,A1765&lt;=104),VLOOKUP($A1765,Location!$A:$J,6,FALSE),IF(A1765=0,"Avant l'ouverture",IF(OR(A1765=105,A1765=106),"Bonus"))),"")</f>
        <v>Tour 3</v>
      </c>
      <c r="I1765" s="21" t="str">
        <f>IF(LEFT(H1765,4)="Tour",VLOOKUP(A1765,Database!$A:$C,3,FALSE),"")</f>
        <v>G</v>
      </c>
      <c r="J1765" s="21" t="str">
        <f>VLOOKUP($A1765,Location!$A:$J,7,FALSE)</f>
        <v>Nouvelle-Zélande</v>
      </c>
      <c r="K1765" s="21" t="str">
        <f>IFERROR(VLOOKUP(J1765,Setup_Team!$B:$C,2,FALSE), "TDB")</f>
        <v>NZL</v>
      </c>
      <c r="L1765" s="21" t="str">
        <f>VLOOKUP($A1765,Location!$A:$J,8,FALSE)</f>
        <v>Belgique</v>
      </c>
      <c r="M1765" s="21" t="str">
        <f>IFERROR(VLOOKUP(L1765,Setup_Team!$B:$C,2,FALSE), "TDB")</f>
        <v>BEL</v>
      </c>
      <c r="N1765" s="21" t="str">
        <f>VLOOKUP($A1765,Location!$A:$J,9,FALSE)</f>
        <v>Seattle</v>
      </c>
      <c r="O1765" s="21" t="str">
        <f>VLOOKUP($A1765,Location!$A:$J,10,FALSE)</f>
        <v>Lumen Field</v>
      </c>
      <c r="P1765" s="27"/>
      <c r="Q1765" s="27"/>
      <c r="R1765" s="27" t="str">
        <f t="shared" si="163"/>
        <v>0-0</v>
      </c>
      <c r="S1765" s="21">
        <v>0</v>
      </c>
      <c r="T1765" s="20">
        <f>VLOOKUP($A1765,Database!$A:$Y,10,FALSE)</f>
        <v>172</v>
      </c>
      <c r="U1765" s="20">
        <f>VLOOKUP($A1765,Database!$A:$Y,11,FALSE)</f>
        <v>129</v>
      </c>
      <c r="V1765" s="20">
        <f>VLOOKUP($A1765,Database!$A:$Y,12,FALSE)</f>
        <v>32</v>
      </c>
      <c r="W1765" s="20" t="str">
        <f>VLOOKUP(A1765,Database!A:M,13,FALSE)</f>
        <v>Terminé</v>
      </c>
      <c r="X1765" s="20">
        <f>VLOOKUP($A1765,Database!$A:$Y,20,FALSE)</f>
        <v>1</v>
      </c>
      <c r="Y1765" s="20">
        <f>VLOOKUP($A1765,Database!$A:$Y,21,FALSE)</f>
        <v>5</v>
      </c>
      <c r="Z1765" s="20">
        <f t="shared" si="162"/>
        <v>1</v>
      </c>
      <c r="AA1765" s="20" t="str">
        <f t="shared" si="164"/>
        <v/>
      </c>
      <c r="AB1765" s="20">
        <f t="shared" ca="1" si="165"/>
        <v>0</v>
      </c>
      <c r="AC1765" s="20">
        <f t="shared" ca="1" si="166"/>
        <v>0</v>
      </c>
      <c r="AD1765" s="20" t="str">
        <f ca="1">IF(AC1765=0,"",IF(OR(ISBLANK(P1765),ISBLANK(Q1765)),"",IF(ISBLANK(VLOOKUP(A1765,Database!A:AA,22,FALSE)),"",VLOOKUP(A1765,Database!A:AA,22,FALSE))))</f>
        <v/>
      </c>
      <c r="AE1765" s="20" t="str">
        <f>IFERROR(
   IF(
     OR(ISBLANK(P1765),ISBLANK(Q1765)),
     "",
     IF(
       AND(AB1765&lt;&gt;"",OR(W1765="Terminé",W1765="En cours")),
       VLOOKUP(AD1765,Setup_ScoreExactBonus!A:D,4,FALSE),
       0
     )),
  0)</f>
        <v/>
      </c>
      <c r="AF1765" s="21">
        <f t="shared" si="167"/>
        <v>0</v>
      </c>
      <c r="AG1765" s="21">
        <f ca="1">SUMIFS(AF$2:AF1765,D$2:D1765,D1765)</f>
        <v>2518</v>
      </c>
    </row>
    <row r="1766" spans="1:33" hidden="1" x14ac:dyDescent="0.35">
      <c r="A1766" s="21">
        <f>IF(ISBLANK(B1766),"",COUNTIF(B$2:B1766,B1766))-1</f>
        <v>65</v>
      </c>
      <c r="B1766" s="27">
        <v>10</v>
      </c>
      <c r="C1766" s="10">
        <f>VLOOKUP($A1766+IF($A1766=0,1,0),Database!$A:$Y,7,FALSE)</f>
        <v>46200.208333333336</v>
      </c>
      <c r="D1766" s="21" t="str">
        <f>VLOOKUP(Pronostics!$B1766,Setup_MPP!$A:$G,3,FALSE)</f>
        <v>RandomPaul</v>
      </c>
      <c r="E1766" s="21" t="str">
        <f>VLOOKUP(Pronostics!$B1766,Setup_MPP!$A:$G,2,FALSE)</f>
        <v>Paul MONTESINOS</v>
      </c>
      <c r="F1766" s="21" t="str">
        <f>VLOOKUP($B1766,Setup_MPP!$A:$E,4,FALSE)</f>
        <v>#C4B0FF</v>
      </c>
      <c r="G1766" s="21" t="str">
        <f>VLOOKUP($B1766,Setup_MPP!$A:$E,5,FALSE)</f>
        <v>#7F66C8</v>
      </c>
      <c r="H1766" s="21" t="str">
        <f>IFERROR(IF(AND(A1766&gt;=1,A1766&lt;=104),VLOOKUP($A1766,Location!$A:$J,6,FALSE),IF(A1766=0,"Avant l'ouverture",IF(OR(A1766=105,A1766=106),"Bonus"))),"")</f>
        <v>Tour 3</v>
      </c>
      <c r="I1766" s="21" t="str">
        <f>IF(LEFT(H1766,4)="Tour",VLOOKUP(A1766,Database!$A:$C,3,FALSE),"")</f>
        <v>G</v>
      </c>
      <c r="J1766" s="21" t="str">
        <f>VLOOKUP($A1766,Location!$A:$J,7,FALSE)</f>
        <v>Nouvelle-Zélande</v>
      </c>
      <c r="K1766" s="21" t="str">
        <f>IFERROR(VLOOKUP(J1766,Setup_Team!$B:$C,2,FALSE), "TDB")</f>
        <v>NZL</v>
      </c>
      <c r="L1766" s="21" t="str">
        <f>VLOOKUP($A1766,Location!$A:$J,8,FALSE)</f>
        <v>Belgique</v>
      </c>
      <c r="M1766" s="21" t="str">
        <f>IFERROR(VLOOKUP(L1766,Setup_Team!$B:$C,2,FALSE), "TDB")</f>
        <v>BEL</v>
      </c>
      <c r="N1766" s="21" t="str">
        <f>VLOOKUP($A1766,Location!$A:$J,9,FALSE)</f>
        <v>Seattle</v>
      </c>
      <c r="O1766" s="21" t="str">
        <f>VLOOKUP($A1766,Location!$A:$J,10,FALSE)</f>
        <v>Lumen Field</v>
      </c>
      <c r="P1766" s="27">
        <v>0</v>
      </c>
      <c r="Q1766" s="27">
        <v>1</v>
      </c>
      <c r="R1766" s="27" t="str">
        <f t="shared" si="163"/>
        <v>0-1</v>
      </c>
      <c r="S1766" s="21">
        <v>0</v>
      </c>
      <c r="T1766" s="20">
        <f>VLOOKUP($A1766,Database!$A:$Y,10,FALSE)</f>
        <v>172</v>
      </c>
      <c r="U1766" s="20">
        <f>VLOOKUP($A1766,Database!$A:$Y,11,FALSE)</f>
        <v>129</v>
      </c>
      <c r="V1766" s="20">
        <f>VLOOKUP($A1766,Database!$A:$Y,12,FALSE)</f>
        <v>32</v>
      </c>
      <c r="W1766" s="20" t="str">
        <f>VLOOKUP(A1766,Database!A:M,13,FALSE)</f>
        <v>Terminé</v>
      </c>
      <c r="X1766" s="20">
        <f>VLOOKUP($A1766,Database!$A:$Y,20,FALSE)</f>
        <v>1</v>
      </c>
      <c r="Y1766" s="20">
        <f>VLOOKUP($A1766,Database!$A:$Y,21,FALSE)</f>
        <v>5</v>
      </c>
      <c r="Z1766" s="20">
        <f t="shared" si="162"/>
        <v>0</v>
      </c>
      <c r="AA1766" s="20">
        <f t="shared" si="164"/>
        <v>1</v>
      </c>
      <c r="AB1766" s="20">
        <f t="shared" ca="1" si="165"/>
        <v>32</v>
      </c>
      <c r="AC1766" s="20">
        <f t="shared" ca="1" si="166"/>
        <v>0</v>
      </c>
      <c r="AD1766" s="20" t="str">
        <f ca="1">IF(AC1766=0,"",IF(OR(ISBLANK(P1766),ISBLANK(Q1766)),"",IF(ISBLANK(VLOOKUP(A1766,Database!A:AA,22,FALSE)),"",VLOOKUP(A1766,Database!A:AA,22,FALSE))))</f>
        <v/>
      </c>
      <c r="AE1766" s="20">
        <f ca="1">IFERROR(
   IF(
     OR(ISBLANK(P1766),ISBLANK(Q1766)),
     "",
     IF(
       AND(AB1766&lt;&gt;"",OR(W1766="Terminé",W1766="En cours")),
       VLOOKUP(AD1766,Setup_ScoreExactBonus!A:D,4,FALSE),
       0
     )),
  0)</f>
        <v>0</v>
      </c>
      <c r="AF1766" s="21">
        <f t="shared" ca="1" si="167"/>
        <v>32</v>
      </c>
      <c r="AG1766" s="21">
        <f ca="1">SUMIFS(AF$2:AF1766,D$2:D1766,D1766)</f>
        <v>2139</v>
      </c>
    </row>
    <row r="1767" spans="1:33" hidden="1" x14ac:dyDescent="0.35">
      <c r="A1767" s="21">
        <f>IF(ISBLANK(B1767),"",COUNTIF(B$2:B1767,B1767))-1</f>
        <v>65</v>
      </c>
      <c r="B1767" s="27">
        <v>11</v>
      </c>
      <c r="C1767" s="10">
        <f>VLOOKUP($A1767+IF($A1767=0,1,0),Database!$A:$Y,7,FALSE)</f>
        <v>46200.208333333336</v>
      </c>
      <c r="D1767" s="21" t="str">
        <f>VLOOKUP(Pronostics!$B1767,Setup_MPP!$A:$G,3,FALSE)</f>
        <v>Kinsley91</v>
      </c>
      <c r="E1767" s="21" t="str">
        <f>VLOOKUP(Pronostics!$B1767,Setup_MPP!$A:$G,2,FALSE)</f>
        <v>Kinsley ROQUE</v>
      </c>
      <c r="F1767" s="21" t="str">
        <f>VLOOKUP($B1767,Setup_MPP!$A:$E,4,FALSE)</f>
        <v>#CBEBBA</v>
      </c>
      <c r="G1767" s="21" t="str">
        <f>VLOOKUP($B1767,Setup_MPP!$A:$E,5,FALSE)</f>
        <v>#70BC6E</v>
      </c>
      <c r="H1767" s="21" t="str">
        <f>IFERROR(IF(AND(A1767&gt;=1,A1767&lt;=104),VLOOKUP($A1767,Location!$A:$J,6,FALSE),IF(A1767=0,"Avant l'ouverture",IF(OR(A1767=105,A1767=106),"Bonus"))),"")</f>
        <v>Tour 3</v>
      </c>
      <c r="I1767" s="21" t="str">
        <f>IF(LEFT(H1767,4)="Tour",VLOOKUP(A1767,Database!$A:$C,3,FALSE),"")</f>
        <v>G</v>
      </c>
      <c r="J1767" s="21" t="str">
        <f>VLOOKUP($A1767,Location!$A:$J,7,FALSE)</f>
        <v>Nouvelle-Zélande</v>
      </c>
      <c r="K1767" s="21" t="str">
        <f>IFERROR(VLOOKUP(J1767,Setup_Team!$B:$C,2,FALSE), "TDB")</f>
        <v>NZL</v>
      </c>
      <c r="L1767" s="21" t="str">
        <f>VLOOKUP($A1767,Location!$A:$J,8,FALSE)</f>
        <v>Belgique</v>
      </c>
      <c r="M1767" s="21" t="str">
        <f>IFERROR(VLOOKUP(L1767,Setup_Team!$B:$C,2,FALSE), "TDB")</f>
        <v>BEL</v>
      </c>
      <c r="N1767" s="21" t="str">
        <f>VLOOKUP($A1767,Location!$A:$J,9,FALSE)</f>
        <v>Seattle</v>
      </c>
      <c r="O1767" s="21" t="str">
        <f>VLOOKUP($A1767,Location!$A:$J,10,FALSE)</f>
        <v>Lumen Field</v>
      </c>
      <c r="P1767" s="27">
        <v>0</v>
      </c>
      <c r="Q1767" s="27">
        <v>2</v>
      </c>
      <c r="R1767" s="27" t="str">
        <f t="shared" si="163"/>
        <v>0-2</v>
      </c>
      <c r="S1767" s="21">
        <v>0</v>
      </c>
      <c r="T1767" s="20">
        <f>VLOOKUP($A1767,Database!$A:$Y,10,FALSE)</f>
        <v>172</v>
      </c>
      <c r="U1767" s="20">
        <f>VLOOKUP($A1767,Database!$A:$Y,11,FALSE)</f>
        <v>129</v>
      </c>
      <c r="V1767" s="20">
        <f>VLOOKUP($A1767,Database!$A:$Y,12,FALSE)</f>
        <v>32</v>
      </c>
      <c r="W1767" s="20" t="str">
        <f>VLOOKUP(A1767,Database!A:M,13,FALSE)</f>
        <v>Terminé</v>
      </c>
      <c r="X1767" s="20">
        <f>VLOOKUP($A1767,Database!$A:$Y,20,FALSE)</f>
        <v>1</v>
      </c>
      <c r="Y1767" s="20">
        <f>VLOOKUP($A1767,Database!$A:$Y,21,FALSE)</f>
        <v>5</v>
      </c>
      <c r="Z1767" s="20">
        <f t="shared" si="162"/>
        <v>0</v>
      </c>
      <c r="AA1767" s="20">
        <f t="shared" si="164"/>
        <v>1</v>
      </c>
      <c r="AB1767" s="20">
        <f t="shared" ca="1" si="165"/>
        <v>32</v>
      </c>
      <c r="AC1767" s="20">
        <f t="shared" ca="1" si="166"/>
        <v>0</v>
      </c>
      <c r="AD1767" s="20" t="str">
        <f ca="1">IF(AC1767=0,"",IF(OR(ISBLANK(P1767),ISBLANK(Q1767)),"",IF(ISBLANK(VLOOKUP(A1767,Database!A:AA,22,FALSE)),"",VLOOKUP(A1767,Database!A:AA,22,FALSE))))</f>
        <v/>
      </c>
      <c r="AE1767" s="20">
        <f ca="1">IFERROR(
   IF(
     OR(ISBLANK(P1767),ISBLANK(Q1767)),
     "",
     IF(
       AND(AB1767&lt;&gt;"",OR(W1767="Terminé",W1767="En cours")),
       VLOOKUP(AD1767,Setup_ScoreExactBonus!A:D,4,FALSE),
       0
     )),
  0)</f>
        <v>0</v>
      </c>
      <c r="AF1767" s="21">
        <f t="shared" ca="1" si="167"/>
        <v>32</v>
      </c>
      <c r="AG1767" s="21">
        <f ca="1">SUMIFS(AF$2:AF1767,D$2:D1767,D1767)</f>
        <v>2752</v>
      </c>
    </row>
    <row r="1768" spans="1:33" hidden="1" x14ac:dyDescent="0.35">
      <c r="A1768" s="21">
        <f>IF(ISBLANK(B1768),"",COUNTIF(B$2:B1768,B1768))-1</f>
        <v>65</v>
      </c>
      <c r="B1768" s="27">
        <v>12</v>
      </c>
      <c r="C1768" s="10">
        <f>VLOOKUP($A1768+IF($A1768=0,1,0),Database!$A:$Y,7,FALSE)</f>
        <v>46200.208333333336</v>
      </c>
      <c r="D1768" s="21" t="str">
        <f>VLOOKUP(Pronostics!$B1768,Setup_MPP!$A:$G,3,FALSE)</f>
        <v>Jaouad1</v>
      </c>
      <c r="E1768" s="21" t="str">
        <f>VLOOKUP(Pronostics!$B1768,Setup_MPP!$A:$G,2,FALSE)</f>
        <v>Jaouad SETTI</v>
      </c>
      <c r="F1768" s="21" t="str">
        <f>VLOOKUP($B1768,Setup_MPP!$A:$E,4,FALSE)</f>
        <v>#C2D4FF</v>
      </c>
      <c r="G1768" s="21" t="str">
        <f>VLOOKUP($B1768,Setup_MPP!$A:$E,5,FALSE)</f>
        <v>#6586D5</v>
      </c>
      <c r="H1768" s="21" t="str">
        <f>IFERROR(IF(AND(A1768&gt;=1,A1768&lt;=104),VLOOKUP($A1768,Location!$A:$J,6,FALSE),IF(A1768=0,"Avant l'ouverture",IF(OR(A1768=105,A1768=106),"Bonus"))),"")</f>
        <v>Tour 3</v>
      </c>
      <c r="I1768" s="21" t="str">
        <f>IF(LEFT(H1768,4)="Tour",VLOOKUP(A1768,Database!$A:$C,3,FALSE),"")</f>
        <v>G</v>
      </c>
      <c r="J1768" s="21" t="str">
        <f>VLOOKUP($A1768,Location!$A:$J,7,FALSE)</f>
        <v>Nouvelle-Zélande</v>
      </c>
      <c r="K1768" s="21" t="str">
        <f>IFERROR(VLOOKUP(J1768,Setup_Team!$B:$C,2,FALSE), "TDB")</f>
        <v>NZL</v>
      </c>
      <c r="L1768" s="21" t="str">
        <f>VLOOKUP($A1768,Location!$A:$J,8,FALSE)</f>
        <v>Belgique</v>
      </c>
      <c r="M1768" s="21" t="str">
        <f>IFERROR(VLOOKUP(L1768,Setup_Team!$B:$C,2,FALSE), "TDB")</f>
        <v>BEL</v>
      </c>
      <c r="N1768" s="21" t="str">
        <f>VLOOKUP($A1768,Location!$A:$J,9,FALSE)</f>
        <v>Seattle</v>
      </c>
      <c r="O1768" s="21" t="str">
        <f>VLOOKUP($A1768,Location!$A:$J,10,FALSE)</f>
        <v>Lumen Field</v>
      </c>
      <c r="P1768" s="27">
        <v>1</v>
      </c>
      <c r="Q1768" s="27">
        <v>3</v>
      </c>
      <c r="R1768" s="27" t="str">
        <f t="shared" si="163"/>
        <v>1-3</v>
      </c>
      <c r="S1768" s="21">
        <v>0</v>
      </c>
      <c r="T1768" s="20">
        <f>VLOOKUP($A1768,Database!$A:$Y,10,FALSE)</f>
        <v>172</v>
      </c>
      <c r="U1768" s="20">
        <f>VLOOKUP($A1768,Database!$A:$Y,11,FALSE)</f>
        <v>129</v>
      </c>
      <c r="V1768" s="20">
        <f>VLOOKUP($A1768,Database!$A:$Y,12,FALSE)</f>
        <v>32</v>
      </c>
      <c r="W1768" s="20" t="str">
        <f>VLOOKUP(A1768,Database!A:M,13,FALSE)</f>
        <v>Terminé</v>
      </c>
      <c r="X1768" s="20">
        <f>VLOOKUP($A1768,Database!$A:$Y,20,FALSE)</f>
        <v>1</v>
      </c>
      <c r="Y1768" s="20">
        <f>VLOOKUP($A1768,Database!$A:$Y,21,FALSE)</f>
        <v>5</v>
      </c>
      <c r="Z1768" s="20">
        <f t="shared" si="162"/>
        <v>0</v>
      </c>
      <c r="AA1768" s="20">
        <f t="shared" si="164"/>
        <v>1</v>
      </c>
      <c r="AB1768" s="20">
        <f t="shared" ca="1" si="165"/>
        <v>32</v>
      </c>
      <c r="AC1768" s="20">
        <f t="shared" ca="1" si="166"/>
        <v>0</v>
      </c>
      <c r="AD1768" s="20" t="str">
        <f ca="1">IF(AC1768=0,"",IF(OR(ISBLANK(P1768),ISBLANK(Q1768)),"",IF(ISBLANK(VLOOKUP(A1768,Database!A:AA,22,FALSE)),"",VLOOKUP(A1768,Database!A:AA,22,FALSE))))</f>
        <v/>
      </c>
      <c r="AE1768" s="20">
        <f ca="1">IFERROR(
   IF(
     OR(ISBLANK(P1768),ISBLANK(Q1768)),
     "",
     IF(
       AND(AB1768&lt;&gt;"",OR(W1768="Terminé",W1768="En cours")),
       VLOOKUP(AD1768,Setup_ScoreExactBonus!A:D,4,FALSE),
       0
     )),
  0)</f>
        <v>0</v>
      </c>
      <c r="AF1768" s="21">
        <f t="shared" ca="1" si="167"/>
        <v>32</v>
      </c>
      <c r="AG1768" s="21">
        <f ca="1">SUMIFS(AF$2:AF1768,D$2:D1768,D1768)</f>
        <v>2487</v>
      </c>
    </row>
    <row r="1769" spans="1:33" hidden="1" x14ac:dyDescent="0.35">
      <c r="A1769" s="21">
        <f>IF(ISBLANK(B1769),"",COUNTIF(B$2:B1769,B1769))-1</f>
        <v>65</v>
      </c>
      <c r="B1769" s="27">
        <v>13</v>
      </c>
      <c r="C1769" s="10">
        <f>VLOOKUP($A1769+IF($A1769=0,1,0),Database!$A:$Y,7,FALSE)</f>
        <v>46200.208333333336</v>
      </c>
      <c r="D1769" s="21" t="str">
        <f>VLOOKUP(Pronostics!$B1769,Setup_MPP!$A:$G,3,FALSE)</f>
        <v>Julien_I</v>
      </c>
      <c r="E1769" s="21" t="str">
        <f>VLOOKUP(Pronostics!$B1769,Setup_MPP!$A:$G,2,FALSE)</f>
        <v>Julien INGE</v>
      </c>
      <c r="F1769" s="21" t="str">
        <f>VLOOKUP($B1769,Setup_MPP!$A:$E,4,FALSE)</f>
        <v>#C1E0EF</v>
      </c>
      <c r="G1769" s="21" t="str">
        <f>VLOOKUP($B1769,Setup_MPP!$A:$E,5,FALSE)</f>
        <v>#4F91B2</v>
      </c>
      <c r="H1769" s="21" t="str">
        <f>IFERROR(IF(AND(A1769&gt;=1,A1769&lt;=104),VLOOKUP($A1769,Location!$A:$J,6,FALSE),IF(A1769=0,"Avant l'ouverture",IF(OR(A1769=105,A1769=106),"Bonus"))),"")</f>
        <v>Tour 3</v>
      </c>
      <c r="I1769" s="21" t="str">
        <f>IF(LEFT(H1769,4)="Tour",VLOOKUP(A1769,Database!$A:$C,3,FALSE),"")</f>
        <v>G</v>
      </c>
      <c r="J1769" s="21" t="str">
        <f>VLOOKUP($A1769,Location!$A:$J,7,FALSE)</f>
        <v>Nouvelle-Zélande</v>
      </c>
      <c r="K1769" s="21" t="str">
        <f>IFERROR(VLOOKUP(J1769,Setup_Team!$B:$C,2,FALSE), "TDB")</f>
        <v>NZL</v>
      </c>
      <c r="L1769" s="21" t="str">
        <f>VLOOKUP($A1769,Location!$A:$J,8,FALSE)</f>
        <v>Belgique</v>
      </c>
      <c r="M1769" s="21" t="str">
        <f>IFERROR(VLOOKUP(L1769,Setup_Team!$B:$C,2,FALSE), "TDB")</f>
        <v>BEL</v>
      </c>
      <c r="N1769" s="21" t="str">
        <f>VLOOKUP($A1769,Location!$A:$J,9,FALSE)</f>
        <v>Seattle</v>
      </c>
      <c r="O1769" s="21" t="str">
        <f>VLOOKUP($A1769,Location!$A:$J,10,FALSE)</f>
        <v>Lumen Field</v>
      </c>
      <c r="P1769" s="27">
        <v>1</v>
      </c>
      <c r="Q1769" s="27">
        <v>2</v>
      </c>
      <c r="R1769" s="27" t="str">
        <f t="shared" si="163"/>
        <v>1-2</v>
      </c>
      <c r="S1769" s="21">
        <v>0</v>
      </c>
      <c r="T1769" s="20">
        <f>VLOOKUP($A1769,Database!$A:$Y,10,FALSE)</f>
        <v>172</v>
      </c>
      <c r="U1769" s="20">
        <f>VLOOKUP($A1769,Database!$A:$Y,11,FALSE)</f>
        <v>129</v>
      </c>
      <c r="V1769" s="20">
        <f>VLOOKUP($A1769,Database!$A:$Y,12,FALSE)</f>
        <v>32</v>
      </c>
      <c r="W1769" s="20" t="str">
        <f>VLOOKUP(A1769,Database!A:M,13,FALSE)</f>
        <v>Terminé</v>
      </c>
      <c r="X1769" s="20">
        <f>VLOOKUP($A1769,Database!$A:$Y,20,FALSE)</f>
        <v>1</v>
      </c>
      <c r="Y1769" s="20">
        <f>VLOOKUP($A1769,Database!$A:$Y,21,FALSE)</f>
        <v>5</v>
      </c>
      <c r="Z1769" s="20">
        <f t="shared" si="162"/>
        <v>0</v>
      </c>
      <c r="AA1769" s="20">
        <f t="shared" si="164"/>
        <v>1</v>
      </c>
      <c r="AB1769" s="20">
        <f t="shared" ca="1" si="165"/>
        <v>32</v>
      </c>
      <c r="AC1769" s="20">
        <f t="shared" ca="1" si="166"/>
        <v>0</v>
      </c>
      <c r="AD1769" s="20" t="str">
        <f ca="1">IF(AC1769=0,"",IF(OR(ISBLANK(P1769),ISBLANK(Q1769)),"",IF(ISBLANK(VLOOKUP(A1769,Database!A:AA,22,FALSE)),"",VLOOKUP(A1769,Database!A:AA,22,FALSE))))</f>
        <v/>
      </c>
      <c r="AE1769" s="20">
        <f ca="1">IFERROR(
   IF(
     OR(ISBLANK(P1769),ISBLANK(Q1769)),
     "",
     IF(
       AND(AB1769&lt;&gt;"",OR(W1769="Terminé",W1769="En cours")),
       VLOOKUP(AD1769,Setup_ScoreExactBonus!A:D,4,FALSE),
       0
     )),
  0)</f>
        <v>0</v>
      </c>
      <c r="AF1769" s="21">
        <f t="shared" ca="1" si="167"/>
        <v>32</v>
      </c>
      <c r="AG1769" s="21">
        <f ca="1">SUMIFS(AF$2:AF1769,D$2:D1769,D1769)</f>
        <v>2587</v>
      </c>
    </row>
    <row r="1770" spans="1:33" hidden="1" x14ac:dyDescent="0.35">
      <c r="A1770" s="21">
        <f>IF(ISBLANK(B1770),"",COUNTIF(B$2:B1770,B1770))-1</f>
        <v>65</v>
      </c>
      <c r="B1770" s="27">
        <v>14</v>
      </c>
      <c r="C1770" s="10">
        <f>VLOOKUP($A1770+IF($A1770=0,1,0),Database!$A:$Y,7,FALSE)</f>
        <v>46200.208333333336</v>
      </c>
      <c r="D1770" s="21" t="str">
        <f>VLOOKUP(Pronostics!$B1770,Setup_MPP!$A:$G,3,FALSE)</f>
        <v>MarieEYT</v>
      </c>
      <c r="E1770" s="21" t="str">
        <f>VLOOKUP(Pronostics!$B1770,Setup_MPP!$A:$G,2,FALSE)</f>
        <v>Marie EXBRAYAT</v>
      </c>
      <c r="F1770" s="21" t="str">
        <f>VLOOKUP($B1770,Setup_MPP!$A:$E,4,FALSE)</f>
        <v>#FFAFD2</v>
      </c>
      <c r="G1770" s="21" t="str">
        <f>VLOOKUP($B1770,Setup_MPP!$A:$E,5,FALSE)</f>
        <v>#F2589B</v>
      </c>
      <c r="H1770" s="21" t="str">
        <f>IFERROR(IF(AND(A1770&gt;=1,A1770&lt;=104),VLOOKUP($A1770,Location!$A:$J,6,FALSE),IF(A1770=0,"Avant l'ouverture",IF(OR(A1770=105,A1770=106),"Bonus"))),"")</f>
        <v>Tour 3</v>
      </c>
      <c r="I1770" s="21" t="str">
        <f>IF(LEFT(H1770,4)="Tour",VLOOKUP(A1770,Database!$A:$C,3,FALSE),"")</f>
        <v>G</v>
      </c>
      <c r="J1770" s="21" t="str">
        <f>VLOOKUP($A1770,Location!$A:$J,7,FALSE)</f>
        <v>Nouvelle-Zélande</v>
      </c>
      <c r="K1770" s="21" t="str">
        <f>IFERROR(VLOOKUP(J1770,Setup_Team!$B:$C,2,FALSE), "TDB")</f>
        <v>NZL</v>
      </c>
      <c r="L1770" s="21" t="str">
        <f>VLOOKUP($A1770,Location!$A:$J,8,FALSE)</f>
        <v>Belgique</v>
      </c>
      <c r="M1770" s="21" t="str">
        <f>IFERROR(VLOOKUP(L1770,Setup_Team!$B:$C,2,FALSE), "TDB")</f>
        <v>BEL</v>
      </c>
      <c r="N1770" s="21" t="str">
        <f>VLOOKUP($A1770,Location!$A:$J,9,FALSE)</f>
        <v>Seattle</v>
      </c>
      <c r="O1770" s="21" t="str">
        <f>VLOOKUP($A1770,Location!$A:$J,10,FALSE)</f>
        <v>Lumen Field</v>
      </c>
      <c r="P1770" s="27">
        <v>0</v>
      </c>
      <c r="Q1770" s="27">
        <v>3</v>
      </c>
      <c r="R1770" s="27" t="str">
        <f t="shared" si="163"/>
        <v>0-3</v>
      </c>
      <c r="S1770" s="21">
        <v>0</v>
      </c>
      <c r="T1770" s="20">
        <f>VLOOKUP($A1770,Database!$A:$Y,10,FALSE)</f>
        <v>172</v>
      </c>
      <c r="U1770" s="20">
        <f>VLOOKUP($A1770,Database!$A:$Y,11,FALSE)</f>
        <v>129</v>
      </c>
      <c r="V1770" s="20">
        <f>VLOOKUP($A1770,Database!$A:$Y,12,FALSE)</f>
        <v>32</v>
      </c>
      <c r="W1770" s="20" t="str">
        <f>VLOOKUP(A1770,Database!A:M,13,FALSE)</f>
        <v>Terminé</v>
      </c>
      <c r="X1770" s="20">
        <f>VLOOKUP($A1770,Database!$A:$Y,20,FALSE)</f>
        <v>1</v>
      </c>
      <c r="Y1770" s="20">
        <f>VLOOKUP($A1770,Database!$A:$Y,21,FALSE)</f>
        <v>5</v>
      </c>
      <c r="Z1770" s="20">
        <f t="shared" si="162"/>
        <v>0</v>
      </c>
      <c r="AA1770" s="20">
        <f t="shared" si="164"/>
        <v>1</v>
      </c>
      <c r="AB1770" s="20">
        <f t="shared" ca="1" si="165"/>
        <v>32</v>
      </c>
      <c r="AC1770" s="20">
        <f t="shared" ca="1" si="166"/>
        <v>0</v>
      </c>
      <c r="AD1770" s="20" t="str">
        <f ca="1">IF(AC1770=0,"",IF(OR(ISBLANK(P1770),ISBLANK(Q1770)),"",IF(ISBLANK(VLOOKUP(A1770,Database!A:AA,22,FALSE)),"",VLOOKUP(A1770,Database!A:AA,22,FALSE))))</f>
        <v/>
      </c>
      <c r="AE1770" s="20">
        <f ca="1">IFERROR(
   IF(
     OR(ISBLANK(P1770),ISBLANK(Q1770)),
     "",
     IF(
       AND(AB1770&lt;&gt;"",OR(W1770="Terminé",W1770="En cours")),
       VLOOKUP(AD1770,Setup_ScoreExactBonus!A:D,4,FALSE),
       0
     )),
  0)</f>
        <v>0</v>
      </c>
      <c r="AF1770" s="21">
        <f t="shared" ca="1" si="167"/>
        <v>32</v>
      </c>
      <c r="AG1770" s="21">
        <f ca="1">SUMIFS(AF$2:AF1770,D$2:D1770,D1770)</f>
        <v>2472</v>
      </c>
    </row>
    <row r="1771" spans="1:33" hidden="1" x14ac:dyDescent="0.35">
      <c r="A1771" s="21">
        <f>IF(ISBLANK(B1771),"",COUNTIF(B$2:B1771,B1771))-1</f>
        <v>65</v>
      </c>
      <c r="B1771" s="27">
        <v>15</v>
      </c>
      <c r="C1771" s="10">
        <f>VLOOKUP($A1771+IF($A1771=0,1,0),Database!$A:$Y,7,FALSE)</f>
        <v>46200.208333333336</v>
      </c>
      <c r="D1771" s="21" t="str">
        <f>VLOOKUP(Pronostics!$B1771,Setup_MPP!$A:$G,3,FALSE)</f>
        <v>Amino28</v>
      </c>
      <c r="E1771" s="21" t="str">
        <f>VLOOKUP(Pronostics!$B1771,Setup_MPP!$A:$G,2,FALSE)</f>
        <v>Amine ZARROUKI</v>
      </c>
      <c r="F1771" s="21" t="str">
        <f>VLOOKUP($B1771,Setup_MPP!$A:$E,4,FALSE)</f>
        <v>#FF9898</v>
      </c>
      <c r="G1771" s="21" t="str">
        <f>VLOOKUP($B1771,Setup_MPP!$A:$E,5,FALSE)</f>
        <v>#FF5D5D</v>
      </c>
      <c r="H1771" s="21" t="str">
        <f>IFERROR(IF(AND(A1771&gt;=1,A1771&lt;=104),VLOOKUP($A1771,Location!$A:$J,6,FALSE),IF(A1771=0,"Avant l'ouverture",IF(OR(A1771=105,A1771=106),"Bonus"))),"")</f>
        <v>Tour 3</v>
      </c>
      <c r="I1771" s="21" t="str">
        <f>IF(LEFT(H1771,4)="Tour",VLOOKUP(A1771,Database!$A:$C,3,FALSE),"")</f>
        <v>G</v>
      </c>
      <c r="J1771" s="21" t="str">
        <f>VLOOKUP($A1771,Location!$A:$J,7,FALSE)</f>
        <v>Nouvelle-Zélande</v>
      </c>
      <c r="K1771" s="21" t="str">
        <f>IFERROR(VLOOKUP(J1771,Setup_Team!$B:$C,2,FALSE), "TDB")</f>
        <v>NZL</v>
      </c>
      <c r="L1771" s="21" t="str">
        <f>VLOOKUP($A1771,Location!$A:$J,8,FALSE)</f>
        <v>Belgique</v>
      </c>
      <c r="M1771" s="21" t="str">
        <f>IFERROR(VLOOKUP(L1771,Setup_Team!$B:$C,2,FALSE), "TDB")</f>
        <v>BEL</v>
      </c>
      <c r="N1771" s="21" t="str">
        <f>VLOOKUP($A1771,Location!$A:$J,9,FALSE)</f>
        <v>Seattle</v>
      </c>
      <c r="O1771" s="21" t="str">
        <f>VLOOKUP($A1771,Location!$A:$J,10,FALSE)</f>
        <v>Lumen Field</v>
      </c>
      <c r="P1771" s="27">
        <v>0</v>
      </c>
      <c r="Q1771" s="27">
        <v>2</v>
      </c>
      <c r="R1771" s="27" t="str">
        <f t="shared" si="163"/>
        <v>0-2</v>
      </c>
      <c r="S1771" s="21">
        <v>0</v>
      </c>
      <c r="T1771" s="20">
        <f>VLOOKUP($A1771,Database!$A:$Y,10,FALSE)</f>
        <v>172</v>
      </c>
      <c r="U1771" s="20">
        <f>VLOOKUP($A1771,Database!$A:$Y,11,FALSE)</f>
        <v>129</v>
      </c>
      <c r="V1771" s="20">
        <f>VLOOKUP($A1771,Database!$A:$Y,12,FALSE)</f>
        <v>32</v>
      </c>
      <c r="W1771" s="20" t="str">
        <f>VLOOKUP(A1771,Database!A:M,13,FALSE)</f>
        <v>Terminé</v>
      </c>
      <c r="X1771" s="20">
        <f>VLOOKUP($A1771,Database!$A:$Y,20,FALSE)</f>
        <v>1</v>
      </c>
      <c r="Y1771" s="20">
        <f>VLOOKUP($A1771,Database!$A:$Y,21,FALSE)</f>
        <v>5</v>
      </c>
      <c r="Z1771" s="20">
        <f t="shared" si="162"/>
        <v>0</v>
      </c>
      <c r="AA1771" s="20">
        <f t="shared" si="164"/>
        <v>1</v>
      </c>
      <c r="AB1771" s="20">
        <f t="shared" ca="1" si="165"/>
        <v>32</v>
      </c>
      <c r="AC1771" s="20">
        <f t="shared" ca="1" si="166"/>
        <v>0</v>
      </c>
      <c r="AD1771" s="20" t="str">
        <f ca="1">IF(AC1771=0,"",IF(OR(ISBLANK(P1771),ISBLANK(Q1771)),"",IF(ISBLANK(VLOOKUP(A1771,Database!A:AA,22,FALSE)),"",VLOOKUP(A1771,Database!A:AA,22,FALSE))))</f>
        <v/>
      </c>
      <c r="AE1771" s="20">
        <f ca="1">IFERROR(
   IF(
     OR(ISBLANK(P1771),ISBLANK(Q1771)),
     "",
     IF(
       AND(AB1771&lt;&gt;"",OR(W1771="Terminé",W1771="En cours")),
       VLOOKUP(AD1771,Setup_ScoreExactBonus!A:D,4,FALSE),
       0
     )),
  0)</f>
        <v>0</v>
      </c>
      <c r="AF1771" s="21">
        <f t="shared" ca="1" si="167"/>
        <v>32</v>
      </c>
      <c r="AG1771" s="21">
        <f ca="1">SUMIFS(AF$2:AF1771,D$2:D1771,D1771)</f>
        <v>2459</v>
      </c>
    </row>
    <row r="1772" spans="1:33" hidden="1" x14ac:dyDescent="0.35">
      <c r="A1772" s="21">
        <f>IF(ISBLANK(B1772),"",COUNTIF(B$2:B1772,B1772))-1</f>
        <v>65</v>
      </c>
      <c r="B1772" s="27">
        <v>16</v>
      </c>
      <c r="C1772" s="10">
        <f>VLOOKUP($A1772+IF($A1772=0,1,0),Database!$A:$Y,7,FALSE)</f>
        <v>46200.208333333336</v>
      </c>
      <c r="D1772" s="21" t="str">
        <f>VLOOKUP(Pronostics!$B1772,Setup_MPP!$A:$G,3,FALSE)</f>
        <v>RomaLaura</v>
      </c>
      <c r="E1772" s="21" t="str">
        <f>VLOOKUP(Pronostics!$B1772,Setup_MPP!$A:$G,2,FALSE)</f>
        <v>Laura GIULIANO</v>
      </c>
      <c r="F1772" s="21" t="str">
        <f>VLOOKUP($B1772,Setup_MPP!$A:$E,4,FALSE)</f>
        <v>#86A4FE</v>
      </c>
      <c r="G1772" s="21" t="str">
        <f>VLOOKUP($B1772,Setup_MPP!$A:$E,5,FALSE)</f>
        <v>#3769FF</v>
      </c>
      <c r="H1772" s="21" t="str">
        <f>IFERROR(IF(AND(A1772&gt;=1,A1772&lt;=104),VLOOKUP($A1772,Location!$A:$J,6,FALSE),IF(A1772=0,"Avant l'ouverture",IF(OR(A1772=105,A1772=106),"Bonus"))),"")</f>
        <v>Tour 3</v>
      </c>
      <c r="I1772" s="21" t="str">
        <f>IF(LEFT(H1772,4)="Tour",VLOOKUP(A1772,Database!$A:$C,3,FALSE),"")</f>
        <v>G</v>
      </c>
      <c r="J1772" s="21" t="str">
        <f>VLOOKUP($A1772,Location!$A:$J,7,FALSE)</f>
        <v>Nouvelle-Zélande</v>
      </c>
      <c r="K1772" s="21" t="str">
        <f>IFERROR(VLOOKUP(J1772,Setup_Team!$B:$C,2,FALSE), "TDB")</f>
        <v>NZL</v>
      </c>
      <c r="L1772" s="21" t="str">
        <f>VLOOKUP($A1772,Location!$A:$J,8,FALSE)</f>
        <v>Belgique</v>
      </c>
      <c r="M1772" s="21" t="str">
        <f>IFERROR(VLOOKUP(L1772,Setup_Team!$B:$C,2,FALSE), "TDB")</f>
        <v>BEL</v>
      </c>
      <c r="N1772" s="21" t="str">
        <f>VLOOKUP($A1772,Location!$A:$J,9,FALSE)</f>
        <v>Seattle</v>
      </c>
      <c r="O1772" s="21" t="str">
        <f>VLOOKUP($A1772,Location!$A:$J,10,FALSE)</f>
        <v>Lumen Field</v>
      </c>
      <c r="P1772" s="27">
        <v>1</v>
      </c>
      <c r="Q1772" s="27">
        <v>2</v>
      </c>
      <c r="R1772" s="27" t="str">
        <f t="shared" si="163"/>
        <v>1-2</v>
      </c>
      <c r="S1772" s="21">
        <v>0</v>
      </c>
      <c r="T1772" s="20">
        <f>VLOOKUP($A1772,Database!$A:$Y,10,FALSE)</f>
        <v>172</v>
      </c>
      <c r="U1772" s="20">
        <f>VLOOKUP($A1772,Database!$A:$Y,11,FALSE)</f>
        <v>129</v>
      </c>
      <c r="V1772" s="20">
        <f>VLOOKUP($A1772,Database!$A:$Y,12,FALSE)</f>
        <v>32</v>
      </c>
      <c r="W1772" s="20" t="str">
        <f>VLOOKUP(A1772,Database!A:M,13,FALSE)</f>
        <v>Terminé</v>
      </c>
      <c r="X1772" s="20">
        <f>VLOOKUP($A1772,Database!$A:$Y,20,FALSE)</f>
        <v>1</v>
      </c>
      <c r="Y1772" s="20">
        <f>VLOOKUP($A1772,Database!$A:$Y,21,FALSE)</f>
        <v>5</v>
      </c>
      <c r="Z1772" s="20">
        <f t="shared" si="162"/>
        <v>0</v>
      </c>
      <c r="AA1772" s="20">
        <f t="shared" si="164"/>
        <v>1</v>
      </c>
      <c r="AB1772" s="20">
        <f t="shared" ca="1" si="165"/>
        <v>32</v>
      </c>
      <c r="AC1772" s="20">
        <f t="shared" ca="1" si="166"/>
        <v>0</v>
      </c>
      <c r="AD1772" s="20" t="str">
        <f ca="1">IF(AC1772=0,"",IF(OR(ISBLANK(P1772),ISBLANK(Q1772)),"",IF(ISBLANK(VLOOKUP(A1772,Database!A:AA,22,FALSE)),"",VLOOKUP(A1772,Database!A:AA,22,FALSE))))</f>
        <v/>
      </c>
      <c r="AE1772" s="20">
        <f ca="1">IFERROR(
   IF(
     OR(ISBLANK(P1772),ISBLANK(Q1772)),
     "",
     IF(
       AND(AB1772&lt;&gt;"",OR(W1772="Terminé",W1772="En cours")),
       VLOOKUP(AD1772,Setup_ScoreExactBonus!A:D,4,FALSE),
       0
     )),
  0)</f>
        <v>0</v>
      </c>
      <c r="AF1772" s="21">
        <f t="shared" ca="1" si="167"/>
        <v>32</v>
      </c>
      <c r="AG1772" s="21">
        <f ca="1">SUMIFS(AF$2:AF1772,D$2:D1772,D1772)</f>
        <v>2285</v>
      </c>
    </row>
    <row r="1773" spans="1:33" hidden="1" x14ac:dyDescent="0.35">
      <c r="A1773" s="21">
        <f>IF(ISBLANK(B1773),"",COUNTIF(B$2:B1773,B1773))-1</f>
        <v>65</v>
      </c>
      <c r="B1773" s="27">
        <v>17</v>
      </c>
      <c r="C1773" s="10">
        <f>VLOOKUP($A1773+IF($A1773=0,1,0),Database!$A:$Y,7,FALSE)</f>
        <v>46200.208333333336</v>
      </c>
      <c r="D1773" s="21" t="str">
        <f>VLOOKUP(Pronostics!$B1773,Setup_MPP!$A:$G,3,FALSE)</f>
        <v>Julien_cri</v>
      </c>
      <c r="E1773" s="21" t="str">
        <f>VLOOKUP(Pronostics!$B1773,Setup_MPP!$A:$G,2,FALSE)</f>
        <v>Julien CRIMOTEL</v>
      </c>
      <c r="F1773" s="21" t="str">
        <f>VLOOKUP($B1773,Setup_MPP!$A:$E,4,FALSE)</f>
        <v>#FFB0B0</v>
      </c>
      <c r="G1773" s="21" t="str">
        <f>VLOOKUP($B1773,Setup_MPP!$A:$E,5,FALSE)</f>
        <v>#F25757</v>
      </c>
      <c r="H1773" s="21" t="str">
        <f>IFERROR(IF(AND(A1773&gt;=1,A1773&lt;=104),VLOOKUP($A1773,Location!$A:$J,6,FALSE),IF(A1773=0,"Avant l'ouverture",IF(OR(A1773=105,A1773=106),"Bonus"))),"")</f>
        <v>Tour 3</v>
      </c>
      <c r="I1773" s="21" t="str">
        <f>IF(LEFT(H1773,4)="Tour",VLOOKUP(A1773,Database!$A:$C,3,FALSE),"")</f>
        <v>G</v>
      </c>
      <c r="J1773" s="21" t="str">
        <f>VLOOKUP($A1773,Location!$A:$J,7,FALSE)</f>
        <v>Nouvelle-Zélande</v>
      </c>
      <c r="K1773" s="21" t="str">
        <f>IFERROR(VLOOKUP(J1773,Setup_Team!$B:$C,2,FALSE), "TDB")</f>
        <v>NZL</v>
      </c>
      <c r="L1773" s="21" t="str">
        <f>VLOOKUP($A1773,Location!$A:$J,8,FALSE)</f>
        <v>Belgique</v>
      </c>
      <c r="M1773" s="21" t="str">
        <f>IFERROR(VLOOKUP(L1773,Setup_Team!$B:$C,2,FALSE), "TDB")</f>
        <v>BEL</v>
      </c>
      <c r="N1773" s="21" t="str">
        <f>VLOOKUP($A1773,Location!$A:$J,9,FALSE)</f>
        <v>Seattle</v>
      </c>
      <c r="O1773" s="21" t="str">
        <f>VLOOKUP($A1773,Location!$A:$J,10,FALSE)</f>
        <v>Lumen Field</v>
      </c>
      <c r="P1773" s="27">
        <v>0</v>
      </c>
      <c r="Q1773" s="27">
        <v>2</v>
      </c>
      <c r="R1773" s="27" t="str">
        <f t="shared" si="163"/>
        <v>0-2</v>
      </c>
      <c r="S1773" s="21">
        <v>0</v>
      </c>
      <c r="T1773" s="20">
        <f>VLOOKUP($A1773,Database!$A:$Y,10,FALSE)</f>
        <v>172</v>
      </c>
      <c r="U1773" s="20">
        <f>VLOOKUP($A1773,Database!$A:$Y,11,FALSE)</f>
        <v>129</v>
      </c>
      <c r="V1773" s="20">
        <f>VLOOKUP($A1773,Database!$A:$Y,12,FALSE)</f>
        <v>32</v>
      </c>
      <c r="W1773" s="20" t="str">
        <f>VLOOKUP(A1773,Database!A:M,13,FALSE)</f>
        <v>Terminé</v>
      </c>
      <c r="X1773" s="20">
        <f>VLOOKUP($A1773,Database!$A:$Y,20,FALSE)</f>
        <v>1</v>
      </c>
      <c r="Y1773" s="20">
        <f>VLOOKUP($A1773,Database!$A:$Y,21,FALSE)</f>
        <v>5</v>
      </c>
      <c r="Z1773" s="20">
        <f t="shared" si="162"/>
        <v>0</v>
      </c>
      <c r="AA1773" s="20">
        <f t="shared" si="164"/>
        <v>1</v>
      </c>
      <c r="AB1773" s="20">
        <f t="shared" ca="1" si="165"/>
        <v>32</v>
      </c>
      <c r="AC1773" s="20">
        <f t="shared" ca="1" si="166"/>
        <v>0</v>
      </c>
      <c r="AD1773" s="20" t="str">
        <f ca="1">IF(AC1773=0,"",IF(OR(ISBLANK(P1773),ISBLANK(Q1773)),"",IF(ISBLANK(VLOOKUP(A1773,Database!A:AA,22,FALSE)),"",VLOOKUP(A1773,Database!A:AA,22,FALSE))))</f>
        <v/>
      </c>
      <c r="AE1773" s="20">
        <f ca="1">IFERROR(
   IF(
     OR(ISBLANK(P1773),ISBLANK(Q1773)),
     "",
     IF(
       AND(AB1773&lt;&gt;"",OR(W1773="Terminé",W1773="En cours")),
       VLOOKUP(AD1773,Setup_ScoreExactBonus!A:D,4,FALSE),
       0
     )),
  0)</f>
        <v>0</v>
      </c>
      <c r="AF1773" s="21">
        <f t="shared" ca="1" si="167"/>
        <v>32</v>
      </c>
      <c r="AG1773" s="21">
        <f ca="1">SUMIFS(AF$2:AF1773,D$2:D1773,D1773)</f>
        <v>2300</v>
      </c>
    </row>
    <row r="1774" spans="1:33" hidden="1" x14ac:dyDescent="0.35">
      <c r="A1774" s="21">
        <f>IF(ISBLANK(B1774),"",COUNTIF(B$2:B1774,B1774))-1</f>
        <v>65</v>
      </c>
      <c r="B1774" s="27">
        <v>18</v>
      </c>
      <c r="C1774" s="10">
        <f>VLOOKUP($A1774+IF($A1774=0,1,0),Database!$A:$Y,7,FALSE)</f>
        <v>46200.208333333336</v>
      </c>
      <c r="D1774" s="21" t="str">
        <f>VLOOKUP(Pronostics!$B1774,Setup_MPP!$A:$G,3,FALSE)</f>
        <v>Cartone</v>
      </c>
      <c r="E1774" s="21" t="str">
        <f>VLOOKUP(Pronostics!$B1774,Setup_MPP!$A:$G,2,FALSE)</f>
        <v>Quentin CARTON</v>
      </c>
      <c r="F1774" s="21" t="str">
        <f>VLOOKUP($B1774,Setup_MPP!$A:$E,4,FALSE)</f>
        <v>#F0BC42</v>
      </c>
      <c r="G1774" s="21" t="str">
        <f>VLOOKUP($B1774,Setup_MPP!$A:$E,5,FALSE)</f>
        <v>#8E1F2F</v>
      </c>
      <c r="H1774" s="21" t="str">
        <f>IFERROR(IF(AND(A1774&gt;=1,A1774&lt;=104),VLOOKUP($A1774,Location!$A:$J,6,FALSE),IF(A1774=0,"Avant l'ouverture",IF(OR(A1774=105,A1774=106),"Bonus"))),"")</f>
        <v>Tour 3</v>
      </c>
      <c r="I1774" s="21" t="str">
        <f>IF(LEFT(H1774,4)="Tour",VLOOKUP(A1774,Database!$A:$C,3,FALSE),"")</f>
        <v>G</v>
      </c>
      <c r="J1774" s="21" t="str">
        <f>VLOOKUP($A1774,Location!$A:$J,7,FALSE)</f>
        <v>Nouvelle-Zélande</v>
      </c>
      <c r="K1774" s="21" t="str">
        <f>IFERROR(VLOOKUP(J1774,Setup_Team!$B:$C,2,FALSE), "TDB")</f>
        <v>NZL</v>
      </c>
      <c r="L1774" s="21" t="str">
        <f>VLOOKUP($A1774,Location!$A:$J,8,FALSE)</f>
        <v>Belgique</v>
      </c>
      <c r="M1774" s="21" t="str">
        <f>IFERROR(VLOOKUP(L1774,Setup_Team!$B:$C,2,FALSE), "TDB")</f>
        <v>BEL</v>
      </c>
      <c r="N1774" s="21" t="str">
        <f>VLOOKUP($A1774,Location!$A:$J,9,FALSE)</f>
        <v>Seattle</v>
      </c>
      <c r="O1774" s="21" t="str">
        <f>VLOOKUP($A1774,Location!$A:$J,10,FALSE)</f>
        <v>Lumen Field</v>
      </c>
      <c r="P1774" s="27">
        <v>0</v>
      </c>
      <c r="Q1774" s="27">
        <v>1</v>
      </c>
      <c r="R1774" s="27" t="str">
        <f t="shared" si="163"/>
        <v>0-1</v>
      </c>
      <c r="S1774" s="21">
        <v>0</v>
      </c>
      <c r="T1774" s="20">
        <f>VLOOKUP($A1774,Database!$A:$Y,10,FALSE)</f>
        <v>172</v>
      </c>
      <c r="U1774" s="20">
        <f>VLOOKUP($A1774,Database!$A:$Y,11,FALSE)</f>
        <v>129</v>
      </c>
      <c r="V1774" s="20">
        <f>VLOOKUP($A1774,Database!$A:$Y,12,FALSE)</f>
        <v>32</v>
      </c>
      <c r="W1774" s="20" t="str">
        <f>VLOOKUP(A1774,Database!A:M,13,FALSE)</f>
        <v>Terminé</v>
      </c>
      <c r="X1774" s="20">
        <f>VLOOKUP($A1774,Database!$A:$Y,20,FALSE)</f>
        <v>1</v>
      </c>
      <c r="Y1774" s="20">
        <f>VLOOKUP($A1774,Database!$A:$Y,21,FALSE)</f>
        <v>5</v>
      </c>
      <c r="Z1774" s="20">
        <f t="shared" si="162"/>
        <v>0</v>
      </c>
      <c r="AA1774" s="20">
        <f t="shared" si="164"/>
        <v>1</v>
      </c>
      <c r="AB1774" s="20">
        <f t="shared" ca="1" si="165"/>
        <v>32</v>
      </c>
      <c r="AC1774" s="20">
        <f t="shared" ca="1" si="166"/>
        <v>0</v>
      </c>
      <c r="AD1774" s="20" t="str">
        <f ca="1">IF(AC1774=0,"",IF(OR(ISBLANK(P1774),ISBLANK(Q1774)),"",IF(ISBLANK(VLOOKUP(A1774,Database!A:AA,22,FALSE)),"",VLOOKUP(A1774,Database!A:AA,22,FALSE))))</f>
        <v/>
      </c>
      <c r="AE1774" s="20">
        <f ca="1">IFERROR(
   IF(
     OR(ISBLANK(P1774),ISBLANK(Q1774)),
     "",
     IF(
       AND(AB1774&lt;&gt;"",OR(W1774="Terminé",W1774="En cours")),
       VLOOKUP(AD1774,Setup_ScoreExactBonus!A:D,4,FALSE),
       0
     )),
  0)</f>
        <v>0</v>
      </c>
      <c r="AF1774" s="21">
        <f t="shared" ca="1" si="167"/>
        <v>32</v>
      </c>
      <c r="AG1774" s="21">
        <f ca="1">SUMIFS(AF$2:AF1774,D$2:D1774,D1774)</f>
        <v>2348</v>
      </c>
    </row>
    <row r="1775" spans="1:33" hidden="1" x14ac:dyDescent="0.35">
      <c r="A1775" s="21">
        <f>IF(ISBLANK(B1775),"",COUNTIF(B$2:B1775,B1775))-1</f>
        <v>65</v>
      </c>
      <c r="B1775" s="27">
        <v>19</v>
      </c>
      <c r="C1775" s="10">
        <f>VLOOKUP($A1775+IF($A1775=0,1,0),Database!$A:$Y,7,FALSE)</f>
        <v>46200.208333333336</v>
      </c>
      <c r="D1775" s="21" t="str">
        <f>VLOOKUP(Pronostics!$B1775,Setup_MPP!$A:$G,3,FALSE)</f>
        <v>YramVi</v>
      </c>
      <c r="E1775" s="21" t="str">
        <f>VLOOKUP(Pronostics!$B1775,Setup_MPP!$A:$G,2,FALSE)</f>
        <v>Eyram TETSHIE</v>
      </c>
      <c r="F1775" s="21" t="str">
        <f>VLOOKUP($B1775,Setup_MPP!$A:$E,4,FALSE)</f>
        <v>#E8B28F</v>
      </c>
      <c r="G1775" s="21" t="str">
        <f>VLOOKUP($B1775,Setup_MPP!$A:$E,5,FALSE)</f>
        <v>#E65568</v>
      </c>
      <c r="H1775" s="21" t="str">
        <f>IFERROR(IF(AND(A1775&gt;=1,A1775&lt;=104),VLOOKUP($A1775,Location!$A:$J,6,FALSE),IF(A1775=0,"Avant l'ouverture",IF(OR(A1775=105,A1775=106),"Bonus"))),"")</f>
        <v>Tour 3</v>
      </c>
      <c r="I1775" s="21" t="str">
        <f>IF(LEFT(H1775,4)="Tour",VLOOKUP(A1775,Database!$A:$C,3,FALSE),"")</f>
        <v>G</v>
      </c>
      <c r="J1775" s="21" t="str">
        <f>VLOOKUP($A1775,Location!$A:$J,7,FALSE)</f>
        <v>Nouvelle-Zélande</v>
      </c>
      <c r="K1775" s="21" t="str">
        <f>IFERROR(VLOOKUP(J1775,Setup_Team!$B:$C,2,FALSE), "TDB")</f>
        <v>NZL</v>
      </c>
      <c r="L1775" s="21" t="str">
        <f>VLOOKUP($A1775,Location!$A:$J,8,FALSE)</f>
        <v>Belgique</v>
      </c>
      <c r="M1775" s="21" t="str">
        <f>IFERROR(VLOOKUP(L1775,Setup_Team!$B:$C,2,FALSE), "TDB")</f>
        <v>BEL</v>
      </c>
      <c r="N1775" s="21" t="str">
        <f>VLOOKUP($A1775,Location!$A:$J,9,FALSE)</f>
        <v>Seattle</v>
      </c>
      <c r="O1775" s="21" t="str">
        <f>VLOOKUP($A1775,Location!$A:$J,10,FALSE)</f>
        <v>Lumen Field</v>
      </c>
      <c r="P1775" s="27">
        <v>1</v>
      </c>
      <c r="Q1775" s="27">
        <v>2</v>
      </c>
      <c r="R1775" s="27" t="str">
        <f t="shared" si="163"/>
        <v>1-2</v>
      </c>
      <c r="S1775" s="21">
        <v>0</v>
      </c>
      <c r="T1775" s="20">
        <f>VLOOKUP($A1775,Database!$A:$Y,10,FALSE)</f>
        <v>172</v>
      </c>
      <c r="U1775" s="20">
        <f>VLOOKUP($A1775,Database!$A:$Y,11,FALSE)</f>
        <v>129</v>
      </c>
      <c r="V1775" s="20">
        <f>VLOOKUP($A1775,Database!$A:$Y,12,FALSE)</f>
        <v>32</v>
      </c>
      <c r="W1775" s="20" t="str">
        <f>VLOOKUP(A1775,Database!A:M,13,FALSE)</f>
        <v>Terminé</v>
      </c>
      <c r="X1775" s="20">
        <f>VLOOKUP($A1775,Database!$A:$Y,20,FALSE)</f>
        <v>1</v>
      </c>
      <c r="Y1775" s="20">
        <f>VLOOKUP($A1775,Database!$A:$Y,21,FALSE)</f>
        <v>5</v>
      </c>
      <c r="Z1775" s="20">
        <f t="shared" si="162"/>
        <v>0</v>
      </c>
      <c r="AA1775" s="20">
        <f t="shared" si="164"/>
        <v>1</v>
      </c>
      <c r="AB1775" s="20">
        <f t="shared" ca="1" si="165"/>
        <v>32</v>
      </c>
      <c r="AC1775" s="20">
        <f t="shared" ca="1" si="166"/>
        <v>0</v>
      </c>
      <c r="AD1775" s="20" t="str">
        <f ca="1">IF(AC1775=0,"",IF(OR(ISBLANK(P1775),ISBLANK(Q1775)),"",IF(ISBLANK(VLOOKUP(A1775,Database!A:AA,22,FALSE)),"",VLOOKUP(A1775,Database!A:AA,22,FALSE))))</f>
        <v/>
      </c>
      <c r="AE1775" s="20">
        <f ca="1">IFERROR(
   IF(
     OR(ISBLANK(P1775),ISBLANK(Q1775)),
     "",
     IF(
       AND(AB1775&lt;&gt;"",OR(W1775="Terminé",W1775="En cours")),
       VLOOKUP(AD1775,Setup_ScoreExactBonus!A:D,4,FALSE),
       0
     )),
  0)</f>
        <v>0</v>
      </c>
      <c r="AF1775" s="21">
        <f t="shared" ca="1" si="167"/>
        <v>32</v>
      </c>
      <c r="AG1775" s="21">
        <f ca="1">SUMIFS(AF$2:AF1775,D$2:D1775,D1775)</f>
        <v>2286</v>
      </c>
    </row>
    <row r="1776" spans="1:33" hidden="1" x14ac:dyDescent="0.35">
      <c r="A1776" s="21">
        <f>IF(ISBLANK(B1776),"",COUNTIF(B$2:B1776,B1776))-1</f>
        <v>65</v>
      </c>
      <c r="B1776" s="27">
        <v>20</v>
      </c>
      <c r="C1776" s="10">
        <f>VLOOKUP($A1776+IF($A1776=0,1,0),Database!$A:$Y,7,FALSE)</f>
        <v>46200.208333333336</v>
      </c>
      <c r="D1776" s="21" t="str">
        <f>VLOOKUP(Pronostics!$B1776,Setup_MPP!$A:$G,3,FALSE)</f>
        <v>Anis_MaFihache</v>
      </c>
      <c r="E1776" s="21" t="str">
        <f>VLOOKUP(Pronostics!$B1776,Setup_MPP!$A:$G,2,FALSE)</f>
        <v>Anis LEBIK</v>
      </c>
      <c r="F1776" s="21" t="str">
        <f>VLOOKUP($B1776,Setup_MPP!$A:$E,4,FALSE)</f>
        <v>#60DC8C</v>
      </c>
      <c r="G1776" s="21" t="str">
        <f>VLOOKUP($B1776,Setup_MPP!$A:$E,5,FALSE)</f>
        <v>#22A34F</v>
      </c>
      <c r="H1776" s="21" t="str">
        <f>IFERROR(IF(AND(A1776&gt;=1,A1776&lt;=104),VLOOKUP($A1776,Location!$A:$J,6,FALSE),IF(A1776=0,"Avant l'ouverture",IF(OR(A1776=105,A1776=106),"Bonus"))),"")</f>
        <v>Tour 3</v>
      </c>
      <c r="I1776" s="21" t="str">
        <f>IF(LEFT(H1776,4)="Tour",VLOOKUP(A1776,Database!$A:$C,3,FALSE),"")</f>
        <v>G</v>
      </c>
      <c r="J1776" s="21" t="str">
        <f>VLOOKUP($A1776,Location!$A:$J,7,FALSE)</f>
        <v>Nouvelle-Zélande</v>
      </c>
      <c r="K1776" s="21" t="str">
        <f>IFERROR(VLOOKUP(J1776,Setup_Team!$B:$C,2,FALSE), "TDB")</f>
        <v>NZL</v>
      </c>
      <c r="L1776" s="21" t="str">
        <f>VLOOKUP($A1776,Location!$A:$J,8,FALSE)</f>
        <v>Belgique</v>
      </c>
      <c r="M1776" s="21" t="str">
        <f>IFERROR(VLOOKUP(L1776,Setup_Team!$B:$C,2,FALSE), "TDB")</f>
        <v>BEL</v>
      </c>
      <c r="N1776" s="21" t="str">
        <f>VLOOKUP($A1776,Location!$A:$J,9,FALSE)</f>
        <v>Seattle</v>
      </c>
      <c r="O1776" s="21" t="str">
        <f>VLOOKUP($A1776,Location!$A:$J,10,FALSE)</f>
        <v>Lumen Field</v>
      </c>
      <c r="P1776" s="27">
        <v>0</v>
      </c>
      <c r="Q1776" s="27">
        <v>3</v>
      </c>
      <c r="R1776" s="27" t="str">
        <f t="shared" si="163"/>
        <v>0-3</v>
      </c>
      <c r="S1776" s="21">
        <v>0</v>
      </c>
      <c r="T1776" s="20">
        <f>VLOOKUP($A1776,Database!$A:$Y,10,FALSE)</f>
        <v>172</v>
      </c>
      <c r="U1776" s="20">
        <f>VLOOKUP($A1776,Database!$A:$Y,11,FALSE)</f>
        <v>129</v>
      </c>
      <c r="V1776" s="20">
        <f>VLOOKUP($A1776,Database!$A:$Y,12,FALSE)</f>
        <v>32</v>
      </c>
      <c r="W1776" s="20" t="str">
        <f>VLOOKUP(A1776,Database!A:M,13,FALSE)</f>
        <v>Terminé</v>
      </c>
      <c r="X1776" s="20">
        <f>VLOOKUP($A1776,Database!$A:$Y,20,FALSE)</f>
        <v>1</v>
      </c>
      <c r="Y1776" s="20">
        <f>VLOOKUP($A1776,Database!$A:$Y,21,FALSE)</f>
        <v>5</v>
      </c>
      <c r="Z1776" s="20">
        <f t="shared" si="162"/>
        <v>0</v>
      </c>
      <c r="AA1776" s="20">
        <f t="shared" si="164"/>
        <v>1</v>
      </c>
      <c r="AB1776" s="20">
        <f t="shared" ca="1" si="165"/>
        <v>32</v>
      </c>
      <c r="AC1776" s="20">
        <f t="shared" ca="1" si="166"/>
        <v>0</v>
      </c>
      <c r="AD1776" s="20" t="str">
        <f ca="1">IF(AC1776=0,"",IF(OR(ISBLANK(P1776),ISBLANK(Q1776)),"",IF(ISBLANK(VLOOKUP(A1776,Database!A:AA,22,FALSE)),"",VLOOKUP(A1776,Database!A:AA,22,FALSE))))</f>
        <v/>
      </c>
      <c r="AE1776" s="20">
        <f ca="1">IFERROR(
   IF(
     OR(ISBLANK(P1776),ISBLANK(Q1776)),
     "",
     IF(
       AND(AB1776&lt;&gt;"",OR(W1776="Terminé",W1776="En cours")),
       VLOOKUP(AD1776,Setup_ScoreExactBonus!A:D,4,FALSE),
       0
     )),
  0)</f>
        <v>0</v>
      </c>
      <c r="AF1776" s="21">
        <f t="shared" ca="1" si="167"/>
        <v>32</v>
      </c>
      <c r="AG1776" s="21">
        <f ca="1">SUMIFS(AF$2:AF1776,D$2:D1776,D1776)</f>
        <v>2452</v>
      </c>
    </row>
    <row r="1777" spans="1:33" hidden="1" x14ac:dyDescent="0.35">
      <c r="A1777" s="21">
        <f>IF(ISBLANK(B1777),"",COUNTIF(B$2:B1777,B1777))-1</f>
        <v>65</v>
      </c>
      <c r="B1777" s="27">
        <v>21</v>
      </c>
      <c r="C1777" s="10">
        <f>VLOOKUP($A1777+IF($A1777=0,1,0),Database!$A:$Y,7,FALSE)</f>
        <v>46200.208333333336</v>
      </c>
      <c r="D1777" s="21" t="str">
        <f>VLOOKUP(Pronostics!$B1777,Setup_MPP!$A:$G,3,FALSE)</f>
        <v>JUJULABOSS13</v>
      </c>
      <c r="E1777" s="21" t="str">
        <f>VLOOKUP(Pronostics!$B1777,Setup_MPP!$A:$G,2,FALSE)</f>
        <v>Julia BOUANAN</v>
      </c>
      <c r="F1777" s="21" t="str">
        <f>VLOOKUP($B1777,Setup_MPP!$A:$E,4,FALSE)</f>
        <v>#2FAEE0</v>
      </c>
      <c r="G1777" s="21" t="str">
        <f>VLOOKUP($B1777,Setup_MPP!$A:$E,5,FALSE)</f>
        <v>#BEA064</v>
      </c>
      <c r="H1777" s="21" t="str">
        <f>IFERROR(IF(AND(A1777&gt;=1,A1777&lt;=104),VLOOKUP($A1777,Location!$A:$J,6,FALSE),IF(A1777=0,"Avant l'ouverture",IF(OR(A1777=105,A1777=106),"Bonus"))),"")</f>
        <v>Tour 3</v>
      </c>
      <c r="I1777" s="21" t="str">
        <f>IF(LEFT(H1777,4)="Tour",VLOOKUP(A1777,Database!$A:$C,3,FALSE),"")</f>
        <v>G</v>
      </c>
      <c r="J1777" s="21" t="str">
        <f>VLOOKUP($A1777,Location!$A:$J,7,FALSE)</f>
        <v>Nouvelle-Zélande</v>
      </c>
      <c r="K1777" s="21" t="str">
        <f>IFERROR(VLOOKUP(J1777,Setup_Team!$B:$C,2,FALSE), "TDB")</f>
        <v>NZL</v>
      </c>
      <c r="L1777" s="21" t="str">
        <f>VLOOKUP($A1777,Location!$A:$J,8,FALSE)</f>
        <v>Belgique</v>
      </c>
      <c r="M1777" s="21" t="str">
        <f>IFERROR(VLOOKUP(L1777,Setup_Team!$B:$C,2,FALSE), "TDB")</f>
        <v>BEL</v>
      </c>
      <c r="N1777" s="21" t="str">
        <f>VLOOKUP($A1777,Location!$A:$J,9,FALSE)</f>
        <v>Seattle</v>
      </c>
      <c r="O1777" s="21" t="str">
        <f>VLOOKUP($A1777,Location!$A:$J,10,FALSE)</f>
        <v>Lumen Field</v>
      </c>
      <c r="P1777" s="27">
        <v>2</v>
      </c>
      <c r="Q1777" s="27">
        <v>4</v>
      </c>
      <c r="R1777" s="27" t="str">
        <f t="shared" si="163"/>
        <v>2-4</v>
      </c>
      <c r="S1777" s="21">
        <v>0</v>
      </c>
      <c r="T1777" s="20">
        <f>VLOOKUP($A1777,Database!$A:$Y,10,FALSE)</f>
        <v>172</v>
      </c>
      <c r="U1777" s="20">
        <f>VLOOKUP($A1777,Database!$A:$Y,11,FALSE)</f>
        <v>129</v>
      </c>
      <c r="V1777" s="20">
        <f>VLOOKUP($A1777,Database!$A:$Y,12,FALSE)</f>
        <v>32</v>
      </c>
      <c r="W1777" s="20" t="str">
        <f>VLOOKUP(A1777,Database!A:M,13,FALSE)</f>
        <v>Terminé</v>
      </c>
      <c r="X1777" s="20">
        <f>VLOOKUP($A1777,Database!$A:$Y,20,FALSE)</f>
        <v>1</v>
      </c>
      <c r="Y1777" s="20">
        <f>VLOOKUP($A1777,Database!$A:$Y,21,FALSE)</f>
        <v>5</v>
      </c>
      <c r="Z1777" s="20">
        <f t="shared" si="162"/>
        <v>0</v>
      </c>
      <c r="AA1777" s="20">
        <f t="shared" si="164"/>
        <v>1</v>
      </c>
      <c r="AB1777" s="20">
        <f t="shared" ca="1" si="165"/>
        <v>32</v>
      </c>
      <c r="AC1777" s="20">
        <f t="shared" ca="1" si="166"/>
        <v>0</v>
      </c>
      <c r="AD1777" s="20" t="str">
        <f ca="1">IF(AC1777=0,"",IF(OR(ISBLANK(P1777),ISBLANK(Q1777)),"",IF(ISBLANK(VLOOKUP(A1777,Database!A:AA,22,FALSE)),"",VLOOKUP(A1777,Database!A:AA,22,FALSE))))</f>
        <v/>
      </c>
      <c r="AE1777" s="20">
        <f ca="1">IFERROR(
   IF(
     OR(ISBLANK(P1777),ISBLANK(Q1777)),
     "",
     IF(
       AND(AB1777&lt;&gt;"",OR(W1777="Terminé",W1777="En cours")),
       VLOOKUP(AD1777,Setup_ScoreExactBonus!A:D,4,FALSE),
       0
     )),
  0)</f>
        <v>0</v>
      </c>
      <c r="AF1777" s="21">
        <f t="shared" ca="1" si="167"/>
        <v>32</v>
      </c>
      <c r="AG1777" s="21">
        <f ca="1">SUMIFS(AF$2:AF1777,D$2:D1777,D1777)</f>
        <v>2092</v>
      </c>
    </row>
    <row r="1778" spans="1:33" hidden="1" x14ac:dyDescent="0.35">
      <c r="A1778" s="21">
        <f>IF(ISBLANK(B1778),"",COUNTIF(B$2:B1778,B1778))-1</f>
        <v>65</v>
      </c>
      <c r="B1778" s="27">
        <v>22</v>
      </c>
      <c r="C1778" s="10">
        <f>VLOOKUP($A1778+IF($A1778=0,1,0),Database!$A:$Y,7,FALSE)</f>
        <v>46200.208333333336</v>
      </c>
      <c r="D1778" s="21" t="str">
        <f>VLOOKUP(Pronostics!$B1778,Setup_MPP!$A:$G,3,FALSE)</f>
        <v>Jujumsrd</v>
      </c>
      <c r="E1778" s="21" t="str">
        <f>VLOOKUP(Pronostics!$B1778,Setup_MPP!$A:$G,2,FALSE)</f>
        <v>Julie Mansard</v>
      </c>
      <c r="F1778" s="21" t="str">
        <f>VLOOKUP($B1778,Setup_MPP!$A:$E,4,FALSE)</f>
        <v>#41DEF0</v>
      </c>
      <c r="G1778" s="21" t="str">
        <f>VLOOKUP($B1778,Setup_MPP!$A:$E,5,FALSE)</f>
        <v>#0BA6B7</v>
      </c>
      <c r="H1778" s="21" t="str">
        <f>IFERROR(IF(AND(A1778&gt;=1,A1778&lt;=104),VLOOKUP($A1778,Location!$A:$J,6,FALSE),IF(A1778=0,"Avant l'ouverture",IF(OR(A1778=105,A1778=106),"Bonus"))),"")</f>
        <v>Tour 3</v>
      </c>
      <c r="I1778" s="21" t="str">
        <f>IF(LEFT(H1778,4)="Tour",VLOOKUP(A1778,Database!$A:$C,3,FALSE),"")</f>
        <v>G</v>
      </c>
      <c r="J1778" s="21" t="str">
        <f>VLOOKUP($A1778,Location!$A:$J,7,FALSE)</f>
        <v>Nouvelle-Zélande</v>
      </c>
      <c r="K1778" s="21" t="str">
        <f>IFERROR(VLOOKUP(J1778,Setup_Team!$B:$C,2,FALSE), "TDB")</f>
        <v>NZL</v>
      </c>
      <c r="L1778" s="21" t="str">
        <f>VLOOKUP($A1778,Location!$A:$J,8,FALSE)</f>
        <v>Belgique</v>
      </c>
      <c r="M1778" s="21" t="str">
        <f>IFERROR(VLOOKUP(L1778,Setup_Team!$B:$C,2,FALSE), "TDB")</f>
        <v>BEL</v>
      </c>
      <c r="N1778" s="21" t="str">
        <f>VLOOKUP($A1778,Location!$A:$J,9,FALSE)</f>
        <v>Seattle</v>
      </c>
      <c r="O1778" s="21" t="str">
        <f>VLOOKUP($A1778,Location!$A:$J,10,FALSE)</f>
        <v>Lumen Field</v>
      </c>
      <c r="P1778" s="27">
        <v>1</v>
      </c>
      <c r="Q1778" s="27">
        <v>1</v>
      </c>
      <c r="R1778" s="27" t="str">
        <f t="shared" si="163"/>
        <v>1-1</v>
      </c>
      <c r="S1778" s="21">
        <v>0</v>
      </c>
      <c r="T1778" s="20">
        <f>VLOOKUP($A1778,Database!$A:$Y,10,FALSE)</f>
        <v>172</v>
      </c>
      <c r="U1778" s="20">
        <f>VLOOKUP($A1778,Database!$A:$Y,11,FALSE)</f>
        <v>129</v>
      </c>
      <c r="V1778" s="20">
        <f>VLOOKUP($A1778,Database!$A:$Y,12,FALSE)</f>
        <v>32</v>
      </c>
      <c r="W1778" s="20" t="str">
        <f>VLOOKUP(A1778,Database!A:M,13,FALSE)</f>
        <v>Terminé</v>
      </c>
      <c r="X1778" s="20">
        <f>VLOOKUP($A1778,Database!$A:$Y,20,FALSE)</f>
        <v>1</v>
      </c>
      <c r="Y1778" s="20">
        <f>VLOOKUP($A1778,Database!$A:$Y,21,FALSE)</f>
        <v>5</v>
      </c>
      <c r="Z1778" s="20">
        <f t="shared" si="162"/>
        <v>0</v>
      </c>
      <c r="AA1778" s="20">
        <f t="shared" si="164"/>
        <v>0</v>
      </c>
      <c r="AB1778" s="20">
        <f t="shared" ca="1" si="165"/>
        <v>0</v>
      </c>
      <c r="AC1778" s="20">
        <f t="shared" ca="1" si="166"/>
        <v>0</v>
      </c>
      <c r="AD1778" s="20" t="str">
        <f ca="1">IF(AC1778=0,"",IF(OR(ISBLANK(P1778),ISBLANK(Q1778)),"",IF(ISBLANK(VLOOKUP(A1778,Database!A:AA,22,FALSE)),"",VLOOKUP(A1778,Database!A:AA,22,FALSE))))</f>
        <v/>
      </c>
      <c r="AE1778" s="20">
        <f ca="1">IFERROR(
   IF(
     OR(ISBLANK(P1778),ISBLANK(Q1778)),
     "",
     IF(
       AND(AB1778&lt;&gt;"",OR(W1778="Terminé",W1778="En cours")),
       VLOOKUP(AD1778,Setup_ScoreExactBonus!A:D,4,FALSE),
       0
     )),
  0)</f>
        <v>0</v>
      </c>
      <c r="AF1778" s="21">
        <f t="shared" ca="1" si="167"/>
        <v>0</v>
      </c>
      <c r="AG1778" s="21">
        <f ca="1">SUMIFS(AF$2:AF1778,D$2:D1778,D1778)</f>
        <v>2000</v>
      </c>
    </row>
    <row r="1779" spans="1:33" hidden="1" x14ac:dyDescent="0.35">
      <c r="A1779" s="21">
        <f>IF(ISBLANK(B1779),"",COUNTIF(B$2:B1779,B1779))-1</f>
        <v>65</v>
      </c>
      <c r="B1779" s="27">
        <v>23</v>
      </c>
      <c r="C1779" s="10">
        <f>VLOOKUP($A1779+IF($A1779=0,1,0),Database!$A:$Y,7,FALSE)</f>
        <v>46200.208333333336</v>
      </c>
      <c r="D1779" s="21" t="str">
        <f>VLOOKUP(Pronostics!$B1779,Setup_MPP!$A:$G,3,FALSE)</f>
        <v>DJUDJUPRONO</v>
      </c>
      <c r="E1779" s="21" t="str">
        <f>VLOOKUP(Pronostics!$B1779,Setup_MPP!$A:$G,2,FALSE)</f>
        <v>Juliette</v>
      </c>
      <c r="F1779" s="21" t="str">
        <f>VLOOKUP($B1779,Setup_MPP!$A:$E,4,FALSE)</f>
        <v>#F2A2A2</v>
      </c>
      <c r="G1779" s="21" t="str">
        <f>VLOOKUP($B1779,Setup_MPP!$A:$E,5,FALSE)</f>
        <v>#C25D5D</v>
      </c>
      <c r="H1779" s="21" t="str">
        <f>IFERROR(IF(AND(A1779&gt;=1,A1779&lt;=104),VLOOKUP($A1779,Location!$A:$J,6,FALSE),IF(A1779=0,"Avant l'ouverture",IF(OR(A1779=105,A1779=106),"Bonus"))),"")</f>
        <v>Tour 3</v>
      </c>
      <c r="I1779" s="21" t="str">
        <f>IF(LEFT(H1779,4)="Tour",VLOOKUP(A1779,Database!$A:$C,3,FALSE),"")</f>
        <v>G</v>
      </c>
      <c r="J1779" s="21" t="str">
        <f>VLOOKUP($A1779,Location!$A:$J,7,FALSE)</f>
        <v>Nouvelle-Zélande</v>
      </c>
      <c r="K1779" s="21" t="str">
        <f>IFERROR(VLOOKUP(J1779,Setup_Team!$B:$C,2,FALSE), "TDB")</f>
        <v>NZL</v>
      </c>
      <c r="L1779" s="21" t="str">
        <f>VLOOKUP($A1779,Location!$A:$J,8,FALSE)</f>
        <v>Belgique</v>
      </c>
      <c r="M1779" s="21" t="str">
        <f>IFERROR(VLOOKUP(L1779,Setup_Team!$B:$C,2,FALSE), "TDB")</f>
        <v>BEL</v>
      </c>
      <c r="N1779" s="21" t="str">
        <f>VLOOKUP($A1779,Location!$A:$J,9,FALSE)</f>
        <v>Seattle</v>
      </c>
      <c r="O1779" s="21" t="str">
        <f>VLOOKUP($A1779,Location!$A:$J,10,FALSE)</f>
        <v>Lumen Field</v>
      </c>
      <c r="P1779" s="27">
        <v>1</v>
      </c>
      <c r="Q1779" s="27">
        <v>1</v>
      </c>
      <c r="R1779" s="27" t="str">
        <f t="shared" si="163"/>
        <v>1-1</v>
      </c>
      <c r="S1779" s="21">
        <v>0</v>
      </c>
      <c r="T1779" s="20">
        <f>VLOOKUP($A1779,Database!$A:$Y,10,FALSE)</f>
        <v>172</v>
      </c>
      <c r="U1779" s="20">
        <f>VLOOKUP($A1779,Database!$A:$Y,11,FALSE)</f>
        <v>129</v>
      </c>
      <c r="V1779" s="20">
        <f>VLOOKUP($A1779,Database!$A:$Y,12,FALSE)</f>
        <v>32</v>
      </c>
      <c r="W1779" s="20" t="str">
        <f>VLOOKUP(A1779,Database!A:M,13,FALSE)</f>
        <v>Terminé</v>
      </c>
      <c r="X1779" s="20">
        <f>VLOOKUP($A1779,Database!$A:$Y,20,FALSE)</f>
        <v>1</v>
      </c>
      <c r="Y1779" s="20">
        <f>VLOOKUP($A1779,Database!$A:$Y,21,FALSE)</f>
        <v>5</v>
      </c>
      <c r="Z1779" s="20">
        <f t="shared" si="162"/>
        <v>0</v>
      </c>
      <c r="AA1779" s="20">
        <f t="shared" si="164"/>
        <v>0</v>
      </c>
      <c r="AB1779" s="20">
        <f t="shared" ca="1" si="165"/>
        <v>0</v>
      </c>
      <c r="AC1779" s="20">
        <f t="shared" ca="1" si="166"/>
        <v>0</v>
      </c>
      <c r="AD1779" s="20" t="str">
        <f ca="1">IF(AC1779=0,"",IF(OR(ISBLANK(P1779),ISBLANK(Q1779)),"",IF(ISBLANK(VLOOKUP(A1779,Database!A:AA,22,FALSE)),"",VLOOKUP(A1779,Database!A:AA,22,FALSE))))</f>
        <v/>
      </c>
      <c r="AE1779" s="20">
        <f ca="1">IFERROR(
   IF(
     OR(ISBLANK(P1779),ISBLANK(Q1779)),
     "",
     IF(
       AND(AB1779&lt;&gt;"",OR(W1779="Terminé",W1779="En cours")),
       VLOOKUP(AD1779,Setup_ScoreExactBonus!A:D,4,FALSE),
       0
     )),
  0)</f>
        <v>0</v>
      </c>
      <c r="AF1779" s="21">
        <f t="shared" ca="1" si="167"/>
        <v>0</v>
      </c>
      <c r="AG1779" s="21">
        <f ca="1">SUMIFS(AF$2:AF1779,D$2:D1779,D1779)</f>
        <v>2002</v>
      </c>
    </row>
    <row r="1780" spans="1:33" hidden="1" x14ac:dyDescent="0.35">
      <c r="A1780" s="21">
        <f>IF(ISBLANK(B1780),"",COUNTIF(B$2:B1780,B1780))-1</f>
        <v>65</v>
      </c>
      <c r="B1780" s="27">
        <v>24</v>
      </c>
      <c r="C1780" s="10">
        <f>VLOOKUP($A1780+IF($A1780=0,1,0),Database!$A:$Y,7,FALSE)</f>
        <v>46200.208333333336</v>
      </c>
      <c r="D1780" s="21" t="str">
        <f>VLOOKUP(Pronostics!$B1780,Setup_MPP!$A:$G,3,FALSE)</f>
        <v>Samyaaaaaaaaaa</v>
      </c>
      <c r="E1780" s="21" t="str">
        <f>VLOOKUP(Pronostics!$B1780,Setup_MPP!$A:$G,2,FALSE)</f>
        <v>Samya ALAOUI</v>
      </c>
      <c r="F1780" s="21" t="str">
        <f>VLOOKUP($B1780,Setup_MPP!$A:$E,4,FALSE)</f>
        <v>#A2F2C7</v>
      </c>
      <c r="G1780" s="21" t="str">
        <f>VLOOKUP($B1780,Setup_MPP!$A:$E,5,FALSE)</f>
        <v>#5DC18C</v>
      </c>
      <c r="H1780" s="21" t="str">
        <f>IFERROR(IF(AND(A1780&gt;=1,A1780&lt;=104),VLOOKUP($A1780,Location!$A:$J,6,FALSE),IF(A1780=0,"Avant l'ouverture",IF(OR(A1780=105,A1780=106),"Bonus"))),"")</f>
        <v>Tour 3</v>
      </c>
      <c r="I1780" s="21" t="str">
        <f>IF(LEFT(H1780,4)="Tour",VLOOKUP(A1780,Database!$A:$C,3,FALSE),"")</f>
        <v>G</v>
      </c>
      <c r="J1780" s="21" t="str">
        <f>VLOOKUP($A1780,Location!$A:$J,7,FALSE)</f>
        <v>Nouvelle-Zélande</v>
      </c>
      <c r="K1780" s="21" t="str">
        <f>IFERROR(VLOOKUP(J1780,Setup_Team!$B:$C,2,FALSE), "TDB")</f>
        <v>NZL</v>
      </c>
      <c r="L1780" s="21" t="str">
        <f>VLOOKUP($A1780,Location!$A:$J,8,FALSE)</f>
        <v>Belgique</v>
      </c>
      <c r="M1780" s="21" t="str">
        <f>IFERROR(VLOOKUP(L1780,Setup_Team!$B:$C,2,FALSE), "TDB")</f>
        <v>BEL</v>
      </c>
      <c r="N1780" s="21" t="str">
        <f>VLOOKUP($A1780,Location!$A:$J,9,FALSE)</f>
        <v>Seattle</v>
      </c>
      <c r="O1780" s="21" t="str">
        <f>VLOOKUP($A1780,Location!$A:$J,10,FALSE)</f>
        <v>Lumen Field</v>
      </c>
      <c r="P1780" s="27"/>
      <c r="Q1780" s="27"/>
      <c r="R1780" s="27" t="str">
        <f t="shared" si="163"/>
        <v>0-0</v>
      </c>
      <c r="S1780" s="21">
        <v>0</v>
      </c>
      <c r="T1780" s="20">
        <f>VLOOKUP($A1780,Database!$A:$Y,10,FALSE)</f>
        <v>172</v>
      </c>
      <c r="U1780" s="20">
        <f>VLOOKUP($A1780,Database!$A:$Y,11,FALSE)</f>
        <v>129</v>
      </c>
      <c r="V1780" s="20">
        <f>VLOOKUP($A1780,Database!$A:$Y,12,FALSE)</f>
        <v>32</v>
      </c>
      <c r="W1780" s="20" t="str">
        <f>VLOOKUP(A1780,Database!A:M,13,FALSE)</f>
        <v>Terminé</v>
      </c>
      <c r="X1780" s="20">
        <f>VLOOKUP($A1780,Database!$A:$Y,20,FALSE)</f>
        <v>1</v>
      </c>
      <c r="Y1780" s="20">
        <f>VLOOKUP($A1780,Database!$A:$Y,21,FALSE)</f>
        <v>5</v>
      </c>
      <c r="Z1780" s="20">
        <f t="shared" si="162"/>
        <v>1</v>
      </c>
      <c r="AA1780" s="20" t="str">
        <f t="shared" si="164"/>
        <v/>
      </c>
      <c r="AB1780" s="20">
        <f t="shared" ca="1" si="165"/>
        <v>0</v>
      </c>
      <c r="AC1780" s="20">
        <f t="shared" ca="1" si="166"/>
        <v>0</v>
      </c>
      <c r="AD1780" s="20" t="str">
        <f ca="1">IF(AC1780=0,"",IF(OR(ISBLANK(P1780),ISBLANK(Q1780)),"",IF(ISBLANK(VLOOKUP(A1780,Database!A:AA,22,FALSE)),"",VLOOKUP(A1780,Database!A:AA,22,FALSE))))</f>
        <v/>
      </c>
      <c r="AE1780" s="20" t="str">
        <f>IFERROR(
   IF(
     OR(ISBLANK(P1780),ISBLANK(Q1780)),
     "",
     IF(
       AND(AB1780&lt;&gt;"",OR(W1780="Terminé",W1780="En cours")),
       VLOOKUP(AD1780,Setup_ScoreExactBonus!A:D,4,FALSE),
       0
     )),
  0)</f>
        <v/>
      </c>
      <c r="AF1780" s="21">
        <f t="shared" si="167"/>
        <v>0</v>
      </c>
      <c r="AG1780" s="21">
        <f ca="1">SUMIFS(AF$2:AF1780,D$2:D1780,D1780)</f>
        <v>2563</v>
      </c>
    </row>
    <row r="1781" spans="1:33" hidden="1" x14ac:dyDescent="0.35">
      <c r="A1781" s="21">
        <f>IF(ISBLANK(B1781),"",COUNTIF(B$2:B1781,B1781))-1</f>
        <v>65</v>
      </c>
      <c r="B1781" s="27">
        <v>25</v>
      </c>
      <c r="C1781" s="10">
        <f>VLOOKUP($A1781+IF($A1781=0,1,0),Database!$A:$Y,7,FALSE)</f>
        <v>46200.208333333336</v>
      </c>
      <c r="D1781" s="21" t="str">
        <f>VLOOKUP(Pronostics!$B1781,Setup_MPP!$A:$G,3,FALSE)</f>
        <v>leaw0808</v>
      </c>
      <c r="E1781" s="21" t="str">
        <f>VLOOKUP(Pronostics!$B1781,Setup_MPP!$A:$G,2,FALSE)</f>
        <v>Léa WALOCQ</v>
      </c>
      <c r="F1781" s="21" t="str">
        <f>VLOOKUP($B1781,Setup_MPP!$A:$E,4,FALSE)</f>
        <v>#D1B9EB</v>
      </c>
      <c r="G1781" s="21" t="str">
        <f>VLOOKUP($B1781,Setup_MPP!$A:$E,5,FALSE)</f>
        <v>#B58BC7</v>
      </c>
      <c r="H1781" s="21" t="str">
        <f>IFERROR(IF(AND(A1781&gt;=1,A1781&lt;=104),VLOOKUP($A1781,Location!$A:$J,6,FALSE),IF(A1781=0,"Avant l'ouverture",IF(OR(A1781=105,A1781=106),"Bonus"))),"")</f>
        <v>Tour 3</v>
      </c>
      <c r="I1781" s="21" t="str">
        <f>IF(LEFT(H1781,4)="Tour",VLOOKUP(A1781,Database!$A:$C,3,FALSE),"")</f>
        <v>G</v>
      </c>
      <c r="J1781" s="21" t="str">
        <f>VLOOKUP($A1781,Location!$A:$J,7,FALSE)</f>
        <v>Nouvelle-Zélande</v>
      </c>
      <c r="K1781" s="21" t="str">
        <f>IFERROR(VLOOKUP(J1781,Setup_Team!$B:$C,2,FALSE), "TDB")</f>
        <v>NZL</v>
      </c>
      <c r="L1781" s="21" t="str">
        <f>VLOOKUP($A1781,Location!$A:$J,8,FALSE)</f>
        <v>Belgique</v>
      </c>
      <c r="M1781" s="21" t="str">
        <f>IFERROR(VLOOKUP(L1781,Setup_Team!$B:$C,2,FALSE), "TDB")</f>
        <v>BEL</v>
      </c>
      <c r="N1781" s="21" t="str">
        <f>VLOOKUP($A1781,Location!$A:$J,9,FALSE)</f>
        <v>Seattle</v>
      </c>
      <c r="O1781" s="21" t="str">
        <f>VLOOKUP($A1781,Location!$A:$J,10,FALSE)</f>
        <v>Lumen Field</v>
      </c>
      <c r="P1781" s="27">
        <v>0</v>
      </c>
      <c r="Q1781" s="27">
        <v>1</v>
      </c>
      <c r="R1781" s="27" t="str">
        <f t="shared" si="163"/>
        <v>0-1</v>
      </c>
      <c r="S1781" s="21">
        <v>0</v>
      </c>
      <c r="T1781" s="20">
        <f>VLOOKUP($A1781,Database!$A:$Y,10,FALSE)</f>
        <v>172</v>
      </c>
      <c r="U1781" s="20">
        <f>VLOOKUP($A1781,Database!$A:$Y,11,FALSE)</f>
        <v>129</v>
      </c>
      <c r="V1781" s="20">
        <f>VLOOKUP($A1781,Database!$A:$Y,12,FALSE)</f>
        <v>32</v>
      </c>
      <c r="W1781" s="20" t="str">
        <f>VLOOKUP(A1781,Database!A:M,13,FALSE)</f>
        <v>Terminé</v>
      </c>
      <c r="X1781" s="20">
        <f>VLOOKUP($A1781,Database!$A:$Y,20,FALSE)</f>
        <v>1</v>
      </c>
      <c r="Y1781" s="20">
        <f>VLOOKUP($A1781,Database!$A:$Y,21,FALSE)</f>
        <v>5</v>
      </c>
      <c r="Z1781" s="20">
        <f t="shared" si="162"/>
        <v>0</v>
      </c>
      <c r="AA1781" s="20">
        <f t="shared" si="164"/>
        <v>1</v>
      </c>
      <c r="AB1781" s="20">
        <f t="shared" ca="1" si="165"/>
        <v>32</v>
      </c>
      <c r="AC1781" s="20">
        <f t="shared" ca="1" si="166"/>
        <v>0</v>
      </c>
      <c r="AD1781" s="20" t="str">
        <f ca="1">IF(AC1781=0,"",IF(OR(ISBLANK(P1781),ISBLANK(Q1781)),"",IF(ISBLANK(VLOOKUP(A1781,Database!A:AA,22,FALSE)),"",VLOOKUP(A1781,Database!A:AA,22,FALSE))))</f>
        <v/>
      </c>
      <c r="AE1781" s="20">
        <f ca="1">IFERROR(
   IF(
     OR(ISBLANK(P1781),ISBLANK(Q1781)),
     "",
     IF(
       AND(AB1781&lt;&gt;"",OR(W1781="Terminé",W1781="En cours")),
       VLOOKUP(AD1781,Setup_ScoreExactBonus!A:D,4,FALSE),
       0
     )),
  0)</f>
        <v>0</v>
      </c>
      <c r="AF1781" s="21">
        <f t="shared" ca="1" si="167"/>
        <v>32</v>
      </c>
      <c r="AG1781" s="21">
        <f ca="1">SUMIFS(AF$2:AF1781,D$2:D1781,D1781)</f>
        <v>2368</v>
      </c>
    </row>
    <row r="1782" spans="1:33" hidden="1" x14ac:dyDescent="0.35">
      <c r="A1782" s="21">
        <f>IF(ISBLANK(B1782),"",COUNTIF(B$2:B1782,B1782))-1</f>
        <v>65</v>
      </c>
      <c r="B1782" s="27">
        <v>26</v>
      </c>
      <c r="C1782" s="10">
        <v>46184.875</v>
      </c>
      <c r="D1782" s="21" t="str">
        <f>VLOOKUP(Pronostics!$B1782,Setup_MPP!$A:$G,3,FALSE)</f>
        <v>Mohamad#5GGG1</v>
      </c>
      <c r="E1782" s="21" t="str">
        <f>VLOOKUP(Pronostics!$B1782,Setup_MPP!$A:$G,2,FALSE)</f>
        <v>Mohamad EL KAWAS</v>
      </c>
      <c r="F1782" s="21" t="str">
        <f>VLOOKUP($B1782,Setup_MPP!$A:$E,4,FALSE)</f>
        <v>#EB8787</v>
      </c>
      <c r="G1782" s="21" t="str">
        <f>VLOOKUP($B1782,Setup_MPP!$A:$E,5,FALSE)</f>
        <v>#368E2C</v>
      </c>
      <c r="H1782" s="21" t="str">
        <f>IFERROR(IF(AND(A1782&gt;=1,A1782&lt;=104),VLOOKUP($A1782,Location!$A:$J,6,FALSE),IF(A1782=0,"Avant l'ouverture",IF(OR(A1782=105,A1782=106),"Bonus"))),"")</f>
        <v>Tour 3</v>
      </c>
      <c r="I1782" s="21" t="str">
        <f>IF(LEFT(H1782,4)="Tour",VLOOKUP(A1782,Database!$A:$C,3,FALSE),"")</f>
        <v>G</v>
      </c>
      <c r="J1782" s="21" t="str">
        <f>VLOOKUP($A1782,Location!$A:$J,7,FALSE)</f>
        <v>Nouvelle-Zélande</v>
      </c>
      <c r="K1782" s="21" t="str">
        <f>IFERROR(VLOOKUP(J1782,Setup_Team!$B:$C,2,FALSE), "TDB")</f>
        <v>NZL</v>
      </c>
      <c r="L1782" s="21" t="str">
        <f>VLOOKUP($A1782,Location!$A:$J,8,FALSE)</f>
        <v>Belgique</v>
      </c>
      <c r="M1782" s="21" t="str">
        <f>IFERROR(VLOOKUP(L1782,Setup_Team!$B:$C,2,FALSE), "TDB")</f>
        <v>BEL</v>
      </c>
      <c r="P1782" s="21">
        <v>0</v>
      </c>
      <c r="Q1782" s="21">
        <v>1</v>
      </c>
      <c r="R1782" s="27" t="str">
        <f t="shared" si="163"/>
        <v>0-1</v>
      </c>
      <c r="S1782" s="21">
        <v>0</v>
      </c>
      <c r="T1782" s="20">
        <f>VLOOKUP($A1782,Database!$A:$Y,10,FALSE)</f>
        <v>172</v>
      </c>
      <c r="U1782" s="20">
        <f>VLOOKUP($A1782,Database!$A:$Y,11,FALSE)</f>
        <v>129</v>
      </c>
      <c r="V1782" s="20">
        <f>VLOOKUP($A1782,Database!$A:$Y,12,FALSE)</f>
        <v>32</v>
      </c>
      <c r="W1782" s="20" t="str">
        <f>VLOOKUP(A1782,Database!A:M,13,FALSE)</f>
        <v>Terminé</v>
      </c>
      <c r="X1782" s="20">
        <f>VLOOKUP($A1782,Database!$A:$Y,20,FALSE)</f>
        <v>1</v>
      </c>
      <c r="Y1782" s="20">
        <f>VLOOKUP($A1782,Database!$A:$Y,21,FALSE)</f>
        <v>5</v>
      </c>
      <c r="Z1782" s="20">
        <f t="shared" si="162"/>
        <v>0</v>
      </c>
      <c r="AA1782" s="20">
        <f t="shared" si="164"/>
        <v>1</v>
      </c>
      <c r="AB1782" s="20">
        <f t="shared" ca="1" si="165"/>
        <v>32</v>
      </c>
      <c r="AC1782" s="20">
        <f t="shared" ca="1" si="166"/>
        <v>0</v>
      </c>
      <c r="AD1782" s="20" t="str">
        <f ca="1">IF(AC1782=0,"",IF(OR(ISBLANK(P1782),ISBLANK(Q1782)),"",IF(ISBLANK(VLOOKUP(A1782,Database!A:AA,22,FALSE)),"",VLOOKUP(A1782,Database!A:AA,22,FALSE))))</f>
        <v/>
      </c>
      <c r="AE1782" s="20">
        <f ca="1">IFERROR(
   IF(
     OR(ISBLANK(P1782),ISBLANK(Q1782)),
     "",
     IF(
       AND(AB1782&lt;&gt;"",OR(W1782="Terminé",W1782="En cours")),
       VLOOKUP(AD1782,Setup_ScoreExactBonus!A:D,4,FALSE),
       0
     )),
  0)</f>
        <v>0</v>
      </c>
      <c r="AF1782" s="21">
        <f t="shared" ca="1" si="167"/>
        <v>32</v>
      </c>
      <c r="AG1782" s="21">
        <f ca="1">SUMIFS(AF$2:AF1782,D$2:D1782,D1782)</f>
        <v>1972</v>
      </c>
    </row>
    <row r="1783" spans="1:33" hidden="1" x14ac:dyDescent="0.35">
      <c r="A1783" s="21">
        <f>IF(ISBLANK(B1783),"",COUNTIF(B$2:B1783,B1783))-1</f>
        <v>65</v>
      </c>
      <c r="B1783" s="27">
        <v>27</v>
      </c>
      <c r="C1783" s="10">
        <f>VLOOKUP($A1783+IF($A1783=0,1,0),Database!$A:$Y,7,FALSE)</f>
        <v>46200.208333333336</v>
      </c>
      <c r="D1783" s="21" t="str">
        <f>VLOOKUP(Pronostics!$B1783,Setup_MPP!$A:$G,3,FALSE)</f>
        <v>maryemkappa</v>
      </c>
      <c r="E1783" s="21" t="str">
        <f>VLOOKUP(Pronostics!$B1783,Setup_MPP!$A:$G,2,FALSE)</f>
        <v>Maryem GUIZANI</v>
      </c>
      <c r="F1783" s="21" t="str">
        <f>VLOOKUP($B1783,Setup_MPP!$A:$E,4,FALSE)</f>
        <v>#BCA2F4</v>
      </c>
      <c r="G1783" s="21" t="str">
        <f>VLOOKUP($B1783,Setup_MPP!$A:$E,5,FALSE)</f>
        <v>#6D3DD5</v>
      </c>
      <c r="H1783" s="21" t="str">
        <f>IFERROR(IF(AND(A1783&gt;=1,A1783&lt;=104),VLOOKUP($A1783,Location!$A:$J,6,FALSE),IF(A1783=0,"Avant l'ouverture",IF(OR(A1783=105,A1783=106),"Bonus"))),"")</f>
        <v>Tour 3</v>
      </c>
      <c r="I1783" s="21" t="str">
        <f>IF(LEFT(H1783,4)="Tour",VLOOKUP(A1783,Database!$A:$C,3,FALSE),"")</f>
        <v>G</v>
      </c>
      <c r="J1783" s="21" t="str">
        <f>VLOOKUP($A1783,Location!$A:$J,7,FALSE)</f>
        <v>Nouvelle-Zélande</v>
      </c>
      <c r="K1783" s="21" t="str">
        <f>IFERROR(VLOOKUP(J1783,Setup_Team!$B:$C,2,FALSE), "TDB")</f>
        <v>NZL</v>
      </c>
      <c r="L1783" s="21" t="str">
        <f>VLOOKUP($A1783,Location!$A:$J,8,FALSE)</f>
        <v>Belgique</v>
      </c>
      <c r="M1783" s="21" t="str">
        <f>IFERROR(VLOOKUP(L1783,Setup_Team!$B:$C,2,FALSE), "TDB")</f>
        <v>BEL</v>
      </c>
      <c r="P1783" s="21">
        <v>0</v>
      </c>
      <c r="Q1783" s="21">
        <v>2</v>
      </c>
      <c r="R1783" s="27" t="str">
        <f t="shared" si="163"/>
        <v>0-2</v>
      </c>
      <c r="S1783" s="21">
        <v>0</v>
      </c>
      <c r="T1783" s="20">
        <f>VLOOKUP($A1783,Database!$A:$Y,10,FALSE)</f>
        <v>172</v>
      </c>
      <c r="U1783" s="20">
        <f>VLOOKUP($A1783,Database!$A:$Y,11,FALSE)</f>
        <v>129</v>
      </c>
      <c r="V1783" s="20">
        <f>VLOOKUP($A1783,Database!$A:$Y,12,FALSE)</f>
        <v>32</v>
      </c>
      <c r="W1783" s="20" t="str">
        <f>VLOOKUP(A1783,Database!A:M,13,FALSE)</f>
        <v>Terminé</v>
      </c>
      <c r="X1783" s="20">
        <f>VLOOKUP($A1783,Database!$A:$Y,20,FALSE)</f>
        <v>1</v>
      </c>
      <c r="Y1783" s="20">
        <f>VLOOKUP($A1783,Database!$A:$Y,21,FALSE)</f>
        <v>5</v>
      </c>
      <c r="Z1783" s="20">
        <f t="shared" si="162"/>
        <v>0</v>
      </c>
      <c r="AA1783" s="20">
        <f t="shared" si="164"/>
        <v>1</v>
      </c>
      <c r="AB1783" s="20">
        <f t="shared" ca="1" si="165"/>
        <v>32</v>
      </c>
      <c r="AC1783" s="20">
        <f t="shared" ca="1" si="166"/>
        <v>0</v>
      </c>
      <c r="AD1783" s="20" t="str">
        <f ca="1">IF(AC1783=0,"",IF(OR(ISBLANK(P1783),ISBLANK(Q1783)),"",IF(ISBLANK(VLOOKUP(A1783,Database!A:AA,22,FALSE)),"",VLOOKUP(A1783,Database!A:AA,22,FALSE))))</f>
        <v/>
      </c>
      <c r="AE1783" s="20">
        <f ca="1">IFERROR(
   IF(
     OR(ISBLANK(P1783),ISBLANK(Q1783)),
     "",
     IF(
       AND(AB1783&lt;&gt;"",OR(W1783="Terminé",W1783="En cours")),
       VLOOKUP(AD1783,Setup_ScoreExactBonus!A:D,4,FALSE),
       0
     )),
  0)</f>
        <v>0</v>
      </c>
      <c r="AF1783" s="21">
        <f t="shared" ca="1" si="167"/>
        <v>32</v>
      </c>
      <c r="AG1783" s="21">
        <f ca="1">SUMIFS(AF$2:AF1783,D$2:D1783,D1783)</f>
        <v>1767</v>
      </c>
    </row>
    <row r="1784" spans="1:33" hidden="1" x14ac:dyDescent="0.35">
      <c r="A1784" s="21">
        <f>IF(ISBLANK(B1784),"",COUNTIF(B$2:B1784,B1784))-1</f>
        <v>66</v>
      </c>
      <c r="B1784" s="27">
        <v>1</v>
      </c>
      <c r="C1784" s="10">
        <f>VLOOKUP($A1784+IF($A1784=0,1,0),Database!$A:$Y,7,FALSE)</f>
        <v>46200.208333333336</v>
      </c>
      <c r="D1784" s="21" t="str">
        <f>VLOOKUP(Pronostics!$B1784,Setup_MPP!$A:$G,3,FALSE)</f>
        <v>_Nicolas_LM_</v>
      </c>
      <c r="E1784" s="21" t="str">
        <f>VLOOKUP(Pronostics!$B1784,Setup_MPP!$A:$G,2,FALSE)</f>
        <v>Nicolas LE MOUEL</v>
      </c>
      <c r="F1784" s="21" t="str">
        <f>VLOOKUP($B1784,Setup_MPP!$A:$E,4,FALSE)</f>
        <v>#F7C79D</v>
      </c>
      <c r="G1784" s="21" t="str">
        <f>VLOOKUP($B1784,Setup_MPP!$A:$E,5,FALSE)</f>
        <v>#FFBE85</v>
      </c>
      <c r="H1784" s="21" t="str">
        <f>IFERROR(IF(AND(A1784&gt;=1,A1784&lt;=104),VLOOKUP($A1784,Location!$A:$J,6,FALSE),IF(A1784=0,"Avant l'ouverture",IF(OR(A1784=105,A1784=106),"Bonus"))),"")</f>
        <v>Tour 3</v>
      </c>
      <c r="I1784" s="21" t="str">
        <f>IF(LEFT(H1784,4)="Tour",VLOOKUP(A1784,Database!$A:$C,3,FALSE),"")</f>
        <v>G</v>
      </c>
      <c r="J1784" s="21" t="str">
        <f>VLOOKUP($A1784,Location!$A:$J,7,FALSE)</f>
        <v>Egypte</v>
      </c>
      <c r="K1784" s="21" t="str">
        <f>IFERROR(VLOOKUP(J1784,Setup_Team!$B:$C,2,FALSE), "TDB")</f>
        <v>EGY</v>
      </c>
      <c r="L1784" s="21" t="str">
        <f>VLOOKUP($A1784,Location!$A:$J,8,FALSE)</f>
        <v>Iran</v>
      </c>
      <c r="M1784" s="21" t="str">
        <f>IFERROR(VLOOKUP(L1784,Setup_Team!$B:$C,2,FALSE), "TDB")</f>
        <v>IRN</v>
      </c>
      <c r="N1784" s="21" t="str">
        <f>VLOOKUP($A1784,Location!$A:$J,9,FALSE)</f>
        <v>Vancouver</v>
      </c>
      <c r="O1784" s="21" t="str">
        <f>VLOOKUP($A1784,Location!$A:$J,10,FALSE)</f>
        <v>BC Place</v>
      </c>
      <c r="P1784" s="27">
        <v>2</v>
      </c>
      <c r="Q1784" s="27">
        <v>0</v>
      </c>
      <c r="R1784" s="27" t="str">
        <f t="shared" si="163"/>
        <v>2-0</v>
      </c>
      <c r="S1784" s="21">
        <v>0</v>
      </c>
      <c r="T1784" s="20">
        <f>VLOOKUP($A1784,Database!$A:$Y,10,FALSE)</f>
        <v>85</v>
      </c>
      <c r="U1784" s="20">
        <f>VLOOKUP($A1784,Database!$A:$Y,11,FALSE)</f>
        <v>114</v>
      </c>
      <c r="V1784" s="20">
        <f>VLOOKUP($A1784,Database!$A:$Y,12,FALSE)</f>
        <v>123</v>
      </c>
      <c r="W1784" s="20" t="str">
        <f>VLOOKUP(A1784,Database!A:M,13,FALSE)</f>
        <v>Terminé</v>
      </c>
      <c r="X1784" s="20">
        <f>VLOOKUP($A1784,Database!$A:$Y,20,FALSE)</f>
        <v>1</v>
      </c>
      <c r="Y1784" s="20">
        <f>VLOOKUP($A1784,Database!$A:$Y,21,FALSE)</f>
        <v>1</v>
      </c>
      <c r="Z1784" s="20">
        <f t="shared" si="162"/>
        <v>0</v>
      </c>
      <c r="AA1784" s="20">
        <f t="shared" si="164"/>
        <v>0</v>
      </c>
      <c r="AB1784" s="20">
        <f t="shared" ca="1" si="165"/>
        <v>0</v>
      </c>
      <c r="AC1784" s="20">
        <f t="shared" ca="1" si="166"/>
        <v>0</v>
      </c>
      <c r="AD1784" s="20" t="str">
        <f ca="1">IF(AC1784=0,"",IF(OR(ISBLANK(P1784),ISBLANK(Q1784)),"",IF(ISBLANK(VLOOKUP(A1784,Database!A:AA,22,FALSE)),"",VLOOKUP(A1784,Database!A:AA,22,FALSE))))</f>
        <v/>
      </c>
      <c r="AE1784" s="20">
        <f ca="1">IFERROR(
   IF(
     OR(ISBLANK(P1784),ISBLANK(Q1784)),
     "",
     IF(
       AND(AB1784&lt;&gt;"",OR(W1784="Terminé",W1784="En cours")),
       VLOOKUP(AD1784,Setup_ScoreExactBonus!A:D,4,FALSE),
       0
     )),
  0)</f>
        <v>0</v>
      </c>
      <c r="AF1784" s="21">
        <f t="shared" ca="1" si="167"/>
        <v>0</v>
      </c>
      <c r="AG1784" s="21">
        <f ca="1">SUMIFS(AF$2:AF1784,D$2:D1784,D1784)</f>
        <v>2546</v>
      </c>
    </row>
    <row r="1785" spans="1:33" hidden="1" x14ac:dyDescent="0.35">
      <c r="A1785" s="21">
        <f>IF(ISBLANK(B1785),"",COUNTIF(B$2:B1785,B1785))-1</f>
        <v>66</v>
      </c>
      <c r="B1785" s="27">
        <v>2</v>
      </c>
      <c r="C1785" s="10">
        <f>VLOOKUP($A1785+IF($A1785=0,1,0),Database!$A:$Y,7,FALSE)</f>
        <v>46200.208333333336</v>
      </c>
      <c r="D1785" s="21" t="str">
        <f>VLOOKUP(Pronostics!$B1785,Setup_MPP!$A:$G,3,FALSE)</f>
        <v>leaelaz</v>
      </c>
      <c r="E1785" s="21" t="str">
        <f>VLOOKUP(Pronostics!$B1785,Setup_MPP!$A:$G,2,FALSE)</f>
        <v>Léa EL ASERY</v>
      </c>
      <c r="F1785" s="21" t="str">
        <f>VLOOKUP($B1785,Setup_MPP!$A:$E,4,FALSE)</f>
        <v>#FFBEBE</v>
      </c>
      <c r="G1785" s="21" t="str">
        <f>VLOOKUP($B1785,Setup_MPP!$A:$E,5,FALSE)</f>
        <v>#DF6868</v>
      </c>
      <c r="H1785" s="21" t="str">
        <f>IFERROR(IF(AND(A1785&gt;=1,A1785&lt;=104),VLOOKUP($A1785,Location!$A:$J,6,FALSE),IF(A1785=0,"Avant l'ouverture",IF(OR(A1785=105,A1785=106),"Bonus"))),"")</f>
        <v>Tour 3</v>
      </c>
      <c r="I1785" s="21" t="str">
        <f>IF(LEFT(H1785,4)="Tour",VLOOKUP(A1785,Database!$A:$C,3,FALSE),"")</f>
        <v>G</v>
      </c>
      <c r="J1785" s="21" t="str">
        <f>VLOOKUP($A1785,Location!$A:$J,7,FALSE)</f>
        <v>Egypte</v>
      </c>
      <c r="K1785" s="21" t="str">
        <f>IFERROR(VLOOKUP(J1785,Setup_Team!$B:$C,2,FALSE), "TDB")</f>
        <v>EGY</v>
      </c>
      <c r="L1785" s="21" t="str">
        <f>VLOOKUP($A1785,Location!$A:$J,8,FALSE)</f>
        <v>Iran</v>
      </c>
      <c r="M1785" s="21" t="str">
        <f>IFERROR(VLOOKUP(L1785,Setup_Team!$B:$C,2,FALSE), "TDB")</f>
        <v>IRN</v>
      </c>
      <c r="N1785" s="21" t="str">
        <f>VLOOKUP($A1785,Location!$A:$J,9,FALSE)</f>
        <v>Vancouver</v>
      </c>
      <c r="O1785" s="21" t="str">
        <f>VLOOKUP($A1785,Location!$A:$J,10,FALSE)</f>
        <v>BC Place</v>
      </c>
      <c r="P1785" s="27">
        <v>1</v>
      </c>
      <c r="Q1785" s="27">
        <v>1</v>
      </c>
      <c r="R1785" s="27" t="str">
        <f t="shared" si="163"/>
        <v>1-1</v>
      </c>
      <c r="S1785" s="21">
        <v>0</v>
      </c>
      <c r="T1785" s="20">
        <f>VLOOKUP($A1785,Database!$A:$Y,10,FALSE)</f>
        <v>85</v>
      </c>
      <c r="U1785" s="20">
        <f>VLOOKUP($A1785,Database!$A:$Y,11,FALSE)</f>
        <v>114</v>
      </c>
      <c r="V1785" s="20">
        <f>VLOOKUP($A1785,Database!$A:$Y,12,FALSE)</f>
        <v>123</v>
      </c>
      <c r="W1785" s="20" t="str">
        <f>VLOOKUP(A1785,Database!A:M,13,FALSE)</f>
        <v>Terminé</v>
      </c>
      <c r="X1785" s="20">
        <f>VLOOKUP($A1785,Database!$A:$Y,20,FALSE)</f>
        <v>1</v>
      </c>
      <c r="Y1785" s="20">
        <f>VLOOKUP($A1785,Database!$A:$Y,21,FALSE)</f>
        <v>1</v>
      </c>
      <c r="Z1785" s="20">
        <f t="shared" si="162"/>
        <v>0</v>
      </c>
      <c r="AA1785" s="20">
        <f t="shared" si="164"/>
        <v>1</v>
      </c>
      <c r="AB1785" s="20">
        <f t="shared" ca="1" si="165"/>
        <v>114</v>
      </c>
      <c r="AC1785" s="20">
        <f t="shared" ca="1" si="166"/>
        <v>1</v>
      </c>
      <c r="AD1785" s="20" t="str">
        <f ca="1">IF(AC1785=0,"",IF(OR(ISBLANK(P1785),ISBLANK(Q1785)),"",IF(ISBLANK(VLOOKUP(A1785,Database!A:AA,22,FALSE)),"",VLOOKUP(A1785,Database!A:AA,22,FALSE))))</f>
        <v>Exact</v>
      </c>
      <c r="AE1785" s="20">
        <f ca="1">IFERROR(
   IF(
     OR(ISBLANK(P1785),ISBLANK(Q1785)),
     "",
     IF(
       AND(AB1785&lt;&gt;"",OR(W1785="Terminé",W1785="En cours")),
       VLOOKUP(AD1785,Setup_ScoreExactBonus!A:D,4,FALSE),
       0
     )),
  0)</f>
        <v>20</v>
      </c>
      <c r="AF1785" s="21">
        <f t="shared" ca="1" si="167"/>
        <v>134</v>
      </c>
      <c r="AG1785" s="21">
        <f ca="1">SUMIFS(AF$2:AF1785,D$2:D1785,D1785)</f>
        <v>2727</v>
      </c>
    </row>
    <row r="1786" spans="1:33" hidden="1" x14ac:dyDescent="0.35">
      <c r="A1786" s="21">
        <f>IF(ISBLANK(B1786),"",COUNTIF(B$2:B1786,B1786))-1</f>
        <v>66</v>
      </c>
      <c r="B1786" s="27">
        <v>3</v>
      </c>
      <c r="C1786" s="10">
        <f>VLOOKUP($A1786+IF($A1786=0,1,0),Database!$A:$Y,7,FALSE)</f>
        <v>46200.208333333336</v>
      </c>
      <c r="D1786" s="21" t="str">
        <f>VLOOKUP(Pronostics!$B1786,Setup_MPP!$A:$G,3,FALSE)</f>
        <v>PasMetalleux</v>
      </c>
      <c r="E1786" s="21" t="str">
        <f>VLOOKUP(Pronostics!$B1786,Setup_MPP!$A:$G,2,FALSE)</f>
        <v>Elwenn JOUBREL</v>
      </c>
      <c r="F1786" s="21" t="str">
        <f>VLOOKUP($B1786,Setup_MPP!$A:$E,4,FALSE)</f>
        <v>#F5C7FC</v>
      </c>
      <c r="G1786" s="21" t="str">
        <f>VLOOKUP($B1786,Setup_MPP!$A:$E,5,FALSE)</f>
        <v>#C489CF</v>
      </c>
      <c r="H1786" s="21" t="str">
        <f>IFERROR(IF(AND(A1786&gt;=1,A1786&lt;=104),VLOOKUP($A1786,Location!$A:$J,6,FALSE),IF(A1786=0,"Avant l'ouverture",IF(OR(A1786=105,A1786=106),"Bonus"))),"")</f>
        <v>Tour 3</v>
      </c>
      <c r="I1786" s="21" t="str">
        <f>IF(LEFT(H1786,4)="Tour",VLOOKUP(A1786,Database!$A:$C,3,FALSE),"")</f>
        <v>G</v>
      </c>
      <c r="J1786" s="21" t="str">
        <f>VLOOKUP($A1786,Location!$A:$J,7,FALSE)</f>
        <v>Egypte</v>
      </c>
      <c r="K1786" s="21" t="str">
        <f>IFERROR(VLOOKUP(J1786,Setup_Team!$B:$C,2,FALSE), "TDB")</f>
        <v>EGY</v>
      </c>
      <c r="L1786" s="21" t="str">
        <f>VLOOKUP($A1786,Location!$A:$J,8,FALSE)</f>
        <v>Iran</v>
      </c>
      <c r="M1786" s="21" t="str">
        <f>IFERROR(VLOOKUP(L1786,Setup_Team!$B:$C,2,FALSE), "TDB")</f>
        <v>IRN</v>
      </c>
      <c r="N1786" s="21" t="str">
        <f>VLOOKUP($A1786,Location!$A:$J,9,FALSE)</f>
        <v>Vancouver</v>
      </c>
      <c r="O1786" s="21" t="str">
        <f>VLOOKUP($A1786,Location!$A:$J,10,FALSE)</f>
        <v>BC Place</v>
      </c>
      <c r="P1786" s="27">
        <v>2</v>
      </c>
      <c r="Q1786" s="27">
        <v>1</v>
      </c>
      <c r="R1786" s="27" t="str">
        <f t="shared" si="163"/>
        <v>2-1</v>
      </c>
      <c r="S1786" s="21">
        <v>0</v>
      </c>
      <c r="T1786" s="20">
        <f>VLOOKUP($A1786,Database!$A:$Y,10,FALSE)</f>
        <v>85</v>
      </c>
      <c r="U1786" s="20">
        <f>VLOOKUP($A1786,Database!$A:$Y,11,FALSE)</f>
        <v>114</v>
      </c>
      <c r="V1786" s="20">
        <f>VLOOKUP($A1786,Database!$A:$Y,12,FALSE)</f>
        <v>123</v>
      </c>
      <c r="W1786" s="20" t="str">
        <f>VLOOKUP(A1786,Database!A:M,13,FALSE)</f>
        <v>Terminé</v>
      </c>
      <c r="X1786" s="20">
        <f>VLOOKUP($A1786,Database!$A:$Y,20,FALSE)</f>
        <v>1</v>
      </c>
      <c r="Y1786" s="20">
        <f>VLOOKUP($A1786,Database!$A:$Y,21,FALSE)</f>
        <v>1</v>
      </c>
      <c r="Z1786" s="20">
        <f t="shared" si="162"/>
        <v>0</v>
      </c>
      <c r="AA1786" s="20">
        <f t="shared" si="164"/>
        <v>0</v>
      </c>
      <c r="AB1786" s="20">
        <f t="shared" ca="1" si="165"/>
        <v>0</v>
      </c>
      <c r="AC1786" s="20">
        <f t="shared" ca="1" si="166"/>
        <v>0</v>
      </c>
      <c r="AD1786" s="20" t="str">
        <f ca="1">IF(AC1786=0,"",IF(OR(ISBLANK(P1786),ISBLANK(Q1786)),"",IF(ISBLANK(VLOOKUP(A1786,Database!A:AA,22,FALSE)),"",VLOOKUP(A1786,Database!A:AA,22,FALSE))))</f>
        <v/>
      </c>
      <c r="AE1786" s="20">
        <f ca="1">IFERROR(
   IF(
     OR(ISBLANK(P1786),ISBLANK(Q1786)),
     "",
     IF(
       AND(AB1786&lt;&gt;"",OR(W1786="Terminé",W1786="En cours")),
       VLOOKUP(AD1786,Setup_ScoreExactBonus!A:D,4,FALSE),
       0
     )),
  0)</f>
        <v>0</v>
      </c>
      <c r="AF1786" s="21">
        <f t="shared" ca="1" si="167"/>
        <v>0</v>
      </c>
      <c r="AG1786" s="21">
        <f ca="1">SUMIFS(AF$2:AF1786,D$2:D1786,D1786)</f>
        <v>2625</v>
      </c>
    </row>
    <row r="1787" spans="1:33" hidden="1" x14ac:dyDescent="0.35">
      <c r="A1787" s="21">
        <f>IF(ISBLANK(B1787),"",COUNTIF(B$2:B1787,B1787))-1</f>
        <v>66</v>
      </c>
      <c r="B1787" s="27">
        <v>4</v>
      </c>
      <c r="C1787" s="10">
        <f>VLOOKUP($A1787+IF($A1787=0,1,0),Database!$A:$Y,7,FALSE)</f>
        <v>46200.208333333336</v>
      </c>
      <c r="D1787" s="21" t="str">
        <f>VLOOKUP(Pronostics!$B1787,Setup_MPP!$A:$G,3,FALSE)</f>
        <v>Popo444</v>
      </c>
      <c r="E1787" s="21" t="str">
        <f>VLOOKUP(Pronostics!$B1787,Setup_MPP!$A:$G,2,FALSE)</f>
        <v>Pauline OLIVIER</v>
      </c>
      <c r="F1787" s="21" t="str">
        <f>VLOOKUP($B1787,Setup_MPP!$A:$E,4,FALSE)</f>
        <v>#A5EA7F</v>
      </c>
      <c r="G1787" s="21" t="str">
        <f>VLOOKUP($B1787,Setup_MPP!$A:$E,5,FALSE)</f>
        <v>#80C65A</v>
      </c>
      <c r="H1787" s="21" t="str">
        <f>IFERROR(IF(AND(A1787&gt;=1,A1787&lt;=104),VLOOKUP($A1787,Location!$A:$J,6,FALSE),IF(A1787=0,"Avant l'ouverture",IF(OR(A1787=105,A1787=106),"Bonus"))),"")</f>
        <v>Tour 3</v>
      </c>
      <c r="I1787" s="21" t="str">
        <f>IF(LEFT(H1787,4)="Tour",VLOOKUP(A1787,Database!$A:$C,3,FALSE),"")</f>
        <v>G</v>
      </c>
      <c r="J1787" s="21" t="str">
        <f>VLOOKUP($A1787,Location!$A:$J,7,FALSE)</f>
        <v>Egypte</v>
      </c>
      <c r="K1787" s="21" t="str">
        <f>IFERROR(VLOOKUP(J1787,Setup_Team!$B:$C,2,FALSE), "TDB")</f>
        <v>EGY</v>
      </c>
      <c r="L1787" s="21" t="str">
        <f>VLOOKUP($A1787,Location!$A:$J,8,FALSE)</f>
        <v>Iran</v>
      </c>
      <c r="M1787" s="21" t="str">
        <f>IFERROR(VLOOKUP(L1787,Setup_Team!$B:$C,2,FALSE), "TDB")</f>
        <v>IRN</v>
      </c>
      <c r="N1787" s="21" t="str">
        <f>VLOOKUP($A1787,Location!$A:$J,9,FALSE)</f>
        <v>Vancouver</v>
      </c>
      <c r="O1787" s="21" t="str">
        <f>VLOOKUP($A1787,Location!$A:$J,10,FALSE)</f>
        <v>BC Place</v>
      </c>
      <c r="P1787" s="27">
        <v>1</v>
      </c>
      <c r="Q1787" s="27">
        <v>0</v>
      </c>
      <c r="R1787" s="27" t="str">
        <f t="shared" si="163"/>
        <v>1-0</v>
      </c>
      <c r="S1787" s="21">
        <v>0</v>
      </c>
      <c r="T1787" s="20">
        <f>VLOOKUP($A1787,Database!$A:$Y,10,FALSE)</f>
        <v>85</v>
      </c>
      <c r="U1787" s="20">
        <f>VLOOKUP($A1787,Database!$A:$Y,11,FALSE)</f>
        <v>114</v>
      </c>
      <c r="V1787" s="20">
        <f>VLOOKUP($A1787,Database!$A:$Y,12,FALSE)</f>
        <v>123</v>
      </c>
      <c r="W1787" s="20" t="str">
        <f>VLOOKUP(A1787,Database!A:M,13,FALSE)</f>
        <v>Terminé</v>
      </c>
      <c r="X1787" s="20">
        <f>VLOOKUP($A1787,Database!$A:$Y,20,FALSE)</f>
        <v>1</v>
      </c>
      <c r="Y1787" s="20">
        <f>VLOOKUP($A1787,Database!$A:$Y,21,FALSE)</f>
        <v>1</v>
      </c>
      <c r="Z1787" s="20">
        <f t="shared" si="162"/>
        <v>0</v>
      </c>
      <c r="AA1787" s="20">
        <f t="shared" si="164"/>
        <v>0</v>
      </c>
      <c r="AB1787" s="20">
        <f t="shared" ca="1" si="165"/>
        <v>0</v>
      </c>
      <c r="AC1787" s="20">
        <f t="shared" ca="1" si="166"/>
        <v>0</v>
      </c>
      <c r="AD1787" s="20" t="str">
        <f ca="1">IF(AC1787=0,"",IF(OR(ISBLANK(P1787),ISBLANK(Q1787)),"",IF(ISBLANK(VLOOKUP(A1787,Database!A:AA,22,FALSE)),"",VLOOKUP(A1787,Database!A:AA,22,FALSE))))</f>
        <v/>
      </c>
      <c r="AE1787" s="20">
        <f ca="1">IFERROR(
   IF(
     OR(ISBLANK(P1787),ISBLANK(Q1787)),
     "",
     IF(
       AND(AB1787&lt;&gt;"",OR(W1787="Terminé",W1787="En cours")),
       VLOOKUP(AD1787,Setup_ScoreExactBonus!A:D,4,FALSE),
       0
     )),
  0)</f>
        <v>0</v>
      </c>
      <c r="AF1787" s="21">
        <f t="shared" ca="1" si="167"/>
        <v>0</v>
      </c>
      <c r="AG1787" s="21">
        <f ca="1">SUMIFS(AF$2:AF1787,D$2:D1787,D1787)</f>
        <v>2464</v>
      </c>
    </row>
    <row r="1788" spans="1:33" hidden="1" x14ac:dyDescent="0.35">
      <c r="A1788" s="21">
        <f>IF(ISBLANK(B1788),"",COUNTIF(B$2:B1788,B1788))-1</f>
        <v>66</v>
      </c>
      <c r="B1788" s="27">
        <v>5</v>
      </c>
      <c r="C1788" s="10">
        <f>VLOOKUP($A1788+IF($A1788=0,1,0),Database!$A:$Y,7,FALSE)</f>
        <v>46200.208333333336</v>
      </c>
      <c r="D1788" s="21" t="str">
        <f>VLOOKUP(Pronostics!$B1788,Setup_MPP!$A:$G,3,FALSE)</f>
        <v>_Jujul</v>
      </c>
      <c r="E1788" s="21" t="str">
        <f>VLOOKUP(Pronostics!$B1788,Setup_MPP!$A:$G,2,FALSE)</f>
        <v>Julie BOISSIERE</v>
      </c>
      <c r="F1788" s="21" t="str">
        <f>VLOOKUP($B1788,Setup_MPP!$A:$E,4,FALSE)</f>
        <v>#D890FF</v>
      </c>
      <c r="G1788" s="21" t="str">
        <f>VLOOKUP($B1788,Setup_MPP!$A:$E,5,FALSE)</f>
        <v>#B750EF</v>
      </c>
      <c r="H1788" s="21" t="str">
        <f>IFERROR(IF(AND(A1788&gt;=1,A1788&lt;=104),VLOOKUP($A1788,Location!$A:$J,6,FALSE),IF(A1788=0,"Avant l'ouverture",IF(OR(A1788=105,A1788=106),"Bonus"))),"")</f>
        <v>Tour 3</v>
      </c>
      <c r="I1788" s="21" t="str">
        <f>IF(LEFT(H1788,4)="Tour",VLOOKUP(A1788,Database!$A:$C,3,FALSE),"")</f>
        <v>G</v>
      </c>
      <c r="J1788" s="21" t="str">
        <f>VLOOKUP($A1788,Location!$A:$J,7,FALSE)</f>
        <v>Egypte</v>
      </c>
      <c r="K1788" s="21" t="str">
        <f>IFERROR(VLOOKUP(J1788,Setup_Team!$B:$C,2,FALSE), "TDB")</f>
        <v>EGY</v>
      </c>
      <c r="L1788" s="21" t="str">
        <f>VLOOKUP($A1788,Location!$A:$J,8,FALSE)</f>
        <v>Iran</v>
      </c>
      <c r="M1788" s="21" t="str">
        <f>IFERROR(VLOOKUP(L1788,Setup_Team!$B:$C,2,FALSE), "TDB")</f>
        <v>IRN</v>
      </c>
      <c r="N1788" s="21" t="str">
        <f>VLOOKUP($A1788,Location!$A:$J,9,FALSE)</f>
        <v>Vancouver</v>
      </c>
      <c r="O1788" s="21" t="str">
        <f>VLOOKUP($A1788,Location!$A:$J,10,FALSE)</f>
        <v>BC Place</v>
      </c>
      <c r="P1788" s="27">
        <v>2</v>
      </c>
      <c r="Q1788" s="27">
        <v>2</v>
      </c>
      <c r="R1788" s="27" t="str">
        <f t="shared" si="163"/>
        <v>2-2</v>
      </c>
      <c r="S1788" s="21">
        <v>0</v>
      </c>
      <c r="T1788" s="20">
        <f>VLOOKUP($A1788,Database!$A:$Y,10,FALSE)</f>
        <v>85</v>
      </c>
      <c r="U1788" s="20">
        <f>VLOOKUP($A1788,Database!$A:$Y,11,FALSE)</f>
        <v>114</v>
      </c>
      <c r="V1788" s="20">
        <f>VLOOKUP($A1788,Database!$A:$Y,12,FALSE)</f>
        <v>123</v>
      </c>
      <c r="W1788" s="20" t="str">
        <f>VLOOKUP(A1788,Database!A:M,13,FALSE)</f>
        <v>Terminé</v>
      </c>
      <c r="X1788" s="20">
        <f>VLOOKUP($A1788,Database!$A:$Y,20,FALSE)</f>
        <v>1</v>
      </c>
      <c r="Y1788" s="20">
        <f>VLOOKUP($A1788,Database!$A:$Y,21,FALSE)</f>
        <v>1</v>
      </c>
      <c r="Z1788" s="20">
        <f t="shared" si="162"/>
        <v>0</v>
      </c>
      <c r="AA1788" s="20">
        <f t="shared" si="164"/>
        <v>1</v>
      </c>
      <c r="AB1788" s="20">
        <f t="shared" ca="1" si="165"/>
        <v>114</v>
      </c>
      <c r="AC1788" s="20">
        <f t="shared" ca="1" si="166"/>
        <v>0</v>
      </c>
      <c r="AD1788" s="20" t="str">
        <f ca="1">IF(AC1788=0,"",IF(OR(ISBLANK(P1788),ISBLANK(Q1788)),"",IF(ISBLANK(VLOOKUP(A1788,Database!A:AA,22,FALSE)),"",VLOOKUP(A1788,Database!A:AA,22,FALSE))))</f>
        <v/>
      </c>
      <c r="AE1788" s="20">
        <f ca="1">IFERROR(
   IF(
     OR(ISBLANK(P1788),ISBLANK(Q1788)),
     "",
     IF(
       AND(AB1788&lt;&gt;"",OR(W1788="Terminé",W1788="En cours")),
       VLOOKUP(AD1788,Setup_ScoreExactBonus!A:D,4,FALSE),
       0
     )),
  0)</f>
        <v>0</v>
      </c>
      <c r="AF1788" s="21">
        <f t="shared" ca="1" si="167"/>
        <v>114</v>
      </c>
      <c r="AG1788" s="21">
        <f ca="1">SUMIFS(AF$2:AF1788,D$2:D1788,D1788)</f>
        <v>1884</v>
      </c>
    </row>
    <row r="1789" spans="1:33" hidden="1" x14ac:dyDescent="0.35">
      <c r="A1789" s="21">
        <f>IF(ISBLANK(B1789),"",COUNTIF(B$2:B1789,B1789))-1</f>
        <v>66</v>
      </c>
      <c r="B1789" s="27">
        <v>6</v>
      </c>
      <c r="C1789" s="10">
        <f>VLOOKUP($A1789+IF($A1789=0,1,0),Database!$A:$Y,7,FALSE)</f>
        <v>46200.208333333336</v>
      </c>
      <c r="D1789" s="21" t="str">
        <f>VLOOKUP(Pronostics!$B1789,Setup_MPP!$A:$G,3,FALSE)</f>
        <v>Julay</v>
      </c>
      <c r="E1789" s="21" t="str">
        <f>VLOOKUP(Pronostics!$B1789,Setup_MPP!$A:$G,2,FALSE)</f>
        <v>Julie BOUCHARD</v>
      </c>
      <c r="F1789" s="21" t="str">
        <f>VLOOKUP($B1789,Setup_MPP!$A:$E,4,FALSE)</f>
        <v>#A6F7B1</v>
      </c>
      <c r="G1789" s="21" t="str">
        <f>VLOOKUP($B1789,Setup_MPP!$A:$E,5,FALSE)</f>
        <v>#6EC179</v>
      </c>
      <c r="H1789" s="21" t="str">
        <f>IFERROR(IF(AND(A1789&gt;=1,A1789&lt;=104),VLOOKUP($A1789,Location!$A:$J,6,FALSE),IF(A1789=0,"Avant l'ouverture",IF(OR(A1789=105,A1789=106),"Bonus"))),"")</f>
        <v>Tour 3</v>
      </c>
      <c r="I1789" s="21" t="str">
        <f>IF(LEFT(H1789,4)="Tour",VLOOKUP(A1789,Database!$A:$C,3,FALSE),"")</f>
        <v>G</v>
      </c>
      <c r="J1789" s="21" t="str">
        <f>VLOOKUP($A1789,Location!$A:$J,7,FALSE)</f>
        <v>Egypte</v>
      </c>
      <c r="K1789" s="21" t="str">
        <f>IFERROR(VLOOKUP(J1789,Setup_Team!$B:$C,2,FALSE), "TDB")</f>
        <v>EGY</v>
      </c>
      <c r="L1789" s="21" t="str">
        <f>VLOOKUP($A1789,Location!$A:$J,8,FALSE)</f>
        <v>Iran</v>
      </c>
      <c r="M1789" s="21" t="str">
        <f>IFERROR(VLOOKUP(L1789,Setup_Team!$B:$C,2,FALSE), "TDB")</f>
        <v>IRN</v>
      </c>
      <c r="N1789" s="21" t="str">
        <f>VLOOKUP($A1789,Location!$A:$J,9,FALSE)</f>
        <v>Vancouver</v>
      </c>
      <c r="O1789" s="21" t="str">
        <f>VLOOKUP($A1789,Location!$A:$J,10,FALSE)</f>
        <v>BC Place</v>
      </c>
      <c r="P1789" s="27">
        <v>2</v>
      </c>
      <c r="Q1789" s="27">
        <v>1</v>
      </c>
      <c r="R1789" s="27" t="str">
        <f t="shared" si="163"/>
        <v>2-1</v>
      </c>
      <c r="S1789" s="21">
        <v>0</v>
      </c>
      <c r="T1789" s="20">
        <f>VLOOKUP($A1789,Database!$A:$Y,10,FALSE)</f>
        <v>85</v>
      </c>
      <c r="U1789" s="20">
        <f>VLOOKUP($A1789,Database!$A:$Y,11,FALSE)</f>
        <v>114</v>
      </c>
      <c r="V1789" s="20">
        <f>VLOOKUP($A1789,Database!$A:$Y,12,FALSE)</f>
        <v>123</v>
      </c>
      <c r="W1789" s="20" t="str">
        <f>VLOOKUP(A1789,Database!A:M,13,FALSE)</f>
        <v>Terminé</v>
      </c>
      <c r="X1789" s="20">
        <f>VLOOKUP($A1789,Database!$A:$Y,20,FALSE)</f>
        <v>1</v>
      </c>
      <c r="Y1789" s="20">
        <f>VLOOKUP($A1789,Database!$A:$Y,21,FALSE)</f>
        <v>1</v>
      </c>
      <c r="Z1789" s="20">
        <f t="shared" si="162"/>
        <v>0</v>
      </c>
      <c r="AA1789" s="20">
        <f t="shared" si="164"/>
        <v>0</v>
      </c>
      <c r="AB1789" s="20">
        <f t="shared" ca="1" si="165"/>
        <v>0</v>
      </c>
      <c r="AC1789" s="20">
        <f t="shared" ca="1" si="166"/>
        <v>0</v>
      </c>
      <c r="AD1789" s="20" t="str">
        <f ca="1">IF(AC1789=0,"",IF(OR(ISBLANK(P1789),ISBLANK(Q1789)),"",IF(ISBLANK(VLOOKUP(A1789,Database!A:AA,22,FALSE)),"",VLOOKUP(A1789,Database!A:AA,22,FALSE))))</f>
        <v/>
      </c>
      <c r="AE1789" s="20">
        <f ca="1">IFERROR(
   IF(
     OR(ISBLANK(P1789),ISBLANK(Q1789)),
     "",
     IF(
       AND(AB1789&lt;&gt;"",OR(W1789="Terminé",W1789="En cours")),
       VLOOKUP(AD1789,Setup_ScoreExactBonus!A:D,4,FALSE),
       0
     )),
  0)</f>
        <v>0</v>
      </c>
      <c r="AF1789" s="21">
        <f t="shared" ca="1" si="167"/>
        <v>0</v>
      </c>
      <c r="AG1789" s="21">
        <f ca="1">SUMIFS(AF$2:AF1789,D$2:D1789,D1789)</f>
        <v>2585</v>
      </c>
    </row>
    <row r="1790" spans="1:33" hidden="1" x14ac:dyDescent="0.35">
      <c r="A1790" s="21">
        <f>IF(ISBLANK(B1790),"",COUNTIF(B$2:B1790,B1790))-1</f>
        <v>66</v>
      </c>
      <c r="B1790" s="27">
        <v>7</v>
      </c>
      <c r="C1790" s="10">
        <f>VLOOKUP($A1790+IF($A1790=0,1,0),Database!$A:$Y,7,FALSE)</f>
        <v>46200.208333333336</v>
      </c>
      <c r="D1790" s="21" t="str">
        <f>VLOOKUP(Pronostics!$B1790,Setup_MPP!$A:$G,3,FALSE)</f>
        <v>__Vince__</v>
      </c>
      <c r="E1790" s="21" t="str">
        <f>VLOOKUP(Pronostics!$B1790,Setup_MPP!$A:$G,2,FALSE)</f>
        <v>Vincent FRAYSSE</v>
      </c>
      <c r="F1790" s="21" t="str">
        <f>VLOOKUP($B1790,Setup_MPP!$A:$E,4,FALSE)</f>
        <v>#B2EAE8</v>
      </c>
      <c r="G1790" s="21" t="str">
        <f>VLOOKUP($B1790,Setup_MPP!$A:$E,5,FALSE)</f>
        <v>#6CB4B1</v>
      </c>
      <c r="H1790" s="21" t="str">
        <f>IFERROR(IF(AND(A1790&gt;=1,A1790&lt;=104),VLOOKUP($A1790,Location!$A:$J,6,FALSE),IF(A1790=0,"Avant l'ouverture",IF(OR(A1790=105,A1790=106),"Bonus"))),"")</f>
        <v>Tour 3</v>
      </c>
      <c r="I1790" s="21" t="str">
        <f>IF(LEFT(H1790,4)="Tour",VLOOKUP(A1790,Database!$A:$C,3,FALSE),"")</f>
        <v>G</v>
      </c>
      <c r="J1790" s="21" t="str">
        <f>VLOOKUP($A1790,Location!$A:$J,7,FALSE)</f>
        <v>Egypte</v>
      </c>
      <c r="K1790" s="21" t="str">
        <f>IFERROR(VLOOKUP(J1790,Setup_Team!$B:$C,2,FALSE), "TDB")</f>
        <v>EGY</v>
      </c>
      <c r="L1790" s="21" t="str">
        <f>VLOOKUP($A1790,Location!$A:$J,8,FALSE)</f>
        <v>Iran</v>
      </c>
      <c r="M1790" s="21" t="str">
        <f>IFERROR(VLOOKUP(L1790,Setup_Team!$B:$C,2,FALSE), "TDB")</f>
        <v>IRN</v>
      </c>
      <c r="N1790" s="21" t="str">
        <f>VLOOKUP($A1790,Location!$A:$J,9,FALSE)</f>
        <v>Vancouver</v>
      </c>
      <c r="O1790" s="21" t="str">
        <f>VLOOKUP($A1790,Location!$A:$J,10,FALSE)</f>
        <v>BC Place</v>
      </c>
      <c r="P1790" s="27"/>
      <c r="Q1790" s="27"/>
      <c r="R1790" s="27" t="str">
        <f t="shared" si="163"/>
        <v>0-0</v>
      </c>
      <c r="S1790" s="21">
        <v>0</v>
      </c>
      <c r="T1790" s="20">
        <f>VLOOKUP($A1790,Database!$A:$Y,10,FALSE)</f>
        <v>85</v>
      </c>
      <c r="U1790" s="20">
        <f>VLOOKUP($A1790,Database!$A:$Y,11,FALSE)</f>
        <v>114</v>
      </c>
      <c r="V1790" s="20">
        <f>VLOOKUP($A1790,Database!$A:$Y,12,FALSE)</f>
        <v>123</v>
      </c>
      <c r="W1790" s="20" t="str">
        <f>VLOOKUP(A1790,Database!A:M,13,FALSE)</f>
        <v>Terminé</v>
      </c>
      <c r="X1790" s="20">
        <f>VLOOKUP($A1790,Database!$A:$Y,20,FALSE)</f>
        <v>1</v>
      </c>
      <c r="Y1790" s="20">
        <f>VLOOKUP($A1790,Database!$A:$Y,21,FALSE)</f>
        <v>1</v>
      </c>
      <c r="Z1790" s="20">
        <f t="shared" si="162"/>
        <v>1</v>
      </c>
      <c r="AA1790" s="20" t="str">
        <f t="shared" si="164"/>
        <v/>
      </c>
      <c r="AB1790" s="20">
        <f t="shared" ca="1" si="165"/>
        <v>114</v>
      </c>
      <c r="AC1790" s="20">
        <f t="shared" ca="1" si="166"/>
        <v>0</v>
      </c>
      <c r="AD1790" s="20" t="str">
        <f ca="1">IF(AC1790=0,"",IF(OR(ISBLANK(P1790),ISBLANK(Q1790)),"",IF(ISBLANK(VLOOKUP(A1790,Database!A:AA,22,FALSE)),"",VLOOKUP(A1790,Database!A:AA,22,FALSE))))</f>
        <v/>
      </c>
      <c r="AE1790" s="20" t="str">
        <f>IFERROR(
   IF(
     OR(ISBLANK(P1790),ISBLANK(Q1790)),
     "",
     IF(
       AND(AB1790&lt;&gt;"",OR(W1790="Terminé",W1790="En cours")),
       VLOOKUP(AD1790,Setup_ScoreExactBonus!A:D,4,FALSE),
       0
     )),
  0)</f>
        <v/>
      </c>
      <c r="AF1790" s="21">
        <f t="shared" si="167"/>
        <v>0</v>
      </c>
      <c r="AG1790" s="21">
        <f ca="1">SUMIFS(AF$2:AF1790,D$2:D1790,D1790)</f>
        <v>1434</v>
      </c>
    </row>
    <row r="1791" spans="1:33" hidden="1" x14ac:dyDescent="0.35">
      <c r="A1791" s="21">
        <f>IF(ISBLANK(B1791),"",COUNTIF(B$2:B1791,B1791))-1</f>
        <v>66</v>
      </c>
      <c r="B1791" s="27">
        <v>8</v>
      </c>
      <c r="C1791" s="10">
        <f>VLOOKUP($A1791+IF($A1791=0,1,0),Database!$A:$Y,7,FALSE)</f>
        <v>46200.208333333336</v>
      </c>
      <c r="D1791" s="21" t="str">
        <f>VLOOKUP(Pronostics!$B1791,Setup_MPP!$A:$G,3,FALSE)</f>
        <v>Louuiiis</v>
      </c>
      <c r="E1791" s="21" t="str">
        <f>VLOOKUP(Pronostics!$B1791,Setup_MPP!$A:$G,2,FALSE)</f>
        <v>Louis HARLE</v>
      </c>
      <c r="F1791" s="21" t="str">
        <f>VLOOKUP($B1791,Setup_MPP!$A:$E,4,FALSE)</f>
        <v>#EEF7B1</v>
      </c>
      <c r="G1791" s="21" t="str">
        <f>VLOOKUP($B1791,Setup_MPP!$A:$E,5,FALSE)</f>
        <v>#C1CB7D</v>
      </c>
      <c r="H1791" s="21" t="str">
        <f>IFERROR(IF(AND(A1791&gt;=1,A1791&lt;=104),VLOOKUP($A1791,Location!$A:$J,6,FALSE),IF(A1791=0,"Avant l'ouverture",IF(OR(A1791=105,A1791=106),"Bonus"))),"")</f>
        <v>Tour 3</v>
      </c>
      <c r="I1791" s="21" t="str">
        <f>IF(LEFT(H1791,4)="Tour",VLOOKUP(A1791,Database!$A:$C,3,FALSE),"")</f>
        <v>G</v>
      </c>
      <c r="J1791" s="21" t="str">
        <f>VLOOKUP($A1791,Location!$A:$J,7,FALSE)</f>
        <v>Egypte</v>
      </c>
      <c r="K1791" s="21" t="str">
        <f>IFERROR(VLOOKUP(J1791,Setup_Team!$B:$C,2,FALSE), "TDB")</f>
        <v>EGY</v>
      </c>
      <c r="L1791" s="21" t="str">
        <f>VLOOKUP($A1791,Location!$A:$J,8,FALSE)</f>
        <v>Iran</v>
      </c>
      <c r="M1791" s="21" t="str">
        <f>IFERROR(VLOOKUP(L1791,Setup_Team!$B:$C,2,FALSE), "TDB")</f>
        <v>IRN</v>
      </c>
      <c r="N1791" s="21" t="str">
        <f>VLOOKUP($A1791,Location!$A:$J,9,FALSE)</f>
        <v>Vancouver</v>
      </c>
      <c r="O1791" s="21" t="str">
        <f>VLOOKUP($A1791,Location!$A:$J,10,FALSE)</f>
        <v>BC Place</v>
      </c>
      <c r="P1791" s="27">
        <v>2</v>
      </c>
      <c r="Q1791" s="27">
        <v>1</v>
      </c>
      <c r="R1791" s="27" t="str">
        <f t="shared" si="163"/>
        <v>2-1</v>
      </c>
      <c r="S1791" s="21">
        <v>0</v>
      </c>
      <c r="T1791" s="20">
        <f>VLOOKUP($A1791,Database!$A:$Y,10,FALSE)</f>
        <v>85</v>
      </c>
      <c r="U1791" s="20">
        <f>VLOOKUP($A1791,Database!$A:$Y,11,FALSE)</f>
        <v>114</v>
      </c>
      <c r="V1791" s="20">
        <f>VLOOKUP($A1791,Database!$A:$Y,12,FALSE)</f>
        <v>123</v>
      </c>
      <c r="W1791" s="20" t="str">
        <f>VLOOKUP(A1791,Database!A:M,13,FALSE)</f>
        <v>Terminé</v>
      </c>
      <c r="X1791" s="20">
        <f>VLOOKUP($A1791,Database!$A:$Y,20,FALSE)</f>
        <v>1</v>
      </c>
      <c r="Y1791" s="20">
        <f>VLOOKUP($A1791,Database!$A:$Y,21,FALSE)</f>
        <v>1</v>
      </c>
      <c r="Z1791" s="20">
        <f t="shared" si="162"/>
        <v>0</v>
      </c>
      <c r="AA1791" s="20">
        <f t="shared" si="164"/>
        <v>0</v>
      </c>
      <c r="AB1791" s="20">
        <f t="shared" ca="1" si="165"/>
        <v>0</v>
      </c>
      <c r="AC1791" s="20">
        <f t="shared" ca="1" si="166"/>
        <v>0</v>
      </c>
      <c r="AD1791" s="20" t="str">
        <f ca="1">IF(AC1791=0,"",IF(OR(ISBLANK(P1791),ISBLANK(Q1791)),"",IF(ISBLANK(VLOOKUP(A1791,Database!A:AA,22,FALSE)),"",VLOOKUP(A1791,Database!A:AA,22,FALSE))))</f>
        <v/>
      </c>
      <c r="AE1791" s="20">
        <f ca="1">IFERROR(
   IF(
     OR(ISBLANK(P1791),ISBLANK(Q1791)),
     "",
     IF(
       AND(AB1791&lt;&gt;"",OR(W1791="Terminé",W1791="En cours")),
       VLOOKUP(AD1791,Setup_ScoreExactBonus!A:D,4,FALSE),
       0
     )),
  0)</f>
        <v>0</v>
      </c>
      <c r="AF1791" s="21">
        <f t="shared" ca="1" si="167"/>
        <v>0</v>
      </c>
      <c r="AG1791" s="21">
        <f ca="1">SUMIFS(AF$2:AF1791,D$2:D1791,D1791)</f>
        <v>2343</v>
      </c>
    </row>
    <row r="1792" spans="1:33" x14ac:dyDescent="0.35">
      <c r="A1792" s="21">
        <f>IF(ISBLANK(B1792),"",COUNTIF(B$2:B1792,B1792))-1</f>
        <v>66</v>
      </c>
      <c r="B1792" s="27">
        <v>9</v>
      </c>
      <c r="C1792" s="10">
        <f>VLOOKUP($A1792+IF($A1792=0,1,0),Database!$A:$Y,7,FALSE)</f>
        <v>46200.208333333336</v>
      </c>
      <c r="D1792" s="21" t="str">
        <f>VLOOKUP(Pronostics!$B1792,Setup_MPP!$A:$G,3,FALSE)</f>
        <v>Aurelien_dpq</v>
      </c>
      <c r="E1792" s="21" t="str">
        <f>VLOOKUP(Pronostics!$B1792,Setup_MPP!$A:$G,2,FALSE)</f>
        <v>Aurélien DE POULPIQUET</v>
      </c>
      <c r="F1792" s="21" t="str">
        <f>VLOOKUP($B1792,Setup_MPP!$A:$E,4,FALSE)</f>
        <v>#F4EA9D</v>
      </c>
      <c r="G1792" s="21" t="str">
        <f>VLOOKUP($B1792,Setup_MPP!$A:$E,5,FALSE)</f>
        <v>#D2C458</v>
      </c>
      <c r="H1792" s="21" t="str">
        <f>IFERROR(IF(AND(A1792&gt;=1,A1792&lt;=104),VLOOKUP($A1792,Location!$A:$J,6,FALSE),IF(A1792=0,"Avant l'ouverture",IF(OR(A1792=105,A1792=106),"Bonus"))),"")</f>
        <v>Tour 3</v>
      </c>
      <c r="I1792" s="21" t="str">
        <f>IF(LEFT(H1792,4)="Tour",VLOOKUP(A1792,Database!$A:$C,3,FALSE),"")</f>
        <v>G</v>
      </c>
      <c r="J1792" s="21" t="str">
        <f>VLOOKUP($A1792,Location!$A:$J,7,FALSE)</f>
        <v>Egypte</v>
      </c>
      <c r="K1792" s="21" t="str">
        <f>IFERROR(VLOOKUP(J1792,Setup_Team!$B:$C,2,FALSE), "TDB")</f>
        <v>EGY</v>
      </c>
      <c r="L1792" s="21" t="str">
        <f>VLOOKUP($A1792,Location!$A:$J,8,FALSE)</f>
        <v>Iran</v>
      </c>
      <c r="M1792" s="21" t="str">
        <f>IFERROR(VLOOKUP(L1792,Setup_Team!$B:$C,2,FALSE), "TDB")</f>
        <v>IRN</v>
      </c>
      <c r="N1792" s="21" t="str">
        <f>VLOOKUP($A1792,Location!$A:$J,9,FALSE)</f>
        <v>Vancouver</v>
      </c>
      <c r="O1792" s="21" t="str">
        <f>VLOOKUP($A1792,Location!$A:$J,10,FALSE)</f>
        <v>BC Place</v>
      </c>
      <c r="P1792" s="27"/>
      <c r="Q1792" s="27"/>
      <c r="R1792" s="27" t="str">
        <f t="shared" si="163"/>
        <v>0-0</v>
      </c>
      <c r="S1792" s="21">
        <v>0</v>
      </c>
      <c r="T1792" s="20">
        <f>VLOOKUP($A1792,Database!$A:$Y,10,FALSE)</f>
        <v>85</v>
      </c>
      <c r="U1792" s="20">
        <f>VLOOKUP($A1792,Database!$A:$Y,11,FALSE)</f>
        <v>114</v>
      </c>
      <c r="V1792" s="20">
        <f>VLOOKUP($A1792,Database!$A:$Y,12,FALSE)</f>
        <v>123</v>
      </c>
      <c r="W1792" s="20" t="str">
        <f>VLOOKUP(A1792,Database!A:M,13,FALSE)</f>
        <v>Terminé</v>
      </c>
      <c r="X1792" s="20">
        <f>VLOOKUP($A1792,Database!$A:$Y,20,FALSE)</f>
        <v>1</v>
      </c>
      <c r="Y1792" s="20">
        <f>VLOOKUP($A1792,Database!$A:$Y,21,FALSE)</f>
        <v>1</v>
      </c>
      <c r="Z1792" s="20">
        <f t="shared" si="162"/>
        <v>1</v>
      </c>
      <c r="AA1792" s="20" t="str">
        <f t="shared" si="164"/>
        <v/>
      </c>
      <c r="AB1792" s="20">
        <f t="shared" ca="1" si="165"/>
        <v>114</v>
      </c>
      <c r="AC1792" s="20">
        <f t="shared" ca="1" si="166"/>
        <v>0</v>
      </c>
      <c r="AD1792" s="20" t="str">
        <f ca="1">IF(AC1792=0,"",IF(OR(ISBLANK(P1792),ISBLANK(Q1792)),"",IF(ISBLANK(VLOOKUP(A1792,Database!A:AA,22,FALSE)),"",VLOOKUP(A1792,Database!A:AA,22,FALSE))))</f>
        <v/>
      </c>
      <c r="AE1792" s="20" t="str">
        <f>IFERROR(
   IF(
     OR(ISBLANK(P1792),ISBLANK(Q1792)),
     "",
     IF(
       AND(AB1792&lt;&gt;"",OR(W1792="Terminé",W1792="En cours")),
       VLOOKUP(AD1792,Setup_ScoreExactBonus!A:D,4,FALSE),
       0
     )),
  0)</f>
        <v/>
      </c>
      <c r="AF1792" s="21">
        <f t="shared" si="167"/>
        <v>0</v>
      </c>
      <c r="AG1792" s="21">
        <f ca="1">SUMIFS(AF$2:AF1792,D$2:D1792,D1792)</f>
        <v>2518</v>
      </c>
    </row>
    <row r="1793" spans="1:33" hidden="1" x14ac:dyDescent="0.35">
      <c r="A1793" s="21">
        <f>IF(ISBLANK(B1793),"",COUNTIF(B$2:B1793,B1793))-1</f>
        <v>66</v>
      </c>
      <c r="B1793" s="27">
        <v>10</v>
      </c>
      <c r="C1793" s="10">
        <f>VLOOKUP($A1793+IF($A1793=0,1,0),Database!$A:$Y,7,FALSE)</f>
        <v>46200.208333333336</v>
      </c>
      <c r="D1793" s="21" t="str">
        <f>VLOOKUP(Pronostics!$B1793,Setup_MPP!$A:$G,3,FALSE)</f>
        <v>RandomPaul</v>
      </c>
      <c r="E1793" s="21" t="str">
        <f>VLOOKUP(Pronostics!$B1793,Setup_MPP!$A:$G,2,FALSE)</f>
        <v>Paul MONTESINOS</v>
      </c>
      <c r="F1793" s="21" t="str">
        <f>VLOOKUP($B1793,Setup_MPP!$A:$E,4,FALSE)</f>
        <v>#C4B0FF</v>
      </c>
      <c r="G1793" s="21" t="str">
        <f>VLOOKUP($B1793,Setup_MPP!$A:$E,5,FALSE)</f>
        <v>#7F66C8</v>
      </c>
      <c r="H1793" s="21" t="str">
        <f>IFERROR(IF(AND(A1793&gt;=1,A1793&lt;=104),VLOOKUP($A1793,Location!$A:$J,6,FALSE),IF(A1793=0,"Avant l'ouverture",IF(OR(A1793=105,A1793=106),"Bonus"))),"")</f>
        <v>Tour 3</v>
      </c>
      <c r="I1793" s="21" t="str">
        <f>IF(LEFT(H1793,4)="Tour",VLOOKUP(A1793,Database!$A:$C,3,FALSE),"")</f>
        <v>G</v>
      </c>
      <c r="J1793" s="21" t="str">
        <f>VLOOKUP($A1793,Location!$A:$J,7,FALSE)</f>
        <v>Egypte</v>
      </c>
      <c r="K1793" s="21" t="str">
        <f>IFERROR(VLOOKUP(J1793,Setup_Team!$B:$C,2,FALSE), "TDB")</f>
        <v>EGY</v>
      </c>
      <c r="L1793" s="21" t="str">
        <f>VLOOKUP($A1793,Location!$A:$J,8,FALSE)</f>
        <v>Iran</v>
      </c>
      <c r="M1793" s="21" t="str">
        <f>IFERROR(VLOOKUP(L1793,Setup_Team!$B:$C,2,FALSE), "TDB")</f>
        <v>IRN</v>
      </c>
      <c r="N1793" s="21" t="str">
        <f>VLOOKUP($A1793,Location!$A:$J,9,FALSE)</f>
        <v>Vancouver</v>
      </c>
      <c r="O1793" s="21" t="str">
        <f>VLOOKUP($A1793,Location!$A:$J,10,FALSE)</f>
        <v>BC Place</v>
      </c>
      <c r="P1793" s="27">
        <v>2</v>
      </c>
      <c r="Q1793" s="27">
        <v>2</v>
      </c>
      <c r="R1793" s="27" t="str">
        <f t="shared" si="163"/>
        <v>2-2</v>
      </c>
      <c r="S1793" s="21">
        <v>0</v>
      </c>
      <c r="T1793" s="20">
        <f>VLOOKUP($A1793,Database!$A:$Y,10,FALSE)</f>
        <v>85</v>
      </c>
      <c r="U1793" s="20">
        <f>VLOOKUP($A1793,Database!$A:$Y,11,FALSE)</f>
        <v>114</v>
      </c>
      <c r="V1793" s="20">
        <f>VLOOKUP($A1793,Database!$A:$Y,12,FALSE)</f>
        <v>123</v>
      </c>
      <c r="W1793" s="20" t="str">
        <f>VLOOKUP(A1793,Database!A:M,13,FALSE)</f>
        <v>Terminé</v>
      </c>
      <c r="X1793" s="20">
        <f>VLOOKUP($A1793,Database!$A:$Y,20,FALSE)</f>
        <v>1</v>
      </c>
      <c r="Y1793" s="20">
        <f>VLOOKUP($A1793,Database!$A:$Y,21,FALSE)</f>
        <v>1</v>
      </c>
      <c r="Z1793" s="20">
        <f t="shared" si="162"/>
        <v>0</v>
      </c>
      <c r="AA1793" s="20">
        <f t="shared" si="164"/>
        <v>1</v>
      </c>
      <c r="AB1793" s="20">
        <f t="shared" ca="1" si="165"/>
        <v>114</v>
      </c>
      <c r="AC1793" s="20">
        <f t="shared" ca="1" si="166"/>
        <v>0</v>
      </c>
      <c r="AD1793" s="20" t="str">
        <f ca="1">IF(AC1793=0,"",IF(OR(ISBLANK(P1793),ISBLANK(Q1793)),"",IF(ISBLANK(VLOOKUP(A1793,Database!A:AA,22,FALSE)),"",VLOOKUP(A1793,Database!A:AA,22,FALSE))))</f>
        <v/>
      </c>
      <c r="AE1793" s="20">
        <f ca="1">IFERROR(
   IF(
     OR(ISBLANK(P1793),ISBLANK(Q1793)),
     "",
     IF(
       AND(AB1793&lt;&gt;"",OR(W1793="Terminé",W1793="En cours")),
       VLOOKUP(AD1793,Setup_ScoreExactBonus!A:D,4,FALSE),
       0
     )),
  0)</f>
        <v>0</v>
      </c>
      <c r="AF1793" s="21">
        <f t="shared" ca="1" si="167"/>
        <v>114</v>
      </c>
      <c r="AG1793" s="21">
        <f ca="1">SUMIFS(AF$2:AF1793,D$2:D1793,D1793)</f>
        <v>2253</v>
      </c>
    </row>
    <row r="1794" spans="1:33" hidden="1" x14ac:dyDescent="0.35">
      <c r="A1794" s="21">
        <f>IF(ISBLANK(B1794),"",COUNTIF(B$2:B1794,B1794))-1</f>
        <v>66</v>
      </c>
      <c r="B1794" s="27">
        <v>11</v>
      </c>
      <c r="C1794" s="10">
        <f>VLOOKUP($A1794+IF($A1794=0,1,0),Database!$A:$Y,7,FALSE)</f>
        <v>46200.208333333336</v>
      </c>
      <c r="D1794" s="21" t="str">
        <f>VLOOKUP(Pronostics!$B1794,Setup_MPP!$A:$G,3,FALSE)</f>
        <v>Kinsley91</v>
      </c>
      <c r="E1794" s="21" t="str">
        <f>VLOOKUP(Pronostics!$B1794,Setup_MPP!$A:$G,2,FALSE)</f>
        <v>Kinsley ROQUE</v>
      </c>
      <c r="F1794" s="21" t="str">
        <f>VLOOKUP($B1794,Setup_MPP!$A:$E,4,FALSE)</f>
        <v>#CBEBBA</v>
      </c>
      <c r="G1794" s="21" t="str">
        <f>VLOOKUP($B1794,Setup_MPP!$A:$E,5,FALSE)</f>
        <v>#70BC6E</v>
      </c>
      <c r="H1794" s="21" t="str">
        <f>IFERROR(IF(AND(A1794&gt;=1,A1794&lt;=104),VLOOKUP($A1794,Location!$A:$J,6,FALSE),IF(A1794=0,"Avant l'ouverture",IF(OR(A1794=105,A1794=106),"Bonus"))),"")</f>
        <v>Tour 3</v>
      </c>
      <c r="I1794" s="21" t="str">
        <f>IF(LEFT(H1794,4)="Tour",VLOOKUP(A1794,Database!$A:$C,3,FALSE),"")</f>
        <v>G</v>
      </c>
      <c r="J1794" s="21" t="str">
        <f>VLOOKUP($A1794,Location!$A:$J,7,FALSE)</f>
        <v>Egypte</v>
      </c>
      <c r="K1794" s="21" t="str">
        <f>IFERROR(VLOOKUP(J1794,Setup_Team!$B:$C,2,FALSE), "TDB")</f>
        <v>EGY</v>
      </c>
      <c r="L1794" s="21" t="str">
        <f>VLOOKUP($A1794,Location!$A:$J,8,FALSE)</f>
        <v>Iran</v>
      </c>
      <c r="M1794" s="21" t="str">
        <f>IFERROR(VLOOKUP(L1794,Setup_Team!$B:$C,2,FALSE), "TDB")</f>
        <v>IRN</v>
      </c>
      <c r="N1794" s="21" t="str">
        <f>VLOOKUP($A1794,Location!$A:$J,9,FALSE)</f>
        <v>Vancouver</v>
      </c>
      <c r="O1794" s="21" t="str">
        <f>VLOOKUP($A1794,Location!$A:$J,10,FALSE)</f>
        <v>BC Place</v>
      </c>
      <c r="P1794" s="27">
        <v>1</v>
      </c>
      <c r="Q1794" s="27">
        <v>0</v>
      </c>
      <c r="R1794" s="27" t="str">
        <f t="shared" si="163"/>
        <v>1-0</v>
      </c>
      <c r="S1794" s="21">
        <v>0</v>
      </c>
      <c r="T1794" s="20">
        <f>VLOOKUP($A1794,Database!$A:$Y,10,FALSE)</f>
        <v>85</v>
      </c>
      <c r="U1794" s="20">
        <f>VLOOKUP($A1794,Database!$A:$Y,11,FALSE)</f>
        <v>114</v>
      </c>
      <c r="V1794" s="20">
        <f>VLOOKUP($A1794,Database!$A:$Y,12,FALSE)</f>
        <v>123</v>
      </c>
      <c r="W1794" s="20" t="str">
        <f>VLOOKUP(A1794,Database!A:M,13,FALSE)</f>
        <v>Terminé</v>
      </c>
      <c r="X1794" s="20">
        <f>VLOOKUP($A1794,Database!$A:$Y,20,FALSE)</f>
        <v>1</v>
      </c>
      <c r="Y1794" s="20">
        <f>VLOOKUP($A1794,Database!$A:$Y,21,FALSE)</f>
        <v>1</v>
      </c>
      <c r="Z1794" s="20">
        <f t="shared" ref="Z1794:Z1857" si="168">IF(A1794=0,0,IF(W1794="À venir",0,IF(AND(ISBLANK(P1794),ISBLANK(Q1794)),1,0)))</f>
        <v>0</v>
      </c>
      <c r="AA1794" s="20">
        <f t="shared" si="164"/>
        <v>0</v>
      </c>
      <c r="AB1794" s="20">
        <f t="shared" ca="1" si="165"/>
        <v>0</v>
      </c>
      <c r="AC1794" s="20">
        <f t="shared" ca="1" si="166"/>
        <v>0</v>
      </c>
      <c r="AD1794" s="20" t="str">
        <f ca="1">IF(AC1794=0,"",IF(OR(ISBLANK(P1794),ISBLANK(Q1794)),"",IF(ISBLANK(VLOOKUP(A1794,Database!A:AA,22,FALSE)),"",VLOOKUP(A1794,Database!A:AA,22,FALSE))))</f>
        <v/>
      </c>
      <c r="AE1794" s="20">
        <f ca="1">IFERROR(
   IF(
     OR(ISBLANK(P1794),ISBLANK(Q1794)),
     "",
     IF(
       AND(AB1794&lt;&gt;"",OR(W1794="Terminé",W1794="En cours")),
       VLOOKUP(AD1794,Setup_ScoreExactBonus!A:D,4,FALSE),
       0
     )),
  0)</f>
        <v>0</v>
      </c>
      <c r="AF1794" s="21">
        <f t="shared" ca="1" si="167"/>
        <v>0</v>
      </c>
      <c r="AG1794" s="21">
        <f ca="1">SUMIFS(AF$2:AF1794,D$2:D1794,D1794)</f>
        <v>2752</v>
      </c>
    </row>
    <row r="1795" spans="1:33" hidden="1" x14ac:dyDescent="0.35">
      <c r="A1795" s="21">
        <f>IF(ISBLANK(B1795),"",COUNTIF(B$2:B1795,B1795))-1</f>
        <v>66</v>
      </c>
      <c r="B1795" s="27">
        <v>12</v>
      </c>
      <c r="C1795" s="10">
        <f>VLOOKUP($A1795+IF($A1795=0,1,0),Database!$A:$Y,7,FALSE)</f>
        <v>46200.208333333336</v>
      </c>
      <c r="D1795" s="21" t="str">
        <f>VLOOKUP(Pronostics!$B1795,Setup_MPP!$A:$G,3,FALSE)</f>
        <v>Jaouad1</v>
      </c>
      <c r="E1795" s="21" t="str">
        <f>VLOOKUP(Pronostics!$B1795,Setup_MPP!$A:$G,2,FALSE)</f>
        <v>Jaouad SETTI</v>
      </c>
      <c r="F1795" s="21" t="str">
        <f>VLOOKUP($B1795,Setup_MPP!$A:$E,4,FALSE)</f>
        <v>#C2D4FF</v>
      </c>
      <c r="G1795" s="21" t="str">
        <f>VLOOKUP($B1795,Setup_MPP!$A:$E,5,FALSE)</f>
        <v>#6586D5</v>
      </c>
      <c r="H1795" s="21" t="str">
        <f>IFERROR(IF(AND(A1795&gt;=1,A1795&lt;=104),VLOOKUP($A1795,Location!$A:$J,6,FALSE),IF(A1795=0,"Avant l'ouverture",IF(OR(A1795=105,A1795=106),"Bonus"))),"")</f>
        <v>Tour 3</v>
      </c>
      <c r="I1795" s="21" t="str">
        <f>IF(LEFT(H1795,4)="Tour",VLOOKUP(A1795,Database!$A:$C,3,FALSE),"")</f>
        <v>G</v>
      </c>
      <c r="J1795" s="21" t="str">
        <f>VLOOKUP($A1795,Location!$A:$J,7,FALSE)</f>
        <v>Egypte</v>
      </c>
      <c r="K1795" s="21" t="str">
        <f>IFERROR(VLOOKUP(J1795,Setup_Team!$B:$C,2,FALSE), "TDB")</f>
        <v>EGY</v>
      </c>
      <c r="L1795" s="21" t="str">
        <f>VLOOKUP($A1795,Location!$A:$J,8,FALSE)</f>
        <v>Iran</v>
      </c>
      <c r="M1795" s="21" t="str">
        <f>IFERROR(VLOOKUP(L1795,Setup_Team!$B:$C,2,FALSE), "TDB")</f>
        <v>IRN</v>
      </c>
      <c r="N1795" s="21" t="str">
        <f>VLOOKUP($A1795,Location!$A:$J,9,FALSE)</f>
        <v>Vancouver</v>
      </c>
      <c r="O1795" s="21" t="str">
        <f>VLOOKUP($A1795,Location!$A:$J,10,FALSE)</f>
        <v>BC Place</v>
      </c>
      <c r="P1795" s="27">
        <v>2</v>
      </c>
      <c r="Q1795" s="27">
        <v>1</v>
      </c>
      <c r="R1795" s="27" t="str">
        <f t="shared" ref="R1795:R1858" si="169">IF(AND(A1795&gt;0,A1795&lt;=104,W1795="Terminé"),TEXT(P1795,"0")&amp;"-"&amp;TEXT(Q1795,"0"),"")</f>
        <v>2-1</v>
      </c>
      <c r="S1795" s="21">
        <v>0</v>
      </c>
      <c r="T1795" s="20">
        <f>VLOOKUP($A1795,Database!$A:$Y,10,FALSE)</f>
        <v>85</v>
      </c>
      <c r="U1795" s="20">
        <f>VLOOKUP($A1795,Database!$A:$Y,11,FALSE)</f>
        <v>114</v>
      </c>
      <c r="V1795" s="20">
        <f>VLOOKUP($A1795,Database!$A:$Y,12,FALSE)</f>
        <v>123</v>
      </c>
      <c r="W1795" s="20" t="str">
        <f>VLOOKUP(A1795,Database!A:M,13,FALSE)</f>
        <v>Terminé</v>
      </c>
      <c r="X1795" s="20">
        <f>VLOOKUP($A1795,Database!$A:$Y,20,FALSE)</f>
        <v>1</v>
      </c>
      <c r="Y1795" s="20">
        <f>VLOOKUP($A1795,Database!$A:$Y,21,FALSE)</f>
        <v>1</v>
      </c>
      <c r="Z1795" s="20">
        <f t="shared" si="168"/>
        <v>0</v>
      </c>
      <c r="AA1795" s="20">
        <f t="shared" si="164"/>
        <v>0</v>
      </c>
      <c r="AB1795" s="20">
        <f t="shared" ca="1" si="165"/>
        <v>0</v>
      </c>
      <c r="AC1795" s="20">
        <f t="shared" ca="1" si="166"/>
        <v>0</v>
      </c>
      <c r="AD1795" s="20" t="str">
        <f ca="1">IF(AC1795=0,"",IF(OR(ISBLANK(P1795),ISBLANK(Q1795)),"",IF(ISBLANK(VLOOKUP(A1795,Database!A:AA,22,FALSE)),"",VLOOKUP(A1795,Database!A:AA,22,FALSE))))</f>
        <v/>
      </c>
      <c r="AE1795" s="20">
        <f ca="1">IFERROR(
   IF(
     OR(ISBLANK(P1795),ISBLANK(Q1795)),
     "",
     IF(
       AND(AB1795&lt;&gt;"",OR(W1795="Terminé",W1795="En cours")),
       VLOOKUP(AD1795,Setup_ScoreExactBonus!A:D,4,FALSE),
       0
     )),
  0)</f>
        <v>0</v>
      </c>
      <c r="AF1795" s="21">
        <f t="shared" ca="1" si="167"/>
        <v>0</v>
      </c>
      <c r="AG1795" s="21">
        <f ca="1">SUMIFS(AF$2:AF1795,D$2:D1795,D1795)</f>
        <v>2487</v>
      </c>
    </row>
    <row r="1796" spans="1:33" hidden="1" x14ac:dyDescent="0.35">
      <c r="A1796" s="21">
        <f>IF(ISBLANK(B1796),"",COUNTIF(B$2:B1796,B1796))-1</f>
        <v>66</v>
      </c>
      <c r="B1796" s="27">
        <v>13</v>
      </c>
      <c r="C1796" s="10">
        <f>VLOOKUP($A1796+IF($A1796=0,1,0),Database!$A:$Y,7,FALSE)</f>
        <v>46200.208333333336</v>
      </c>
      <c r="D1796" s="21" t="str">
        <f>VLOOKUP(Pronostics!$B1796,Setup_MPP!$A:$G,3,FALSE)</f>
        <v>Julien_I</v>
      </c>
      <c r="E1796" s="21" t="str">
        <f>VLOOKUP(Pronostics!$B1796,Setup_MPP!$A:$G,2,FALSE)</f>
        <v>Julien INGE</v>
      </c>
      <c r="F1796" s="21" t="str">
        <f>VLOOKUP($B1796,Setup_MPP!$A:$E,4,FALSE)</f>
        <v>#C1E0EF</v>
      </c>
      <c r="G1796" s="21" t="str">
        <f>VLOOKUP($B1796,Setup_MPP!$A:$E,5,FALSE)</f>
        <v>#4F91B2</v>
      </c>
      <c r="H1796" s="21" t="str">
        <f>IFERROR(IF(AND(A1796&gt;=1,A1796&lt;=104),VLOOKUP($A1796,Location!$A:$J,6,FALSE),IF(A1796=0,"Avant l'ouverture",IF(OR(A1796=105,A1796=106),"Bonus"))),"")</f>
        <v>Tour 3</v>
      </c>
      <c r="I1796" s="21" t="str">
        <f>IF(LEFT(H1796,4)="Tour",VLOOKUP(A1796,Database!$A:$C,3,FALSE),"")</f>
        <v>G</v>
      </c>
      <c r="J1796" s="21" t="str">
        <f>VLOOKUP($A1796,Location!$A:$J,7,FALSE)</f>
        <v>Egypte</v>
      </c>
      <c r="K1796" s="21" t="str">
        <f>IFERROR(VLOOKUP(J1796,Setup_Team!$B:$C,2,FALSE), "TDB")</f>
        <v>EGY</v>
      </c>
      <c r="L1796" s="21" t="str">
        <f>VLOOKUP($A1796,Location!$A:$J,8,FALSE)</f>
        <v>Iran</v>
      </c>
      <c r="M1796" s="21" t="str">
        <f>IFERROR(VLOOKUP(L1796,Setup_Team!$B:$C,2,FALSE), "TDB")</f>
        <v>IRN</v>
      </c>
      <c r="N1796" s="21" t="str">
        <f>VLOOKUP($A1796,Location!$A:$J,9,FALSE)</f>
        <v>Vancouver</v>
      </c>
      <c r="O1796" s="21" t="str">
        <f>VLOOKUP($A1796,Location!$A:$J,10,FALSE)</f>
        <v>BC Place</v>
      </c>
      <c r="P1796" s="27">
        <v>3</v>
      </c>
      <c r="Q1796" s="27">
        <v>1</v>
      </c>
      <c r="R1796" s="27" t="str">
        <f t="shared" si="169"/>
        <v>3-1</v>
      </c>
      <c r="S1796" s="21">
        <v>0</v>
      </c>
      <c r="T1796" s="20">
        <f>VLOOKUP($A1796,Database!$A:$Y,10,FALSE)</f>
        <v>85</v>
      </c>
      <c r="U1796" s="20">
        <f>VLOOKUP($A1796,Database!$A:$Y,11,FALSE)</f>
        <v>114</v>
      </c>
      <c r="V1796" s="20">
        <f>VLOOKUP($A1796,Database!$A:$Y,12,FALSE)</f>
        <v>123</v>
      </c>
      <c r="W1796" s="20" t="str">
        <f>VLOOKUP(A1796,Database!A:M,13,FALSE)</f>
        <v>Terminé</v>
      </c>
      <c r="X1796" s="20">
        <f>VLOOKUP($A1796,Database!$A:$Y,20,FALSE)</f>
        <v>1</v>
      </c>
      <c r="Y1796" s="20">
        <f>VLOOKUP($A1796,Database!$A:$Y,21,FALSE)</f>
        <v>1</v>
      </c>
      <c r="Z1796" s="20">
        <f t="shared" si="168"/>
        <v>0</v>
      </c>
      <c r="AA1796" s="20">
        <f t="shared" si="164"/>
        <v>0</v>
      </c>
      <c r="AB1796" s="20">
        <f t="shared" ca="1" si="165"/>
        <v>0</v>
      </c>
      <c r="AC1796" s="20">
        <f t="shared" ca="1" si="166"/>
        <v>0</v>
      </c>
      <c r="AD1796" s="20" t="str">
        <f ca="1">IF(AC1796=0,"",IF(OR(ISBLANK(P1796),ISBLANK(Q1796)),"",IF(ISBLANK(VLOOKUP(A1796,Database!A:AA,22,FALSE)),"",VLOOKUP(A1796,Database!A:AA,22,FALSE))))</f>
        <v/>
      </c>
      <c r="AE1796" s="20">
        <f ca="1">IFERROR(
   IF(
     OR(ISBLANK(P1796),ISBLANK(Q1796)),
     "",
     IF(
       AND(AB1796&lt;&gt;"",OR(W1796="Terminé",W1796="En cours")),
       VLOOKUP(AD1796,Setup_ScoreExactBonus!A:D,4,FALSE),
       0
     )),
  0)</f>
        <v>0</v>
      </c>
      <c r="AF1796" s="21">
        <f t="shared" ca="1" si="167"/>
        <v>0</v>
      </c>
      <c r="AG1796" s="21">
        <f ca="1">SUMIFS(AF$2:AF1796,D$2:D1796,D1796)</f>
        <v>2587</v>
      </c>
    </row>
    <row r="1797" spans="1:33" hidden="1" x14ac:dyDescent="0.35">
      <c r="A1797" s="21">
        <f>IF(ISBLANK(B1797),"",COUNTIF(B$2:B1797,B1797))-1</f>
        <v>66</v>
      </c>
      <c r="B1797" s="27">
        <v>14</v>
      </c>
      <c r="C1797" s="10">
        <f>VLOOKUP($A1797+IF($A1797=0,1,0),Database!$A:$Y,7,FALSE)</f>
        <v>46200.208333333336</v>
      </c>
      <c r="D1797" s="21" t="str">
        <f>VLOOKUP(Pronostics!$B1797,Setup_MPP!$A:$G,3,FALSE)</f>
        <v>MarieEYT</v>
      </c>
      <c r="E1797" s="21" t="str">
        <f>VLOOKUP(Pronostics!$B1797,Setup_MPP!$A:$G,2,FALSE)</f>
        <v>Marie EXBRAYAT</v>
      </c>
      <c r="F1797" s="21" t="str">
        <f>VLOOKUP($B1797,Setup_MPP!$A:$E,4,FALSE)</f>
        <v>#FFAFD2</v>
      </c>
      <c r="G1797" s="21" t="str">
        <f>VLOOKUP($B1797,Setup_MPP!$A:$E,5,FALSE)</f>
        <v>#F2589B</v>
      </c>
      <c r="H1797" s="21" t="str">
        <f>IFERROR(IF(AND(A1797&gt;=1,A1797&lt;=104),VLOOKUP($A1797,Location!$A:$J,6,FALSE),IF(A1797=0,"Avant l'ouverture",IF(OR(A1797=105,A1797=106),"Bonus"))),"")</f>
        <v>Tour 3</v>
      </c>
      <c r="I1797" s="21" t="str">
        <f>IF(LEFT(H1797,4)="Tour",VLOOKUP(A1797,Database!$A:$C,3,FALSE),"")</f>
        <v>G</v>
      </c>
      <c r="J1797" s="21" t="str">
        <f>VLOOKUP($A1797,Location!$A:$J,7,FALSE)</f>
        <v>Egypte</v>
      </c>
      <c r="K1797" s="21" t="str">
        <f>IFERROR(VLOOKUP(J1797,Setup_Team!$B:$C,2,FALSE), "TDB")</f>
        <v>EGY</v>
      </c>
      <c r="L1797" s="21" t="str">
        <f>VLOOKUP($A1797,Location!$A:$J,8,FALSE)</f>
        <v>Iran</v>
      </c>
      <c r="M1797" s="21" t="str">
        <f>IFERROR(VLOOKUP(L1797,Setup_Team!$B:$C,2,FALSE), "TDB")</f>
        <v>IRN</v>
      </c>
      <c r="N1797" s="21" t="str">
        <f>VLOOKUP($A1797,Location!$A:$J,9,FALSE)</f>
        <v>Vancouver</v>
      </c>
      <c r="O1797" s="21" t="str">
        <f>VLOOKUP($A1797,Location!$A:$J,10,FALSE)</f>
        <v>BC Place</v>
      </c>
      <c r="P1797" s="27">
        <v>1</v>
      </c>
      <c r="Q1797" s="27">
        <v>1</v>
      </c>
      <c r="R1797" s="27" t="str">
        <f t="shared" si="169"/>
        <v>1-1</v>
      </c>
      <c r="S1797" s="21">
        <v>0</v>
      </c>
      <c r="T1797" s="20">
        <f>VLOOKUP($A1797,Database!$A:$Y,10,FALSE)</f>
        <v>85</v>
      </c>
      <c r="U1797" s="20">
        <f>VLOOKUP($A1797,Database!$A:$Y,11,FALSE)</f>
        <v>114</v>
      </c>
      <c r="V1797" s="20">
        <f>VLOOKUP($A1797,Database!$A:$Y,12,FALSE)</f>
        <v>123</v>
      </c>
      <c r="W1797" s="20" t="str">
        <f>VLOOKUP(A1797,Database!A:M,13,FALSE)</f>
        <v>Terminé</v>
      </c>
      <c r="X1797" s="20">
        <f>VLOOKUP($A1797,Database!$A:$Y,20,FALSE)</f>
        <v>1</v>
      </c>
      <c r="Y1797" s="20">
        <f>VLOOKUP($A1797,Database!$A:$Y,21,FALSE)</f>
        <v>1</v>
      </c>
      <c r="Z1797" s="20">
        <f t="shared" si="168"/>
        <v>0</v>
      </c>
      <c r="AA1797" s="20">
        <f t="shared" si="164"/>
        <v>1</v>
      </c>
      <c r="AB1797" s="20">
        <f t="shared" ca="1" si="165"/>
        <v>114</v>
      </c>
      <c r="AC1797" s="20">
        <f t="shared" ca="1" si="166"/>
        <v>1</v>
      </c>
      <c r="AD1797" s="20" t="str">
        <f ca="1">IF(AC1797=0,"",IF(OR(ISBLANK(P1797),ISBLANK(Q1797)),"",IF(ISBLANK(VLOOKUP(A1797,Database!A:AA,22,FALSE)),"",VLOOKUP(A1797,Database!A:AA,22,FALSE))))</f>
        <v>Exact</v>
      </c>
      <c r="AE1797" s="20">
        <f ca="1">IFERROR(
   IF(
     OR(ISBLANK(P1797),ISBLANK(Q1797)),
     "",
     IF(
       AND(AB1797&lt;&gt;"",OR(W1797="Terminé",W1797="En cours")),
       VLOOKUP(AD1797,Setup_ScoreExactBonus!A:D,4,FALSE),
       0
     )),
  0)</f>
        <v>20</v>
      </c>
      <c r="AF1797" s="21">
        <f t="shared" ca="1" si="167"/>
        <v>134</v>
      </c>
      <c r="AG1797" s="21">
        <f ca="1">SUMIFS(AF$2:AF1797,D$2:D1797,D1797)</f>
        <v>2606</v>
      </c>
    </row>
    <row r="1798" spans="1:33" hidden="1" x14ac:dyDescent="0.35">
      <c r="A1798" s="21">
        <f>IF(ISBLANK(B1798),"",COUNTIF(B$2:B1798,B1798))-1</f>
        <v>66</v>
      </c>
      <c r="B1798" s="27">
        <v>15</v>
      </c>
      <c r="C1798" s="10">
        <f>VLOOKUP($A1798+IF($A1798=0,1,0),Database!$A:$Y,7,FALSE)</f>
        <v>46200.208333333336</v>
      </c>
      <c r="D1798" s="21" t="str">
        <f>VLOOKUP(Pronostics!$B1798,Setup_MPP!$A:$G,3,FALSE)</f>
        <v>Amino28</v>
      </c>
      <c r="E1798" s="21" t="str">
        <f>VLOOKUP(Pronostics!$B1798,Setup_MPP!$A:$G,2,FALSE)</f>
        <v>Amine ZARROUKI</v>
      </c>
      <c r="F1798" s="21" t="str">
        <f>VLOOKUP($B1798,Setup_MPP!$A:$E,4,FALSE)</f>
        <v>#FF9898</v>
      </c>
      <c r="G1798" s="21" t="str">
        <f>VLOOKUP($B1798,Setup_MPP!$A:$E,5,FALSE)</f>
        <v>#FF5D5D</v>
      </c>
      <c r="H1798" s="21" t="str">
        <f>IFERROR(IF(AND(A1798&gt;=1,A1798&lt;=104),VLOOKUP($A1798,Location!$A:$J,6,FALSE),IF(A1798=0,"Avant l'ouverture",IF(OR(A1798=105,A1798=106),"Bonus"))),"")</f>
        <v>Tour 3</v>
      </c>
      <c r="I1798" s="21" t="str">
        <f>IF(LEFT(H1798,4)="Tour",VLOOKUP(A1798,Database!$A:$C,3,FALSE),"")</f>
        <v>G</v>
      </c>
      <c r="J1798" s="21" t="str">
        <f>VLOOKUP($A1798,Location!$A:$J,7,FALSE)</f>
        <v>Egypte</v>
      </c>
      <c r="K1798" s="21" t="str">
        <f>IFERROR(VLOOKUP(J1798,Setup_Team!$B:$C,2,FALSE), "TDB")</f>
        <v>EGY</v>
      </c>
      <c r="L1798" s="21" t="str">
        <f>VLOOKUP($A1798,Location!$A:$J,8,FALSE)</f>
        <v>Iran</v>
      </c>
      <c r="M1798" s="21" t="str">
        <f>IFERROR(VLOOKUP(L1798,Setup_Team!$B:$C,2,FALSE), "TDB")</f>
        <v>IRN</v>
      </c>
      <c r="N1798" s="21" t="str">
        <f>VLOOKUP($A1798,Location!$A:$J,9,FALSE)</f>
        <v>Vancouver</v>
      </c>
      <c r="O1798" s="21" t="str">
        <f>VLOOKUP($A1798,Location!$A:$J,10,FALSE)</f>
        <v>BC Place</v>
      </c>
      <c r="P1798" s="27">
        <v>1</v>
      </c>
      <c r="Q1798" s="27">
        <v>1</v>
      </c>
      <c r="R1798" s="27" t="str">
        <f t="shared" si="169"/>
        <v>1-1</v>
      </c>
      <c r="S1798" s="21">
        <v>0</v>
      </c>
      <c r="T1798" s="20">
        <f>VLOOKUP($A1798,Database!$A:$Y,10,FALSE)</f>
        <v>85</v>
      </c>
      <c r="U1798" s="20">
        <f>VLOOKUP($A1798,Database!$A:$Y,11,FALSE)</f>
        <v>114</v>
      </c>
      <c r="V1798" s="20">
        <f>VLOOKUP($A1798,Database!$A:$Y,12,FALSE)</f>
        <v>123</v>
      </c>
      <c r="W1798" s="20" t="str">
        <f>VLOOKUP(A1798,Database!A:M,13,FALSE)</f>
        <v>Terminé</v>
      </c>
      <c r="X1798" s="20">
        <f>VLOOKUP($A1798,Database!$A:$Y,20,FALSE)</f>
        <v>1</v>
      </c>
      <c r="Y1798" s="20">
        <f>VLOOKUP($A1798,Database!$A:$Y,21,FALSE)</f>
        <v>1</v>
      </c>
      <c r="Z1798" s="20">
        <f t="shared" si="168"/>
        <v>0</v>
      </c>
      <c r="AA1798" s="20">
        <f t="shared" si="164"/>
        <v>1</v>
      </c>
      <c r="AB1798" s="20">
        <f t="shared" ca="1" si="165"/>
        <v>114</v>
      </c>
      <c r="AC1798" s="20">
        <f t="shared" ca="1" si="166"/>
        <v>1</v>
      </c>
      <c r="AD1798" s="20" t="str">
        <f ca="1">IF(AC1798=0,"",IF(OR(ISBLANK(P1798),ISBLANK(Q1798)),"",IF(ISBLANK(VLOOKUP(A1798,Database!A:AA,22,FALSE)),"",VLOOKUP(A1798,Database!A:AA,22,FALSE))))</f>
        <v>Exact</v>
      </c>
      <c r="AE1798" s="20">
        <f ca="1">IFERROR(
   IF(
     OR(ISBLANK(P1798),ISBLANK(Q1798)),
     "",
     IF(
       AND(AB1798&lt;&gt;"",OR(W1798="Terminé",W1798="En cours")),
       VLOOKUP(AD1798,Setup_ScoreExactBonus!A:D,4,FALSE),
       0
     )),
  0)</f>
        <v>20</v>
      </c>
      <c r="AF1798" s="21">
        <f t="shared" ca="1" si="167"/>
        <v>134</v>
      </c>
      <c r="AG1798" s="21">
        <f ca="1">SUMIFS(AF$2:AF1798,D$2:D1798,D1798)</f>
        <v>2593</v>
      </c>
    </row>
    <row r="1799" spans="1:33" hidden="1" x14ac:dyDescent="0.35">
      <c r="A1799" s="21">
        <f>IF(ISBLANK(B1799),"",COUNTIF(B$2:B1799,B1799))-1</f>
        <v>66</v>
      </c>
      <c r="B1799" s="27">
        <v>16</v>
      </c>
      <c r="C1799" s="10">
        <f>VLOOKUP($A1799+IF($A1799=0,1,0),Database!$A:$Y,7,FALSE)</f>
        <v>46200.208333333336</v>
      </c>
      <c r="D1799" s="21" t="str">
        <f>VLOOKUP(Pronostics!$B1799,Setup_MPP!$A:$G,3,FALSE)</f>
        <v>RomaLaura</v>
      </c>
      <c r="E1799" s="21" t="str">
        <f>VLOOKUP(Pronostics!$B1799,Setup_MPP!$A:$G,2,FALSE)</f>
        <v>Laura GIULIANO</v>
      </c>
      <c r="F1799" s="21" t="str">
        <f>VLOOKUP($B1799,Setup_MPP!$A:$E,4,FALSE)</f>
        <v>#86A4FE</v>
      </c>
      <c r="G1799" s="21" t="str">
        <f>VLOOKUP($B1799,Setup_MPP!$A:$E,5,FALSE)</f>
        <v>#3769FF</v>
      </c>
      <c r="H1799" s="21" t="str">
        <f>IFERROR(IF(AND(A1799&gt;=1,A1799&lt;=104),VLOOKUP($A1799,Location!$A:$J,6,FALSE),IF(A1799=0,"Avant l'ouverture",IF(OR(A1799=105,A1799=106),"Bonus"))),"")</f>
        <v>Tour 3</v>
      </c>
      <c r="I1799" s="21" t="str">
        <f>IF(LEFT(H1799,4)="Tour",VLOOKUP(A1799,Database!$A:$C,3,FALSE),"")</f>
        <v>G</v>
      </c>
      <c r="J1799" s="21" t="str">
        <f>VLOOKUP($A1799,Location!$A:$J,7,FALSE)</f>
        <v>Egypte</v>
      </c>
      <c r="K1799" s="21" t="str">
        <f>IFERROR(VLOOKUP(J1799,Setup_Team!$B:$C,2,FALSE), "TDB")</f>
        <v>EGY</v>
      </c>
      <c r="L1799" s="21" t="str">
        <f>VLOOKUP($A1799,Location!$A:$J,8,FALSE)</f>
        <v>Iran</v>
      </c>
      <c r="M1799" s="21" t="str">
        <f>IFERROR(VLOOKUP(L1799,Setup_Team!$B:$C,2,FALSE), "TDB")</f>
        <v>IRN</v>
      </c>
      <c r="N1799" s="21" t="str">
        <f>VLOOKUP($A1799,Location!$A:$J,9,FALSE)</f>
        <v>Vancouver</v>
      </c>
      <c r="O1799" s="21" t="str">
        <f>VLOOKUP($A1799,Location!$A:$J,10,FALSE)</f>
        <v>BC Place</v>
      </c>
      <c r="P1799" s="27">
        <v>2</v>
      </c>
      <c r="Q1799" s="27">
        <v>1</v>
      </c>
      <c r="R1799" s="27" t="str">
        <f t="shared" si="169"/>
        <v>2-1</v>
      </c>
      <c r="S1799" s="21">
        <v>0</v>
      </c>
      <c r="T1799" s="20">
        <f>VLOOKUP($A1799,Database!$A:$Y,10,FALSE)</f>
        <v>85</v>
      </c>
      <c r="U1799" s="20">
        <f>VLOOKUP($A1799,Database!$A:$Y,11,FALSE)</f>
        <v>114</v>
      </c>
      <c r="V1799" s="20">
        <f>VLOOKUP($A1799,Database!$A:$Y,12,FALSE)</f>
        <v>123</v>
      </c>
      <c r="W1799" s="20" t="str">
        <f>VLOOKUP(A1799,Database!A:M,13,FALSE)</f>
        <v>Terminé</v>
      </c>
      <c r="X1799" s="20">
        <f>VLOOKUP($A1799,Database!$A:$Y,20,FALSE)</f>
        <v>1</v>
      </c>
      <c r="Y1799" s="20">
        <f>VLOOKUP($A1799,Database!$A:$Y,21,FALSE)</f>
        <v>1</v>
      </c>
      <c r="Z1799" s="20">
        <f t="shared" si="168"/>
        <v>0</v>
      </c>
      <c r="AA1799" s="20">
        <f t="shared" si="164"/>
        <v>0</v>
      </c>
      <c r="AB1799" s="20">
        <f t="shared" ca="1" si="165"/>
        <v>0</v>
      </c>
      <c r="AC1799" s="20">
        <f t="shared" ca="1" si="166"/>
        <v>0</v>
      </c>
      <c r="AD1799" s="20" t="str">
        <f ca="1">IF(AC1799=0,"",IF(OR(ISBLANK(P1799),ISBLANK(Q1799)),"",IF(ISBLANK(VLOOKUP(A1799,Database!A:AA,22,FALSE)),"",VLOOKUP(A1799,Database!A:AA,22,FALSE))))</f>
        <v/>
      </c>
      <c r="AE1799" s="20">
        <f ca="1">IFERROR(
   IF(
     OR(ISBLANK(P1799),ISBLANK(Q1799)),
     "",
     IF(
       AND(AB1799&lt;&gt;"",OR(W1799="Terminé",W1799="En cours")),
       VLOOKUP(AD1799,Setup_ScoreExactBonus!A:D,4,FALSE),
       0
     )),
  0)</f>
        <v>0</v>
      </c>
      <c r="AF1799" s="21">
        <f t="shared" ca="1" si="167"/>
        <v>0</v>
      </c>
      <c r="AG1799" s="21">
        <f ca="1">SUMIFS(AF$2:AF1799,D$2:D1799,D1799)</f>
        <v>2285</v>
      </c>
    </row>
    <row r="1800" spans="1:33" hidden="1" x14ac:dyDescent="0.35">
      <c r="A1800" s="21">
        <f>IF(ISBLANK(B1800),"",COUNTIF(B$2:B1800,B1800))-1</f>
        <v>66</v>
      </c>
      <c r="B1800" s="27">
        <v>17</v>
      </c>
      <c r="C1800" s="10">
        <f>VLOOKUP($A1800+IF($A1800=0,1,0),Database!$A:$Y,7,FALSE)</f>
        <v>46200.208333333336</v>
      </c>
      <c r="D1800" s="21" t="str">
        <f>VLOOKUP(Pronostics!$B1800,Setup_MPP!$A:$G,3,FALSE)</f>
        <v>Julien_cri</v>
      </c>
      <c r="E1800" s="21" t="str">
        <f>VLOOKUP(Pronostics!$B1800,Setup_MPP!$A:$G,2,FALSE)</f>
        <v>Julien CRIMOTEL</v>
      </c>
      <c r="F1800" s="21" t="str">
        <f>VLOOKUP($B1800,Setup_MPP!$A:$E,4,FALSE)</f>
        <v>#FFB0B0</v>
      </c>
      <c r="G1800" s="21" t="str">
        <f>VLOOKUP($B1800,Setup_MPP!$A:$E,5,FALSE)</f>
        <v>#F25757</v>
      </c>
      <c r="H1800" s="21" t="str">
        <f>IFERROR(IF(AND(A1800&gt;=1,A1800&lt;=104),VLOOKUP($A1800,Location!$A:$J,6,FALSE),IF(A1800=0,"Avant l'ouverture",IF(OR(A1800=105,A1800=106),"Bonus"))),"")</f>
        <v>Tour 3</v>
      </c>
      <c r="I1800" s="21" t="str">
        <f>IF(LEFT(H1800,4)="Tour",VLOOKUP(A1800,Database!$A:$C,3,FALSE),"")</f>
        <v>G</v>
      </c>
      <c r="J1800" s="21" t="str">
        <f>VLOOKUP($A1800,Location!$A:$J,7,FALSE)</f>
        <v>Egypte</v>
      </c>
      <c r="K1800" s="21" t="str">
        <f>IFERROR(VLOOKUP(J1800,Setup_Team!$B:$C,2,FALSE), "TDB")</f>
        <v>EGY</v>
      </c>
      <c r="L1800" s="21" t="str">
        <f>VLOOKUP($A1800,Location!$A:$J,8,FALSE)</f>
        <v>Iran</v>
      </c>
      <c r="M1800" s="21" t="str">
        <f>IFERROR(VLOOKUP(L1800,Setup_Team!$B:$C,2,FALSE), "TDB")</f>
        <v>IRN</v>
      </c>
      <c r="N1800" s="21" t="str">
        <f>VLOOKUP($A1800,Location!$A:$J,9,FALSE)</f>
        <v>Vancouver</v>
      </c>
      <c r="O1800" s="21" t="str">
        <f>VLOOKUP($A1800,Location!$A:$J,10,FALSE)</f>
        <v>BC Place</v>
      </c>
      <c r="P1800" s="27">
        <v>2</v>
      </c>
      <c r="Q1800" s="27">
        <v>1</v>
      </c>
      <c r="R1800" s="27" t="str">
        <f t="shared" si="169"/>
        <v>2-1</v>
      </c>
      <c r="S1800" s="21">
        <v>0</v>
      </c>
      <c r="T1800" s="20">
        <f>VLOOKUP($A1800,Database!$A:$Y,10,FALSE)</f>
        <v>85</v>
      </c>
      <c r="U1800" s="20">
        <f>VLOOKUP($A1800,Database!$A:$Y,11,FALSE)</f>
        <v>114</v>
      </c>
      <c r="V1800" s="20">
        <f>VLOOKUP($A1800,Database!$A:$Y,12,FALSE)</f>
        <v>123</v>
      </c>
      <c r="W1800" s="20" t="str">
        <f>VLOOKUP(A1800,Database!A:M,13,FALSE)</f>
        <v>Terminé</v>
      </c>
      <c r="X1800" s="20">
        <f>VLOOKUP($A1800,Database!$A:$Y,20,FALSE)</f>
        <v>1</v>
      </c>
      <c r="Y1800" s="20">
        <f>VLOOKUP($A1800,Database!$A:$Y,21,FALSE)</f>
        <v>1</v>
      </c>
      <c r="Z1800" s="20">
        <f t="shared" si="168"/>
        <v>0</v>
      </c>
      <c r="AA1800" s="20">
        <f t="shared" si="164"/>
        <v>0</v>
      </c>
      <c r="AB1800" s="20">
        <f t="shared" ca="1" si="165"/>
        <v>0</v>
      </c>
      <c r="AC1800" s="20">
        <f t="shared" ca="1" si="166"/>
        <v>0</v>
      </c>
      <c r="AD1800" s="20" t="str">
        <f ca="1">IF(AC1800=0,"",IF(OR(ISBLANK(P1800),ISBLANK(Q1800)),"",IF(ISBLANK(VLOOKUP(A1800,Database!A:AA,22,FALSE)),"",VLOOKUP(A1800,Database!A:AA,22,FALSE))))</f>
        <v/>
      </c>
      <c r="AE1800" s="20">
        <f ca="1">IFERROR(
   IF(
     OR(ISBLANK(P1800),ISBLANK(Q1800)),
     "",
     IF(
       AND(AB1800&lt;&gt;"",OR(W1800="Terminé",W1800="En cours")),
       VLOOKUP(AD1800,Setup_ScoreExactBonus!A:D,4,FALSE),
       0
     )),
  0)</f>
        <v>0</v>
      </c>
      <c r="AF1800" s="21">
        <f t="shared" ca="1" si="167"/>
        <v>0</v>
      </c>
      <c r="AG1800" s="21">
        <f ca="1">SUMIFS(AF$2:AF1800,D$2:D1800,D1800)</f>
        <v>2300</v>
      </c>
    </row>
    <row r="1801" spans="1:33" hidden="1" x14ac:dyDescent="0.35">
      <c r="A1801" s="21">
        <f>IF(ISBLANK(B1801),"",COUNTIF(B$2:B1801,B1801))-1</f>
        <v>66</v>
      </c>
      <c r="B1801" s="27">
        <v>18</v>
      </c>
      <c r="C1801" s="10">
        <f>VLOOKUP($A1801+IF($A1801=0,1,0),Database!$A:$Y,7,FALSE)</f>
        <v>46200.208333333336</v>
      </c>
      <c r="D1801" s="21" t="str">
        <f>VLOOKUP(Pronostics!$B1801,Setup_MPP!$A:$G,3,FALSE)</f>
        <v>Cartone</v>
      </c>
      <c r="E1801" s="21" t="str">
        <f>VLOOKUP(Pronostics!$B1801,Setup_MPP!$A:$G,2,FALSE)</f>
        <v>Quentin CARTON</v>
      </c>
      <c r="F1801" s="21" t="str">
        <f>VLOOKUP($B1801,Setup_MPP!$A:$E,4,FALSE)</f>
        <v>#F0BC42</v>
      </c>
      <c r="G1801" s="21" t="str">
        <f>VLOOKUP($B1801,Setup_MPP!$A:$E,5,FALSE)</f>
        <v>#8E1F2F</v>
      </c>
      <c r="H1801" s="21" t="str">
        <f>IFERROR(IF(AND(A1801&gt;=1,A1801&lt;=104),VLOOKUP($A1801,Location!$A:$J,6,FALSE),IF(A1801=0,"Avant l'ouverture",IF(OR(A1801=105,A1801=106),"Bonus"))),"")</f>
        <v>Tour 3</v>
      </c>
      <c r="I1801" s="21" t="str">
        <f>IF(LEFT(H1801,4)="Tour",VLOOKUP(A1801,Database!$A:$C,3,FALSE),"")</f>
        <v>G</v>
      </c>
      <c r="J1801" s="21" t="str">
        <f>VLOOKUP($A1801,Location!$A:$J,7,FALSE)</f>
        <v>Egypte</v>
      </c>
      <c r="K1801" s="21" t="str">
        <f>IFERROR(VLOOKUP(J1801,Setup_Team!$B:$C,2,FALSE), "TDB")</f>
        <v>EGY</v>
      </c>
      <c r="L1801" s="21" t="str">
        <f>VLOOKUP($A1801,Location!$A:$J,8,FALSE)</f>
        <v>Iran</v>
      </c>
      <c r="M1801" s="21" t="str">
        <f>IFERROR(VLOOKUP(L1801,Setup_Team!$B:$C,2,FALSE), "TDB")</f>
        <v>IRN</v>
      </c>
      <c r="N1801" s="21" t="str">
        <f>VLOOKUP($A1801,Location!$A:$J,9,FALSE)</f>
        <v>Vancouver</v>
      </c>
      <c r="O1801" s="21" t="str">
        <f>VLOOKUP($A1801,Location!$A:$J,10,FALSE)</f>
        <v>BC Place</v>
      </c>
      <c r="P1801" s="27">
        <v>1</v>
      </c>
      <c r="Q1801" s="27">
        <v>2</v>
      </c>
      <c r="R1801" s="27" t="str">
        <f t="shared" si="169"/>
        <v>1-2</v>
      </c>
      <c r="S1801" s="21">
        <v>0</v>
      </c>
      <c r="T1801" s="20">
        <f>VLOOKUP($A1801,Database!$A:$Y,10,FALSE)</f>
        <v>85</v>
      </c>
      <c r="U1801" s="20">
        <f>VLOOKUP($A1801,Database!$A:$Y,11,FALSE)</f>
        <v>114</v>
      </c>
      <c r="V1801" s="20">
        <f>VLOOKUP($A1801,Database!$A:$Y,12,FALSE)</f>
        <v>123</v>
      </c>
      <c r="W1801" s="20" t="str">
        <f>VLOOKUP(A1801,Database!A:M,13,FALSE)</f>
        <v>Terminé</v>
      </c>
      <c r="X1801" s="20">
        <f>VLOOKUP($A1801,Database!$A:$Y,20,FALSE)</f>
        <v>1</v>
      </c>
      <c r="Y1801" s="20">
        <f>VLOOKUP($A1801,Database!$A:$Y,21,FALSE)</f>
        <v>1</v>
      </c>
      <c r="Z1801" s="20">
        <f t="shared" si="168"/>
        <v>0</v>
      </c>
      <c r="AA1801" s="20">
        <f t="shared" si="164"/>
        <v>0</v>
      </c>
      <c r="AB1801" s="20">
        <f t="shared" ca="1" si="165"/>
        <v>0</v>
      </c>
      <c r="AC1801" s="20">
        <f t="shared" ca="1" si="166"/>
        <v>0</v>
      </c>
      <c r="AD1801" s="20" t="str">
        <f ca="1">IF(AC1801=0,"",IF(OR(ISBLANK(P1801),ISBLANK(Q1801)),"",IF(ISBLANK(VLOOKUP(A1801,Database!A:AA,22,FALSE)),"",VLOOKUP(A1801,Database!A:AA,22,FALSE))))</f>
        <v/>
      </c>
      <c r="AE1801" s="20">
        <f ca="1">IFERROR(
   IF(
     OR(ISBLANK(P1801),ISBLANK(Q1801)),
     "",
     IF(
       AND(AB1801&lt;&gt;"",OR(W1801="Terminé",W1801="En cours")),
       VLOOKUP(AD1801,Setup_ScoreExactBonus!A:D,4,FALSE),
       0
     )),
  0)</f>
        <v>0</v>
      </c>
      <c r="AF1801" s="21">
        <f t="shared" ca="1" si="167"/>
        <v>0</v>
      </c>
      <c r="AG1801" s="21">
        <f ca="1">SUMIFS(AF$2:AF1801,D$2:D1801,D1801)</f>
        <v>2348</v>
      </c>
    </row>
    <row r="1802" spans="1:33" hidden="1" x14ac:dyDescent="0.35">
      <c r="A1802" s="21">
        <f>IF(ISBLANK(B1802),"",COUNTIF(B$2:B1802,B1802))-1</f>
        <v>66</v>
      </c>
      <c r="B1802" s="27">
        <v>19</v>
      </c>
      <c r="C1802" s="10">
        <f>VLOOKUP($A1802+IF($A1802=0,1,0),Database!$A:$Y,7,FALSE)</f>
        <v>46200.208333333336</v>
      </c>
      <c r="D1802" s="21" t="str">
        <f>VLOOKUP(Pronostics!$B1802,Setup_MPP!$A:$G,3,FALSE)</f>
        <v>YramVi</v>
      </c>
      <c r="E1802" s="21" t="str">
        <f>VLOOKUP(Pronostics!$B1802,Setup_MPP!$A:$G,2,FALSE)</f>
        <v>Eyram TETSHIE</v>
      </c>
      <c r="F1802" s="21" t="str">
        <f>VLOOKUP($B1802,Setup_MPP!$A:$E,4,FALSE)</f>
        <v>#E8B28F</v>
      </c>
      <c r="G1802" s="21" t="str">
        <f>VLOOKUP($B1802,Setup_MPP!$A:$E,5,FALSE)</f>
        <v>#E65568</v>
      </c>
      <c r="H1802" s="21" t="str">
        <f>IFERROR(IF(AND(A1802&gt;=1,A1802&lt;=104),VLOOKUP($A1802,Location!$A:$J,6,FALSE),IF(A1802=0,"Avant l'ouverture",IF(OR(A1802=105,A1802=106),"Bonus"))),"")</f>
        <v>Tour 3</v>
      </c>
      <c r="I1802" s="21" t="str">
        <f>IF(LEFT(H1802,4)="Tour",VLOOKUP(A1802,Database!$A:$C,3,FALSE),"")</f>
        <v>G</v>
      </c>
      <c r="J1802" s="21" t="str">
        <f>VLOOKUP($A1802,Location!$A:$J,7,FALSE)</f>
        <v>Egypte</v>
      </c>
      <c r="K1802" s="21" t="str">
        <f>IFERROR(VLOOKUP(J1802,Setup_Team!$B:$C,2,FALSE), "TDB")</f>
        <v>EGY</v>
      </c>
      <c r="L1802" s="21" t="str">
        <f>VLOOKUP($A1802,Location!$A:$J,8,FALSE)</f>
        <v>Iran</v>
      </c>
      <c r="M1802" s="21" t="str">
        <f>IFERROR(VLOOKUP(L1802,Setup_Team!$B:$C,2,FALSE), "TDB")</f>
        <v>IRN</v>
      </c>
      <c r="N1802" s="21" t="str">
        <f>VLOOKUP($A1802,Location!$A:$J,9,FALSE)</f>
        <v>Vancouver</v>
      </c>
      <c r="O1802" s="21" t="str">
        <f>VLOOKUP($A1802,Location!$A:$J,10,FALSE)</f>
        <v>BC Place</v>
      </c>
      <c r="P1802" s="27">
        <v>3</v>
      </c>
      <c r="Q1802" s="27">
        <v>0</v>
      </c>
      <c r="R1802" s="27" t="str">
        <f t="shared" si="169"/>
        <v>3-0</v>
      </c>
      <c r="S1802" s="21">
        <v>0</v>
      </c>
      <c r="T1802" s="20">
        <f>VLOOKUP($A1802,Database!$A:$Y,10,FALSE)</f>
        <v>85</v>
      </c>
      <c r="U1802" s="20">
        <f>VLOOKUP($A1802,Database!$A:$Y,11,FALSE)</f>
        <v>114</v>
      </c>
      <c r="V1802" s="20">
        <f>VLOOKUP($A1802,Database!$A:$Y,12,FALSE)</f>
        <v>123</v>
      </c>
      <c r="W1802" s="20" t="str">
        <f>VLOOKUP(A1802,Database!A:M,13,FALSE)</f>
        <v>Terminé</v>
      </c>
      <c r="X1802" s="20">
        <f>VLOOKUP($A1802,Database!$A:$Y,20,FALSE)</f>
        <v>1</v>
      </c>
      <c r="Y1802" s="20">
        <f>VLOOKUP($A1802,Database!$A:$Y,21,FALSE)</f>
        <v>1</v>
      </c>
      <c r="Z1802" s="20">
        <f t="shared" si="168"/>
        <v>0</v>
      </c>
      <c r="AA1802" s="20">
        <f t="shared" si="164"/>
        <v>0</v>
      </c>
      <c r="AB1802" s="20">
        <f t="shared" ca="1" si="165"/>
        <v>0</v>
      </c>
      <c r="AC1802" s="20">
        <f t="shared" ca="1" si="166"/>
        <v>0</v>
      </c>
      <c r="AD1802" s="20" t="str">
        <f ca="1">IF(AC1802=0,"",IF(OR(ISBLANK(P1802),ISBLANK(Q1802)),"",IF(ISBLANK(VLOOKUP(A1802,Database!A:AA,22,FALSE)),"",VLOOKUP(A1802,Database!A:AA,22,FALSE))))</f>
        <v/>
      </c>
      <c r="AE1802" s="20">
        <f ca="1">IFERROR(
   IF(
     OR(ISBLANK(P1802),ISBLANK(Q1802)),
     "",
     IF(
       AND(AB1802&lt;&gt;"",OR(W1802="Terminé",W1802="En cours")),
       VLOOKUP(AD1802,Setup_ScoreExactBonus!A:D,4,FALSE),
       0
     )),
  0)</f>
        <v>0</v>
      </c>
      <c r="AF1802" s="21">
        <f t="shared" ca="1" si="167"/>
        <v>0</v>
      </c>
      <c r="AG1802" s="21">
        <f ca="1">SUMIFS(AF$2:AF1802,D$2:D1802,D1802)</f>
        <v>2286</v>
      </c>
    </row>
    <row r="1803" spans="1:33" hidden="1" x14ac:dyDescent="0.35">
      <c r="A1803" s="21">
        <f>IF(ISBLANK(B1803),"",COUNTIF(B$2:B1803,B1803))-1</f>
        <v>66</v>
      </c>
      <c r="B1803" s="27">
        <v>20</v>
      </c>
      <c r="C1803" s="10">
        <f>VLOOKUP($A1803+IF($A1803=0,1,0),Database!$A:$Y,7,FALSE)</f>
        <v>46200.208333333336</v>
      </c>
      <c r="D1803" s="21" t="str">
        <f>VLOOKUP(Pronostics!$B1803,Setup_MPP!$A:$G,3,FALSE)</f>
        <v>Anis_MaFihache</v>
      </c>
      <c r="E1803" s="21" t="str">
        <f>VLOOKUP(Pronostics!$B1803,Setup_MPP!$A:$G,2,FALSE)</f>
        <v>Anis LEBIK</v>
      </c>
      <c r="F1803" s="21" t="str">
        <f>VLOOKUP($B1803,Setup_MPP!$A:$E,4,FALSE)</f>
        <v>#60DC8C</v>
      </c>
      <c r="G1803" s="21" t="str">
        <f>VLOOKUP($B1803,Setup_MPP!$A:$E,5,FALSE)</f>
        <v>#22A34F</v>
      </c>
      <c r="H1803" s="21" t="str">
        <f>IFERROR(IF(AND(A1803&gt;=1,A1803&lt;=104),VLOOKUP($A1803,Location!$A:$J,6,FALSE),IF(A1803=0,"Avant l'ouverture",IF(OR(A1803=105,A1803=106),"Bonus"))),"")</f>
        <v>Tour 3</v>
      </c>
      <c r="I1803" s="21" t="str">
        <f>IF(LEFT(H1803,4)="Tour",VLOOKUP(A1803,Database!$A:$C,3,FALSE),"")</f>
        <v>G</v>
      </c>
      <c r="J1803" s="21" t="str">
        <f>VLOOKUP($A1803,Location!$A:$J,7,FALSE)</f>
        <v>Egypte</v>
      </c>
      <c r="K1803" s="21" t="str">
        <f>IFERROR(VLOOKUP(J1803,Setup_Team!$B:$C,2,FALSE), "TDB")</f>
        <v>EGY</v>
      </c>
      <c r="L1803" s="21" t="str">
        <f>VLOOKUP($A1803,Location!$A:$J,8,FALSE)</f>
        <v>Iran</v>
      </c>
      <c r="M1803" s="21" t="str">
        <f>IFERROR(VLOOKUP(L1803,Setup_Team!$B:$C,2,FALSE), "TDB")</f>
        <v>IRN</v>
      </c>
      <c r="N1803" s="21" t="str">
        <f>VLOOKUP($A1803,Location!$A:$J,9,FALSE)</f>
        <v>Vancouver</v>
      </c>
      <c r="O1803" s="21" t="str">
        <f>VLOOKUP($A1803,Location!$A:$J,10,FALSE)</f>
        <v>BC Place</v>
      </c>
      <c r="P1803" s="27">
        <v>1</v>
      </c>
      <c r="Q1803" s="27">
        <v>2</v>
      </c>
      <c r="R1803" s="27" t="str">
        <f t="shared" si="169"/>
        <v>1-2</v>
      </c>
      <c r="S1803" s="21">
        <v>0</v>
      </c>
      <c r="T1803" s="20">
        <f>VLOOKUP($A1803,Database!$A:$Y,10,FALSE)</f>
        <v>85</v>
      </c>
      <c r="U1803" s="20">
        <f>VLOOKUP($A1803,Database!$A:$Y,11,FALSE)</f>
        <v>114</v>
      </c>
      <c r="V1803" s="20">
        <f>VLOOKUP($A1803,Database!$A:$Y,12,FALSE)</f>
        <v>123</v>
      </c>
      <c r="W1803" s="20" t="str">
        <f>VLOOKUP(A1803,Database!A:M,13,FALSE)</f>
        <v>Terminé</v>
      </c>
      <c r="X1803" s="20">
        <f>VLOOKUP($A1803,Database!$A:$Y,20,FALSE)</f>
        <v>1</v>
      </c>
      <c r="Y1803" s="20">
        <f>VLOOKUP($A1803,Database!$A:$Y,21,FALSE)</f>
        <v>1</v>
      </c>
      <c r="Z1803" s="20">
        <f t="shared" si="168"/>
        <v>0</v>
      </c>
      <c r="AA1803" s="20">
        <f t="shared" si="164"/>
        <v>0</v>
      </c>
      <c r="AB1803" s="20">
        <f t="shared" ca="1" si="165"/>
        <v>0</v>
      </c>
      <c r="AC1803" s="20">
        <f t="shared" ca="1" si="166"/>
        <v>0</v>
      </c>
      <c r="AD1803" s="20" t="str">
        <f ca="1">IF(AC1803=0,"",IF(OR(ISBLANK(P1803),ISBLANK(Q1803)),"",IF(ISBLANK(VLOOKUP(A1803,Database!A:AA,22,FALSE)),"",VLOOKUP(A1803,Database!A:AA,22,FALSE))))</f>
        <v/>
      </c>
      <c r="AE1803" s="20">
        <f ca="1">IFERROR(
   IF(
     OR(ISBLANK(P1803),ISBLANK(Q1803)),
     "",
     IF(
       AND(AB1803&lt;&gt;"",OR(W1803="Terminé",W1803="En cours")),
       VLOOKUP(AD1803,Setup_ScoreExactBonus!A:D,4,FALSE),
       0
     )),
  0)</f>
        <v>0</v>
      </c>
      <c r="AF1803" s="21">
        <f t="shared" ca="1" si="167"/>
        <v>0</v>
      </c>
      <c r="AG1803" s="21">
        <f ca="1">SUMIFS(AF$2:AF1803,D$2:D1803,D1803)</f>
        <v>2452</v>
      </c>
    </row>
    <row r="1804" spans="1:33" hidden="1" x14ac:dyDescent="0.35">
      <c r="A1804" s="21">
        <f>IF(ISBLANK(B1804),"",COUNTIF(B$2:B1804,B1804))-1</f>
        <v>66</v>
      </c>
      <c r="B1804" s="27">
        <v>21</v>
      </c>
      <c r="C1804" s="10">
        <f>VLOOKUP($A1804+IF($A1804=0,1,0),Database!$A:$Y,7,FALSE)</f>
        <v>46200.208333333336</v>
      </c>
      <c r="D1804" s="21" t="str">
        <f>VLOOKUP(Pronostics!$B1804,Setup_MPP!$A:$G,3,FALSE)</f>
        <v>JUJULABOSS13</v>
      </c>
      <c r="E1804" s="21" t="str">
        <f>VLOOKUP(Pronostics!$B1804,Setup_MPP!$A:$G,2,FALSE)</f>
        <v>Julia BOUANAN</v>
      </c>
      <c r="F1804" s="21" t="str">
        <f>VLOOKUP($B1804,Setup_MPP!$A:$E,4,FALSE)</f>
        <v>#2FAEE0</v>
      </c>
      <c r="G1804" s="21" t="str">
        <f>VLOOKUP($B1804,Setup_MPP!$A:$E,5,FALSE)</f>
        <v>#BEA064</v>
      </c>
      <c r="H1804" s="21" t="str">
        <f>IFERROR(IF(AND(A1804&gt;=1,A1804&lt;=104),VLOOKUP($A1804,Location!$A:$J,6,FALSE),IF(A1804=0,"Avant l'ouverture",IF(OR(A1804=105,A1804=106),"Bonus"))),"")</f>
        <v>Tour 3</v>
      </c>
      <c r="I1804" s="21" t="str">
        <f>IF(LEFT(H1804,4)="Tour",VLOOKUP(A1804,Database!$A:$C,3,FALSE),"")</f>
        <v>G</v>
      </c>
      <c r="J1804" s="21" t="str">
        <f>VLOOKUP($A1804,Location!$A:$J,7,FALSE)</f>
        <v>Egypte</v>
      </c>
      <c r="K1804" s="21" t="str">
        <f>IFERROR(VLOOKUP(J1804,Setup_Team!$B:$C,2,FALSE), "TDB")</f>
        <v>EGY</v>
      </c>
      <c r="L1804" s="21" t="str">
        <f>VLOOKUP($A1804,Location!$A:$J,8,FALSE)</f>
        <v>Iran</v>
      </c>
      <c r="M1804" s="21" t="str">
        <f>IFERROR(VLOOKUP(L1804,Setup_Team!$B:$C,2,FALSE), "TDB")</f>
        <v>IRN</v>
      </c>
      <c r="N1804" s="21" t="str">
        <f>VLOOKUP($A1804,Location!$A:$J,9,FALSE)</f>
        <v>Vancouver</v>
      </c>
      <c r="O1804" s="21" t="str">
        <f>VLOOKUP($A1804,Location!$A:$J,10,FALSE)</f>
        <v>BC Place</v>
      </c>
      <c r="P1804" s="27">
        <v>0</v>
      </c>
      <c r="Q1804" s="27">
        <v>0</v>
      </c>
      <c r="R1804" s="27" t="str">
        <f t="shared" si="169"/>
        <v>0-0</v>
      </c>
      <c r="S1804" s="21">
        <v>0</v>
      </c>
      <c r="T1804" s="20">
        <f>VLOOKUP($A1804,Database!$A:$Y,10,FALSE)</f>
        <v>85</v>
      </c>
      <c r="U1804" s="20">
        <f>VLOOKUP($A1804,Database!$A:$Y,11,FALSE)</f>
        <v>114</v>
      </c>
      <c r="V1804" s="20">
        <f>VLOOKUP($A1804,Database!$A:$Y,12,FALSE)</f>
        <v>123</v>
      </c>
      <c r="W1804" s="20" t="str">
        <f>VLOOKUP(A1804,Database!A:M,13,FALSE)</f>
        <v>Terminé</v>
      </c>
      <c r="X1804" s="20">
        <f>VLOOKUP($A1804,Database!$A:$Y,20,FALSE)</f>
        <v>1</v>
      </c>
      <c r="Y1804" s="20">
        <f>VLOOKUP($A1804,Database!$A:$Y,21,FALSE)</f>
        <v>1</v>
      </c>
      <c r="Z1804" s="20">
        <f t="shared" si="168"/>
        <v>0</v>
      </c>
      <c r="AA1804" s="20">
        <f t="shared" si="164"/>
        <v>1</v>
      </c>
      <c r="AB1804" s="20">
        <f t="shared" ca="1" si="165"/>
        <v>114</v>
      </c>
      <c r="AC1804" s="20">
        <f t="shared" ca="1" si="166"/>
        <v>0</v>
      </c>
      <c r="AD1804" s="20" t="str">
        <f ca="1">IF(AC1804=0,"",IF(OR(ISBLANK(P1804),ISBLANK(Q1804)),"",IF(ISBLANK(VLOOKUP(A1804,Database!A:AA,22,FALSE)),"",VLOOKUP(A1804,Database!A:AA,22,FALSE))))</f>
        <v/>
      </c>
      <c r="AE1804" s="20">
        <f ca="1">IFERROR(
   IF(
     OR(ISBLANK(P1804),ISBLANK(Q1804)),
     "",
     IF(
       AND(AB1804&lt;&gt;"",OR(W1804="Terminé",W1804="En cours")),
       VLOOKUP(AD1804,Setup_ScoreExactBonus!A:D,4,FALSE),
       0
     )),
  0)</f>
        <v>0</v>
      </c>
      <c r="AF1804" s="21">
        <f t="shared" ca="1" si="167"/>
        <v>114</v>
      </c>
      <c r="AG1804" s="21">
        <f ca="1">SUMIFS(AF$2:AF1804,D$2:D1804,D1804)</f>
        <v>2206</v>
      </c>
    </row>
    <row r="1805" spans="1:33" hidden="1" x14ac:dyDescent="0.35">
      <c r="A1805" s="21">
        <f>IF(ISBLANK(B1805),"",COUNTIF(B$2:B1805,B1805))-1</f>
        <v>66</v>
      </c>
      <c r="B1805" s="27">
        <v>22</v>
      </c>
      <c r="C1805" s="10">
        <f>VLOOKUP($A1805+IF($A1805=0,1,0),Database!$A:$Y,7,FALSE)</f>
        <v>46200.208333333336</v>
      </c>
      <c r="D1805" s="21" t="str">
        <f>VLOOKUP(Pronostics!$B1805,Setup_MPP!$A:$G,3,FALSE)</f>
        <v>Jujumsrd</v>
      </c>
      <c r="E1805" s="21" t="str">
        <f>VLOOKUP(Pronostics!$B1805,Setup_MPP!$A:$G,2,FALSE)</f>
        <v>Julie Mansard</v>
      </c>
      <c r="F1805" s="21" t="str">
        <f>VLOOKUP($B1805,Setup_MPP!$A:$E,4,FALSE)</f>
        <v>#41DEF0</v>
      </c>
      <c r="G1805" s="21" t="str">
        <f>VLOOKUP($B1805,Setup_MPP!$A:$E,5,FALSE)</f>
        <v>#0BA6B7</v>
      </c>
      <c r="H1805" s="21" t="str">
        <f>IFERROR(IF(AND(A1805&gt;=1,A1805&lt;=104),VLOOKUP($A1805,Location!$A:$J,6,FALSE),IF(A1805=0,"Avant l'ouverture",IF(OR(A1805=105,A1805=106),"Bonus"))),"")</f>
        <v>Tour 3</v>
      </c>
      <c r="I1805" s="21" t="str">
        <f>IF(LEFT(H1805,4)="Tour",VLOOKUP(A1805,Database!$A:$C,3,FALSE),"")</f>
        <v>G</v>
      </c>
      <c r="J1805" s="21" t="str">
        <f>VLOOKUP($A1805,Location!$A:$J,7,FALSE)</f>
        <v>Egypte</v>
      </c>
      <c r="K1805" s="21" t="str">
        <f>IFERROR(VLOOKUP(J1805,Setup_Team!$B:$C,2,FALSE), "TDB")</f>
        <v>EGY</v>
      </c>
      <c r="L1805" s="21" t="str">
        <f>VLOOKUP($A1805,Location!$A:$J,8,FALSE)</f>
        <v>Iran</v>
      </c>
      <c r="M1805" s="21" t="str">
        <f>IFERROR(VLOOKUP(L1805,Setup_Team!$B:$C,2,FALSE), "TDB")</f>
        <v>IRN</v>
      </c>
      <c r="N1805" s="21" t="str">
        <f>VLOOKUP($A1805,Location!$A:$J,9,FALSE)</f>
        <v>Vancouver</v>
      </c>
      <c r="O1805" s="21" t="str">
        <f>VLOOKUP($A1805,Location!$A:$J,10,FALSE)</f>
        <v>BC Place</v>
      </c>
      <c r="P1805" s="27">
        <v>0</v>
      </c>
      <c r="Q1805" s="27">
        <v>0</v>
      </c>
      <c r="R1805" s="27" t="str">
        <f t="shared" si="169"/>
        <v>0-0</v>
      </c>
      <c r="S1805" s="21">
        <v>0</v>
      </c>
      <c r="T1805" s="20">
        <f>VLOOKUP($A1805,Database!$A:$Y,10,FALSE)</f>
        <v>85</v>
      </c>
      <c r="U1805" s="20">
        <f>VLOOKUP($A1805,Database!$A:$Y,11,FALSE)</f>
        <v>114</v>
      </c>
      <c r="V1805" s="20">
        <f>VLOOKUP($A1805,Database!$A:$Y,12,FALSE)</f>
        <v>123</v>
      </c>
      <c r="W1805" s="20" t="str">
        <f>VLOOKUP(A1805,Database!A:M,13,FALSE)</f>
        <v>Terminé</v>
      </c>
      <c r="X1805" s="20">
        <f>VLOOKUP($A1805,Database!$A:$Y,20,FALSE)</f>
        <v>1</v>
      </c>
      <c r="Y1805" s="20">
        <f>VLOOKUP($A1805,Database!$A:$Y,21,FALSE)</f>
        <v>1</v>
      </c>
      <c r="Z1805" s="20">
        <f t="shared" si="168"/>
        <v>0</v>
      </c>
      <c r="AA1805" s="20">
        <f t="shared" si="164"/>
        <v>1</v>
      </c>
      <c r="AB1805" s="20">
        <f t="shared" ca="1" si="165"/>
        <v>114</v>
      </c>
      <c r="AC1805" s="20">
        <f t="shared" ca="1" si="166"/>
        <v>0</v>
      </c>
      <c r="AD1805" s="20" t="str">
        <f ca="1">IF(AC1805=0,"",IF(OR(ISBLANK(P1805),ISBLANK(Q1805)),"",IF(ISBLANK(VLOOKUP(A1805,Database!A:AA,22,FALSE)),"",VLOOKUP(A1805,Database!A:AA,22,FALSE))))</f>
        <v/>
      </c>
      <c r="AE1805" s="20">
        <f ca="1">IFERROR(
   IF(
     OR(ISBLANK(P1805),ISBLANK(Q1805)),
     "",
     IF(
       AND(AB1805&lt;&gt;"",OR(W1805="Terminé",W1805="En cours")),
       VLOOKUP(AD1805,Setup_ScoreExactBonus!A:D,4,FALSE),
       0
     )),
  0)</f>
        <v>0</v>
      </c>
      <c r="AF1805" s="21">
        <f t="shared" ca="1" si="167"/>
        <v>114</v>
      </c>
      <c r="AG1805" s="21">
        <f ca="1">SUMIFS(AF$2:AF1805,D$2:D1805,D1805)</f>
        <v>2114</v>
      </c>
    </row>
    <row r="1806" spans="1:33" hidden="1" x14ac:dyDescent="0.35">
      <c r="A1806" s="21">
        <f>IF(ISBLANK(B1806),"",COUNTIF(B$2:B1806,B1806))-1</f>
        <v>66</v>
      </c>
      <c r="B1806" s="27">
        <v>23</v>
      </c>
      <c r="C1806" s="10">
        <f>VLOOKUP($A1806+IF($A1806=0,1,0),Database!$A:$Y,7,FALSE)</f>
        <v>46200.208333333336</v>
      </c>
      <c r="D1806" s="21" t="str">
        <f>VLOOKUP(Pronostics!$B1806,Setup_MPP!$A:$G,3,FALSE)</f>
        <v>DJUDJUPRONO</v>
      </c>
      <c r="E1806" s="21" t="str">
        <f>VLOOKUP(Pronostics!$B1806,Setup_MPP!$A:$G,2,FALSE)</f>
        <v>Juliette</v>
      </c>
      <c r="F1806" s="21" t="str">
        <f>VLOOKUP($B1806,Setup_MPP!$A:$E,4,FALSE)</f>
        <v>#F2A2A2</v>
      </c>
      <c r="G1806" s="21" t="str">
        <f>VLOOKUP($B1806,Setup_MPP!$A:$E,5,FALSE)</f>
        <v>#C25D5D</v>
      </c>
      <c r="H1806" s="21" t="str">
        <f>IFERROR(IF(AND(A1806&gt;=1,A1806&lt;=104),VLOOKUP($A1806,Location!$A:$J,6,FALSE),IF(A1806=0,"Avant l'ouverture",IF(OR(A1806=105,A1806=106),"Bonus"))),"")</f>
        <v>Tour 3</v>
      </c>
      <c r="I1806" s="21" t="str">
        <f>IF(LEFT(H1806,4)="Tour",VLOOKUP(A1806,Database!$A:$C,3,FALSE),"")</f>
        <v>G</v>
      </c>
      <c r="J1806" s="21" t="str">
        <f>VLOOKUP($A1806,Location!$A:$J,7,FALSE)</f>
        <v>Egypte</v>
      </c>
      <c r="K1806" s="21" t="str">
        <f>IFERROR(VLOOKUP(J1806,Setup_Team!$B:$C,2,FALSE), "TDB")</f>
        <v>EGY</v>
      </c>
      <c r="L1806" s="21" t="str">
        <f>VLOOKUP($A1806,Location!$A:$J,8,FALSE)</f>
        <v>Iran</v>
      </c>
      <c r="M1806" s="21" t="str">
        <f>IFERROR(VLOOKUP(L1806,Setup_Team!$B:$C,2,FALSE), "TDB")</f>
        <v>IRN</v>
      </c>
      <c r="N1806" s="21" t="str">
        <f>VLOOKUP($A1806,Location!$A:$J,9,FALSE)</f>
        <v>Vancouver</v>
      </c>
      <c r="O1806" s="21" t="str">
        <f>VLOOKUP($A1806,Location!$A:$J,10,FALSE)</f>
        <v>BC Place</v>
      </c>
      <c r="P1806" s="27"/>
      <c r="Q1806" s="27"/>
      <c r="R1806" s="27" t="str">
        <f t="shared" si="169"/>
        <v>0-0</v>
      </c>
      <c r="S1806" s="21">
        <v>0</v>
      </c>
      <c r="T1806" s="20">
        <f>VLOOKUP($A1806,Database!$A:$Y,10,FALSE)</f>
        <v>85</v>
      </c>
      <c r="U1806" s="20">
        <f>VLOOKUP($A1806,Database!$A:$Y,11,FALSE)</f>
        <v>114</v>
      </c>
      <c r="V1806" s="20">
        <f>VLOOKUP($A1806,Database!$A:$Y,12,FALSE)</f>
        <v>123</v>
      </c>
      <c r="W1806" s="20" t="str">
        <f>VLOOKUP(A1806,Database!A:M,13,FALSE)</f>
        <v>Terminé</v>
      </c>
      <c r="X1806" s="20">
        <f>VLOOKUP($A1806,Database!$A:$Y,20,FALSE)</f>
        <v>1</v>
      </c>
      <c r="Y1806" s="20">
        <f>VLOOKUP($A1806,Database!$A:$Y,21,FALSE)</f>
        <v>1</v>
      </c>
      <c r="Z1806" s="20">
        <f t="shared" si="168"/>
        <v>1</v>
      </c>
      <c r="AA1806" s="20" t="str">
        <f t="shared" si="164"/>
        <v/>
      </c>
      <c r="AB1806" s="20">
        <f t="shared" ca="1" si="165"/>
        <v>114</v>
      </c>
      <c r="AC1806" s="20">
        <f t="shared" ca="1" si="166"/>
        <v>0</v>
      </c>
      <c r="AD1806" s="20" t="str">
        <f ca="1">IF(AC1806=0,"",IF(OR(ISBLANK(P1806),ISBLANK(Q1806)),"",IF(ISBLANK(VLOOKUP(A1806,Database!A:AA,22,FALSE)),"",VLOOKUP(A1806,Database!A:AA,22,FALSE))))</f>
        <v/>
      </c>
      <c r="AE1806" s="20" t="str">
        <f>IFERROR(
   IF(
     OR(ISBLANK(P1806),ISBLANK(Q1806)),
     "",
     IF(
       AND(AB1806&lt;&gt;"",OR(W1806="Terminé",W1806="En cours")),
       VLOOKUP(AD1806,Setup_ScoreExactBonus!A:D,4,FALSE),
       0
     )),
  0)</f>
        <v/>
      </c>
      <c r="AF1806" s="21">
        <f t="shared" si="167"/>
        <v>0</v>
      </c>
      <c r="AG1806" s="21">
        <f ca="1">SUMIFS(AF$2:AF1806,D$2:D1806,D1806)</f>
        <v>2002</v>
      </c>
    </row>
    <row r="1807" spans="1:33" hidden="1" x14ac:dyDescent="0.35">
      <c r="A1807" s="21">
        <f>IF(ISBLANK(B1807),"",COUNTIF(B$2:B1807,B1807))-1</f>
        <v>66</v>
      </c>
      <c r="B1807" s="27">
        <v>24</v>
      </c>
      <c r="C1807" s="10">
        <f>VLOOKUP($A1807+IF($A1807=0,1,0),Database!$A:$Y,7,FALSE)</f>
        <v>46200.208333333336</v>
      </c>
      <c r="D1807" s="21" t="str">
        <f>VLOOKUP(Pronostics!$B1807,Setup_MPP!$A:$G,3,FALSE)</f>
        <v>Samyaaaaaaaaaa</v>
      </c>
      <c r="E1807" s="21" t="str">
        <f>VLOOKUP(Pronostics!$B1807,Setup_MPP!$A:$G,2,FALSE)</f>
        <v>Samya ALAOUI</v>
      </c>
      <c r="F1807" s="21" t="str">
        <f>VLOOKUP($B1807,Setup_MPP!$A:$E,4,FALSE)</f>
        <v>#A2F2C7</v>
      </c>
      <c r="G1807" s="21" t="str">
        <f>VLOOKUP($B1807,Setup_MPP!$A:$E,5,FALSE)</f>
        <v>#5DC18C</v>
      </c>
      <c r="H1807" s="21" t="str">
        <f>IFERROR(IF(AND(A1807&gt;=1,A1807&lt;=104),VLOOKUP($A1807,Location!$A:$J,6,FALSE),IF(A1807=0,"Avant l'ouverture",IF(OR(A1807=105,A1807=106),"Bonus"))),"")</f>
        <v>Tour 3</v>
      </c>
      <c r="I1807" s="21" t="str">
        <f>IF(LEFT(H1807,4)="Tour",VLOOKUP(A1807,Database!$A:$C,3,FALSE),"")</f>
        <v>G</v>
      </c>
      <c r="J1807" s="21" t="str">
        <f>VLOOKUP($A1807,Location!$A:$J,7,FALSE)</f>
        <v>Egypte</v>
      </c>
      <c r="K1807" s="21" t="str">
        <f>IFERROR(VLOOKUP(J1807,Setup_Team!$B:$C,2,FALSE), "TDB")</f>
        <v>EGY</v>
      </c>
      <c r="L1807" s="21" t="str">
        <f>VLOOKUP($A1807,Location!$A:$J,8,FALSE)</f>
        <v>Iran</v>
      </c>
      <c r="M1807" s="21" t="str">
        <f>IFERROR(VLOOKUP(L1807,Setup_Team!$B:$C,2,FALSE), "TDB")</f>
        <v>IRN</v>
      </c>
      <c r="N1807" s="21" t="str">
        <f>VLOOKUP($A1807,Location!$A:$J,9,FALSE)</f>
        <v>Vancouver</v>
      </c>
      <c r="O1807" s="21" t="str">
        <f>VLOOKUP($A1807,Location!$A:$J,10,FALSE)</f>
        <v>BC Place</v>
      </c>
      <c r="P1807" s="27"/>
      <c r="Q1807" s="27"/>
      <c r="R1807" s="27" t="str">
        <f t="shared" si="169"/>
        <v>0-0</v>
      </c>
      <c r="S1807" s="21">
        <v>0</v>
      </c>
      <c r="T1807" s="20">
        <f>VLOOKUP($A1807,Database!$A:$Y,10,FALSE)</f>
        <v>85</v>
      </c>
      <c r="U1807" s="20">
        <f>VLOOKUP($A1807,Database!$A:$Y,11,FALSE)</f>
        <v>114</v>
      </c>
      <c r="V1807" s="20">
        <f>VLOOKUP($A1807,Database!$A:$Y,12,FALSE)</f>
        <v>123</v>
      </c>
      <c r="W1807" s="20" t="str">
        <f>VLOOKUP(A1807,Database!A:M,13,FALSE)</f>
        <v>Terminé</v>
      </c>
      <c r="X1807" s="20">
        <f>VLOOKUP($A1807,Database!$A:$Y,20,FALSE)</f>
        <v>1</v>
      </c>
      <c r="Y1807" s="20">
        <f>VLOOKUP($A1807,Database!$A:$Y,21,FALSE)</f>
        <v>1</v>
      </c>
      <c r="Z1807" s="20">
        <f t="shared" si="168"/>
        <v>1</v>
      </c>
      <c r="AA1807" s="20" t="str">
        <f t="shared" si="164"/>
        <v/>
      </c>
      <c r="AB1807" s="20">
        <f t="shared" ca="1" si="165"/>
        <v>114</v>
      </c>
      <c r="AC1807" s="20">
        <f t="shared" ca="1" si="166"/>
        <v>0</v>
      </c>
      <c r="AD1807" s="20" t="str">
        <f ca="1">IF(AC1807=0,"",IF(OR(ISBLANK(P1807),ISBLANK(Q1807)),"",IF(ISBLANK(VLOOKUP(A1807,Database!A:AA,22,FALSE)),"",VLOOKUP(A1807,Database!A:AA,22,FALSE))))</f>
        <v/>
      </c>
      <c r="AE1807" s="20" t="str">
        <f>IFERROR(
   IF(
     OR(ISBLANK(P1807),ISBLANK(Q1807)),
     "",
     IF(
       AND(AB1807&lt;&gt;"",OR(W1807="Terminé",W1807="En cours")),
       VLOOKUP(AD1807,Setup_ScoreExactBonus!A:D,4,FALSE),
       0
     )),
  0)</f>
        <v/>
      </c>
      <c r="AF1807" s="21">
        <f t="shared" si="167"/>
        <v>0</v>
      </c>
      <c r="AG1807" s="21">
        <f ca="1">SUMIFS(AF$2:AF1807,D$2:D1807,D1807)</f>
        <v>2563</v>
      </c>
    </row>
    <row r="1808" spans="1:33" hidden="1" x14ac:dyDescent="0.35">
      <c r="A1808" s="21">
        <f>IF(ISBLANK(B1808),"",COUNTIF(B$2:B1808,B1808))-1</f>
        <v>66</v>
      </c>
      <c r="B1808" s="27">
        <v>25</v>
      </c>
      <c r="C1808" s="10">
        <f>VLOOKUP($A1808+IF($A1808=0,1,0),Database!$A:$Y,7,FALSE)</f>
        <v>46200.208333333336</v>
      </c>
      <c r="D1808" s="21" t="str">
        <f>VLOOKUP(Pronostics!$B1808,Setup_MPP!$A:$G,3,FALSE)</f>
        <v>leaw0808</v>
      </c>
      <c r="E1808" s="21" t="str">
        <f>VLOOKUP(Pronostics!$B1808,Setup_MPP!$A:$G,2,FALSE)</f>
        <v>Léa WALOCQ</v>
      </c>
      <c r="F1808" s="21" t="str">
        <f>VLOOKUP($B1808,Setup_MPP!$A:$E,4,FALSE)</f>
        <v>#D1B9EB</v>
      </c>
      <c r="G1808" s="21" t="str">
        <f>VLOOKUP($B1808,Setup_MPP!$A:$E,5,FALSE)</f>
        <v>#B58BC7</v>
      </c>
      <c r="H1808" s="21" t="str">
        <f>IFERROR(IF(AND(A1808&gt;=1,A1808&lt;=104),VLOOKUP($A1808,Location!$A:$J,6,FALSE),IF(A1808=0,"Avant l'ouverture",IF(OR(A1808=105,A1808=106),"Bonus"))),"")</f>
        <v>Tour 3</v>
      </c>
      <c r="I1808" s="21" t="str">
        <f>IF(LEFT(H1808,4)="Tour",VLOOKUP(A1808,Database!$A:$C,3,FALSE),"")</f>
        <v>G</v>
      </c>
      <c r="J1808" s="21" t="str">
        <f>VLOOKUP($A1808,Location!$A:$J,7,FALSE)</f>
        <v>Egypte</v>
      </c>
      <c r="K1808" s="21" t="str">
        <f>IFERROR(VLOOKUP(J1808,Setup_Team!$B:$C,2,FALSE), "TDB")</f>
        <v>EGY</v>
      </c>
      <c r="L1808" s="21" t="str">
        <f>VLOOKUP($A1808,Location!$A:$J,8,FALSE)</f>
        <v>Iran</v>
      </c>
      <c r="M1808" s="21" t="str">
        <f>IFERROR(VLOOKUP(L1808,Setup_Team!$B:$C,2,FALSE), "TDB")</f>
        <v>IRN</v>
      </c>
      <c r="N1808" s="21" t="str">
        <f>VLOOKUP($A1808,Location!$A:$J,9,FALSE)</f>
        <v>Vancouver</v>
      </c>
      <c r="O1808" s="21" t="str">
        <f>VLOOKUP($A1808,Location!$A:$J,10,FALSE)</f>
        <v>BC Place</v>
      </c>
      <c r="P1808" s="27">
        <v>1</v>
      </c>
      <c r="Q1808" s="27">
        <v>1</v>
      </c>
      <c r="R1808" s="27" t="str">
        <f t="shared" si="169"/>
        <v>1-1</v>
      </c>
      <c r="S1808" s="21">
        <v>0</v>
      </c>
      <c r="T1808" s="20">
        <f>VLOOKUP($A1808,Database!$A:$Y,10,FALSE)</f>
        <v>85</v>
      </c>
      <c r="U1808" s="20">
        <f>VLOOKUP($A1808,Database!$A:$Y,11,FALSE)</f>
        <v>114</v>
      </c>
      <c r="V1808" s="20">
        <f>VLOOKUP($A1808,Database!$A:$Y,12,FALSE)</f>
        <v>123</v>
      </c>
      <c r="W1808" s="20" t="str">
        <f>VLOOKUP(A1808,Database!A:M,13,FALSE)</f>
        <v>Terminé</v>
      </c>
      <c r="X1808" s="20">
        <f>VLOOKUP($A1808,Database!$A:$Y,20,FALSE)</f>
        <v>1</v>
      </c>
      <c r="Y1808" s="20">
        <f>VLOOKUP($A1808,Database!$A:$Y,21,FALSE)</f>
        <v>1</v>
      </c>
      <c r="Z1808" s="20">
        <f t="shared" si="168"/>
        <v>0</v>
      </c>
      <c r="AA1808" s="20">
        <f t="shared" si="164"/>
        <v>1</v>
      </c>
      <c r="AB1808" s="20">
        <f t="shared" ca="1" si="165"/>
        <v>114</v>
      </c>
      <c r="AC1808" s="20">
        <f t="shared" ca="1" si="166"/>
        <v>1</v>
      </c>
      <c r="AD1808" s="20" t="str">
        <f ca="1">IF(AC1808=0,"",IF(OR(ISBLANK(P1808),ISBLANK(Q1808)),"",IF(ISBLANK(VLOOKUP(A1808,Database!A:AA,22,FALSE)),"",VLOOKUP(A1808,Database!A:AA,22,FALSE))))</f>
        <v>Exact</v>
      </c>
      <c r="AE1808" s="20">
        <f ca="1">IFERROR(
   IF(
     OR(ISBLANK(P1808),ISBLANK(Q1808)),
     "",
     IF(
       AND(AB1808&lt;&gt;"",OR(W1808="Terminé",W1808="En cours")),
       VLOOKUP(AD1808,Setup_ScoreExactBonus!A:D,4,FALSE),
       0
     )),
  0)</f>
        <v>20</v>
      </c>
      <c r="AF1808" s="21">
        <f t="shared" ca="1" si="167"/>
        <v>134</v>
      </c>
      <c r="AG1808" s="21">
        <f ca="1">SUMIFS(AF$2:AF1808,D$2:D1808,D1808)</f>
        <v>2502</v>
      </c>
    </row>
    <row r="1809" spans="1:33" hidden="1" x14ac:dyDescent="0.35">
      <c r="A1809" s="21">
        <f>IF(ISBLANK(B1809),"",COUNTIF(B$2:B1809,B1809))-1</f>
        <v>66</v>
      </c>
      <c r="B1809" s="27">
        <v>26</v>
      </c>
      <c r="C1809" s="10">
        <v>46184.875</v>
      </c>
      <c r="D1809" s="21" t="str">
        <f>VLOOKUP(Pronostics!$B1809,Setup_MPP!$A:$G,3,FALSE)</f>
        <v>Mohamad#5GGG1</v>
      </c>
      <c r="E1809" s="21" t="str">
        <f>VLOOKUP(Pronostics!$B1809,Setup_MPP!$A:$G,2,FALSE)</f>
        <v>Mohamad EL KAWAS</v>
      </c>
      <c r="F1809" s="21" t="str">
        <f>VLOOKUP($B1809,Setup_MPP!$A:$E,4,FALSE)</f>
        <v>#EB8787</v>
      </c>
      <c r="G1809" s="21" t="str">
        <f>VLOOKUP($B1809,Setup_MPP!$A:$E,5,FALSE)</f>
        <v>#368E2C</v>
      </c>
      <c r="H1809" s="21" t="str">
        <f>IFERROR(IF(AND(A1809&gt;=1,A1809&lt;=104),VLOOKUP($A1809,Location!$A:$J,6,FALSE),IF(A1809=0,"Avant l'ouverture",IF(OR(A1809=105,A1809=106),"Bonus"))),"")</f>
        <v>Tour 3</v>
      </c>
      <c r="I1809" s="21" t="str">
        <f>IF(LEFT(H1809,4)="Tour",VLOOKUP(A1809,Database!$A:$C,3,FALSE),"")</f>
        <v>G</v>
      </c>
      <c r="J1809" s="21" t="str">
        <f>VLOOKUP($A1809,Location!$A:$J,7,FALSE)</f>
        <v>Egypte</v>
      </c>
      <c r="K1809" s="21" t="str">
        <f>IFERROR(VLOOKUP(J1809,Setup_Team!$B:$C,2,FALSE), "TDB")</f>
        <v>EGY</v>
      </c>
      <c r="L1809" s="21" t="str">
        <f>VLOOKUP($A1809,Location!$A:$J,8,FALSE)</f>
        <v>Iran</v>
      </c>
      <c r="M1809" s="21" t="str">
        <f>IFERROR(VLOOKUP(L1809,Setup_Team!$B:$C,2,FALSE), "TDB")</f>
        <v>IRN</v>
      </c>
      <c r="P1809" s="21">
        <v>1</v>
      </c>
      <c r="Q1809" s="21">
        <v>1</v>
      </c>
      <c r="R1809" s="27" t="str">
        <f t="shared" si="169"/>
        <v>1-1</v>
      </c>
      <c r="S1809" s="21">
        <v>0</v>
      </c>
      <c r="T1809" s="20">
        <f>VLOOKUP($A1809,Database!$A:$Y,10,FALSE)</f>
        <v>85</v>
      </c>
      <c r="U1809" s="20">
        <f>VLOOKUP($A1809,Database!$A:$Y,11,FALSE)</f>
        <v>114</v>
      </c>
      <c r="V1809" s="20">
        <f>VLOOKUP($A1809,Database!$A:$Y,12,FALSE)</f>
        <v>123</v>
      </c>
      <c r="W1809" s="20" t="str">
        <f>VLOOKUP(A1809,Database!A:M,13,FALSE)</f>
        <v>Terminé</v>
      </c>
      <c r="X1809" s="20">
        <f>VLOOKUP($A1809,Database!$A:$Y,20,FALSE)</f>
        <v>1</v>
      </c>
      <c r="Y1809" s="20">
        <f>VLOOKUP($A1809,Database!$A:$Y,21,FALSE)</f>
        <v>1</v>
      </c>
      <c r="Z1809" s="20">
        <f t="shared" si="168"/>
        <v>0</v>
      </c>
      <c r="AA1809" s="20">
        <f t="shared" si="164"/>
        <v>1</v>
      </c>
      <c r="AB1809" s="20">
        <f t="shared" ca="1" si="165"/>
        <v>114</v>
      </c>
      <c r="AC1809" s="20">
        <f t="shared" ca="1" si="166"/>
        <v>1</v>
      </c>
      <c r="AD1809" s="20" t="str">
        <f ca="1">IF(AC1809=0,"",IF(OR(ISBLANK(P1809),ISBLANK(Q1809)),"",IF(ISBLANK(VLOOKUP(A1809,Database!A:AA,22,FALSE)),"",VLOOKUP(A1809,Database!A:AA,22,FALSE))))</f>
        <v>Exact</v>
      </c>
      <c r="AE1809" s="20">
        <f ca="1">IFERROR(
   IF(
     OR(ISBLANK(P1809),ISBLANK(Q1809)),
     "",
     IF(
       AND(AB1809&lt;&gt;"",OR(W1809="Terminé",W1809="En cours")),
       VLOOKUP(AD1809,Setup_ScoreExactBonus!A:D,4,FALSE),
       0
     )),
  0)</f>
        <v>20</v>
      </c>
      <c r="AF1809" s="21">
        <f t="shared" ca="1" si="167"/>
        <v>134</v>
      </c>
      <c r="AG1809" s="21">
        <f ca="1">SUMIFS(AF$2:AF1809,D$2:D1809,D1809)</f>
        <v>2106</v>
      </c>
    </row>
    <row r="1810" spans="1:33" hidden="1" x14ac:dyDescent="0.35">
      <c r="A1810" s="21">
        <f>IF(ISBLANK(B1810),"",COUNTIF(B$2:B1810,B1810))-1</f>
        <v>66</v>
      </c>
      <c r="B1810" s="27">
        <v>27</v>
      </c>
      <c r="C1810" s="10">
        <f>VLOOKUP($A1810+IF($A1810=0,1,0),Database!$A:$Y,7,FALSE)</f>
        <v>46200.208333333336</v>
      </c>
      <c r="D1810" s="21" t="str">
        <f>VLOOKUP(Pronostics!$B1810,Setup_MPP!$A:$G,3,FALSE)</f>
        <v>maryemkappa</v>
      </c>
      <c r="E1810" s="21" t="str">
        <f>VLOOKUP(Pronostics!$B1810,Setup_MPP!$A:$G,2,FALSE)</f>
        <v>Maryem GUIZANI</v>
      </c>
      <c r="F1810" s="21" t="str">
        <f>VLOOKUP($B1810,Setup_MPP!$A:$E,4,FALSE)</f>
        <v>#BCA2F4</v>
      </c>
      <c r="G1810" s="21" t="str">
        <f>VLOOKUP($B1810,Setup_MPP!$A:$E,5,FALSE)</f>
        <v>#6D3DD5</v>
      </c>
      <c r="H1810" s="21" t="str">
        <f>IFERROR(IF(AND(A1810&gt;=1,A1810&lt;=104),VLOOKUP($A1810,Location!$A:$J,6,FALSE),IF(A1810=0,"Avant l'ouverture",IF(OR(A1810=105,A1810=106),"Bonus"))),"")</f>
        <v>Tour 3</v>
      </c>
      <c r="I1810" s="21" t="str">
        <f>IF(LEFT(H1810,4)="Tour",VLOOKUP(A1810,Database!$A:$C,3,FALSE),"")</f>
        <v>G</v>
      </c>
      <c r="J1810" s="21" t="str">
        <f>VLOOKUP($A1810,Location!$A:$J,7,FALSE)</f>
        <v>Egypte</v>
      </c>
      <c r="K1810" s="21" t="str">
        <f>IFERROR(VLOOKUP(J1810,Setup_Team!$B:$C,2,FALSE), "TDB")</f>
        <v>EGY</v>
      </c>
      <c r="L1810" s="21" t="str">
        <f>VLOOKUP($A1810,Location!$A:$J,8,FALSE)</f>
        <v>Iran</v>
      </c>
      <c r="M1810" s="21" t="str">
        <f>IFERROR(VLOOKUP(L1810,Setup_Team!$B:$C,2,FALSE), "TDB")</f>
        <v>IRN</v>
      </c>
      <c r="P1810" s="21">
        <v>1</v>
      </c>
      <c r="Q1810" s="21">
        <v>1</v>
      </c>
      <c r="R1810" s="27" t="str">
        <f t="shared" si="169"/>
        <v>1-1</v>
      </c>
      <c r="S1810" s="21">
        <v>0</v>
      </c>
      <c r="T1810" s="20">
        <f>VLOOKUP($A1810,Database!$A:$Y,10,FALSE)</f>
        <v>85</v>
      </c>
      <c r="U1810" s="20">
        <f>VLOOKUP($A1810,Database!$A:$Y,11,FALSE)</f>
        <v>114</v>
      </c>
      <c r="V1810" s="20">
        <f>VLOOKUP($A1810,Database!$A:$Y,12,FALSE)</f>
        <v>123</v>
      </c>
      <c r="W1810" s="20" t="str">
        <f>VLOOKUP(A1810,Database!A:M,13,FALSE)</f>
        <v>Terminé</v>
      </c>
      <c r="X1810" s="20">
        <f>VLOOKUP($A1810,Database!$A:$Y,20,FALSE)</f>
        <v>1</v>
      </c>
      <c r="Y1810" s="20">
        <f>VLOOKUP($A1810,Database!$A:$Y,21,FALSE)</f>
        <v>1</v>
      </c>
      <c r="Z1810" s="20">
        <f t="shared" si="168"/>
        <v>0</v>
      </c>
      <c r="AA1810" s="20">
        <f t="shared" si="164"/>
        <v>1</v>
      </c>
      <c r="AB1810" s="20">
        <f t="shared" ca="1" si="165"/>
        <v>114</v>
      </c>
      <c r="AC1810" s="20">
        <f t="shared" ca="1" si="166"/>
        <v>1</v>
      </c>
      <c r="AD1810" s="20" t="str">
        <f ca="1">IF(AC1810=0,"",IF(OR(ISBLANK(P1810),ISBLANK(Q1810)),"",IF(ISBLANK(VLOOKUP(A1810,Database!A:AA,22,FALSE)),"",VLOOKUP(A1810,Database!A:AA,22,FALSE))))</f>
        <v>Exact</v>
      </c>
      <c r="AE1810" s="20">
        <f ca="1">IFERROR(
   IF(
     OR(ISBLANK(P1810),ISBLANK(Q1810)),
     "",
     IF(
       AND(AB1810&lt;&gt;"",OR(W1810="Terminé",W1810="En cours")),
       VLOOKUP(AD1810,Setup_ScoreExactBonus!A:D,4,FALSE),
       0
     )),
  0)</f>
        <v>20</v>
      </c>
      <c r="AF1810" s="21">
        <f t="shared" ca="1" si="167"/>
        <v>134</v>
      </c>
      <c r="AG1810" s="21">
        <f ca="1">SUMIFS(AF$2:AF1810,D$2:D1810,D1810)</f>
        <v>1901</v>
      </c>
    </row>
    <row r="1811" spans="1:33" hidden="1" x14ac:dyDescent="0.35">
      <c r="A1811" s="21">
        <f>IF(ISBLANK(B1811),"",COUNTIF(B$2:B1811,B1811))-1</f>
        <v>67</v>
      </c>
      <c r="B1811" s="27">
        <v>1</v>
      </c>
      <c r="C1811" s="10">
        <f>VLOOKUP($A1811+IF($A1811=0,1,0),Database!$A:$Y,7,FALSE)</f>
        <v>46200.958333333336</v>
      </c>
      <c r="D1811" s="21" t="str">
        <f>VLOOKUP(Pronostics!$B1811,Setup_MPP!$A:$G,3,FALSE)</f>
        <v>_Nicolas_LM_</v>
      </c>
      <c r="E1811" s="21" t="str">
        <f>VLOOKUP(Pronostics!$B1811,Setup_MPP!$A:$G,2,FALSE)</f>
        <v>Nicolas LE MOUEL</v>
      </c>
      <c r="F1811" s="21" t="str">
        <f>VLOOKUP($B1811,Setup_MPP!$A:$E,4,FALSE)</f>
        <v>#F7C79D</v>
      </c>
      <c r="G1811" s="21" t="str">
        <f>VLOOKUP($B1811,Setup_MPP!$A:$E,5,FALSE)</f>
        <v>#FFBE85</v>
      </c>
      <c r="H1811" s="21" t="str">
        <f>IFERROR(IF(AND(A1811&gt;=1,A1811&lt;=104),VLOOKUP($A1811,Location!$A:$J,6,FALSE),IF(A1811=0,"Avant l'ouverture",IF(OR(A1811=105,A1811=106),"Bonus"))),"")</f>
        <v>Tour 3</v>
      </c>
      <c r="I1811" s="21" t="str">
        <f>IF(LEFT(H1811,4)="Tour",VLOOKUP(A1811,Database!$A:$C,3,FALSE),"")</f>
        <v>L</v>
      </c>
      <c r="J1811" s="21" t="str">
        <f>VLOOKUP($A1811,Location!$A:$J,7,FALSE)</f>
        <v>Panama</v>
      </c>
      <c r="K1811" s="21" t="str">
        <f>IFERROR(VLOOKUP(J1811,Setup_Team!$B:$C,2,FALSE), "TDB")</f>
        <v>PAN</v>
      </c>
      <c r="L1811" s="21" t="str">
        <f>VLOOKUP($A1811,Location!$A:$J,8,FALSE)</f>
        <v>Angleterre</v>
      </c>
      <c r="M1811" s="21" t="str">
        <f>IFERROR(VLOOKUP(L1811,Setup_Team!$B:$C,2,FALSE), "TDB")</f>
        <v>ENG</v>
      </c>
      <c r="N1811" s="21" t="str">
        <f>VLOOKUP($A1811,Location!$A:$J,9,FALSE)</f>
        <v>Philadelphia, Pennsylvania</v>
      </c>
      <c r="O1811" s="21" t="str">
        <f>VLOOKUP($A1811,Location!$A:$J,10,FALSE)</f>
        <v>Lincoln Financial Field</v>
      </c>
      <c r="P1811" s="27">
        <v>1</v>
      </c>
      <c r="Q1811" s="27">
        <v>3</v>
      </c>
      <c r="R1811" s="27" t="str">
        <f t="shared" si="169"/>
        <v>1-3</v>
      </c>
      <c r="S1811" s="21">
        <v>0</v>
      </c>
      <c r="T1811" s="20">
        <f>VLOOKUP($A1811,Database!$A:$Y,10,FALSE)</f>
        <v>168</v>
      </c>
      <c r="U1811" s="20">
        <f>VLOOKUP($A1811,Database!$A:$Y,11,FALSE)</f>
        <v>137</v>
      </c>
      <c r="V1811" s="20">
        <f>VLOOKUP($A1811,Database!$A:$Y,12,FALSE)</f>
        <v>32</v>
      </c>
      <c r="W1811" s="20" t="str">
        <f>VLOOKUP(A1811,Database!A:M,13,FALSE)</f>
        <v>Terminé</v>
      </c>
      <c r="X1811" s="20">
        <f>VLOOKUP($A1811,Database!$A:$Y,20,FALSE)</f>
        <v>0</v>
      </c>
      <c r="Y1811" s="20">
        <f>VLOOKUP($A1811,Database!$A:$Y,21,FALSE)</f>
        <v>2</v>
      </c>
      <c r="Z1811" s="20">
        <f t="shared" si="168"/>
        <v>0</v>
      </c>
      <c r="AA1811" s="20">
        <f t="shared" si="164"/>
        <v>1</v>
      </c>
      <c r="AB1811" s="20">
        <f t="shared" ca="1" si="165"/>
        <v>32</v>
      </c>
      <c r="AC1811" s="20">
        <f t="shared" ca="1" si="166"/>
        <v>0</v>
      </c>
      <c r="AD1811" s="20" t="str">
        <f ca="1">IF(AC1811=0,"",IF(OR(ISBLANK(P1811),ISBLANK(Q1811)),"",IF(ISBLANK(VLOOKUP(A1811,Database!A:AA,22,FALSE)),"",VLOOKUP(A1811,Database!A:AA,22,FALSE))))</f>
        <v/>
      </c>
      <c r="AE1811" s="20">
        <f ca="1">IFERROR(
   IF(
     OR(ISBLANK(P1811),ISBLANK(Q1811)),
     "",
     IF(
       AND(AB1811&lt;&gt;"",OR(W1811="Terminé",W1811="En cours")),
       VLOOKUP(AD1811,Setup_ScoreExactBonus!A:D,4,FALSE),
       0
     )),
  0)</f>
        <v>0</v>
      </c>
      <c r="AF1811" s="21">
        <f t="shared" ca="1" si="167"/>
        <v>32</v>
      </c>
      <c r="AG1811" s="21">
        <f ca="1">SUMIFS(AF$2:AF1811,D$2:D1811,D1811)</f>
        <v>2578</v>
      </c>
    </row>
    <row r="1812" spans="1:33" hidden="1" x14ac:dyDescent="0.35">
      <c r="A1812" s="21">
        <f>IF(ISBLANK(B1812),"",COUNTIF(B$2:B1812,B1812))-1</f>
        <v>67</v>
      </c>
      <c r="B1812" s="27">
        <v>2</v>
      </c>
      <c r="C1812" s="10">
        <f>VLOOKUP($A1812+IF($A1812=0,1,0),Database!$A:$Y,7,FALSE)</f>
        <v>46200.958333333336</v>
      </c>
      <c r="D1812" s="21" t="str">
        <f>VLOOKUP(Pronostics!$B1812,Setup_MPP!$A:$G,3,FALSE)</f>
        <v>leaelaz</v>
      </c>
      <c r="E1812" s="21" t="str">
        <f>VLOOKUP(Pronostics!$B1812,Setup_MPP!$A:$G,2,FALSE)</f>
        <v>Léa EL ASERY</v>
      </c>
      <c r="F1812" s="21" t="str">
        <f>VLOOKUP($B1812,Setup_MPP!$A:$E,4,FALSE)</f>
        <v>#FFBEBE</v>
      </c>
      <c r="G1812" s="21" t="str">
        <f>VLOOKUP($B1812,Setup_MPP!$A:$E,5,FALSE)</f>
        <v>#DF6868</v>
      </c>
      <c r="H1812" s="21" t="str">
        <f>IFERROR(IF(AND(A1812&gt;=1,A1812&lt;=104),VLOOKUP($A1812,Location!$A:$J,6,FALSE),IF(A1812=0,"Avant l'ouverture",IF(OR(A1812=105,A1812=106),"Bonus"))),"")</f>
        <v>Tour 3</v>
      </c>
      <c r="I1812" s="21" t="str">
        <f>IF(LEFT(H1812,4)="Tour",VLOOKUP(A1812,Database!$A:$C,3,FALSE),"")</f>
        <v>L</v>
      </c>
      <c r="J1812" s="21" t="str">
        <f>VLOOKUP($A1812,Location!$A:$J,7,FALSE)</f>
        <v>Panama</v>
      </c>
      <c r="K1812" s="21" t="str">
        <f>IFERROR(VLOOKUP(J1812,Setup_Team!$B:$C,2,FALSE), "TDB")</f>
        <v>PAN</v>
      </c>
      <c r="L1812" s="21" t="str">
        <f>VLOOKUP($A1812,Location!$A:$J,8,FALSE)</f>
        <v>Angleterre</v>
      </c>
      <c r="M1812" s="21" t="str">
        <f>IFERROR(VLOOKUP(L1812,Setup_Team!$B:$C,2,FALSE), "TDB")</f>
        <v>ENG</v>
      </c>
      <c r="N1812" s="21" t="str">
        <f>VLOOKUP($A1812,Location!$A:$J,9,FALSE)</f>
        <v>Philadelphia, Pennsylvania</v>
      </c>
      <c r="O1812" s="21" t="str">
        <f>VLOOKUP($A1812,Location!$A:$J,10,FALSE)</f>
        <v>Lincoln Financial Field</v>
      </c>
      <c r="P1812" s="27">
        <v>1</v>
      </c>
      <c r="Q1812" s="27">
        <v>3</v>
      </c>
      <c r="R1812" s="27" t="str">
        <f t="shared" si="169"/>
        <v>1-3</v>
      </c>
      <c r="S1812" s="21">
        <v>0</v>
      </c>
      <c r="T1812" s="20">
        <f>VLOOKUP($A1812,Database!$A:$Y,10,FALSE)</f>
        <v>168</v>
      </c>
      <c r="U1812" s="20">
        <f>VLOOKUP($A1812,Database!$A:$Y,11,FALSE)</f>
        <v>137</v>
      </c>
      <c r="V1812" s="20">
        <f>VLOOKUP($A1812,Database!$A:$Y,12,FALSE)</f>
        <v>32</v>
      </c>
      <c r="W1812" s="20" t="str">
        <f>VLOOKUP(A1812,Database!A:M,13,FALSE)</f>
        <v>Terminé</v>
      </c>
      <c r="X1812" s="20">
        <f>VLOOKUP($A1812,Database!$A:$Y,20,FALSE)</f>
        <v>0</v>
      </c>
      <c r="Y1812" s="20">
        <f>VLOOKUP($A1812,Database!$A:$Y,21,FALSE)</f>
        <v>2</v>
      </c>
      <c r="Z1812" s="20">
        <f t="shared" si="168"/>
        <v>0</v>
      </c>
      <c r="AA1812" s="20">
        <f t="shared" si="164"/>
        <v>1</v>
      </c>
      <c r="AB1812" s="20">
        <f t="shared" ca="1" si="165"/>
        <v>32</v>
      </c>
      <c r="AC1812" s="20">
        <f t="shared" ca="1" si="166"/>
        <v>0</v>
      </c>
      <c r="AD1812" s="20" t="str">
        <f ca="1">IF(AC1812=0,"",IF(OR(ISBLANK(P1812),ISBLANK(Q1812)),"",IF(ISBLANK(VLOOKUP(A1812,Database!A:AA,22,FALSE)),"",VLOOKUP(A1812,Database!A:AA,22,FALSE))))</f>
        <v/>
      </c>
      <c r="AE1812" s="20">
        <f ca="1">IFERROR(
   IF(
     OR(ISBLANK(P1812),ISBLANK(Q1812)),
     "",
     IF(
       AND(AB1812&lt;&gt;"",OR(W1812="Terminé",W1812="En cours")),
       VLOOKUP(AD1812,Setup_ScoreExactBonus!A:D,4,FALSE),
       0
     )),
  0)</f>
        <v>0</v>
      </c>
      <c r="AF1812" s="21">
        <f t="shared" ca="1" si="167"/>
        <v>32</v>
      </c>
      <c r="AG1812" s="21">
        <f ca="1">SUMIFS(AF$2:AF1812,D$2:D1812,D1812)</f>
        <v>2759</v>
      </c>
    </row>
    <row r="1813" spans="1:33" hidden="1" x14ac:dyDescent="0.35">
      <c r="A1813" s="21">
        <f>IF(ISBLANK(B1813),"",COUNTIF(B$2:B1813,B1813))-1</f>
        <v>67</v>
      </c>
      <c r="B1813" s="27">
        <v>3</v>
      </c>
      <c r="C1813" s="10">
        <f>VLOOKUP($A1813+IF($A1813=0,1,0),Database!$A:$Y,7,FALSE)</f>
        <v>46200.958333333336</v>
      </c>
      <c r="D1813" s="21" t="str">
        <f>VLOOKUP(Pronostics!$B1813,Setup_MPP!$A:$G,3,FALSE)</f>
        <v>PasMetalleux</v>
      </c>
      <c r="E1813" s="21" t="str">
        <f>VLOOKUP(Pronostics!$B1813,Setup_MPP!$A:$G,2,FALSE)</f>
        <v>Elwenn JOUBREL</v>
      </c>
      <c r="F1813" s="21" t="str">
        <f>VLOOKUP($B1813,Setup_MPP!$A:$E,4,FALSE)</f>
        <v>#F5C7FC</v>
      </c>
      <c r="G1813" s="21" t="str">
        <f>VLOOKUP($B1813,Setup_MPP!$A:$E,5,FALSE)</f>
        <v>#C489CF</v>
      </c>
      <c r="H1813" s="21" t="str">
        <f>IFERROR(IF(AND(A1813&gt;=1,A1813&lt;=104),VLOOKUP($A1813,Location!$A:$J,6,FALSE),IF(A1813=0,"Avant l'ouverture",IF(OR(A1813=105,A1813=106),"Bonus"))),"")</f>
        <v>Tour 3</v>
      </c>
      <c r="I1813" s="21" t="str">
        <f>IF(LEFT(H1813,4)="Tour",VLOOKUP(A1813,Database!$A:$C,3,FALSE),"")</f>
        <v>L</v>
      </c>
      <c r="J1813" s="21" t="str">
        <f>VLOOKUP($A1813,Location!$A:$J,7,FALSE)</f>
        <v>Panama</v>
      </c>
      <c r="K1813" s="21" t="str">
        <f>IFERROR(VLOOKUP(J1813,Setup_Team!$B:$C,2,FALSE), "TDB")</f>
        <v>PAN</v>
      </c>
      <c r="L1813" s="21" t="str">
        <f>VLOOKUP($A1813,Location!$A:$J,8,FALSE)</f>
        <v>Angleterre</v>
      </c>
      <c r="M1813" s="21" t="str">
        <f>IFERROR(VLOOKUP(L1813,Setup_Team!$B:$C,2,FALSE), "TDB")</f>
        <v>ENG</v>
      </c>
      <c r="N1813" s="21" t="str">
        <f>VLOOKUP($A1813,Location!$A:$J,9,FALSE)</f>
        <v>Philadelphia, Pennsylvania</v>
      </c>
      <c r="O1813" s="21" t="str">
        <f>VLOOKUP($A1813,Location!$A:$J,10,FALSE)</f>
        <v>Lincoln Financial Field</v>
      </c>
      <c r="P1813" s="27">
        <v>1</v>
      </c>
      <c r="Q1813" s="27">
        <v>3</v>
      </c>
      <c r="R1813" s="27" t="str">
        <f t="shared" si="169"/>
        <v>1-3</v>
      </c>
      <c r="S1813" s="21">
        <v>0</v>
      </c>
      <c r="T1813" s="20">
        <f>VLOOKUP($A1813,Database!$A:$Y,10,FALSE)</f>
        <v>168</v>
      </c>
      <c r="U1813" s="20">
        <f>VLOOKUP($A1813,Database!$A:$Y,11,FALSE)</f>
        <v>137</v>
      </c>
      <c r="V1813" s="20">
        <f>VLOOKUP($A1813,Database!$A:$Y,12,FALSE)</f>
        <v>32</v>
      </c>
      <c r="W1813" s="20" t="str">
        <f>VLOOKUP(A1813,Database!A:M,13,FALSE)</f>
        <v>Terminé</v>
      </c>
      <c r="X1813" s="20">
        <f>VLOOKUP($A1813,Database!$A:$Y,20,FALSE)</f>
        <v>0</v>
      </c>
      <c r="Y1813" s="20">
        <f>VLOOKUP($A1813,Database!$A:$Y,21,FALSE)</f>
        <v>2</v>
      </c>
      <c r="Z1813" s="20">
        <f t="shared" si="168"/>
        <v>0</v>
      </c>
      <c r="AA1813" s="20">
        <f t="shared" si="164"/>
        <v>1</v>
      </c>
      <c r="AB1813" s="20">
        <f t="shared" ca="1" si="165"/>
        <v>32</v>
      </c>
      <c r="AC1813" s="20">
        <f t="shared" ca="1" si="166"/>
        <v>0</v>
      </c>
      <c r="AD1813" s="20" t="str">
        <f ca="1">IF(AC1813=0,"",IF(OR(ISBLANK(P1813),ISBLANK(Q1813)),"",IF(ISBLANK(VLOOKUP(A1813,Database!A:AA,22,FALSE)),"",VLOOKUP(A1813,Database!A:AA,22,FALSE))))</f>
        <v/>
      </c>
      <c r="AE1813" s="20">
        <f ca="1">IFERROR(
   IF(
     OR(ISBLANK(P1813),ISBLANK(Q1813)),
     "",
     IF(
       AND(AB1813&lt;&gt;"",OR(W1813="Terminé",W1813="En cours")),
       VLOOKUP(AD1813,Setup_ScoreExactBonus!A:D,4,FALSE),
       0
     )),
  0)</f>
        <v>0</v>
      </c>
      <c r="AF1813" s="21">
        <f t="shared" ca="1" si="167"/>
        <v>32</v>
      </c>
      <c r="AG1813" s="21">
        <f ca="1">SUMIFS(AF$2:AF1813,D$2:D1813,D1813)</f>
        <v>2657</v>
      </c>
    </row>
    <row r="1814" spans="1:33" hidden="1" x14ac:dyDescent="0.35">
      <c r="A1814" s="21">
        <f>IF(ISBLANK(B1814),"",COUNTIF(B$2:B1814,B1814))-1</f>
        <v>67</v>
      </c>
      <c r="B1814" s="27">
        <v>4</v>
      </c>
      <c r="C1814" s="10">
        <f>VLOOKUP($A1814+IF($A1814=0,1,0),Database!$A:$Y,7,FALSE)</f>
        <v>46200.958333333336</v>
      </c>
      <c r="D1814" s="21" t="str">
        <f>VLOOKUP(Pronostics!$B1814,Setup_MPP!$A:$G,3,FALSE)</f>
        <v>Popo444</v>
      </c>
      <c r="E1814" s="21" t="str">
        <f>VLOOKUP(Pronostics!$B1814,Setup_MPP!$A:$G,2,FALSE)</f>
        <v>Pauline OLIVIER</v>
      </c>
      <c r="F1814" s="21" t="str">
        <f>VLOOKUP($B1814,Setup_MPP!$A:$E,4,FALSE)</f>
        <v>#A5EA7F</v>
      </c>
      <c r="G1814" s="21" t="str">
        <f>VLOOKUP($B1814,Setup_MPP!$A:$E,5,FALSE)</f>
        <v>#80C65A</v>
      </c>
      <c r="H1814" s="21" t="str">
        <f>IFERROR(IF(AND(A1814&gt;=1,A1814&lt;=104),VLOOKUP($A1814,Location!$A:$J,6,FALSE),IF(A1814=0,"Avant l'ouverture",IF(OR(A1814=105,A1814=106),"Bonus"))),"")</f>
        <v>Tour 3</v>
      </c>
      <c r="I1814" s="21" t="str">
        <f>IF(LEFT(H1814,4)="Tour",VLOOKUP(A1814,Database!$A:$C,3,FALSE),"")</f>
        <v>L</v>
      </c>
      <c r="J1814" s="21" t="str">
        <f>VLOOKUP($A1814,Location!$A:$J,7,FALSE)</f>
        <v>Panama</v>
      </c>
      <c r="K1814" s="21" t="str">
        <f>IFERROR(VLOOKUP(J1814,Setup_Team!$B:$C,2,FALSE), "TDB")</f>
        <v>PAN</v>
      </c>
      <c r="L1814" s="21" t="str">
        <f>VLOOKUP($A1814,Location!$A:$J,8,FALSE)</f>
        <v>Angleterre</v>
      </c>
      <c r="M1814" s="21" t="str">
        <f>IFERROR(VLOOKUP(L1814,Setup_Team!$B:$C,2,FALSE), "TDB")</f>
        <v>ENG</v>
      </c>
      <c r="N1814" s="21" t="str">
        <f>VLOOKUP($A1814,Location!$A:$J,9,FALSE)</f>
        <v>Philadelphia, Pennsylvania</v>
      </c>
      <c r="O1814" s="21" t="str">
        <f>VLOOKUP($A1814,Location!$A:$J,10,FALSE)</f>
        <v>Lincoln Financial Field</v>
      </c>
      <c r="P1814" s="27">
        <v>0</v>
      </c>
      <c r="Q1814" s="27">
        <v>2</v>
      </c>
      <c r="R1814" s="27" t="str">
        <f t="shared" si="169"/>
        <v>0-2</v>
      </c>
      <c r="S1814" s="21">
        <v>0</v>
      </c>
      <c r="T1814" s="20">
        <f>VLOOKUP($A1814,Database!$A:$Y,10,FALSE)</f>
        <v>168</v>
      </c>
      <c r="U1814" s="20">
        <f>VLOOKUP($A1814,Database!$A:$Y,11,FALSE)</f>
        <v>137</v>
      </c>
      <c r="V1814" s="20">
        <f>VLOOKUP($A1814,Database!$A:$Y,12,FALSE)</f>
        <v>32</v>
      </c>
      <c r="W1814" s="20" t="str">
        <f>VLOOKUP(A1814,Database!A:M,13,FALSE)</f>
        <v>Terminé</v>
      </c>
      <c r="X1814" s="20">
        <f>VLOOKUP($A1814,Database!$A:$Y,20,FALSE)</f>
        <v>0</v>
      </c>
      <c r="Y1814" s="20">
        <f>VLOOKUP($A1814,Database!$A:$Y,21,FALSE)</f>
        <v>2</v>
      </c>
      <c r="Z1814" s="20">
        <f t="shared" si="168"/>
        <v>0</v>
      </c>
      <c r="AA1814" s="20">
        <f t="shared" si="164"/>
        <v>1</v>
      </c>
      <c r="AB1814" s="20">
        <f t="shared" ca="1" si="165"/>
        <v>32</v>
      </c>
      <c r="AC1814" s="20">
        <f t="shared" ca="1" si="166"/>
        <v>1</v>
      </c>
      <c r="AD1814" s="20" t="str">
        <f ca="1">IF(AC1814=0,"",IF(OR(ISBLANK(P1814),ISBLANK(Q1814)),"",IF(ISBLANK(VLOOKUP(A1814,Database!A:AA,22,FALSE)),"",VLOOKUP(A1814,Database!A:AA,22,FALSE))))</f>
        <v>Rare</v>
      </c>
      <c r="AE1814" s="20">
        <f ca="1">IFERROR(
   IF(
     OR(ISBLANK(P1814),ISBLANK(Q1814)),
     "",
     IF(
       AND(AB1814&lt;&gt;"",OR(W1814="Terminé",W1814="En cours")),
       VLOOKUP(AD1814,Setup_ScoreExactBonus!A:D,4,FALSE),
       0
     )),
  0)</f>
        <v>30</v>
      </c>
      <c r="AF1814" s="21">
        <f t="shared" ca="1" si="167"/>
        <v>62</v>
      </c>
      <c r="AG1814" s="21">
        <f ca="1">SUMIFS(AF$2:AF1814,D$2:D1814,D1814)</f>
        <v>2526</v>
      </c>
    </row>
    <row r="1815" spans="1:33" hidden="1" x14ac:dyDescent="0.35">
      <c r="A1815" s="21">
        <f>IF(ISBLANK(B1815),"",COUNTIF(B$2:B1815,B1815))-1</f>
        <v>67</v>
      </c>
      <c r="B1815" s="27">
        <v>5</v>
      </c>
      <c r="C1815" s="10">
        <f>VLOOKUP($A1815+IF($A1815=0,1,0),Database!$A:$Y,7,FALSE)</f>
        <v>46200.958333333336</v>
      </c>
      <c r="D1815" s="21" t="str">
        <f>VLOOKUP(Pronostics!$B1815,Setup_MPP!$A:$G,3,FALSE)</f>
        <v>_Jujul</v>
      </c>
      <c r="E1815" s="21" t="str">
        <f>VLOOKUP(Pronostics!$B1815,Setup_MPP!$A:$G,2,FALSE)</f>
        <v>Julie BOISSIERE</v>
      </c>
      <c r="F1815" s="21" t="str">
        <f>VLOOKUP($B1815,Setup_MPP!$A:$E,4,FALSE)</f>
        <v>#D890FF</v>
      </c>
      <c r="G1815" s="21" t="str">
        <f>VLOOKUP($B1815,Setup_MPP!$A:$E,5,FALSE)</f>
        <v>#B750EF</v>
      </c>
      <c r="H1815" s="21" t="str">
        <f>IFERROR(IF(AND(A1815&gt;=1,A1815&lt;=104),VLOOKUP($A1815,Location!$A:$J,6,FALSE),IF(A1815=0,"Avant l'ouverture",IF(OR(A1815=105,A1815=106),"Bonus"))),"")</f>
        <v>Tour 3</v>
      </c>
      <c r="I1815" s="21" t="str">
        <f>IF(LEFT(H1815,4)="Tour",VLOOKUP(A1815,Database!$A:$C,3,FALSE),"")</f>
        <v>L</v>
      </c>
      <c r="J1815" s="21" t="str">
        <f>VLOOKUP($A1815,Location!$A:$J,7,FALSE)</f>
        <v>Panama</v>
      </c>
      <c r="K1815" s="21" t="str">
        <f>IFERROR(VLOOKUP(J1815,Setup_Team!$B:$C,2,FALSE), "TDB")</f>
        <v>PAN</v>
      </c>
      <c r="L1815" s="21" t="str">
        <f>VLOOKUP($A1815,Location!$A:$J,8,FALSE)</f>
        <v>Angleterre</v>
      </c>
      <c r="M1815" s="21" t="str">
        <f>IFERROR(VLOOKUP(L1815,Setup_Team!$B:$C,2,FALSE), "TDB")</f>
        <v>ENG</v>
      </c>
      <c r="N1815" s="21" t="str">
        <f>VLOOKUP($A1815,Location!$A:$J,9,FALSE)</f>
        <v>Philadelphia, Pennsylvania</v>
      </c>
      <c r="O1815" s="21" t="str">
        <f>VLOOKUP($A1815,Location!$A:$J,10,FALSE)</f>
        <v>Lincoln Financial Field</v>
      </c>
      <c r="P1815" s="27">
        <v>0</v>
      </c>
      <c r="Q1815" s="27">
        <v>4</v>
      </c>
      <c r="R1815" s="27" t="str">
        <f t="shared" si="169"/>
        <v>0-4</v>
      </c>
      <c r="S1815" s="21">
        <v>0</v>
      </c>
      <c r="T1815" s="20">
        <f>VLOOKUP($A1815,Database!$A:$Y,10,FALSE)</f>
        <v>168</v>
      </c>
      <c r="U1815" s="20">
        <f>VLOOKUP($A1815,Database!$A:$Y,11,FALSE)</f>
        <v>137</v>
      </c>
      <c r="V1815" s="20">
        <f>VLOOKUP($A1815,Database!$A:$Y,12,FALSE)</f>
        <v>32</v>
      </c>
      <c r="W1815" s="20" t="str">
        <f>VLOOKUP(A1815,Database!A:M,13,FALSE)</f>
        <v>Terminé</v>
      </c>
      <c r="X1815" s="20">
        <f>VLOOKUP($A1815,Database!$A:$Y,20,FALSE)</f>
        <v>0</v>
      </c>
      <c r="Y1815" s="20">
        <f>VLOOKUP($A1815,Database!$A:$Y,21,FALSE)</f>
        <v>2</v>
      </c>
      <c r="Z1815" s="20">
        <f t="shared" si="168"/>
        <v>0</v>
      </c>
      <c r="AA1815" s="20">
        <f t="shared" si="164"/>
        <v>1</v>
      </c>
      <c r="AB1815" s="20">
        <f t="shared" ca="1" si="165"/>
        <v>32</v>
      </c>
      <c r="AC1815" s="20">
        <f t="shared" ca="1" si="166"/>
        <v>0</v>
      </c>
      <c r="AD1815" s="20" t="str">
        <f ca="1">IF(AC1815=0,"",IF(OR(ISBLANK(P1815),ISBLANK(Q1815)),"",IF(ISBLANK(VLOOKUP(A1815,Database!A:AA,22,FALSE)),"",VLOOKUP(A1815,Database!A:AA,22,FALSE))))</f>
        <v/>
      </c>
      <c r="AE1815" s="20">
        <f ca="1">IFERROR(
   IF(
     OR(ISBLANK(P1815),ISBLANK(Q1815)),
     "",
     IF(
       AND(AB1815&lt;&gt;"",OR(W1815="Terminé",W1815="En cours")),
       VLOOKUP(AD1815,Setup_ScoreExactBonus!A:D,4,FALSE),
       0
     )),
  0)</f>
        <v>0</v>
      </c>
      <c r="AF1815" s="21">
        <f t="shared" ca="1" si="167"/>
        <v>32</v>
      </c>
      <c r="AG1815" s="21">
        <f ca="1">SUMIFS(AF$2:AF1815,D$2:D1815,D1815)</f>
        <v>1916</v>
      </c>
    </row>
    <row r="1816" spans="1:33" hidden="1" x14ac:dyDescent="0.35">
      <c r="A1816" s="21">
        <f>IF(ISBLANK(B1816),"",COUNTIF(B$2:B1816,B1816))-1</f>
        <v>67</v>
      </c>
      <c r="B1816" s="27">
        <v>6</v>
      </c>
      <c r="C1816" s="10">
        <f>VLOOKUP($A1816+IF($A1816=0,1,0),Database!$A:$Y,7,FALSE)</f>
        <v>46200.958333333336</v>
      </c>
      <c r="D1816" s="21" t="str">
        <f>VLOOKUP(Pronostics!$B1816,Setup_MPP!$A:$G,3,FALSE)</f>
        <v>Julay</v>
      </c>
      <c r="E1816" s="21" t="str">
        <f>VLOOKUP(Pronostics!$B1816,Setup_MPP!$A:$G,2,FALSE)</f>
        <v>Julie BOUCHARD</v>
      </c>
      <c r="F1816" s="21" t="str">
        <f>VLOOKUP($B1816,Setup_MPP!$A:$E,4,FALSE)</f>
        <v>#A6F7B1</v>
      </c>
      <c r="G1816" s="21" t="str">
        <f>VLOOKUP($B1816,Setup_MPP!$A:$E,5,FALSE)</f>
        <v>#6EC179</v>
      </c>
      <c r="H1816" s="21" t="str">
        <f>IFERROR(IF(AND(A1816&gt;=1,A1816&lt;=104),VLOOKUP($A1816,Location!$A:$J,6,FALSE),IF(A1816=0,"Avant l'ouverture",IF(OR(A1816=105,A1816=106),"Bonus"))),"")</f>
        <v>Tour 3</v>
      </c>
      <c r="I1816" s="21" t="str">
        <f>IF(LEFT(H1816,4)="Tour",VLOOKUP(A1816,Database!$A:$C,3,FALSE),"")</f>
        <v>L</v>
      </c>
      <c r="J1816" s="21" t="str">
        <f>VLOOKUP($A1816,Location!$A:$J,7,FALSE)</f>
        <v>Panama</v>
      </c>
      <c r="K1816" s="21" t="str">
        <f>IFERROR(VLOOKUP(J1816,Setup_Team!$B:$C,2,FALSE), "TDB")</f>
        <v>PAN</v>
      </c>
      <c r="L1816" s="21" t="str">
        <f>VLOOKUP($A1816,Location!$A:$J,8,FALSE)</f>
        <v>Angleterre</v>
      </c>
      <c r="M1816" s="21" t="str">
        <f>IFERROR(VLOOKUP(L1816,Setup_Team!$B:$C,2,FALSE), "TDB")</f>
        <v>ENG</v>
      </c>
      <c r="N1816" s="21" t="str">
        <f>VLOOKUP($A1816,Location!$A:$J,9,FALSE)</f>
        <v>Philadelphia, Pennsylvania</v>
      </c>
      <c r="O1816" s="21" t="str">
        <f>VLOOKUP($A1816,Location!$A:$J,10,FALSE)</f>
        <v>Lincoln Financial Field</v>
      </c>
      <c r="P1816" s="27">
        <v>1</v>
      </c>
      <c r="Q1816" s="27">
        <v>3</v>
      </c>
      <c r="R1816" s="27" t="str">
        <f t="shared" si="169"/>
        <v>1-3</v>
      </c>
      <c r="S1816" s="21">
        <v>0</v>
      </c>
      <c r="T1816" s="20">
        <f>VLOOKUP($A1816,Database!$A:$Y,10,FALSE)</f>
        <v>168</v>
      </c>
      <c r="U1816" s="20">
        <f>VLOOKUP($A1816,Database!$A:$Y,11,FALSE)</f>
        <v>137</v>
      </c>
      <c r="V1816" s="20">
        <f>VLOOKUP($A1816,Database!$A:$Y,12,FALSE)</f>
        <v>32</v>
      </c>
      <c r="W1816" s="20" t="str">
        <f>VLOOKUP(A1816,Database!A:M,13,FALSE)</f>
        <v>Terminé</v>
      </c>
      <c r="X1816" s="20">
        <f>VLOOKUP($A1816,Database!$A:$Y,20,FALSE)</f>
        <v>0</v>
      </c>
      <c r="Y1816" s="20">
        <f>VLOOKUP($A1816,Database!$A:$Y,21,FALSE)</f>
        <v>2</v>
      </c>
      <c r="Z1816" s="20">
        <f t="shared" si="168"/>
        <v>0</v>
      </c>
      <c r="AA1816" s="20">
        <f t="shared" si="164"/>
        <v>1</v>
      </c>
      <c r="AB1816" s="20">
        <f t="shared" ca="1" si="165"/>
        <v>32</v>
      </c>
      <c r="AC1816" s="20">
        <f t="shared" ca="1" si="166"/>
        <v>0</v>
      </c>
      <c r="AD1816" s="20" t="str">
        <f ca="1">IF(AC1816=0,"",IF(OR(ISBLANK(P1816),ISBLANK(Q1816)),"",IF(ISBLANK(VLOOKUP(A1816,Database!A:AA,22,FALSE)),"",VLOOKUP(A1816,Database!A:AA,22,FALSE))))</f>
        <v/>
      </c>
      <c r="AE1816" s="20">
        <f ca="1">IFERROR(
   IF(
     OR(ISBLANK(P1816),ISBLANK(Q1816)),
     "",
     IF(
       AND(AB1816&lt;&gt;"",OR(W1816="Terminé",W1816="En cours")),
       VLOOKUP(AD1816,Setup_ScoreExactBonus!A:D,4,FALSE),
       0
     )),
  0)</f>
        <v>0</v>
      </c>
      <c r="AF1816" s="21">
        <f t="shared" ca="1" si="167"/>
        <v>32</v>
      </c>
      <c r="AG1816" s="21">
        <f ca="1">SUMIFS(AF$2:AF1816,D$2:D1816,D1816)</f>
        <v>2617</v>
      </c>
    </row>
    <row r="1817" spans="1:33" hidden="1" x14ac:dyDescent="0.35">
      <c r="A1817" s="21">
        <f>IF(ISBLANK(B1817),"",COUNTIF(B$2:B1817,B1817))-1</f>
        <v>67</v>
      </c>
      <c r="B1817" s="27">
        <v>7</v>
      </c>
      <c r="C1817" s="10">
        <f>VLOOKUP($A1817+IF($A1817=0,1,0),Database!$A:$Y,7,FALSE)</f>
        <v>46200.958333333336</v>
      </c>
      <c r="D1817" s="21" t="str">
        <f>VLOOKUP(Pronostics!$B1817,Setup_MPP!$A:$G,3,FALSE)</f>
        <v>__Vince__</v>
      </c>
      <c r="E1817" s="21" t="str">
        <f>VLOOKUP(Pronostics!$B1817,Setup_MPP!$A:$G,2,FALSE)</f>
        <v>Vincent FRAYSSE</v>
      </c>
      <c r="F1817" s="21" t="str">
        <f>VLOOKUP($B1817,Setup_MPP!$A:$E,4,FALSE)</f>
        <v>#B2EAE8</v>
      </c>
      <c r="G1817" s="21" t="str">
        <f>VLOOKUP($B1817,Setup_MPP!$A:$E,5,FALSE)</f>
        <v>#6CB4B1</v>
      </c>
      <c r="H1817" s="21" t="str">
        <f>IFERROR(IF(AND(A1817&gt;=1,A1817&lt;=104),VLOOKUP($A1817,Location!$A:$J,6,FALSE),IF(A1817=0,"Avant l'ouverture",IF(OR(A1817=105,A1817=106),"Bonus"))),"")</f>
        <v>Tour 3</v>
      </c>
      <c r="I1817" s="21" t="str">
        <f>IF(LEFT(H1817,4)="Tour",VLOOKUP(A1817,Database!$A:$C,3,FALSE),"")</f>
        <v>L</v>
      </c>
      <c r="J1817" s="21" t="str">
        <f>VLOOKUP($A1817,Location!$A:$J,7,FALSE)</f>
        <v>Panama</v>
      </c>
      <c r="K1817" s="21" t="str">
        <f>IFERROR(VLOOKUP(J1817,Setup_Team!$B:$C,2,FALSE), "TDB")</f>
        <v>PAN</v>
      </c>
      <c r="L1817" s="21" t="str">
        <f>VLOOKUP($A1817,Location!$A:$J,8,FALSE)</f>
        <v>Angleterre</v>
      </c>
      <c r="M1817" s="21" t="str">
        <f>IFERROR(VLOOKUP(L1817,Setup_Team!$B:$C,2,FALSE), "TDB")</f>
        <v>ENG</v>
      </c>
      <c r="N1817" s="21" t="str">
        <f>VLOOKUP($A1817,Location!$A:$J,9,FALSE)</f>
        <v>Philadelphia, Pennsylvania</v>
      </c>
      <c r="O1817" s="21" t="str">
        <f>VLOOKUP($A1817,Location!$A:$J,10,FALSE)</f>
        <v>Lincoln Financial Field</v>
      </c>
      <c r="P1817" s="27"/>
      <c r="Q1817" s="27"/>
      <c r="R1817" s="27" t="str">
        <f t="shared" si="169"/>
        <v>0-0</v>
      </c>
      <c r="S1817" s="21">
        <v>0</v>
      </c>
      <c r="T1817" s="20">
        <f>VLOOKUP($A1817,Database!$A:$Y,10,FALSE)</f>
        <v>168</v>
      </c>
      <c r="U1817" s="20">
        <f>VLOOKUP($A1817,Database!$A:$Y,11,FALSE)</f>
        <v>137</v>
      </c>
      <c r="V1817" s="20">
        <f>VLOOKUP($A1817,Database!$A:$Y,12,FALSE)</f>
        <v>32</v>
      </c>
      <c r="W1817" s="20" t="str">
        <f>VLOOKUP(A1817,Database!A:M,13,FALSE)</f>
        <v>Terminé</v>
      </c>
      <c r="X1817" s="20">
        <f>VLOOKUP($A1817,Database!$A:$Y,20,FALSE)</f>
        <v>0</v>
      </c>
      <c r="Y1817" s="20">
        <f>VLOOKUP($A1817,Database!$A:$Y,21,FALSE)</f>
        <v>2</v>
      </c>
      <c r="Z1817" s="20">
        <f t="shared" si="168"/>
        <v>1</v>
      </c>
      <c r="AA1817" s="20" t="str">
        <f t="shared" si="164"/>
        <v/>
      </c>
      <c r="AB1817" s="20">
        <f t="shared" ca="1" si="165"/>
        <v>0</v>
      </c>
      <c r="AC1817" s="20">
        <f t="shared" ca="1" si="166"/>
        <v>0</v>
      </c>
      <c r="AD1817" s="20" t="str">
        <f ca="1">IF(AC1817=0,"",IF(OR(ISBLANK(P1817),ISBLANK(Q1817)),"",IF(ISBLANK(VLOOKUP(A1817,Database!A:AA,22,FALSE)),"",VLOOKUP(A1817,Database!A:AA,22,FALSE))))</f>
        <v/>
      </c>
      <c r="AE1817" s="20" t="str">
        <f>IFERROR(
   IF(
     OR(ISBLANK(P1817),ISBLANK(Q1817)),
     "",
     IF(
       AND(AB1817&lt;&gt;"",OR(W1817="Terminé",W1817="En cours")),
       VLOOKUP(AD1817,Setup_ScoreExactBonus!A:D,4,FALSE),
       0
     )),
  0)</f>
        <v/>
      </c>
      <c r="AF1817" s="21">
        <f t="shared" si="167"/>
        <v>0</v>
      </c>
      <c r="AG1817" s="21">
        <f ca="1">SUMIFS(AF$2:AF1817,D$2:D1817,D1817)</f>
        <v>1434</v>
      </c>
    </row>
    <row r="1818" spans="1:33" hidden="1" x14ac:dyDescent="0.35">
      <c r="A1818" s="21">
        <f>IF(ISBLANK(B1818),"",COUNTIF(B$2:B1818,B1818))-1</f>
        <v>67</v>
      </c>
      <c r="B1818" s="27">
        <v>8</v>
      </c>
      <c r="C1818" s="10">
        <f>VLOOKUP($A1818+IF($A1818=0,1,0),Database!$A:$Y,7,FALSE)</f>
        <v>46200.958333333336</v>
      </c>
      <c r="D1818" s="21" t="str">
        <f>VLOOKUP(Pronostics!$B1818,Setup_MPP!$A:$G,3,FALSE)</f>
        <v>Louuiiis</v>
      </c>
      <c r="E1818" s="21" t="str">
        <f>VLOOKUP(Pronostics!$B1818,Setup_MPP!$A:$G,2,FALSE)</f>
        <v>Louis HARLE</v>
      </c>
      <c r="F1818" s="21" t="str">
        <f>VLOOKUP($B1818,Setup_MPP!$A:$E,4,FALSE)</f>
        <v>#EEF7B1</v>
      </c>
      <c r="G1818" s="21" t="str">
        <f>VLOOKUP($B1818,Setup_MPP!$A:$E,5,FALSE)</f>
        <v>#C1CB7D</v>
      </c>
      <c r="H1818" s="21" t="str">
        <f>IFERROR(IF(AND(A1818&gt;=1,A1818&lt;=104),VLOOKUP($A1818,Location!$A:$J,6,FALSE),IF(A1818=0,"Avant l'ouverture",IF(OR(A1818=105,A1818=106),"Bonus"))),"")</f>
        <v>Tour 3</v>
      </c>
      <c r="I1818" s="21" t="str">
        <f>IF(LEFT(H1818,4)="Tour",VLOOKUP(A1818,Database!$A:$C,3,FALSE),"")</f>
        <v>L</v>
      </c>
      <c r="J1818" s="21" t="str">
        <f>VLOOKUP($A1818,Location!$A:$J,7,FALSE)</f>
        <v>Panama</v>
      </c>
      <c r="K1818" s="21" t="str">
        <f>IFERROR(VLOOKUP(J1818,Setup_Team!$B:$C,2,FALSE), "TDB")</f>
        <v>PAN</v>
      </c>
      <c r="L1818" s="21" t="str">
        <f>VLOOKUP($A1818,Location!$A:$J,8,FALSE)</f>
        <v>Angleterre</v>
      </c>
      <c r="M1818" s="21" t="str">
        <f>IFERROR(VLOOKUP(L1818,Setup_Team!$B:$C,2,FALSE), "TDB")</f>
        <v>ENG</v>
      </c>
      <c r="N1818" s="21" t="str">
        <f>VLOOKUP($A1818,Location!$A:$J,9,FALSE)</f>
        <v>Philadelphia, Pennsylvania</v>
      </c>
      <c r="O1818" s="21" t="str">
        <f>VLOOKUP($A1818,Location!$A:$J,10,FALSE)</f>
        <v>Lincoln Financial Field</v>
      </c>
      <c r="P1818" s="27">
        <v>0</v>
      </c>
      <c r="Q1818" s="27">
        <v>5</v>
      </c>
      <c r="R1818" s="27" t="str">
        <f t="shared" si="169"/>
        <v>0-5</v>
      </c>
      <c r="S1818" s="21">
        <v>0</v>
      </c>
      <c r="T1818" s="20">
        <f>VLOOKUP($A1818,Database!$A:$Y,10,FALSE)</f>
        <v>168</v>
      </c>
      <c r="U1818" s="20">
        <f>VLOOKUP($A1818,Database!$A:$Y,11,FALSE)</f>
        <v>137</v>
      </c>
      <c r="V1818" s="20">
        <f>VLOOKUP($A1818,Database!$A:$Y,12,FALSE)</f>
        <v>32</v>
      </c>
      <c r="W1818" s="20" t="str">
        <f>VLOOKUP(A1818,Database!A:M,13,FALSE)</f>
        <v>Terminé</v>
      </c>
      <c r="X1818" s="20">
        <f>VLOOKUP($A1818,Database!$A:$Y,20,FALSE)</f>
        <v>0</v>
      </c>
      <c r="Y1818" s="20">
        <f>VLOOKUP($A1818,Database!$A:$Y,21,FALSE)</f>
        <v>2</v>
      </c>
      <c r="Z1818" s="20">
        <f t="shared" si="168"/>
        <v>0</v>
      </c>
      <c r="AA1818" s="20">
        <f t="shared" si="164"/>
        <v>1</v>
      </c>
      <c r="AB1818" s="20">
        <f t="shared" ca="1" si="165"/>
        <v>32</v>
      </c>
      <c r="AC1818" s="20">
        <f t="shared" ca="1" si="166"/>
        <v>0</v>
      </c>
      <c r="AD1818" s="20" t="str">
        <f ca="1">IF(AC1818=0,"",IF(OR(ISBLANK(P1818),ISBLANK(Q1818)),"",IF(ISBLANK(VLOOKUP(A1818,Database!A:AA,22,FALSE)),"",VLOOKUP(A1818,Database!A:AA,22,FALSE))))</f>
        <v/>
      </c>
      <c r="AE1818" s="20">
        <f ca="1">IFERROR(
   IF(
     OR(ISBLANK(P1818),ISBLANK(Q1818)),
     "",
     IF(
       AND(AB1818&lt;&gt;"",OR(W1818="Terminé",W1818="En cours")),
       VLOOKUP(AD1818,Setup_ScoreExactBonus!A:D,4,FALSE),
       0
     )),
  0)</f>
        <v>0</v>
      </c>
      <c r="AF1818" s="21">
        <f t="shared" ca="1" si="167"/>
        <v>32</v>
      </c>
      <c r="AG1818" s="21">
        <f ca="1">SUMIFS(AF$2:AF1818,D$2:D1818,D1818)</f>
        <v>2375</v>
      </c>
    </row>
    <row r="1819" spans="1:33" x14ac:dyDescent="0.35">
      <c r="A1819" s="21">
        <f>IF(ISBLANK(B1819),"",COUNTIF(B$2:B1819,B1819))-1</f>
        <v>67</v>
      </c>
      <c r="B1819" s="27">
        <v>9</v>
      </c>
      <c r="C1819" s="10">
        <f>VLOOKUP($A1819+IF($A1819=0,1,0),Database!$A:$Y,7,FALSE)</f>
        <v>46200.958333333336</v>
      </c>
      <c r="D1819" s="21" t="str">
        <f>VLOOKUP(Pronostics!$B1819,Setup_MPP!$A:$G,3,FALSE)</f>
        <v>Aurelien_dpq</v>
      </c>
      <c r="E1819" s="21" t="str">
        <f>VLOOKUP(Pronostics!$B1819,Setup_MPP!$A:$G,2,FALSE)</f>
        <v>Aurélien DE POULPIQUET</v>
      </c>
      <c r="F1819" s="21" t="str">
        <f>VLOOKUP($B1819,Setup_MPP!$A:$E,4,FALSE)</f>
        <v>#F4EA9D</v>
      </c>
      <c r="G1819" s="21" t="str">
        <f>VLOOKUP($B1819,Setup_MPP!$A:$E,5,FALSE)</f>
        <v>#D2C458</v>
      </c>
      <c r="H1819" s="21" t="str">
        <f>IFERROR(IF(AND(A1819&gt;=1,A1819&lt;=104),VLOOKUP($A1819,Location!$A:$J,6,FALSE),IF(A1819=0,"Avant l'ouverture",IF(OR(A1819=105,A1819=106),"Bonus"))),"")</f>
        <v>Tour 3</v>
      </c>
      <c r="I1819" s="21" t="str">
        <f>IF(LEFT(H1819,4)="Tour",VLOOKUP(A1819,Database!$A:$C,3,FALSE),"")</f>
        <v>L</v>
      </c>
      <c r="J1819" s="21" t="str">
        <f>VLOOKUP($A1819,Location!$A:$J,7,FALSE)</f>
        <v>Panama</v>
      </c>
      <c r="K1819" s="21" t="str">
        <f>IFERROR(VLOOKUP(J1819,Setup_Team!$B:$C,2,FALSE), "TDB")</f>
        <v>PAN</v>
      </c>
      <c r="L1819" s="21" t="str">
        <f>VLOOKUP($A1819,Location!$A:$J,8,FALSE)</f>
        <v>Angleterre</v>
      </c>
      <c r="M1819" s="21" t="str">
        <f>IFERROR(VLOOKUP(L1819,Setup_Team!$B:$C,2,FALSE), "TDB")</f>
        <v>ENG</v>
      </c>
      <c r="N1819" s="21" t="str">
        <f>VLOOKUP($A1819,Location!$A:$J,9,FALSE)</f>
        <v>Philadelphia, Pennsylvania</v>
      </c>
      <c r="O1819" s="21" t="str">
        <f>VLOOKUP($A1819,Location!$A:$J,10,FALSE)</f>
        <v>Lincoln Financial Field</v>
      </c>
      <c r="P1819" s="27">
        <v>0</v>
      </c>
      <c r="Q1819" s="27">
        <v>3</v>
      </c>
      <c r="R1819" s="27" t="str">
        <f t="shared" si="169"/>
        <v>0-3</v>
      </c>
      <c r="S1819" s="21">
        <v>0</v>
      </c>
      <c r="T1819" s="20">
        <f>VLOOKUP($A1819,Database!$A:$Y,10,FALSE)</f>
        <v>168</v>
      </c>
      <c r="U1819" s="20">
        <f>VLOOKUP($A1819,Database!$A:$Y,11,FALSE)</f>
        <v>137</v>
      </c>
      <c r="V1819" s="20">
        <f>VLOOKUP($A1819,Database!$A:$Y,12,FALSE)</f>
        <v>32</v>
      </c>
      <c r="W1819" s="20" t="str">
        <f>VLOOKUP(A1819,Database!A:M,13,FALSE)</f>
        <v>Terminé</v>
      </c>
      <c r="X1819" s="20">
        <f>VLOOKUP($A1819,Database!$A:$Y,20,FALSE)</f>
        <v>0</v>
      </c>
      <c r="Y1819" s="20">
        <f>VLOOKUP($A1819,Database!$A:$Y,21,FALSE)</f>
        <v>2</v>
      </c>
      <c r="Z1819" s="20">
        <f t="shared" si="168"/>
        <v>0</v>
      </c>
      <c r="AA1819" s="20">
        <f t="shared" si="164"/>
        <v>1</v>
      </c>
      <c r="AB1819" s="20">
        <f t="shared" ca="1" si="165"/>
        <v>32</v>
      </c>
      <c r="AC1819" s="20">
        <f t="shared" ca="1" si="166"/>
        <v>0</v>
      </c>
      <c r="AD1819" s="20" t="str">
        <f ca="1">IF(AC1819=0,"",IF(OR(ISBLANK(P1819),ISBLANK(Q1819)),"",IF(ISBLANK(VLOOKUP(A1819,Database!A:AA,22,FALSE)),"",VLOOKUP(A1819,Database!A:AA,22,FALSE))))</f>
        <v/>
      </c>
      <c r="AE1819" s="20">
        <f ca="1">IFERROR(
   IF(
     OR(ISBLANK(P1819),ISBLANK(Q1819)),
     "",
     IF(
       AND(AB1819&lt;&gt;"",OR(W1819="Terminé",W1819="En cours")),
       VLOOKUP(AD1819,Setup_ScoreExactBonus!A:D,4,FALSE),
       0
     )),
  0)</f>
        <v>0</v>
      </c>
      <c r="AF1819" s="21">
        <f t="shared" ca="1" si="167"/>
        <v>32</v>
      </c>
      <c r="AG1819" s="21">
        <f ca="1">SUMIFS(AF$2:AF1819,D$2:D1819,D1819)</f>
        <v>2550</v>
      </c>
    </row>
    <row r="1820" spans="1:33" hidden="1" x14ac:dyDescent="0.35">
      <c r="A1820" s="21">
        <f>IF(ISBLANK(B1820),"",COUNTIF(B$2:B1820,B1820))-1</f>
        <v>67</v>
      </c>
      <c r="B1820" s="27">
        <v>10</v>
      </c>
      <c r="C1820" s="10">
        <f>VLOOKUP($A1820+IF($A1820=0,1,0),Database!$A:$Y,7,FALSE)</f>
        <v>46200.958333333336</v>
      </c>
      <c r="D1820" s="21" t="str">
        <f>VLOOKUP(Pronostics!$B1820,Setup_MPP!$A:$G,3,FALSE)</f>
        <v>RandomPaul</v>
      </c>
      <c r="E1820" s="21" t="str">
        <f>VLOOKUP(Pronostics!$B1820,Setup_MPP!$A:$G,2,FALSE)</f>
        <v>Paul MONTESINOS</v>
      </c>
      <c r="F1820" s="21" t="str">
        <f>VLOOKUP($B1820,Setup_MPP!$A:$E,4,FALSE)</f>
        <v>#C4B0FF</v>
      </c>
      <c r="G1820" s="21" t="str">
        <f>VLOOKUP($B1820,Setup_MPP!$A:$E,5,FALSE)</f>
        <v>#7F66C8</v>
      </c>
      <c r="H1820" s="21" t="str">
        <f>IFERROR(IF(AND(A1820&gt;=1,A1820&lt;=104),VLOOKUP($A1820,Location!$A:$J,6,FALSE),IF(A1820=0,"Avant l'ouverture",IF(OR(A1820=105,A1820=106),"Bonus"))),"")</f>
        <v>Tour 3</v>
      </c>
      <c r="I1820" s="21" t="str">
        <f>IF(LEFT(H1820,4)="Tour",VLOOKUP(A1820,Database!$A:$C,3,FALSE),"")</f>
        <v>L</v>
      </c>
      <c r="J1820" s="21" t="str">
        <f>VLOOKUP($A1820,Location!$A:$J,7,FALSE)</f>
        <v>Panama</v>
      </c>
      <c r="K1820" s="21" t="str">
        <f>IFERROR(VLOOKUP(J1820,Setup_Team!$B:$C,2,FALSE), "TDB")</f>
        <v>PAN</v>
      </c>
      <c r="L1820" s="21" t="str">
        <f>VLOOKUP($A1820,Location!$A:$J,8,FALSE)</f>
        <v>Angleterre</v>
      </c>
      <c r="M1820" s="21" t="str">
        <f>IFERROR(VLOOKUP(L1820,Setup_Team!$B:$C,2,FALSE), "TDB")</f>
        <v>ENG</v>
      </c>
      <c r="N1820" s="21" t="str">
        <f>VLOOKUP($A1820,Location!$A:$J,9,FALSE)</f>
        <v>Philadelphia, Pennsylvania</v>
      </c>
      <c r="O1820" s="21" t="str">
        <f>VLOOKUP($A1820,Location!$A:$J,10,FALSE)</f>
        <v>Lincoln Financial Field</v>
      </c>
      <c r="P1820" s="27">
        <v>0</v>
      </c>
      <c r="Q1820" s="27">
        <v>5</v>
      </c>
      <c r="R1820" s="27" t="str">
        <f t="shared" si="169"/>
        <v>0-5</v>
      </c>
      <c r="S1820" s="21">
        <v>0</v>
      </c>
      <c r="T1820" s="20">
        <f>VLOOKUP($A1820,Database!$A:$Y,10,FALSE)</f>
        <v>168</v>
      </c>
      <c r="U1820" s="20">
        <f>VLOOKUP($A1820,Database!$A:$Y,11,FALSE)</f>
        <v>137</v>
      </c>
      <c r="V1820" s="20">
        <f>VLOOKUP($A1820,Database!$A:$Y,12,FALSE)</f>
        <v>32</v>
      </c>
      <c r="W1820" s="20" t="str">
        <f>VLOOKUP(A1820,Database!A:M,13,FALSE)</f>
        <v>Terminé</v>
      </c>
      <c r="X1820" s="20">
        <f>VLOOKUP($A1820,Database!$A:$Y,20,FALSE)</f>
        <v>0</v>
      </c>
      <c r="Y1820" s="20">
        <f>VLOOKUP($A1820,Database!$A:$Y,21,FALSE)</f>
        <v>2</v>
      </c>
      <c r="Z1820" s="20">
        <f t="shared" si="168"/>
        <v>0</v>
      </c>
      <c r="AA1820" s="20">
        <f t="shared" si="164"/>
        <v>1</v>
      </c>
      <c r="AB1820" s="20">
        <f t="shared" ca="1" si="165"/>
        <v>32</v>
      </c>
      <c r="AC1820" s="20">
        <f t="shared" ca="1" si="166"/>
        <v>0</v>
      </c>
      <c r="AD1820" s="20" t="str">
        <f ca="1">IF(AC1820=0,"",IF(OR(ISBLANK(P1820),ISBLANK(Q1820)),"",IF(ISBLANK(VLOOKUP(A1820,Database!A:AA,22,FALSE)),"",VLOOKUP(A1820,Database!A:AA,22,FALSE))))</f>
        <v/>
      </c>
      <c r="AE1820" s="20">
        <f ca="1">IFERROR(
   IF(
     OR(ISBLANK(P1820),ISBLANK(Q1820)),
     "",
     IF(
       AND(AB1820&lt;&gt;"",OR(W1820="Terminé",W1820="En cours")),
       VLOOKUP(AD1820,Setup_ScoreExactBonus!A:D,4,FALSE),
       0
     )),
  0)</f>
        <v>0</v>
      </c>
      <c r="AF1820" s="21">
        <f t="shared" ca="1" si="167"/>
        <v>32</v>
      </c>
      <c r="AG1820" s="21">
        <f ca="1">SUMIFS(AF$2:AF1820,D$2:D1820,D1820)</f>
        <v>2285</v>
      </c>
    </row>
    <row r="1821" spans="1:33" hidden="1" x14ac:dyDescent="0.35">
      <c r="A1821" s="21">
        <f>IF(ISBLANK(B1821),"",COUNTIF(B$2:B1821,B1821))-1</f>
        <v>67</v>
      </c>
      <c r="B1821" s="27">
        <v>11</v>
      </c>
      <c r="C1821" s="10">
        <f>VLOOKUP($A1821+IF($A1821=0,1,0),Database!$A:$Y,7,FALSE)</f>
        <v>46200.958333333336</v>
      </c>
      <c r="D1821" s="21" t="str">
        <f>VLOOKUP(Pronostics!$B1821,Setup_MPP!$A:$G,3,FALSE)</f>
        <v>Kinsley91</v>
      </c>
      <c r="E1821" s="21" t="str">
        <f>VLOOKUP(Pronostics!$B1821,Setup_MPP!$A:$G,2,FALSE)</f>
        <v>Kinsley ROQUE</v>
      </c>
      <c r="F1821" s="21" t="str">
        <f>VLOOKUP($B1821,Setup_MPP!$A:$E,4,FALSE)</f>
        <v>#CBEBBA</v>
      </c>
      <c r="G1821" s="21" t="str">
        <f>VLOOKUP($B1821,Setup_MPP!$A:$E,5,FALSE)</f>
        <v>#70BC6E</v>
      </c>
      <c r="H1821" s="21" t="str">
        <f>IFERROR(IF(AND(A1821&gt;=1,A1821&lt;=104),VLOOKUP($A1821,Location!$A:$J,6,FALSE),IF(A1821=0,"Avant l'ouverture",IF(OR(A1821=105,A1821=106),"Bonus"))),"")</f>
        <v>Tour 3</v>
      </c>
      <c r="I1821" s="21" t="str">
        <f>IF(LEFT(H1821,4)="Tour",VLOOKUP(A1821,Database!$A:$C,3,FALSE),"")</f>
        <v>L</v>
      </c>
      <c r="J1821" s="21" t="str">
        <f>VLOOKUP($A1821,Location!$A:$J,7,FALSE)</f>
        <v>Panama</v>
      </c>
      <c r="K1821" s="21" t="str">
        <f>IFERROR(VLOOKUP(J1821,Setup_Team!$B:$C,2,FALSE), "TDB")</f>
        <v>PAN</v>
      </c>
      <c r="L1821" s="21" t="str">
        <f>VLOOKUP($A1821,Location!$A:$J,8,FALSE)</f>
        <v>Angleterre</v>
      </c>
      <c r="M1821" s="21" t="str">
        <f>IFERROR(VLOOKUP(L1821,Setup_Team!$B:$C,2,FALSE), "TDB")</f>
        <v>ENG</v>
      </c>
      <c r="N1821" s="21" t="str">
        <f>VLOOKUP($A1821,Location!$A:$J,9,FALSE)</f>
        <v>Philadelphia, Pennsylvania</v>
      </c>
      <c r="O1821" s="21" t="str">
        <f>VLOOKUP($A1821,Location!$A:$J,10,FALSE)</f>
        <v>Lincoln Financial Field</v>
      </c>
      <c r="P1821" s="27">
        <v>0</v>
      </c>
      <c r="Q1821" s="27">
        <v>3</v>
      </c>
      <c r="R1821" s="27" t="str">
        <f t="shared" si="169"/>
        <v>0-3</v>
      </c>
      <c r="S1821" s="21">
        <v>0</v>
      </c>
      <c r="T1821" s="20">
        <f>VLOOKUP($A1821,Database!$A:$Y,10,FALSE)</f>
        <v>168</v>
      </c>
      <c r="U1821" s="20">
        <f>VLOOKUP($A1821,Database!$A:$Y,11,FALSE)</f>
        <v>137</v>
      </c>
      <c r="V1821" s="20">
        <f>VLOOKUP($A1821,Database!$A:$Y,12,FALSE)</f>
        <v>32</v>
      </c>
      <c r="W1821" s="20" t="str">
        <f>VLOOKUP(A1821,Database!A:M,13,FALSE)</f>
        <v>Terminé</v>
      </c>
      <c r="X1821" s="20">
        <f>VLOOKUP($A1821,Database!$A:$Y,20,FALSE)</f>
        <v>0</v>
      </c>
      <c r="Y1821" s="20">
        <f>VLOOKUP($A1821,Database!$A:$Y,21,FALSE)</f>
        <v>2</v>
      </c>
      <c r="Z1821" s="20">
        <f t="shared" si="168"/>
        <v>0</v>
      </c>
      <c r="AA1821" s="20">
        <f t="shared" ref="AA1821:AA1884" si="170">IF(OR(ISBLANK(P1821),ISBLANK(Q1821)),"",IF(OR(AND(P1821&gt;Q1821,X1821&gt;Y1821),AND(P1821=Q1821,X1821=Y1821),AND(P1821&lt;Q1821,X1821&lt;Y1821)),1,0))</f>
        <v>1</v>
      </c>
      <c r="AB1821" s="20">
        <f t="shared" ref="AB1821:AB1884" ca="1" si="171">IF(C1821&lt;NOW(),IF(AND(P1821&gt;Q1821,X1821&gt;Y1821),T1821,IF(AND(P1821=Q1821,X1821=Y1821),U1821,IF(AND(P1821&lt;Q1821,X1821&lt;Y1821),V1821,0))),"")</f>
        <v>32</v>
      </c>
      <c r="AC1821" s="20">
        <f t="shared" ref="AC1821:AC1884" ca="1" si="172">IF(AND(P1821=X1821,Q1821=Y1821,NOT(ISBLANK(P1821)),NOT(ISBLANK(Q1821)),NOT(ISBLANK(X1821)),NOT(ISBLANK(AB1821))),1,0)</f>
        <v>0</v>
      </c>
      <c r="AD1821" s="20" t="str">
        <f ca="1">IF(AC1821=0,"",IF(OR(ISBLANK(P1821),ISBLANK(Q1821)),"",IF(ISBLANK(VLOOKUP(A1821,Database!A:AA,22,FALSE)),"",VLOOKUP(A1821,Database!A:AA,22,FALSE))))</f>
        <v/>
      </c>
      <c r="AE1821" s="20">
        <f ca="1">IFERROR(
   IF(
     OR(ISBLANK(P1821),ISBLANK(Q1821)),
     "",
     IF(
       AND(AB1821&lt;&gt;"",OR(W1821="Terminé",W1821="En cours")),
       VLOOKUP(AD1821,Setup_ScoreExactBonus!A:D,4,FALSE),
       0
     )),
  0)</f>
        <v>0</v>
      </c>
      <c r="AF1821" s="21">
        <f t="shared" ref="AF1821:AF1884" ca="1" si="173">IFERROR(IF(OR(ISBLANK(P1821),ISBLANK(Q1821)),0,IF(AB1821&lt;&gt;"", AB1821 + IF(AC1821=1,AE1821, 0), "") * (S1821+1)),"")</f>
        <v>32</v>
      </c>
      <c r="AG1821" s="21">
        <f ca="1">SUMIFS(AF$2:AF1821,D$2:D1821,D1821)</f>
        <v>2784</v>
      </c>
    </row>
    <row r="1822" spans="1:33" hidden="1" x14ac:dyDescent="0.35">
      <c r="A1822" s="21">
        <f>IF(ISBLANK(B1822),"",COUNTIF(B$2:B1822,B1822))-1</f>
        <v>67</v>
      </c>
      <c r="B1822" s="27">
        <v>12</v>
      </c>
      <c r="C1822" s="10">
        <f>VLOOKUP($A1822+IF($A1822=0,1,0),Database!$A:$Y,7,FALSE)</f>
        <v>46200.958333333336</v>
      </c>
      <c r="D1822" s="21" t="str">
        <f>VLOOKUP(Pronostics!$B1822,Setup_MPP!$A:$G,3,FALSE)</f>
        <v>Jaouad1</v>
      </c>
      <c r="E1822" s="21" t="str">
        <f>VLOOKUP(Pronostics!$B1822,Setup_MPP!$A:$G,2,FALSE)</f>
        <v>Jaouad SETTI</v>
      </c>
      <c r="F1822" s="21" t="str">
        <f>VLOOKUP($B1822,Setup_MPP!$A:$E,4,FALSE)</f>
        <v>#C2D4FF</v>
      </c>
      <c r="G1822" s="21" t="str">
        <f>VLOOKUP($B1822,Setup_MPP!$A:$E,5,FALSE)</f>
        <v>#6586D5</v>
      </c>
      <c r="H1822" s="21" t="str">
        <f>IFERROR(IF(AND(A1822&gt;=1,A1822&lt;=104),VLOOKUP($A1822,Location!$A:$J,6,FALSE),IF(A1822=0,"Avant l'ouverture",IF(OR(A1822=105,A1822=106),"Bonus"))),"")</f>
        <v>Tour 3</v>
      </c>
      <c r="I1822" s="21" t="str">
        <f>IF(LEFT(H1822,4)="Tour",VLOOKUP(A1822,Database!$A:$C,3,FALSE),"")</f>
        <v>L</v>
      </c>
      <c r="J1822" s="21" t="str">
        <f>VLOOKUP($A1822,Location!$A:$J,7,FALSE)</f>
        <v>Panama</v>
      </c>
      <c r="K1822" s="21" t="str">
        <f>IFERROR(VLOOKUP(J1822,Setup_Team!$B:$C,2,FALSE), "TDB")</f>
        <v>PAN</v>
      </c>
      <c r="L1822" s="21" t="str">
        <f>VLOOKUP($A1822,Location!$A:$J,8,FALSE)</f>
        <v>Angleterre</v>
      </c>
      <c r="M1822" s="21" t="str">
        <f>IFERROR(VLOOKUP(L1822,Setup_Team!$B:$C,2,FALSE), "TDB")</f>
        <v>ENG</v>
      </c>
      <c r="N1822" s="21" t="str">
        <f>VLOOKUP($A1822,Location!$A:$J,9,FALSE)</f>
        <v>Philadelphia, Pennsylvania</v>
      </c>
      <c r="O1822" s="21" t="str">
        <f>VLOOKUP($A1822,Location!$A:$J,10,FALSE)</f>
        <v>Lincoln Financial Field</v>
      </c>
      <c r="P1822" s="27">
        <v>0</v>
      </c>
      <c r="Q1822" s="27">
        <v>3</v>
      </c>
      <c r="R1822" s="27" t="str">
        <f t="shared" si="169"/>
        <v>0-3</v>
      </c>
      <c r="S1822" s="21">
        <v>0</v>
      </c>
      <c r="T1822" s="20">
        <f>VLOOKUP($A1822,Database!$A:$Y,10,FALSE)</f>
        <v>168</v>
      </c>
      <c r="U1822" s="20">
        <f>VLOOKUP($A1822,Database!$A:$Y,11,FALSE)</f>
        <v>137</v>
      </c>
      <c r="V1822" s="20">
        <f>VLOOKUP($A1822,Database!$A:$Y,12,FALSE)</f>
        <v>32</v>
      </c>
      <c r="W1822" s="20" t="str">
        <f>VLOOKUP(A1822,Database!A:M,13,FALSE)</f>
        <v>Terminé</v>
      </c>
      <c r="X1822" s="20">
        <f>VLOOKUP($A1822,Database!$A:$Y,20,FALSE)</f>
        <v>0</v>
      </c>
      <c r="Y1822" s="20">
        <f>VLOOKUP($A1822,Database!$A:$Y,21,FALSE)</f>
        <v>2</v>
      </c>
      <c r="Z1822" s="20">
        <f t="shared" si="168"/>
        <v>0</v>
      </c>
      <c r="AA1822" s="20">
        <f t="shared" si="170"/>
        <v>1</v>
      </c>
      <c r="AB1822" s="20">
        <f t="shared" ca="1" si="171"/>
        <v>32</v>
      </c>
      <c r="AC1822" s="20">
        <f t="shared" ca="1" si="172"/>
        <v>0</v>
      </c>
      <c r="AD1822" s="20" t="str">
        <f ca="1">IF(AC1822=0,"",IF(OR(ISBLANK(P1822),ISBLANK(Q1822)),"",IF(ISBLANK(VLOOKUP(A1822,Database!A:AA,22,FALSE)),"",VLOOKUP(A1822,Database!A:AA,22,FALSE))))</f>
        <v/>
      </c>
      <c r="AE1822" s="20">
        <f ca="1">IFERROR(
   IF(
     OR(ISBLANK(P1822),ISBLANK(Q1822)),
     "",
     IF(
       AND(AB1822&lt;&gt;"",OR(W1822="Terminé",W1822="En cours")),
       VLOOKUP(AD1822,Setup_ScoreExactBonus!A:D,4,FALSE),
       0
     )),
  0)</f>
        <v>0</v>
      </c>
      <c r="AF1822" s="21">
        <f t="shared" ca="1" si="173"/>
        <v>32</v>
      </c>
      <c r="AG1822" s="21">
        <f ca="1">SUMIFS(AF$2:AF1822,D$2:D1822,D1822)</f>
        <v>2519</v>
      </c>
    </row>
    <row r="1823" spans="1:33" hidden="1" x14ac:dyDescent="0.35">
      <c r="A1823" s="21">
        <f>IF(ISBLANK(B1823),"",COUNTIF(B$2:B1823,B1823))-1</f>
        <v>67</v>
      </c>
      <c r="B1823" s="27">
        <v>13</v>
      </c>
      <c r="C1823" s="10">
        <f>VLOOKUP($A1823+IF($A1823=0,1,0),Database!$A:$Y,7,FALSE)</f>
        <v>46200.958333333336</v>
      </c>
      <c r="D1823" s="21" t="str">
        <f>VLOOKUP(Pronostics!$B1823,Setup_MPP!$A:$G,3,FALSE)</f>
        <v>Julien_I</v>
      </c>
      <c r="E1823" s="21" t="str">
        <f>VLOOKUP(Pronostics!$B1823,Setup_MPP!$A:$G,2,FALSE)</f>
        <v>Julien INGE</v>
      </c>
      <c r="F1823" s="21" t="str">
        <f>VLOOKUP($B1823,Setup_MPP!$A:$E,4,FALSE)</f>
        <v>#C1E0EF</v>
      </c>
      <c r="G1823" s="21" t="str">
        <f>VLOOKUP($B1823,Setup_MPP!$A:$E,5,FALSE)</f>
        <v>#4F91B2</v>
      </c>
      <c r="H1823" s="21" t="str">
        <f>IFERROR(IF(AND(A1823&gt;=1,A1823&lt;=104),VLOOKUP($A1823,Location!$A:$J,6,FALSE),IF(A1823=0,"Avant l'ouverture",IF(OR(A1823=105,A1823=106),"Bonus"))),"")</f>
        <v>Tour 3</v>
      </c>
      <c r="I1823" s="21" t="str">
        <f>IF(LEFT(H1823,4)="Tour",VLOOKUP(A1823,Database!$A:$C,3,FALSE),"")</f>
        <v>L</v>
      </c>
      <c r="J1823" s="21" t="str">
        <f>VLOOKUP($A1823,Location!$A:$J,7,FALSE)</f>
        <v>Panama</v>
      </c>
      <c r="K1823" s="21" t="str">
        <f>IFERROR(VLOOKUP(J1823,Setup_Team!$B:$C,2,FALSE), "TDB")</f>
        <v>PAN</v>
      </c>
      <c r="L1823" s="21" t="str">
        <f>VLOOKUP($A1823,Location!$A:$J,8,FALSE)</f>
        <v>Angleterre</v>
      </c>
      <c r="M1823" s="21" t="str">
        <f>IFERROR(VLOOKUP(L1823,Setup_Team!$B:$C,2,FALSE), "TDB")</f>
        <v>ENG</v>
      </c>
      <c r="N1823" s="21" t="str">
        <f>VLOOKUP($A1823,Location!$A:$J,9,FALSE)</f>
        <v>Philadelphia, Pennsylvania</v>
      </c>
      <c r="O1823" s="21" t="str">
        <f>VLOOKUP($A1823,Location!$A:$J,10,FALSE)</f>
        <v>Lincoln Financial Field</v>
      </c>
      <c r="P1823" s="27">
        <v>1</v>
      </c>
      <c r="Q1823" s="27">
        <v>2</v>
      </c>
      <c r="R1823" s="27" t="str">
        <f t="shared" si="169"/>
        <v>1-2</v>
      </c>
      <c r="S1823" s="21">
        <v>0</v>
      </c>
      <c r="T1823" s="20">
        <f>VLOOKUP($A1823,Database!$A:$Y,10,FALSE)</f>
        <v>168</v>
      </c>
      <c r="U1823" s="20">
        <f>VLOOKUP($A1823,Database!$A:$Y,11,FALSE)</f>
        <v>137</v>
      </c>
      <c r="V1823" s="20">
        <f>VLOOKUP($A1823,Database!$A:$Y,12,FALSE)</f>
        <v>32</v>
      </c>
      <c r="W1823" s="20" t="str">
        <f>VLOOKUP(A1823,Database!A:M,13,FALSE)</f>
        <v>Terminé</v>
      </c>
      <c r="X1823" s="20">
        <f>VLOOKUP($A1823,Database!$A:$Y,20,FALSE)</f>
        <v>0</v>
      </c>
      <c r="Y1823" s="20">
        <f>VLOOKUP($A1823,Database!$A:$Y,21,FALSE)</f>
        <v>2</v>
      </c>
      <c r="Z1823" s="20">
        <f t="shared" si="168"/>
        <v>0</v>
      </c>
      <c r="AA1823" s="20">
        <f t="shared" si="170"/>
        <v>1</v>
      </c>
      <c r="AB1823" s="20">
        <f t="shared" ca="1" si="171"/>
        <v>32</v>
      </c>
      <c r="AC1823" s="20">
        <f t="shared" ca="1" si="172"/>
        <v>0</v>
      </c>
      <c r="AD1823" s="20" t="str">
        <f ca="1">IF(AC1823=0,"",IF(OR(ISBLANK(P1823),ISBLANK(Q1823)),"",IF(ISBLANK(VLOOKUP(A1823,Database!A:AA,22,FALSE)),"",VLOOKUP(A1823,Database!A:AA,22,FALSE))))</f>
        <v/>
      </c>
      <c r="AE1823" s="20">
        <f ca="1">IFERROR(
   IF(
     OR(ISBLANK(P1823),ISBLANK(Q1823)),
     "",
     IF(
       AND(AB1823&lt;&gt;"",OR(W1823="Terminé",W1823="En cours")),
       VLOOKUP(AD1823,Setup_ScoreExactBonus!A:D,4,FALSE),
       0
     )),
  0)</f>
        <v>0</v>
      </c>
      <c r="AF1823" s="21">
        <f t="shared" ca="1" si="173"/>
        <v>32</v>
      </c>
      <c r="AG1823" s="21">
        <f ca="1">SUMIFS(AF$2:AF1823,D$2:D1823,D1823)</f>
        <v>2619</v>
      </c>
    </row>
    <row r="1824" spans="1:33" hidden="1" x14ac:dyDescent="0.35">
      <c r="A1824" s="21">
        <f>IF(ISBLANK(B1824),"",COUNTIF(B$2:B1824,B1824))-1</f>
        <v>67</v>
      </c>
      <c r="B1824" s="27">
        <v>14</v>
      </c>
      <c r="C1824" s="10">
        <f>VLOOKUP($A1824+IF($A1824=0,1,0),Database!$A:$Y,7,FALSE)</f>
        <v>46200.958333333336</v>
      </c>
      <c r="D1824" s="21" t="str">
        <f>VLOOKUP(Pronostics!$B1824,Setup_MPP!$A:$G,3,FALSE)</f>
        <v>MarieEYT</v>
      </c>
      <c r="E1824" s="21" t="str">
        <f>VLOOKUP(Pronostics!$B1824,Setup_MPP!$A:$G,2,FALSE)</f>
        <v>Marie EXBRAYAT</v>
      </c>
      <c r="F1824" s="21" t="str">
        <f>VLOOKUP($B1824,Setup_MPP!$A:$E,4,FALSE)</f>
        <v>#FFAFD2</v>
      </c>
      <c r="G1824" s="21" t="str">
        <f>VLOOKUP($B1824,Setup_MPP!$A:$E,5,FALSE)</f>
        <v>#F2589B</v>
      </c>
      <c r="H1824" s="21" t="str">
        <f>IFERROR(IF(AND(A1824&gt;=1,A1824&lt;=104),VLOOKUP($A1824,Location!$A:$J,6,FALSE),IF(A1824=0,"Avant l'ouverture",IF(OR(A1824=105,A1824=106),"Bonus"))),"")</f>
        <v>Tour 3</v>
      </c>
      <c r="I1824" s="21" t="str">
        <f>IF(LEFT(H1824,4)="Tour",VLOOKUP(A1824,Database!$A:$C,3,FALSE),"")</f>
        <v>L</v>
      </c>
      <c r="J1824" s="21" t="str">
        <f>VLOOKUP($A1824,Location!$A:$J,7,FALSE)</f>
        <v>Panama</v>
      </c>
      <c r="K1824" s="21" t="str">
        <f>IFERROR(VLOOKUP(J1824,Setup_Team!$B:$C,2,FALSE), "TDB")</f>
        <v>PAN</v>
      </c>
      <c r="L1824" s="21" t="str">
        <f>VLOOKUP($A1824,Location!$A:$J,8,FALSE)</f>
        <v>Angleterre</v>
      </c>
      <c r="M1824" s="21" t="str">
        <f>IFERROR(VLOOKUP(L1824,Setup_Team!$B:$C,2,FALSE), "TDB")</f>
        <v>ENG</v>
      </c>
      <c r="N1824" s="21" t="str">
        <f>VLOOKUP($A1824,Location!$A:$J,9,FALSE)</f>
        <v>Philadelphia, Pennsylvania</v>
      </c>
      <c r="O1824" s="21" t="str">
        <f>VLOOKUP($A1824,Location!$A:$J,10,FALSE)</f>
        <v>Lincoln Financial Field</v>
      </c>
      <c r="P1824" s="27">
        <v>0</v>
      </c>
      <c r="Q1824" s="27">
        <v>4</v>
      </c>
      <c r="R1824" s="27" t="str">
        <f t="shared" si="169"/>
        <v>0-4</v>
      </c>
      <c r="S1824" s="21">
        <v>0</v>
      </c>
      <c r="T1824" s="20">
        <f>VLOOKUP($A1824,Database!$A:$Y,10,FALSE)</f>
        <v>168</v>
      </c>
      <c r="U1824" s="20">
        <f>VLOOKUP($A1824,Database!$A:$Y,11,FALSE)</f>
        <v>137</v>
      </c>
      <c r="V1824" s="20">
        <f>VLOOKUP($A1824,Database!$A:$Y,12,FALSE)</f>
        <v>32</v>
      </c>
      <c r="W1824" s="20" t="str">
        <f>VLOOKUP(A1824,Database!A:M,13,FALSE)</f>
        <v>Terminé</v>
      </c>
      <c r="X1824" s="20">
        <f>VLOOKUP($A1824,Database!$A:$Y,20,FALSE)</f>
        <v>0</v>
      </c>
      <c r="Y1824" s="20">
        <f>VLOOKUP($A1824,Database!$A:$Y,21,FALSE)</f>
        <v>2</v>
      </c>
      <c r="Z1824" s="20">
        <f t="shared" si="168"/>
        <v>0</v>
      </c>
      <c r="AA1824" s="20">
        <f t="shared" si="170"/>
        <v>1</v>
      </c>
      <c r="AB1824" s="20">
        <f t="shared" ca="1" si="171"/>
        <v>32</v>
      </c>
      <c r="AC1824" s="20">
        <f t="shared" ca="1" si="172"/>
        <v>0</v>
      </c>
      <c r="AD1824" s="20" t="str">
        <f ca="1">IF(AC1824=0,"",IF(OR(ISBLANK(P1824),ISBLANK(Q1824)),"",IF(ISBLANK(VLOOKUP(A1824,Database!A:AA,22,FALSE)),"",VLOOKUP(A1824,Database!A:AA,22,FALSE))))</f>
        <v/>
      </c>
      <c r="AE1824" s="20">
        <f ca="1">IFERROR(
   IF(
     OR(ISBLANK(P1824),ISBLANK(Q1824)),
     "",
     IF(
       AND(AB1824&lt;&gt;"",OR(W1824="Terminé",W1824="En cours")),
       VLOOKUP(AD1824,Setup_ScoreExactBonus!A:D,4,FALSE),
       0
     )),
  0)</f>
        <v>0</v>
      </c>
      <c r="AF1824" s="21">
        <f t="shared" ca="1" si="173"/>
        <v>32</v>
      </c>
      <c r="AG1824" s="21">
        <f ca="1">SUMIFS(AF$2:AF1824,D$2:D1824,D1824)</f>
        <v>2638</v>
      </c>
    </row>
    <row r="1825" spans="1:33" hidden="1" x14ac:dyDescent="0.35">
      <c r="A1825" s="21">
        <f>IF(ISBLANK(B1825),"",COUNTIF(B$2:B1825,B1825))-1</f>
        <v>67</v>
      </c>
      <c r="B1825" s="27">
        <v>15</v>
      </c>
      <c r="C1825" s="10">
        <f>VLOOKUP($A1825+IF($A1825=0,1,0),Database!$A:$Y,7,FALSE)</f>
        <v>46200.958333333336</v>
      </c>
      <c r="D1825" s="21" t="str">
        <f>VLOOKUP(Pronostics!$B1825,Setup_MPP!$A:$G,3,FALSE)</f>
        <v>Amino28</v>
      </c>
      <c r="E1825" s="21" t="str">
        <f>VLOOKUP(Pronostics!$B1825,Setup_MPP!$A:$G,2,FALSE)</f>
        <v>Amine ZARROUKI</v>
      </c>
      <c r="F1825" s="21" t="str">
        <f>VLOOKUP($B1825,Setup_MPP!$A:$E,4,FALSE)</f>
        <v>#FF9898</v>
      </c>
      <c r="G1825" s="21" t="str">
        <f>VLOOKUP($B1825,Setup_MPP!$A:$E,5,FALSE)</f>
        <v>#FF5D5D</v>
      </c>
      <c r="H1825" s="21" t="str">
        <f>IFERROR(IF(AND(A1825&gt;=1,A1825&lt;=104),VLOOKUP($A1825,Location!$A:$J,6,FALSE),IF(A1825=0,"Avant l'ouverture",IF(OR(A1825=105,A1825=106),"Bonus"))),"")</f>
        <v>Tour 3</v>
      </c>
      <c r="I1825" s="21" t="str">
        <f>IF(LEFT(H1825,4)="Tour",VLOOKUP(A1825,Database!$A:$C,3,FALSE),"")</f>
        <v>L</v>
      </c>
      <c r="J1825" s="21" t="str">
        <f>VLOOKUP($A1825,Location!$A:$J,7,FALSE)</f>
        <v>Panama</v>
      </c>
      <c r="K1825" s="21" t="str">
        <f>IFERROR(VLOOKUP(J1825,Setup_Team!$B:$C,2,FALSE), "TDB")</f>
        <v>PAN</v>
      </c>
      <c r="L1825" s="21" t="str">
        <f>VLOOKUP($A1825,Location!$A:$J,8,FALSE)</f>
        <v>Angleterre</v>
      </c>
      <c r="M1825" s="21" t="str">
        <f>IFERROR(VLOOKUP(L1825,Setup_Team!$B:$C,2,FALSE), "TDB")</f>
        <v>ENG</v>
      </c>
      <c r="N1825" s="21" t="str">
        <f>VLOOKUP($A1825,Location!$A:$J,9,FALSE)</f>
        <v>Philadelphia, Pennsylvania</v>
      </c>
      <c r="O1825" s="21" t="str">
        <f>VLOOKUP($A1825,Location!$A:$J,10,FALSE)</f>
        <v>Lincoln Financial Field</v>
      </c>
      <c r="P1825" s="27">
        <v>0</v>
      </c>
      <c r="Q1825" s="27">
        <v>3</v>
      </c>
      <c r="R1825" s="27" t="str">
        <f t="shared" si="169"/>
        <v>0-3</v>
      </c>
      <c r="S1825" s="21">
        <v>0</v>
      </c>
      <c r="T1825" s="20">
        <f>VLOOKUP($A1825,Database!$A:$Y,10,FALSE)</f>
        <v>168</v>
      </c>
      <c r="U1825" s="20">
        <f>VLOOKUP($A1825,Database!$A:$Y,11,FALSE)</f>
        <v>137</v>
      </c>
      <c r="V1825" s="20">
        <f>VLOOKUP($A1825,Database!$A:$Y,12,FALSE)</f>
        <v>32</v>
      </c>
      <c r="W1825" s="20" t="str">
        <f>VLOOKUP(A1825,Database!A:M,13,FALSE)</f>
        <v>Terminé</v>
      </c>
      <c r="X1825" s="20">
        <f>VLOOKUP($A1825,Database!$A:$Y,20,FALSE)</f>
        <v>0</v>
      </c>
      <c r="Y1825" s="20">
        <f>VLOOKUP($A1825,Database!$A:$Y,21,FALSE)</f>
        <v>2</v>
      </c>
      <c r="Z1825" s="20">
        <f t="shared" si="168"/>
        <v>0</v>
      </c>
      <c r="AA1825" s="20">
        <f t="shared" si="170"/>
        <v>1</v>
      </c>
      <c r="AB1825" s="20">
        <f t="shared" ca="1" si="171"/>
        <v>32</v>
      </c>
      <c r="AC1825" s="20">
        <f t="shared" ca="1" si="172"/>
        <v>0</v>
      </c>
      <c r="AD1825" s="20" t="str">
        <f ca="1">IF(AC1825=0,"",IF(OR(ISBLANK(P1825),ISBLANK(Q1825)),"",IF(ISBLANK(VLOOKUP(A1825,Database!A:AA,22,FALSE)),"",VLOOKUP(A1825,Database!A:AA,22,FALSE))))</f>
        <v/>
      </c>
      <c r="AE1825" s="20">
        <f ca="1">IFERROR(
   IF(
     OR(ISBLANK(P1825),ISBLANK(Q1825)),
     "",
     IF(
       AND(AB1825&lt;&gt;"",OR(W1825="Terminé",W1825="En cours")),
       VLOOKUP(AD1825,Setup_ScoreExactBonus!A:D,4,FALSE),
       0
     )),
  0)</f>
        <v>0</v>
      </c>
      <c r="AF1825" s="21">
        <f t="shared" ca="1" si="173"/>
        <v>32</v>
      </c>
      <c r="AG1825" s="21">
        <f ca="1">SUMIFS(AF$2:AF1825,D$2:D1825,D1825)</f>
        <v>2625</v>
      </c>
    </row>
    <row r="1826" spans="1:33" hidden="1" x14ac:dyDescent="0.35">
      <c r="A1826" s="21">
        <f>IF(ISBLANK(B1826),"",COUNTIF(B$2:B1826,B1826))-1</f>
        <v>67</v>
      </c>
      <c r="B1826" s="27">
        <v>16</v>
      </c>
      <c r="C1826" s="10">
        <f>VLOOKUP($A1826+IF($A1826=0,1,0),Database!$A:$Y,7,FALSE)</f>
        <v>46200.958333333336</v>
      </c>
      <c r="D1826" s="21" t="str">
        <f>VLOOKUP(Pronostics!$B1826,Setup_MPP!$A:$G,3,FALSE)</f>
        <v>RomaLaura</v>
      </c>
      <c r="E1826" s="21" t="str">
        <f>VLOOKUP(Pronostics!$B1826,Setup_MPP!$A:$G,2,FALSE)</f>
        <v>Laura GIULIANO</v>
      </c>
      <c r="F1826" s="21" t="str">
        <f>VLOOKUP($B1826,Setup_MPP!$A:$E,4,FALSE)</f>
        <v>#86A4FE</v>
      </c>
      <c r="G1826" s="21" t="str">
        <f>VLOOKUP($B1826,Setup_MPP!$A:$E,5,FALSE)</f>
        <v>#3769FF</v>
      </c>
      <c r="H1826" s="21" t="str">
        <f>IFERROR(IF(AND(A1826&gt;=1,A1826&lt;=104),VLOOKUP($A1826,Location!$A:$J,6,FALSE),IF(A1826=0,"Avant l'ouverture",IF(OR(A1826=105,A1826=106),"Bonus"))),"")</f>
        <v>Tour 3</v>
      </c>
      <c r="I1826" s="21" t="str">
        <f>IF(LEFT(H1826,4)="Tour",VLOOKUP(A1826,Database!$A:$C,3,FALSE),"")</f>
        <v>L</v>
      </c>
      <c r="J1826" s="21" t="str">
        <f>VLOOKUP($A1826,Location!$A:$J,7,FALSE)</f>
        <v>Panama</v>
      </c>
      <c r="K1826" s="21" t="str">
        <f>IFERROR(VLOOKUP(J1826,Setup_Team!$B:$C,2,FALSE), "TDB")</f>
        <v>PAN</v>
      </c>
      <c r="L1826" s="21" t="str">
        <f>VLOOKUP($A1826,Location!$A:$J,8,FALSE)</f>
        <v>Angleterre</v>
      </c>
      <c r="M1826" s="21" t="str">
        <f>IFERROR(VLOOKUP(L1826,Setup_Team!$B:$C,2,FALSE), "TDB")</f>
        <v>ENG</v>
      </c>
      <c r="N1826" s="21" t="str">
        <f>VLOOKUP($A1826,Location!$A:$J,9,FALSE)</f>
        <v>Philadelphia, Pennsylvania</v>
      </c>
      <c r="O1826" s="21" t="str">
        <f>VLOOKUP($A1826,Location!$A:$J,10,FALSE)</f>
        <v>Lincoln Financial Field</v>
      </c>
      <c r="P1826" s="27">
        <v>1</v>
      </c>
      <c r="Q1826" s="27">
        <v>1</v>
      </c>
      <c r="R1826" s="27" t="str">
        <f t="shared" si="169"/>
        <v>1-1</v>
      </c>
      <c r="S1826" s="21">
        <v>0</v>
      </c>
      <c r="T1826" s="20">
        <f>VLOOKUP($A1826,Database!$A:$Y,10,FALSE)</f>
        <v>168</v>
      </c>
      <c r="U1826" s="20">
        <f>VLOOKUP($A1826,Database!$A:$Y,11,FALSE)</f>
        <v>137</v>
      </c>
      <c r="V1826" s="20">
        <f>VLOOKUP($A1826,Database!$A:$Y,12,FALSE)</f>
        <v>32</v>
      </c>
      <c r="W1826" s="20" t="str">
        <f>VLOOKUP(A1826,Database!A:M,13,FALSE)</f>
        <v>Terminé</v>
      </c>
      <c r="X1826" s="20">
        <f>VLOOKUP($A1826,Database!$A:$Y,20,FALSE)</f>
        <v>0</v>
      </c>
      <c r="Y1826" s="20">
        <f>VLOOKUP($A1826,Database!$A:$Y,21,FALSE)</f>
        <v>2</v>
      </c>
      <c r="Z1826" s="20">
        <f t="shared" si="168"/>
        <v>0</v>
      </c>
      <c r="AA1826" s="20">
        <f t="shared" si="170"/>
        <v>0</v>
      </c>
      <c r="AB1826" s="20">
        <f t="shared" ca="1" si="171"/>
        <v>0</v>
      </c>
      <c r="AC1826" s="20">
        <f t="shared" ca="1" si="172"/>
        <v>0</v>
      </c>
      <c r="AD1826" s="20" t="str">
        <f ca="1">IF(AC1826=0,"",IF(OR(ISBLANK(P1826),ISBLANK(Q1826)),"",IF(ISBLANK(VLOOKUP(A1826,Database!A:AA,22,FALSE)),"",VLOOKUP(A1826,Database!A:AA,22,FALSE))))</f>
        <v/>
      </c>
      <c r="AE1826" s="20">
        <f ca="1">IFERROR(
   IF(
     OR(ISBLANK(P1826),ISBLANK(Q1826)),
     "",
     IF(
       AND(AB1826&lt;&gt;"",OR(W1826="Terminé",W1826="En cours")),
       VLOOKUP(AD1826,Setup_ScoreExactBonus!A:D,4,FALSE),
       0
     )),
  0)</f>
        <v>0</v>
      </c>
      <c r="AF1826" s="21">
        <f t="shared" ca="1" si="173"/>
        <v>0</v>
      </c>
      <c r="AG1826" s="21">
        <f ca="1">SUMIFS(AF$2:AF1826,D$2:D1826,D1826)</f>
        <v>2285</v>
      </c>
    </row>
    <row r="1827" spans="1:33" hidden="1" x14ac:dyDescent="0.35">
      <c r="A1827" s="21">
        <f>IF(ISBLANK(B1827),"",COUNTIF(B$2:B1827,B1827))-1</f>
        <v>67</v>
      </c>
      <c r="B1827" s="27">
        <v>17</v>
      </c>
      <c r="C1827" s="10">
        <f>VLOOKUP($A1827+IF($A1827=0,1,0),Database!$A:$Y,7,FALSE)</f>
        <v>46200.958333333336</v>
      </c>
      <c r="D1827" s="21" t="str">
        <f>VLOOKUP(Pronostics!$B1827,Setup_MPP!$A:$G,3,FALSE)</f>
        <v>Julien_cri</v>
      </c>
      <c r="E1827" s="21" t="str">
        <f>VLOOKUP(Pronostics!$B1827,Setup_MPP!$A:$G,2,FALSE)</f>
        <v>Julien CRIMOTEL</v>
      </c>
      <c r="F1827" s="21" t="str">
        <f>VLOOKUP($B1827,Setup_MPP!$A:$E,4,FALSE)</f>
        <v>#FFB0B0</v>
      </c>
      <c r="G1827" s="21" t="str">
        <f>VLOOKUP($B1827,Setup_MPP!$A:$E,5,FALSE)</f>
        <v>#F25757</v>
      </c>
      <c r="H1827" s="21" t="str">
        <f>IFERROR(IF(AND(A1827&gt;=1,A1827&lt;=104),VLOOKUP($A1827,Location!$A:$J,6,FALSE),IF(A1827=0,"Avant l'ouverture",IF(OR(A1827=105,A1827=106),"Bonus"))),"")</f>
        <v>Tour 3</v>
      </c>
      <c r="I1827" s="21" t="str">
        <f>IF(LEFT(H1827,4)="Tour",VLOOKUP(A1827,Database!$A:$C,3,FALSE),"")</f>
        <v>L</v>
      </c>
      <c r="J1827" s="21" t="str">
        <f>VLOOKUP($A1827,Location!$A:$J,7,FALSE)</f>
        <v>Panama</v>
      </c>
      <c r="K1827" s="21" t="str">
        <f>IFERROR(VLOOKUP(J1827,Setup_Team!$B:$C,2,FALSE), "TDB")</f>
        <v>PAN</v>
      </c>
      <c r="L1827" s="21" t="str">
        <f>VLOOKUP($A1827,Location!$A:$J,8,FALSE)</f>
        <v>Angleterre</v>
      </c>
      <c r="M1827" s="21" t="str">
        <f>IFERROR(VLOOKUP(L1827,Setup_Team!$B:$C,2,FALSE), "TDB")</f>
        <v>ENG</v>
      </c>
      <c r="N1827" s="21" t="str">
        <f>VLOOKUP($A1827,Location!$A:$J,9,FALSE)</f>
        <v>Philadelphia, Pennsylvania</v>
      </c>
      <c r="O1827" s="21" t="str">
        <f>VLOOKUP($A1827,Location!$A:$J,10,FALSE)</f>
        <v>Lincoln Financial Field</v>
      </c>
      <c r="P1827" s="27">
        <v>0</v>
      </c>
      <c r="Q1827" s="27">
        <v>2</v>
      </c>
      <c r="R1827" s="27" t="str">
        <f t="shared" si="169"/>
        <v>0-2</v>
      </c>
      <c r="S1827" s="21">
        <v>0</v>
      </c>
      <c r="T1827" s="20">
        <f>VLOOKUP($A1827,Database!$A:$Y,10,FALSE)</f>
        <v>168</v>
      </c>
      <c r="U1827" s="20">
        <f>VLOOKUP($A1827,Database!$A:$Y,11,FALSE)</f>
        <v>137</v>
      </c>
      <c r="V1827" s="20">
        <f>VLOOKUP($A1827,Database!$A:$Y,12,FALSE)</f>
        <v>32</v>
      </c>
      <c r="W1827" s="20" t="str">
        <f>VLOOKUP(A1827,Database!A:M,13,FALSE)</f>
        <v>Terminé</v>
      </c>
      <c r="X1827" s="20">
        <f>VLOOKUP($A1827,Database!$A:$Y,20,FALSE)</f>
        <v>0</v>
      </c>
      <c r="Y1827" s="20">
        <f>VLOOKUP($A1827,Database!$A:$Y,21,FALSE)</f>
        <v>2</v>
      </c>
      <c r="Z1827" s="20">
        <f t="shared" si="168"/>
        <v>0</v>
      </c>
      <c r="AA1827" s="20">
        <f t="shared" si="170"/>
        <v>1</v>
      </c>
      <c r="AB1827" s="20">
        <f t="shared" ca="1" si="171"/>
        <v>32</v>
      </c>
      <c r="AC1827" s="20">
        <f t="shared" ca="1" si="172"/>
        <v>1</v>
      </c>
      <c r="AD1827" s="20" t="str">
        <f ca="1">IF(AC1827=0,"",IF(OR(ISBLANK(P1827),ISBLANK(Q1827)),"",IF(ISBLANK(VLOOKUP(A1827,Database!A:AA,22,FALSE)),"",VLOOKUP(A1827,Database!A:AA,22,FALSE))))</f>
        <v>Rare</v>
      </c>
      <c r="AE1827" s="20">
        <f ca="1">IFERROR(
   IF(
     OR(ISBLANK(P1827),ISBLANK(Q1827)),
     "",
     IF(
       AND(AB1827&lt;&gt;"",OR(W1827="Terminé",W1827="En cours")),
       VLOOKUP(AD1827,Setup_ScoreExactBonus!A:D,4,FALSE),
       0
     )),
  0)</f>
        <v>30</v>
      </c>
      <c r="AF1827" s="21">
        <f t="shared" ca="1" si="173"/>
        <v>62</v>
      </c>
      <c r="AG1827" s="21">
        <f ca="1">SUMIFS(AF$2:AF1827,D$2:D1827,D1827)</f>
        <v>2362</v>
      </c>
    </row>
    <row r="1828" spans="1:33" hidden="1" x14ac:dyDescent="0.35">
      <c r="A1828" s="21">
        <f>IF(ISBLANK(B1828),"",COUNTIF(B$2:B1828,B1828))-1</f>
        <v>67</v>
      </c>
      <c r="B1828" s="27">
        <v>18</v>
      </c>
      <c r="C1828" s="10">
        <f>VLOOKUP($A1828+IF($A1828=0,1,0),Database!$A:$Y,7,FALSE)</f>
        <v>46200.958333333336</v>
      </c>
      <c r="D1828" s="21" t="str">
        <f>VLOOKUP(Pronostics!$B1828,Setup_MPP!$A:$G,3,FALSE)</f>
        <v>Cartone</v>
      </c>
      <c r="E1828" s="21" t="str">
        <f>VLOOKUP(Pronostics!$B1828,Setup_MPP!$A:$G,2,FALSE)</f>
        <v>Quentin CARTON</v>
      </c>
      <c r="F1828" s="21" t="str">
        <f>VLOOKUP($B1828,Setup_MPP!$A:$E,4,FALSE)</f>
        <v>#F0BC42</v>
      </c>
      <c r="G1828" s="21" t="str">
        <f>VLOOKUP($B1828,Setup_MPP!$A:$E,5,FALSE)</f>
        <v>#8E1F2F</v>
      </c>
      <c r="H1828" s="21" t="str">
        <f>IFERROR(IF(AND(A1828&gt;=1,A1828&lt;=104),VLOOKUP($A1828,Location!$A:$J,6,FALSE),IF(A1828=0,"Avant l'ouverture",IF(OR(A1828=105,A1828=106),"Bonus"))),"")</f>
        <v>Tour 3</v>
      </c>
      <c r="I1828" s="21" t="str">
        <f>IF(LEFT(H1828,4)="Tour",VLOOKUP(A1828,Database!$A:$C,3,FALSE),"")</f>
        <v>L</v>
      </c>
      <c r="J1828" s="21" t="str">
        <f>VLOOKUP($A1828,Location!$A:$J,7,FALSE)</f>
        <v>Panama</v>
      </c>
      <c r="K1828" s="21" t="str">
        <f>IFERROR(VLOOKUP(J1828,Setup_Team!$B:$C,2,FALSE), "TDB")</f>
        <v>PAN</v>
      </c>
      <c r="L1828" s="21" t="str">
        <f>VLOOKUP($A1828,Location!$A:$J,8,FALSE)</f>
        <v>Angleterre</v>
      </c>
      <c r="M1828" s="21" t="str">
        <f>IFERROR(VLOOKUP(L1828,Setup_Team!$B:$C,2,FALSE), "TDB")</f>
        <v>ENG</v>
      </c>
      <c r="N1828" s="21" t="str">
        <f>VLOOKUP($A1828,Location!$A:$J,9,FALSE)</f>
        <v>Philadelphia, Pennsylvania</v>
      </c>
      <c r="O1828" s="21" t="str">
        <f>VLOOKUP($A1828,Location!$A:$J,10,FALSE)</f>
        <v>Lincoln Financial Field</v>
      </c>
      <c r="P1828" s="27">
        <v>0</v>
      </c>
      <c r="Q1828" s="27">
        <v>6</v>
      </c>
      <c r="R1828" s="27" t="str">
        <f t="shared" si="169"/>
        <v>0-6</v>
      </c>
      <c r="S1828" s="21">
        <v>0</v>
      </c>
      <c r="T1828" s="20">
        <f>VLOOKUP($A1828,Database!$A:$Y,10,FALSE)</f>
        <v>168</v>
      </c>
      <c r="U1828" s="20">
        <f>VLOOKUP($A1828,Database!$A:$Y,11,FALSE)</f>
        <v>137</v>
      </c>
      <c r="V1828" s="20">
        <f>VLOOKUP($A1828,Database!$A:$Y,12,FALSE)</f>
        <v>32</v>
      </c>
      <c r="W1828" s="20" t="str">
        <f>VLOOKUP(A1828,Database!A:M,13,FALSE)</f>
        <v>Terminé</v>
      </c>
      <c r="X1828" s="20">
        <f>VLOOKUP($A1828,Database!$A:$Y,20,FALSE)</f>
        <v>0</v>
      </c>
      <c r="Y1828" s="20">
        <f>VLOOKUP($A1828,Database!$A:$Y,21,FALSE)</f>
        <v>2</v>
      </c>
      <c r="Z1828" s="20">
        <f t="shared" si="168"/>
        <v>0</v>
      </c>
      <c r="AA1828" s="20">
        <f t="shared" si="170"/>
        <v>1</v>
      </c>
      <c r="AB1828" s="20">
        <f t="shared" ca="1" si="171"/>
        <v>32</v>
      </c>
      <c r="AC1828" s="20">
        <f t="shared" ca="1" si="172"/>
        <v>0</v>
      </c>
      <c r="AD1828" s="20" t="str">
        <f ca="1">IF(AC1828=0,"",IF(OR(ISBLANK(P1828),ISBLANK(Q1828)),"",IF(ISBLANK(VLOOKUP(A1828,Database!A:AA,22,FALSE)),"",VLOOKUP(A1828,Database!A:AA,22,FALSE))))</f>
        <v/>
      </c>
      <c r="AE1828" s="20">
        <f ca="1">IFERROR(
   IF(
     OR(ISBLANK(P1828),ISBLANK(Q1828)),
     "",
     IF(
       AND(AB1828&lt;&gt;"",OR(W1828="Terminé",W1828="En cours")),
       VLOOKUP(AD1828,Setup_ScoreExactBonus!A:D,4,FALSE),
       0
     )),
  0)</f>
        <v>0</v>
      </c>
      <c r="AF1828" s="21">
        <f t="shared" ca="1" si="173"/>
        <v>32</v>
      </c>
      <c r="AG1828" s="21">
        <f ca="1">SUMIFS(AF$2:AF1828,D$2:D1828,D1828)</f>
        <v>2380</v>
      </c>
    </row>
    <row r="1829" spans="1:33" hidden="1" x14ac:dyDescent="0.35">
      <c r="A1829" s="21">
        <f>IF(ISBLANK(B1829),"",COUNTIF(B$2:B1829,B1829))-1</f>
        <v>67</v>
      </c>
      <c r="B1829" s="27">
        <v>19</v>
      </c>
      <c r="C1829" s="10">
        <f>VLOOKUP($A1829+IF($A1829=0,1,0),Database!$A:$Y,7,FALSE)</f>
        <v>46200.958333333336</v>
      </c>
      <c r="D1829" s="21" t="str">
        <f>VLOOKUP(Pronostics!$B1829,Setup_MPP!$A:$G,3,FALSE)</f>
        <v>YramVi</v>
      </c>
      <c r="E1829" s="21" t="str">
        <f>VLOOKUP(Pronostics!$B1829,Setup_MPP!$A:$G,2,FALSE)</f>
        <v>Eyram TETSHIE</v>
      </c>
      <c r="F1829" s="21" t="str">
        <f>VLOOKUP($B1829,Setup_MPP!$A:$E,4,FALSE)</f>
        <v>#E8B28F</v>
      </c>
      <c r="G1829" s="21" t="str">
        <f>VLOOKUP($B1829,Setup_MPP!$A:$E,5,FALSE)</f>
        <v>#E65568</v>
      </c>
      <c r="H1829" s="21" t="str">
        <f>IFERROR(IF(AND(A1829&gt;=1,A1829&lt;=104),VLOOKUP($A1829,Location!$A:$J,6,FALSE),IF(A1829=0,"Avant l'ouverture",IF(OR(A1829=105,A1829=106),"Bonus"))),"")</f>
        <v>Tour 3</v>
      </c>
      <c r="I1829" s="21" t="str">
        <f>IF(LEFT(H1829,4)="Tour",VLOOKUP(A1829,Database!$A:$C,3,FALSE),"")</f>
        <v>L</v>
      </c>
      <c r="J1829" s="21" t="str">
        <f>VLOOKUP($A1829,Location!$A:$J,7,FALSE)</f>
        <v>Panama</v>
      </c>
      <c r="K1829" s="21" t="str">
        <f>IFERROR(VLOOKUP(J1829,Setup_Team!$B:$C,2,FALSE), "TDB")</f>
        <v>PAN</v>
      </c>
      <c r="L1829" s="21" t="str">
        <f>VLOOKUP($A1829,Location!$A:$J,8,FALSE)</f>
        <v>Angleterre</v>
      </c>
      <c r="M1829" s="21" t="str">
        <f>IFERROR(VLOOKUP(L1829,Setup_Team!$B:$C,2,FALSE), "TDB")</f>
        <v>ENG</v>
      </c>
      <c r="N1829" s="21" t="str">
        <f>VLOOKUP($A1829,Location!$A:$J,9,FALSE)</f>
        <v>Philadelphia, Pennsylvania</v>
      </c>
      <c r="O1829" s="21" t="str">
        <f>VLOOKUP($A1829,Location!$A:$J,10,FALSE)</f>
        <v>Lincoln Financial Field</v>
      </c>
      <c r="P1829" s="27">
        <v>0</v>
      </c>
      <c r="Q1829" s="27">
        <v>3</v>
      </c>
      <c r="R1829" s="27" t="str">
        <f t="shared" si="169"/>
        <v>0-3</v>
      </c>
      <c r="S1829" s="21">
        <v>0</v>
      </c>
      <c r="T1829" s="20">
        <f>VLOOKUP($A1829,Database!$A:$Y,10,FALSE)</f>
        <v>168</v>
      </c>
      <c r="U1829" s="20">
        <f>VLOOKUP($A1829,Database!$A:$Y,11,FALSE)</f>
        <v>137</v>
      </c>
      <c r="V1829" s="20">
        <f>VLOOKUP($A1829,Database!$A:$Y,12,FALSE)</f>
        <v>32</v>
      </c>
      <c r="W1829" s="20" t="str">
        <f>VLOOKUP(A1829,Database!A:M,13,FALSE)</f>
        <v>Terminé</v>
      </c>
      <c r="X1829" s="20">
        <f>VLOOKUP($A1829,Database!$A:$Y,20,FALSE)</f>
        <v>0</v>
      </c>
      <c r="Y1829" s="20">
        <f>VLOOKUP($A1829,Database!$A:$Y,21,FALSE)</f>
        <v>2</v>
      </c>
      <c r="Z1829" s="20">
        <f t="shared" si="168"/>
        <v>0</v>
      </c>
      <c r="AA1829" s="20">
        <f t="shared" si="170"/>
        <v>1</v>
      </c>
      <c r="AB1829" s="20">
        <f t="shared" ca="1" si="171"/>
        <v>32</v>
      </c>
      <c r="AC1829" s="20">
        <f t="shared" ca="1" si="172"/>
        <v>0</v>
      </c>
      <c r="AD1829" s="20" t="str">
        <f ca="1">IF(AC1829=0,"",IF(OR(ISBLANK(P1829),ISBLANK(Q1829)),"",IF(ISBLANK(VLOOKUP(A1829,Database!A:AA,22,FALSE)),"",VLOOKUP(A1829,Database!A:AA,22,FALSE))))</f>
        <v/>
      </c>
      <c r="AE1829" s="20">
        <f ca="1">IFERROR(
   IF(
     OR(ISBLANK(P1829),ISBLANK(Q1829)),
     "",
     IF(
       AND(AB1829&lt;&gt;"",OR(W1829="Terminé",W1829="En cours")),
       VLOOKUP(AD1829,Setup_ScoreExactBonus!A:D,4,FALSE),
       0
     )),
  0)</f>
        <v>0</v>
      </c>
      <c r="AF1829" s="21">
        <f t="shared" ca="1" si="173"/>
        <v>32</v>
      </c>
      <c r="AG1829" s="21">
        <f ca="1">SUMIFS(AF$2:AF1829,D$2:D1829,D1829)</f>
        <v>2318</v>
      </c>
    </row>
    <row r="1830" spans="1:33" hidden="1" x14ac:dyDescent="0.35">
      <c r="A1830" s="21">
        <f>IF(ISBLANK(B1830),"",COUNTIF(B$2:B1830,B1830))-1</f>
        <v>67</v>
      </c>
      <c r="B1830" s="27">
        <v>20</v>
      </c>
      <c r="C1830" s="10">
        <f>VLOOKUP($A1830+IF($A1830=0,1,0),Database!$A:$Y,7,FALSE)</f>
        <v>46200.958333333336</v>
      </c>
      <c r="D1830" s="21" t="str">
        <f>VLOOKUP(Pronostics!$B1830,Setup_MPP!$A:$G,3,FALSE)</f>
        <v>Anis_MaFihache</v>
      </c>
      <c r="E1830" s="21" t="str">
        <f>VLOOKUP(Pronostics!$B1830,Setup_MPP!$A:$G,2,FALSE)</f>
        <v>Anis LEBIK</v>
      </c>
      <c r="F1830" s="21" t="str">
        <f>VLOOKUP($B1830,Setup_MPP!$A:$E,4,FALSE)</f>
        <v>#60DC8C</v>
      </c>
      <c r="G1830" s="21" t="str">
        <f>VLOOKUP($B1830,Setup_MPP!$A:$E,5,FALSE)</f>
        <v>#22A34F</v>
      </c>
      <c r="H1830" s="21" t="str">
        <f>IFERROR(IF(AND(A1830&gt;=1,A1830&lt;=104),VLOOKUP($A1830,Location!$A:$J,6,FALSE),IF(A1830=0,"Avant l'ouverture",IF(OR(A1830=105,A1830=106),"Bonus"))),"")</f>
        <v>Tour 3</v>
      </c>
      <c r="I1830" s="21" t="str">
        <f>IF(LEFT(H1830,4)="Tour",VLOOKUP(A1830,Database!$A:$C,3,FALSE),"")</f>
        <v>L</v>
      </c>
      <c r="J1830" s="21" t="str">
        <f>VLOOKUP($A1830,Location!$A:$J,7,FALSE)</f>
        <v>Panama</v>
      </c>
      <c r="K1830" s="21" t="str">
        <f>IFERROR(VLOOKUP(J1830,Setup_Team!$B:$C,2,FALSE), "TDB")</f>
        <v>PAN</v>
      </c>
      <c r="L1830" s="21" t="str">
        <f>VLOOKUP($A1830,Location!$A:$J,8,FALSE)</f>
        <v>Angleterre</v>
      </c>
      <c r="M1830" s="21" t="str">
        <f>IFERROR(VLOOKUP(L1830,Setup_Team!$B:$C,2,FALSE), "TDB")</f>
        <v>ENG</v>
      </c>
      <c r="N1830" s="21" t="str">
        <f>VLOOKUP($A1830,Location!$A:$J,9,FALSE)</f>
        <v>Philadelphia, Pennsylvania</v>
      </c>
      <c r="O1830" s="21" t="str">
        <f>VLOOKUP($A1830,Location!$A:$J,10,FALSE)</f>
        <v>Lincoln Financial Field</v>
      </c>
      <c r="P1830" s="27">
        <v>0</v>
      </c>
      <c r="Q1830" s="27">
        <v>5</v>
      </c>
      <c r="R1830" s="27" t="str">
        <f t="shared" si="169"/>
        <v>0-5</v>
      </c>
      <c r="S1830" s="21">
        <v>0</v>
      </c>
      <c r="T1830" s="20">
        <f>VLOOKUP($A1830,Database!$A:$Y,10,FALSE)</f>
        <v>168</v>
      </c>
      <c r="U1830" s="20">
        <f>VLOOKUP($A1830,Database!$A:$Y,11,FALSE)</f>
        <v>137</v>
      </c>
      <c r="V1830" s="20">
        <f>VLOOKUP($A1830,Database!$A:$Y,12,FALSE)</f>
        <v>32</v>
      </c>
      <c r="W1830" s="20" t="str">
        <f>VLOOKUP(A1830,Database!A:M,13,FALSE)</f>
        <v>Terminé</v>
      </c>
      <c r="X1830" s="20">
        <f>VLOOKUP($A1830,Database!$A:$Y,20,FALSE)</f>
        <v>0</v>
      </c>
      <c r="Y1830" s="20">
        <f>VLOOKUP($A1830,Database!$A:$Y,21,FALSE)</f>
        <v>2</v>
      </c>
      <c r="Z1830" s="20">
        <f t="shared" si="168"/>
        <v>0</v>
      </c>
      <c r="AA1830" s="20">
        <f t="shared" si="170"/>
        <v>1</v>
      </c>
      <c r="AB1830" s="20">
        <f t="shared" ca="1" si="171"/>
        <v>32</v>
      </c>
      <c r="AC1830" s="20">
        <f t="shared" ca="1" si="172"/>
        <v>0</v>
      </c>
      <c r="AD1830" s="20" t="str">
        <f ca="1">IF(AC1830=0,"",IF(OR(ISBLANK(P1830),ISBLANK(Q1830)),"",IF(ISBLANK(VLOOKUP(A1830,Database!A:AA,22,FALSE)),"",VLOOKUP(A1830,Database!A:AA,22,FALSE))))</f>
        <v/>
      </c>
      <c r="AE1830" s="20">
        <f ca="1">IFERROR(
   IF(
     OR(ISBLANK(P1830),ISBLANK(Q1830)),
     "",
     IF(
       AND(AB1830&lt;&gt;"",OR(W1830="Terminé",W1830="En cours")),
       VLOOKUP(AD1830,Setup_ScoreExactBonus!A:D,4,FALSE),
       0
     )),
  0)</f>
        <v>0</v>
      </c>
      <c r="AF1830" s="21">
        <f t="shared" ca="1" si="173"/>
        <v>32</v>
      </c>
      <c r="AG1830" s="21">
        <f ca="1">SUMIFS(AF$2:AF1830,D$2:D1830,D1830)</f>
        <v>2484</v>
      </c>
    </row>
    <row r="1831" spans="1:33" hidden="1" x14ac:dyDescent="0.35">
      <c r="A1831" s="21">
        <f>IF(ISBLANK(B1831),"",COUNTIF(B$2:B1831,B1831))-1</f>
        <v>67</v>
      </c>
      <c r="B1831" s="27">
        <v>21</v>
      </c>
      <c r="C1831" s="10">
        <f>VLOOKUP($A1831+IF($A1831=0,1,0),Database!$A:$Y,7,FALSE)</f>
        <v>46200.958333333336</v>
      </c>
      <c r="D1831" s="21" t="str">
        <f>VLOOKUP(Pronostics!$B1831,Setup_MPP!$A:$G,3,FALSE)</f>
        <v>JUJULABOSS13</v>
      </c>
      <c r="E1831" s="21" t="str">
        <f>VLOOKUP(Pronostics!$B1831,Setup_MPP!$A:$G,2,FALSE)</f>
        <v>Julia BOUANAN</v>
      </c>
      <c r="F1831" s="21" t="str">
        <f>VLOOKUP($B1831,Setup_MPP!$A:$E,4,FALSE)</f>
        <v>#2FAEE0</v>
      </c>
      <c r="G1831" s="21" t="str">
        <f>VLOOKUP($B1831,Setup_MPP!$A:$E,5,FALSE)</f>
        <v>#BEA064</v>
      </c>
      <c r="H1831" s="21" t="str">
        <f>IFERROR(IF(AND(A1831&gt;=1,A1831&lt;=104),VLOOKUP($A1831,Location!$A:$J,6,FALSE),IF(A1831=0,"Avant l'ouverture",IF(OR(A1831=105,A1831=106),"Bonus"))),"")</f>
        <v>Tour 3</v>
      </c>
      <c r="I1831" s="21" t="str">
        <f>IF(LEFT(H1831,4)="Tour",VLOOKUP(A1831,Database!$A:$C,3,FALSE),"")</f>
        <v>L</v>
      </c>
      <c r="J1831" s="21" t="str">
        <f>VLOOKUP($A1831,Location!$A:$J,7,FALSE)</f>
        <v>Panama</v>
      </c>
      <c r="K1831" s="21" t="str">
        <f>IFERROR(VLOOKUP(J1831,Setup_Team!$B:$C,2,FALSE), "TDB")</f>
        <v>PAN</v>
      </c>
      <c r="L1831" s="21" t="str">
        <f>VLOOKUP($A1831,Location!$A:$J,8,FALSE)</f>
        <v>Angleterre</v>
      </c>
      <c r="M1831" s="21" t="str">
        <f>IFERROR(VLOOKUP(L1831,Setup_Team!$B:$C,2,FALSE), "TDB")</f>
        <v>ENG</v>
      </c>
      <c r="N1831" s="21" t="str">
        <f>VLOOKUP($A1831,Location!$A:$J,9,FALSE)</f>
        <v>Philadelphia, Pennsylvania</v>
      </c>
      <c r="O1831" s="21" t="str">
        <f>VLOOKUP($A1831,Location!$A:$J,10,FALSE)</f>
        <v>Lincoln Financial Field</v>
      </c>
      <c r="P1831" s="27">
        <v>2</v>
      </c>
      <c r="Q1831" s="27">
        <v>1</v>
      </c>
      <c r="R1831" s="27" t="str">
        <f t="shared" si="169"/>
        <v>2-1</v>
      </c>
      <c r="S1831" s="21">
        <v>0</v>
      </c>
      <c r="T1831" s="20">
        <f>VLOOKUP($A1831,Database!$A:$Y,10,FALSE)</f>
        <v>168</v>
      </c>
      <c r="U1831" s="20">
        <f>VLOOKUP($A1831,Database!$A:$Y,11,FALSE)</f>
        <v>137</v>
      </c>
      <c r="V1831" s="20">
        <f>VLOOKUP($A1831,Database!$A:$Y,12,FALSE)</f>
        <v>32</v>
      </c>
      <c r="W1831" s="20" t="str">
        <f>VLOOKUP(A1831,Database!A:M,13,FALSE)</f>
        <v>Terminé</v>
      </c>
      <c r="X1831" s="20">
        <f>VLOOKUP($A1831,Database!$A:$Y,20,FALSE)</f>
        <v>0</v>
      </c>
      <c r="Y1831" s="20">
        <f>VLOOKUP($A1831,Database!$A:$Y,21,FALSE)</f>
        <v>2</v>
      </c>
      <c r="Z1831" s="20">
        <f t="shared" si="168"/>
        <v>0</v>
      </c>
      <c r="AA1831" s="20">
        <f t="shared" si="170"/>
        <v>0</v>
      </c>
      <c r="AB1831" s="20">
        <f t="shared" ca="1" si="171"/>
        <v>0</v>
      </c>
      <c r="AC1831" s="20">
        <f t="shared" ca="1" si="172"/>
        <v>0</v>
      </c>
      <c r="AD1831" s="20" t="str">
        <f ca="1">IF(AC1831=0,"",IF(OR(ISBLANK(P1831),ISBLANK(Q1831)),"",IF(ISBLANK(VLOOKUP(A1831,Database!A:AA,22,FALSE)),"",VLOOKUP(A1831,Database!A:AA,22,FALSE))))</f>
        <v/>
      </c>
      <c r="AE1831" s="20">
        <f ca="1">IFERROR(
   IF(
     OR(ISBLANK(P1831),ISBLANK(Q1831)),
     "",
     IF(
       AND(AB1831&lt;&gt;"",OR(W1831="Terminé",W1831="En cours")),
       VLOOKUP(AD1831,Setup_ScoreExactBonus!A:D,4,FALSE),
       0
     )),
  0)</f>
        <v>0</v>
      </c>
      <c r="AF1831" s="21">
        <f t="shared" ca="1" si="173"/>
        <v>0</v>
      </c>
      <c r="AG1831" s="21">
        <f ca="1">SUMIFS(AF$2:AF1831,D$2:D1831,D1831)</f>
        <v>2206</v>
      </c>
    </row>
    <row r="1832" spans="1:33" hidden="1" x14ac:dyDescent="0.35">
      <c r="A1832" s="21">
        <f>IF(ISBLANK(B1832),"",COUNTIF(B$2:B1832,B1832))-1</f>
        <v>67</v>
      </c>
      <c r="B1832" s="27">
        <v>22</v>
      </c>
      <c r="C1832" s="10">
        <f>VLOOKUP($A1832+IF($A1832=0,1,0),Database!$A:$Y,7,FALSE)</f>
        <v>46200.958333333336</v>
      </c>
      <c r="D1832" s="21" t="str">
        <f>VLOOKUP(Pronostics!$B1832,Setup_MPP!$A:$G,3,FALSE)</f>
        <v>Jujumsrd</v>
      </c>
      <c r="E1832" s="21" t="str">
        <f>VLOOKUP(Pronostics!$B1832,Setup_MPP!$A:$G,2,FALSE)</f>
        <v>Julie Mansard</v>
      </c>
      <c r="F1832" s="21" t="str">
        <f>VLOOKUP($B1832,Setup_MPP!$A:$E,4,FALSE)</f>
        <v>#41DEF0</v>
      </c>
      <c r="G1832" s="21" t="str">
        <f>VLOOKUP($B1832,Setup_MPP!$A:$E,5,FALSE)</f>
        <v>#0BA6B7</v>
      </c>
      <c r="H1832" s="21" t="str">
        <f>IFERROR(IF(AND(A1832&gt;=1,A1832&lt;=104),VLOOKUP($A1832,Location!$A:$J,6,FALSE),IF(A1832=0,"Avant l'ouverture",IF(OR(A1832=105,A1832=106),"Bonus"))),"")</f>
        <v>Tour 3</v>
      </c>
      <c r="I1832" s="21" t="str">
        <f>IF(LEFT(H1832,4)="Tour",VLOOKUP(A1832,Database!$A:$C,3,FALSE),"")</f>
        <v>L</v>
      </c>
      <c r="J1832" s="21" t="str">
        <f>VLOOKUP($A1832,Location!$A:$J,7,FALSE)</f>
        <v>Panama</v>
      </c>
      <c r="K1832" s="21" t="str">
        <f>IFERROR(VLOOKUP(J1832,Setup_Team!$B:$C,2,FALSE), "TDB")</f>
        <v>PAN</v>
      </c>
      <c r="L1832" s="21" t="str">
        <f>VLOOKUP($A1832,Location!$A:$J,8,FALSE)</f>
        <v>Angleterre</v>
      </c>
      <c r="M1832" s="21" t="str">
        <f>IFERROR(VLOOKUP(L1832,Setup_Team!$B:$C,2,FALSE), "TDB")</f>
        <v>ENG</v>
      </c>
      <c r="N1832" s="21" t="str">
        <f>VLOOKUP($A1832,Location!$A:$J,9,FALSE)</f>
        <v>Philadelphia, Pennsylvania</v>
      </c>
      <c r="O1832" s="21" t="str">
        <f>VLOOKUP($A1832,Location!$A:$J,10,FALSE)</f>
        <v>Lincoln Financial Field</v>
      </c>
      <c r="P1832" s="27">
        <v>0</v>
      </c>
      <c r="Q1832" s="27">
        <v>4</v>
      </c>
      <c r="R1832" s="27" t="str">
        <f t="shared" si="169"/>
        <v>0-4</v>
      </c>
      <c r="S1832" s="21">
        <v>0</v>
      </c>
      <c r="T1832" s="20">
        <f>VLOOKUP($A1832,Database!$A:$Y,10,FALSE)</f>
        <v>168</v>
      </c>
      <c r="U1832" s="20">
        <f>VLOOKUP($A1832,Database!$A:$Y,11,FALSE)</f>
        <v>137</v>
      </c>
      <c r="V1832" s="20">
        <f>VLOOKUP($A1832,Database!$A:$Y,12,FALSE)</f>
        <v>32</v>
      </c>
      <c r="W1832" s="20" t="str">
        <f>VLOOKUP(A1832,Database!A:M,13,FALSE)</f>
        <v>Terminé</v>
      </c>
      <c r="X1832" s="20">
        <f>VLOOKUP($A1832,Database!$A:$Y,20,FALSE)</f>
        <v>0</v>
      </c>
      <c r="Y1832" s="20">
        <f>VLOOKUP($A1832,Database!$A:$Y,21,FALSE)</f>
        <v>2</v>
      </c>
      <c r="Z1832" s="20">
        <f t="shared" si="168"/>
        <v>0</v>
      </c>
      <c r="AA1832" s="20">
        <f t="shared" si="170"/>
        <v>1</v>
      </c>
      <c r="AB1832" s="20">
        <f t="shared" ca="1" si="171"/>
        <v>32</v>
      </c>
      <c r="AC1832" s="20">
        <f t="shared" ca="1" si="172"/>
        <v>0</v>
      </c>
      <c r="AD1832" s="20" t="str">
        <f ca="1">IF(AC1832=0,"",IF(OR(ISBLANK(P1832),ISBLANK(Q1832)),"",IF(ISBLANK(VLOOKUP(A1832,Database!A:AA,22,FALSE)),"",VLOOKUP(A1832,Database!A:AA,22,FALSE))))</f>
        <v/>
      </c>
      <c r="AE1832" s="20">
        <f ca="1">IFERROR(
   IF(
     OR(ISBLANK(P1832),ISBLANK(Q1832)),
     "",
     IF(
       AND(AB1832&lt;&gt;"",OR(W1832="Terminé",W1832="En cours")),
       VLOOKUP(AD1832,Setup_ScoreExactBonus!A:D,4,FALSE),
       0
     )),
  0)</f>
        <v>0</v>
      </c>
      <c r="AF1832" s="21">
        <f t="shared" ca="1" si="173"/>
        <v>32</v>
      </c>
      <c r="AG1832" s="21">
        <f ca="1">SUMIFS(AF$2:AF1832,D$2:D1832,D1832)</f>
        <v>2146</v>
      </c>
    </row>
    <row r="1833" spans="1:33" hidden="1" x14ac:dyDescent="0.35">
      <c r="A1833" s="21">
        <f>IF(ISBLANK(B1833),"",COUNTIF(B$2:B1833,B1833))-1</f>
        <v>67</v>
      </c>
      <c r="B1833" s="27">
        <v>23</v>
      </c>
      <c r="C1833" s="10">
        <f>VLOOKUP($A1833+IF($A1833=0,1,0),Database!$A:$Y,7,FALSE)</f>
        <v>46200.958333333336</v>
      </c>
      <c r="D1833" s="21" t="str">
        <f>VLOOKUP(Pronostics!$B1833,Setup_MPP!$A:$G,3,FALSE)</f>
        <v>DJUDJUPRONO</v>
      </c>
      <c r="E1833" s="21" t="str">
        <f>VLOOKUP(Pronostics!$B1833,Setup_MPP!$A:$G,2,FALSE)</f>
        <v>Juliette</v>
      </c>
      <c r="F1833" s="21" t="str">
        <f>VLOOKUP($B1833,Setup_MPP!$A:$E,4,FALSE)</f>
        <v>#F2A2A2</v>
      </c>
      <c r="G1833" s="21" t="str">
        <f>VLOOKUP($B1833,Setup_MPP!$A:$E,5,FALSE)</f>
        <v>#C25D5D</v>
      </c>
      <c r="H1833" s="21" t="str">
        <f>IFERROR(IF(AND(A1833&gt;=1,A1833&lt;=104),VLOOKUP($A1833,Location!$A:$J,6,FALSE),IF(A1833=0,"Avant l'ouverture",IF(OR(A1833=105,A1833=106),"Bonus"))),"")</f>
        <v>Tour 3</v>
      </c>
      <c r="I1833" s="21" t="str">
        <f>IF(LEFT(H1833,4)="Tour",VLOOKUP(A1833,Database!$A:$C,3,FALSE),"")</f>
        <v>L</v>
      </c>
      <c r="J1833" s="21" t="str">
        <f>VLOOKUP($A1833,Location!$A:$J,7,FALSE)</f>
        <v>Panama</v>
      </c>
      <c r="K1833" s="21" t="str">
        <f>IFERROR(VLOOKUP(J1833,Setup_Team!$B:$C,2,FALSE), "TDB")</f>
        <v>PAN</v>
      </c>
      <c r="L1833" s="21" t="str">
        <f>VLOOKUP($A1833,Location!$A:$J,8,FALSE)</f>
        <v>Angleterre</v>
      </c>
      <c r="M1833" s="21" t="str">
        <f>IFERROR(VLOOKUP(L1833,Setup_Team!$B:$C,2,FALSE), "TDB")</f>
        <v>ENG</v>
      </c>
      <c r="N1833" s="21" t="str">
        <f>VLOOKUP($A1833,Location!$A:$J,9,FALSE)</f>
        <v>Philadelphia, Pennsylvania</v>
      </c>
      <c r="O1833" s="21" t="str">
        <f>VLOOKUP($A1833,Location!$A:$J,10,FALSE)</f>
        <v>Lincoln Financial Field</v>
      </c>
      <c r="P1833" s="27"/>
      <c r="Q1833" s="27"/>
      <c r="R1833" s="27" t="str">
        <f t="shared" si="169"/>
        <v>0-0</v>
      </c>
      <c r="S1833" s="21">
        <v>0</v>
      </c>
      <c r="T1833" s="20">
        <f>VLOOKUP($A1833,Database!$A:$Y,10,FALSE)</f>
        <v>168</v>
      </c>
      <c r="U1833" s="20">
        <f>VLOOKUP($A1833,Database!$A:$Y,11,FALSE)</f>
        <v>137</v>
      </c>
      <c r="V1833" s="20">
        <f>VLOOKUP($A1833,Database!$A:$Y,12,FALSE)</f>
        <v>32</v>
      </c>
      <c r="W1833" s="20" t="str">
        <f>VLOOKUP(A1833,Database!A:M,13,FALSE)</f>
        <v>Terminé</v>
      </c>
      <c r="X1833" s="20">
        <f>VLOOKUP($A1833,Database!$A:$Y,20,FALSE)</f>
        <v>0</v>
      </c>
      <c r="Y1833" s="20">
        <f>VLOOKUP($A1833,Database!$A:$Y,21,FALSE)</f>
        <v>2</v>
      </c>
      <c r="Z1833" s="20">
        <f t="shared" si="168"/>
        <v>1</v>
      </c>
      <c r="AA1833" s="20" t="str">
        <f t="shared" si="170"/>
        <v/>
      </c>
      <c r="AB1833" s="20">
        <f t="shared" ca="1" si="171"/>
        <v>0</v>
      </c>
      <c r="AC1833" s="20">
        <f t="shared" ca="1" si="172"/>
        <v>0</v>
      </c>
      <c r="AD1833" s="20" t="str">
        <f ca="1">IF(AC1833=0,"",IF(OR(ISBLANK(P1833),ISBLANK(Q1833)),"",IF(ISBLANK(VLOOKUP(A1833,Database!A:AA,22,FALSE)),"",VLOOKUP(A1833,Database!A:AA,22,FALSE))))</f>
        <v/>
      </c>
      <c r="AE1833" s="20" t="str">
        <f>IFERROR(
   IF(
     OR(ISBLANK(P1833),ISBLANK(Q1833)),
     "",
     IF(
       AND(AB1833&lt;&gt;"",OR(W1833="Terminé",W1833="En cours")),
       VLOOKUP(AD1833,Setup_ScoreExactBonus!A:D,4,FALSE),
       0
     )),
  0)</f>
        <v/>
      </c>
      <c r="AF1833" s="21">
        <f t="shared" si="173"/>
        <v>0</v>
      </c>
      <c r="AG1833" s="21">
        <f ca="1">SUMIFS(AF$2:AF1833,D$2:D1833,D1833)</f>
        <v>2002</v>
      </c>
    </row>
    <row r="1834" spans="1:33" hidden="1" x14ac:dyDescent="0.35">
      <c r="A1834" s="21">
        <f>IF(ISBLANK(B1834),"",COUNTIF(B$2:B1834,B1834))-1</f>
        <v>67</v>
      </c>
      <c r="B1834" s="27">
        <v>24</v>
      </c>
      <c r="C1834" s="10">
        <f>VLOOKUP($A1834+IF($A1834=0,1,0),Database!$A:$Y,7,FALSE)</f>
        <v>46200.958333333336</v>
      </c>
      <c r="D1834" s="21" t="str">
        <f>VLOOKUP(Pronostics!$B1834,Setup_MPP!$A:$G,3,FALSE)</f>
        <v>Samyaaaaaaaaaa</v>
      </c>
      <c r="E1834" s="21" t="str">
        <f>VLOOKUP(Pronostics!$B1834,Setup_MPP!$A:$G,2,FALSE)</f>
        <v>Samya ALAOUI</v>
      </c>
      <c r="F1834" s="21" t="str">
        <f>VLOOKUP($B1834,Setup_MPP!$A:$E,4,FALSE)</f>
        <v>#A2F2C7</v>
      </c>
      <c r="G1834" s="21" t="str">
        <f>VLOOKUP($B1834,Setup_MPP!$A:$E,5,FALSE)</f>
        <v>#5DC18C</v>
      </c>
      <c r="H1834" s="21" t="str">
        <f>IFERROR(IF(AND(A1834&gt;=1,A1834&lt;=104),VLOOKUP($A1834,Location!$A:$J,6,FALSE),IF(A1834=0,"Avant l'ouverture",IF(OR(A1834=105,A1834=106),"Bonus"))),"")</f>
        <v>Tour 3</v>
      </c>
      <c r="I1834" s="21" t="str">
        <f>IF(LEFT(H1834,4)="Tour",VLOOKUP(A1834,Database!$A:$C,3,FALSE),"")</f>
        <v>L</v>
      </c>
      <c r="J1834" s="21" t="str">
        <f>VLOOKUP($A1834,Location!$A:$J,7,FALSE)</f>
        <v>Panama</v>
      </c>
      <c r="K1834" s="21" t="str">
        <f>IFERROR(VLOOKUP(J1834,Setup_Team!$B:$C,2,FALSE), "TDB")</f>
        <v>PAN</v>
      </c>
      <c r="L1834" s="21" t="str">
        <f>VLOOKUP($A1834,Location!$A:$J,8,FALSE)</f>
        <v>Angleterre</v>
      </c>
      <c r="M1834" s="21" t="str">
        <f>IFERROR(VLOOKUP(L1834,Setup_Team!$B:$C,2,FALSE), "TDB")</f>
        <v>ENG</v>
      </c>
      <c r="N1834" s="21" t="str">
        <f>VLOOKUP($A1834,Location!$A:$J,9,FALSE)</f>
        <v>Philadelphia, Pennsylvania</v>
      </c>
      <c r="O1834" s="21" t="str">
        <f>VLOOKUP($A1834,Location!$A:$J,10,FALSE)</f>
        <v>Lincoln Financial Field</v>
      </c>
      <c r="P1834" s="27">
        <v>1</v>
      </c>
      <c r="Q1834" s="27">
        <v>1</v>
      </c>
      <c r="R1834" s="27" t="str">
        <f t="shared" si="169"/>
        <v>1-1</v>
      </c>
      <c r="S1834" s="21">
        <v>0</v>
      </c>
      <c r="T1834" s="20">
        <f>VLOOKUP($A1834,Database!$A:$Y,10,FALSE)</f>
        <v>168</v>
      </c>
      <c r="U1834" s="20">
        <f>VLOOKUP($A1834,Database!$A:$Y,11,FALSE)</f>
        <v>137</v>
      </c>
      <c r="V1834" s="20">
        <f>VLOOKUP($A1834,Database!$A:$Y,12,FALSE)</f>
        <v>32</v>
      </c>
      <c r="W1834" s="20" t="str">
        <f>VLOOKUP(A1834,Database!A:M,13,FALSE)</f>
        <v>Terminé</v>
      </c>
      <c r="X1834" s="20">
        <f>VLOOKUP($A1834,Database!$A:$Y,20,FALSE)</f>
        <v>0</v>
      </c>
      <c r="Y1834" s="20">
        <f>VLOOKUP($A1834,Database!$A:$Y,21,FALSE)</f>
        <v>2</v>
      </c>
      <c r="Z1834" s="20">
        <f t="shared" si="168"/>
        <v>0</v>
      </c>
      <c r="AA1834" s="20">
        <f t="shared" si="170"/>
        <v>0</v>
      </c>
      <c r="AB1834" s="20">
        <f t="shared" ca="1" si="171"/>
        <v>0</v>
      </c>
      <c r="AC1834" s="20">
        <f t="shared" ca="1" si="172"/>
        <v>0</v>
      </c>
      <c r="AD1834" s="20" t="str">
        <f ca="1">IF(AC1834=0,"",IF(OR(ISBLANK(P1834),ISBLANK(Q1834)),"",IF(ISBLANK(VLOOKUP(A1834,Database!A:AA,22,FALSE)),"",VLOOKUP(A1834,Database!A:AA,22,FALSE))))</f>
        <v/>
      </c>
      <c r="AE1834" s="20">
        <f ca="1">IFERROR(
   IF(
     OR(ISBLANK(P1834),ISBLANK(Q1834)),
     "",
     IF(
       AND(AB1834&lt;&gt;"",OR(W1834="Terminé",W1834="En cours")),
       VLOOKUP(AD1834,Setup_ScoreExactBonus!A:D,4,FALSE),
       0
     )),
  0)</f>
        <v>0</v>
      </c>
      <c r="AF1834" s="21">
        <f t="shared" ca="1" si="173"/>
        <v>0</v>
      </c>
      <c r="AG1834" s="21">
        <f ca="1">SUMIFS(AF$2:AF1834,D$2:D1834,D1834)</f>
        <v>2563</v>
      </c>
    </row>
    <row r="1835" spans="1:33" hidden="1" x14ac:dyDescent="0.35">
      <c r="A1835" s="21">
        <f>IF(ISBLANK(B1835),"",COUNTIF(B$2:B1835,B1835))-1</f>
        <v>67</v>
      </c>
      <c r="B1835" s="27">
        <v>25</v>
      </c>
      <c r="C1835" s="10">
        <f>VLOOKUP($A1835+IF($A1835=0,1,0),Database!$A:$Y,7,FALSE)</f>
        <v>46200.958333333336</v>
      </c>
      <c r="D1835" s="21" t="str">
        <f>VLOOKUP(Pronostics!$B1835,Setup_MPP!$A:$G,3,FALSE)</f>
        <v>leaw0808</v>
      </c>
      <c r="E1835" s="21" t="str">
        <f>VLOOKUP(Pronostics!$B1835,Setup_MPP!$A:$G,2,FALSE)</f>
        <v>Léa WALOCQ</v>
      </c>
      <c r="F1835" s="21" t="str">
        <f>VLOOKUP($B1835,Setup_MPP!$A:$E,4,FALSE)</f>
        <v>#D1B9EB</v>
      </c>
      <c r="G1835" s="21" t="str">
        <f>VLOOKUP($B1835,Setup_MPP!$A:$E,5,FALSE)</f>
        <v>#B58BC7</v>
      </c>
      <c r="H1835" s="21" t="str">
        <f>IFERROR(IF(AND(A1835&gt;=1,A1835&lt;=104),VLOOKUP($A1835,Location!$A:$J,6,FALSE),IF(A1835=0,"Avant l'ouverture",IF(OR(A1835=105,A1835=106),"Bonus"))),"")</f>
        <v>Tour 3</v>
      </c>
      <c r="I1835" s="21" t="str">
        <f>IF(LEFT(H1835,4)="Tour",VLOOKUP(A1835,Database!$A:$C,3,FALSE),"")</f>
        <v>L</v>
      </c>
      <c r="J1835" s="21" t="str">
        <f>VLOOKUP($A1835,Location!$A:$J,7,FALSE)</f>
        <v>Panama</v>
      </c>
      <c r="K1835" s="21" t="str">
        <f>IFERROR(VLOOKUP(J1835,Setup_Team!$B:$C,2,FALSE), "TDB")</f>
        <v>PAN</v>
      </c>
      <c r="L1835" s="21" t="str">
        <f>VLOOKUP($A1835,Location!$A:$J,8,FALSE)</f>
        <v>Angleterre</v>
      </c>
      <c r="M1835" s="21" t="str">
        <f>IFERROR(VLOOKUP(L1835,Setup_Team!$B:$C,2,FALSE), "TDB")</f>
        <v>ENG</v>
      </c>
      <c r="N1835" s="21" t="str">
        <f>VLOOKUP($A1835,Location!$A:$J,9,FALSE)</f>
        <v>Philadelphia, Pennsylvania</v>
      </c>
      <c r="O1835" s="21" t="str">
        <f>VLOOKUP($A1835,Location!$A:$J,10,FALSE)</f>
        <v>Lincoln Financial Field</v>
      </c>
      <c r="P1835" s="27">
        <v>1</v>
      </c>
      <c r="Q1835" s="27">
        <v>2</v>
      </c>
      <c r="R1835" s="27" t="str">
        <f t="shared" si="169"/>
        <v>1-2</v>
      </c>
      <c r="S1835" s="21">
        <v>0</v>
      </c>
      <c r="T1835" s="20">
        <f>VLOOKUP($A1835,Database!$A:$Y,10,FALSE)</f>
        <v>168</v>
      </c>
      <c r="U1835" s="20">
        <f>VLOOKUP($A1835,Database!$A:$Y,11,FALSE)</f>
        <v>137</v>
      </c>
      <c r="V1835" s="20">
        <f>VLOOKUP($A1835,Database!$A:$Y,12,FALSE)</f>
        <v>32</v>
      </c>
      <c r="W1835" s="20" t="str">
        <f>VLOOKUP(A1835,Database!A:M,13,FALSE)</f>
        <v>Terminé</v>
      </c>
      <c r="X1835" s="20">
        <f>VLOOKUP($A1835,Database!$A:$Y,20,FALSE)</f>
        <v>0</v>
      </c>
      <c r="Y1835" s="20">
        <f>VLOOKUP($A1835,Database!$A:$Y,21,FALSE)</f>
        <v>2</v>
      </c>
      <c r="Z1835" s="20">
        <f t="shared" si="168"/>
        <v>0</v>
      </c>
      <c r="AA1835" s="20">
        <f t="shared" si="170"/>
        <v>1</v>
      </c>
      <c r="AB1835" s="20">
        <f t="shared" ca="1" si="171"/>
        <v>32</v>
      </c>
      <c r="AC1835" s="20">
        <f t="shared" ca="1" si="172"/>
        <v>0</v>
      </c>
      <c r="AD1835" s="20" t="str">
        <f ca="1">IF(AC1835=0,"",IF(OR(ISBLANK(P1835),ISBLANK(Q1835)),"",IF(ISBLANK(VLOOKUP(A1835,Database!A:AA,22,FALSE)),"",VLOOKUP(A1835,Database!A:AA,22,FALSE))))</f>
        <v/>
      </c>
      <c r="AE1835" s="20">
        <f ca="1">IFERROR(
   IF(
     OR(ISBLANK(P1835),ISBLANK(Q1835)),
     "",
     IF(
       AND(AB1835&lt;&gt;"",OR(W1835="Terminé",W1835="En cours")),
       VLOOKUP(AD1835,Setup_ScoreExactBonus!A:D,4,FALSE),
       0
     )),
  0)</f>
        <v>0</v>
      </c>
      <c r="AF1835" s="21">
        <f t="shared" ca="1" si="173"/>
        <v>32</v>
      </c>
      <c r="AG1835" s="21">
        <f ca="1">SUMIFS(AF$2:AF1835,D$2:D1835,D1835)</f>
        <v>2534</v>
      </c>
    </row>
    <row r="1836" spans="1:33" hidden="1" x14ac:dyDescent="0.35">
      <c r="A1836" s="21">
        <f>IF(ISBLANK(B1836),"",COUNTIF(B$2:B1836,B1836))-1</f>
        <v>67</v>
      </c>
      <c r="B1836" s="27">
        <v>26</v>
      </c>
      <c r="C1836" s="10">
        <v>46184.875</v>
      </c>
      <c r="D1836" s="21" t="str">
        <f>VLOOKUP(Pronostics!$B1836,Setup_MPP!$A:$G,3,FALSE)</f>
        <v>Mohamad#5GGG1</v>
      </c>
      <c r="E1836" s="21" t="str">
        <f>VLOOKUP(Pronostics!$B1836,Setup_MPP!$A:$G,2,FALSE)</f>
        <v>Mohamad EL KAWAS</v>
      </c>
      <c r="F1836" s="21" t="str">
        <f>VLOOKUP($B1836,Setup_MPP!$A:$E,4,FALSE)</f>
        <v>#EB8787</v>
      </c>
      <c r="G1836" s="21" t="str">
        <f>VLOOKUP($B1836,Setup_MPP!$A:$E,5,FALSE)</f>
        <v>#368E2C</v>
      </c>
      <c r="H1836" s="21" t="str">
        <f>IFERROR(IF(AND(A1836&gt;=1,A1836&lt;=104),VLOOKUP($A1836,Location!$A:$J,6,FALSE),IF(A1836=0,"Avant l'ouverture",IF(OR(A1836=105,A1836=106),"Bonus"))),"")</f>
        <v>Tour 3</v>
      </c>
      <c r="I1836" s="21" t="str">
        <f>IF(LEFT(H1836,4)="Tour",VLOOKUP(A1836,Database!$A:$C,3,FALSE),"")</f>
        <v>L</v>
      </c>
      <c r="J1836" s="21" t="str">
        <f>VLOOKUP($A1836,Location!$A:$J,7,FALSE)</f>
        <v>Panama</v>
      </c>
      <c r="K1836" s="21" t="str">
        <f>IFERROR(VLOOKUP(J1836,Setup_Team!$B:$C,2,FALSE), "TDB")</f>
        <v>PAN</v>
      </c>
      <c r="L1836" s="21" t="str">
        <f>VLOOKUP($A1836,Location!$A:$J,8,FALSE)</f>
        <v>Angleterre</v>
      </c>
      <c r="M1836" s="21" t="str">
        <f>IFERROR(VLOOKUP(L1836,Setup_Team!$B:$C,2,FALSE), "TDB")</f>
        <v>ENG</v>
      </c>
      <c r="P1836" s="27">
        <v>0</v>
      </c>
      <c r="Q1836" s="27">
        <v>4</v>
      </c>
      <c r="R1836" s="27" t="str">
        <f t="shared" si="169"/>
        <v>0-4</v>
      </c>
      <c r="S1836" s="21">
        <v>0</v>
      </c>
      <c r="T1836" s="20">
        <f>VLOOKUP($A1836,Database!$A:$Y,10,FALSE)</f>
        <v>168</v>
      </c>
      <c r="U1836" s="20">
        <f>VLOOKUP($A1836,Database!$A:$Y,11,FALSE)</f>
        <v>137</v>
      </c>
      <c r="V1836" s="20">
        <f>VLOOKUP($A1836,Database!$A:$Y,12,FALSE)</f>
        <v>32</v>
      </c>
      <c r="W1836" s="20" t="str">
        <f>VLOOKUP(A1836,Database!A:M,13,FALSE)</f>
        <v>Terminé</v>
      </c>
      <c r="X1836" s="20">
        <f>VLOOKUP($A1836,Database!$A:$Y,20,FALSE)</f>
        <v>0</v>
      </c>
      <c r="Y1836" s="20">
        <f>VLOOKUP($A1836,Database!$A:$Y,21,FALSE)</f>
        <v>2</v>
      </c>
      <c r="Z1836" s="20">
        <f t="shared" si="168"/>
        <v>0</v>
      </c>
      <c r="AA1836" s="20">
        <f t="shared" si="170"/>
        <v>1</v>
      </c>
      <c r="AB1836" s="20">
        <f t="shared" ca="1" si="171"/>
        <v>32</v>
      </c>
      <c r="AC1836" s="20">
        <f t="shared" ca="1" si="172"/>
        <v>0</v>
      </c>
      <c r="AD1836" s="20" t="str">
        <f ca="1">IF(AC1836=0,"",IF(OR(ISBLANK(P1836),ISBLANK(Q1836)),"",IF(ISBLANK(VLOOKUP(A1836,Database!A:AA,22,FALSE)),"",VLOOKUP(A1836,Database!A:AA,22,FALSE))))</f>
        <v/>
      </c>
      <c r="AE1836" s="20">
        <f ca="1">IFERROR(
   IF(
     OR(ISBLANK(P1836),ISBLANK(Q1836)),
     "",
     IF(
       AND(AB1836&lt;&gt;"",OR(W1836="Terminé",W1836="En cours")),
       VLOOKUP(AD1836,Setup_ScoreExactBonus!A:D,4,FALSE),
       0
     )),
  0)</f>
        <v>0</v>
      </c>
      <c r="AF1836" s="21">
        <f t="shared" ca="1" si="173"/>
        <v>32</v>
      </c>
      <c r="AG1836" s="21">
        <f ca="1">SUMIFS(AF$2:AF1836,D$2:D1836,D1836)</f>
        <v>2138</v>
      </c>
    </row>
    <row r="1837" spans="1:33" hidden="1" x14ac:dyDescent="0.35">
      <c r="A1837" s="21">
        <f>IF(ISBLANK(B1837),"",COUNTIF(B$2:B1837,B1837))-1</f>
        <v>67</v>
      </c>
      <c r="B1837" s="27">
        <v>27</v>
      </c>
      <c r="C1837" s="10">
        <f>VLOOKUP($A1837+IF($A1837=0,1,0),Database!$A:$Y,7,FALSE)</f>
        <v>46200.958333333336</v>
      </c>
      <c r="D1837" s="21" t="str">
        <f>VLOOKUP(Pronostics!$B1837,Setup_MPP!$A:$G,3,FALSE)</f>
        <v>maryemkappa</v>
      </c>
      <c r="E1837" s="21" t="str">
        <f>VLOOKUP(Pronostics!$B1837,Setup_MPP!$A:$G,2,FALSE)</f>
        <v>Maryem GUIZANI</v>
      </c>
      <c r="F1837" s="21" t="str">
        <f>VLOOKUP($B1837,Setup_MPP!$A:$E,4,FALSE)</f>
        <v>#BCA2F4</v>
      </c>
      <c r="G1837" s="21" t="str">
        <f>VLOOKUP($B1837,Setup_MPP!$A:$E,5,FALSE)</f>
        <v>#6D3DD5</v>
      </c>
      <c r="H1837" s="21" t="str">
        <f>IFERROR(IF(AND(A1837&gt;=1,A1837&lt;=104),VLOOKUP($A1837,Location!$A:$J,6,FALSE),IF(A1837=0,"Avant l'ouverture",IF(OR(A1837=105,A1837=106),"Bonus"))),"")</f>
        <v>Tour 3</v>
      </c>
      <c r="I1837" s="21" t="str">
        <f>IF(LEFT(H1837,4)="Tour",VLOOKUP(A1837,Database!$A:$C,3,FALSE),"")</f>
        <v>L</v>
      </c>
      <c r="J1837" s="21" t="str">
        <f>VLOOKUP($A1837,Location!$A:$J,7,FALSE)</f>
        <v>Panama</v>
      </c>
      <c r="K1837" s="21" t="str">
        <f>IFERROR(VLOOKUP(J1837,Setup_Team!$B:$C,2,FALSE), "TDB")</f>
        <v>PAN</v>
      </c>
      <c r="L1837" s="21" t="str">
        <f>VLOOKUP($A1837,Location!$A:$J,8,FALSE)</f>
        <v>Angleterre</v>
      </c>
      <c r="M1837" s="21" t="str">
        <f>IFERROR(VLOOKUP(L1837,Setup_Team!$B:$C,2,FALSE), "TDB")</f>
        <v>ENG</v>
      </c>
      <c r="P1837" s="21">
        <v>0</v>
      </c>
      <c r="Q1837" s="21">
        <v>1</v>
      </c>
      <c r="R1837" s="27" t="str">
        <f t="shared" si="169"/>
        <v>0-1</v>
      </c>
      <c r="S1837" s="21">
        <v>0</v>
      </c>
      <c r="T1837" s="20">
        <f>VLOOKUP($A1837,Database!$A:$Y,10,FALSE)</f>
        <v>168</v>
      </c>
      <c r="U1837" s="20">
        <f>VLOOKUP($A1837,Database!$A:$Y,11,FALSE)</f>
        <v>137</v>
      </c>
      <c r="V1837" s="20">
        <f>VLOOKUP($A1837,Database!$A:$Y,12,FALSE)</f>
        <v>32</v>
      </c>
      <c r="W1837" s="20" t="str">
        <f>VLOOKUP(A1837,Database!A:M,13,FALSE)</f>
        <v>Terminé</v>
      </c>
      <c r="X1837" s="20">
        <f>VLOOKUP($A1837,Database!$A:$Y,20,FALSE)</f>
        <v>0</v>
      </c>
      <c r="Y1837" s="20">
        <f>VLOOKUP($A1837,Database!$A:$Y,21,FALSE)</f>
        <v>2</v>
      </c>
      <c r="Z1837" s="20">
        <f t="shared" si="168"/>
        <v>0</v>
      </c>
      <c r="AA1837" s="20">
        <f t="shared" si="170"/>
        <v>1</v>
      </c>
      <c r="AB1837" s="20">
        <f t="shared" ca="1" si="171"/>
        <v>32</v>
      </c>
      <c r="AC1837" s="20">
        <f t="shared" ca="1" si="172"/>
        <v>0</v>
      </c>
      <c r="AD1837" s="20" t="str">
        <f ca="1">IF(AC1837=0,"",IF(OR(ISBLANK(P1837),ISBLANK(Q1837)),"",IF(ISBLANK(VLOOKUP(A1837,Database!A:AA,22,FALSE)),"",VLOOKUP(A1837,Database!A:AA,22,FALSE))))</f>
        <v/>
      </c>
      <c r="AE1837" s="20">
        <f ca="1">IFERROR(
   IF(
     OR(ISBLANK(P1837),ISBLANK(Q1837)),
     "",
     IF(
       AND(AB1837&lt;&gt;"",OR(W1837="Terminé",W1837="En cours")),
       VLOOKUP(AD1837,Setup_ScoreExactBonus!A:D,4,FALSE),
       0
     )),
  0)</f>
        <v>0</v>
      </c>
      <c r="AF1837" s="21">
        <f t="shared" ca="1" si="173"/>
        <v>32</v>
      </c>
      <c r="AG1837" s="21">
        <f ca="1">SUMIFS(AF$2:AF1837,D$2:D1837,D1837)</f>
        <v>1933</v>
      </c>
    </row>
    <row r="1838" spans="1:33" hidden="1" x14ac:dyDescent="0.35">
      <c r="A1838" s="21">
        <f>IF(ISBLANK(B1838),"",COUNTIF(B$2:B1838,B1838))-1</f>
        <v>68</v>
      </c>
      <c r="B1838" s="27">
        <v>1</v>
      </c>
      <c r="C1838" s="10">
        <f>VLOOKUP($A1838+IF($A1838=0,1,0),Database!$A:$Y,7,FALSE)</f>
        <v>46200.958333333336</v>
      </c>
      <c r="D1838" s="21" t="str">
        <f>VLOOKUP(Pronostics!$B1838,Setup_MPP!$A:$G,3,FALSE)</f>
        <v>_Nicolas_LM_</v>
      </c>
      <c r="E1838" s="21" t="str">
        <f>VLOOKUP(Pronostics!$B1838,Setup_MPP!$A:$G,2,FALSE)</f>
        <v>Nicolas LE MOUEL</v>
      </c>
      <c r="F1838" s="21" t="str">
        <f>VLOOKUP($B1838,Setup_MPP!$A:$E,4,FALSE)</f>
        <v>#F7C79D</v>
      </c>
      <c r="G1838" s="21" t="str">
        <f>VLOOKUP($B1838,Setup_MPP!$A:$E,5,FALSE)</f>
        <v>#FFBE85</v>
      </c>
      <c r="H1838" s="21" t="str">
        <f>IFERROR(IF(AND(A1838&gt;=1,A1838&lt;=104),VLOOKUP($A1838,Location!$A:$J,6,FALSE),IF(A1838=0,"Avant l'ouverture",IF(OR(A1838=105,A1838=106),"Bonus"))),"")</f>
        <v>Tour 3</v>
      </c>
      <c r="I1838" s="21" t="str">
        <f>IF(LEFT(H1838,4)="Tour",VLOOKUP(A1838,Database!$A:$C,3,FALSE),"")</f>
        <v>L</v>
      </c>
      <c r="J1838" s="21" t="str">
        <f>VLOOKUP($A1838,Location!$A:$J,7,FALSE)</f>
        <v>Croatie</v>
      </c>
      <c r="K1838" s="21" t="str">
        <f>IFERROR(VLOOKUP(J1838,Setup_Team!$B:$C,2,FALSE), "TDB")</f>
        <v>HRV</v>
      </c>
      <c r="L1838" s="21" t="str">
        <f>VLOOKUP($A1838,Location!$A:$J,8,FALSE)</f>
        <v>Ghana</v>
      </c>
      <c r="M1838" s="21" t="str">
        <f>IFERROR(VLOOKUP(L1838,Setup_Team!$B:$C,2,FALSE), "TDB")</f>
        <v>GHA</v>
      </c>
      <c r="N1838" s="21" t="str">
        <f>VLOOKUP($A1838,Location!$A:$J,9,FALSE)</f>
        <v>East Rutherford, New Jersey/New York</v>
      </c>
      <c r="O1838" s="21" t="str">
        <f>VLOOKUP($A1838,Location!$A:$J,10,FALSE)</f>
        <v>MetLife Stadium</v>
      </c>
      <c r="P1838" s="27">
        <v>2</v>
      </c>
      <c r="Q1838" s="27">
        <v>1</v>
      </c>
      <c r="R1838" s="27" t="str">
        <f t="shared" si="169"/>
        <v>2-1</v>
      </c>
      <c r="S1838" s="21">
        <v>0</v>
      </c>
      <c r="T1838" s="20">
        <f>VLOOKUP($A1838,Database!$A:$Y,10,FALSE)</f>
        <v>57</v>
      </c>
      <c r="U1838" s="20">
        <f>VLOOKUP($A1838,Database!$A:$Y,11,FALSE)</f>
        <v>120</v>
      </c>
      <c r="V1838" s="20">
        <f>VLOOKUP($A1838,Database!$A:$Y,12,FALSE)</f>
        <v>138</v>
      </c>
      <c r="W1838" s="20" t="str">
        <f>VLOOKUP(A1838,Database!A:M,13,FALSE)</f>
        <v>Terminé</v>
      </c>
      <c r="X1838" s="20">
        <f>VLOOKUP($A1838,Database!$A:$Y,20,FALSE)</f>
        <v>2</v>
      </c>
      <c r="Y1838" s="20">
        <f>VLOOKUP($A1838,Database!$A:$Y,21,FALSE)</f>
        <v>1</v>
      </c>
      <c r="Z1838" s="20">
        <f t="shared" si="168"/>
        <v>0</v>
      </c>
      <c r="AA1838" s="20">
        <f t="shared" si="170"/>
        <v>1</v>
      </c>
      <c r="AB1838" s="20">
        <f t="shared" ca="1" si="171"/>
        <v>57</v>
      </c>
      <c r="AC1838" s="20">
        <f t="shared" ca="1" si="172"/>
        <v>1</v>
      </c>
      <c r="AD1838" s="20" t="str">
        <f ca="1">IF(AC1838=0,"",IF(OR(ISBLANK(P1838),ISBLANK(Q1838)),"",IF(ISBLANK(VLOOKUP(A1838,Database!A:AA,22,FALSE)),"",VLOOKUP(A1838,Database!A:AA,22,FALSE))))</f>
        <v>Exact</v>
      </c>
      <c r="AE1838" s="20">
        <f ca="1">IFERROR(
   IF(
     OR(ISBLANK(P1838),ISBLANK(Q1838)),
     "",
     IF(
       AND(AB1838&lt;&gt;"",OR(W1838="Terminé",W1838="En cours")),
       VLOOKUP(AD1838,Setup_ScoreExactBonus!A:D,4,FALSE),
       0
     )),
  0)</f>
        <v>20</v>
      </c>
      <c r="AF1838" s="21">
        <f t="shared" ca="1" si="173"/>
        <v>77</v>
      </c>
      <c r="AG1838" s="21">
        <f ca="1">SUMIFS(AF$2:AF1838,D$2:D1838,D1838)</f>
        <v>2655</v>
      </c>
    </row>
    <row r="1839" spans="1:33" hidden="1" x14ac:dyDescent="0.35">
      <c r="A1839" s="21">
        <f>IF(ISBLANK(B1839),"",COUNTIF(B$2:B1839,B1839))-1</f>
        <v>68</v>
      </c>
      <c r="B1839" s="27">
        <v>2</v>
      </c>
      <c r="C1839" s="10">
        <f>VLOOKUP($A1839+IF($A1839=0,1,0),Database!$A:$Y,7,FALSE)</f>
        <v>46200.958333333336</v>
      </c>
      <c r="D1839" s="21" t="str">
        <f>VLOOKUP(Pronostics!$B1839,Setup_MPP!$A:$G,3,FALSE)</f>
        <v>leaelaz</v>
      </c>
      <c r="E1839" s="21" t="str">
        <f>VLOOKUP(Pronostics!$B1839,Setup_MPP!$A:$G,2,FALSE)</f>
        <v>Léa EL ASERY</v>
      </c>
      <c r="F1839" s="21" t="str">
        <f>VLOOKUP($B1839,Setup_MPP!$A:$E,4,FALSE)</f>
        <v>#FFBEBE</v>
      </c>
      <c r="G1839" s="21" t="str">
        <f>VLOOKUP($B1839,Setup_MPP!$A:$E,5,FALSE)</f>
        <v>#DF6868</v>
      </c>
      <c r="H1839" s="21" t="str">
        <f>IFERROR(IF(AND(A1839&gt;=1,A1839&lt;=104),VLOOKUP($A1839,Location!$A:$J,6,FALSE),IF(A1839=0,"Avant l'ouverture",IF(OR(A1839=105,A1839=106),"Bonus"))),"")</f>
        <v>Tour 3</v>
      </c>
      <c r="I1839" s="21" t="str">
        <f>IF(LEFT(H1839,4)="Tour",VLOOKUP(A1839,Database!$A:$C,3,FALSE),"")</f>
        <v>L</v>
      </c>
      <c r="J1839" s="21" t="str">
        <f>VLOOKUP($A1839,Location!$A:$J,7,FALSE)</f>
        <v>Croatie</v>
      </c>
      <c r="K1839" s="21" t="str">
        <f>IFERROR(VLOOKUP(J1839,Setup_Team!$B:$C,2,FALSE), "TDB")</f>
        <v>HRV</v>
      </c>
      <c r="L1839" s="21" t="str">
        <f>VLOOKUP($A1839,Location!$A:$J,8,FALSE)</f>
        <v>Ghana</v>
      </c>
      <c r="M1839" s="21" t="str">
        <f>IFERROR(VLOOKUP(L1839,Setup_Team!$B:$C,2,FALSE), "TDB")</f>
        <v>GHA</v>
      </c>
      <c r="N1839" s="21" t="str">
        <f>VLOOKUP($A1839,Location!$A:$J,9,FALSE)</f>
        <v>East Rutherford, New Jersey/New York</v>
      </c>
      <c r="O1839" s="21" t="str">
        <f>VLOOKUP($A1839,Location!$A:$J,10,FALSE)</f>
        <v>MetLife Stadium</v>
      </c>
      <c r="P1839" s="27">
        <v>1</v>
      </c>
      <c r="Q1839" s="27">
        <v>1</v>
      </c>
      <c r="R1839" s="27" t="str">
        <f t="shared" si="169"/>
        <v>1-1</v>
      </c>
      <c r="S1839" s="21">
        <v>0</v>
      </c>
      <c r="T1839" s="20">
        <f>VLOOKUP($A1839,Database!$A:$Y,10,FALSE)</f>
        <v>57</v>
      </c>
      <c r="U1839" s="20">
        <f>VLOOKUP($A1839,Database!$A:$Y,11,FALSE)</f>
        <v>120</v>
      </c>
      <c r="V1839" s="20">
        <f>VLOOKUP($A1839,Database!$A:$Y,12,FALSE)</f>
        <v>138</v>
      </c>
      <c r="W1839" s="20" t="str">
        <f>VLOOKUP(A1839,Database!A:M,13,FALSE)</f>
        <v>Terminé</v>
      </c>
      <c r="X1839" s="20">
        <f>VLOOKUP($A1839,Database!$A:$Y,20,FALSE)</f>
        <v>2</v>
      </c>
      <c r="Y1839" s="20">
        <f>VLOOKUP($A1839,Database!$A:$Y,21,FALSE)</f>
        <v>1</v>
      </c>
      <c r="Z1839" s="20">
        <f t="shared" si="168"/>
        <v>0</v>
      </c>
      <c r="AA1839" s="20">
        <f t="shared" si="170"/>
        <v>0</v>
      </c>
      <c r="AB1839" s="20">
        <f t="shared" ca="1" si="171"/>
        <v>0</v>
      </c>
      <c r="AC1839" s="20">
        <f t="shared" ca="1" si="172"/>
        <v>0</v>
      </c>
      <c r="AD1839" s="20" t="str">
        <f ca="1">IF(AC1839=0,"",IF(OR(ISBLANK(P1839),ISBLANK(Q1839)),"",IF(ISBLANK(VLOOKUP(A1839,Database!A:AA,22,FALSE)),"",VLOOKUP(A1839,Database!A:AA,22,FALSE))))</f>
        <v/>
      </c>
      <c r="AE1839" s="20">
        <f ca="1">IFERROR(
   IF(
     OR(ISBLANK(P1839),ISBLANK(Q1839)),
     "",
     IF(
       AND(AB1839&lt;&gt;"",OR(W1839="Terminé",W1839="En cours")),
       VLOOKUP(AD1839,Setup_ScoreExactBonus!A:D,4,FALSE),
       0
     )),
  0)</f>
        <v>0</v>
      </c>
      <c r="AF1839" s="21">
        <f t="shared" ca="1" si="173"/>
        <v>0</v>
      </c>
      <c r="AG1839" s="21">
        <f ca="1">SUMIFS(AF$2:AF1839,D$2:D1839,D1839)</f>
        <v>2759</v>
      </c>
    </row>
    <row r="1840" spans="1:33" hidden="1" x14ac:dyDescent="0.35">
      <c r="A1840" s="21">
        <f>IF(ISBLANK(B1840),"",COUNTIF(B$2:B1840,B1840))-1</f>
        <v>68</v>
      </c>
      <c r="B1840" s="27">
        <v>3</v>
      </c>
      <c r="C1840" s="10">
        <f>VLOOKUP($A1840+IF($A1840=0,1,0),Database!$A:$Y,7,FALSE)</f>
        <v>46200.958333333336</v>
      </c>
      <c r="D1840" s="21" t="str">
        <f>VLOOKUP(Pronostics!$B1840,Setup_MPP!$A:$G,3,FALSE)</f>
        <v>PasMetalleux</v>
      </c>
      <c r="E1840" s="21" t="str">
        <f>VLOOKUP(Pronostics!$B1840,Setup_MPP!$A:$G,2,FALSE)</f>
        <v>Elwenn JOUBREL</v>
      </c>
      <c r="F1840" s="21" t="str">
        <f>VLOOKUP($B1840,Setup_MPP!$A:$E,4,FALSE)</f>
        <v>#F5C7FC</v>
      </c>
      <c r="G1840" s="21" t="str">
        <f>VLOOKUP($B1840,Setup_MPP!$A:$E,5,FALSE)</f>
        <v>#C489CF</v>
      </c>
      <c r="H1840" s="21" t="str">
        <f>IFERROR(IF(AND(A1840&gt;=1,A1840&lt;=104),VLOOKUP($A1840,Location!$A:$J,6,FALSE),IF(A1840=0,"Avant l'ouverture",IF(OR(A1840=105,A1840=106),"Bonus"))),"")</f>
        <v>Tour 3</v>
      </c>
      <c r="I1840" s="21" t="str">
        <f>IF(LEFT(H1840,4)="Tour",VLOOKUP(A1840,Database!$A:$C,3,FALSE),"")</f>
        <v>L</v>
      </c>
      <c r="J1840" s="21" t="str">
        <f>VLOOKUP($A1840,Location!$A:$J,7,FALSE)</f>
        <v>Croatie</v>
      </c>
      <c r="K1840" s="21" t="str">
        <f>IFERROR(VLOOKUP(J1840,Setup_Team!$B:$C,2,FALSE), "TDB")</f>
        <v>HRV</v>
      </c>
      <c r="L1840" s="21" t="str">
        <f>VLOOKUP($A1840,Location!$A:$J,8,FALSE)</f>
        <v>Ghana</v>
      </c>
      <c r="M1840" s="21" t="str">
        <f>IFERROR(VLOOKUP(L1840,Setup_Team!$B:$C,2,FALSE), "TDB")</f>
        <v>GHA</v>
      </c>
      <c r="N1840" s="21" t="str">
        <f>VLOOKUP($A1840,Location!$A:$J,9,FALSE)</f>
        <v>East Rutherford, New Jersey/New York</v>
      </c>
      <c r="O1840" s="21" t="str">
        <f>VLOOKUP($A1840,Location!$A:$J,10,FALSE)</f>
        <v>MetLife Stadium</v>
      </c>
      <c r="P1840" s="27">
        <v>2</v>
      </c>
      <c r="Q1840" s="27">
        <v>2</v>
      </c>
      <c r="R1840" s="27" t="str">
        <f t="shared" si="169"/>
        <v>2-2</v>
      </c>
      <c r="S1840" s="21">
        <v>0</v>
      </c>
      <c r="T1840" s="20">
        <f>VLOOKUP($A1840,Database!$A:$Y,10,FALSE)</f>
        <v>57</v>
      </c>
      <c r="U1840" s="20">
        <f>VLOOKUP($A1840,Database!$A:$Y,11,FALSE)</f>
        <v>120</v>
      </c>
      <c r="V1840" s="20">
        <f>VLOOKUP($A1840,Database!$A:$Y,12,FALSE)</f>
        <v>138</v>
      </c>
      <c r="W1840" s="20" t="str">
        <f>VLOOKUP(A1840,Database!A:M,13,FALSE)</f>
        <v>Terminé</v>
      </c>
      <c r="X1840" s="20">
        <f>VLOOKUP($A1840,Database!$A:$Y,20,FALSE)</f>
        <v>2</v>
      </c>
      <c r="Y1840" s="20">
        <f>VLOOKUP($A1840,Database!$A:$Y,21,FALSE)</f>
        <v>1</v>
      </c>
      <c r="Z1840" s="20">
        <f t="shared" si="168"/>
        <v>0</v>
      </c>
      <c r="AA1840" s="20">
        <f t="shared" si="170"/>
        <v>0</v>
      </c>
      <c r="AB1840" s="20">
        <f t="shared" ca="1" si="171"/>
        <v>0</v>
      </c>
      <c r="AC1840" s="20">
        <f t="shared" ca="1" si="172"/>
        <v>0</v>
      </c>
      <c r="AD1840" s="20" t="str">
        <f ca="1">IF(AC1840=0,"",IF(OR(ISBLANK(P1840),ISBLANK(Q1840)),"",IF(ISBLANK(VLOOKUP(A1840,Database!A:AA,22,FALSE)),"",VLOOKUP(A1840,Database!A:AA,22,FALSE))))</f>
        <v/>
      </c>
      <c r="AE1840" s="20">
        <f ca="1">IFERROR(
   IF(
     OR(ISBLANK(P1840),ISBLANK(Q1840)),
     "",
     IF(
       AND(AB1840&lt;&gt;"",OR(W1840="Terminé",W1840="En cours")),
       VLOOKUP(AD1840,Setup_ScoreExactBonus!A:D,4,FALSE),
       0
     )),
  0)</f>
        <v>0</v>
      </c>
      <c r="AF1840" s="21">
        <f t="shared" ca="1" si="173"/>
        <v>0</v>
      </c>
      <c r="AG1840" s="21">
        <f ca="1">SUMIFS(AF$2:AF1840,D$2:D1840,D1840)</f>
        <v>2657</v>
      </c>
    </row>
    <row r="1841" spans="1:33" hidden="1" x14ac:dyDescent="0.35">
      <c r="A1841" s="21">
        <f>IF(ISBLANK(B1841),"",COUNTIF(B$2:B1841,B1841))-1</f>
        <v>68</v>
      </c>
      <c r="B1841" s="27">
        <v>4</v>
      </c>
      <c r="C1841" s="10">
        <f>VLOOKUP($A1841+IF($A1841=0,1,0),Database!$A:$Y,7,FALSE)</f>
        <v>46200.958333333336</v>
      </c>
      <c r="D1841" s="21" t="str">
        <f>VLOOKUP(Pronostics!$B1841,Setup_MPP!$A:$G,3,FALSE)</f>
        <v>Popo444</v>
      </c>
      <c r="E1841" s="21" t="str">
        <f>VLOOKUP(Pronostics!$B1841,Setup_MPP!$A:$G,2,FALSE)</f>
        <v>Pauline OLIVIER</v>
      </c>
      <c r="F1841" s="21" t="str">
        <f>VLOOKUP($B1841,Setup_MPP!$A:$E,4,FALSE)</f>
        <v>#A5EA7F</v>
      </c>
      <c r="G1841" s="21" t="str">
        <f>VLOOKUP($B1841,Setup_MPP!$A:$E,5,FALSE)</f>
        <v>#80C65A</v>
      </c>
      <c r="H1841" s="21" t="str">
        <f>IFERROR(IF(AND(A1841&gt;=1,A1841&lt;=104),VLOOKUP($A1841,Location!$A:$J,6,FALSE),IF(A1841=0,"Avant l'ouverture",IF(OR(A1841=105,A1841=106),"Bonus"))),"")</f>
        <v>Tour 3</v>
      </c>
      <c r="I1841" s="21" t="str">
        <f>IF(LEFT(H1841,4)="Tour",VLOOKUP(A1841,Database!$A:$C,3,FALSE),"")</f>
        <v>L</v>
      </c>
      <c r="J1841" s="21" t="str">
        <f>VLOOKUP($A1841,Location!$A:$J,7,FALSE)</f>
        <v>Croatie</v>
      </c>
      <c r="K1841" s="21" t="str">
        <f>IFERROR(VLOOKUP(J1841,Setup_Team!$B:$C,2,FALSE), "TDB")</f>
        <v>HRV</v>
      </c>
      <c r="L1841" s="21" t="str">
        <f>VLOOKUP($A1841,Location!$A:$J,8,FALSE)</f>
        <v>Ghana</v>
      </c>
      <c r="M1841" s="21" t="str">
        <f>IFERROR(VLOOKUP(L1841,Setup_Team!$B:$C,2,FALSE), "TDB")</f>
        <v>GHA</v>
      </c>
      <c r="N1841" s="21" t="str">
        <f>VLOOKUP($A1841,Location!$A:$J,9,FALSE)</f>
        <v>East Rutherford, New Jersey/New York</v>
      </c>
      <c r="O1841" s="21" t="str">
        <f>VLOOKUP($A1841,Location!$A:$J,10,FALSE)</f>
        <v>MetLife Stadium</v>
      </c>
      <c r="P1841" s="27">
        <v>2</v>
      </c>
      <c r="Q1841" s="27">
        <v>1</v>
      </c>
      <c r="R1841" s="27" t="str">
        <f t="shared" si="169"/>
        <v>2-1</v>
      </c>
      <c r="S1841" s="21">
        <v>0</v>
      </c>
      <c r="T1841" s="20">
        <f>VLOOKUP($A1841,Database!$A:$Y,10,FALSE)</f>
        <v>57</v>
      </c>
      <c r="U1841" s="20">
        <f>VLOOKUP($A1841,Database!$A:$Y,11,FALSE)</f>
        <v>120</v>
      </c>
      <c r="V1841" s="20">
        <f>VLOOKUP($A1841,Database!$A:$Y,12,FALSE)</f>
        <v>138</v>
      </c>
      <c r="W1841" s="20" t="str">
        <f>VLOOKUP(A1841,Database!A:M,13,FALSE)</f>
        <v>Terminé</v>
      </c>
      <c r="X1841" s="20">
        <f>VLOOKUP($A1841,Database!$A:$Y,20,FALSE)</f>
        <v>2</v>
      </c>
      <c r="Y1841" s="20">
        <f>VLOOKUP($A1841,Database!$A:$Y,21,FALSE)</f>
        <v>1</v>
      </c>
      <c r="Z1841" s="20">
        <f t="shared" si="168"/>
        <v>0</v>
      </c>
      <c r="AA1841" s="20">
        <f t="shared" si="170"/>
        <v>1</v>
      </c>
      <c r="AB1841" s="20">
        <f t="shared" ca="1" si="171"/>
        <v>57</v>
      </c>
      <c r="AC1841" s="20">
        <f t="shared" ca="1" si="172"/>
        <v>1</v>
      </c>
      <c r="AD1841" s="20" t="str">
        <f ca="1">IF(AC1841=0,"",IF(OR(ISBLANK(P1841),ISBLANK(Q1841)),"",IF(ISBLANK(VLOOKUP(A1841,Database!A:AA,22,FALSE)),"",VLOOKUP(A1841,Database!A:AA,22,FALSE))))</f>
        <v>Exact</v>
      </c>
      <c r="AE1841" s="20">
        <f ca="1">IFERROR(
   IF(
     OR(ISBLANK(P1841),ISBLANK(Q1841)),
     "",
     IF(
       AND(AB1841&lt;&gt;"",OR(W1841="Terminé",W1841="En cours")),
       VLOOKUP(AD1841,Setup_ScoreExactBonus!A:D,4,FALSE),
       0
     )),
  0)</f>
        <v>20</v>
      </c>
      <c r="AF1841" s="21">
        <f t="shared" ca="1" si="173"/>
        <v>77</v>
      </c>
      <c r="AG1841" s="21">
        <f ca="1">SUMIFS(AF$2:AF1841,D$2:D1841,D1841)</f>
        <v>2603</v>
      </c>
    </row>
    <row r="1842" spans="1:33" hidden="1" x14ac:dyDescent="0.35">
      <c r="A1842" s="21">
        <f>IF(ISBLANK(B1842),"",COUNTIF(B$2:B1842,B1842))-1</f>
        <v>68</v>
      </c>
      <c r="B1842" s="27">
        <v>5</v>
      </c>
      <c r="C1842" s="10">
        <f>VLOOKUP($A1842+IF($A1842=0,1,0),Database!$A:$Y,7,FALSE)</f>
        <v>46200.958333333336</v>
      </c>
      <c r="D1842" s="21" t="str">
        <f>VLOOKUP(Pronostics!$B1842,Setup_MPP!$A:$G,3,FALSE)</f>
        <v>_Jujul</v>
      </c>
      <c r="E1842" s="21" t="str">
        <f>VLOOKUP(Pronostics!$B1842,Setup_MPP!$A:$G,2,FALSE)</f>
        <v>Julie BOISSIERE</v>
      </c>
      <c r="F1842" s="21" t="str">
        <f>VLOOKUP($B1842,Setup_MPP!$A:$E,4,FALSE)</f>
        <v>#D890FF</v>
      </c>
      <c r="G1842" s="21" t="str">
        <f>VLOOKUP($B1842,Setup_MPP!$A:$E,5,FALSE)</f>
        <v>#B750EF</v>
      </c>
      <c r="H1842" s="21" t="str">
        <f>IFERROR(IF(AND(A1842&gt;=1,A1842&lt;=104),VLOOKUP($A1842,Location!$A:$J,6,FALSE),IF(A1842=0,"Avant l'ouverture",IF(OR(A1842=105,A1842=106),"Bonus"))),"")</f>
        <v>Tour 3</v>
      </c>
      <c r="I1842" s="21" t="str">
        <f>IF(LEFT(H1842,4)="Tour",VLOOKUP(A1842,Database!$A:$C,3,FALSE),"")</f>
        <v>L</v>
      </c>
      <c r="J1842" s="21" t="str">
        <f>VLOOKUP($A1842,Location!$A:$J,7,FALSE)</f>
        <v>Croatie</v>
      </c>
      <c r="K1842" s="21" t="str">
        <f>IFERROR(VLOOKUP(J1842,Setup_Team!$B:$C,2,FALSE), "TDB")</f>
        <v>HRV</v>
      </c>
      <c r="L1842" s="21" t="str">
        <f>VLOOKUP($A1842,Location!$A:$J,8,FALSE)</f>
        <v>Ghana</v>
      </c>
      <c r="M1842" s="21" t="str">
        <f>IFERROR(VLOOKUP(L1842,Setup_Team!$B:$C,2,FALSE), "TDB")</f>
        <v>GHA</v>
      </c>
      <c r="N1842" s="21" t="str">
        <f>VLOOKUP($A1842,Location!$A:$J,9,FALSE)</f>
        <v>East Rutherford, New Jersey/New York</v>
      </c>
      <c r="O1842" s="21" t="str">
        <f>VLOOKUP($A1842,Location!$A:$J,10,FALSE)</f>
        <v>MetLife Stadium</v>
      </c>
      <c r="P1842" s="27">
        <v>2</v>
      </c>
      <c r="Q1842" s="27">
        <v>1</v>
      </c>
      <c r="R1842" s="27" t="str">
        <f t="shared" si="169"/>
        <v>2-1</v>
      </c>
      <c r="S1842" s="21">
        <v>0</v>
      </c>
      <c r="T1842" s="20">
        <f>VLOOKUP($A1842,Database!$A:$Y,10,FALSE)</f>
        <v>57</v>
      </c>
      <c r="U1842" s="20">
        <f>VLOOKUP($A1842,Database!$A:$Y,11,FALSE)</f>
        <v>120</v>
      </c>
      <c r="V1842" s="20">
        <f>VLOOKUP($A1842,Database!$A:$Y,12,FALSE)</f>
        <v>138</v>
      </c>
      <c r="W1842" s="20" t="str">
        <f>VLOOKUP(A1842,Database!A:M,13,FALSE)</f>
        <v>Terminé</v>
      </c>
      <c r="X1842" s="20">
        <f>VLOOKUP($A1842,Database!$A:$Y,20,FALSE)</f>
        <v>2</v>
      </c>
      <c r="Y1842" s="20">
        <f>VLOOKUP($A1842,Database!$A:$Y,21,FALSE)</f>
        <v>1</v>
      </c>
      <c r="Z1842" s="20">
        <f t="shared" si="168"/>
        <v>0</v>
      </c>
      <c r="AA1842" s="20">
        <f t="shared" si="170"/>
        <v>1</v>
      </c>
      <c r="AB1842" s="20">
        <f t="shared" ca="1" si="171"/>
        <v>57</v>
      </c>
      <c r="AC1842" s="20">
        <f t="shared" ca="1" si="172"/>
        <v>1</v>
      </c>
      <c r="AD1842" s="20" t="str">
        <f ca="1">IF(AC1842=0,"",IF(OR(ISBLANK(P1842),ISBLANK(Q1842)),"",IF(ISBLANK(VLOOKUP(A1842,Database!A:AA,22,FALSE)),"",VLOOKUP(A1842,Database!A:AA,22,FALSE))))</f>
        <v>Exact</v>
      </c>
      <c r="AE1842" s="20">
        <f ca="1">IFERROR(
   IF(
     OR(ISBLANK(P1842),ISBLANK(Q1842)),
     "",
     IF(
       AND(AB1842&lt;&gt;"",OR(W1842="Terminé",W1842="En cours")),
       VLOOKUP(AD1842,Setup_ScoreExactBonus!A:D,4,FALSE),
       0
     )),
  0)</f>
        <v>20</v>
      </c>
      <c r="AF1842" s="21">
        <f t="shared" ca="1" si="173"/>
        <v>77</v>
      </c>
      <c r="AG1842" s="21">
        <f ca="1">SUMIFS(AF$2:AF1842,D$2:D1842,D1842)</f>
        <v>1993</v>
      </c>
    </row>
    <row r="1843" spans="1:33" hidden="1" x14ac:dyDescent="0.35">
      <c r="A1843" s="21">
        <f>IF(ISBLANK(B1843),"",COUNTIF(B$2:B1843,B1843))-1</f>
        <v>68</v>
      </c>
      <c r="B1843" s="27">
        <v>6</v>
      </c>
      <c r="C1843" s="10">
        <f>VLOOKUP($A1843+IF($A1843=0,1,0),Database!$A:$Y,7,FALSE)</f>
        <v>46200.958333333336</v>
      </c>
      <c r="D1843" s="21" t="str">
        <f>VLOOKUP(Pronostics!$B1843,Setup_MPP!$A:$G,3,FALSE)</f>
        <v>Julay</v>
      </c>
      <c r="E1843" s="21" t="str">
        <f>VLOOKUP(Pronostics!$B1843,Setup_MPP!$A:$G,2,FALSE)</f>
        <v>Julie BOUCHARD</v>
      </c>
      <c r="F1843" s="21" t="str">
        <f>VLOOKUP($B1843,Setup_MPP!$A:$E,4,FALSE)</f>
        <v>#A6F7B1</v>
      </c>
      <c r="G1843" s="21" t="str">
        <f>VLOOKUP($B1843,Setup_MPP!$A:$E,5,FALSE)</f>
        <v>#6EC179</v>
      </c>
      <c r="H1843" s="21" t="str">
        <f>IFERROR(IF(AND(A1843&gt;=1,A1843&lt;=104),VLOOKUP($A1843,Location!$A:$J,6,FALSE),IF(A1843=0,"Avant l'ouverture",IF(OR(A1843=105,A1843=106),"Bonus"))),"")</f>
        <v>Tour 3</v>
      </c>
      <c r="I1843" s="21" t="str">
        <f>IF(LEFT(H1843,4)="Tour",VLOOKUP(A1843,Database!$A:$C,3,FALSE),"")</f>
        <v>L</v>
      </c>
      <c r="J1843" s="21" t="str">
        <f>VLOOKUP($A1843,Location!$A:$J,7,FALSE)</f>
        <v>Croatie</v>
      </c>
      <c r="K1843" s="21" t="str">
        <f>IFERROR(VLOOKUP(J1843,Setup_Team!$B:$C,2,FALSE), "TDB")</f>
        <v>HRV</v>
      </c>
      <c r="L1843" s="21" t="str">
        <f>VLOOKUP($A1843,Location!$A:$J,8,FALSE)</f>
        <v>Ghana</v>
      </c>
      <c r="M1843" s="21" t="str">
        <f>IFERROR(VLOOKUP(L1843,Setup_Team!$B:$C,2,FALSE), "TDB")</f>
        <v>GHA</v>
      </c>
      <c r="N1843" s="21" t="str">
        <f>VLOOKUP($A1843,Location!$A:$J,9,FALSE)</f>
        <v>East Rutherford, New Jersey/New York</v>
      </c>
      <c r="O1843" s="21" t="str">
        <f>VLOOKUP($A1843,Location!$A:$J,10,FALSE)</f>
        <v>MetLife Stadium</v>
      </c>
      <c r="P1843" s="27">
        <v>2</v>
      </c>
      <c r="Q1843" s="27">
        <v>1</v>
      </c>
      <c r="R1843" s="27" t="str">
        <f t="shared" si="169"/>
        <v>2-1</v>
      </c>
      <c r="S1843" s="21">
        <v>0</v>
      </c>
      <c r="T1843" s="20">
        <f>VLOOKUP($A1843,Database!$A:$Y,10,FALSE)</f>
        <v>57</v>
      </c>
      <c r="U1843" s="20">
        <f>VLOOKUP($A1843,Database!$A:$Y,11,FALSE)</f>
        <v>120</v>
      </c>
      <c r="V1843" s="20">
        <f>VLOOKUP($A1843,Database!$A:$Y,12,FALSE)</f>
        <v>138</v>
      </c>
      <c r="W1843" s="20" t="str">
        <f>VLOOKUP(A1843,Database!A:M,13,FALSE)</f>
        <v>Terminé</v>
      </c>
      <c r="X1843" s="20">
        <f>VLOOKUP($A1843,Database!$A:$Y,20,FALSE)</f>
        <v>2</v>
      </c>
      <c r="Y1843" s="20">
        <f>VLOOKUP($A1843,Database!$A:$Y,21,FALSE)</f>
        <v>1</v>
      </c>
      <c r="Z1843" s="20">
        <f t="shared" si="168"/>
        <v>0</v>
      </c>
      <c r="AA1843" s="20">
        <f t="shared" si="170"/>
        <v>1</v>
      </c>
      <c r="AB1843" s="20">
        <f t="shared" ca="1" si="171"/>
        <v>57</v>
      </c>
      <c r="AC1843" s="20">
        <f t="shared" ca="1" si="172"/>
        <v>1</v>
      </c>
      <c r="AD1843" s="20" t="str">
        <f ca="1">IF(AC1843=0,"",IF(OR(ISBLANK(P1843),ISBLANK(Q1843)),"",IF(ISBLANK(VLOOKUP(A1843,Database!A:AA,22,FALSE)),"",VLOOKUP(A1843,Database!A:AA,22,FALSE))))</f>
        <v>Exact</v>
      </c>
      <c r="AE1843" s="20">
        <f ca="1">IFERROR(
   IF(
     OR(ISBLANK(P1843),ISBLANK(Q1843)),
     "",
     IF(
       AND(AB1843&lt;&gt;"",OR(W1843="Terminé",W1843="En cours")),
       VLOOKUP(AD1843,Setup_ScoreExactBonus!A:D,4,FALSE),
       0
     )),
  0)</f>
        <v>20</v>
      </c>
      <c r="AF1843" s="21">
        <f t="shared" ca="1" si="173"/>
        <v>77</v>
      </c>
      <c r="AG1843" s="21">
        <f ca="1">SUMIFS(AF$2:AF1843,D$2:D1843,D1843)</f>
        <v>2694</v>
      </c>
    </row>
    <row r="1844" spans="1:33" hidden="1" x14ac:dyDescent="0.35">
      <c r="A1844" s="21">
        <f>IF(ISBLANK(B1844),"",COUNTIF(B$2:B1844,B1844))-1</f>
        <v>68</v>
      </c>
      <c r="B1844" s="27">
        <v>7</v>
      </c>
      <c r="C1844" s="10">
        <f>VLOOKUP($A1844+IF($A1844=0,1,0),Database!$A:$Y,7,FALSE)</f>
        <v>46200.958333333336</v>
      </c>
      <c r="D1844" s="21" t="str">
        <f>VLOOKUP(Pronostics!$B1844,Setup_MPP!$A:$G,3,FALSE)</f>
        <v>__Vince__</v>
      </c>
      <c r="E1844" s="21" t="str">
        <f>VLOOKUP(Pronostics!$B1844,Setup_MPP!$A:$G,2,FALSE)</f>
        <v>Vincent FRAYSSE</v>
      </c>
      <c r="F1844" s="21" t="str">
        <f>VLOOKUP($B1844,Setup_MPP!$A:$E,4,FALSE)</f>
        <v>#B2EAE8</v>
      </c>
      <c r="G1844" s="21" t="str">
        <f>VLOOKUP($B1844,Setup_MPP!$A:$E,5,FALSE)</f>
        <v>#6CB4B1</v>
      </c>
      <c r="H1844" s="21" t="str">
        <f>IFERROR(IF(AND(A1844&gt;=1,A1844&lt;=104),VLOOKUP($A1844,Location!$A:$J,6,FALSE),IF(A1844=0,"Avant l'ouverture",IF(OR(A1844=105,A1844=106),"Bonus"))),"")</f>
        <v>Tour 3</v>
      </c>
      <c r="I1844" s="21" t="str">
        <f>IF(LEFT(H1844,4)="Tour",VLOOKUP(A1844,Database!$A:$C,3,FALSE),"")</f>
        <v>L</v>
      </c>
      <c r="J1844" s="21" t="str">
        <f>VLOOKUP($A1844,Location!$A:$J,7,FALSE)</f>
        <v>Croatie</v>
      </c>
      <c r="K1844" s="21" t="str">
        <f>IFERROR(VLOOKUP(J1844,Setup_Team!$B:$C,2,FALSE), "TDB")</f>
        <v>HRV</v>
      </c>
      <c r="L1844" s="21" t="str">
        <f>VLOOKUP($A1844,Location!$A:$J,8,FALSE)</f>
        <v>Ghana</v>
      </c>
      <c r="M1844" s="21" t="str">
        <f>IFERROR(VLOOKUP(L1844,Setup_Team!$B:$C,2,FALSE), "TDB")</f>
        <v>GHA</v>
      </c>
      <c r="N1844" s="21" t="str">
        <f>VLOOKUP($A1844,Location!$A:$J,9,FALSE)</f>
        <v>East Rutherford, New Jersey/New York</v>
      </c>
      <c r="O1844" s="21" t="str">
        <f>VLOOKUP($A1844,Location!$A:$J,10,FALSE)</f>
        <v>MetLife Stadium</v>
      </c>
      <c r="P1844" s="27"/>
      <c r="Q1844" s="27"/>
      <c r="R1844" s="27" t="str">
        <f t="shared" si="169"/>
        <v>0-0</v>
      </c>
      <c r="S1844" s="21">
        <v>0</v>
      </c>
      <c r="T1844" s="20">
        <f>VLOOKUP($A1844,Database!$A:$Y,10,FALSE)</f>
        <v>57</v>
      </c>
      <c r="U1844" s="20">
        <f>VLOOKUP($A1844,Database!$A:$Y,11,FALSE)</f>
        <v>120</v>
      </c>
      <c r="V1844" s="20">
        <f>VLOOKUP($A1844,Database!$A:$Y,12,FALSE)</f>
        <v>138</v>
      </c>
      <c r="W1844" s="20" t="str">
        <f>VLOOKUP(A1844,Database!A:M,13,FALSE)</f>
        <v>Terminé</v>
      </c>
      <c r="X1844" s="20">
        <f>VLOOKUP($A1844,Database!$A:$Y,20,FALSE)</f>
        <v>2</v>
      </c>
      <c r="Y1844" s="20">
        <f>VLOOKUP($A1844,Database!$A:$Y,21,FALSE)</f>
        <v>1</v>
      </c>
      <c r="Z1844" s="20">
        <f t="shared" si="168"/>
        <v>1</v>
      </c>
      <c r="AA1844" s="20" t="str">
        <f t="shared" si="170"/>
        <v/>
      </c>
      <c r="AB1844" s="20">
        <f t="shared" ca="1" si="171"/>
        <v>0</v>
      </c>
      <c r="AC1844" s="20">
        <f t="shared" ca="1" si="172"/>
        <v>0</v>
      </c>
      <c r="AD1844" s="20" t="str">
        <f ca="1">IF(AC1844=0,"",IF(OR(ISBLANK(P1844),ISBLANK(Q1844)),"",IF(ISBLANK(VLOOKUP(A1844,Database!A:AA,22,FALSE)),"",VLOOKUP(A1844,Database!A:AA,22,FALSE))))</f>
        <v/>
      </c>
      <c r="AE1844" s="20" t="str">
        <f>IFERROR(
   IF(
     OR(ISBLANK(P1844),ISBLANK(Q1844)),
     "",
     IF(
       AND(AB1844&lt;&gt;"",OR(W1844="Terminé",W1844="En cours")),
       VLOOKUP(AD1844,Setup_ScoreExactBonus!A:D,4,FALSE),
       0
     )),
  0)</f>
        <v/>
      </c>
      <c r="AF1844" s="21">
        <f t="shared" si="173"/>
        <v>0</v>
      </c>
      <c r="AG1844" s="21">
        <f ca="1">SUMIFS(AF$2:AF1844,D$2:D1844,D1844)</f>
        <v>1434</v>
      </c>
    </row>
    <row r="1845" spans="1:33" hidden="1" x14ac:dyDescent="0.35">
      <c r="A1845" s="21">
        <f>IF(ISBLANK(B1845),"",COUNTIF(B$2:B1845,B1845))-1</f>
        <v>68</v>
      </c>
      <c r="B1845" s="27">
        <v>8</v>
      </c>
      <c r="C1845" s="10">
        <f>VLOOKUP($A1845+IF($A1845=0,1,0),Database!$A:$Y,7,FALSE)</f>
        <v>46200.958333333336</v>
      </c>
      <c r="D1845" s="21" t="str">
        <f>VLOOKUP(Pronostics!$B1845,Setup_MPP!$A:$G,3,FALSE)</f>
        <v>Louuiiis</v>
      </c>
      <c r="E1845" s="21" t="str">
        <f>VLOOKUP(Pronostics!$B1845,Setup_MPP!$A:$G,2,FALSE)</f>
        <v>Louis HARLE</v>
      </c>
      <c r="F1845" s="21" t="str">
        <f>VLOOKUP($B1845,Setup_MPP!$A:$E,4,FALSE)</f>
        <v>#EEF7B1</v>
      </c>
      <c r="G1845" s="21" t="str">
        <f>VLOOKUP($B1845,Setup_MPP!$A:$E,5,FALSE)</f>
        <v>#C1CB7D</v>
      </c>
      <c r="H1845" s="21" t="str">
        <f>IFERROR(IF(AND(A1845&gt;=1,A1845&lt;=104),VLOOKUP($A1845,Location!$A:$J,6,FALSE),IF(A1845=0,"Avant l'ouverture",IF(OR(A1845=105,A1845=106),"Bonus"))),"")</f>
        <v>Tour 3</v>
      </c>
      <c r="I1845" s="21" t="str">
        <f>IF(LEFT(H1845,4)="Tour",VLOOKUP(A1845,Database!$A:$C,3,FALSE),"")</f>
        <v>L</v>
      </c>
      <c r="J1845" s="21" t="str">
        <f>VLOOKUP($A1845,Location!$A:$J,7,FALSE)</f>
        <v>Croatie</v>
      </c>
      <c r="K1845" s="21" t="str">
        <f>IFERROR(VLOOKUP(J1845,Setup_Team!$B:$C,2,FALSE), "TDB")</f>
        <v>HRV</v>
      </c>
      <c r="L1845" s="21" t="str">
        <f>VLOOKUP($A1845,Location!$A:$J,8,FALSE)</f>
        <v>Ghana</v>
      </c>
      <c r="M1845" s="21" t="str">
        <f>IFERROR(VLOOKUP(L1845,Setup_Team!$B:$C,2,FALSE), "TDB")</f>
        <v>GHA</v>
      </c>
      <c r="N1845" s="21" t="str">
        <f>VLOOKUP($A1845,Location!$A:$J,9,FALSE)</f>
        <v>East Rutherford, New Jersey/New York</v>
      </c>
      <c r="O1845" s="21" t="str">
        <f>VLOOKUP($A1845,Location!$A:$J,10,FALSE)</f>
        <v>MetLife Stadium</v>
      </c>
      <c r="P1845" s="27">
        <v>2</v>
      </c>
      <c r="Q1845" s="27">
        <v>0</v>
      </c>
      <c r="R1845" s="27" t="str">
        <f t="shared" si="169"/>
        <v>2-0</v>
      </c>
      <c r="S1845" s="21">
        <v>0</v>
      </c>
      <c r="T1845" s="20">
        <f>VLOOKUP($A1845,Database!$A:$Y,10,FALSE)</f>
        <v>57</v>
      </c>
      <c r="U1845" s="20">
        <f>VLOOKUP($A1845,Database!$A:$Y,11,FALSE)</f>
        <v>120</v>
      </c>
      <c r="V1845" s="20">
        <f>VLOOKUP($A1845,Database!$A:$Y,12,FALSE)</f>
        <v>138</v>
      </c>
      <c r="W1845" s="20" t="str">
        <f>VLOOKUP(A1845,Database!A:M,13,FALSE)</f>
        <v>Terminé</v>
      </c>
      <c r="X1845" s="20">
        <f>VLOOKUP($A1845,Database!$A:$Y,20,FALSE)</f>
        <v>2</v>
      </c>
      <c r="Y1845" s="20">
        <f>VLOOKUP($A1845,Database!$A:$Y,21,FALSE)</f>
        <v>1</v>
      </c>
      <c r="Z1845" s="20">
        <f t="shared" si="168"/>
        <v>0</v>
      </c>
      <c r="AA1845" s="20">
        <f t="shared" si="170"/>
        <v>1</v>
      </c>
      <c r="AB1845" s="20">
        <f t="shared" ca="1" si="171"/>
        <v>57</v>
      </c>
      <c r="AC1845" s="20">
        <f t="shared" ca="1" si="172"/>
        <v>0</v>
      </c>
      <c r="AD1845" s="20" t="str">
        <f ca="1">IF(AC1845=0,"",IF(OR(ISBLANK(P1845),ISBLANK(Q1845)),"",IF(ISBLANK(VLOOKUP(A1845,Database!A:AA,22,FALSE)),"",VLOOKUP(A1845,Database!A:AA,22,FALSE))))</f>
        <v/>
      </c>
      <c r="AE1845" s="20">
        <f ca="1">IFERROR(
   IF(
     OR(ISBLANK(P1845),ISBLANK(Q1845)),
     "",
     IF(
       AND(AB1845&lt;&gt;"",OR(W1845="Terminé",W1845="En cours")),
       VLOOKUP(AD1845,Setup_ScoreExactBonus!A:D,4,FALSE),
       0
     )),
  0)</f>
        <v>0</v>
      </c>
      <c r="AF1845" s="21">
        <f t="shared" ca="1" si="173"/>
        <v>57</v>
      </c>
      <c r="AG1845" s="21">
        <f ca="1">SUMIFS(AF$2:AF1845,D$2:D1845,D1845)</f>
        <v>2432</v>
      </c>
    </row>
    <row r="1846" spans="1:33" x14ac:dyDescent="0.35">
      <c r="A1846" s="21">
        <f>IF(ISBLANK(B1846),"",COUNTIF(B$2:B1846,B1846))-1</f>
        <v>68</v>
      </c>
      <c r="B1846" s="27">
        <v>9</v>
      </c>
      <c r="C1846" s="10">
        <f>VLOOKUP($A1846+IF($A1846=0,1,0),Database!$A:$Y,7,FALSE)</f>
        <v>46200.958333333336</v>
      </c>
      <c r="D1846" s="21" t="str">
        <f>VLOOKUP(Pronostics!$B1846,Setup_MPP!$A:$G,3,FALSE)</f>
        <v>Aurelien_dpq</v>
      </c>
      <c r="E1846" s="21" t="str">
        <f>VLOOKUP(Pronostics!$B1846,Setup_MPP!$A:$G,2,FALSE)</f>
        <v>Aurélien DE POULPIQUET</v>
      </c>
      <c r="F1846" s="21" t="str">
        <f>VLOOKUP($B1846,Setup_MPP!$A:$E,4,FALSE)</f>
        <v>#F4EA9D</v>
      </c>
      <c r="G1846" s="21" t="str">
        <f>VLOOKUP($B1846,Setup_MPP!$A:$E,5,FALSE)</f>
        <v>#D2C458</v>
      </c>
      <c r="H1846" s="21" t="str">
        <f>IFERROR(IF(AND(A1846&gt;=1,A1846&lt;=104),VLOOKUP($A1846,Location!$A:$J,6,FALSE),IF(A1846=0,"Avant l'ouverture",IF(OR(A1846=105,A1846=106),"Bonus"))),"")</f>
        <v>Tour 3</v>
      </c>
      <c r="I1846" s="21" t="str">
        <f>IF(LEFT(H1846,4)="Tour",VLOOKUP(A1846,Database!$A:$C,3,FALSE),"")</f>
        <v>L</v>
      </c>
      <c r="J1846" s="21" t="str">
        <f>VLOOKUP($A1846,Location!$A:$J,7,FALSE)</f>
        <v>Croatie</v>
      </c>
      <c r="K1846" s="21" t="str">
        <f>IFERROR(VLOOKUP(J1846,Setup_Team!$B:$C,2,FALSE), "TDB")</f>
        <v>HRV</v>
      </c>
      <c r="L1846" s="21" t="str">
        <f>VLOOKUP($A1846,Location!$A:$J,8,FALSE)</f>
        <v>Ghana</v>
      </c>
      <c r="M1846" s="21" t="str">
        <f>IFERROR(VLOOKUP(L1846,Setup_Team!$B:$C,2,FALSE), "TDB")</f>
        <v>GHA</v>
      </c>
      <c r="N1846" s="21" t="str">
        <f>VLOOKUP($A1846,Location!$A:$J,9,FALSE)</f>
        <v>East Rutherford, New Jersey/New York</v>
      </c>
      <c r="O1846" s="21" t="str">
        <f>VLOOKUP($A1846,Location!$A:$J,10,FALSE)</f>
        <v>MetLife Stadium</v>
      </c>
      <c r="P1846" s="27">
        <v>2</v>
      </c>
      <c r="Q1846" s="27">
        <v>1</v>
      </c>
      <c r="R1846" s="27" t="str">
        <f t="shared" si="169"/>
        <v>2-1</v>
      </c>
      <c r="S1846" s="21">
        <v>0</v>
      </c>
      <c r="T1846" s="20">
        <f>VLOOKUP($A1846,Database!$A:$Y,10,FALSE)</f>
        <v>57</v>
      </c>
      <c r="U1846" s="20">
        <f>VLOOKUP($A1846,Database!$A:$Y,11,FALSE)</f>
        <v>120</v>
      </c>
      <c r="V1846" s="20">
        <f>VLOOKUP($A1846,Database!$A:$Y,12,FALSE)</f>
        <v>138</v>
      </c>
      <c r="W1846" s="20" t="str">
        <f>VLOOKUP(A1846,Database!A:M,13,FALSE)</f>
        <v>Terminé</v>
      </c>
      <c r="X1846" s="20">
        <f>VLOOKUP($A1846,Database!$A:$Y,20,FALSE)</f>
        <v>2</v>
      </c>
      <c r="Y1846" s="20">
        <f>VLOOKUP($A1846,Database!$A:$Y,21,FALSE)</f>
        <v>1</v>
      </c>
      <c r="Z1846" s="20">
        <f t="shared" si="168"/>
        <v>0</v>
      </c>
      <c r="AA1846" s="20">
        <f t="shared" si="170"/>
        <v>1</v>
      </c>
      <c r="AB1846" s="20">
        <f t="shared" ca="1" si="171"/>
        <v>57</v>
      </c>
      <c r="AC1846" s="20">
        <f t="shared" ca="1" si="172"/>
        <v>1</v>
      </c>
      <c r="AD1846" s="20" t="str">
        <f ca="1">IF(AC1846=0,"",IF(OR(ISBLANK(P1846),ISBLANK(Q1846)),"",IF(ISBLANK(VLOOKUP(A1846,Database!A:AA,22,FALSE)),"",VLOOKUP(A1846,Database!A:AA,22,FALSE))))</f>
        <v>Exact</v>
      </c>
      <c r="AE1846" s="20">
        <f ca="1">IFERROR(
   IF(
     OR(ISBLANK(P1846),ISBLANK(Q1846)),
     "",
     IF(
       AND(AB1846&lt;&gt;"",OR(W1846="Terminé",W1846="En cours")),
       VLOOKUP(AD1846,Setup_ScoreExactBonus!A:D,4,FALSE),
       0
     )),
  0)</f>
        <v>20</v>
      </c>
      <c r="AF1846" s="21">
        <f t="shared" ca="1" si="173"/>
        <v>77</v>
      </c>
      <c r="AG1846" s="21">
        <f ca="1">SUMIFS(AF$2:AF1846,D$2:D1846,D1846)</f>
        <v>2627</v>
      </c>
    </row>
    <row r="1847" spans="1:33" hidden="1" x14ac:dyDescent="0.35">
      <c r="A1847" s="21">
        <f>IF(ISBLANK(B1847),"",COUNTIF(B$2:B1847,B1847))-1</f>
        <v>68</v>
      </c>
      <c r="B1847" s="27">
        <v>10</v>
      </c>
      <c r="C1847" s="10">
        <f>VLOOKUP($A1847+IF($A1847=0,1,0),Database!$A:$Y,7,FALSE)</f>
        <v>46200.958333333336</v>
      </c>
      <c r="D1847" s="21" t="str">
        <f>VLOOKUP(Pronostics!$B1847,Setup_MPP!$A:$G,3,FALSE)</f>
        <v>RandomPaul</v>
      </c>
      <c r="E1847" s="21" t="str">
        <f>VLOOKUP(Pronostics!$B1847,Setup_MPP!$A:$G,2,FALSE)</f>
        <v>Paul MONTESINOS</v>
      </c>
      <c r="F1847" s="21" t="str">
        <f>VLOOKUP($B1847,Setup_MPP!$A:$E,4,FALSE)</f>
        <v>#C4B0FF</v>
      </c>
      <c r="G1847" s="21" t="str">
        <f>VLOOKUP($B1847,Setup_MPP!$A:$E,5,FALSE)</f>
        <v>#7F66C8</v>
      </c>
      <c r="H1847" s="21" t="str">
        <f>IFERROR(IF(AND(A1847&gt;=1,A1847&lt;=104),VLOOKUP($A1847,Location!$A:$J,6,FALSE),IF(A1847=0,"Avant l'ouverture",IF(OR(A1847=105,A1847=106),"Bonus"))),"")</f>
        <v>Tour 3</v>
      </c>
      <c r="I1847" s="21" t="str">
        <f>IF(LEFT(H1847,4)="Tour",VLOOKUP(A1847,Database!$A:$C,3,FALSE),"")</f>
        <v>L</v>
      </c>
      <c r="J1847" s="21" t="str">
        <f>VLOOKUP($A1847,Location!$A:$J,7,FALSE)</f>
        <v>Croatie</v>
      </c>
      <c r="K1847" s="21" t="str">
        <f>IFERROR(VLOOKUP(J1847,Setup_Team!$B:$C,2,FALSE), "TDB")</f>
        <v>HRV</v>
      </c>
      <c r="L1847" s="21" t="str">
        <f>VLOOKUP($A1847,Location!$A:$J,8,FALSE)</f>
        <v>Ghana</v>
      </c>
      <c r="M1847" s="21" t="str">
        <f>IFERROR(VLOOKUP(L1847,Setup_Team!$B:$C,2,FALSE), "TDB")</f>
        <v>GHA</v>
      </c>
      <c r="N1847" s="21" t="str">
        <f>VLOOKUP($A1847,Location!$A:$J,9,FALSE)</f>
        <v>East Rutherford, New Jersey/New York</v>
      </c>
      <c r="O1847" s="21" t="str">
        <f>VLOOKUP($A1847,Location!$A:$J,10,FALSE)</f>
        <v>MetLife Stadium</v>
      </c>
      <c r="P1847" s="27">
        <v>0</v>
      </c>
      <c r="Q1847" s="27">
        <v>0</v>
      </c>
      <c r="R1847" s="27" t="str">
        <f t="shared" si="169"/>
        <v>0-0</v>
      </c>
      <c r="S1847" s="21">
        <v>0</v>
      </c>
      <c r="T1847" s="20">
        <f>VLOOKUP($A1847,Database!$A:$Y,10,FALSE)</f>
        <v>57</v>
      </c>
      <c r="U1847" s="20">
        <f>VLOOKUP($A1847,Database!$A:$Y,11,FALSE)</f>
        <v>120</v>
      </c>
      <c r="V1847" s="20">
        <f>VLOOKUP($A1847,Database!$A:$Y,12,FALSE)</f>
        <v>138</v>
      </c>
      <c r="W1847" s="20" t="str">
        <f>VLOOKUP(A1847,Database!A:M,13,FALSE)</f>
        <v>Terminé</v>
      </c>
      <c r="X1847" s="20">
        <f>VLOOKUP($A1847,Database!$A:$Y,20,FALSE)</f>
        <v>2</v>
      </c>
      <c r="Y1847" s="20">
        <f>VLOOKUP($A1847,Database!$A:$Y,21,FALSE)</f>
        <v>1</v>
      </c>
      <c r="Z1847" s="20">
        <f t="shared" si="168"/>
        <v>0</v>
      </c>
      <c r="AA1847" s="20">
        <f t="shared" si="170"/>
        <v>0</v>
      </c>
      <c r="AB1847" s="20">
        <f t="shared" ca="1" si="171"/>
        <v>0</v>
      </c>
      <c r="AC1847" s="20">
        <f t="shared" ca="1" si="172"/>
        <v>0</v>
      </c>
      <c r="AD1847" s="20" t="str">
        <f ca="1">IF(AC1847=0,"",IF(OR(ISBLANK(P1847),ISBLANK(Q1847)),"",IF(ISBLANK(VLOOKUP(A1847,Database!A:AA,22,FALSE)),"",VLOOKUP(A1847,Database!A:AA,22,FALSE))))</f>
        <v/>
      </c>
      <c r="AE1847" s="20">
        <f ca="1">IFERROR(
   IF(
     OR(ISBLANK(P1847),ISBLANK(Q1847)),
     "",
     IF(
       AND(AB1847&lt;&gt;"",OR(W1847="Terminé",W1847="En cours")),
       VLOOKUP(AD1847,Setup_ScoreExactBonus!A:D,4,FALSE),
       0
     )),
  0)</f>
        <v>0</v>
      </c>
      <c r="AF1847" s="21">
        <f t="shared" ca="1" si="173"/>
        <v>0</v>
      </c>
      <c r="AG1847" s="21">
        <f ca="1">SUMIFS(AF$2:AF1847,D$2:D1847,D1847)</f>
        <v>2285</v>
      </c>
    </row>
    <row r="1848" spans="1:33" hidden="1" x14ac:dyDescent="0.35">
      <c r="A1848" s="21">
        <f>IF(ISBLANK(B1848),"",COUNTIF(B$2:B1848,B1848))-1</f>
        <v>68</v>
      </c>
      <c r="B1848" s="27">
        <v>11</v>
      </c>
      <c r="C1848" s="10">
        <f>VLOOKUP($A1848+IF($A1848=0,1,0),Database!$A:$Y,7,FALSE)</f>
        <v>46200.958333333336</v>
      </c>
      <c r="D1848" s="21" t="str">
        <f>VLOOKUP(Pronostics!$B1848,Setup_MPP!$A:$G,3,FALSE)</f>
        <v>Kinsley91</v>
      </c>
      <c r="E1848" s="21" t="str">
        <f>VLOOKUP(Pronostics!$B1848,Setup_MPP!$A:$G,2,FALSE)</f>
        <v>Kinsley ROQUE</v>
      </c>
      <c r="F1848" s="21" t="str">
        <f>VLOOKUP($B1848,Setup_MPP!$A:$E,4,FALSE)</f>
        <v>#CBEBBA</v>
      </c>
      <c r="G1848" s="21" t="str">
        <f>VLOOKUP($B1848,Setup_MPP!$A:$E,5,FALSE)</f>
        <v>#70BC6E</v>
      </c>
      <c r="H1848" s="21" t="str">
        <f>IFERROR(IF(AND(A1848&gt;=1,A1848&lt;=104),VLOOKUP($A1848,Location!$A:$J,6,FALSE),IF(A1848=0,"Avant l'ouverture",IF(OR(A1848=105,A1848=106),"Bonus"))),"")</f>
        <v>Tour 3</v>
      </c>
      <c r="I1848" s="21" t="str">
        <f>IF(LEFT(H1848,4)="Tour",VLOOKUP(A1848,Database!$A:$C,3,FALSE),"")</f>
        <v>L</v>
      </c>
      <c r="J1848" s="21" t="str">
        <f>VLOOKUP($A1848,Location!$A:$J,7,FALSE)</f>
        <v>Croatie</v>
      </c>
      <c r="K1848" s="21" t="str">
        <f>IFERROR(VLOOKUP(J1848,Setup_Team!$B:$C,2,FALSE), "TDB")</f>
        <v>HRV</v>
      </c>
      <c r="L1848" s="21" t="str">
        <f>VLOOKUP($A1848,Location!$A:$J,8,FALSE)</f>
        <v>Ghana</v>
      </c>
      <c r="M1848" s="21" t="str">
        <f>IFERROR(VLOOKUP(L1848,Setup_Team!$B:$C,2,FALSE), "TDB")</f>
        <v>GHA</v>
      </c>
      <c r="N1848" s="21" t="str">
        <f>VLOOKUP($A1848,Location!$A:$J,9,FALSE)</f>
        <v>East Rutherford, New Jersey/New York</v>
      </c>
      <c r="O1848" s="21" t="str">
        <f>VLOOKUP($A1848,Location!$A:$J,10,FALSE)</f>
        <v>MetLife Stadium</v>
      </c>
      <c r="P1848" s="27">
        <v>1</v>
      </c>
      <c r="Q1848" s="27">
        <v>0</v>
      </c>
      <c r="R1848" s="27" t="str">
        <f t="shared" si="169"/>
        <v>1-0</v>
      </c>
      <c r="S1848" s="21">
        <v>0</v>
      </c>
      <c r="T1848" s="20">
        <f>VLOOKUP($A1848,Database!$A:$Y,10,FALSE)</f>
        <v>57</v>
      </c>
      <c r="U1848" s="20">
        <f>VLOOKUP($A1848,Database!$A:$Y,11,FALSE)</f>
        <v>120</v>
      </c>
      <c r="V1848" s="20">
        <f>VLOOKUP($A1848,Database!$A:$Y,12,FALSE)</f>
        <v>138</v>
      </c>
      <c r="W1848" s="20" t="str">
        <f>VLOOKUP(A1848,Database!A:M,13,FALSE)</f>
        <v>Terminé</v>
      </c>
      <c r="X1848" s="20">
        <f>VLOOKUP($A1848,Database!$A:$Y,20,FALSE)</f>
        <v>2</v>
      </c>
      <c r="Y1848" s="20">
        <f>VLOOKUP($A1848,Database!$A:$Y,21,FALSE)</f>
        <v>1</v>
      </c>
      <c r="Z1848" s="20">
        <f t="shared" si="168"/>
        <v>0</v>
      </c>
      <c r="AA1848" s="20">
        <f t="shared" si="170"/>
        <v>1</v>
      </c>
      <c r="AB1848" s="20">
        <f t="shared" ca="1" si="171"/>
        <v>57</v>
      </c>
      <c r="AC1848" s="20">
        <f t="shared" ca="1" si="172"/>
        <v>0</v>
      </c>
      <c r="AD1848" s="20" t="str">
        <f ca="1">IF(AC1848=0,"",IF(OR(ISBLANK(P1848),ISBLANK(Q1848)),"",IF(ISBLANK(VLOOKUP(A1848,Database!A:AA,22,FALSE)),"",VLOOKUP(A1848,Database!A:AA,22,FALSE))))</f>
        <v/>
      </c>
      <c r="AE1848" s="20">
        <f ca="1">IFERROR(
   IF(
     OR(ISBLANK(P1848),ISBLANK(Q1848)),
     "",
     IF(
       AND(AB1848&lt;&gt;"",OR(W1848="Terminé",W1848="En cours")),
       VLOOKUP(AD1848,Setup_ScoreExactBonus!A:D,4,FALSE),
       0
     )),
  0)</f>
        <v>0</v>
      </c>
      <c r="AF1848" s="21">
        <f t="shared" ca="1" si="173"/>
        <v>57</v>
      </c>
      <c r="AG1848" s="21">
        <f ca="1">SUMIFS(AF$2:AF1848,D$2:D1848,D1848)</f>
        <v>2841</v>
      </c>
    </row>
    <row r="1849" spans="1:33" hidden="1" x14ac:dyDescent="0.35">
      <c r="A1849" s="21">
        <f>IF(ISBLANK(B1849),"",COUNTIF(B$2:B1849,B1849))-1</f>
        <v>68</v>
      </c>
      <c r="B1849" s="27">
        <v>12</v>
      </c>
      <c r="C1849" s="10">
        <f>VLOOKUP($A1849+IF($A1849=0,1,0),Database!$A:$Y,7,FALSE)</f>
        <v>46200.958333333336</v>
      </c>
      <c r="D1849" s="21" t="str">
        <f>VLOOKUP(Pronostics!$B1849,Setup_MPP!$A:$G,3,FALSE)</f>
        <v>Jaouad1</v>
      </c>
      <c r="E1849" s="21" t="str">
        <f>VLOOKUP(Pronostics!$B1849,Setup_MPP!$A:$G,2,FALSE)</f>
        <v>Jaouad SETTI</v>
      </c>
      <c r="F1849" s="21" t="str">
        <f>VLOOKUP($B1849,Setup_MPP!$A:$E,4,FALSE)</f>
        <v>#C2D4FF</v>
      </c>
      <c r="G1849" s="21" t="str">
        <f>VLOOKUP($B1849,Setup_MPP!$A:$E,5,FALSE)</f>
        <v>#6586D5</v>
      </c>
      <c r="H1849" s="21" t="str">
        <f>IFERROR(IF(AND(A1849&gt;=1,A1849&lt;=104),VLOOKUP($A1849,Location!$A:$J,6,FALSE),IF(A1849=0,"Avant l'ouverture",IF(OR(A1849=105,A1849=106),"Bonus"))),"")</f>
        <v>Tour 3</v>
      </c>
      <c r="I1849" s="21" t="str">
        <f>IF(LEFT(H1849,4)="Tour",VLOOKUP(A1849,Database!$A:$C,3,FALSE),"")</f>
        <v>L</v>
      </c>
      <c r="J1849" s="21" t="str">
        <f>VLOOKUP($A1849,Location!$A:$J,7,FALSE)</f>
        <v>Croatie</v>
      </c>
      <c r="K1849" s="21" t="str">
        <f>IFERROR(VLOOKUP(J1849,Setup_Team!$B:$C,2,FALSE), "TDB")</f>
        <v>HRV</v>
      </c>
      <c r="L1849" s="21" t="str">
        <f>VLOOKUP($A1849,Location!$A:$J,8,FALSE)</f>
        <v>Ghana</v>
      </c>
      <c r="M1849" s="21" t="str">
        <f>IFERROR(VLOOKUP(L1849,Setup_Team!$B:$C,2,FALSE), "TDB")</f>
        <v>GHA</v>
      </c>
      <c r="N1849" s="21" t="str">
        <f>VLOOKUP($A1849,Location!$A:$J,9,FALSE)</f>
        <v>East Rutherford, New Jersey/New York</v>
      </c>
      <c r="O1849" s="21" t="str">
        <f>VLOOKUP($A1849,Location!$A:$J,10,FALSE)</f>
        <v>MetLife Stadium</v>
      </c>
      <c r="P1849" s="27">
        <v>2</v>
      </c>
      <c r="Q1849" s="27">
        <v>0</v>
      </c>
      <c r="R1849" s="27" t="str">
        <f t="shared" si="169"/>
        <v>2-0</v>
      </c>
      <c r="S1849" s="21">
        <v>0</v>
      </c>
      <c r="T1849" s="20">
        <f>VLOOKUP($A1849,Database!$A:$Y,10,FALSE)</f>
        <v>57</v>
      </c>
      <c r="U1849" s="20">
        <f>VLOOKUP($A1849,Database!$A:$Y,11,FALSE)</f>
        <v>120</v>
      </c>
      <c r="V1849" s="20">
        <f>VLOOKUP($A1849,Database!$A:$Y,12,FALSE)</f>
        <v>138</v>
      </c>
      <c r="W1849" s="20" t="str">
        <f>VLOOKUP(A1849,Database!A:M,13,FALSE)</f>
        <v>Terminé</v>
      </c>
      <c r="X1849" s="20">
        <f>VLOOKUP($A1849,Database!$A:$Y,20,FALSE)</f>
        <v>2</v>
      </c>
      <c r="Y1849" s="20">
        <f>VLOOKUP($A1849,Database!$A:$Y,21,FALSE)</f>
        <v>1</v>
      </c>
      <c r="Z1849" s="20">
        <f t="shared" si="168"/>
        <v>0</v>
      </c>
      <c r="AA1849" s="20">
        <f t="shared" si="170"/>
        <v>1</v>
      </c>
      <c r="AB1849" s="20">
        <f t="shared" ca="1" si="171"/>
        <v>57</v>
      </c>
      <c r="AC1849" s="20">
        <f t="shared" ca="1" si="172"/>
        <v>0</v>
      </c>
      <c r="AD1849" s="20" t="str">
        <f ca="1">IF(AC1849=0,"",IF(OR(ISBLANK(P1849),ISBLANK(Q1849)),"",IF(ISBLANK(VLOOKUP(A1849,Database!A:AA,22,FALSE)),"",VLOOKUP(A1849,Database!A:AA,22,FALSE))))</f>
        <v/>
      </c>
      <c r="AE1849" s="20">
        <f ca="1">IFERROR(
   IF(
     OR(ISBLANK(P1849),ISBLANK(Q1849)),
     "",
     IF(
       AND(AB1849&lt;&gt;"",OR(W1849="Terminé",W1849="En cours")),
       VLOOKUP(AD1849,Setup_ScoreExactBonus!A:D,4,FALSE),
       0
     )),
  0)</f>
        <v>0</v>
      </c>
      <c r="AF1849" s="21">
        <f t="shared" ca="1" si="173"/>
        <v>57</v>
      </c>
      <c r="AG1849" s="21">
        <f ca="1">SUMIFS(AF$2:AF1849,D$2:D1849,D1849)</f>
        <v>2576</v>
      </c>
    </row>
    <row r="1850" spans="1:33" hidden="1" x14ac:dyDescent="0.35">
      <c r="A1850" s="21">
        <f>IF(ISBLANK(B1850),"",COUNTIF(B$2:B1850,B1850))-1</f>
        <v>68</v>
      </c>
      <c r="B1850" s="27">
        <v>13</v>
      </c>
      <c r="C1850" s="10">
        <f>VLOOKUP($A1850+IF($A1850=0,1,0),Database!$A:$Y,7,FALSE)</f>
        <v>46200.958333333336</v>
      </c>
      <c r="D1850" s="21" t="str">
        <f>VLOOKUP(Pronostics!$B1850,Setup_MPP!$A:$G,3,FALSE)</f>
        <v>Julien_I</v>
      </c>
      <c r="E1850" s="21" t="str">
        <f>VLOOKUP(Pronostics!$B1850,Setup_MPP!$A:$G,2,FALSE)</f>
        <v>Julien INGE</v>
      </c>
      <c r="F1850" s="21" t="str">
        <f>VLOOKUP($B1850,Setup_MPP!$A:$E,4,FALSE)</f>
        <v>#C1E0EF</v>
      </c>
      <c r="G1850" s="21" t="str">
        <f>VLOOKUP($B1850,Setup_MPP!$A:$E,5,FALSE)</f>
        <v>#4F91B2</v>
      </c>
      <c r="H1850" s="21" t="str">
        <f>IFERROR(IF(AND(A1850&gt;=1,A1850&lt;=104),VLOOKUP($A1850,Location!$A:$J,6,FALSE),IF(A1850=0,"Avant l'ouverture",IF(OR(A1850=105,A1850=106),"Bonus"))),"")</f>
        <v>Tour 3</v>
      </c>
      <c r="I1850" s="21" t="str">
        <f>IF(LEFT(H1850,4)="Tour",VLOOKUP(A1850,Database!$A:$C,3,FALSE),"")</f>
        <v>L</v>
      </c>
      <c r="J1850" s="21" t="str">
        <f>VLOOKUP($A1850,Location!$A:$J,7,FALSE)</f>
        <v>Croatie</v>
      </c>
      <c r="K1850" s="21" t="str">
        <f>IFERROR(VLOOKUP(J1850,Setup_Team!$B:$C,2,FALSE), "TDB")</f>
        <v>HRV</v>
      </c>
      <c r="L1850" s="21" t="str">
        <f>VLOOKUP($A1850,Location!$A:$J,8,FALSE)</f>
        <v>Ghana</v>
      </c>
      <c r="M1850" s="21" t="str">
        <f>IFERROR(VLOOKUP(L1850,Setup_Team!$B:$C,2,FALSE), "TDB")</f>
        <v>GHA</v>
      </c>
      <c r="N1850" s="21" t="str">
        <f>VLOOKUP($A1850,Location!$A:$J,9,FALSE)</f>
        <v>East Rutherford, New Jersey/New York</v>
      </c>
      <c r="O1850" s="21" t="str">
        <f>VLOOKUP($A1850,Location!$A:$J,10,FALSE)</f>
        <v>MetLife Stadium</v>
      </c>
      <c r="P1850" s="27">
        <v>1</v>
      </c>
      <c r="Q1850" s="27">
        <v>1</v>
      </c>
      <c r="R1850" s="27" t="str">
        <f t="shared" si="169"/>
        <v>1-1</v>
      </c>
      <c r="S1850" s="21">
        <v>0</v>
      </c>
      <c r="T1850" s="20">
        <f>VLOOKUP($A1850,Database!$A:$Y,10,FALSE)</f>
        <v>57</v>
      </c>
      <c r="U1850" s="20">
        <f>VLOOKUP($A1850,Database!$A:$Y,11,FALSE)</f>
        <v>120</v>
      </c>
      <c r="V1850" s="20">
        <f>VLOOKUP($A1850,Database!$A:$Y,12,FALSE)</f>
        <v>138</v>
      </c>
      <c r="W1850" s="20" t="str">
        <f>VLOOKUP(A1850,Database!A:M,13,FALSE)</f>
        <v>Terminé</v>
      </c>
      <c r="X1850" s="20">
        <f>VLOOKUP($A1850,Database!$A:$Y,20,FALSE)</f>
        <v>2</v>
      </c>
      <c r="Y1850" s="20">
        <f>VLOOKUP($A1850,Database!$A:$Y,21,FALSE)</f>
        <v>1</v>
      </c>
      <c r="Z1850" s="20">
        <f t="shared" si="168"/>
        <v>0</v>
      </c>
      <c r="AA1850" s="20">
        <f t="shared" si="170"/>
        <v>0</v>
      </c>
      <c r="AB1850" s="20">
        <f t="shared" ca="1" si="171"/>
        <v>0</v>
      </c>
      <c r="AC1850" s="20">
        <f t="shared" ca="1" si="172"/>
        <v>0</v>
      </c>
      <c r="AD1850" s="20" t="str">
        <f ca="1">IF(AC1850=0,"",IF(OR(ISBLANK(P1850),ISBLANK(Q1850)),"",IF(ISBLANK(VLOOKUP(A1850,Database!A:AA,22,FALSE)),"",VLOOKUP(A1850,Database!A:AA,22,FALSE))))</f>
        <v/>
      </c>
      <c r="AE1850" s="20">
        <f ca="1">IFERROR(
   IF(
     OR(ISBLANK(P1850),ISBLANK(Q1850)),
     "",
     IF(
       AND(AB1850&lt;&gt;"",OR(W1850="Terminé",W1850="En cours")),
       VLOOKUP(AD1850,Setup_ScoreExactBonus!A:D,4,FALSE),
       0
     )),
  0)</f>
        <v>0</v>
      </c>
      <c r="AF1850" s="21">
        <f t="shared" ca="1" si="173"/>
        <v>0</v>
      </c>
      <c r="AG1850" s="21">
        <f ca="1">SUMIFS(AF$2:AF1850,D$2:D1850,D1850)</f>
        <v>2619</v>
      </c>
    </row>
    <row r="1851" spans="1:33" hidden="1" x14ac:dyDescent="0.35">
      <c r="A1851" s="21">
        <f>IF(ISBLANK(B1851),"",COUNTIF(B$2:B1851,B1851))-1</f>
        <v>68</v>
      </c>
      <c r="B1851" s="27">
        <v>14</v>
      </c>
      <c r="C1851" s="10">
        <f>VLOOKUP($A1851+IF($A1851=0,1,0),Database!$A:$Y,7,FALSE)</f>
        <v>46200.958333333336</v>
      </c>
      <c r="D1851" s="21" t="str">
        <f>VLOOKUP(Pronostics!$B1851,Setup_MPP!$A:$G,3,FALSE)</f>
        <v>MarieEYT</v>
      </c>
      <c r="E1851" s="21" t="str">
        <f>VLOOKUP(Pronostics!$B1851,Setup_MPP!$A:$G,2,FALSE)</f>
        <v>Marie EXBRAYAT</v>
      </c>
      <c r="F1851" s="21" t="str">
        <f>VLOOKUP($B1851,Setup_MPP!$A:$E,4,FALSE)</f>
        <v>#FFAFD2</v>
      </c>
      <c r="G1851" s="21" t="str">
        <f>VLOOKUP($B1851,Setup_MPP!$A:$E,5,FALSE)</f>
        <v>#F2589B</v>
      </c>
      <c r="H1851" s="21" t="str">
        <f>IFERROR(IF(AND(A1851&gt;=1,A1851&lt;=104),VLOOKUP($A1851,Location!$A:$J,6,FALSE),IF(A1851=0,"Avant l'ouverture",IF(OR(A1851=105,A1851=106),"Bonus"))),"")</f>
        <v>Tour 3</v>
      </c>
      <c r="I1851" s="21" t="str">
        <f>IF(LEFT(H1851,4)="Tour",VLOOKUP(A1851,Database!$A:$C,3,FALSE),"")</f>
        <v>L</v>
      </c>
      <c r="J1851" s="21" t="str">
        <f>VLOOKUP($A1851,Location!$A:$J,7,FALSE)</f>
        <v>Croatie</v>
      </c>
      <c r="K1851" s="21" t="str">
        <f>IFERROR(VLOOKUP(J1851,Setup_Team!$B:$C,2,FALSE), "TDB")</f>
        <v>HRV</v>
      </c>
      <c r="L1851" s="21" t="str">
        <f>VLOOKUP($A1851,Location!$A:$J,8,FALSE)</f>
        <v>Ghana</v>
      </c>
      <c r="M1851" s="21" t="str">
        <f>IFERROR(VLOOKUP(L1851,Setup_Team!$B:$C,2,FALSE), "TDB")</f>
        <v>GHA</v>
      </c>
      <c r="N1851" s="21" t="str">
        <f>VLOOKUP($A1851,Location!$A:$J,9,FALSE)</f>
        <v>East Rutherford, New Jersey/New York</v>
      </c>
      <c r="O1851" s="21" t="str">
        <f>VLOOKUP($A1851,Location!$A:$J,10,FALSE)</f>
        <v>MetLife Stadium</v>
      </c>
      <c r="P1851" s="27">
        <v>1</v>
      </c>
      <c r="Q1851" s="27">
        <v>0</v>
      </c>
      <c r="R1851" s="27" t="str">
        <f t="shared" si="169"/>
        <v>1-0</v>
      </c>
      <c r="S1851" s="21">
        <v>0</v>
      </c>
      <c r="T1851" s="20">
        <f>VLOOKUP($A1851,Database!$A:$Y,10,FALSE)</f>
        <v>57</v>
      </c>
      <c r="U1851" s="20">
        <f>VLOOKUP($A1851,Database!$A:$Y,11,FALSE)</f>
        <v>120</v>
      </c>
      <c r="V1851" s="20">
        <f>VLOOKUP($A1851,Database!$A:$Y,12,FALSE)</f>
        <v>138</v>
      </c>
      <c r="W1851" s="20" t="str">
        <f>VLOOKUP(A1851,Database!A:M,13,FALSE)</f>
        <v>Terminé</v>
      </c>
      <c r="X1851" s="20">
        <f>VLOOKUP($A1851,Database!$A:$Y,20,FALSE)</f>
        <v>2</v>
      </c>
      <c r="Y1851" s="20">
        <f>VLOOKUP($A1851,Database!$A:$Y,21,FALSE)</f>
        <v>1</v>
      </c>
      <c r="Z1851" s="20">
        <f t="shared" si="168"/>
        <v>0</v>
      </c>
      <c r="AA1851" s="20">
        <f t="shared" si="170"/>
        <v>1</v>
      </c>
      <c r="AB1851" s="20">
        <f t="shared" ca="1" si="171"/>
        <v>57</v>
      </c>
      <c r="AC1851" s="20">
        <f t="shared" ca="1" si="172"/>
        <v>0</v>
      </c>
      <c r="AD1851" s="20" t="str">
        <f ca="1">IF(AC1851=0,"",IF(OR(ISBLANK(P1851),ISBLANK(Q1851)),"",IF(ISBLANK(VLOOKUP(A1851,Database!A:AA,22,FALSE)),"",VLOOKUP(A1851,Database!A:AA,22,FALSE))))</f>
        <v/>
      </c>
      <c r="AE1851" s="20">
        <f ca="1">IFERROR(
   IF(
     OR(ISBLANK(P1851),ISBLANK(Q1851)),
     "",
     IF(
       AND(AB1851&lt;&gt;"",OR(W1851="Terminé",W1851="En cours")),
       VLOOKUP(AD1851,Setup_ScoreExactBonus!A:D,4,FALSE),
       0
     )),
  0)</f>
        <v>0</v>
      </c>
      <c r="AF1851" s="21">
        <f t="shared" ca="1" si="173"/>
        <v>57</v>
      </c>
      <c r="AG1851" s="21">
        <f ca="1">SUMIFS(AF$2:AF1851,D$2:D1851,D1851)</f>
        <v>2695</v>
      </c>
    </row>
    <row r="1852" spans="1:33" hidden="1" x14ac:dyDescent="0.35">
      <c r="A1852" s="21">
        <f>IF(ISBLANK(B1852),"",COUNTIF(B$2:B1852,B1852))-1</f>
        <v>68</v>
      </c>
      <c r="B1852" s="27">
        <v>15</v>
      </c>
      <c r="C1852" s="10">
        <f>VLOOKUP($A1852+IF($A1852=0,1,0),Database!$A:$Y,7,FALSE)</f>
        <v>46200.958333333336</v>
      </c>
      <c r="D1852" s="21" t="str">
        <f>VLOOKUP(Pronostics!$B1852,Setup_MPP!$A:$G,3,FALSE)</f>
        <v>Amino28</v>
      </c>
      <c r="E1852" s="21" t="str">
        <f>VLOOKUP(Pronostics!$B1852,Setup_MPP!$A:$G,2,FALSE)</f>
        <v>Amine ZARROUKI</v>
      </c>
      <c r="F1852" s="21" t="str">
        <f>VLOOKUP($B1852,Setup_MPP!$A:$E,4,FALSE)</f>
        <v>#FF9898</v>
      </c>
      <c r="G1852" s="21" t="str">
        <f>VLOOKUP($B1852,Setup_MPP!$A:$E,5,FALSE)</f>
        <v>#FF5D5D</v>
      </c>
      <c r="H1852" s="21" t="str">
        <f>IFERROR(IF(AND(A1852&gt;=1,A1852&lt;=104),VLOOKUP($A1852,Location!$A:$J,6,FALSE),IF(A1852=0,"Avant l'ouverture",IF(OR(A1852=105,A1852=106),"Bonus"))),"")</f>
        <v>Tour 3</v>
      </c>
      <c r="I1852" s="21" t="str">
        <f>IF(LEFT(H1852,4)="Tour",VLOOKUP(A1852,Database!$A:$C,3,FALSE),"")</f>
        <v>L</v>
      </c>
      <c r="J1852" s="21" t="str">
        <f>VLOOKUP($A1852,Location!$A:$J,7,FALSE)</f>
        <v>Croatie</v>
      </c>
      <c r="K1852" s="21" t="str">
        <f>IFERROR(VLOOKUP(J1852,Setup_Team!$B:$C,2,FALSE), "TDB")</f>
        <v>HRV</v>
      </c>
      <c r="L1852" s="21" t="str">
        <f>VLOOKUP($A1852,Location!$A:$J,8,FALSE)</f>
        <v>Ghana</v>
      </c>
      <c r="M1852" s="21" t="str">
        <f>IFERROR(VLOOKUP(L1852,Setup_Team!$B:$C,2,FALSE), "TDB")</f>
        <v>GHA</v>
      </c>
      <c r="N1852" s="21" t="str">
        <f>VLOOKUP($A1852,Location!$A:$J,9,FALSE)</f>
        <v>East Rutherford, New Jersey/New York</v>
      </c>
      <c r="O1852" s="21" t="str">
        <f>VLOOKUP($A1852,Location!$A:$J,10,FALSE)</f>
        <v>MetLife Stadium</v>
      </c>
      <c r="P1852" s="27">
        <v>1</v>
      </c>
      <c r="Q1852" s="27">
        <v>1</v>
      </c>
      <c r="R1852" s="27" t="str">
        <f t="shared" si="169"/>
        <v>1-1</v>
      </c>
      <c r="S1852" s="21">
        <v>0</v>
      </c>
      <c r="T1852" s="20">
        <f>VLOOKUP($A1852,Database!$A:$Y,10,FALSE)</f>
        <v>57</v>
      </c>
      <c r="U1852" s="20">
        <f>VLOOKUP($A1852,Database!$A:$Y,11,FALSE)</f>
        <v>120</v>
      </c>
      <c r="V1852" s="20">
        <f>VLOOKUP($A1852,Database!$A:$Y,12,FALSE)</f>
        <v>138</v>
      </c>
      <c r="W1852" s="20" t="str">
        <f>VLOOKUP(A1852,Database!A:M,13,FALSE)</f>
        <v>Terminé</v>
      </c>
      <c r="X1852" s="20">
        <f>VLOOKUP($A1852,Database!$A:$Y,20,FALSE)</f>
        <v>2</v>
      </c>
      <c r="Y1852" s="20">
        <f>VLOOKUP($A1852,Database!$A:$Y,21,FALSE)</f>
        <v>1</v>
      </c>
      <c r="Z1852" s="20">
        <f t="shared" si="168"/>
        <v>0</v>
      </c>
      <c r="AA1852" s="20">
        <f t="shared" si="170"/>
        <v>0</v>
      </c>
      <c r="AB1852" s="20">
        <f t="shared" ca="1" si="171"/>
        <v>0</v>
      </c>
      <c r="AC1852" s="20">
        <f t="shared" ca="1" si="172"/>
        <v>0</v>
      </c>
      <c r="AD1852" s="20" t="str">
        <f ca="1">IF(AC1852=0,"",IF(OR(ISBLANK(P1852),ISBLANK(Q1852)),"",IF(ISBLANK(VLOOKUP(A1852,Database!A:AA,22,FALSE)),"",VLOOKUP(A1852,Database!A:AA,22,FALSE))))</f>
        <v/>
      </c>
      <c r="AE1852" s="20">
        <f ca="1">IFERROR(
   IF(
     OR(ISBLANK(P1852),ISBLANK(Q1852)),
     "",
     IF(
       AND(AB1852&lt;&gt;"",OR(W1852="Terminé",W1852="En cours")),
       VLOOKUP(AD1852,Setup_ScoreExactBonus!A:D,4,FALSE),
       0
     )),
  0)</f>
        <v>0</v>
      </c>
      <c r="AF1852" s="21">
        <f t="shared" ca="1" si="173"/>
        <v>0</v>
      </c>
      <c r="AG1852" s="21">
        <f ca="1">SUMIFS(AF$2:AF1852,D$2:D1852,D1852)</f>
        <v>2625</v>
      </c>
    </row>
    <row r="1853" spans="1:33" hidden="1" x14ac:dyDescent="0.35">
      <c r="A1853" s="21">
        <f>IF(ISBLANK(B1853),"",COUNTIF(B$2:B1853,B1853))-1</f>
        <v>68</v>
      </c>
      <c r="B1853" s="27">
        <v>16</v>
      </c>
      <c r="C1853" s="10">
        <f>VLOOKUP($A1853+IF($A1853=0,1,0),Database!$A:$Y,7,FALSE)</f>
        <v>46200.958333333336</v>
      </c>
      <c r="D1853" s="21" t="str">
        <f>VLOOKUP(Pronostics!$B1853,Setup_MPP!$A:$G,3,FALSE)</f>
        <v>RomaLaura</v>
      </c>
      <c r="E1853" s="21" t="str">
        <f>VLOOKUP(Pronostics!$B1853,Setup_MPP!$A:$G,2,FALSE)</f>
        <v>Laura GIULIANO</v>
      </c>
      <c r="F1853" s="21" t="str">
        <f>VLOOKUP($B1853,Setup_MPP!$A:$E,4,FALSE)</f>
        <v>#86A4FE</v>
      </c>
      <c r="G1853" s="21" t="str">
        <f>VLOOKUP($B1853,Setup_MPP!$A:$E,5,FALSE)</f>
        <v>#3769FF</v>
      </c>
      <c r="H1853" s="21" t="str">
        <f>IFERROR(IF(AND(A1853&gt;=1,A1853&lt;=104),VLOOKUP($A1853,Location!$A:$J,6,FALSE),IF(A1853=0,"Avant l'ouverture",IF(OR(A1853=105,A1853=106),"Bonus"))),"")</f>
        <v>Tour 3</v>
      </c>
      <c r="I1853" s="21" t="str">
        <f>IF(LEFT(H1853,4)="Tour",VLOOKUP(A1853,Database!$A:$C,3,FALSE),"")</f>
        <v>L</v>
      </c>
      <c r="J1853" s="21" t="str">
        <f>VLOOKUP($A1853,Location!$A:$J,7,FALSE)</f>
        <v>Croatie</v>
      </c>
      <c r="K1853" s="21" t="str">
        <f>IFERROR(VLOOKUP(J1853,Setup_Team!$B:$C,2,FALSE), "TDB")</f>
        <v>HRV</v>
      </c>
      <c r="L1853" s="21" t="str">
        <f>VLOOKUP($A1853,Location!$A:$J,8,FALSE)</f>
        <v>Ghana</v>
      </c>
      <c r="M1853" s="21" t="str">
        <f>IFERROR(VLOOKUP(L1853,Setup_Team!$B:$C,2,FALSE), "TDB")</f>
        <v>GHA</v>
      </c>
      <c r="N1853" s="21" t="str">
        <f>VLOOKUP($A1853,Location!$A:$J,9,FALSE)</f>
        <v>East Rutherford, New Jersey/New York</v>
      </c>
      <c r="O1853" s="21" t="str">
        <f>VLOOKUP($A1853,Location!$A:$J,10,FALSE)</f>
        <v>MetLife Stadium</v>
      </c>
      <c r="P1853" s="27">
        <v>1</v>
      </c>
      <c r="Q1853" s="27">
        <v>1</v>
      </c>
      <c r="R1853" s="27" t="str">
        <f t="shared" si="169"/>
        <v>1-1</v>
      </c>
      <c r="S1853" s="21">
        <v>0</v>
      </c>
      <c r="T1853" s="20">
        <f>VLOOKUP($A1853,Database!$A:$Y,10,FALSE)</f>
        <v>57</v>
      </c>
      <c r="U1853" s="20">
        <f>VLOOKUP($A1853,Database!$A:$Y,11,FALSE)</f>
        <v>120</v>
      </c>
      <c r="V1853" s="20">
        <f>VLOOKUP($A1853,Database!$A:$Y,12,FALSE)</f>
        <v>138</v>
      </c>
      <c r="W1853" s="20" t="str">
        <f>VLOOKUP(A1853,Database!A:M,13,FALSE)</f>
        <v>Terminé</v>
      </c>
      <c r="X1853" s="20">
        <f>VLOOKUP($A1853,Database!$A:$Y,20,FALSE)</f>
        <v>2</v>
      </c>
      <c r="Y1853" s="20">
        <f>VLOOKUP($A1853,Database!$A:$Y,21,FALSE)</f>
        <v>1</v>
      </c>
      <c r="Z1853" s="20">
        <f t="shared" si="168"/>
        <v>0</v>
      </c>
      <c r="AA1853" s="20">
        <f t="shared" si="170"/>
        <v>0</v>
      </c>
      <c r="AB1853" s="20">
        <f t="shared" ca="1" si="171"/>
        <v>0</v>
      </c>
      <c r="AC1853" s="20">
        <f t="shared" ca="1" si="172"/>
        <v>0</v>
      </c>
      <c r="AD1853" s="20" t="str">
        <f ca="1">IF(AC1853=0,"",IF(OR(ISBLANK(P1853),ISBLANK(Q1853)),"",IF(ISBLANK(VLOOKUP(A1853,Database!A:AA,22,FALSE)),"",VLOOKUP(A1853,Database!A:AA,22,FALSE))))</f>
        <v/>
      </c>
      <c r="AE1853" s="20">
        <f ca="1">IFERROR(
   IF(
     OR(ISBLANK(P1853),ISBLANK(Q1853)),
     "",
     IF(
       AND(AB1853&lt;&gt;"",OR(W1853="Terminé",W1853="En cours")),
       VLOOKUP(AD1853,Setup_ScoreExactBonus!A:D,4,FALSE),
       0
     )),
  0)</f>
        <v>0</v>
      </c>
      <c r="AF1853" s="21">
        <f t="shared" ca="1" si="173"/>
        <v>0</v>
      </c>
      <c r="AG1853" s="21">
        <f ca="1">SUMIFS(AF$2:AF1853,D$2:D1853,D1853)</f>
        <v>2285</v>
      </c>
    </row>
    <row r="1854" spans="1:33" hidden="1" x14ac:dyDescent="0.35">
      <c r="A1854" s="21">
        <f>IF(ISBLANK(B1854),"",COUNTIF(B$2:B1854,B1854))-1</f>
        <v>68</v>
      </c>
      <c r="B1854" s="27">
        <v>17</v>
      </c>
      <c r="C1854" s="10">
        <f>VLOOKUP($A1854+IF($A1854=0,1,0),Database!$A:$Y,7,FALSE)</f>
        <v>46200.958333333336</v>
      </c>
      <c r="D1854" s="21" t="str">
        <f>VLOOKUP(Pronostics!$B1854,Setup_MPP!$A:$G,3,FALSE)</f>
        <v>Julien_cri</v>
      </c>
      <c r="E1854" s="21" t="str">
        <f>VLOOKUP(Pronostics!$B1854,Setup_MPP!$A:$G,2,FALSE)</f>
        <v>Julien CRIMOTEL</v>
      </c>
      <c r="F1854" s="21" t="str">
        <f>VLOOKUP($B1854,Setup_MPP!$A:$E,4,FALSE)</f>
        <v>#FFB0B0</v>
      </c>
      <c r="G1854" s="21" t="str">
        <f>VLOOKUP($B1854,Setup_MPP!$A:$E,5,FALSE)</f>
        <v>#F25757</v>
      </c>
      <c r="H1854" s="21" t="str">
        <f>IFERROR(IF(AND(A1854&gt;=1,A1854&lt;=104),VLOOKUP($A1854,Location!$A:$J,6,FALSE),IF(A1854=0,"Avant l'ouverture",IF(OR(A1854=105,A1854=106),"Bonus"))),"")</f>
        <v>Tour 3</v>
      </c>
      <c r="I1854" s="21" t="str">
        <f>IF(LEFT(H1854,4)="Tour",VLOOKUP(A1854,Database!$A:$C,3,FALSE),"")</f>
        <v>L</v>
      </c>
      <c r="J1854" s="21" t="str">
        <f>VLOOKUP($A1854,Location!$A:$J,7,FALSE)</f>
        <v>Croatie</v>
      </c>
      <c r="K1854" s="21" t="str">
        <f>IFERROR(VLOOKUP(J1854,Setup_Team!$B:$C,2,FALSE), "TDB")</f>
        <v>HRV</v>
      </c>
      <c r="L1854" s="21" t="str">
        <f>VLOOKUP($A1854,Location!$A:$J,8,FALSE)</f>
        <v>Ghana</v>
      </c>
      <c r="M1854" s="21" t="str">
        <f>IFERROR(VLOOKUP(L1854,Setup_Team!$B:$C,2,FALSE), "TDB")</f>
        <v>GHA</v>
      </c>
      <c r="N1854" s="21" t="str">
        <f>VLOOKUP($A1854,Location!$A:$J,9,FALSE)</f>
        <v>East Rutherford, New Jersey/New York</v>
      </c>
      <c r="O1854" s="21" t="str">
        <f>VLOOKUP($A1854,Location!$A:$J,10,FALSE)</f>
        <v>MetLife Stadium</v>
      </c>
      <c r="P1854" s="27">
        <v>2</v>
      </c>
      <c r="Q1854" s="27">
        <v>1</v>
      </c>
      <c r="R1854" s="27" t="str">
        <f t="shared" si="169"/>
        <v>2-1</v>
      </c>
      <c r="S1854" s="21">
        <v>0</v>
      </c>
      <c r="T1854" s="20">
        <f>VLOOKUP($A1854,Database!$A:$Y,10,FALSE)</f>
        <v>57</v>
      </c>
      <c r="U1854" s="20">
        <f>VLOOKUP($A1854,Database!$A:$Y,11,FALSE)</f>
        <v>120</v>
      </c>
      <c r="V1854" s="20">
        <f>VLOOKUP($A1854,Database!$A:$Y,12,FALSE)</f>
        <v>138</v>
      </c>
      <c r="W1854" s="20" t="str">
        <f>VLOOKUP(A1854,Database!A:M,13,FALSE)</f>
        <v>Terminé</v>
      </c>
      <c r="X1854" s="20">
        <f>VLOOKUP($A1854,Database!$A:$Y,20,FALSE)</f>
        <v>2</v>
      </c>
      <c r="Y1854" s="20">
        <f>VLOOKUP($A1854,Database!$A:$Y,21,FALSE)</f>
        <v>1</v>
      </c>
      <c r="Z1854" s="20">
        <f t="shared" si="168"/>
        <v>0</v>
      </c>
      <c r="AA1854" s="20">
        <f t="shared" si="170"/>
        <v>1</v>
      </c>
      <c r="AB1854" s="20">
        <f t="shared" ca="1" si="171"/>
        <v>57</v>
      </c>
      <c r="AC1854" s="20">
        <f t="shared" ca="1" si="172"/>
        <v>1</v>
      </c>
      <c r="AD1854" s="20" t="str">
        <f ca="1">IF(AC1854=0,"",IF(OR(ISBLANK(P1854),ISBLANK(Q1854)),"",IF(ISBLANK(VLOOKUP(A1854,Database!A:AA,22,FALSE)),"",VLOOKUP(A1854,Database!A:AA,22,FALSE))))</f>
        <v>Exact</v>
      </c>
      <c r="AE1854" s="20">
        <f ca="1">IFERROR(
   IF(
     OR(ISBLANK(P1854),ISBLANK(Q1854)),
     "",
     IF(
       AND(AB1854&lt;&gt;"",OR(W1854="Terminé",W1854="En cours")),
       VLOOKUP(AD1854,Setup_ScoreExactBonus!A:D,4,FALSE),
       0
     )),
  0)</f>
        <v>20</v>
      </c>
      <c r="AF1854" s="21">
        <f t="shared" ca="1" si="173"/>
        <v>77</v>
      </c>
      <c r="AG1854" s="21">
        <f ca="1">SUMIFS(AF$2:AF1854,D$2:D1854,D1854)</f>
        <v>2439</v>
      </c>
    </row>
    <row r="1855" spans="1:33" hidden="1" x14ac:dyDescent="0.35">
      <c r="A1855" s="21">
        <f>IF(ISBLANK(B1855),"",COUNTIF(B$2:B1855,B1855))-1</f>
        <v>68</v>
      </c>
      <c r="B1855" s="27">
        <v>18</v>
      </c>
      <c r="C1855" s="10">
        <f>VLOOKUP($A1855+IF($A1855=0,1,0),Database!$A:$Y,7,FALSE)</f>
        <v>46200.958333333336</v>
      </c>
      <c r="D1855" s="21" t="str">
        <f>VLOOKUP(Pronostics!$B1855,Setup_MPP!$A:$G,3,FALSE)</f>
        <v>Cartone</v>
      </c>
      <c r="E1855" s="21" t="str">
        <f>VLOOKUP(Pronostics!$B1855,Setup_MPP!$A:$G,2,FALSE)</f>
        <v>Quentin CARTON</v>
      </c>
      <c r="F1855" s="21" t="str">
        <f>VLOOKUP($B1855,Setup_MPP!$A:$E,4,FALSE)</f>
        <v>#F0BC42</v>
      </c>
      <c r="G1855" s="21" t="str">
        <f>VLOOKUP($B1855,Setup_MPP!$A:$E,5,FALSE)</f>
        <v>#8E1F2F</v>
      </c>
      <c r="H1855" s="21" t="str">
        <f>IFERROR(IF(AND(A1855&gt;=1,A1855&lt;=104),VLOOKUP($A1855,Location!$A:$J,6,FALSE),IF(A1855=0,"Avant l'ouverture",IF(OR(A1855=105,A1855=106),"Bonus"))),"")</f>
        <v>Tour 3</v>
      </c>
      <c r="I1855" s="21" t="str">
        <f>IF(LEFT(H1855,4)="Tour",VLOOKUP(A1855,Database!$A:$C,3,FALSE),"")</f>
        <v>L</v>
      </c>
      <c r="J1855" s="21" t="str">
        <f>VLOOKUP($A1855,Location!$A:$J,7,FALSE)</f>
        <v>Croatie</v>
      </c>
      <c r="K1855" s="21" t="str">
        <f>IFERROR(VLOOKUP(J1855,Setup_Team!$B:$C,2,FALSE), "TDB")</f>
        <v>HRV</v>
      </c>
      <c r="L1855" s="21" t="str">
        <f>VLOOKUP($A1855,Location!$A:$J,8,FALSE)</f>
        <v>Ghana</v>
      </c>
      <c r="M1855" s="21" t="str">
        <f>IFERROR(VLOOKUP(L1855,Setup_Team!$B:$C,2,FALSE), "TDB")</f>
        <v>GHA</v>
      </c>
      <c r="N1855" s="21" t="str">
        <f>VLOOKUP($A1855,Location!$A:$J,9,FALSE)</f>
        <v>East Rutherford, New Jersey/New York</v>
      </c>
      <c r="O1855" s="21" t="str">
        <f>VLOOKUP($A1855,Location!$A:$J,10,FALSE)</f>
        <v>MetLife Stadium</v>
      </c>
      <c r="P1855" s="27">
        <v>0</v>
      </c>
      <c r="Q1855" s="27">
        <v>1</v>
      </c>
      <c r="R1855" s="27" t="str">
        <f t="shared" si="169"/>
        <v>0-1</v>
      </c>
      <c r="S1855" s="21">
        <v>0</v>
      </c>
      <c r="T1855" s="20">
        <f>VLOOKUP($A1855,Database!$A:$Y,10,FALSE)</f>
        <v>57</v>
      </c>
      <c r="U1855" s="20">
        <f>VLOOKUP($A1855,Database!$A:$Y,11,FALSE)</f>
        <v>120</v>
      </c>
      <c r="V1855" s="20">
        <f>VLOOKUP($A1855,Database!$A:$Y,12,FALSE)</f>
        <v>138</v>
      </c>
      <c r="W1855" s="20" t="str">
        <f>VLOOKUP(A1855,Database!A:M,13,FALSE)</f>
        <v>Terminé</v>
      </c>
      <c r="X1855" s="20">
        <f>VLOOKUP($A1855,Database!$A:$Y,20,FALSE)</f>
        <v>2</v>
      </c>
      <c r="Y1855" s="20">
        <f>VLOOKUP($A1855,Database!$A:$Y,21,FALSE)</f>
        <v>1</v>
      </c>
      <c r="Z1855" s="20">
        <f t="shared" si="168"/>
        <v>0</v>
      </c>
      <c r="AA1855" s="20">
        <f t="shared" si="170"/>
        <v>0</v>
      </c>
      <c r="AB1855" s="20">
        <f t="shared" ca="1" si="171"/>
        <v>0</v>
      </c>
      <c r="AC1855" s="20">
        <f t="shared" ca="1" si="172"/>
        <v>0</v>
      </c>
      <c r="AD1855" s="20" t="str">
        <f ca="1">IF(AC1855=0,"",IF(OR(ISBLANK(P1855),ISBLANK(Q1855)),"",IF(ISBLANK(VLOOKUP(A1855,Database!A:AA,22,FALSE)),"",VLOOKUP(A1855,Database!A:AA,22,FALSE))))</f>
        <v/>
      </c>
      <c r="AE1855" s="20">
        <f ca="1">IFERROR(
   IF(
     OR(ISBLANK(P1855),ISBLANK(Q1855)),
     "",
     IF(
       AND(AB1855&lt;&gt;"",OR(W1855="Terminé",W1855="En cours")),
       VLOOKUP(AD1855,Setup_ScoreExactBonus!A:D,4,FALSE),
       0
     )),
  0)</f>
        <v>0</v>
      </c>
      <c r="AF1855" s="21">
        <f t="shared" ca="1" si="173"/>
        <v>0</v>
      </c>
      <c r="AG1855" s="21">
        <f ca="1">SUMIFS(AF$2:AF1855,D$2:D1855,D1855)</f>
        <v>2380</v>
      </c>
    </row>
    <row r="1856" spans="1:33" hidden="1" x14ac:dyDescent="0.35">
      <c r="A1856" s="21">
        <f>IF(ISBLANK(B1856),"",COUNTIF(B$2:B1856,B1856))-1</f>
        <v>68</v>
      </c>
      <c r="B1856" s="27">
        <v>19</v>
      </c>
      <c r="C1856" s="10">
        <f>VLOOKUP($A1856+IF($A1856=0,1,0),Database!$A:$Y,7,FALSE)</f>
        <v>46200.958333333336</v>
      </c>
      <c r="D1856" s="21" t="str">
        <f>VLOOKUP(Pronostics!$B1856,Setup_MPP!$A:$G,3,FALSE)</f>
        <v>YramVi</v>
      </c>
      <c r="E1856" s="21" t="str">
        <f>VLOOKUP(Pronostics!$B1856,Setup_MPP!$A:$G,2,FALSE)</f>
        <v>Eyram TETSHIE</v>
      </c>
      <c r="F1856" s="21" t="str">
        <f>VLOOKUP($B1856,Setup_MPP!$A:$E,4,FALSE)</f>
        <v>#E8B28F</v>
      </c>
      <c r="G1856" s="21" t="str">
        <f>VLOOKUP($B1856,Setup_MPP!$A:$E,5,FALSE)</f>
        <v>#E65568</v>
      </c>
      <c r="H1856" s="21" t="str">
        <f>IFERROR(IF(AND(A1856&gt;=1,A1856&lt;=104),VLOOKUP($A1856,Location!$A:$J,6,FALSE),IF(A1856=0,"Avant l'ouverture",IF(OR(A1856=105,A1856=106),"Bonus"))),"")</f>
        <v>Tour 3</v>
      </c>
      <c r="I1856" s="21" t="str">
        <f>IF(LEFT(H1856,4)="Tour",VLOOKUP(A1856,Database!$A:$C,3,FALSE),"")</f>
        <v>L</v>
      </c>
      <c r="J1856" s="21" t="str">
        <f>VLOOKUP($A1856,Location!$A:$J,7,FALSE)</f>
        <v>Croatie</v>
      </c>
      <c r="K1856" s="21" t="str">
        <f>IFERROR(VLOOKUP(J1856,Setup_Team!$B:$C,2,FALSE), "TDB")</f>
        <v>HRV</v>
      </c>
      <c r="L1856" s="21" t="str">
        <f>VLOOKUP($A1856,Location!$A:$J,8,FALSE)</f>
        <v>Ghana</v>
      </c>
      <c r="M1856" s="21" t="str">
        <f>IFERROR(VLOOKUP(L1856,Setup_Team!$B:$C,2,FALSE), "TDB")</f>
        <v>GHA</v>
      </c>
      <c r="N1856" s="21" t="str">
        <f>VLOOKUP($A1856,Location!$A:$J,9,FALSE)</f>
        <v>East Rutherford, New Jersey/New York</v>
      </c>
      <c r="O1856" s="21" t="str">
        <f>VLOOKUP($A1856,Location!$A:$J,10,FALSE)</f>
        <v>MetLife Stadium</v>
      </c>
      <c r="P1856" s="27">
        <v>1</v>
      </c>
      <c r="Q1856" s="27">
        <v>1</v>
      </c>
      <c r="R1856" s="27" t="str">
        <f t="shared" si="169"/>
        <v>1-1</v>
      </c>
      <c r="S1856" s="21">
        <v>0</v>
      </c>
      <c r="T1856" s="20">
        <f>VLOOKUP($A1856,Database!$A:$Y,10,FALSE)</f>
        <v>57</v>
      </c>
      <c r="U1856" s="20">
        <f>VLOOKUP($A1856,Database!$A:$Y,11,FALSE)</f>
        <v>120</v>
      </c>
      <c r="V1856" s="20">
        <f>VLOOKUP($A1856,Database!$A:$Y,12,FALSE)</f>
        <v>138</v>
      </c>
      <c r="W1856" s="20" t="str">
        <f>VLOOKUP(A1856,Database!A:M,13,FALSE)</f>
        <v>Terminé</v>
      </c>
      <c r="X1856" s="20">
        <f>VLOOKUP($A1856,Database!$A:$Y,20,FALSE)</f>
        <v>2</v>
      </c>
      <c r="Y1856" s="20">
        <f>VLOOKUP($A1856,Database!$A:$Y,21,FALSE)</f>
        <v>1</v>
      </c>
      <c r="Z1856" s="20">
        <f t="shared" si="168"/>
        <v>0</v>
      </c>
      <c r="AA1856" s="20">
        <f t="shared" si="170"/>
        <v>0</v>
      </c>
      <c r="AB1856" s="20">
        <f t="shared" ca="1" si="171"/>
        <v>0</v>
      </c>
      <c r="AC1856" s="20">
        <f t="shared" ca="1" si="172"/>
        <v>0</v>
      </c>
      <c r="AD1856" s="20" t="str">
        <f ca="1">IF(AC1856=0,"",IF(OR(ISBLANK(P1856),ISBLANK(Q1856)),"",IF(ISBLANK(VLOOKUP(A1856,Database!A:AA,22,FALSE)),"",VLOOKUP(A1856,Database!A:AA,22,FALSE))))</f>
        <v/>
      </c>
      <c r="AE1856" s="20">
        <f ca="1">IFERROR(
   IF(
     OR(ISBLANK(P1856),ISBLANK(Q1856)),
     "",
     IF(
       AND(AB1856&lt;&gt;"",OR(W1856="Terminé",W1856="En cours")),
       VLOOKUP(AD1856,Setup_ScoreExactBonus!A:D,4,FALSE),
       0
     )),
  0)</f>
        <v>0</v>
      </c>
      <c r="AF1856" s="21">
        <f t="shared" ca="1" si="173"/>
        <v>0</v>
      </c>
      <c r="AG1856" s="21">
        <f ca="1">SUMIFS(AF$2:AF1856,D$2:D1856,D1856)</f>
        <v>2318</v>
      </c>
    </row>
    <row r="1857" spans="1:33" hidden="1" x14ac:dyDescent="0.35">
      <c r="A1857" s="21">
        <f>IF(ISBLANK(B1857),"",COUNTIF(B$2:B1857,B1857))-1</f>
        <v>68</v>
      </c>
      <c r="B1857" s="27">
        <v>20</v>
      </c>
      <c r="C1857" s="10">
        <f>VLOOKUP($A1857+IF($A1857=0,1,0),Database!$A:$Y,7,FALSE)</f>
        <v>46200.958333333336</v>
      </c>
      <c r="D1857" s="21" t="str">
        <f>VLOOKUP(Pronostics!$B1857,Setup_MPP!$A:$G,3,FALSE)</f>
        <v>Anis_MaFihache</v>
      </c>
      <c r="E1857" s="21" t="str">
        <f>VLOOKUP(Pronostics!$B1857,Setup_MPP!$A:$G,2,FALSE)</f>
        <v>Anis LEBIK</v>
      </c>
      <c r="F1857" s="21" t="str">
        <f>VLOOKUP($B1857,Setup_MPP!$A:$E,4,FALSE)</f>
        <v>#60DC8C</v>
      </c>
      <c r="G1857" s="21" t="str">
        <f>VLOOKUP($B1857,Setup_MPP!$A:$E,5,FALSE)</f>
        <v>#22A34F</v>
      </c>
      <c r="H1857" s="21" t="str">
        <f>IFERROR(IF(AND(A1857&gt;=1,A1857&lt;=104),VLOOKUP($A1857,Location!$A:$J,6,FALSE),IF(A1857=0,"Avant l'ouverture",IF(OR(A1857=105,A1857=106),"Bonus"))),"")</f>
        <v>Tour 3</v>
      </c>
      <c r="I1857" s="21" t="str">
        <f>IF(LEFT(H1857,4)="Tour",VLOOKUP(A1857,Database!$A:$C,3,FALSE),"")</f>
        <v>L</v>
      </c>
      <c r="J1857" s="21" t="str">
        <f>VLOOKUP($A1857,Location!$A:$J,7,FALSE)</f>
        <v>Croatie</v>
      </c>
      <c r="K1857" s="21" t="str">
        <f>IFERROR(VLOOKUP(J1857,Setup_Team!$B:$C,2,FALSE), "TDB")</f>
        <v>HRV</v>
      </c>
      <c r="L1857" s="21" t="str">
        <f>VLOOKUP($A1857,Location!$A:$J,8,FALSE)</f>
        <v>Ghana</v>
      </c>
      <c r="M1857" s="21" t="str">
        <f>IFERROR(VLOOKUP(L1857,Setup_Team!$B:$C,2,FALSE), "TDB")</f>
        <v>GHA</v>
      </c>
      <c r="N1857" s="21" t="str">
        <f>VLOOKUP($A1857,Location!$A:$J,9,FALSE)</f>
        <v>East Rutherford, New Jersey/New York</v>
      </c>
      <c r="O1857" s="21" t="str">
        <f>VLOOKUP($A1857,Location!$A:$J,10,FALSE)</f>
        <v>MetLife Stadium</v>
      </c>
      <c r="P1857" s="27">
        <v>2</v>
      </c>
      <c r="Q1857" s="27">
        <v>1</v>
      </c>
      <c r="R1857" s="27" t="str">
        <f t="shared" si="169"/>
        <v>2-1</v>
      </c>
      <c r="S1857" s="21">
        <v>0</v>
      </c>
      <c r="T1857" s="20">
        <f>VLOOKUP($A1857,Database!$A:$Y,10,FALSE)</f>
        <v>57</v>
      </c>
      <c r="U1857" s="20">
        <f>VLOOKUP($A1857,Database!$A:$Y,11,FALSE)</f>
        <v>120</v>
      </c>
      <c r="V1857" s="20">
        <f>VLOOKUP($A1857,Database!$A:$Y,12,FALSE)</f>
        <v>138</v>
      </c>
      <c r="W1857" s="20" t="str">
        <f>VLOOKUP(A1857,Database!A:M,13,FALSE)</f>
        <v>Terminé</v>
      </c>
      <c r="X1857" s="20">
        <f>VLOOKUP($A1857,Database!$A:$Y,20,FALSE)</f>
        <v>2</v>
      </c>
      <c r="Y1857" s="20">
        <f>VLOOKUP($A1857,Database!$A:$Y,21,FALSE)</f>
        <v>1</v>
      </c>
      <c r="Z1857" s="20">
        <f t="shared" si="168"/>
        <v>0</v>
      </c>
      <c r="AA1857" s="20">
        <f t="shared" si="170"/>
        <v>1</v>
      </c>
      <c r="AB1857" s="20">
        <f t="shared" ca="1" si="171"/>
        <v>57</v>
      </c>
      <c r="AC1857" s="20">
        <f t="shared" ca="1" si="172"/>
        <v>1</v>
      </c>
      <c r="AD1857" s="20" t="str">
        <f ca="1">IF(AC1857=0,"",IF(OR(ISBLANK(P1857),ISBLANK(Q1857)),"",IF(ISBLANK(VLOOKUP(A1857,Database!A:AA,22,FALSE)),"",VLOOKUP(A1857,Database!A:AA,22,FALSE))))</f>
        <v>Exact</v>
      </c>
      <c r="AE1857" s="20">
        <f ca="1">IFERROR(
   IF(
     OR(ISBLANK(P1857),ISBLANK(Q1857)),
     "",
     IF(
       AND(AB1857&lt;&gt;"",OR(W1857="Terminé",W1857="En cours")),
       VLOOKUP(AD1857,Setup_ScoreExactBonus!A:D,4,FALSE),
       0
     )),
  0)</f>
        <v>20</v>
      </c>
      <c r="AF1857" s="21">
        <f t="shared" ca="1" si="173"/>
        <v>77</v>
      </c>
      <c r="AG1857" s="21">
        <f ca="1">SUMIFS(AF$2:AF1857,D$2:D1857,D1857)</f>
        <v>2561</v>
      </c>
    </row>
    <row r="1858" spans="1:33" hidden="1" x14ac:dyDescent="0.35">
      <c r="A1858" s="21">
        <f>IF(ISBLANK(B1858),"",COUNTIF(B$2:B1858,B1858))-1</f>
        <v>68</v>
      </c>
      <c r="B1858" s="27">
        <v>21</v>
      </c>
      <c r="C1858" s="10">
        <f>VLOOKUP($A1858+IF($A1858=0,1,0),Database!$A:$Y,7,FALSE)</f>
        <v>46200.958333333336</v>
      </c>
      <c r="D1858" s="21" t="str">
        <f>VLOOKUP(Pronostics!$B1858,Setup_MPP!$A:$G,3,FALSE)</f>
        <v>JUJULABOSS13</v>
      </c>
      <c r="E1858" s="21" t="str">
        <f>VLOOKUP(Pronostics!$B1858,Setup_MPP!$A:$G,2,FALSE)</f>
        <v>Julia BOUANAN</v>
      </c>
      <c r="F1858" s="21" t="str">
        <f>VLOOKUP($B1858,Setup_MPP!$A:$E,4,FALSE)</f>
        <v>#2FAEE0</v>
      </c>
      <c r="G1858" s="21" t="str">
        <f>VLOOKUP($B1858,Setup_MPP!$A:$E,5,FALSE)</f>
        <v>#BEA064</v>
      </c>
      <c r="H1858" s="21" t="str">
        <f>IFERROR(IF(AND(A1858&gt;=1,A1858&lt;=104),VLOOKUP($A1858,Location!$A:$J,6,FALSE),IF(A1858=0,"Avant l'ouverture",IF(OR(A1858=105,A1858=106),"Bonus"))),"")</f>
        <v>Tour 3</v>
      </c>
      <c r="I1858" s="21" t="str">
        <f>IF(LEFT(H1858,4)="Tour",VLOOKUP(A1858,Database!$A:$C,3,FALSE),"")</f>
        <v>L</v>
      </c>
      <c r="J1858" s="21" t="str">
        <f>VLOOKUP($A1858,Location!$A:$J,7,FALSE)</f>
        <v>Croatie</v>
      </c>
      <c r="K1858" s="21" t="str">
        <f>IFERROR(VLOOKUP(J1858,Setup_Team!$B:$C,2,FALSE), "TDB")</f>
        <v>HRV</v>
      </c>
      <c r="L1858" s="21" t="str">
        <f>VLOOKUP($A1858,Location!$A:$J,8,FALSE)</f>
        <v>Ghana</v>
      </c>
      <c r="M1858" s="21" t="str">
        <f>IFERROR(VLOOKUP(L1858,Setup_Team!$B:$C,2,FALSE), "TDB")</f>
        <v>GHA</v>
      </c>
      <c r="N1858" s="21" t="str">
        <f>VLOOKUP($A1858,Location!$A:$J,9,FALSE)</f>
        <v>East Rutherford, New Jersey/New York</v>
      </c>
      <c r="O1858" s="21" t="str">
        <f>VLOOKUP($A1858,Location!$A:$J,10,FALSE)</f>
        <v>MetLife Stadium</v>
      </c>
      <c r="P1858" s="27">
        <v>3</v>
      </c>
      <c r="Q1858" s="27">
        <v>2</v>
      </c>
      <c r="R1858" s="27" t="str">
        <f t="shared" si="169"/>
        <v>3-2</v>
      </c>
      <c r="S1858" s="21">
        <v>0</v>
      </c>
      <c r="T1858" s="20">
        <f>VLOOKUP($A1858,Database!$A:$Y,10,FALSE)</f>
        <v>57</v>
      </c>
      <c r="U1858" s="20">
        <f>VLOOKUP($A1858,Database!$A:$Y,11,FALSE)</f>
        <v>120</v>
      </c>
      <c r="V1858" s="20">
        <f>VLOOKUP($A1858,Database!$A:$Y,12,FALSE)</f>
        <v>138</v>
      </c>
      <c r="W1858" s="20" t="str">
        <f>VLOOKUP(A1858,Database!A:M,13,FALSE)</f>
        <v>Terminé</v>
      </c>
      <c r="X1858" s="20">
        <f>VLOOKUP($A1858,Database!$A:$Y,20,FALSE)</f>
        <v>2</v>
      </c>
      <c r="Y1858" s="20">
        <f>VLOOKUP($A1858,Database!$A:$Y,21,FALSE)</f>
        <v>1</v>
      </c>
      <c r="Z1858" s="20">
        <f t="shared" ref="Z1858:Z1921" si="174">IF(A1858=0,0,IF(W1858="À venir",0,IF(AND(ISBLANK(P1858),ISBLANK(Q1858)),1,0)))</f>
        <v>0</v>
      </c>
      <c r="AA1858" s="20">
        <f t="shared" si="170"/>
        <v>1</v>
      </c>
      <c r="AB1858" s="20">
        <f t="shared" ca="1" si="171"/>
        <v>57</v>
      </c>
      <c r="AC1858" s="20">
        <f t="shared" ca="1" si="172"/>
        <v>0</v>
      </c>
      <c r="AD1858" s="20" t="str">
        <f ca="1">IF(AC1858=0,"",IF(OR(ISBLANK(P1858),ISBLANK(Q1858)),"",IF(ISBLANK(VLOOKUP(A1858,Database!A:AA,22,FALSE)),"",VLOOKUP(A1858,Database!A:AA,22,FALSE))))</f>
        <v/>
      </c>
      <c r="AE1858" s="20">
        <f ca="1">IFERROR(
   IF(
     OR(ISBLANK(P1858),ISBLANK(Q1858)),
     "",
     IF(
       AND(AB1858&lt;&gt;"",OR(W1858="Terminé",W1858="En cours")),
       VLOOKUP(AD1858,Setup_ScoreExactBonus!A:D,4,FALSE),
       0
     )),
  0)</f>
        <v>0</v>
      </c>
      <c r="AF1858" s="21">
        <f t="shared" ca="1" si="173"/>
        <v>57</v>
      </c>
      <c r="AG1858" s="21">
        <f ca="1">SUMIFS(AF$2:AF1858,D$2:D1858,D1858)</f>
        <v>2263</v>
      </c>
    </row>
    <row r="1859" spans="1:33" hidden="1" x14ac:dyDescent="0.35">
      <c r="A1859" s="21">
        <f>IF(ISBLANK(B1859),"",COUNTIF(B$2:B1859,B1859))-1</f>
        <v>68</v>
      </c>
      <c r="B1859" s="27">
        <v>22</v>
      </c>
      <c r="C1859" s="10">
        <f>VLOOKUP($A1859+IF($A1859=0,1,0),Database!$A:$Y,7,FALSE)</f>
        <v>46200.958333333336</v>
      </c>
      <c r="D1859" s="21" t="str">
        <f>VLOOKUP(Pronostics!$B1859,Setup_MPP!$A:$G,3,FALSE)</f>
        <v>Jujumsrd</v>
      </c>
      <c r="E1859" s="21" t="str">
        <f>VLOOKUP(Pronostics!$B1859,Setup_MPP!$A:$G,2,FALSE)</f>
        <v>Julie Mansard</v>
      </c>
      <c r="F1859" s="21" t="str">
        <f>VLOOKUP($B1859,Setup_MPP!$A:$E,4,FALSE)</f>
        <v>#41DEF0</v>
      </c>
      <c r="G1859" s="21" t="str">
        <f>VLOOKUP($B1859,Setup_MPP!$A:$E,5,FALSE)</f>
        <v>#0BA6B7</v>
      </c>
      <c r="H1859" s="21" t="str">
        <f>IFERROR(IF(AND(A1859&gt;=1,A1859&lt;=104),VLOOKUP($A1859,Location!$A:$J,6,FALSE),IF(A1859=0,"Avant l'ouverture",IF(OR(A1859=105,A1859=106),"Bonus"))),"")</f>
        <v>Tour 3</v>
      </c>
      <c r="I1859" s="21" t="str">
        <f>IF(LEFT(H1859,4)="Tour",VLOOKUP(A1859,Database!$A:$C,3,FALSE),"")</f>
        <v>L</v>
      </c>
      <c r="J1859" s="21" t="str">
        <f>VLOOKUP($A1859,Location!$A:$J,7,FALSE)</f>
        <v>Croatie</v>
      </c>
      <c r="K1859" s="21" t="str">
        <f>IFERROR(VLOOKUP(J1859,Setup_Team!$B:$C,2,FALSE), "TDB")</f>
        <v>HRV</v>
      </c>
      <c r="L1859" s="21" t="str">
        <f>VLOOKUP($A1859,Location!$A:$J,8,FALSE)</f>
        <v>Ghana</v>
      </c>
      <c r="M1859" s="21" t="str">
        <f>IFERROR(VLOOKUP(L1859,Setup_Team!$B:$C,2,FALSE), "TDB")</f>
        <v>GHA</v>
      </c>
      <c r="N1859" s="21" t="str">
        <f>VLOOKUP($A1859,Location!$A:$J,9,FALSE)</f>
        <v>East Rutherford, New Jersey/New York</v>
      </c>
      <c r="O1859" s="21" t="str">
        <f>VLOOKUP($A1859,Location!$A:$J,10,FALSE)</f>
        <v>MetLife Stadium</v>
      </c>
      <c r="P1859" s="27">
        <v>1</v>
      </c>
      <c r="Q1859" s="27">
        <v>0</v>
      </c>
      <c r="R1859" s="27" t="str">
        <f t="shared" ref="R1859:R1922" si="175">IF(AND(A1859&gt;0,A1859&lt;=104,W1859="Terminé"),TEXT(P1859,"0")&amp;"-"&amp;TEXT(Q1859,"0"),"")</f>
        <v>1-0</v>
      </c>
      <c r="S1859" s="21">
        <v>0</v>
      </c>
      <c r="T1859" s="20">
        <f>VLOOKUP($A1859,Database!$A:$Y,10,FALSE)</f>
        <v>57</v>
      </c>
      <c r="U1859" s="20">
        <f>VLOOKUP($A1859,Database!$A:$Y,11,FALSE)</f>
        <v>120</v>
      </c>
      <c r="V1859" s="20">
        <f>VLOOKUP($A1859,Database!$A:$Y,12,FALSE)</f>
        <v>138</v>
      </c>
      <c r="W1859" s="20" t="str">
        <f>VLOOKUP(A1859,Database!A:M,13,FALSE)</f>
        <v>Terminé</v>
      </c>
      <c r="X1859" s="20">
        <f>VLOOKUP($A1859,Database!$A:$Y,20,FALSE)</f>
        <v>2</v>
      </c>
      <c r="Y1859" s="20">
        <f>VLOOKUP($A1859,Database!$A:$Y,21,FALSE)</f>
        <v>1</v>
      </c>
      <c r="Z1859" s="20">
        <f t="shared" si="174"/>
        <v>0</v>
      </c>
      <c r="AA1859" s="20">
        <f t="shared" si="170"/>
        <v>1</v>
      </c>
      <c r="AB1859" s="20">
        <f t="shared" ca="1" si="171"/>
        <v>57</v>
      </c>
      <c r="AC1859" s="20">
        <f t="shared" ca="1" si="172"/>
        <v>0</v>
      </c>
      <c r="AD1859" s="20" t="str">
        <f ca="1">IF(AC1859=0,"",IF(OR(ISBLANK(P1859),ISBLANK(Q1859)),"",IF(ISBLANK(VLOOKUP(A1859,Database!A:AA,22,FALSE)),"",VLOOKUP(A1859,Database!A:AA,22,FALSE))))</f>
        <v/>
      </c>
      <c r="AE1859" s="20">
        <f ca="1">IFERROR(
   IF(
     OR(ISBLANK(P1859),ISBLANK(Q1859)),
     "",
     IF(
       AND(AB1859&lt;&gt;"",OR(W1859="Terminé",W1859="En cours")),
       VLOOKUP(AD1859,Setup_ScoreExactBonus!A:D,4,FALSE),
       0
     )),
  0)</f>
        <v>0</v>
      </c>
      <c r="AF1859" s="21">
        <f t="shared" ca="1" si="173"/>
        <v>57</v>
      </c>
      <c r="AG1859" s="21">
        <f ca="1">SUMIFS(AF$2:AF1859,D$2:D1859,D1859)</f>
        <v>2203</v>
      </c>
    </row>
    <row r="1860" spans="1:33" hidden="1" x14ac:dyDescent="0.35">
      <c r="A1860" s="21">
        <f>IF(ISBLANK(B1860),"",COUNTIF(B$2:B1860,B1860))-1</f>
        <v>68</v>
      </c>
      <c r="B1860" s="27">
        <v>23</v>
      </c>
      <c r="C1860" s="10">
        <f>VLOOKUP($A1860+IF($A1860=0,1,0),Database!$A:$Y,7,FALSE)</f>
        <v>46200.958333333336</v>
      </c>
      <c r="D1860" s="21" t="str">
        <f>VLOOKUP(Pronostics!$B1860,Setup_MPP!$A:$G,3,FALSE)</f>
        <v>DJUDJUPRONO</v>
      </c>
      <c r="E1860" s="21" t="str">
        <f>VLOOKUP(Pronostics!$B1860,Setup_MPP!$A:$G,2,FALSE)</f>
        <v>Juliette</v>
      </c>
      <c r="F1860" s="21" t="str">
        <f>VLOOKUP($B1860,Setup_MPP!$A:$E,4,FALSE)</f>
        <v>#F2A2A2</v>
      </c>
      <c r="G1860" s="21" t="str">
        <f>VLOOKUP($B1860,Setup_MPP!$A:$E,5,FALSE)</f>
        <v>#C25D5D</v>
      </c>
      <c r="H1860" s="21" t="str">
        <f>IFERROR(IF(AND(A1860&gt;=1,A1860&lt;=104),VLOOKUP($A1860,Location!$A:$J,6,FALSE),IF(A1860=0,"Avant l'ouverture",IF(OR(A1860=105,A1860=106),"Bonus"))),"")</f>
        <v>Tour 3</v>
      </c>
      <c r="I1860" s="21" t="str">
        <f>IF(LEFT(H1860,4)="Tour",VLOOKUP(A1860,Database!$A:$C,3,FALSE),"")</f>
        <v>L</v>
      </c>
      <c r="J1860" s="21" t="str">
        <f>VLOOKUP($A1860,Location!$A:$J,7,FALSE)</f>
        <v>Croatie</v>
      </c>
      <c r="K1860" s="21" t="str">
        <f>IFERROR(VLOOKUP(J1860,Setup_Team!$B:$C,2,FALSE), "TDB")</f>
        <v>HRV</v>
      </c>
      <c r="L1860" s="21" t="str">
        <f>VLOOKUP($A1860,Location!$A:$J,8,FALSE)</f>
        <v>Ghana</v>
      </c>
      <c r="M1860" s="21" t="str">
        <f>IFERROR(VLOOKUP(L1860,Setup_Team!$B:$C,2,FALSE), "TDB")</f>
        <v>GHA</v>
      </c>
      <c r="N1860" s="21" t="str">
        <f>VLOOKUP($A1860,Location!$A:$J,9,FALSE)</f>
        <v>East Rutherford, New Jersey/New York</v>
      </c>
      <c r="O1860" s="21" t="str">
        <f>VLOOKUP($A1860,Location!$A:$J,10,FALSE)</f>
        <v>MetLife Stadium</v>
      </c>
      <c r="P1860" s="27"/>
      <c r="Q1860" s="27"/>
      <c r="R1860" s="27" t="str">
        <f t="shared" si="175"/>
        <v>0-0</v>
      </c>
      <c r="S1860" s="21">
        <v>0</v>
      </c>
      <c r="T1860" s="20">
        <f>VLOOKUP($A1860,Database!$A:$Y,10,FALSE)</f>
        <v>57</v>
      </c>
      <c r="U1860" s="20">
        <f>VLOOKUP($A1860,Database!$A:$Y,11,FALSE)</f>
        <v>120</v>
      </c>
      <c r="V1860" s="20">
        <f>VLOOKUP($A1860,Database!$A:$Y,12,FALSE)</f>
        <v>138</v>
      </c>
      <c r="W1860" s="20" t="str">
        <f>VLOOKUP(A1860,Database!A:M,13,FALSE)</f>
        <v>Terminé</v>
      </c>
      <c r="X1860" s="20">
        <f>VLOOKUP($A1860,Database!$A:$Y,20,FALSE)</f>
        <v>2</v>
      </c>
      <c r="Y1860" s="20">
        <f>VLOOKUP($A1860,Database!$A:$Y,21,FALSE)</f>
        <v>1</v>
      </c>
      <c r="Z1860" s="20">
        <f t="shared" si="174"/>
        <v>1</v>
      </c>
      <c r="AA1860" s="20" t="str">
        <f t="shared" si="170"/>
        <v/>
      </c>
      <c r="AB1860" s="20">
        <f t="shared" ca="1" si="171"/>
        <v>0</v>
      </c>
      <c r="AC1860" s="20">
        <f t="shared" ca="1" si="172"/>
        <v>0</v>
      </c>
      <c r="AD1860" s="20" t="str">
        <f ca="1">IF(AC1860=0,"",IF(OR(ISBLANK(P1860),ISBLANK(Q1860)),"",IF(ISBLANK(VLOOKUP(A1860,Database!A:AA,22,FALSE)),"",VLOOKUP(A1860,Database!A:AA,22,FALSE))))</f>
        <v/>
      </c>
      <c r="AE1860" s="20" t="str">
        <f>IFERROR(
   IF(
     OR(ISBLANK(P1860),ISBLANK(Q1860)),
     "",
     IF(
       AND(AB1860&lt;&gt;"",OR(W1860="Terminé",W1860="En cours")),
       VLOOKUP(AD1860,Setup_ScoreExactBonus!A:D,4,FALSE),
       0
     )),
  0)</f>
        <v/>
      </c>
      <c r="AF1860" s="21">
        <f t="shared" si="173"/>
        <v>0</v>
      </c>
      <c r="AG1860" s="21">
        <f ca="1">SUMIFS(AF$2:AF1860,D$2:D1860,D1860)</f>
        <v>2002</v>
      </c>
    </row>
    <row r="1861" spans="1:33" hidden="1" x14ac:dyDescent="0.35">
      <c r="A1861" s="21">
        <f>IF(ISBLANK(B1861),"",COUNTIF(B$2:B1861,B1861))-1</f>
        <v>68</v>
      </c>
      <c r="B1861" s="27">
        <v>24</v>
      </c>
      <c r="C1861" s="10">
        <f>VLOOKUP($A1861+IF($A1861=0,1,0),Database!$A:$Y,7,FALSE)</f>
        <v>46200.958333333336</v>
      </c>
      <c r="D1861" s="21" t="str">
        <f>VLOOKUP(Pronostics!$B1861,Setup_MPP!$A:$G,3,FALSE)</f>
        <v>Samyaaaaaaaaaa</v>
      </c>
      <c r="E1861" s="21" t="str">
        <f>VLOOKUP(Pronostics!$B1861,Setup_MPP!$A:$G,2,FALSE)</f>
        <v>Samya ALAOUI</v>
      </c>
      <c r="F1861" s="21" t="str">
        <f>VLOOKUP($B1861,Setup_MPP!$A:$E,4,FALSE)</f>
        <v>#A2F2C7</v>
      </c>
      <c r="G1861" s="21" t="str">
        <f>VLOOKUP($B1861,Setup_MPP!$A:$E,5,FALSE)</f>
        <v>#5DC18C</v>
      </c>
      <c r="H1861" s="21" t="str">
        <f>IFERROR(IF(AND(A1861&gt;=1,A1861&lt;=104),VLOOKUP($A1861,Location!$A:$J,6,FALSE),IF(A1861=0,"Avant l'ouverture",IF(OR(A1861=105,A1861=106),"Bonus"))),"")</f>
        <v>Tour 3</v>
      </c>
      <c r="I1861" s="21" t="str">
        <f>IF(LEFT(H1861,4)="Tour",VLOOKUP(A1861,Database!$A:$C,3,FALSE),"")</f>
        <v>L</v>
      </c>
      <c r="J1861" s="21" t="str">
        <f>VLOOKUP($A1861,Location!$A:$J,7,FALSE)</f>
        <v>Croatie</v>
      </c>
      <c r="K1861" s="21" t="str">
        <f>IFERROR(VLOOKUP(J1861,Setup_Team!$B:$C,2,FALSE), "TDB")</f>
        <v>HRV</v>
      </c>
      <c r="L1861" s="21" t="str">
        <f>VLOOKUP($A1861,Location!$A:$J,8,FALSE)</f>
        <v>Ghana</v>
      </c>
      <c r="M1861" s="21" t="str">
        <f>IFERROR(VLOOKUP(L1861,Setup_Team!$B:$C,2,FALSE), "TDB")</f>
        <v>GHA</v>
      </c>
      <c r="N1861" s="21" t="str">
        <f>VLOOKUP($A1861,Location!$A:$J,9,FALSE)</f>
        <v>East Rutherford, New Jersey/New York</v>
      </c>
      <c r="O1861" s="21" t="str">
        <f>VLOOKUP($A1861,Location!$A:$J,10,FALSE)</f>
        <v>MetLife Stadium</v>
      </c>
      <c r="P1861" s="27">
        <v>1</v>
      </c>
      <c r="Q1861" s="27">
        <v>1</v>
      </c>
      <c r="R1861" s="27" t="str">
        <f t="shared" si="175"/>
        <v>1-1</v>
      </c>
      <c r="S1861" s="21">
        <v>0</v>
      </c>
      <c r="T1861" s="20">
        <f>VLOOKUP($A1861,Database!$A:$Y,10,FALSE)</f>
        <v>57</v>
      </c>
      <c r="U1861" s="20">
        <f>VLOOKUP($A1861,Database!$A:$Y,11,FALSE)</f>
        <v>120</v>
      </c>
      <c r="V1861" s="20">
        <f>VLOOKUP($A1861,Database!$A:$Y,12,FALSE)</f>
        <v>138</v>
      </c>
      <c r="W1861" s="20" t="str">
        <f>VLOOKUP(A1861,Database!A:M,13,FALSE)</f>
        <v>Terminé</v>
      </c>
      <c r="X1861" s="20">
        <f>VLOOKUP($A1861,Database!$A:$Y,20,FALSE)</f>
        <v>2</v>
      </c>
      <c r="Y1861" s="20">
        <f>VLOOKUP($A1861,Database!$A:$Y,21,FALSE)</f>
        <v>1</v>
      </c>
      <c r="Z1861" s="20">
        <f t="shared" si="174"/>
        <v>0</v>
      </c>
      <c r="AA1861" s="20">
        <f t="shared" si="170"/>
        <v>0</v>
      </c>
      <c r="AB1861" s="20">
        <f t="shared" ca="1" si="171"/>
        <v>0</v>
      </c>
      <c r="AC1861" s="20">
        <f t="shared" ca="1" si="172"/>
        <v>0</v>
      </c>
      <c r="AD1861" s="20" t="str">
        <f ca="1">IF(AC1861=0,"",IF(OR(ISBLANK(P1861),ISBLANK(Q1861)),"",IF(ISBLANK(VLOOKUP(A1861,Database!A:AA,22,FALSE)),"",VLOOKUP(A1861,Database!A:AA,22,FALSE))))</f>
        <v/>
      </c>
      <c r="AE1861" s="20">
        <f ca="1">IFERROR(
   IF(
     OR(ISBLANK(P1861),ISBLANK(Q1861)),
     "",
     IF(
       AND(AB1861&lt;&gt;"",OR(W1861="Terminé",W1861="En cours")),
       VLOOKUP(AD1861,Setup_ScoreExactBonus!A:D,4,FALSE),
       0
     )),
  0)</f>
        <v>0</v>
      </c>
      <c r="AF1861" s="21">
        <f t="shared" ca="1" si="173"/>
        <v>0</v>
      </c>
      <c r="AG1861" s="21">
        <f ca="1">SUMIFS(AF$2:AF1861,D$2:D1861,D1861)</f>
        <v>2563</v>
      </c>
    </row>
    <row r="1862" spans="1:33" hidden="1" x14ac:dyDescent="0.35">
      <c r="A1862" s="21">
        <f>IF(ISBLANK(B1862),"",COUNTIF(B$2:B1862,B1862))-1</f>
        <v>68</v>
      </c>
      <c r="B1862" s="27">
        <v>25</v>
      </c>
      <c r="C1862" s="10">
        <f>VLOOKUP($A1862+IF($A1862=0,1,0),Database!$A:$Y,7,FALSE)</f>
        <v>46200.958333333336</v>
      </c>
      <c r="D1862" s="21" t="str">
        <f>VLOOKUP(Pronostics!$B1862,Setup_MPP!$A:$G,3,FALSE)</f>
        <v>leaw0808</v>
      </c>
      <c r="E1862" s="21" t="str">
        <f>VLOOKUP(Pronostics!$B1862,Setup_MPP!$A:$G,2,FALSE)</f>
        <v>Léa WALOCQ</v>
      </c>
      <c r="F1862" s="21" t="str">
        <f>VLOOKUP($B1862,Setup_MPP!$A:$E,4,FALSE)</f>
        <v>#D1B9EB</v>
      </c>
      <c r="G1862" s="21" t="str">
        <f>VLOOKUP($B1862,Setup_MPP!$A:$E,5,FALSE)</f>
        <v>#B58BC7</v>
      </c>
      <c r="H1862" s="21" t="str">
        <f>IFERROR(IF(AND(A1862&gt;=1,A1862&lt;=104),VLOOKUP($A1862,Location!$A:$J,6,FALSE),IF(A1862=0,"Avant l'ouverture",IF(OR(A1862=105,A1862=106),"Bonus"))),"")</f>
        <v>Tour 3</v>
      </c>
      <c r="I1862" s="21" t="str">
        <f>IF(LEFT(H1862,4)="Tour",VLOOKUP(A1862,Database!$A:$C,3,FALSE),"")</f>
        <v>L</v>
      </c>
      <c r="J1862" s="21" t="str">
        <f>VLOOKUP($A1862,Location!$A:$J,7,FALSE)</f>
        <v>Croatie</v>
      </c>
      <c r="K1862" s="21" t="str">
        <f>IFERROR(VLOOKUP(J1862,Setup_Team!$B:$C,2,FALSE), "TDB")</f>
        <v>HRV</v>
      </c>
      <c r="L1862" s="21" t="str">
        <f>VLOOKUP($A1862,Location!$A:$J,8,FALSE)</f>
        <v>Ghana</v>
      </c>
      <c r="M1862" s="21" t="str">
        <f>IFERROR(VLOOKUP(L1862,Setup_Team!$B:$C,2,FALSE), "TDB")</f>
        <v>GHA</v>
      </c>
      <c r="N1862" s="21" t="str">
        <f>VLOOKUP($A1862,Location!$A:$J,9,FALSE)</f>
        <v>East Rutherford, New Jersey/New York</v>
      </c>
      <c r="O1862" s="21" t="str">
        <f>VLOOKUP($A1862,Location!$A:$J,10,FALSE)</f>
        <v>MetLife Stadium</v>
      </c>
      <c r="P1862" s="27">
        <v>2</v>
      </c>
      <c r="Q1862" s="27">
        <v>1</v>
      </c>
      <c r="R1862" s="27" t="str">
        <f t="shared" si="175"/>
        <v>2-1</v>
      </c>
      <c r="S1862" s="21">
        <v>0</v>
      </c>
      <c r="T1862" s="20">
        <f>VLOOKUP($A1862,Database!$A:$Y,10,FALSE)</f>
        <v>57</v>
      </c>
      <c r="U1862" s="20">
        <f>VLOOKUP($A1862,Database!$A:$Y,11,FALSE)</f>
        <v>120</v>
      </c>
      <c r="V1862" s="20">
        <f>VLOOKUP($A1862,Database!$A:$Y,12,FALSE)</f>
        <v>138</v>
      </c>
      <c r="W1862" s="20" t="str">
        <f>VLOOKUP(A1862,Database!A:M,13,FALSE)</f>
        <v>Terminé</v>
      </c>
      <c r="X1862" s="20">
        <f>VLOOKUP($A1862,Database!$A:$Y,20,FALSE)</f>
        <v>2</v>
      </c>
      <c r="Y1862" s="20">
        <f>VLOOKUP($A1862,Database!$A:$Y,21,FALSE)</f>
        <v>1</v>
      </c>
      <c r="Z1862" s="20">
        <f t="shared" si="174"/>
        <v>0</v>
      </c>
      <c r="AA1862" s="20">
        <f t="shared" si="170"/>
        <v>1</v>
      </c>
      <c r="AB1862" s="20">
        <f t="shared" ca="1" si="171"/>
        <v>57</v>
      </c>
      <c r="AC1862" s="20">
        <f t="shared" ca="1" si="172"/>
        <v>1</v>
      </c>
      <c r="AD1862" s="20" t="str">
        <f ca="1">IF(AC1862=0,"",IF(OR(ISBLANK(P1862),ISBLANK(Q1862)),"",IF(ISBLANK(VLOOKUP(A1862,Database!A:AA,22,FALSE)),"",VLOOKUP(A1862,Database!A:AA,22,FALSE))))</f>
        <v>Exact</v>
      </c>
      <c r="AE1862" s="20">
        <f ca="1">IFERROR(
   IF(
     OR(ISBLANK(P1862),ISBLANK(Q1862)),
     "",
     IF(
       AND(AB1862&lt;&gt;"",OR(W1862="Terminé",W1862="En cours")),
       VLOOKUP(AD1862,Setup_ScoreExactBonus!A:D,4,FALSE),
       0
     )),
  0)</f>
        <v>20</v>
      </c>
      <c r="AF1862" s="21">
        <f t="shared" ca="1" si="173"/>
        <v>77</v>
      </c>
      <c r="AG1862" s="21">
        <f ca="1">SUMIFS(AF$2:AF1862,D$2:D1862,D1862)</f>
        <v>2611</v>
      </c>
    </row>
    <row r="1863" spans="1:33" hidden="1" x14ac:dyDescent="0.35">
      <c r="A1863" s="21">
        <f>IF(ISBLANK(B1863),"",COUNTIF(B$2:B1863,B1863))-1</f>
        <v>68</v>
      </c>
      <c r="B1863" s="27">
        <v>26</v>
      </c>
      <c r="C1863" s="10">
        <v>46184.875</v>
      </c>
      <c r="D1863" s="21" t="str">
        <f>VLOOKUP(Pronostics!$B1863,Setup_MPP!$A:$G,3,FALSE)</f>
        <v>Mohamad#5GGG1</v>
      </c>
      <c r="E1863" s="21" t="str">
        <f>VLOOKUP(Pronostics!$B1863,Setup_MPP!$A:$G,2,FALSE)</f>
        <v>Mohamad EL KAWAS</v>
      </c>
      <c r="F1863" s="21" t="str">
        <f>VLOOKUP($B1863,Setup_MPP!$A:$E,4,FALSE)</f>
        <v>#EB8787</v>
      </c>
      <c r="G1863" s="21" t="str">
        <f>VLOOKUP($B1863,Setup_MPP!$A:$E,5,FALSE)</f>
        <v>#368E2C</v>
      </c>
      <c r="H1863" s="21" t="str">
        <f>IFERROR(IF(AND(A1863&gt;=1,A1863&lt;=104),VLOOKUP($A1863,Location!$A:$J,6,FALSE),IF(A1863=0,"Avant l'ouverture",IF(OR(A1863=105,A1863=106),"Bonus"))),"")</f>
        <v>Tour 3</v>
      </c>
      <c r="I1863" s="21" t="str">
        <f>IF(LEFT(H1863,4)="Tour",VLOOKUP(A1863,Database!$A:$C,3,FALSE),"")</f>
        <v>L</v>
      </c>
      <c r="J1863" s="21" t="str">
        <f>VLOOKUP($A1863,Location!$A:$J,7,FALSE)</f>
        <v>Croatie</v>
      </c>
      <c r="K1863" s="21" t="str">
        <f>IFERROR(VLOOKUP(J1863,Setup_Team!$B:$C,2,FALSE), "TDB")</f>
        <v>HRV</v>
      </c>
      <c r="L1863" s="21" t="str">
        <f>VLOOKUP($A1863,Location!$A:$J,8,FALSE)</f>
        <v>Ghana</v>
      </c>
      <c r="M1863" s="21" t="str">
        <f>IFERROR(VLOOKUP(L1863,Setup_Team!$B:$C,2,FALSE), "TDB")</f>
        <v>GHA</v>
      </c>
      <c r="P1863" s="21">
        <v>1</v>
      </c>
      <c r="Q1863" s="21">
        <v>2</v>
      </c>
      <c r="R1863" s="27" t="str">
        <f t="shared" si="175"/>
        <v>1-2</v>
      </c>
      <c r="S1863" s="21">
        <v>0</v>
      </c>
      <c r="T1863" s="20">
        <f>VLOOKUP($A1863,Database!$A:$Y,10,FALSE)</f>
        <v>57</v>
      </c>
      <c r="U1863" s="20">
        <f>VLOOKUP($A1863,Database!$A:$Y,11,FALSE)</f>
        <v>120</v>
      </c>
      <c r="V1863" s="20">
        <f>VLOOKUP($A1863,Database!$A:$Y,12,FALSE)</f>
        <v>138</v>
      </c>
      <c r="W1863" s="20" t="str">
        <f>VLOOKUP(A1863,Database!A:M,13,FALSE)</f>
        <v>Terminé</v>
      </c>
      <c r="X1863" s="20">
        <f>VLOOKUP($A1863,Database!$A:$Y,20,FALSE)</f>
        <v>2</v>
      </c>
      <c r="Y1863" s="20">
        <f>VLOOKUP($A1863,Database!$A:$Y,21,FALSE)</f>
        <v>1</v>
      </c>
      <c r="Z1863" s="20">
        <f t="shared" si="174"/>
        <v>0</v>
      </c>
      <c r="AA1863" s="20">
        <f t="shared" si="170"/>
        <v>0</v>
      </c>
      <c r="AB1863" s="20">
        <f t="shared" ca="1" si="171"/>
        <v>0</v>
      </c>
      <c r="AC1863" s="20">
        <f t="shared" ca="1" si="172"/>
        <v>0</v>
      </c>
      <c r="AD1863" s="20" t="str">
        <f ca="1">IF(AC1863=0,"",IF(OR(ISBLANK(P1863),ISBLANK(Q1863)),"",IF(ISBLANK(VLOOKUP(A1863,Database!A:AA,22,FALSE)),"",VLOOKUP(A1863,Database!A:AA,22,FALSE))))</f>
        <v/>
      </c>
      <c r="AE1863" s="20">
        <f ca="1">IFERROR(
   IF(
     OR(ISBLANK(P1863),ISBLANK(Q1863)),
     "",
     IF(
       AND(AB1863&lt;&gt;"",OR(W1863="Terminé",W1863="En cours")),
       VLOOKUP(AD1863,Setup_ScoreExactBonus!A:D,4,FALSE),
       0
     )),
  0)</f>
        <v>0</v>
      </c>
      <c r="AF1863" s="21">
        <f t="shared" ca="1" si="173"/>
        <v>0</v>
      </c>
      <c r="AG1863" s="21">
        <f ca="1">SUMIFS(AF$2:AF1863,D$2:D1863,D1863)</f>
        <v>2138</v>
      </c>
    </row>
    <row r="1864" spans="1:33" hidden="1" x14ac:dyDescent="0.35">
      <c r="A1864" s="21">
        <f>IF(ISBLANK(B1864),"",COUNTIF(B$2:B1864,B1864))-1</f>
        <v>68</v>
      </c>
      <c r="B1864" s="27">
        <v>27</v>
      </c>
      <c r="C1864" s="10">
        <f>VLOOKUP($A1864+IF($A1864=0,1,0),Database!$A:$Y,7,FALSE)</f>
        <v>46200.958333333336</v>
      </c>
      <c r="D1864" s="21" t="str">
        <f>VLOOKUP(Pronostics!$B1864,Setup_MPP!$A:$G,3,FALSE)</f>
        <v>maryemkappa</v>
      </c>
      <c r="E1864" s="21" t="str">
        <f>VLOOKUP(Pronostics!$B1864,Setup_MPP!$A:$G,2,FALSE)</f>
        <v>Maryem GUIZANI</v>
      </c>
      <c r="F1864" s="21" t="str">
        <f>VLOOKUP($B1864,Setup_MPP!$A:$E,4,FALSE)</f>
        <v>#BCA2F4</v>
      </c>
      <c r="G1864" s="21" t="str">
        <f>VLOOKUP($B1864,Setup_MPP!$A:$E,5,FALSE)</f>
        <v>#6D3DD5</v>
      </c>
      <c r="H1864" s="21" t="str">
        <f>IFERROR(IF(AND(A1864&gt;=1,A1864&lt;=104),VLOOKUP($A1864,Location!$A:$J,6,FALSE),IF(A1864=0,"Avant l'ouverture",IF(OR(A1864=105,A1864=106),"Bonus"))),"")</f>
        <v>Tour 3</v>
      </c>
      <c r="I1864" s="21" t="str">
        <f>IF(LEFT(H1864,4)="Tour",VLOOKUP(A1864,Database!$A:$C,3,FALSE),"")</f>
        <v>L</v>
      </c>
      <c r="J1864" s="21" t="str">
        <f>VLOOKUP($A1864,Location!$A:$J,7,FALSE)</f>
        <v>Croatie</v>
      </c>
      <c r="K1864" s="21" t="str">
        <f>IFERROR(VLOOKUP(J1864,Setup_Team!$B:$C,2,FALSE), "TDB")</f>
        <v>HRV</v>
      </c>
      <c r="L1864" s="21" t="str">
        <f>VLOOKUP($A1864,Location!$A:$J,8,FALSE)</f>
        <v>Ghana</v>
      </c>
      <c r="M1864" s="21" t="str">
        <f>IFERROR(VLOOKUP(L1864,Setup_Team!$B:$C,2,FALSE), "TDB")</f>
        <v>GHA</v>
      </c>
      <c r="P1864" s="21">
        <v>0</v>
      </c>
      <c r="Q1864" s="21">
        <v>1</v>
      </c>
      <c r="R1864" s="27" t="str">
        <f t="shared" si="175"/>
        <v>0-1</v>
      </c>
      <c r="S1864" s="21">
        <v>0</v>
      </c>
      <c r="T1864" s="20">
        <f>VLOOKUP($A1864,Database!$A:$Y,10,FALSE)</f>
        <v>57</v>
      </c>
      <c r="U1864" s="20">
        <f>VLOOKUP($A1864,Database!$A:$Y,11,FALSE)</f>
        <v>120</v>
      </c>
      <c r="V1864" s="20">
        <f>VLOOKUP($A1864,Database!$A:$Y,12,FALSE)</f>
        <v>138</v>
      </c>
      <c r="W1864" s="20" t="str">
        <f>VLOOKUP(A1864,Database!A:M,13,FALSE)</f>
        <v>Terminé</v>
      </c>
      <c r="X1864" s="20">
        <f>VLOOKUP($A1864,Database!$A:$Y,20,FALSE)</f>
        <v>2</v>
      </c>
      <c r="Y1864" s="20">
        <f>VLOOKUP($A1864,Database!$A:$Y,21,FALSE)</f>
        <v>1</v>
      </c>
      <c r="Z1864" s="20">
        <f t="shared" si="174"/>
        <v>0</v>
      </c>
      <c r="AA1864" s="20">
        <f t="shared" si="170"/>
        <v>0</v>
      </c>
      <c r="AB1864" s="20">
        <f t="shared" ca="1" si="171"/>
        <v>0</v>
      </c>
      <c r="AC1864" s="20">
        <f t="shared" ca="1" si="172"/>
        <v>0</v>
      </c>
      <c r="AD1864" s="20" t="str">
        <f ca="1">IF(AC1864=0,"",IF(OR(ISBLANK(P1864),ISBLANK(Q1864)),"",IF(ISBLANK(VLOOKUP(A1864,Database!A:AA,22,FALSE)),"",VLOOKUP(A1864,Database!A:AA,22,FALSE))))</f>
        <v/>
      </c>
      <c r="AE1864" s="20">
        <f ca="1">IFERROR(
   IF(
     OR(ISBLANK(P1864),ISBLANK(Q1864)),
     "",
     IF(
       AND(AB1864&lt;&gt;"",OR(W1864="Terminé",W1864="En cours")),
       VLOOKUP(AD1864,Setup_ScoreExactBonus!A:D,4,FALSE),
       0
     )),
  0)</f>
        <v>0</v>
      </c>
      <c r="AF1864" s="21">
        <f t="shared" ca="1" si="173"/>
        <v>0</v>
      </c>
      <c r="AG1864" s="21">
        <f ca="1">SUMIFS(AF$2:AF1864,D$2:D1864,D1864)</f>
        <v>1933</v>
      </c>
    </row>
    <row r="1865" spans="1:33" hidden="1" x14ac:dyDescent="0.35">
      <c r="A1865" s="21">
        <f>IF(ISBLANK(B1865),"",COUNTIF(B$2:B1865,B1865))-1</f>
        <v>69</v>
      </c>
      <c r="B1865" s="27">
        <v>1</v>
      </c>
      <c r="C1865" s="10">
        <f>VLOOKUP($A1865+IF($A1865=0,1,0),Database!$A:$Y,7,FALSE)</f>
        <v>46201.0625</v>
      </c>
      <c r="D1865" s="21" t="str">
        <f>VLOOKUP(Pronostics!$B1865,Setup_MPP!$A:$G,3,FALSE)</f>
        <v>_Nicolas_LM_</v>
      </c>
      <c r="E1865" s="21" t="str">
        <f>VLOOKUP(Pronostics!$B1865,Setup_MPP!$A:$G,2,FALSE)</f>
        <v>Nicolas LE MOUEL</v>
      </c>
      <c r="F1865" s="21" t="str">
        <f>VLOOKUP($B1865,Setup_MPP!$A:$E,4,FALSE)</f>
        <v>#F7C79D</v>
      </c>
      <c r="G1865" s="21" t="str">
        <f>VLOOKUP($B1865,Setup_MPP!$A:$E,5,FALSE)</f>
        <v>#FFBE85</v>
      </c>
      <c r="H1865" s="21" t="str">
        <f>IFERROR(IF(AND(A1865&gt;=1,A1865&lt;=104),VLOOKUP($A1865,Location!$A:$J,6,FALSE),IF(A1865=0,"Avant l'ouverture",IF(OR(A1865=105,A1865=106),"Bonus"))),"")</f>
        <v>Tour 3</v>
      </c>
      <c r="I1865" s="21" t="str">
        <f>IF(LEFT(H1865,4)="Tour",VLOOKUP(A1865,Database!$A:$C,3,FALSE),"")</f>
        <v>K</v>
      </c>
      <c r="J1865" s="21" t="str">
        <f>VLOOKUP($A1865,Location!$A:$J,7,FALSE)</f>
        <v>Colombie</v>
      </c>
      <c r="K1865" s="21" t="str">
        <f>IFERROR(VLOOKUP(J1865,Setup_Team!$B:$C,2,FALSE), "TDB")</f>
        <v>COL</v>
      </c>
      <c r="L1865" s="21" t="str">
        <f>VLOOKUP($A1865,Location!$A:$J,8,FALSE)</f>
        <v>Portugal</v>
      </c>
      <c r="M1865" s="21" t="str">
        <f>IFERROR(VLOOKUP(L1865,Setup_Team!$B:$C,2,FALSE), "TDB")</f>
        <v>PRT</v>
      </c>
      <c r="N1865" s="21" t="str">
        <f>VLOOKUP($A1865,Location!$A:$J,9,FALSE)</f>
        <v>Miami Gardens, Florida</v>
      </c>
      <c r="O1865" s="21" t="str">
        <f>VLOOKUP($A1865,Location!$A:$J,10,FALSE)</f>
        <v>Hard Rock Stadium</v>
      </c>
      <c r="P1865" s="27">
        <v>2</v>
      </c>
      <c r="Q1865" s="27">
        <v>3</v>
      </c>
      <c r="R1865" s="27" t="str">
        <f t="shared" si="175"/>
        <v>2-3</v>
      </c>
      <c r="S1865" s="21">
        <v>0</v>
      </c>
      <c r="T1865" s="20">
        <f>VLOOKUP($A1865,Database!$A:$Y,10,FALSE)</f>
        <v>154</v>
      </c>
      <c r="U1865" s="20">
        <f>VLOOKUP($A1865,Database!$A:$Y,11,FALSE)</f>
        <v>102</v>
      </c>
      <c r="V1865" s="20">
        <f>VLOOKUP($A1865,Database!$A:$Y,12,FALSE)</f>
        <v>55</v>
      </c>
      <c r="W1865" s="20" t="str">
        <f>VLOOKUP(A1865,Database!A:M,13,FALSE)</f>
        <v>Terminé</v>
      </c>
      <c r="X1865" s="20">
        <f>VLOOKUP($A1865,Database!$A:$Y,20,FALSE)</f>
        <v>0</v>
      </c>
      <c r="Y1865" s="20">
        <f>VLOOKUP($A1865,Database!$A:$Y,21,FALSE)</f>
        <v>0</v>
      </c>
      <c r="Z1865" s="20">
        <f t="shared" si="174"/>
        <v>0</v>
      </c>
      <c r="AA1865" s="20">
        <f t="shared" si="170"/>
        <v>0</v>
      </c>
      <c r="AB1865" s="20">
        <f t="shared" ca="1" si="171"/>
        <v>0</v>
      </c>
      <c r="AC1865" s="20">
        <f t="shared" ca="1" si="172"/>
        <v>0</v>
      </c>
      <c r="AD1865" s="20" t="str">
        <f ca="1">IF(AC1865=0,"",IF(OR(ISBLANK(P1865),ISBLANK(Q1865)),"",IF(ISBLANK(VLOOKUP(A1865,Database!A:AA,22,FALSE)),"",VLOOKUP(A1865,Database!A:AA,22,FALSE))))</f>
        <v/>
      </c>
      <c r="AE1865" s="20">
        <f ca="1">IFERROR(
   IF(
     OR(ISBLANK(P1865),ISBLANK(Q1865)),
     "",
     IF(
       AND(AB1865&lt;&gt;"",OR(W1865="Terminé",W1865="En cours")),
       VLOOKUP(AD1865,Setup_ScoreExactBonus!A:D,4,FALSE),
       0
     )),
  0)</f>
        <v>0</v>
      </c>
      <c r="AF1865" s="21">
        <f t="shared" ca="1" si="173"/>
        <v>0</v>
      </c>
      <c r="AG1865" s="21">
        <f ca="1">SUMIFS(AF$2:AF1865,D$2:D1865,D1865)</f>
        <v>2655</v>
      </c>
    </row>
    <row r="1866" spans="1:33" hidden="1" x14ac:dyDescent="0.35">
      <c r="A1866" s="21">
        <f>IF(ISBLANK(B1866),"",COUNTIF(B$2:B1866,B1866))-1</f>
        <v>69</v>
      </c>
      <c r="B1866" s="27">
        <v>2</v>
      </c>
      <c r="C1866" s="10">
        <f>VLOOKUP($A1866+IF($A1866=0,1,0),Database!$A:$Y,7,FALSE)</f>
        <v>46201.0625</v>
      </c>
      <c r="D1866" s="21" t="str">
        <f>VLOOKUP(Pronostics!$B1866,Setup_MPP!$A:$G,3,FALSE)</f>
        <v>leaelaz</v>
      </c>
      <c r="E1866" s="21" t="str">
        <f>VLOOKUP(Pronostics!$B1866,Setup_MPP!$A:$G,2,FALSE)</f>
        <v>Léa EL ASERY</v>
      </c>
      <c r="F1866" s="21" t="str">
        <f>VLOOKUP($B1866,Setup_MPP!$A:$E,4,FALSE)</f>
        <v>#FFBEBE</v>
      </c>
      <c r="G1866" s="21" t="str">
        <f>VLOOKUP($B1866,Setup_MPP!$A:$E,5,FALSE)</f>
        <v>#DF6868</v>
      </c>
      <c r="H1866" s="21" t="str">
        <f>IFERROR(IF(AND(A1866&gt;=1,A1866&lt;=104),VLOOKUP($A1866,Location!$A:$J,6,FALSE),IF(A1866=0,"Avant l'ouverture",IF(OR(A1866=105,A1866=106),"Bonus"))),"")</f>
        <v>Tour 3</v>
      </c>
      <c r="I1866" s="21" t="str">
        <f>IF(LEFT(H1866,4)="Tour",VLOOKUP(A1866,Database!$A:$C,3,FALSE),"")</f>
        <v>K</v>
      </c>
      <c r="J1866" s="21" t="str">
        <f>VLOOKUP($A1866,Location!$A:$J,7,FALSE)</f>
        <v>Colombie</v>
      </c>
      <c r="K1866" s="21" t="str">
        <f>IFERROR(VLOOKUP(J1866,Setup_Team!$B:$C,2,FALSE), "TDB")</f>
        <v>COL</v>
      </c>
      <c r="L1866" s="21" t="str">
        <f>VLOOKUP($A1866,Location!$A:$J,8,FALSE)</f>
        <v>Portugal</v>
      </c>
      <c r="M1866" s="21" t="str">
        <f>IFERROR(VLOOKUP(L1866,Setup_Team!$B:$C,2,FALSE), "TDB")</f>
        <v>PRT</v>
      </c>
      <c r="N1866" s="21" t="str">
        <f>VLOOKUP($A1866,Location!$A:$J,9,FALSE)</f>
        <v>Miami Gardens, Florida</v>
      </c>
      <c r="O1866" s="21" t="str">
        <f>VLOOKUP($A1866,Location!$A:$J,10,FALSE)</f>
        <v>Hard Rock Stadium</v>
      </c>
      <c r="P1866" s="27">
        <v>1</v>
      </c>
      <c r="Q1866" s="27">
        <v>1</v>
      </c>
      <c r="R1866" s="27" t="str">
        <f t="shared" si="175"/>
        <v>1-1</v>
      </c>
      <c r="S1866" s="21">
        <v>0</v>
      </c>
      <c r="T1866" s="20">
        <f>VLOOKUP($A1866,Database!$A:$Y,10,FALSE)</f>
        <v>154</v>
      </c>
      <c r="U1866" s="20">
        <f>VLOOKUP($A1866,Database!$A:$Y,11,FALSE)</f>
        <v>102</v>
      </c>
      <c r="V1866" s="20">
        <f>VLOOKUP($A1866,Database!$A:$Y,12,FALSE)</f>
        <v>55</v>
      </c>
      <c r="W1866" s="20" t="str">
        <f>VLOOKUP(A1866,Database!A:M,13,FALSE)</f>
        <v>Terminé</v>
      </c>
      <c r="X1866" s="20">
        <f>VLOOKUP($A1866,Database!$A:$Y,20,FALSE)</f>
        <v>0</v>
      </c>
      <c r="Y1866" s="20">
        <f>VLOOKUP($A1866,Database!$A:$Y,21,FALSE)</f>
        <v>0</v>
      </c>
      <c r="Z1866" s="20">
        <f t="shared" si="174"/>
        <v>0</v>
      </c>
      <c r="AA1866" s="20">
        <f t="shared" si="170"/>
        <v>1</v>
      </c>
      <c r="AB1866" s="20">
        <f t="shared" ca="1" si="171"/>
        <v>102</v>
      </c>
      <c r="AC1866" s="20">
        <f t="shared" ca="1" si="172"/>
        <v>0</v>
      </c>
      <c r="AD1866" s="20" t="str">
        <f ca="1">IF(AC1866=0,"",IF(OR(ISBLANK(P1866),ISBLANK(Q1866)),"",IF(ISBLANK(VLOOKUP(A1866,Database!A:AA,22,FALSE)),"",VLOOKUP(A1866,Database!A:AA,22,FALSE))))</f>
        <v/>
      </c>
      <c r="AE1866" s="20">
        <f ca="1">IFERROR(
   IF(
     OR(ISBLANK(P1866),ISBLANK(Q1866)),
     "",
     IF(
       AND(AB1866&lt;&gt;"",OR(W1866="Terminé",W1866="En cours")),
       VLOOKUP(AD1866,Setup_ScoreExactBonus!A:D,4,FALSE),
       0
     )),
  0)</f>
        <v>0</v>
      </c>
      <c r="AF1866" s="21">
        <f t="shared" ca="1" si="173"/>
        <v>102</v>
      </c>
      <c r="AG1866" s="21">
        <f ca="1">SUMIFS(AF$2:AF1866,D$2:D1866,D1866)</f>
        <v>2861</v>
      </c>
    </row>
    <row r="1867" spans="1:33" hidden="1" x14ac:dyDescent="0.35">
      <c r="A1867" s="21">
        <f>IF(ISBLANK(B1867),"",COUNTIF(B$2:B1867,B1867))-1</f>
        <v>69</v>
      </c>
      <c r="B1867" s="27">
        <v>3</v>
      </c>
      <c r="C1867" s="10">
        <f>VLOOKUP($A1867+IF($A1867=0,1,0),Database!$A:$Y,7,FALSE)</f>
        <v>46201.0625</v>
      </c>
      <c r="D1867" s="21" t="str">
        <f>VLOOKUP(Pronostics!$B1867,Setup_MPP!$A:$G,3,FALSE)</f>
        <v>PasMetalleux</v>
      </c>
      <c r="E1867" s="21" t="str">
        <f>VLOOKUP(Pronostics!$B1867,Setup_MPP!$A:$G,2,FALSE)</f>
        <v>Elwenn JOUBREL</v>
      </c>
      <c r="F1867" s="21" t="str">
        <f>VLOOKUP($B1867,Setup_MPP!$A:$E,4,FALSE)</f>
        <v>#F5C7FC</v>
      </c>
      <c r="G1867" s="21" t="str">
        <f>VLOOKUP($B1867,Setup_MPP!$A:$E,5,FALSE)</f>
        <v>#C489CF</v>
      </c>
      <c r="H1867" s="21" t="str">
        <f>IFERROR(IF(AND(A1867&gt;=1,A1867&lt;=104),VLOOKUP($A1867,Location!$A:$J,6,FALSE),IF(A1867=0,"Avant l'ouverture",IF(OR(A1867=105,A1867=106),"Bonus"))),"")</f>
        <v>Tour 3</v>
      </c>
      <c r="I1867" s="21" t="str">
        <f>IF(LEFT(H1867,4)="Tour",VLOOKUP(A1867,Database!$A:$C,3,FALSE),"")</f>
        <v>K</v>
      </c>
      <c r="J1867" s="21" t="str">
        <f>VLOOKUP($A1867,Location!$A:$J,7,FALSE)</f>
        <v>Colombie</v>
      </c>
      <c r="K1867" s="21" t="str">
        <f>IFERROR(VLOOKUP(J1867,Setup_Team!$B:$C,2,FALSE), "TDB")</f>
        <v>COL</v>
      </c>
      <c r="L1867" s="21" t="str">
        <f>VLOOKUP($A1867,Location!$A:$J,8,FALSE)</f>
        <v>Portugal</v>
      </c>
      <c r="M1867" s="21" t="str">
        <f>IFERROR(VLOOKUP(L1867,Setup_Team!$B:$C,2,FALSE), "TDB")</f>
        <v>PRT</v>
      </c>
      <c r="N1867" s="21" t="str">
        <f>VLOOKUP($A1867,Location!$A:$J,9,FALSE)</f>
        <v>Miami Gardens, Florida</v>
      </c>
      <c r="O1867" s="21" t="str">
        <f>VLOOKUP($A1867,Location!$A:$J,10,FALSE)</f>
        <v>Hard Rock Stadium</v>
      </c>
      <c r="P1867" s="27">
        <v>1</v>
      </c>
      <c r="Q1867" s="27">
        <v>2</v>
      </c>
      <c r="R1867" s="27" t="str">
        <f t="shared" si="175"/>
        <v>1-2</v>
      </c>
      <c r="S1867" s="21">
        <v>0</v>
      </c>
      <c r="T1867" s="20">
        <f>VLOOKUP($A1867,Database!$A:$Y,10,FALSE)</f>
        <v>154</v>
      </c>
      <c r="U1867" s="20">
        <f>VLOOKUP($A1867,Database!$A:$Y,11,FALSE)</f>
        <v>102</v>
      </c>
      <c r="V1867" s="20">
        <f>VLOOKUP($A1867,Database!$A:$Y,12,FALSE)</f>
        <v>55</v>
      </c>
      <c r="W1867" s="20" t="str">
        <f>VLOOKUP(A1867,Database!A:M,13,FALSE)</f>
        <v>Terminé</v>
      </c>
      <c r="X1867" s="20">
        <f>VLOOKUP($A1867,Database!$A:$Y,20,FALSE)</f>
        <v>0</v>
      </c>
      <c r="Y1867" s="20">
        <f>VLOOKUP($A1867,Database!$A:$Y,21,FALSE)</f>
        <v>0</v>
      </c>
      <c r="Z1867" s="20">
        <f t="shared" si="174"/>
        <v>0</v>
      </c>
      <c r="AA1867" s="20">
        <f t="shared" si="170"/>
        <v>0</v>
      </c>
      <c r="AB1867" s="20">
        <f t="shared" ca="1" si="171"/>
        <v>0</v>
      </c>
      <c r="AC1867" s="20">
        <f t="shared" ca="1" si="172"/>
        <v>0</v>
      </c>
      <c r="AD1867" s="20" t="str">
        <f ca="1">IF(AC1867=0,"",IF(OR(ISBLANK(P1867),ISBLANK(Q1867)),"",IF(ISBLANK(VLOOKUP(A1867,Database!A:AA,22,FALSE)),"",VLOOKUP(A1867,Database!A:AA,22,FALSE))))</f>
        <v/>
      </c>
      <c r="AE1867" s="20">
        <f ca="1">IFERROR(
   IF(
     OR(ISBLANK(P1867),ISBLANK(Q1867)),
     "",
     IF(
       AND(AB1867&lt;&gt;"",OR(W1867="Terminé",W1867="En cours")),
       VLOOKUP(AD1867,Setup_ScoreExactBonus!A:D,4,FALSE),
       0
     )),
  0)</f>
        <v>0</v>
      </c>
      <c r="AF1867" s="21">
        <f t="shared" ca="1" si="173"/>
        <v>0</v>
      </c>
      <c r="AG1867" s="21">
        <f ca="1">SUMIFS(AF$2:AF1867,D$2:D1867,D1867)</f>
        <v>2657</v>
      </c>
    </row>
    <row r="1868" spans="1:33" hidden="1" x14ac:dyDescent="0.35">
      <c r="A1868" s="21">
        <f>IF(ISBLANK(B1868),"",COUNTIF(B$2:B1868,B1868))-1</f>
        <v>69</v>
      </c>
      <c r="B1868" s="27">
        <v>4</v>
      </c>
      <c r="C1868" s="10">
        <f>VLOOKUP($A1868+IF($A1868=0,1,0),Database!$A:$Y,7,FALSE)</f>
        <v>46201.0625</v>
      </c>
      <c r="D1868" s="21" t="str">
        <f>VLOOKUP(Pronostics!$B1868,Setup_MPP!$A:$G,3,FALSE)</f>
        <v>Popo444</v>
      </c>
      <c r="E1868" s="21" t="str">
        <f>VLOOKUP(Pronostics!$B1868,Setup_MPP!$A:$G,2,FALSE)</f>
        <v>Pauline OLIVIER</v>
      </c>
      <c r="F1868" s="21" t="str">
        <f>VLOOKUP($B1868,Setup_MPP!$A:$E,4,FALSE)</f>
        <v>#A5EA7F</v>
      </c>
      <c r="G1868" s="21" t="str">
        <f>VLOOKUP($B1868,Setup_MPP!$A:$E,5,FALSE)</f>
        <v>#80C65A</v>
      </c>
      <c r="H1868" s="21" t="str">
        <f>IFERROR(IF(AND(A1868&gt;=1,A1868&lt;=104),VLOOKUP($A1868,Location!$A:$J,6,FALSE),IF(A1868=0,"Avant l'ouverture",IF(OR(A1868=105,A1868=106),"Bonus"))),"")</f>
        <v>Tour 3</v>
      </c>
      <c r="I1868" s="21" t="str">
        <f>IF(LEFT(H1868,4)="Tour",VLOOKUP(A1868,Database!$A:$C,3,FALSE),"")</f>
        <v>K</v>
      </c>
      <c r="J1868" s="21" t="str">
        <f>VLOOKUP($A1868,Location!$A:$J,7,FALSE)</f>
        <v>Colombie</v>
      </c>
      <c r="K1868" s="21" t="str">
        <f>IFERROR(VLOOKUP(J1868,Setup_Team!$B:$C,2,FALSE), "TDB")</f>
        <v>COL</v>
      </c>
      <c r="L1868" s="21" t="str">
        <f>VLOOKUP($A1868,Location!$A:$J,8,FALSE)</f>
        <v>Portugal</v>
      </c>
      <c r="M1868" s="21" t="str">
        <f>IFERROR(VLOOKUP(L1868,Setup_Team!$B:$C,2,FALSE), "TDB")</f>
        <v>PRT</v>
      </c>
      <c r="N1868" s="21" t="str">
        <f>VLOOKUP($A1868,Location!$A:$J,9,FALSE)</f>
        <v>Miami Gardens, Florida</v>
      </c>
      <c r="O1868" s="21" t="str">
        <f>VLOOKUP($A1868,Location!$A:$J,10,FALSE)</f>
        <v>Hard Rock Stadium</v>
      </c>
      <c r="P1868" s="27">
        <v>1</v>
      </c>
      <c r="Q1868" s="27">
        <v>2</v>
      </c>
      <c r="R1868" s="27" t="str">
        <f t="shared" si="175"/>
        <v>1-2</v>
      </c>
      <c r="S1868" s="21">
        <v>0</v>
      </c>
      <c r="T1868" s="20">
        <f>VLOOKUP($A1868,Database!$A:$Y,10,FALSE)</f>
        <v>154</v>
      </c>
      <c r="U1868" s="20">
        <f>VLOOKUP($A1868,Database!$A:$Y,11,FALSE)</f>
        <v>102</v>
      </c>
      <c r="V1868" s="20">
        <f>VLOOKUP($A1868,Database!$A:$Y,12,FALSE)</f>
        <v>55</v>
      </c>
      <c r="W1868" s="20" t="str">
        <f>VLOOKUP(A1868,Database!A:M,13,FALSE)</f>
        <v>Terminé</v>
      </c>
      <c r="X1868" s="20">
        <f>VLOOKUP($A1868,Database!$A:$Y,20,FALSE)</f>
        <v>0</v>
      </c>
      <c r="Y1868" s="20">
        <f>VLOOKUP($A1868,Database!$A:$Y,21,FALSE)</f>
        <v>0</v>
      </c>
      <c r="Z1868" s="20">
        <f t="shared" si="174"/>
        <v>0</v>
      </c>
      <c r="AA1868" s="20">
        <f t="shared" si="170"/>
        <v>0</v>
      </c>
      <c r="AB1868" s="20">
        <f t="shared" ca="1" si="171"/>
        <v>0</v>
      </c>
      <c r="AC1868" s="20">
        <f t="shared" ca="1" si="172"/>
        <v>0</v>
      </c>
      <c r="AD1868" s="20" t="str">
        <f ca="1">IF(AC1868=0,"",IF(OR(ISBLANK(P1868),ISBLANK(Q1868)),"",IF(ISBLANK(VLOOKUP(A1868,Database!A:AA,22,FALSE)),"",VLOOKUP(A1868,Database!A:AA,22,FALSE))))</f>
        <v/>
      </c>
      <c r="AE1868" s="20">
        <f ca="1">IFERROR(
   IF(
     OR(ISBLANK(P1868),ISBLANK(Q1868)),
     "",
     IF(
       AND(AB1868&lt;&gt;"",OR(W1868="Terminé",W1868="En cours")),
       VLOOKUP(AD1868,Setup_ScoreExactBonus!A:D,4,FALSE),
       0
     )),
  0)</f>
        <v>0</v>
      </c>
      <c r="AF1868" s="21">
        <f t="shared" ca="1" si="173"/>
        <v>0</v>
      </c>
      <c r="AG1868" s="21">
        <f ca="1">SUMIFS(AF$2:AF1868,D$2:D1868,D1868)</f>
        <v>2603</v>
      </c>
    </row>
    <row r="1869" spans="1:33" hidden="1" x14ac:dyDescent="0.35">
      <c r="A1869" s="21">
        <f>IF(ISBLANK(B1869),"",COUNTIF(B$2:B1869,B1869))-1</f>
        <v>69</v>
      </c>
      <c r="B1869" s="27">
        <v>5</v>
      </c>
      <c r="C1869" s="10">
        <f>VLOOKUP($A1869+IF($A1869=0,1,0),Database!$A:$Y,7,FALSE)</f>
        <v>46201.0625</v>
      </c>
      <c r="D1869" s="21" t="str">
        <f>VLOOKUP(Pronostics!$B1869,Setup_MPP!$A:$G,3,FALSE)</f>
        <v>_Jujul</v>
      </c>
      <c r="E1869" s="21" t="str">
        <f>VLOOKUP(Pronostics!$B1869,Setup_MPP!$A:$G,2,FALSE)</f>
        <v>Julie BOISSIERE</v>
      </c>
      <c r="F1869" s="21" t="str">
        <f>VLOOKUP($B1869,Setup_MPP!$A:$E,4,FALSE)</f>
        <v>#D890FF</v>
      </c>
      <c r="G1869" s="21" t="str">
        <f>VLOOKUP($B1869,Setup_MPP!$A:$E,5,FALSE)</f>
        <v>#B750EF</v>
      </c>
      <c r="H1869" s="21" t="str">
        <f>IFERROR(IF(AND(A1869&gt;=1,A1869&lt;=104),VLOOKUP($A1869,Location!$A:$J,6,FALSE),IF(A1869=0,"Avant l'ouverture",IF(OR(A1869=105,A1869=106),"Bonus"))),"")</f>
        <v>Tour 3</v>
      </c>
      <c r="I1869" s="21" t="str">
        <f>IF(LEFT(H1869,4)="Tour",VLOOKUP(A1869,Database!$A:$C,3,FALSE),"")</f>
        <v>K</v>
      </c>
      <c r="J1869" s="21" t="str">
        <f>VLOOKUP($A1869,Location!$A:$J,7,FALSE)</f>
        <v>Colombie</v>
      </c>
      <c r="K1869" s="21" t="str">
        <f>IFERROR(VLOOKUP(J1869,Setup_Team!$B:$C,2,FALSE), "TDB")</f>
        <v>COL</v>
      </c>
      <c r="L1869" s="21" t="str">
        <f>VLOOKUP($A1869,Location!$A:$J,8,FALSE)</f>
        <v>Portugal</v>
      </c>
      <c r="M1869" s="21" t="str">
        <f>IFERROR(VLOOKUP(L1869,Setup_Team!$B:$C,2,FALSE), "TDB")</f>
        <v>PRT</v>
      </c>
      <c r="N1869" s="21" t="str">
        <f>VLOOKUP($A1869,Location!$A:$J,9,FALSE)</f>
        <v>Miami Gardens, Florida</v>
      </c>
      <c r="O1869" s="21" t="str">
        <f>VLOOKUP($A1869,Location!$A:$J,10,FALSE)</f>
        <v>Hard Rock Stadium</v>
      </c>
      <c r="P1869" s="27">
        <v>1</v>
      </c>
      <c r="Q1869" s="27">
        <v>1</v>
      </c>
      <c r="R1869" s="27" t="str">
        <f t="shared" si="175"/>
        <v>1-1</v>
      </c>
      <c r="S1869" s="21">
        <v>0</v>
      </c>
      <c r="T1869" s="20">
        <f>VLOOKUP($A1869,Database!$A:$Y,10,FALSE)</f>
        <v>154</v>
      </c>
      <c r="U1869" s="20">
        <f>VLOOKUP($A1869,Database!$A:$Y,11,FALSE)</f>
        <v>102</v>
      </c>
      <c r="V1869" s="20">
        <f>VLOOKUP($A1869,Database!$A:$Y,12,FALSE)</f>
        <v>55</v>
      </c>
      <c r="W1869" s="20" t="str">
        <f>VLOOKUP(A1869,Database!A:M,13,FALSE)</f>
        <v>Terminé</v>
      </c>
      <c r="X1869" s="20">
        <f>VLOOKUP($A1869,Database!$A:$Y,20,FALSE)</f>
        <v>0</v>
      </c>
      <c r="Y1869" s="20">
        <f>VLOOKUP($A1869,Database!$A:$Y,21,FALSE)</f>
        <v>0</v>
      </c>
      <c r="Z1869" s="20">
        <f t="shared" si="174"/>
        <v>0</v>
      </c>
      <c r="AA1869" s="20">
        <f t="shared" si="170"/>
        <v>1</v>
      </c>
      <c r="AB1869" s="20">
        <f t="shared" ca="1" si="171"/>
        <v>102</v>
      </c>
      <c r="AC1869" s="20">
        <f t="shared" ca="1" si="172"/>
        <v>0</v>
      </c>
      <c r="AD1869" s="20" t="str">
        <f ca="1">IF(AC1869=0,"",IF(OR(ISBLANK(P1869),ISBLANK(Q1869)),"",IF(ISBLANK(VLOOKUP(A1869,Database!A:AA,22,FALSE)),"",VLOOKUP(A1869,Database!A:AA,22,FALSE))))</f>
        <v/>
      </c>
      <c r="AE1869" s="20">
        <f ca="1">IFERROR(
   IF(
     OR(ISBLANK(P1869),ISBLANK(Q1869)),
     "",
     IF(
       AND(AB1869&lt;&gt;"",OR(W1869="Terminé",W1869="En cours")),
       VLOOKUP(AD1869,Setup_ScoreExactBonus!A:D,4,FALSE),
       0
     )),
  0)</f>
        <v>0</v>
      </c>
      <c r="AF1869" s="21">
        <f t="shared" ca="1" si="173"/>
        <v>102</v>
      </c>
      <c r="AG1869" s="21">
        <f ca="1">SUMIFS(AF$2:AF1869,D$2:D1869,D1869)</f>
        <v>2095</v>
      </c>
    </row>
    <row r="1870" spans="1:33" hidden="1" x14ac:dyDescent="0.35">
      <c r="A1870" s="21">
        <f>IF(ISBLANK(B1870),"",COUNTIF(B$2:B1870,B1870))-1</f>
        <v>69</v>
      </c>
      <c r="B1870" s="27">
        <v>6</v>
      </c>
      <c r="C1870" s="10">
        <f>VLOOKUP($A1870+IF($A1870=0,1,0),Database!$A:$Y,7,FALSE)</f>
        <v>46201.0625</v>
      </c>
      <c r="D1870" s="21" t="str">
        <f>VLOOKUP(Pronostics!$B1870,Setup_MPP!$A:$G,3,FALSE)</f>
        <v>Julay</v>
      </c>
      <c r="E1870" s="21" t="str">
        <f>VLOOKUP(Pronostics!$B1870,Setup_MPP!$A:$G,2,FALSE)</f>
        <v>Julie BOUCHARD</v>
      </c>
      <c r="F1870" s="21" t="str">
        <f>VLOOKUP($B1870,Setup_MPP!$A:$E,4,FALSE)</f>
        <v>#A6F7B1</v>
      </c>
      <c r="G1870" s="21" t="str">
        <f>VLOOKUP($B1870,Setup_MPP!$A:$E,5,FALSE)</f>
        <v>#6EC179</v>
      </c>
      <c r="H1870" s="21" t="str">
        <f>IFERROR(IF(AND(A1870&gt;=1,A1870&lt;=104),VLOOKUP($A1870,Location!$A:$J,6,FALSE),IF(A1870=0,"Avant l'ouverture",IF(OR(A1870=105,A1870=106),"Bonus"))),"")</f>
        <v>Tour 3</v>
      </c>
      <c r="I1870" s="21" t="str">
        <f>IF(LEFT(H1870,4)="Tour",VLOOKUP(A1870,Database!$A:$C,3,FALSE),"")</f>
        <v>K</v>
      </c>
      <c r="J1870" s="21" t="str">
        <f>VLOOKUP($A1870,Location!$A:$J,7,FALSE)</f>
        <v>Colombie</v>
      </c>
      <c r="K1870" s="21" t="str">
        <f>IFERROR(VLOOKUP(J1870,Setup_Team!$B:$C,2,FALSE), "TDB")</f>
        <v>COL</v>
      </c>
      <c r="L1870" s="21" t="str">
        <f>VLOOKUP($A1870,Location!$A:$J,8,FALSE)</f>
        <v>Portugal</v>
      </c>
      <c r="M1870" s="21" t="str">
        <f>IFERROR(VLOOKUP(L1870,Setup_Team!$B:$C,2,FALSE), "TDB")</f>
        <v>PRT</v>
      </c>
      <c r="N1870" s="21" t="str">
        <f>VLOOKUP($A1870,Location!$A:$J,9,FALSE)</f>
        <v>Miami Gardens, Florida</v>
      </c>
      <c r="O1870" s="21" t="str">
        <f>VLOOKUP($A1870,Location!$A:$J,10,FALSE)</f>
        <v>Hard Rock Stadium</v>
      </c>
      <c r="P1870" s="27">
        <v>1</v>
      </c>
      <c r="Q1870" s="27">
        <v>2</v>
      </c>
      <c r="R1870" s="27" t="str">
        <f t="shared" si="175"/>
        <v>1-2</v>
      </c>
      <c r="S1870" s="21">
        <v>0</v>
      </c>
      <c r="T1870" s="20">
        <f>VLOOKUP($A1870,Database!$A:$Y,10,FALSE)</f>
        <v>154</v>
      </c>
      <c r="U1870" s="20">
        <f>VLOOKUP($A1870,Database!$A:$Y,11,FALSE)</f>
        <v>102</v>
      </c>
      <c r="V1870" s="20">
        <f>VLOOKUP($A1870,Database!$A:$Y,12,FALSE)</f>
        <v>55</v>
      </c>
      <c r="W1870" s="20" t="str">
        <f>VLOOKUP(A1870,Database!A:M,13,FALSE)</f>
        <v>Terminé</v>
      </c>
      <c r="X1870" s="20">
        <f>VLOOKUP($A1870,Database!$A:$Y,20,FALSE)</f>
        <v>0</v>
      </c>
      <c r="Y1870" s="20">
        <f>VLOOKUP($A1870,Database!$A:$Y,21,FALSE)</f>
        <v>0</v>
      </c>
      <c r="Z1870" s="20">
        <f t="shared" si="174"/>
        <v>0</v>
      </c>
      <c r="AA1870" s="20">
        <f t="shared" si="170"/>
        <v>0</v>
      </c>
      <c r="AB1870" s="20">
        <f t="shared" ca="1" si="171"/>
        <v>0</v>
      </c>
      <c r="AC1870" s="20">
        <f t="shared" ca="1" si="172"/>
        <v>0</v>
      </c>
      <c r="AD1870" s="20" t="str">
        <f ca="1">IF(AC1870=0,"",IF(OR(ISBLANK(P1870),ISBLANK(Q1870)),"",IF(ISBLANK(VLOOKUP(A1870,Database!A:AA,22,FALSE)),"",VLOOKUP(A1870,Database!A:AA,22,FALSE))))</f>
        <v/>
      </c>
      <c r="AE1870" s="20">
        <f ca="1">IFERROR(
   IF(
     OR(ISBLANK(P1870),ISBLANK(Q1870)),
     "",
     IF(
       AND(AB1870&lt;&gt;"",OR(W1870="Terminé",W1870="En cours")),
       VLOOKUP(AD1870,Setup_ScoreExactBonus!A:D,4,FALSE),
       0
     )),
  0)</f>
        <v>0</v>
      </c>
      <c r="AF1870" s="21">
        <f t="shared" ca="1" si="173"/>
        <v>0</v>
      </c>
      <c r="AG1870" s="21">
        <f ca="1">SUMIFS(AF$2:AF1870,D$2:D1870,D1870)</f>
        <v>2694</v>
      </c>
    </row>
    <row r="1871" spans="1:33" hidden="1" x14ac:dyDescent="0.35">
      <c r="A1871" s="21">
        <f>IF(ISBLANK(B1871),"",COUNTIF(B$2:B1871,B1871))-1</f>
        <v>69</v>
      </c>
      <c r="B1871" s="27">
        <v>7</v>
      </c>
      <c r="C1871" s="10">
        <f>VLOOKUP($A1871+IF($A1871=0,1,0),Database!$A:$Y,7,FALSE)</f>
        <v>46201.0625</v>
      </c>
      <c r="D1871" s="21" t="str">
        <f>VLOOKUP(Pronostics!$B1871,Setup_MPP!$A:$G,3,FALSE)</f>
        <v>__Vince__</v>
      </c>
      <c r="E1871" s="21" t="str">
        <f>VLOOKUP(Pronostics!$B1871,Setup_MPP!$A:$G,2,FALSE)</f>
        <v>Vincent FRAYSSE</v>
      </c>
      <c r="F1871" s="21" t="str">
        <f>VLOOKUP($B1871,Setup_MPP!$A:$E,4,FALSE)</f>
        <v>#B2EAE8</v>
      </c>
      <c r="G1871" s="21" t="str">
        <f>VLOOKUP($B1871,Setup_MPP!$A:$E,5,FALSE)</f>
        <v>#6CB4B1</v>
      </c>
      <c r="H1871" s="21" t="str">
        <f>IFERROR(IF(AND(A1871&gt;=1,A1871&lt;=104),VLOOKUP($A1871,Location!$A:$J,6,FALSE),IF(A1871=0,"Avant l'ouverture",IF(OR(A1871=105,A1871=106),"Bonus"))),"")</f>
        <v>Tour 3</v>
      </c>
      <c r="I1871" s="21" t="str">
        <f>IF(LEFT(H1871,4)="Tour",VLOOKUP(A1871,Database!$A:$C,3,FALSE),"")</f>
        <v>K</v>
      </c>
      <c r="J1871" s="21" t="str">
        <f>VLOOKUP($A1871,Location!$A:$J,7,FALSE)</f>
        <v>Colombie</v>
      </c>
      <c r="K1871" s="21" t="str">
        <f>IFERROR(VLOOKUP(J1871,Setup_Team!$B:$C,2,FALSE), "TDB")</f>
        <v>COL</v>
      </c>
      <c r="L1871" s="21" t="str">
        <f>VLOOKUP($A1871,Location!$A:$J,8,FALSE)</f>
        <v>Portugal</v>
      </c>
      <c r="M1871" s="21" t="str">
        <f>IFERROR(VLOOKUP(L1871,Setup_Team!$B:$C,2,FALSE), "TDB")</f>
        <v>PRT</v>
      </c>
      <c r="N1871" s="21" t="str">
        <f>VLOOKUP($A1871,Location!$A:$J,9,FALSE)</f>
        <v>Miami Gardens, Florida</v>
      </c>
      <c r="O1871" s="21" t="str">
        <f>VLOOKUP($A1871,Location!$A:$J,10,FALSE)</f>
        <v>Hard Rock Stadium</v>
      </c>
      <c r="P1871" s="27"/>
      <c r="Q1871" s="27"/>
      <c r="R1871" s="27" t="str">
        <f t="shared" si="175"/>
        <v>0-0</v>
      </c>
      <c r="S1871" s="21">
        <v>0</v>
      </c>
      <c r="T1871" s="20">
        <f>VLOOKUP($A1871,Database!$A:$Y,10,FALSE)</f>
        <v>154</v>
      </c>
      <c r="U1871" s="20">
        <f>VLOOKUP($A1871,Database!$A:$Y,11,FALSE)</f>
        <v>102</v>
      </c>
      <c r="V1871" s="20">
        <f>VLOOKUP($A1871,Database!$A:$Y,12,FALSE)</f>
        <v>55</v>
      </c>
      <c r="W1871" s="20" t="str">
        <f>VLOOKUP(A1871,Database!A:M,13,FALSE)</f>
        <v>Terminé</v>
      </c>
      <c r="X1871" s="20">
        <f>VLOOKUP($A1871,Database!$A:$Y,20,FALSE)</f>
        <v>0</v>
      </c>
      <c r="Y1871" s="20">
        <f>VLOOKUP($A1871,Database!$A:$Y,21,FALSE)</f>
        <v>0</v>
      </c>
      <c r="Z1871" s="20">
        <f t="shared" si="174"/>
        <v>1</v>
      </c>
      <c r="AA1871" s="20" t="str">
        <f t="shared" si="170"/>
        <v/>
      </c>
      <c r="AB1871" s="20">
        <f t="shared" ca="1" si="171"/>
        <v>102</v>
      </c>
      <c r="AC1871" s="20">
        <f t="shared" ca="1" si="172"/>
        <v>0</v>
      </c>
      <c r="AD1871" s="20" t="str">
        <f ca="1">IF(AC1871=0,"",IF(OR(ISBLANK(P1871),ISBLANK(Q1871)),"",IF(ISBLANK(VLOOKUP(A1871,Database!A:AA,22,FALSE)),"",VLOOKUP(A1871,Database!A:AA,22,FALSE))))</f>
        <v/>
      </c>
      <c r="AE1871" s="20" t="str">
        <f>IFERROR(
   IF(
     OR(ISBLANK(P1871),ISBLANK(Q1871)),
     "",
     IF(
       AND(AB1871&lt;&gt;"",OR(W1871="Terminé",W1871="En cours")),
       VLOOKUP(AD1871,Setup_ScoreExactBonus!A:D,4,FALSE),
       0
     )),
  0)</f>
        <v/>
      </c>
      <c r="AF1871" s="21">
        <f t="shared" si="173"/>
        <v>0</v>
      </c>
      <c r="AG1871" s="21">
        <f ca="1">SUMIFS(AF$2:AF1871,D$2:D1871,D1871)</f>
        <v>1434</v>
      </c>
    </row>
    <row r="1872" spans="1:33" hidden="1" x14ac:dyDescent="0.35">
      <c r="A1872" s="21">
        <f>IF(ISBLANK(B1872),"",COUNTIF(B$2:B1872,B1872))-1</f>
        <v>69</v>
      </c>
      <c r="B1872" s="27">
        <v>8</v>
      </c>
      <c r="C1872" s="10">
        <f>VLOOKUP($A1872+IF($A1872=0,1,0),Database!$A:$Y,7,FALSE)</f>
        <v>46201.0625</v>
      </c>
      <c r="D1872" s="21" t="str">
        <f>VLOOKUP(Pronostics!$B1872,Setup_MPP!$A:$G,3,FALSE)</f>
        <v>Louuiiis</v>
      </c>
      <c r="E1872" s="21" t="str">
        <f>VLOOKUP(Pronostics!$B1872,Setup_MPP!$A:$G,2,FALSE)</f>
        <v>Louis HARLE</v>
      </c>
      <c r="F1872" s="21" t="str">
        <f>VLOOKUP($B1872,Setup_MPP!$A:$E,4,FALSE)</f>
        <v>#EEF7B1</v>
      </c>
      <c r="G1872" s="21" t="str">
        <f>VLOOKUP($B1872,Setup_MPP!$A:$E,5,FALSE)</f>
        <v>#C1CB7D</v>
      </c>
      <c r="H1872" s="21" t="str">
        <f>IFERROR(IF(AND(A1872&gt;=1,A1872&lt;=104),VLOOKUP($A1872,Location!$A:$J,6,FALSE),IF(A1872=0,"Avant l'ouverture",IF(OR(A1872=105,A1872=106),"Bonus"))),"")</f>
        <v>Tour 3</v>
      </c>
      <c r="I1872" s="21" t="str">
        <f>IF(LEFT(H1872,4)="Tour",VLOOKUP(A1872,Database!$A:$C,3,FALSE),"")</f>
        <v>K</v>
      </c>
      <c r="J1872" s="21" t="str">
        <f>VLOOKUP($A1872,Location!$A:$J,7,FALSE)</f>
        <v>Colombie</v>
      </c>
      <c r="K1872" s="21" t="str">
        <f>IFERROR(VLOOKUP(J1872,Setup_Team!$B:$C,2,FALSE), "TDB")</f>
        <v>COL</v>
      </c>
      <c r="L1872" s="21" t="str">
        <f>VLOOKUP($A1872,Location!$A:$J,8,FALSE)</f>
        <v>Portugal</v>
      </c>
      <c r="M1872" s="21" t="str">
        <f>IFERROR(VLOOKUP(L1872,Setup_Team!$B:$C,2,FALSE), "TDB")</f>
        <v>PRT</v>
      </c>
      <c r="N1872" s="21" t="str">
        <f>VLOOKUP($A1872,Location!$A:$J,9,FALSE)</f>
        <v>Miami Gardens, Florida</v>
      </c>
      <c r="O1872" s="21" t="str">
        <f>VLOOKUP($A1872,Location!$A:$J,10,FALSE)</f>
        <v>Hard Rock Stadium</v>
      </c>
      <c r="P1872" s="27">
        <v>2</v>
      </c>
      <c r="Q1872" s="27">
        <v>2</v>
      </c>
      <c r="R1872" s="27" t="str">
        <f t="shared" si="175"/>
        <v>2-2</v>
      </c>
      <c r="S1872" s="21">
        <v>0</v>
      </c>
      <c r="T1872" s="20">
        <f>VLOOKUP($A1872,Database!$A:$Y,10,FALSE)</f>
        <v>154</v>
      </c>
      <c r="U1872" s="20">
        <f>VLOOKUP($A1872,Database!$A:$Y,11,FALSE)</f>
        <v>102</v>
      </c>
      <c r="V1872" s="20">
        <f>VLOOKUP($A1872,Database!$A:$Y,12,FALSE)</f>
        <v>55</v>
      </c>
      <c r="W1872" s="20" t="str">
        <f>VLOOKUP(A1872,Database!A:M,13,FALSE)</f>
        <v>Terminé</v>
      </c>
      <c r="X1872" s="20">
        <f>VLOOKUP($A1872,Database!$A:$Y,20,FALSE)</f>
        <v>0</v>
      </c>
      <c r="Y1872" s="20">
        <f>VLOOKUP($A1872,Database!$A:$Y,21,FALSE)</f>
        <v>0</v>
      </c>
      <c r="Z1872" s="20">
        <f t="shared" si="174"/>
        <v>0</v>
      </c>
      <c r="AA1872" s="20">
        <f t="shared" si="170"/>
        <v>1</v>
      </c>
      <c r="AB1872" s="20">
        <f t="shared" ca="1" si="171"/>
        <v>102</v>
      </c>
      <c r="AC1872" s="20">
        <f t="shared" ca="1" si="172"/>
        <v>0</v>
      </c>
      <c r="AD1872" s="20" t="str">
        <f ca="1">IF(AC1872=0,"",IF(OR(ISBLANK(P1872),ISBLANK(Q1872)),"",IF(ISBLANK(VLOOKUP(A1872,Database!A:AA,22,FALSE)),"",VLOOKUP(A1872,Database!A:AA,22,FALSE))))</f>
        <v/>
      </c>
      <c r="AE1872" s="20">
        <f ca="1">IFERROR(
   IF(
     OR(ISBLANK(P1872),ISBLANK(Q1872)),
     "",
     IF(
       AND(AB1872&lt;&gt;"",OR(W1872="Terminé",W1872="En cours")),
       VLOOKUP(AD1872,Setup_ScoreExactBonus!A:D,4,FALSE),
       0
     )),
  0)</f>
        <v>0</v>
      </c>
      <c r="AF1872" s="21">
        <f t="shared" ca="1" si="173"/>
        <v>102</v>
      </c>
      <c r="AG1872" s="21">
        <f ca="1">SUMIFS(AF$2:AF1872,D$2:D1872,D1872)</f>
        <v>2534</v>
      </c>
    </row>
    <row r="1873" spans="1:33" x14ac:dyDescent="0.35">
      <c r="A1873" s="21">
        <f>IF(ISBLANK(B1873),"",COUNTIF(B$2:B1873,B1873))-1</f>
        <v>69</v>
      </c>
      <c r="B1873" s="27">
        <v>9</v>
      </c>
      <c r="C1873" s="10">
        <f>VLOOKUP($A1873+IF($A1873=0,1,0),Database!$A:$Y,7,FALSE)</f>
        <v>46201.0625</v>
      </c>
      <c r="D1873" s="21" t="str">
        <f>VLOOKUP(Pronostics!$B1873,Setup_MPP!$A:$G,3,FALSE)</f>
        <v>Aurelien_dpq</v>
      </c>
      <c r="E1873" s="21" t="str">
        <f>VLOOKUP(Pronostics!$B1873,Setup_MPP!$A:$G,2,FALSE)</f>
        <v>Aurélien DE POULPIQUET</v>
      </c>
      <c r="F1873" s="21" t="str">
        <f>VLOOKUP($B1873,Setup_MPP!$A:$E,4,FALSE)</f>
        <v>#F4EA9D</v>
      </c>
      <c r="G1873" s="21" t="str">
        <f>VLOOKUP($B1873,Setup_MPP!$A:$E,5,FALSE)</f>
        <v>#D2C458</v>
      </c>
      <c r="H1873" s="21" t="str">
        <f>IFERROR(IF(AND(A1873&gt;=1,A1873&lt;=104),VLOOKUP($A1873,Location!$A:$J,6,FALSE),IF(A1873=0,"Avant l'ouverture",IF(OR(A1873=105,A1873=106),"Bonus"))),"")</f>
        <v>Tour 3</v>
      </c>
      <c r="I1873" s="21" t="str">
        <f>IF(LEFT(H1873,4)="Tour",VLOOKUP(A1873,Database!$A:$C,3,FALSE),"")</f>
        <v>K</v>
      </c>
      <c r="J1873" s="21" t="str">
        <f>VLOOKUP($A1873,Location!$A:$J,7,FALSE)</f>
        <v>Colombie</v>
      </c>
      <c r="K1873" s="21" t="str">
        <f>IFERROR(VLOOKUP(J1873,Setup_Team!$B:$C,2,FALSE), "TDB")</f>
        <v>COL</v>
      </c>
      <c r="L1873" s="21" t="str">
        <f>VLOOKUP($A1873,Location!$A:$J,8,FALSE)</f>
        <v>Portugal</v>
      </c>
      <c r="M1873" s="21" t="str">
        <f>IFERROR(VLOOKUP(L1873,Setup_Team!$B:$C,2,FALSE), "TDB")</f>
        <v>PRT</v>
      </c>
      <c r="N1873" s="21" t="str">
        <f>VLOOKUP($A1873,Location!$A:$J,9,FALSE)</f>
        <v>Miami Gardens, Florida</v>
      </c>
      <c r="O1873" s="21" t="str">
        <f>VLOOKUP($A1873,Location!$A:$J,10,FALSE)</f>
        <v>Hard Rock Stadium</v>
      </c>
      <c r="P1873" s="27">
        <v>1</v>
      </c>
      <c r="Q1873" s="27">
        <v>3</v>
      </c>
      <c r="R1873" s="27" t="str">
        <f t="shared" si="175"/>
        <v>1-3</v>
      </c>
      <c r="S1873" s="21">
        <v>0</v>
      </c>
      <c r="T1873" s="20">
        <f>VLOOKUP($A1873,Database!$A:$Y,10,FALSE)</f>
        <v>154</v>
      </c>
      <c r="U1873" s="20">
        <f>VLOOKUP($A1873,Database!$A:$Y,11,FALSE)</f>
        <v>102</v>
      </c>
      <c r="V1873" s="20">
        <f>VLOOKUP($A1873,Database!$A:$Y,12,FALSE)</f>
        <v>55</v>
      </c>
      <c r="W1873" s="20" t="str">
        <f>VLOOKUP(A1873,Database!A:M,13,FALSE)</f>
        <v>Terminé</v>
      </c>
      <c r="X1873" s="20">
        <f>VLOOKUP($A1873,Database!$A:$Y,20,FALSE)</f>
        <v>0</v>
      </c>
      <c r="Y1873" s="20">
        <f>VLOOKUP($A1873,Database!$A:$Y,21,FALSE)</f>
        <v>0</v>
      </c>
      <c r="Z1873" s="20">
        <f t="shared" si="174"/>
        <v>0</v>
      </c>
      <c r="AA1873" s="20">
        <f t="shared" si="170"/>
        <v>0</v>
      </c>
      <c r="AB1873" s="20">
        <f t="shared" ca="1" si="171"/>
        <v>0</v>
      </c>
      <c r="AC1873" s="20">
        <f t="shared" ca="1" si="172"/>
        <v>0</v>
      </c>
      <c r="AD1873" s="20" t="str">
        <f ca="1">IF(AC1873=0,"",IF(OR(ISBLANK(P1873),ISBLANK(Q1873)),"",IF(ISBLANK(VLOOKUP(A1873,Database!A:AA,22,FALSE)),"",VLOOKUP(A1873,Database!A:AA,22,FALSE))))</f>
        <v/>
      </c>
      <c r="AE1873" s="20">
        <f ca="1">IFERROR(
   IF(
     OR(ISBLANK(P1873),ISBLANK(Q1873)),
     "",
     IF(
       AND(AB1873&lt;&gt;"",OR(W1873="Terminé",W1873="En cours")),
       VLOOKUP(AD1873,Setup_ScoreExactBonus!A:D,4,FALSE),
       0
     )),
  0)</f>
        <v>0</v>
      </c>
      <c r="AF1873" s="21">
        <f t="shared" ca="1" si="173"/>
        <v>0</v>
      </c>
      <c r="AG1873" s="21">
        <f ca="1">SUMIFS(AF$2:AF1873,D$2:D1873,D1873)</f>
        <v>2627</v>
      </c>
    </row>
    <row r="1874" spans="1:33" hidden="1" x14ac:dyDescent="0.35">
      <c r="A1874" s="21">
        <f>IF(ISBLANK(B1874),"",COUNTIF(B$2:B1874,B1874))-1</f>
        <v>69</v>
      </c>
      <c r="B1874" s="27">
        <v>10</v>
      </c>
      <c r="C1874" s="10">
        <f>VLOOKUP($A1874+IF($A1874=0,1,0),Database!$A:$Y,7,FALSE)</f>
        <v>46201.0625</v>
      </c>
      <c r="D1874" s="21" t="str">
        <f>VLOOKUP(Pronostics!$B1874,Setup_MPP!$A:$G,3,FALSE)</f>
        <v>RandomPaul</v>
      </c>
      <c r="E1874" s="21" t="str">
        <f>VLOOKUP(Pronostics!$B1874,Setup_MPP!$A:$G,2,FALSE)</f>
        <v>Paul MONTESINOS</v>
      </c>
      <c r="F1874" s="21" t="str">
        <f>VLOOKUP($B1874,Setup_MPP!$A:$E,4,FALSE)</f>
        <v>#C4B0FF</v>
      </c>
      <c r="G1874" s="21" t="str">
        <f>VLOOKUP($B1874,Setup_MPP!$A:$E,5,FALSE)</f>
        <v>#7F66C8</v>
      </c>
      <c r="H1874" s="21" t="str">
        <f>IFERROR(IF(AND(A1874&gt;=1,A1874&lt;=104),VLOOKUP($A1874,Location!$A:$J,6,FALSE),IF(A1874=0,"Avant l'ouverture",IF(OR(A1874=105,A1874=106),"Bonus"))),"")</f>
        <v>Tour 3</v>
      </c>
      <c r="I1874" s="21" t="str">
        <f>IF(LEFT(H1874,4)="Tour",VLOOKUP(A1874,Database!$A:$C,3,FALSE),"")</f>
        <v>K</v>
      </c>
      <c r="J1874" s="21" t="str">
        <f>VLOOKUP($A1874,Location!$A:$J,7,FALSE)</f>
        <v>Colombie</v>
      </c>
      <c r="K1874" s="21" t="str">
        <f>IFERROR(VLOOKUP(J1874,Setup_Team!$B:$C,2,FALSE), "TDB")</f>
        <v>COL</v>
      </c>
      <c r="L1874" s="21" t="str">
        <f>VLOOKUP($A1874,Location!$A:$J,8,FALSE)</f>
        <v>Portugal</v>
      </c>
      <c r="M1874" s="21" t="str">
        <f>IFERROR(VLOOKUP(L1874,Setup_Team!$B:$C,2,FALSE), "TDB")</f>
        <v>PRT</v>
      </c>
      <c r="N1874" s="21" t="str">
        <f>VLOOKUP($A1874,Location!$A:$J,9,FALSE)</f>
        <v>Miami Gardens, Florida</v>
      </c>
      <c r="O1874" s="21" t="str">
        <f>VLOOKUP($A1874,Location!$A:$J,10,FALSE)</f>
        <v>Hard Rock Stadium</v>
      </c>
      <c r="P1874" s="27">
        <v>1</v>
      </c>
      <c r="Q1874" s="27">
        <v>1</v>
      </c>
      <c r="R1874" s="27" t="str">
        <f t="shared" si="175"/>
        <v>1-1</v>
      </c>
      <c r="S1874" s="21">
        <v>0</v>
      </c>
      <c r="T1874" s="20">
        <f>VLOOKUP($A1874,Database!$A:$Y,10,FALSE)</f>
        <v>154</v>
      </c>
      <c r="U1874" s="20">
        <f>VLOOKUP($A1874,Database!$A:$Y,11,FALSE)</f>
        <v>102</v>
      </c>
      <c r="V1874" s="20">
        <f>VLOOKUP($A1874,Database!$A:$Y,12,FALSE)</f>
        <v>55</v>
      </c>
      <c r="W1874" s="20" t="str">
        <f>VLOOKUP(A1874,Database!A:M,13,FALSE)</f>
        <v>Terminé</v>
      </c>
      <c r="X1874" s="20">
        <f>VLOOKUP($A1874,Database!$A:$Y,20,FALSE)</f>
        <v>0</v>
      </c>
      <c r="Y1874" s="20">
        <f>VLOOKUP($A1874,Database!$A:$Y,21,FALSE)</f>
        <v>0</v>
      </c>
      <c r="Z1874" s="20">
        <f t="shared" si="174"/>
        <v>0</v>
      </c>
      <c r="AA1874" s="20">
        <f t="shared" si="170"/>
        <v>1</v>
      </c>
      <c r="AB1874" s="20">
        <f t="shared" ca="1" si="171"/>
        <v>102</v>
      </c>
      <c r="AC1874" s="20">
        <f t="shared" ca="1" si="172"/>
        <v>0</v>
      </c>
      <c r="AD1874" s="20" t="str">
        <f ca="1">IF(AC1874=0,"",IF(OR(ISBLANK(P1874),ISBLANK(Q1874)),"",IF(ISBLANK(VLOOKUP(A1874,Database!A:AA,22,FALSE)),"",VLOOKUP(A1874,Database!A:AA,22,FALSE))))</f>
        <v/>
      </c>
      <c r="AE1874" s="20">
        <f ca="1">IFERROR(
   IF(
     OR(ISBLANK(P1874),ISBLANK(Q1874)),
     "",
     IF(
       AND(AB1874&lt;&gt;"",OR(W1874="Terminé",W1874="En cours")),
       VLOOKUP(AD1874,Setup_ScoreExactBonus!A:D,4,FALSE),
       0
     )),
  0)</f>
        <v>0</v>
      </c>
      <c r="AF1874" s="21">
        <f t="shared" ca="1" si="173"/>
        <v>102</v>
      </c>
      <c r="AG1874" s="21">
        <f ca="1">SUMIFS(AF$2:AF1874,D$2:D1874,D1874)</f>
        <v>2387</v>
      </c>
    </row>
    <row r="1875" spans="1:33" hidden="1" x14ac:dyDescent="0.35">
      <c r="A1875" s="21">
        <f>IF(ISBLANK(B1875),"",COUNTIF(B$2:B1875,B1875))-1</f>
        <v>69</v>
      </c>
      <c r="B1875" s="27">
        <v>11</v>
      </c>
      <c r="C1875" s="10">
        <f>VLOOKUP($A1875+IF($A1875=0,1,0),Database!$A:$Y,7,FALSE)</f>
        <v>46201.0625</v>
      </c>
      <c r="D1875" s="21" t="str">
        <f>VLOOKUP(Pronostics!$B1875,Setup_MPP!$A:$G,3,FALSE)</f>
        <v>Kinsley91</v>
      </c>
      <c r="E1875" s="21" t="str">
        <f>VLOOKUP(Pronostics!$B1875,Setup_MPP!$A:$G,2,FALSE)</f>
        <v>Kinsley ROQUE</v>
      </c>
      <c r="F1875" s="21" t="str">
        <f>VLOOKUP($B1875,Setup_MPP!$A:$E,4,FALSE)</f>
        <v>#CBEBBA</v>
      </c>
      <c r="G1875" s="21" t="str">
        <f>VLOOKUP($B1875,Setup_MPP!$A:$E,5,FALSE)</f>
        <v>#70BC6E</v>
      </c>
      <c r="H1875" s="21" t="str">
        <f>IFERROR(IF(AND(A1875&gt;=1,A1875&lt;=104),VLOOKUP($A1875,Location!$A:$J,6,FALSE),IF(A1875=0,"Avant l'ouverture",IF(OR(A1875=105,A1875=106),"Bonus"))),"")</f>
        <v>Tour 3</v>
      </c>
      <c r="I1875" s="21" t="str">
        <f>IF(LEFT(H1875,4)="Tour",VLOOKUP(A1875,Database!$A:$C,3,FALSE),"")</f>
        <v>K</v>
      </c>
      <c r="J1875" s="21" t="str">
        <f>VLOOKUP($A1875,Location!$A:$J,7,FALSE)</f>
        <v>Colombie</v>
      </c>
      <c r="K1875" s="21" t="str">
        <f>IFERROR(VLOOKUP(J1875,Setup_Team!$B:$C,2,FALSE), "TDB")</f>
        <v>COL</v>
      </c>
      <c r="L1875" s="21" t="str">
        <f>VLOOKUP($A1875,Location!$A:$J,8,FALSE)</f>
        <v>Portugal</v>
      </c>
      <c r="M1875" s="21" t="str">
        <f>IFERROR(VLOOKUP(L1875,Setup_Team!$B:$C,2,FALSE), "TDB")</f>
        <v>PRT</v>
      </c>
      <c r="N1875" s="21" t="str">
        <f>VLOOKUP($A1875,Location!$A:$J,9,FALSE)</f>
        <v>Miami Gardens, Florida</v>
      </c>
      <c r="O1875" s="21" t="str">
        <f>VLOOKUP($A1875,Location!$A:$J,10,FALSE)</f>
        <v>Hard Rock Stadium</v>
      </c>
      <c r="P1875" s="27">
        <v>1</v>
      </c>
      <c r="Q1875" s="27">
        <v>3</v>
      </c>
      <c r="R1875" s="27" t="str">
        <f t="shared" si="175"/>
        <v>1-3</v>
      </c>
      <c r="S1875" s="21">
        <v>0</v>
      </c>
      <c r="T1875" s="20">
        <f>VLOOKUP($A1875,Database!$A:$Y,10,FALSE)</f>
        <v>154</v>
      </c>
      <c r="U1875" s="20">
        <f>VLOOKUP($A1875,Database!$A:$Y,11,FALSE)</f>
        <v>102</v>
      </c>
      <c r="V1875" s="20">
        <f>VLOOKUP($A1875,Database!$A:$Y,12,FALSE)</f>
        <v>55</v>
      </c>
      <c r="W1875" s="20" t="str">
        <f>VLOOKUP(A1875,Database!A:M,13,FALSE)</f>
        <v>Terminé</v>
      </c>
      <c r="X1875" s="20">
        <f>VLOOKUP($A1875,Database!$A:$Y,20,FALSE)</f>
        <v>0</v>
      </c>
      <c r="Y1875" s="20">
        <f>VLOOKUP($A1875,Database!$A:$Y,21,FALSE)</f>
        <v>0</v>
      </c>
      <c r="Z1875" s="20">
        <f t="shared" si="174"/>
        <v>0</v>
      </c>
      <c r="AA1875" s="20">
        <f t="shared" si="170"/>
        <v>0</v>
      </c>
      <c r="AB1875" s="20">
        <f t="shared" ca="1" si="171"/>
        <v>0</v>
      </c>
      <c r="AC1875" s="20">
        <f t="shared" ca="1" si="172"/>
        <v>0</v>
      </c>
      <c r="AD1875" s="20" t="str">
        <f ca="1">IF(AC1875=0,"",IF(OR(ISBLANK(P1875),ISBLANK(Q1875)),"",IF(ISBLANK(VLOOKUP(A1875,Database!A:AA,22,FALSE)),"",VLOOKUP(A1875,Database!A:AA,22,FALSE))))</f>
        <v/>
      </c>
      <c r="AE1875" s="20">
        <f ca="1">IFERROR(
   IF(
     OR(ISBLANK(P1875),ISBLANK(Q1875)),
     "",
     IF(
       AND(AB1875&lt;&gt;"",OR(W1875="Terminé",W1875="En cours")),
       VLOOKUP(AD1875,Setup_ScoreExactBonus!A:D,4,FALSE),
       0
     )),
  0)</f>
        <v>0</v>
      </c>
      <c r="AF1875" s="21">
        <f t="shared" ca="1" si="173"/>
        <v>0</v>
      </c>
      <c r="AG1875" s="21">
        <f ca="1">SUMIFS(AF$2:AF1875,D$2:D1875,D1875)</f>
        <v>2841</v>
      </c>
    </row>
    <row r="1876" spans="1:33" hidden="1" x14ac:dyDescent="0.35">
      <c r="A1876" s="21">
        <f>IF(ISBLANK(B1876),"",COUNTIF(B$2:B1876,B1876))-1</f>
        <v>69</v>
      </c>
      <c r="B1876" s="27">
        <v>12</v>
      </c>
      <c r="C1876" s="10">
        <f>VLOOKUP($A1876+IF($A1876=0,1,0),Database!$A:$Y,7,FALSE)</f>
        <v>46201.0625</v>
      </c>
      <c r="D1876" s="21" t="str">
        <f>VLOOKUP(Pronostics!$B1876,Setup_MPP!$A:$G,3,FALSE)</f>
        <v>Jaouad1</v>
      </c>
      <c r="E1876" s="21" t="str">
        <f>VLOOKUP(Pronostics!$B1876,Setup_MPP!$A:$G,2,FALSE)</f>
        <v>Jaouad SETTI</v>
      </c>
      <c r="F1876" s="21" t="str">
        <f>VLOOKUP($B1876,Setup_MPP!$A:$E,4,FALSE)</f>
        <v>#C2D4FF</v>
      </c>
      <c r="G1876" s="21" t="str">
        <f>VLOOKUP($B1876,Setup_MPP!$A:$E,5,FALSE)</f>
        <v>#6586D5</v>
      </c>
      <c r="H1876" s="21" t="str">
        <f>IFERROR(IF(AND(A1876&gt;=1,A1876&lt;=104),VLOOKUP($A1876,Location!$A:$J,6,FALSE),IF(A1876=0,"Avant l'ouverture",IF(OR(A1876=105,A1876=106),"Bonus"))),"")</f>
        <v>Tour 3</v>
      </c>
      <c r="I1876" s="21" t="str">
        <f>IF(LEFT(H1876,4)="Tour",VLOOKUP(A1876,Database!$A:$C,3,FALSE),"")</f>
        <v>K</v>
      </c>
      <c r="J1876" s="21" t="str">
        <f>VLOOKUP($A1876,Location!$A:$J,7,FALSE)</f>
        <v>Colombie</v>
      </c>
      <c r="K1876" s="21" t="str">
        <f>IFERROR(VLOOKUP(J1876,Setup_Team!$B:$C,2,FALSE), "TDB")</f>
        <v>COL</v>
      </c>
      <c r="L1876" s="21" t="str">
        <f>VLOOKUP($A1876,Location!$A:$J,8,FALSE)</f>
        <v>Portugal</v>
      </c>
      <c r="M1876" s="21" t="str">
        <f>IFERROR(VLOOKUP(L1876,Setup_Team!$B:$C,2,FALSE), "TDB")</f>
        <v>PRT</v>
      </c>
      <c r="N1876" s="21" t="str">
        <f>VLOOKUP($A1876,Location!$A:$J,9,FALSE)</f>
        <v>Miami Gardens, Florida</v>
      </c>
      <c r="O1876" s="21" t="str">
        <f>VLOOKUP($A1876,Location!$A:$J,10,FALSE)</f>
        <v>Hard Rock Stadium</v>
      </c>
      <c r="P1876" s="27">
        <v>1</v>
      </c>
      <c r="Q1876" s="27">
        <v>3</v>
      </c>
      <c r="R1876" s="27" t="str">
        <f t="shared" si="175"/>
        <v>1-3</v>
      </c>
      <c r="S1876" s="21">
        <v>0</v>
      </c>
      <c r="T1876" s="20">
        <f>VLOOKUP($A1876,Database!$A:$Y,10,FALSE)</f>
        <v>154</v>
      </c>
      <c r="U1876" s="20">
        <f>VLOOKUP($A1876,Database!$A:$Y,11,FALSE)</f>
        <v>102</v>
      </c>
      <c r="V1876" s="20">
        <f>VLOOKUP($A1876,Database!$A:$Y,12,FALSE)</f>
        <v>55</v>
      </c>
      <c r="W1876" s="20" t="str">
        <f>VLOOKUP(A1876,Database!A:M,13,FALSE)</f>
        <v>Terminé</v>
      </c>
      <c r="X1876" s="20">
        <f>VLOOKUP($A1876,Database!$A:$Y,20,FALSE)</f>
        <v>0</v>
      </c>
      <c r="Y1876" s="20">
        <f>VLOOKUP($A1876,Database!$A:$Y,21,FALSE)</f>
        <v>0</v>
      </c>
      <c r="Z1876" s="20">
        <f t="shared" si="174"/>
        <v>0</v>
      </c>
      <c r="AA1876" s="20">
        <f t="shared" si="170"/>
        <v>0</v>
      </c>
      <c r="AB1876" s="20">
        <f t="shared" ca="1" si="171"/>
        <v>0</v>
      </c>
      <c r="AC1876" s="20">
        <f t="shared" ca="1" si="172"/>
        <v>0</v>
      </c>
      <c r="AD1876" s="20" t="str">
        <f ca="1">IF(AC1876=0,"",IF(OR(ISBLANK(P1876),ISBLANK(Q1876)),"",IF(ISBLANK(VLOOKUP(A1876,Database!A:AA,22,FALSE)),"",VLOOKUP(A1876,Database!A:AA,22,FALSE))))</f>
        <v/>
      </c>
      <c r="AE1876" s="20">
        <f ca="1">IFERROR(
   IF(
     OR(ISBLANK(P1876),ISBLANK(Q1876)),
     "",
     IF(
       AND(AB1876&lt;&gt;"",OR(W1876="Terminé",W1876="En cours")),
       VLOOKUP(AD1876,Setup_ScoreExactBonus!A:D,4,FALSE),
       0
     )),
  0)</f>
        <v>0</v>
      </c>
      <c r="AF1876" s="21">
        <f t="shared" ca="1" si="173"/>
        <v>0</v>
      </c>
      <c r="AG1876" s="21">
        <f ca="1">SUMIFS(AF$2:AF1876,D$2:D1876,D1876)</f>
        <v>2576</v>
      </c>
    </row>
    <row r="1877" spans="1:33" hidden="1" x14ac:dyDescent="0.35">
      <c r="A1877" s="21">
        <f>IF(ISBLANK(B1877),"",COUNTIF(B$2:B1877,B1877))-1</f>
        <v>69</v>
      </c>
      <c r="B1877" s="27">
        <v>13</v>
      </c>
      <c r="C1877" s="10">
        <f>VLOOKUP($A1877+IF($A1877=0,1,0),Database!$A:$Y,7,FALSE)</f>
        <v>46201.0625</v>
      </c>
      <c r="D1877" s="21" t="str">
        <f>VLOOKUP(Pronostics!$B1877,Setup_MPP!$A:$G,3,FALSE)</f>
        <v>Julien_I</v>
      </c>
      <c r="E1877" s="21" t="str">
        <f>VLOOKUP(Pronostics!$B1877,Setup_MPP!$A:$G,2,FALSE)</f>
        <v>Julien INGE</v>
      </c>
      <c r="F1877" s="21" t="str">
        <f>VLOOKUP($B1877,Setup_MPP!$A:$E,4,FALSE)</f>
        <v>#C1E0EF</v>
      </c>
      <c r="G1877" s="21" t="str">
        <f>VLOOKUP($B1877,Setup_MPP!$A:$E,5,FALSE)</f>
        <v>#4F91B2</v>
      </c>
      <c r="H1877" s="21" t="str">
        <f>IFERROR(IF(AND(A1877&gt;=1,A1877&lt;=104),VLOOKUP($A1877,Location!$A:$J,6,FALSE),IF(A1877=0,"Avant l'ouverture",IF(OR(A1877=105,A1877=106),"Bonus"))),"")</f>
        <v>Tour 3</v>
      </c>
      <c r="I1877" s="21" t="str">
        <f>IF(LEFT(H1877,4)="Tour",VLOOKUP(A1877,Database!$A:$C,3,FALSE),"")</f>
        <v>K</v>
      </c>
      <c r="J1877" s="21" t="str">
        <f>VLOOKUP($A1877,Location!$A:$J,7,FALSE)</f>
        <v>Colombie</v>
      </c>
      <c r="K1877" s="21" t="str">
        <f>IFERROR(VLOOKUP(J1877,Setup_Team!$B:$C,2,FALSE), "TDB")</f>
        <v>COL</v>
      </c>
      <c r="L1877" s="21" t="str">
        <f>VLOOKUP($A1877,Location!$A:$J,8,FALSE)</f>
        <v>Portugal</v>
      </c>
      <c r="M1877" s="21" t="str">
        <f>IFERROR(VLOOKUP(L1877,Setup_Team!$B:$C,2,FALSE), "TDB")</f>
        <v>PRT</v>
      </c>
      <c r="N1877" s="21" t="str">
        <f>VLOOKUP($A1877,Location!$A:$J,9,FALSE)</f>
        <v>Miami Gardens, Florida</v>
      </c>
      <c r="O1877" s="21" t="str">
        <f>VLOOKUP($A1877,Location!$A:$J,10,FALSE)</f>
        <v>Hard Rock Stadium</v>
      </c>
      <c r="P1877" s="27">
        <v>2</v>
      </c>
      <c r="Q1877" s="27">
        <v>2</v>
      </c>
      <c r="R1877" s="27" t="str">
        <f t="shared" si="175"/>
        <v>2-2</v>
      </c>
      <c r="S1877" s="21">
        <v>0</v>
      </c>
      <c r="T1877" s="20">
        <f>VLOOKUP($A1877,Database!$A:$Y,10,FALSE)</f>
        <v>154</v>
      </c>
      <c r="U1877" s="20">
        <f>VLOOKUP($A1877,Database!$A:$Y,11,FALSE)</f>
        <v>102</v>
      </c>
      <c r="V1877" s="20">
        <f>VLOOKUP($A1877,Database!$A:$Y,12,FALSE)</f>
        <v>55</v>
      </c>
      <c r="W1877" s="20" t="str">
        <f>VLOOKUP(A1877,Database!A:M,13,FALSE)</f>
        <v>Terminé</v>
      </c>
      <c r="X1877" s="20">
        <f>VLOOKUP($A1877,Database!$A:$Y,20,FALSE)</f>
        <v>0</v>
      </c>
      <c r="Y1877" s="20">
        <f>VLOOKUP($A1877,Database!$A:$Y,21,FALSE)</f>
        <v>0</v>
      </c>
      <c r="Z1877" s="20">
        <f t="shared" si="174"/>
        <v>0</v>
      </c>
      <c r="AA1877" s="20">
        <f t="shared" si="170"/>
        <v>1</v>
      </c>
      <c r="AB1877" s="20">
        <f t="shared" ca="1" si="171"/>
        <v>102</v>
      </c>
      <c r="AC1877" s="20">
        <f t="shared" ca="1" si="172"/>
        <v>0</v>
      </c>
      <c r="AD1877" s="20" t="str">
        <f ca="1">IF(AC1877=0,"",IF(OR(ISBLANK(P1877),ISBLANK(Q1877)),"",IF(ISBLANK(VLOOKUP(A1877,Database!A:AA,22,FALSE)),"",VLOOKUP(A1877,Database!A:AA,22,FALSE))))</f>
        <v/>
      </c>
      <c r="AE1877" s="20">
        <f ca="1">IFERROR(
   IF(
     OR(ISBLANK(P1877),ISBLANK(Q1877)),
     "",
     IF(
       AND(AB1877&lt;&gt;"",OR(W1877="Terminé",W1877="En cours")),
       VLOOKUP(AD1877,Setup_ScoreExactBonus!A:D,4,FALSE),
       0
     )),
  0)</f>
        <v>0</v>
      </c>
      <c r="AF1877" s="21">
        <f t="shared" ca="1" si="173"/>
        <v>102</v>
      </c>
      <c r="AG1877" s="21">
        <f ca="1">SUMIFS(AF$2:AF1877,D$2:D1877,D1877)</f>
        <v>2721</v>
      </c>
    </row>
    <row r="1878" spans="1:33" hidden="1" x14ac:dyDescent="0.35">
      <c r="A1878" s="21">
        <f>IF(ISBLANK(B1878),"",COUNTIF(B$2:B1878,B1878))-1</f>
        <v>69</v>
      </c>
      <c r="B1878" s="27">
        <v>14</v>
      </c>
      <c r="C1878" s="10">
        <f>VLOOKUP($A1878+IF($A1878=0,1,0),Database!$A:$Y,7,FALSE)</f>
        <v>46201.0625</v>
      </c>
      <c r="D1878" s="21" t="str">
        <f>VLOOKUP(Pronostics!$B1878,Setup_MPP!$A:$G,3,FALSE)</f>
        <v>MarieEYT</v>
      </c>
      <c r="E1878" s="21" t="str">
        <f>VLOOKUP(Pronostics!$B1878,Setup_MPP!$A:$G,2,FALSE)</f>
        <v>Marie EXBRAYAT</v>
      </c>
      <c r="F1878" s="21" t="str">
        <f>VLOOKUP($B1878,Setup_MPP!$A:$E,4,FALSE)</f>
        <v>#FFAFD2</v>
      </c>
      <c r="G1878" s="21" t="str">
        <f>VLOOKUP($B1878,Setup_MPP!$A:$E,5,FALSE)</f>
        <v>#F2589B</v>
      </c>
      <c r="H1878" s="21" t="str">
        <f>IFERROR(IF(AND(A1878&gt;=1,A1878&lt;=104),VLOOKUP($A1878,Location!$A:$J,6,FALSE),IF(A1878=0,"Avant l'ouverture",IF(OR(A1878=105,A1878=106),"Bonus"))),"")</f>
        <v>Tour 3</v>
      </c>
      <c r="I1878" s="21" t="str">
        <f>IF(LEFT(H1878,4)="Tour",VLOOKUP(A1878,Database!$A:$C,3,FALSE),"")</f>
        <v>K</v>
      </c>
      <c r="J1878" s="21" t="str">
        <f>VLOOKUP($A1878,Location!$A:$J,7,FALSE)</f>
        <v>Colombie</v>
      </c>
      <c r="K1878" s="21" t="str">
        <f>IFERROR(VLOOKUP(J1878,Setup_Team!$B:$C,2,FALSE), "TDB")</f>
        <v>COL</v>
      </c>
      <c r="L1878" s="21" t="str">
        <f>VLOOKUP($A1878,Location!$A:$J,8,FALSE)</f>
        <v>Portugal</v>
      </c>
      <c r="M1878" s="21" t="str">
        <f>IFERROR(VLOOKUP(L1878,Setup_Team!$B:$C,2,FALSE), "TDB")</f>
        <v>PRT</v>
      </c>
      <c r="N1878" s="21" t="str">
        <f>VLOOKUP($A1878,Location!$A:$J,9,FALSE)</f>
        <v>Miami Gardens, Florida</v>
      </c>
      <c r="O1878" s="21" t="str">
        <f>VLOOKUP($A1878,Location!$A:$J,10,FALSE)</f>
        <v>Hard Rock Stadium</v>
      </c>
      <c r="P1878" s="27">
        <v>1</v>
      </c>
      <c r="Q1878" s="27">
        <v>2</v>
      </c>
      <c r="R1878" s="27" t="str">
        <f t="shared" si="175"/>
        <v>1-2</v>
      </c>
      <c r="S1878" s="21">
        <v>0</v>
      </c>
      <c r="T1878" s="20">
        <f>VLOOKUP($A1878,Database!$A:$Y,10,FALSE)</f>
        <v>154</v>
      </c>
      <c r="U1878" s="20">
        <f>VLOOKUP($A1878,Database!$A:$Y,11,FALSE)</f>
        <v>102</v>
      </c>
      <c r="V1878" s="20">
        <f>VLOOKUP($A1878,Database!$A:$Y,12,FALSE)</f>
        <v>55</v>
      </c>
      <c r="W1878" s="20" t="str">
        <f>VLOOKUP(A1878,Database!A:M,13,FALSE)</f>
        <v>Terminé</v>
      </c>
      <c r="X1878" s="20">
        <f>VLOOKUP($A1878,Database!$A:$Y,20,FALSE)</f>
        <v>0</v>
      </c>
      <c r="Y1878" s="20">
        <f>VLOOKUP($A1878,Database!$A:$Y,21,FALSE)</f>
        <v>0</v>
      </c>
      <c r="Z1878" s="20">
        <f t="shared" si="174"/>
        <v>0</v>
      </c>
      <c r="AA1878" s="20">
        <f t="shared" si="170"/>
        <v>0</v>
      </c>
      <c r="AB1878" s="20">
        <f t="shared" ca="1" si="171"/>
        <v>0</v>
      </c>
      <c r="AC1878" s="20">
        <f t="shared" ca="1" si="172"/>
        <v>0</v>
      </c>
      <c r="AD1878" s="20" t="str">
        <f ca="1">IF(AC1878=0,"",IF(OR(ISBLANK(P1878),ISBLANK(Q1878)),"",IF(ISBLANK(VLOOKUP(A1878,Database!A:AA,22,FALSE)),"",VLOOKUP(A1878,Database!A:AA,22,FALSE))))</f>
        <v/>
      </c>
      <c r="AE1878" s="20">
        <f ca="1">IFERROR(
   IF(
     OR(ISBLANK(P1878),ISBLANK(Q1878)),
     "",
     IF(
       AND(AB1878&lt;&gt;"",OR(W1878="Terminé",W1878="En cours")),
       VLOOKUP(AD1878,Setup_ScoreExactBonus!A:D,4,FALSE),
       0
     )),
  0)</f>
        <v>0</v>
      </c>
      <c r="AF1878" s="21">
        <f t="shared" ca="1" si="173"/>
        <v>0</v>
      </c>
      <c r="AG1878" s="21">
        <f ca="1">SUMIFS(AF$2:AF1878,D$2:D1878,D1878)</f>
        <v>2695</v>
      </c>
    </row>
    <row r="1879" spans="1:33" hidden="1" x14ac:dyDescent="0.35">
      <c r="A1879" s="21">
        <f>IF(ISBLANK(B1879),"",COUNTIF(B$2:B1879,B1879))-1</f>
        <v>69</v>
      </c>
      <c r="B1879" s="27">
        <v>15</v>
      </c>
      <c r="C1879" s="10">
        <f>VLOOKUP($A1879+IF($A1879=0,1,0),Database!$A:$Y,7,FALSE)</f>
        <v>46201.0625</v>
      </c>
      <c r="D1879" s="21" t="str">
        <f>VLOOKUP(Pronostics!$B1879,Setup_MPP!$A:$G,3,FALSE)</f>
        <v>Amino28</v>
      </c>
      <c r="E1879" s="21" t="str">
        <f>VLOOKUP(Pronostics!$B1879,Setup_MPP!$A:$G,2,FALSE)</f>
        <v>Amine ZARROUKI</v>
      </c>
      <c r="F1879" s="21" t="str">
        <f>VLOOKUP($B1879,Setup_MPP!$A:$E,4,FALSE)</f>
        <v>#FF9898</v>
      </c>
      <c r="G1879" s="21" t="str">
        <f>VLOOKUP($B1879,Setup_MPP!$A:$E,5,FALSE)</f>
        <v>#FF5D5D</v>
      </c>
      <c r="H1879" s="21" t="str">
        <f>IFERROR(IF(AND(A1879&gt;=1,A1879&lt;=104),VLOOKUP($A1879,Location!$A:$J,6,FALSE),IF(A1879=0,"Avant l'ouverture",IF(OR(A1879=105,A1879=106),"Bonus"))),"")</f>
        <v>Tour 3</v>
      </c>
      <c r="I1879" s="21" t="str">
        <f>IF(LEFT(H1879,4)="Tour",VLOOKUP(A1879,Database!$A:$C,3,FALSE),"")</f>
        <v>K</v>
      </c>
      <c r="J1879" s="21" t="str">
        <f>VLOOKUP($A1879,Location!$A:$J,7,FALSE)</f>
        <v>Colombie</v>
      </c>
      <c r="K1879" s="21" t="str">
        <f>IFERROR(VLOOKUP(J1879,Setup_Team!$B:$C,2,FALSE), "TDB")</f>
        <v>COL</v>
      </c>
      <c r="L1879" s="21" t="str">
        <f>VLOOKUP($A1879,Location!$A:$J,8,FALSE)</f>
        <v>Portugal</v>
      </c>
      <c r="M1879" s="21" t="str">
        <f>IFERROR(VLOOKUP(L1879,Setup_Team!$B:$C,2,FALSE), "TDB")</f>
        <v>PRT</v>
      </c>
      <c r="N1879" s="21" t="str">
        <f>VLOOKUP($A1879,Location!$A:$J,9,FALSE)</f>
        <v>Miami Gardens, Florida</v>
      </c>
      <c r="O1879" s="21" t="str">
        <f>VLOOKUP($A1879,Location!$A:$J,10,FALSE)</f>
        <v>Hard Rock Stadium</v>
      </c>
      <c r="P1879" s="27">
        <v>1</v>
      </c>
      <c r="Q1879" s="27">
        <v>2</v>
      </c>
      <c r="R1879" s="27" t="str">
        <f t="shared" si="175"/>
        <v>1-2</v>
      </c>
      <c r="S1879" s="21">
        <v>0</v>
      </c>
      <c r="T1879" s="20">
        <f>VLOOKUP($A1879,Database!$A:$Y,10,FALSE)</f>
        <v>154</v>
      </c>
      <c r="U1879" s="20">
        <f>VLOOKUP($A1879,Database!$A:$Y,11,FALSE)</f>
        <v>102</v>
      </c>
      <c r="V1879" s="20">
        <f>VLOOKUP($A1879,Database!$A:$Y,12,FALSE)</f>
        <v>55</v>
      </c>
      <c r="W1879" s="20" t="str">
        <f>VLOOKUP(A1879,Database!A:M,13,FALSE)</f>
        <v>Terminé</v>
      </c>
      <c r="X1879" s="20">
        <f>VLOOKUP($A1879,Database!$A:$Y,20,FALSE)</f>
        <v>0</v>
      </c>
      <c r="Y1879" s="20">
        <f>VLOOKUP($A1879,Database!$A:$Y,21,FALSE)</f>
        <v>0</v>
      </c>
      <c r="Z1879" s="20">
        <f t="shared" si="174"/>
        <v>0</v>
      </c>
      <c r="AA1879" s="20">
        <f t="shared" si="170"/>
        <v>0</v>
      </c>
      <c r="AB1879" s="20">
        <f t="shared" ca="1" si="171"/>
        <v>0</v>
      </c>
      <c r="AC1879" s="20">
        <f t="shared" ca="1" si="172"/>
        <v>0</v>
      </c>
      <c r="AD1879" s="20" t="str">
        <f ca="1">IF(AC1879=0,"",IF(OR(ISBLANK(P1879),ISBLANK(Q1879)),"",IF(ISBLANK(VLOOKUP(A1879,Database!A:AA,22,FALSE)),"",VLOOKUP(A1879,Database!A:AA,22,FALSE))))</f>
        <v/>
      </c>
      <c r="AE1879" s="20">
        <f ca="1">IFERROR(
   IF(
     OR(ISBLANK(P1879),ISBLANK(Q1879)),
     "",
     IF(
       AND(AB1879&lt;&gt;"",OR(W1879="Terminé",W1879="En cours")),
       VLOOKUP(AD1879,Setup_ScoreExactBonus!A:D,4,FALSE),
       0
     )),
  0)</f>
        <v>0</v>
      </c>
      <c r="AF1879" s="21">
        <f t="shared" ca="1" si="173"/>
        <v>0</v>
      </c>
      <c r="AG1879" s="21">
        <f ca="1">SUMIFS(AF$2:AF1879,D$2:D1879,D1879)</f>
        <v>2625</v>
      </c>
    </row>
    <row r="1880" spans="1:33" hidden="1" x14ac:dyDescent="0.35">
      <c r="A1880" s="21">
        <f>IF(ISBLANK(B1880),"",COUNTIF(B$2:B1880,B1880))-1</f>
        <v>69</v>
      </c>
      <c r="B1880" s="27">
        <v>16</v>
      </c>
      <c r="C1880" s="10">
        <f>VLOOKUP($A1880+IF($A1880=0,1,0),Database!$A:$Y,7,FALSE)</f>
        <v>46201.0625</v>
      </c>
      <c r="D1880" s="21" t="str">
        <f>VLOOKUP(Pronostics!$B1880,Setup_MPP!$A:$G,3,FALSE)</f>
        <v>RomaLaura</v>
      </c>
      <c r="E1880" s="21" t="str">
        <f>VLOOKUP(Pronostics!$B1880,Setup_MPP!$A:$G,2,FALSE)</f>
        <v>Laura GIULIANO</v>
      </c>
      <c r="F1880" s="21" t="str">
        <f>VLOOKUP($B1880,Setup_MPP!$A:$E,4,FALSE)</f>
        <v>#86A4FE</v>
      </c>
      <c r="G1880" s="21" t="str">
        <f>VLOOKUP($B1880,Setup_MPP!$A:$E,5,FALSE)</f>
        <v>#3769FF</v>
      </c>
      <c r="H1880" s="21" t="str">
        <f>IFERROR(IF(AND(A1880&gt;=1,A1880&lt;=104),VLOOKUP($A1880,Location!$A:$J,6,FALSE),IF(A1880=0,"Avant l'ouverture",IF(OR(A1880=105,A1880=106),"Bonus"))),"")</f>
        <v>Tour 3</v>
      </c>
      <c r="I1880" s="21" t="str">
        <f>IF(LEFT(H1880,4)="Tour",VLOOKUP(A1880,Database!$A:$C,3,FALSE),"")</f>
        <v>K</v>
      </c>
      <c r="J1880" s="21" t="str">
        <f>VLOOKUP($A1880,Location!$A:$J,7,FALSE)</f>
        <v>Colombie</v>
      </c>
      <c r="K1880" s="21" t="str">
        <f>IFERROR(VLOOKUP(J1880,Setup_Team!$B:$C,2,FALSE), "TDB")</f>
        <v>COL</v>
      </c>
      <c r="L1880" s="21" t="str">
        <f>VLOOKUP($A1880,Location!$A:$J,8,FALSE)</f>
        <v>Portugal</v>
      </c>
      <c r="M1880" s="21" t="str">
        <f>IFERROR(VLOOKUP(L1880,Setup_Team!$B:$C,2,FALSE), "TDB")</f>
        <v>PRT</v>
      </c>
      <c r="N1880" s="21" t="str">
        <f>VLOOKUP($A1880,Location!$A:$J,9,FALSE)</f>
        <v>Miami Gardens, Florida</v>
      </c>
      <c r="O1880" s="21" t="str">
        <f>VLOOKUP($A1880,Location!$A:$J,10,FALSE)</f>
        <v>Hard Rock Stadium</v>
      </c>
      <c r="P1880" s="27">
        <v>1</v>
      </c>
      <c r="Q1880" s="27">
        <v>2</v>
      </c>
      <c r="R1880" s="27" t="str">
        <f t="shared" si="175"/>
        <v>1-2</v>
      </c>
      <c r="S1880" s="21">
        <v>0</v>
      </c>
      <c r="T1880" s="20">
        <f>VLOOKUP($A1880,Database!$A:$Y,10,FALSE)</f>
        <v>154</v>
      </c>
      <c r="U1880" s="20">
        <f>VLOOKUP($A1880,Database!$A:$Y,11,FALSE)</f>
        <v>102</v>
      </c>
      <c r="V1880" s="20">
        <f>VLOOKUP($A1880,Database!$A:$Y,12,FALSE)</f>
        <v>55</v>
      </c>
      <c r="W1880" s="20" t="str">
        <f>VLOOKUP(A1880,Database!A:M,13,FALSE)</f>
        <v>Terminé</v>
      </c>
      <c r="X1880" s="20">
        <f>VLOOKUP($A1880,Database!$A:$Y,20,FALSE)</f>
        <v>0</v>
      </c>
      <c r="Y1880" s="20">
        <f>VLOOKUP($A1880,Database!$A:$Y,21,FALSE)</f>
        <v>0</v>
      </c>
      <c r="Z1880" s="20">
        <f t="shared" si="174"/>
        <v>0</v>
      </c>
      <c r="AA1880" s="20">
        <f t="shared" si="170"/>
        <v>0</v>
      </c>
      <c r="AB1880" s="20">
        <f t="shared" ca="1" si="171"/>
        <v>0</v>
      </c>
      <c r="AC1880" s="20">
        <f t="shared" ca="1" si="172"/>
        <v>0</v>
      </c>
      <c r="AD1880" s="20" t="str">
        <f ca="1">IF(AC1880=0,"",IF(OR(ISBLANK(P1880),ISBLANK(Q1880)),"",IF(ISBLANK(VLOOKUP(A1880,Database!A:AA,22,FALSE)),"",VLOOKUP(A1880,Database!A:AA,22,FALSE))))</f>
        <v/>
      </c>
      <c r="AE1880" s="20">
        <f ca="1">IFERROR(
   IF(
     OR(ISBLANK(P1880),ISBLANK(Q1880)),
     "",
     IF(
       AND(AB1880&lt;&gt;"",OR(W1880="Terminé",W1880="En cours")),
       VLOOKUP(AD1880,Setup_ScoreExactBonus!A:D,4,FALSE),
       0
     )),
  0)</f>
        <v>0</v>
      </c>
      <c r="AF1880" s="21">
        <f t="shared" ca="1" si="173"/>
        <v>0</v>
      </c>
      <c r="AG1880" s="21">
        <f ca="1">SUMIFS(AF$2:AF1880,D$2:D1880,D1880)</f>
        <v>2285</v>
      </c>
    </row>
    <row r="1881" spans="1:33" hidden="1" x14ac:dyDescent="0.35">
      <c r="A1881" s="21">
        <f>IF(ISBLANK(B1881),"",COUNTIF(B$2:B1881,B1881))-1</f>
        <v>69</v>
      </c>
      <c r="B1881" s="27">
        <v>17</v>
      </c>
      <c r="C1881" s="10">
        <f>VLOOKUP($A1881+IF($A1881=0,1,0),Database!$A:$Y,7,FALSE)</f>
        <v>46201.0625</v>
      </c>
      <c r="D1881" s="21" t="str">
        <f>VLOOKUP(Pronostics!$B1881,Setup_MPP!$A:$G,3,FALSE)</f>
        <v>Julien_cri</v>
      </c>
      <c r="E1881" s="21" t="str">
        <f>VLOOKUP(Pronostics!$B1881,Setup_MPP!$A:$G,2,FALSE)</f>
        <v>Julien CRIMOTEL</v>
      </c>
      <c r="F1881" s="21" t="str">
        <f>VLOOKUP($B1881,Setup_MPP!$A:$E,4,FALSE)</f>
        <v>#FFB0B0</v>
      </c>
      <c r="G1881" s="21" t="str">
        <f>VLOOKUP($B1881,Setup_MPP!$A:$E,5,FALSE)</f>
        <v>#F25757</v>
      </c>
      <c r="H1881" s="21" t="str">
        <f>IFERROR(IF(AND(A1881&gt;=1,A1881&lt;=104),VLOOKUP($A1881,Location!$A:$J,6,FALSE),IF(A1881=0,"Avant l'ouverture",IF(OR(A1881=105,A1881=106),"Bonus"))),"")</f>
        <v>Tour 3</v>
      </c>
      <c r="I1881" s="21" t="str">
        <f>IF(LEFT(H1881,4)="Tour",VLOOKUP(A1881,Database!$A:$C,3,FALSE),"")</f>
        <v>K</v>
      </c>
      <c r="J1881" s="21" t="str">
        <f>VLOOKUP($A1881,Location!$A:$J,7,FALSE)</f>
        <v>Colombie</v>
      </c>
      <c r="K1881" s="21" t="str">
        <f>IFERROR(VLOOKUP(J1881,Setup_Team!$B:$C,2,FALSE), "TDB")</f>
        <v>COL</v>
      </c>
      <c r="L1881" s="21" t="str">
        <f>VLOOKUP($A1881,Location!$A:$J,8,FALSE)</f>
        <v>Portugal</v>
      </c>
      <c r="M1881" s="21" t="str">
        <f>IFERROR(VLOOKUP(L1881,Setup_Team!$B:$C,2,FALSE), "TDB")</f>
        <v>PRT</v>
      </c>
      <c r="N1881" s="21" t="str">
        <f>VLOOKUP($A1881,Location!$A:$J,9,FALSE)</f>
        <v>Miami Gardens, Florida</v>
      </c>
      <c r="O1881" s="21" t="str">
        <f>VLOOKUP($A1881,Location!$A:$J,10,FALSE)</f>
        <v>Hard Rock Stadium</v>
      </c>
      <c r="P1881" s="27">
        <v>1</v>
      </c>
      <c r="Q1881" s="27">
        <v>3</v>
      </c>
      <c r="R1881" s="27" t="str">
        <f t="shared" si="175"/>
        <v>1-3</v>
      </c>
      <c r="S1881" s="21">
        <v>0</v>
      </c>
      <c r="T1881" s="20">
        <f>VLOOKUP($A1881,Database!$A:$Y,10,FALSE)</f>
        <v>154</v>
      </c>
      <c r="U1881" s="20">
        <f>VLOOKUP($A1881,Database!$A:$Y,11,FALSE)</f>
        <v>102</v>
      </c>
      <c r="V1881" s="20">
        <f>VLOOKUP($A1881,Database!$A:$Y,12,FALSE)</f>
        <v>55</v>
      </c>
      <c r="W1881" s="20" t="str">
        <f>VLOOKUP(A1881,Database!A:M,13,FALSE)</f>
        <v>Terminé</v>
      </c>
      <c r="X1881" s="20">
        <f>VLOOKUP($A1881,Database!$A:$Y,20,FALSE)</f>
        <v>0</v>
      </c>
      <c r="Y1881" s="20">
        <f>VLOOKUP($A1881,Database!$A:$Y,21,FALSE)</f>
        <v>0</v>
      </c>
      <c r="Z1881" s="20">
        <f t="shared" si="174"/>
        <v>0</v>
      </c>
      <c r="AA1881" s="20">
        <f t="shared" si="170"/>
        <v>0</v>
      </c>
      <c r="AB1881" s="20">
        <f t="shared" ca="1" si="171"/>
        <v>0</v>
      </c>
      <c r="AC1881" s="20">
        <f t="shared" ca="1" si="172"/>
        <v>0</v>
      </c>
      <c r="AD1881" s="20" t="str">
        <f ca="1">IF(AC1881=0,"",IF(OR(ISBLANK(P1881),ISBLANK(Q1881)),"",IF(ISBLANK(VLOOKUP(A1881,Database!A:AA,22,FALSE)),"",VLOOKUP(A1881,Database!A:AA,22,FALSE))))</f>
        <v/>
      </c>
      <c r="AE1881" s="20">
        <f ca="1">IFERROR(
   IF(
     OR(ISBLANK(P1881),ISBLANK(Q1881)),
     "",
     IF(
       AND(AB1881&lt;&gt;"",OR(W1881="Terminé",W1881="En cours")),
       VLOOKUP(AD1881,Setup_ScoreExactBonus!A:D,4,FALSE),
       0
     )),
  0)</f>
        <v>0</v>
      </c>
      <c r="AF1881" s="21">
        <f t="shared" ca="1" si="173"/>
        <v>0</v>
      </c>
      <c r="AG1881" s="21">
        <f ca="1">SUMIFS(AF$2:AF1881,D$2:D1881,D1881)</f>
        <v>2439</v>
      </c>
    </row>
    <row r="1882" spans="1:33" hidden="1" x14ac:dyDescent="0.35">
      <c r="A1882" s="21">
        <f>IF(ISBLANK(B1882),"",COUNTIF(B$2:B1882,B1882))-1</f>
        <v>69</v>
      </c>
      <c r="B1882" s="27">
        <v>18</v>
      </c>
      <c r="C1882" s="10">
        <f>VLOOKUP($A1882+IF($A1882=0,1,0),Database!$A:$Y,7,FALSE)</f>
        <v>46201.0625</v>
      </c>
      <c r="D1882" s="21" t="str">
        <f>VLOOKUP(Pronostics!$B1882,Setup_MPP!$A:$G,3,FALSE)</f>
        <v>Cartone</v>
      </c>
      <c r="E1882" s="21" t="str">
        <f>VLOOKUP(Pronostics!$B1882,Setup_MPP!$A:$G,2,FALSE)</f>
        <v>Quentin CARTON</v>
      </c>
      <c r="F1882" s="21" t="str">
        <f>VLOOKUP($B1882,Setup_MPP!$A:$E,4,FALSE)</f>
        <v>#F0BC42</v>
      </c>
      <c r="G1882" s="21" t="str">
        <f>VLOOKUP($B1882,Setup_MPP!$A:$E,5,FALSE)</f>
        <v>#8E1F2F</v>
      </c>
      <c r="H1882" s="21" t="str">
        <f>IFERROR(IF(AND(A1882&gt;=1,A1882&lt;=104),VLOOKUP($A1882,Location!$A:$J,6,FALSE),IF(A1882=0,"Avant l'ouverture",IF(OR(A1882=105,A1882=106),"Bonus"))),"")</f>
        <v>Tour 3</v>
      </c>
      <c r="I1882" s="21" t="str">
        <f>IF(LEFT(H1882,4)="Tour",VLOOKUP(A1882,Database!$A:$C,3,FALSE),"")</f>
        <v>K</v>
      </c>
      <c r="J1882" s="21" t="str">
        <f>VLOOKUP($A1882,Location!$A:$J,7,FALSE)</f>
        <v>Colombie</v>
      </c>
      <c r="K1882" s="21" t="str">
        <f>IFERROR(VLOOKUP(J1882,Setup_Team!$B:$C,2,FALSE), "TDB")</f>
        <v>COL</v>
      </c>
      <c r="L1882" s="21" t="str">
        <f>VLOOKUP($A1882,Location!$A:$J,8,FALSE)</f>
        <v>Portugal</v>
      </c>
      <c r="M1882" s="21" t="str">
        <f>IFERROR(VLOOKUP(L1882,Setup_Team!$B:$C,2,FALSE), "TDB")</f>
        <v>PRT</v>
      </c>
      <c r="N1882" s="21" t="str">
        <f>VLOOKUP($A1882,Location!$A:$J,9,FALSE)</f>
        <v>Miami Gardens, Florida</v>
      </c>
      <c r="O1882" s="21" t="str">
        <f>VLOOKUP($A1882,Location!$A:$J,10,FALSE)</f>
        <v>Hard Rock Stadium</v>
      </c>
      <c r="P1882" s="27">
        <v>0</v>
      </c>
      <c r="Q1882" s="27">
        <v>2</v>
      </c>
      <c r="R1882" s="27" t="str">
        <f t="shared" si="175"/>
        <v>0-2</v>
      </c>
      <c r="S1882" s="21">
        <v>0</v>
      </c>
      <c r="T1882" s="20">
        <f>VLOOKUP($A1882,Database!$A:$Y,10,FALSE)</f>
        <v>154</v>
      </c>
      <c r="U1882" s="20">
        <f>VLOOKUP($A1882,Database!$A:$Y,11,FALSE)</f>
        <v>102</v>
      </c>
      <c r="V1882" s="20">
        <f>VLOOKUP($A1882,Database!$A:$Y,12,FALSE)</f>
        <v>55</v>
      </c>
      <c r="W1882" s="20" t="str">
        <f>VLOOKUP(A1882,Database!A:M,13,FALSE)</f>
        <v>Terminé</v>
      </c>
      <c r="X1882" s="20">
        <f>VLOOKUP($A1882,Database!$A:$Y,20,FALSE)</f>
        <v>0</v>
      </c>
      <c r="Y1882" s="20">
        <f>VLOOKUP($A1882,Database!$A:$Y,21,FALSE)</f>
        <v>0</v>
      </c>
      <c r="Z1882" s="20">
        <f t="shared" si="174"/>
        <v>0</v>
      </c>
      <c r="AA1882" s="20">
        <f t="shared" si="170"/>
        <v>0</v>
      </c>
      <c r="AB1882" s="20">
        <f t="shared" ca="1" si="171"/>
        <v>0</v>
      </c>
      <c r="AC1882" s="20">
        <f t="shared" ca="1" si="172"/>
        <v>0</v>
      </c>
      <c r="AD1882" s="20" t="str">
        <f ca="1">IF(AC1882=0,"",IF(OR(ISBLANK(P1882),ISBLANK(Q1882)),"",IF(ISBLANK(VLOOKUP(A1882,Database!A:AA,22,FALSE)),"",VLOOKUP(A1882,Database!A:AA,22,FALSE))))</f>
        <v/>
      </c>
      <c r="AE1882" s="20">
        <f ca="1">IFERROR(
   IF(
     OR(ISBLANK(P1882),ISBLANK(Q1882)),
     "",
     IF(
       AND(AB1882&lt;&gt;"",OR(W1882="Terminé",W1882="En cours")),
       VLOOKUP(AD1882,Setup_ScoreExactBonus!A:D,4,FALSE),
       0
     )),
  0)</f>
        <v>0</v>
      </c>
      <c r="AF1882" s="21">
        <f t="shared" ca="1" si="173"/>
        <v>0</v>
      </c>
      <c r="AG1882" s="21">
        <f ca="1">SUMIFS(AF$2:AF1882,D$2:D1882,D1882)</f>
        <v>2380</v>
      </c>
    </row>
    <row r="1883" spans="1:33" hidden="1" x14ac:dyDescent="0.35">
      <c r="A1883" s="21">
        <f>IF(ISBLANK(B1883),"",COUNTIF(B$2:B1883,B1883))-1</f>
        <v>69</v>
      </c>
      <c r="B1883" s="27">
        <v>19</v>
      </c>
      <c r="C1883" s="10">
        <f>VLOOKUP($A1883+IF($A1883=0,1,0),Database!$A:$Y,7,FALSE)</f>
        <v>46201.0625</v>
      </c>
      <c r="D1883" s="21" t="str">
        <f>VLOOKUP(Pronostics!$B1883,Setup_MPP!$A:$G,3,FALSE)</f>
        <v>YramVi</v>
      </c>
      <c r="E1883" s="21" t="str">
        <f>VLOOKUP(Pronostics!$B1883,Setup_MPP!$A:$G,2,FALSE)</f>
        <v>Eyram TETSHIE</v>
      </c>
      <c r="F1883" s="21" t="str">
        <f>VLOOKUP($B1883,Setup_MPP!$A:$E,4,FALSE)</f>
        <v>#E8B28F</v>
      </c>
      <c r="G1883" s="21" t="str">
        <f>VLOOKUP($B1883,Setup_MPP!$A:$E,5,FALSE)</f>
        <v>#E65568</v>
      </c>
      <c r="H1883" s="21" t="str">
        <f>IFERROR(IF(AND(A1883&gt;=1,A1883&lt;=104),VLOOKUP($A1883,Location!$A:$J,6,FALSE),IF(A1883=0,"Avant l'ouverture",IF(OR(A1883=105,A1883=106),"Bonus"))),"")</f>
        <v>Tour 3</v>
      </c>
      <c r="I1883" s="21" t="str">
        <f>IF(LEFT(H1883,4)="Tour",VLOOKUP(A1883,Database!$A:$C,3,FALSE),"")</f>
        <v>K</v>
      </c>
      <c r="J1883" s="21" t="str">
        <f>VLOOKUP($A1883,Location!$A:$J,7,FALSE)</f>
        <v>Colombie</v>
      </c>
      <c r="K1883" s="21" t="str">
        <f>IFERROR(VLOOKUP(J1883,Setup_Team!$B:$C,2,FALSE), "TDB")</f>
        <v>COL</v>
      </c>
      <c r="L1883" s="21" t="str">
        <f>VLOOKUP($A1883,Location!$A:$J,8,FALSE)</f>
        <v>Portugal</v>
      </c>
      <c r="M1883" s="21" t="str">
        <f>IFERROR(VLOOKUP(L1883,Setup_Team!$B:$C,2,FALSE), "TDB")</f>
        <v>PRT</v>
      </c>
      <c r="N1883" s="21" t="str">
        <f>VLOOKUP($A1883,Location!$A:$J,9,FALSE)</f>
        <v>Miami Gardens, Florida</v>
      </c>
      <c r="O1883" s="21" t="str">
        <f>VLOOKUP($A1883,Location!$A:$J,10,FALSE)</f>
        <v>Hard Rock Stadium</v>
      </c>
      <c r="P1883" s="27">
        <v>1</v>
      </c>
      <c r="Q1883" s="27">
        <v>3</v>
      </c>
      <c r="R1883" s="27" t="str">
        <f t="shared" si="175"/>
        <v>1-3</v>
      </c>
      <c r="S1883" s="21">
        <v>0</v>
      </c>
      <c r="T1883" s="20">
        <f>VLOOKUP($A1883,Database!$A:$Y,10,FALSE)</f>
        <v>154</v>
      </c>
      <c r="U1883" s="20">
        <f>VLOOKUP($A1883,Database!$A:$Y,11,FALSE)</f>
        <v>102</v>
      </c>
      <c r="V1883" s="20">
        <f>VLOOKUP($A1883,Database!$A:$Y,12,FALSE)</f>
        <v>55</v>
      </c>
      <c r="W1883" s="20" t="str">
        <f>VLOOKUP(A1883,Database!A:M,13,FALSE)</f>
        <v>Terminé</v>
      </c>
      <c r="X1883" s="20">
        <f>VLOOKUP($A1883,Database!$A:$Y,20,FALSE)</f>
        <v>0</v>
      </c>
      <c r="Y1883" s="20">
        <f>VLOOKUP($A1883,Database!$A:$Y,21,FALSE)</f>
        <v>0</v>
      </c>
      <c r="Z1883" s="20">
        <f t="shared" si="174"/>
        <v>0</v>
      </c>
      <c r="AA1883" s="20">
        <f t="shared" si="170"/>
        <v>0</v>
      </c>
      <c r="AB1883" s="20">
        <f t="shared" ca="1" si="171"/>
        <v>0</v>
      </c>
      <c r="AC1883" s="20">
        <f t="shared" ca="1" si="172"/>
        <v>0</v>
      </c>
      <c r="AD1883" s="20" t="str">
        <f ca="1">IF(AC1883=0,"",IF(OR(ISBLANK(P1883),ISBLANK(Q1883)),"",IF(ISBLANK(VLOOKUP(A1883,Database!A:AA,22,FALSE)),"",VLOOKUP(A1883,Database!A:AA,22,FALSE))))</f>
        <v/>
      </c>
      <c r="AE1883" s="20">
        <f ca="1">IFERROR(
   IF(
     OR(ISBLANK(P1883),ISBLANK(Q1883)),
     "",
     IF(
       AND(AB1883&lt;&gt;"",OR(W1883="Terminé",W1883="En cours")),
       VLOOKUP(AD1883,Setup_ScoreExactBonus!A:D,4,FALSE),
       0
     )),
  0)</f>
        <v>0</v>
      </c>
      <c r="AF1883" s="21">
        <f t="shared" ca="1" si="173"/>
        <v>0</v>
      </c>
      <c r="AG1883" s="21">
        <f ca="1">SUMIFS(AF$2:AF1883,D$2:D1883,D1883)</f>
        <v>2318</v>
      </c>
    </row>
    <row r="1884" spans="1:33" hidden="1" x14ac:dyDescent="0.35">
      <c r="A1884" s="21">
        <f>IF(ISBLANK(B1884),"",COUNTIF(B$2:B1884,B1884))-1</f>
        <v>69</v>
      </c>
      <c r="B1884" s="27">
        <v>20</v>
      </c>
      <c r="C1884" s="10">
        <f>VLOOKUP($A1884+IF($A1884=0,1,0),Database!$A:$Y,7,FALSE)</f>
        <v>46201.0625</v>
      </c>
      <c r="D1884" s="21" t="str">
        <f>VLOOKUP(Pronostics!$B1884,Setup_MPP!$A:$G,3,FALSE)</f>
        <v>Anis_MaFihache</v>
      </c>
      <c r="E1884" s="21" t="str">
        <f>VLOOKUP(Pronostics!$B1884,Setup_MPP!$A:$G,2,FALSE)</f>
        <v>Anis LEBIK</v>
      </c>
      <c r="F1884" s="21" t="str">
        <f>VLOOKUP($B1884,Setup_MPP!$A:$E,4,FALSE)</f>
        <v>#60DC8C</v>
      </c>
      <c r="G1884" s="21" t="str">
        <f>VLOOKUP($B1884,Setup_MPP!$A:$E,5,FALSE)</f>
        <v>#22A34F</v>
      </c>
      <c r="H1884" s="21" t="str">
        <f>IFERROR(IF(AND(A1884&gt;=1,A1884&lt;=104),VLOOKUP($A1884,Location!$A:$J,6,FALSE),IF(A1884=0,"Avant l'ouverture",IF(OR(A1884=105,A1884=106),"Bonus"))),"")</f>
        <v>Tour 3</v>
      </c>
      <c r="I1884" s="21" t="str">
        <f>IF(LEFT(H1884,4)="Tour",VLOOKUP(A1884,Database!$A:$C,3,FALSE),"")</f>
        <v>K</v>
      </c>
      <c r="J1884" s="21" t="str">
        <f>VLOOKUP($A1884,Location!$A:$J,7,FALSE)</f>
        <v>Colombie</v>
      </c>
      <c r="K1884" s="21" t="str">
        <f>IFERROR(VLOOKUP(J1884,Setup_Team!$B:$C,2,FALSE), "TDB")</f>
        <v>COL</v>
      </c>
      <c r="L1884" s="21" t="str">
        <f>VLOOKUP($A1884,Location!$A:$J,8,FALSE)</f>
        <v>Portugal</v>
      </c>
      <c r="M1884" s="21" t="str">
        <f>IFERROR(VLOOKUP(L1884,Setup_Team!$B:$C,2,FALSE), "TDB")</f>
        <v>PRT</v>
      </c>
      <c r="N1884" s="21" t="str">
        <f>VLOOKUP($A1884,Location!$A:$J,9,FALSE)</f>
        <v>Miami Gardens, Florida</v>
      </c>
      <c r="O1884" s="21" t="str">
        <f>VLOOKUP($A1884,Location!$A:$J,10,FALSE)</f>
        <v>Hard Rock Stadium</v>
      </c>
      <c r="P1884" s="27">
        <v>1</v>
      </c>
      <c r="Q1884" s="27">
        <v>3</v>
      </c>
      <c r="R1884" s="27" t="str">
        <f t="shared" si="175"/>
        <v>1-3</v>
      </c>
      <c r="S1884" s="21">
        <v>0</v>
      </c>
      <c r="T1884" s="20">
        <f>VLOOKUP($A1884,Database!$A:$Y,10,FALSE)</f>
        <v>154</v>
      </c>
      <c r="U1884" s="20">
        <f>VLOOKUP($A1884,Database!$A:$Y,11,FALSE)</f>
        <v>102</v>
      </c>
      <c r="V1884" s="20">
        <f>VLOOKUP($A1884,Database!$A:$Y,12,FALSE)</f>
        <v>55</v>
      </c>
      <c r="W1884" s="20" t="str">
        <f>VLOOKUP(A1884,Database!A:M,13,FALSE)</f>
        <v>Terminé</v>
      </c>
      <c r="X1884" s="20">
        <f>VLOOKUP($A1884,Database!$A:$Y,20,FALSE)</f>
        <v>0</v>
      </c>
      <c r="Y1884" s="20">
        <f>VLOOKUP($A1884,Database!$A:$Y,21,FALSE)</f>
        <v>0</v>
      </c>
      <c r="Z1884" s="20">
        <f t="shared" si="174"/>
        <v>0</v>
      </c>
      <c r="AA1884" s="20">
        <f t="shared" si="170"/>
        <v>0</v>
      </c>
      <c r="AB1884" s="20">
        <f t="shared" ca="1" si="171"/>
        <v>0</v>
      </c>
      <c r="AC1884" s="20">
        <f t="shared" ca="1" si="172"/>
        <v>0</v>
      </c>
      <c r="AD1884" s="20" t="str">
        <f ca="1">IF(AC1884=0,"",IF(OR(ISBLANK(P1884),ISBLANK(Q1884)),"",IF(ISBLANK(VLOOKUP(A1884,Database!A:AA,22,FALSE)),"",VLOOKUP(A1884,Database!A:AA,22,FALSE))))</f>
        <v/>
      </c>
      <c r="AE1884" s="20">
        <f ca="1">IFERROR(
   IF(
     OR(ISBLANK(P1884),ISBLANK(Q1884)),
     "",
     IF(
       AND(AB1884&lt;&gt;"",OR(W1884="Terminé",W1884="En cours")),
       VLOOKUP(AD1884,Setup_ScoreExactBonus!A:D,4,FALSE),
       0
     )),
  0)</f>
        <v>0</v>
      </c>
      <c r="AF1884" s="21">
        <f t="shared" ca="1" si="173"/>
        <v>0</v>
      </c>
      <c r="AG1884" s="21">
        <f ca="1">SUMIFS(AF$2:AF1884,D$2:D1884,D1884)</f>
        <v>2561</v>
      </c>
    </row>
    <row r="1885" spans="1:33" hidden="1" x14ac:dyDescent="0.35">
      <c r="A1885" s="21">
        <f>IF(ISBLANK(B1885),"",COUNTIF(B$2:B1885,B1885))-1</f>
        <v>69</v>
      </c>
      <c r="B1885" s="27">
        <v>21</v>
      </c>
      <c r="C1885" s="10">
        <f>VLOOKUP($A1885+IF($A1885=0,1,0),Database!$A:$Y,7,FALSE)</f>
        <v>46201.0625</v>
      </c>
      <c r="D1885" s="21" t="str">
        <f>VLOOKUP(Pronostics!$B1885,Setup_MPP!$A:$G,3,FALSE)</f>
        <v>JUJULABOSS13</v>
      </c>
      <c r="E1885" s="21" t="str">
        <f>VLOOKUP(Pronostics!$B1885,Setup_MPP!$A:$G,2,FALSE)</f>
        <v>Julia BOUANAN</v>
      </c>
      <c r="F1885" s="21" t="str">
        <f>VLOOKUP($B1885,Setup_MPP!$A:$E,4,FALSE)</f>
        <v>#2FAEE0</v>
      </c>
      <c r="G1885" s="21" t="str">
        <f>VLOOKUP($B1885,Setup_MPP!$A:$E,5,FALSE)</f>
        <v>#BEA064</v>
      </c>
      <c r="H1885" s="21" t="str">
        <f>IFERROR(IF(AND(A1885&gt;=1,A1885&lt;=104),VLOOKUP($A1885,Location!$A:$J,6,FALSE),IF(A1885=0,"Avant l'ouverture",IF(OR(A1885=105,A1885=106),"Bonus"))),"")</f>
        <v>Tour 3</v>
      </c>
      <c r="I1885" s="21" t="str">
        <f>IF(LEFT(H1885,4)="Tour",VLOOKUP(A1885,Database!$A:$C,3,FALSE),"")</f>
        <v>K</v>
      </c>
      <c r="J1885" s="21" t="str">
        <f>VLOOKUP($A1885,Location!$A:$J,7,FALSE)</f>
        <v>Colombie</v>
      </c>
      <c r="K1885" s="21" t="str">
        <f>IFERROR(VLOOKUP(J1885,Setup_Team!$B:$C,2,FALSE), "TDB")</f>
        <v>COL</v>
      </c>
      <c r="L1885" s="21" t="str">
        <f>VLOOKUP($A1885,Location!$A:$J,8,FALSE)</f>
        <v>Portugal</v>
      </c>
      <c r="M1885" s="21" t="str">
        <f>IFERROR(VLOOKUP(L1885,Setup_Team!$B:$C,2,FALSE), "TDB")</f>
        <v>PRT</v>
      </c>
      <c r="N1885" s="21" t="str">
        <f>VLOOKUP($A1885,Location!$A:$J,9,FALSE)</f>
        <v>Miami Gardens, Florida</v>
      </c>
      <c r="O1885" s="21" t="str">
        <f>VLOOKUP($A1885,Location!$A:$J,10,FALSE)</f>
        <v>Hard Rock Stadium</v>
      </c>
      <c r="P1885" s="27">
        <v>1</v>
      </c>
      <c r="Q1885" s="27">
        <v>1</v>
      </c>
      <c r="R1885" s="27" t="str">
        <f t="shared" si="175"/>
        <v>1-1</v>
      </c>
      <c r="S1885" s="21">
        <v>0</v>
      </c>
      <c r="T1885" s="20">
        <f>VLOOKUP($A1885,Database!$A:$Y,10,FALSE)</f>
        <v>154</v>
      </c>
      <c r="U1885" s="20">
        <f>VLOOKUP($A1885,Database!$A:$Y,11,FALSE)</f>
        <v>102</v>
      </c>
      <c r="V1885" s="20">
        <f>VLOOKUP($A1885,Database!$A:$Y,12,FALSE)</f>
        <v>55</v>
      </c>
      <c r="W1885" s="20" t="str">
        <f>VLOOKUP(A1885,Database!A:M,13,FALSE)</f>
        <v>Terminé</v>
      </c>
      <c r="X1885" s="20">
        <f>VLOOKUP($A1885,Database!$A:$Y,20,FALSE)</f>
        <v>0</v>
      </c>
      <c r="Y1885" s="20">
        <f>VLOOKUP($A1885,Database!$A:$Y,21,FALSE)</f>
        <v>0</v>
      </c>
      <c r="Z1885" s="20">
        <f t="shared" si="174"/>
        <v>0</v>
      </c>
      <c r="AA1885" s="20">
        <f t="shared" ref="AA1885:AA1948" si="176">IF(OR(ISBLANK(P1885),ISBLANK(Q1885)),"",IF(OR(AND(P1885&gt;Q1885,X1885&gt;Y1885),AND(P1885=Q1885,X1885=Y1885),AND(P1885&lt;Q1885,X1885&lt;Y1885)),1,0))</f>
        <v>1</v>
      </c>
      <c r="AB1885" s="20">
        <f t="shared" ref="AB1885:AB1948" ca="1" si="177">IF(C1885&lt;NOW(),IF(AND(P1885&gt;Q1885,X1885&gt;Y1885),T1885,IF(AND(P1885=Q1885,X1885=Y1885),U1885,IF(AND(P1885&lt;Q1885,X1885&lt;Y1885),V1885,0))),"")</f>
        <v>102</v>
      </c>
      <c r="AC1885" s="20">
        <f t="shared" ref="AC1885:AC1948" ca="1" si="178">IF(AND(P1885=X1885,Q1885=Y1885,NOT(ISBLANK(P1885)),NOT(ISBLANK(Q1885)),NOT(ISBLANK(X1885)),NOT(ISBLANK(AB1885))),1,0)</f>
        <v>0</v>
      </c>
      <c r="AD1885" s="20" t="str">
        <f ca="1">IF(AC1885=0,"",IF(OR(ISBLANK(P1885),ISBLANK(Q1885)),"",IF(ISBLANK(VLOOKUP(A1885,Database!A:AA,22,FALSE)),"",VLOOKUP(A1885,Database!A:AA,22,FALSE))))</f>
        <v/>
      </c>
      <c r="AE1885" s="20">
        <f ca="1">IFERROR(
   IF(
     OR(ISBLANK(P1885),ISBLANK(Q1885)),
     "",
     IF(
       AND(AB1885&lt;&gt;"",OR(W1885="Terminé",W1885="En cours")),
       VLOOKUP(AD1885,Setup_ScoreExactBonus!A:D,4,FALSE),
       0
     )),
  0)</f>
        <v>0</v>
      </c>
      <c r="AF1885" s="21">
        <f t="shared" ref="AF1885:AF1948" ca="1" si="179">IFERROR(IF(OR(ISBLANK(P1885),ISBLANK(Q1885)),0,IF(AB1885&lt;&gt;"", AB1885 + IF(AC1885=1,AE1885, 0), "") * (S1885+1)),"")</f>
        <v>102</v>
      </c>
      <c r="AG1885" s="21">
        <f ca="1">SUMIFS(AF$2:AF1885,D$2:D1885,D1885)</f>
        <v>2365</v>
      </c>
    </row>
    <row r="1886" spans="1:33" hidden="1" x14ac:dyDescent="0.35">
      <c r="A1886" s="21">
        <f>IF(ISBLANK(B1886),"",COUNTIF(B$2:B1886,B1886))-1</f>
        <v>69</v>
      </c>
      <c r="B1886" s="27">
        <v>22</v>
      </c>
      <c r="C1886" s="10">
        <f>VLOOKUP($A1886+IF($A1886=0,1,0),Database!$A:$Y,7,FALSE)</f>
        <v>46201.0625</v>
      </c>
      <c r="D1886" s="21" t="str">
        <f>VLOOKUP(Pronostics!$B1886,Setup_MPP!$A:$G,3,FALSE)</f>
        <v>Jujumsrd</v>
      </c>
      <c r="E1886" s="21" t="str">
        <f>VLOOKUP(Pronostics!$B1886,Setup_MPP!$A:$G,2,FALSE)</f>
        <v>Julie Mansard</v>
      </c>
      <c r="F1886" s="21" t="str">
        <f>VLOOKUP($B1886,Setup_MPP!$A:$E,4,FALSE)</f>
        <v>#41DEF0</v>
      </c>
      <c r="G1886" s="21" t="str">
        <f>VLOOKUP($B1886,Setup_MPP!$A:$E,5,FALSE)</f>
        <v>#0BA6B7</v>
      </c>
      <c r="H1886" s="21" t="str">
        <f>IFERROR(IF(AND(A1886&gt;=1,A1886&lt;=104),VLOOKUP($A1886,Location!$A:$J,6,FALSE),IF(A1886=0,"Avant l'ouverture",IF(OR(A1886=105,A1886=106),"Bonus"))),"")</f>
        <v>Tour 3</v>
      </c>
      <c r="I1886" s="21" t="str">
        <f>IF(LEFT(H1886,4)="Tour",VLOOKUP(A1886,Database!$A:$C,3,FALSE),"")</f>
        <v>K</v>
      </c>
      <c r="J1886" s="21" t="str">
        <f>VLOOKUP($A1886,Location!$A:$J,7,FALSE)</f>
        <v>Colombie</v>
      </c>
      <c r="K1886" s="21" t="str">
        <f>IFERROR(VLOOKUP(J1886,Setup_Team!$B:$C,2,FALSE), "TDB")</f>
        <v>COL</v>
      </c>
      <c r="L1886" s="21" t="str">
        <f>VLOOKUP($A1886,Location!$A:$J,8,FALSE)</f>
        <v>Portugal</v>
      </c>
      <c r="M1886" s="21" t="str">
        <f>IFERROR(VLOOKUP(L1886,Setup_Team!$B:$C,2,FALSE), "TDB")</f>
        <v>PRT</v>
      </c>
      <c r="N1886" s="21" t="str">
        <f>VLOOKUP($A1886,Location!$A:$J,9,FALSE)</f>
        <v>Miami Gardens, Florida</v>
      </c>
      <c r="O1886" s="21" t="str">
        <f>VLOOKUP($A1886,Location!$A:$J,10,FALSE)</f>
        <v>Hard Rock Stadium</v>
      </c>
      <c r="P1886" s="27">
        <v>0</v>
      </c>
      <c r="Q1886" s="27">
        <v>3</v>
      </c>
      <c r="R1886" s="27" t="str">
        <f t="shared" si="175"/>
        <v>0-3</v>
      </c>
      <c r="S1886" s="21">
        <v>0</v>
      </c>
      <c r="T1886" s="20">
        <f>VLOOKUP($A1886,Database!$A:$Y,10,FALSE)</f>
        <v>154</v>
      </c>
      <c r="U1886" s="20">
        <f>VLOOKUP($A1886,Database!$A:$Y,11,FALSE)</f>
        <v>102</v>
      </c>
      <c r="V1886" s="20">
        <f>VLOOKUP($A1886,Database!$A:$Y,12,FALSE)</f>
        <v>55</v>
      </c>
      <c r="W1886" s="20" t="str">
        <f>VLOOKUP(A1886,Database!A:M,13,FALSE)</f>
        <v>Terminé</v>
      </c>
      <c r="X1886" s="20">
        <f>VLOOKUP($A1886,Database!$A:$Y,20,FALSE)</f>
        <v>0</v>
      </c>
      <c r="Y1886" s="20">
        <f>VLOOKUP($A1886,Database!$A:$Y,21,FALSE)</f>
        <v>0</v>
      </c>
      <c r="Z1886" s="20">
        <f t="shared" si="174"/>
        <v>0</v>
      </c>
      <c r="AA1886" s="20">
        <f t="shared" si="176"/>
        <v>0</v>
      </c>
      <c r="AB1886" s="20">
        <f t="shared" ca="1" si="177"/>
        <v>0</v>
      </c>
      <c r="AC1886" s="20">
        <f t="shared" ca="1" si="178"/>
        <v>0</v>
      </c>
      <c r="AD1886" s="20" t="str">
        <f ca="1">IF(AC1886=0,"",IF(OR(ISBLANK(P1886),ISBLANK(Q1886)),"",IF(ISBLANK(VLOOKUP(A1886,Database!A:AA,22,FALSE)),"",VLOOKUP(A1886,Database!A:AA,22,FALSE))))</f>
        <v/>
      </c>
      <c r="AE1886" s="20">
        <f ca="1">IFERROR(
   IF(
     OR(ISBLANK(P1886),ISBLANK(Q1886)),
     "",
     IF(
       AND(AB1886&lt;&gt;"",OR(W1886="Terminé",W1886="En cours")),
       VLOOKUP(AD1886,Setup_ScoreExactBonus!A:D,4,FALSE),
       0
     )),
  0)</f>
        <v>0</v>
      </c>
      <c r="AF1886" s="21">
        <f t="shared" ca="1" si="179"/>
        <v>0</v>
      </c>
      <c r="AG1886" s="21">
        <f ca="1">SUMIFS(AF$2:AF1886,D$2:D1886,D1886)</f>
        <v>2203</v>
      </c>
    </row>
    <row r="1887" spans="1:33" hidden="1" x14ac:dyDescent="0.35">
      <c r="A1887" s="21">
        <f>IF(ISBLANK(B1887),"",COUNTIF(B$2:B1887,B1887))-1</f>
        <v>69</v>
      </c>
      <c r="B1887" s="27">
        <v>23</v>
      </c>
      <c r="C1887" s="10">
        <f>VLOOKUP($A1887+IF($A1887=0,1,0),Database!$A:$Y,7,FALSE)</f>
        <v>46201.0625</v>
      </c>
      <c r="D1887" s="21" t="str">
        <f>VLOOKUP(Pronostics!$B1887,Setup_MPP!$A:$G,3,FALSE)</f>
        <v>DJUDJUPRONO</v>
      </c>
      <c r="E1887" s="21" t="str">
        <f>VLOOKUP(Pronostics!$B1887,Setup_MPP!$A:$G,2,FALSE)</f>
        <v>Juliette</v>
      </c>
      <c r="F1887" s="21" t="str">
        <f>VLOOKUP($B1887,Setup_MPP!$A:$E,4,FALSE)</f>
        <v>#F2A2A2</v>
      </c>
      <c r="G1887" s="21" t="str">
        <f>VLOOKUP($B1887,Setup_MPP!$A:$E,5,FALSE)</f>
        <v>#C25D5D</v>
      </c>
      <c r="H1887" s="21" t="str">
        <f>IFERROR(IF(AND(A1887&gt;=1,A1887&lt;=104),VLOOKUP($A1887,Location!$A:$J,6,FALSE),IF(A1887=0,"Avant l'ouverture",IF(OR(A1887=105,A1887=106),"Bonus"))),"")</f>
        <v>Tour 3</v>
      </c>
      <c r="I1887" s="21" t="str">
        <f>IF(LEFT(H1887,4)="Tour",VLOOKUP(A1887,Database!$A:$C,3,FALSE),"")</f>
        <v>K</v>
      </c>
      <c r="J1887" s="21" t="str">
        <f>VLOOKUP($A1887,Location!$A:$J,7,FALSE)</f>
        <v>Colombie</v>
      </c>
      <c r="K1887" s="21" t="str">
        <f>IFERROR(VLOOKUP(J1887,Setup_Team!$B:$C,2,FALSE), "TDB")</f>
        <v>COL</v>
      </c>
      <c r="L1887" s="21" t="str">
        <f>VLOOKUP($A1887,Location!$A:$J,8,FALSE)</f>
        <v>Portugal</v>
      </c>
      <c r="M1887" s="21" t="str">
        <f>IFERROR(VLOOKUP(L1887,Setup_Team!$B:$C,2,FALSE), "TDB")</f>
        <v>PRT</v>
      </c>
      <c r="N1887" s="21" t="str">
        <f>VLOOKUP($A1887,Location!$A:$J,9,FALSE)</f>
        <v>Miami Gardens, Florida</v>
      </c>
      <c r="O1887" s="21" t="str">
        <f>VLOOKUP($A1887,Location!$A:$J,10,FALSE)</f>
        <v>Hard Rock Stadium</v>
      </c>
      <c r="P1887" s="27"/>
      <c r="Q1887" s="27"/>
      <c r="R1887" s="27" t="str">
        <f t="shared" si="175"/>
        <v>0-0</v>
      </c>
      <c r="S1887" s="21">
        <v>0</v>
      </c>
      <c r="T1887" s="20">
        <f>VLOOKUP($A1887,Database!$A:$Y,10,FALSE)</f>
        <v>154</v>
      </c>
      <c r="U1887" s="20">
        <f>VLOOKUP($A1887,Database!$A:$Y,11,FALSE)</f>
        <v>102</v>
      </c>
      <c r="V1887" s="20">
        <f>VLOOKUP($A1887,Database!$A:$Y,12,FALSE)</f>
        <v>55</v>
      </c>
      <c r="W1887" s="20" t="str">
        <f>VLOOKUP(A1887,Database!A:M,13,FALSE)</f>
        <v>Terminé</v>
      </c>
      <c r="X1887" s="20">
        <f>VLOOKUP($A1887,Database!$A:$Y,20,FALSE)</f>
        <v>0</v>
      </c>
      <c r="Y1887" s="20">
        <f>VLOOKUP($A1887,Database!$A:$Y,21,FALSE)</f>
        <v>0</v>
      </c>
      <c r="Z1887" s="20">
        <f t="shared" si="174"/>
        <v>1</v>
      </c>
      <c r="AA1887" s="20" t="str">
        <f t="shared" si="176"/>
        <v/>
      </c>
      <c r="AB1887" s="20">
        <f t="shared" ca="1" si="177"/>
        <v>102</v>
      </c>
      <c r="AC1887" s="20">
        <f t="shared" ca="1" si="178"/>
        <v>0</v>
      </c>
      <c r="AD1887" s="20" t="str">
        <f ca="1">IF(AC1887=0,"",IF(OR(ISBLANK(P1887),ISBLANK(Q1887)),"",IF(ISBLANK(VLOOKUP(A1887,Database!A:AA,22,FALSE)),"",VLOOKUP(A1887,Database!A:AA,22,FALSE))))</f>
        <v/>
      </c>
      <c r="AE1887" s="20" t="str">
        <f>IFERROR(
   IF(
     OR(ISBLANK(P1887),ISBLANK(Q1887)),
     "",
     IF(
       AND(AB1887&lt;&gt;"",OR(W1887="Terminé",W1887="En cours")),
       VLOOKUP(AD1887,Setup_ScoreExactBonus!A:D,4,FALSE),
       0
     )),
  0)</f>
        <v/>
      </c>
      <c r="AF1887" s="21">
        <f t="shared" si="179"/>
        <v>0</v>
      </c>
      <c r="AG1887" s="21">
        <f ca="1">SUMIFS(AF$2:AF1887,D$2:D1887,D1887)</f>
        <v>2002</v>
      </c>
    </row>
    <row r="1888" spans="1:33" hidden="1" x14ac:dyDescent="0.35">
      <c r="A1888" s="21">
        <f>IF(ISBLANK(B1888),"",COUNTIF(B$2:B1888,B1888))-1</f>
        <v>69</v>
      </c>
      <c r="B1888" s="27">
        <v>24</v>
      </c>
      <c r="C1888" s="10">
        <f>VLOOKUP($A1888+IF($A1888=0,1,0),Database!$A:$Y,7,FALSE)</f>
        <v>46201.0625</v>
      </c>
      <c r="D1888" s="21" t="str">
        <f>VLOOKUP(Pronostics!$B1888,Setup_MPP!$A:$G,3,FALSE)</f>
        <v>Samyaaaaaaaaaa</v>
      </c>
      <c r="E1888" s="21" t="str">
        <f>VLOOKUP(Pronostics!$B1888,Setup_MPP!$A:$G,2,FALSE)</f>
        <v>Samya ALAOUI</v>
      </c>
      <c r="F1888" s="21" t="str">
        <f>VLOOKUP($B1888,Setup_MPP!$A:$E,4,FALSE)</f>
        <v>#A2F2C7</v>
      </c>
      <c r="G1888" s="21" t="str">
        <f>VLOOKUP($B1888,Setup_MPP!$A:$E,5,FALSE)</f>
        <v>#5DC18C</v>
      </c>
      <c r="H1888" s="21" t="str">
        <f>IFERROR(IF(AND(A1888&gt;=1,A1888&lt;=104),VLOOKUP($A1888,Location!$A:$J,6,FALSE),IF(A1888=0,"Avant l'ouverture",IF(OR(A1888=105,A1888=106),"Bonus"))),"")</f>
        <v>Tour 3</v>
      </c>
      <c r="I1888" s="21" t="str">
        <f>IF(LEFT(H1888,4)="Tour",VLOOKUP(A1888,Database!$A:$C,3,FALSE),"")</f>
        <v>K</v>
      </c>
      <c r="J1888" s="21" t="str">
        <f>VLOOKUP($A1888,Location!$A:$J,7,FALSE)</f>
        <v>Colombie</v>
      </c>
      <c r="K1888" s="21" t="str">
        <f>IFERROR(VLOOKUP(J1888,Setup_Team!$B:$C,2,FALSE), "TDB")</f>
        <v>COL</v>
      </c>
      <c r="L1888" s="21" t="str">
        <f>VLOOKUP($A1888,Location!$A:$J,8,FALSE)</f>
        <v>Portugal</v>
      </c>
      <c r="M1888" s="21" t="str">
        <f>IFERROR(VLOOKUP(L1888,Setup_Team!$B:$C,2,FALSE), "TDB")</f>
        <v>PRT</v>
      </c>
      <c r="N1888" s="21" t="str">
        <f>VLOOKUP($A1888,Location!$A:$J,9,FALSE)</f>
        <v>Miami Gardens, Florida</v>
      </c>
      <c r="O1888" s="21" t="str">
        <f>VLOOKUP($A1888,Location!$A:$J,10,FALSE)</f>
        <v>Hard Rock Stadium</v>
      </c>
      <c r="P1888" s="27">
        <v>1</v>
      </c>
      <c r="Q1888" s="27">
        <v>2</v>
      </c>
      <c r="R1888" s="27" t="str">
        <f t="shared" si="175"/>
        <v>1-2</v>
      </c>
      <c r="S1888" s="21">
        <v>0</v>
      </c>
      <c r="T1888" s="20">
        <f>VLOOKUP($A1888,Database!$A:$Y,10,FALSE)</f>
        <v>154</v>
      </c>
      <c r="U1888" s="20">
        <f>VLOOKUP($A1888,Database!$A:$Y,11,FALSE)</f>
        <v>102</v>
      </c>
      <c r="V1888" s="20">
        <f>VLOOKUP($A1888,Database!$A:$Y,12,FALSE)</f>
        <v>55</v>
      </c>
      <c r="W1888" s="20" t="str">
        <f>VLOOKUP(A1888,Database!A:M,13,FALSE)</f>
        <v>Terminé</v>
      </c>
      <c r="X1888" s="20">
        <f>VLOOKUP($A1888,Database!$A:$Y,20,FALSE)</f>
        <v>0</v>
      </c>
      <c r="Y1888" s="20">
        <f>VLOOKUP($A1888,Database!$A:$Y,21,FALSE)</f>
        <v>0</v>
      </c>
      <c r="Z1888" s="20">
        <f t="shared" si="174"/>
        <v>0</v>
      </c>
      <c r="AA1888" s="20">
        <f t="shared" si="176"/>
        <v>0</v>
      </c>
      <c r="AB1888" s="20">
        <f t="shared" ca="1" si="177"/>
        <v>0</v>
      </c>
      <c r="AC1888" s="20">
        <f t="shared" ca="1" si="178"/>
        <v>0</v>
      </c>
      <c r="AD1888" s="20" t="str">
        <f ca="1">IF(AC1888=0,"",IF(OR(ISBLANK(P1888),ISBLANK(Q1888)),"",IF(ISBLANK(VLOOKUP(A1888,Database!A:AA,22,FALSE)),"",VLOOKUP(A1888,Database!A:AA,22,FALSE))))</f>
        <v/>
      </c>
      <c r="AE1888" s="20">
        <f ca="1">IFERROR(
   IF(
     OR(ISBLANK(P1888),ISBLANK(Q1888)),
     "",
     IF(
       AND(AB1888&lt;&gt;"",OR(W1888="Terminé",W1888="En cours")),
       VLOOKUP(AD1888,Setup_ScoreExactBonus!A:D,4,FALSE),
       0
     )),
  0)</f>
        <v>0</v>
      </c>
      <c r="AF1888" s="21">
        <f t="shared" ca="1" si="179"/>
        <v>0</v>
      </c>
      <c r="AG1888" s="21">
        <f ca="1">SUMIFS(AF$2:AF1888,D$2:D1888,D1888)</f>
        <v>2563</v>
      </c>
    </row>
    <row r="1889" spans="1:33" hidden="1" x14ac:dyDescent="0.35">
      <c r="A1889" s="21">
        <f>IF(ISBLANK(B1889),"",COUNTIF(B$2:B1889,B1889))-1</f>
        <v>69</v>
      </c>
      <c r="B1889" s="27">
        <v>25</v>
      </c>
      <c r="C1889" s="10">
        <f>VLOOKUP($A1889+IF($A1889=0,1,0),Database!$A:$Y,7,FALSE)</f>
        <v>46201.0625</v>
      </c>
      <c r="D1889" s="21" t="str">
        <f>VLOOKUP(Pronostics!$B1889,Setup_MPP!$A:$G,3,FALSE)</f>
        <v>leaw0808</v>
      </c>
      <c r="E1889" s="21" t="str">
        <f>VLOOKUP(Pronostics!$B1889,Setup_MPP!$A:$G,2,FALSE)</f>
        <v>Léa WALOCQ</v>
      </c>
      <c r="F1889" s="21" t="str">
        <f>VLOOKUP($B1889,Setup_MPP!$A:$E,4,FALSE)</f>
        <v>#D1B9EB</v>
      </c>
      <c r="G1889" s="21" t="str">
        <f>VLOOKUP($B1889,Setup_MPP!$A:$E,5,FALSE)</f>
        <v>#B58BC7</v>
      </c>
      <c r="H1889" s="21" t="str">
        <f>IFERROR(IF(AND(A1889&gt;=1,A1889&lt;=104),VLOOKUP($A1889,Location!$A:$J,6,FALSE),IF(A1889=0,"Avant l'ouverture",IF(OR(A1889=105,A1889=106),"Bonus"))),"")</f>
        <v>Tour 3</v>
      </c>
      <c r="I1889" s="21" t="str">
        <f>IF(LEFT(H1889,4)="Tour",VLOOKUP(A1889,Database!$A:$C,3,FALSE),"")</f>
        <v>K</v>
      </c>
      <c r="J1889" s="21" t="str">
        <f>VLOOKUP($A1889,Location!$A:$J,7,FALSE)</f>
        <v>Colombie</v>
      </c>
      <c r="K1889" s="21" t="str">
        <f>IFERROR(VLOOKUP(J1889,Setup_Team!$B:$C,2,FALSE), "TDB")</f>
        <v>COL</v>
      </c>
      <c r="L1889" s="21" t="str">
        <f>VLOOKUP($A1889,Location!$A:$J,8,FALSE)</f>
        <v>Portugal</v>
      </c>
      <c r="M1889" s="21" t="str">
        <f>IFERROR(VLOOKUP(L1889,Setup_Team!$B:$C,2,FALSE), "TDB")</f>
        <v>PRT</v>
      </c>
      <c r="N1889" s="21" t="str">
        <f>VLOOKUP($A1889,Location!$A:$J,9,FALSE)</f>
        <v>Miami Gardens, Florida</v>
      </c>
      <c r="O1889" s="21" t="str">
        <f>VLOOKUP($A1889,Location!$A:$J,10,FALSE)</f>
        <v>Hard Rock Stadium</v>
      </c>
      <c r="P1889" s="27">
        <v>0</v>
      </c>
      <c r="Q1889" s="27">
        <v>2</v>
      </c>
      <c r="R1889" s="27" t="str">
        <f t="shared" si="175"/>
        <v>0-2</v>
      </c>
      <c r="S1889" s="21">
        <v>0</v>
      </c>
      <c r="T1889" s="20">
        <f>VLOOKUP($A1889,Database!$A:$Y,10,FALSE)</f>
        <v>154</v>
      </c>
      <c r="U1889" s="20">
        <f>VLOOKUP($A1889,Database!$A:$Y,11,FALSE)</f>
        <v>102</v>
      </c>
      <c r="V1889" s="20">
        <f>VLOOKUP($A1889,Database!$A:$Y,12,FALSE)</f>
        <v>55</v>
      </c>
      <c r="W1889" s="20" t="str">
        <f>VLOOKUP(A1889,Database!A:M,13,FALSE)</f>
        <v>Terminé</v>
      </c>
      <c r="X1889" s="20">
        <f>VLOOKUP($A1889,Database!$A:$Y,20,FALSE)</f>
        <v>0</v>
      </c>
      <c r="Y1889" s="20">
        <f>VLOOKUP($A1889,Database!$A:$Y,21,FALSE)</f>
        <v>0</v>
      </c>
      <c r="Z1889" s="20">
        <f t="shared" si="174"/>
        <v>0</v>
      </c>
      <c r="AA1889" s="20">
        <f t="shared" si="176"/>
        <v>0</v>
      </c>
      <c r="AB1889" s="20">
        <f t="shared" ca="1" si="177"/>
        <v>0</v>
      </c>
      <c r="AC1889" s="20">
        <f t="shared" ca="1" si="178"/>
        <v>0</v>
      </c>
      <c r="AD1889" s="20" t="str">
        <f ca="1">IF(AC1889=0,"",IF(OR(ISBLANK(P1889),ISBLANK(Q1889)),"",IF(ISBLANK(VLOOKUP(A1889,Database!A:AA,22,FALSE)),"",VLOOKUP(A1889,Database!A:AA,22,FALSE))))</f>
        <v/>
      </c>
      <c r="AE1889" s="20">
        <f ca="1">IFERROR(
   IF(
     OR(ISBLANK(P1889),ISBLANK(Q1889)),
     "",
     IF(
       AND(AB1889&lt;&gt;"",OR(W1889="Terminé",W1889="En cours")),
       VLOOKUP(AD1889,Setup_ScoreExactBonus!A:D,4,FALSE),
       0
     )),
  0)</f>
        <v>0</v>
      </c>
      <c r="AF1889" s="21">
        <f t="shared" ca="1" si="179"/>
        <v>0</v>
      </c>
      <c r="AG1889" s="21">
        <f ca="1">SUMIFS(AF$2:AF1889,D$2:D1889,D1889)</f>
        <v>2611</v>
      </c>
    </row>
    <row r="1890" spans="1:33" hidden="1" x14ac:dyDescent="0.35">
      <c r="A1890" s="21">
        <f>IF(ISBLANK(B1890),"",COUNTIF(B$2:B1890,B1890))-1</f>
        <v>69</v>
      </c>
      <c r="B1890" s="27">
        <v>26</v>
      </c>
      <c r="C1890" s="10">
        <v>46184.875</v>
      </c>
      <c r="D1890" s="21" t="str">
        <f>VLOOKUP(Pronostics!$B1890,Setup_MPP!$A:$G,3,FALSE)</f>
        <v>Mohamad#5GGG1</v>
      </c>
      <c r="E1890" s="21" t="str">
        <f>VLOOKUP(Pronostics!$B1890,Setup_MPP!$A:$G,2,FALSE)</f>
        <v>Mohamad EL KAWAS</v>
      </c>
      <c r="F1890" s="21" t="str">
        <f>VLOOKUP($B1890,Setup_MPP!$A:$E,4,FALSE)</f>
        <v>#EB8787</v>
      </c>
      <c r="G1890" s="21" t="str">
        <f>VLOOKUP($B1890,Setup_MPP!$A:$E,5,FALSE)</f>
        <v>#368E2C</v>
      </c>
      <c r="H1890" s="21" t="str">
        <f>IFERROR(IF(AND(A1890&gt;=1,A1890&lt;=104),VLOOKUP($A1890,Location!$A:$J,6,FALSE),IF(A1890=0,"Avant l'ouverture",IF(OR(A1890=105,A1890=106),"Bonus"))),"")</f>
        <v>Tour 3</v>
      </c>
      <c r="I1890" s="21" t="str">
        <f>IF(LEFT(H1890,4)="Tour",VLOOKUP(A1890,Database!$A:$C,3,FALSE),"")</f>
        <v>K</v>
      </c>
      <c r="J1890" s="21" t="str">
        <f>VLOOKUP($A1890,Location!$A:$J,7,FALSE)</f>
        <v>Colombie</v>
      </c>
      <c r="K1890" s="21" t="str">
        <f>IFERROR(VLOOKUP(J1890,Setup_Team!$B:$C,2,FALSE), "TDB")</f>
        <v>COL</v>
      </c>
      <c r="L1890" s="21" t="str">
        <f>VLOOKUP($A1890,Location!$A:$J,8,FALSE)</f>
        <v>Portugal</v>
      </c>
      <c r="M1890" s="21" t="str">
        <f>IFERROR(VLOOKUP(L1890,Setup_Team!$B:$C,2,FALSE), "TDB")</f>
        <v>PRT</v>
      </c>
      <c r="P1890" s="21">
        <v>2</v>
      </c>
      <c r="Q1890" s="21">
        <v>3</v>
      </c>
      <c r="R1890" s="27" t="str">
        <f t="shared" si="175"/>
        <v>2-3</v>
      </c>
      <c r="S1890" s="21">
        <v>0</v>
      </c>
      <c r="T1890" s="20">
        <f>VLOOKUP($A1890,Database!$A:$Y,10,FALSE)</f>
        <v>154</v>
      </c>
      <c r="U1890" s="20">
        <f>VLOOKUP($A1890,Database!$A:$Y,11,FALSE)</f>
        <v>102</v>
      </c>
      <c r="V1890" s="20">
        <f>VLOOKUP($A1890,Database!$A:$Y,12,FALSE)</f>
        <v>55</v>
      </c>
      <c r="W1890" s="20" t="str">
        <f>VLOOKUP(A1890,Database!A:M,13,FALSE)</f>
        <v>Terminé</v>
      </c>
      <c r="X1890" s="20">
        <f>VLOOKUP($A1890,Database!$A:$Y,20,FALSE)</f>
        <v>0</v>
      </c>
      <c r="Y1890" s="20">
        <f>VLOOKUP($A1890,Database!$A:$Y,21,FALSE)</f>
        <v>0</v>
      </c>
      <c r="Z1890" s="20">
        <f t="shared" si="174"/>
        <v>0</v>
      </c>
      <c r="AA1890" s="20">
        <f t="shared" si="176"/>
        <v>0</v>
      </c>
      <c r="AB1890" s="20">
        <f t="shared" ca="1" si="177"/>
        <v>0</v>
      </c>
      <c r="AC1890" s="20">
        <f t="shared" ca="1" si="178"/>
        <v>0</v>
      </c>
      <c r="AD1890" s="20" t="str">
        <f ca="1">IF(AC1890=0,"",IF(OR(ISBLANK(P1890),ISBLANK(Q1890)),"",IF(ISBLANK(VLOOKUP(A1890,Database!A:AA,22,FALSE)),"",VLOOKUP(A1890,Database!A:AA,22,FALSE))))</f>
        <v/>
      </c>
      <c r="AE1890" s="20">
        <f ca="1">IFERROR(
   IF(
     OR(ISBLANK(P1890),ISBLANK(Q1890)),
     "",
     IF(
       AND(AB1890&lt;&gt;"",OR(W1890="Terminé",W1890="En cours")),
       VLOOKUP(AD1890,Setup_ScoreExactBonus!A:D,4,FALSE),
       0
     )),
  0)</f>
        <v>0</v>
      </c>
      <c r="AF1890" s="21">
        <f t="shared" ca="1" si="179"/>
        <v>0</v>
      </c>
      <c r="AG1890" s="21">
        <f ca="1">SUMIFS(AF$2:AF1890,D$2:D1890,D1890)</f>
        <v>2138</v>
      </c>
    </row>
    <row r="1891" spans="1:33" hidden="1" x14ac:dyDescent="0.35">
      <c r="A1891" s="21">
        <f>IF(ISBLANK(B1891),"",COUNTIF(B$2:B1891,B1891))-1</f>
        <v>69</v>
      </c>
      <c r="B1891" s="27">
        <v>27</v>
      </c>
      <c r="C1891" s="10">
        <f>VLOOKUP($A1891+IF($A1891=0,1,0),Database!$A:$Y,7,FALSE)</f>
        <v>46201.0625</v>
      </c>
      <c r="D1891" s="21" t="str">
        <f>VLOOKUP(Pronostics!$B1891,Setup_MPP!$A:$G,3,FALSE)</f>
        <v>maryemkappa</v>
      </c>
      <c r="E1891" s="21" t="str">
        <f>VLOOKUP(Pronostics!$B1891,Setup_MPP!$A:$G,2,FALSE)</f>
        <v>Maryem GUIZANI</v>
      </c>
      <c r="F1891" s="21" t="str">
        <f>VLOOKUP($B1891,Setup_MPP!$A:$E,4,FALSE)</f>
        <v>#BCA2F4</v>
      </c>
      <c r="G1891" s="21" t="str">
        <f>VLOOKUP($B1891,Setup_MPP!$A:$E,5,FALSE)</f>
        <v>#6D3DD5</v>
      </c>
      <c r="H1891" s="21" t="str">
        <f>IFERROR(IF(AND(A1891&gt;=1,A1891&lt;=104),VLOOKUP($A1891,Location!$A:$J,6,FALSE),IF(A1891=0,"Avant l'ouverture",IF(OR(A1891=105,A1891=106),"Bonus"))),"")</f>
        <v>Tour 3</v>
      </c>
      <c r="I1891" s="21" t="str">
        <f>IF(LEFT(H1891,4)="Tour",VLOOKUP(A1891,Database!$A:$C,3,FALSE),"")</f>
        <v>K</v>
      </c>
      <c r="J1891" s="21" t="str">
        <f>VLOOKUP($A1891,Location!$A:$J,7,FALSE)</f>
        <v>Colombie</v>
      </c>
      <c r="K1891" s="21" t="str">
        <f>IFERROR(VLOOKUP(J1891,Setup_Team!$B:$C,2,FALSE), "TDB")</f>
        <v>COL</v>
      </c>
      <c r="L1891" s="21" t="str">
        <f>VLOOKUP($A1891,Location!$A:$J,8,FALSE)</f>
        <v>Portugal</v>
      </c>
      <c r="M1891" s="21" t="str">
        <f>IFERROR(VLOOKUP(L1891,Setup_Team!$B:$C,2,FALSE), "TDB")</f>
        <v>PRT</v>
      </c>
      <c r="P1891" s="21">
        <v>1</v>
      </c>
      <c r="Q1891" s="21">
        <v>1</v>
      </c>
      <c r="R1891" s="27" t="str">
        <f t="shared" si="175"/>
        <v>1-1</v>
      </c>
      <c r="S1891" s="21">
        <v>0</v>
      </c>
      <c r="T1891" s="20">
        <f>VLOOKUP($A1891,Database!$A:$Y,10,FALSE)</f>
        <v>154</v>
      </c>
      <c r="U1891" s="20">
        <f>VLOOKUP($A1891,Database!$A:$Y,11,FALSE)</f>
        <v>102</v>
      </c>
      <c r="V1891" s="20">
        <f>VLOOKUP($A1891,Database!$A:$Y,12,FALSE)</f>
        <v>55</v>
      </c>
      <c r="W1891" s="20" t="str">
        <f>VLOOKUP(A1891,Database!A:M,13,FALSE)</f>
        <v>Terminé</v>
      </c>
      <c r="X1891" s="20">
        <f>VLOOKUP($A1891,Database!$A:$Y,20,FALSE)</f>
        <v>0</v>
      </c>
      <c r="Y1891" s="20">
        <f>VLOOKUP($A1891,Database!$A:$Y,21,FALSE)</f>
        <v>0</v>
      </c>
      <c r="Z1891" s="20">
        <f t="shared" si="174"/>
        <v>0</v>
      </c>
      <c r="AA1891" s="20">
        <f t="shared" si="176"/>
        <v>1</v>
      </c>
      <c r="AB1891" s="20">
        <f t="shared" ca="1" si="177"/>
        <v>102</v>
      </c>
      <c r="AC1891" s="20">
        <f t="shared" ca="1" si="178"/>
        <v>0</v>
      </c>
      <c r="AD1891" s="20" t="str">
        <f ca="1">IF(AC1891=0,"",IF(OR(ISBLANK(P1891),ISBLANK(Q1891)),"",IF(ISBLANK(VLOOKUP(A1891,Database!A:AA,22,FALSE)),"",VLOOKUP(A1891,Database!A:AA,22,FALSE))))</f>
        <v/>
      </c>
      <c r="AE1891" s="20">
        <f ca="1">IFERROR(
   IF(
     OR(ISBLANK(P1891),ISBLANK(Q1891)),
     "",
     IF(
       AND(AB1891&lt;&gt;"",OR(W1891="Terminé",W1891="En cours")),
       VLOOKUP(AD1891,Setup_ScoreExactBonus!A:D,4,FALSE),
       0
     )),
  0)</f>
        <v>0</v>
      </c>
      <c r="AF1891" s="21">
        <f t="shared" ca="1" si="179"/>
        <v>102</v>
      </c>
      <c r="AG1891" s="21">
        <f ca="1">SUMIFS(AF$2:AF1891,D$2:D1891,D1891)</f>
        <v>2035</v>
      </c>
    </row>
    <row r="1892" spans="1:33" hidden="1" x14ac:dyDescent="0.35">
      <c r="A1892" s="21">
        <f>IF(ISBLANK(B1892),"",COUNTIF(B$2:B1892,B1892))-1</f>
        <v>70</v>
      </c>
      <c r="B1892" s="27">
        <v>1</v>
      </c>
      <c r="C1892" s="10">
        <f>VLOOKUP($A1892+IF($A1892=0,1,0),Database!$A:$Y,7,FALSE)</f>
        <v>46201.0625</v>
      </c>
      <c r="D1892" s="21" t="str">
        <f>VLOOKUP(Pronostics!$B1892,Setup_MPP!$A:$G,3,FALSE)</f>
        <v>_Nicolas_LM_</v>
      </c>
      <c r="E1892" s="21" t="str">
        <f>VLOOKUP(Pronostics!$B1892,Setup_MPP!$A:$G,2,FALSE)</f>
        <v>Nicolas LE MOUEL</v>
      </c>
      <c r="F1892" s="21" t="str">
        <f>VLOOKUP($B1892,Setup_MPP!$A:$E,4,FALSE)</f>
        <v>#F7C79D</v>
      </c>
      <c r="G1892" s="21" t="str">
        <f>VLOOKUP($B1892,Setup_MPP!$A:$E,5,FALSE)</f>
        <v>#FFBE85</v>
      </c>
      <c r="H1892" s="21" t="str">
        <f>IFERROR(IF(AND(A1892&gt;=1,A1892&lt;=104),VLOOKUP($A1892,Location!$A:$J,6,FALSE),IF(A1892=0,"Avant l'ouverture",IF(OR(A1892=105,A1892=106),"Bonus"))),"")</f>
        <v>Tour 3</v>
      </c>
      <c r="I1892" s="21" t="str">
        <f>IF(LEFT(H1892,4)="Tour",VLOOKUP(A1892,Database!$A:$C,3,FALSE),"")</f>
        <v>K</v>
      </c>
      <c r="J1892" s="21" t="str">
        <f>VLOOKUP($A1892,Location!$A:$J,7,FALSE)</f>
        <v>RD Congo</v>
      </c>
      <c r="K1892" s="21" t="str">
        <f>IFERROR(VLOOKUP(J1892,Setup_Team!$B:$C,2,FALSE), "TDB")</f>
        <v>COD</v>
      </c>
      <c r="L1892" s="21" t="str">
        <f>VLOOKUP($A1892,Location!$A:$J,8,FALSE)</f>
        <v>Ouzbékistan</v>
      </c>
      <c r="M1892" s="21" t="str">
        <f>IFERROR(VLOOKUP(L1892,Setup_Team!$B:$C,2,FALSE), "TDB")</f>
        <v>NZD</v>
      </c>
      <c r="N1892" s="21" t="str">
        <f>VLOOKUP($A1892,Location!$A:$J,9,FALSE)</f>
        <v>Atlanta</v>
      </c>
      <c r="O1892" s="21" t="str">
        <f>VLOOKUP($A1892,Location!$A:$J,10,FALSE)</f>
        <v>Mercedes-Benz Stadium</v>
      </c>
      <c r="P1892" s="27">
        <v>2</v>
      </c>
      <c r="Q1892" s="27">
        <v>0</v>
      </c>
      <c r="R1892" s="27" t="str">
        <f t="shared" si="175"/>
        <v>2-0</v>
      </c>
      <c r="S1892" s="21">
        <v>0</v>
      </c>
      <c r="T1892" s="20">
        <f>VLOOKUP($A1892,Database!$A:$Y,10,FALSE)</f>
        <v>63</v>
      </c>
      <c r="U1892" s="20">
        <f>VLOOKUP($A1892,Database!$A:$Y,11,FALSE)</f>
        <v>107</v>
      </c>
      <c r="V1892" s="20">
        <f>VLOOKUP($A1892,Database!$A:$Y,12,FALSE)</f>
        <v>158</v>
      </c>
      <c r="W1892" s="20" t="str">
        <f>VLOOKUP(A1892,Database!A:M,13,FALSE)</f>
        <v>Terminé</v>
      </c>
      <c r="X1892" s="20">
        <f>VLOOKUP($A1892,Database!$A:$Y,20,FALSE)</f>
        <v>3</v>
      </c>
      <c r="Y1892" s="20">
        <f>VLOOKUP($A1892,Database!$A:$Y,21,FALSE)</f>
        <v>1</v>
      </c>
      <c r="Z1892" s="20">
        <f t="shared" si="174"/>
        <v>0</v>
      </c>
      <c r="AA1892" s="20">
        <f t="shared" si="176"/>
        <v>1</v>
      </c>
      <c r="AB1892" s="20">
        <f t="shared" ca="1" si="177"/>
        <v>63</v>
      </c>
      <c r="AC1892" s="20">
        <f t="shared" ca="1" si="178"/>
        <v>0</v>
      </c>
      <c r="AD1892" s="20" t="str">
        <f ca="1">IF(AC1892=0,"",IF(OR(ISBLANK(P1892),ISBLANK(Q1892)),"",IF(ISBLANK(VLOOKUP(A1892,Database!A:AA,22,FALSE)),"",VLOOKUP(A1892,Database!A:AA,22,FALSE))))</f>
        <v/>
      </c>
      <c r="AE1892" s="20">
        <f ca="1">IFERROR(
   IF(
     OR(ISBLANK(P1892),ISBLANK(Q1892)),
     "",
     IF(
       AND(AB1892&lt;&gt;"",OR(W1892="Terminé",W1892="En cours")),
       VLOOKUP(AD1892,Setup_ScoreExactBonus!A:D,4,FALSE),
       0
     )),
  0)</f>
        <v>0</v>
      </c>
      <c r="AF1892" s="21">
        <f t="shared" ca="1" si="179"/>
        <v>63</v>
      </c>
      <c r="AG1892" s="21">
        <f ca="1">SUMIFS(AF$2:AF1892,D$2:D1892,D1892)</f>
        <v>2718</v>
      </c>
    </row>
    <row r="1893" spans="1:33" hidden="1" x14ac:dyDescent="0.35">
      <c r="A1893" s="21">
        <f>IF(ISBLANK(B1893),"",COUNTIF(B$2:B1893,B1893))-1</f>
        <v>70</v>
      </c>
      <c r="B1893" s="27">
        <v>2</v>
      </c>
      <c r="C1893" s="10">
        <f>VLOOKUP($A1893+IF($A1893=0,1,0),Database!$A:$Y,7,FALSE)</f>
        <v>46201.0625</v>
      </c>
      <c r="D1893" s="21" t="str">
        <f>VLOOKUP(Pronostics!$B1893,Setup_MPP!$A:$G,3,FALSE)</f>
        <v>leaelaz</v>
      </c>
      <c r="E1893" s="21" t="str">
        <f>VLOOKUP(Pronostics!$B1893,Setup_MPP!$A:$G,2,FALSE)</f>
        <v>Léa EL ASERY</v>
      </c>
      <c r="F1893" s="21" t="str">
        <f>VLOOKUP($B1893,Setup_MPP!$A:$E,4,FALSE)</f>
        <v>#FFBEBE</v>
      </c>
      <c r="G1893" s="21" t="str">
        <f>VLOOKUP($B1893,Setup_MPP!$A:$E,5,FALSE)</f>
        <v>#DF6868</v>
      </c>
      <c r="H1893" s="21" t="str">
        <f>IFERROR(IF(AND(A1893&gt;=1,A1893&lt;=104),VLOOKUP($A1893,Location!$A:$J,6,FALSE),IF(A1893=0,"Avant l'ouverture",IF(OR(A1893=105,A1893=106),"Bonus"))),"")</f>
        <v>Tour 3</v>
      </c>
      <c r="I1893" s="21" t="str">
        <f>IF(LEFT(H1893,4)="Tour",VLOOKUP(A1893,Database!$A:$C,3,FALSE),"")</f>
        <v>K</v>
      </c>
      <c r="J1893" s="21" t="str">
        <f>VLOOKUP($A1893,Location!$A:$J,7,FALSE)</f>
        <v>RD Congo</v>
      </c>
      <c r="K1893" s="21" t="str">
        <f>IFERROR(VLOOKUP(J1893,Setup_Team!$B:$C,2,FALSE), "TDB")</f>
        <v>COD</v>
      </c>
      <c r="L1893" s="21" t="str">
        <f>VLOOKUP($A1893,Location!$A:$J,8,FALSE)</f>
        <v>Ouzbékistan</v>
      </c>
      <c r="M1893" s="21" t="str">
        <f>IFERROR(VLOOKUP(L1893,Setup_Team!$B:$C,2,FALSE), "TDB")</f>
        <v>NZD</v>
      </c>
      <c r="N1893" s="21" t="str">
        <f>VLOOKUP($A1893,Location!$A:$J,9,FALSE)</f>
        <v>Atlanta</v>
      </c>
      <c r="O1893" s="21" t="str">
        <f>VLOOKUP($A1893,Location!$A:$J,10,FALSE)</f>
        <v>Mercedes-Benz Stadium</v>
      </c>
      <c r="P1893" s="27">
        <v>3</v>
      </c>
      <c r="Q1893" s="27">
        <v>0</v>
      </c>
      <c r="R1893" s="27" t="str">
        <f t="shared" si="175"/>
        <v>3-0</v>
      </c>
      <c r="S1893" s="21">
        <v>0</v>
      </c>
      <c r="T1893" s="20">
        <f>VLOOKUP($A1893,Database!$A:$Y,10,FALSE)</f>
        <v>63</v>
      </c>
      <c r="U1893" s="20">
        <f>VLOOKUP($A1893,Database!$A:$Y,11,FALSE)</f>
        <v>107</v>
      </c>
      <c r="V1893" s="20">
        <f>VLOOKUP($A1893,Database!$A:$Y,12,FALSE)</f>
        <v>158</v>
      </c>
      <c r="W1893" s="20" t="str">
        <f>VLOOKUP(A1893,Database!A:M,13,FALSE)</f>
        <v>Terminé</v>
      </c>
      <c r="X1893" s="20">
        <f>VLOOKUP($A1893,Database!$A:$Y,20,FALSE)</f>
        <v>3</v>
      </c>
      <c r="Y1893" s="20">
        <f>VLOOKUP($A1893,Database!$A:$Y,21,FALSE)</f>
        <v>1</v>
      </c>
      <c r="Z1893" s="20">
        <f t="shared" si="174"/>
        <v>0</v>
      </c>
      <c r="AA1893" s="20">
        <f t="shared" si="176"/>
        <v>1</v>
      </c>
      <c r="AB1893" s="20">
        <f t="shared" ca="1" si="177"/>
        <v>63</v>
      </c>
      <c r="AC1893" s="20">
        <f t="shared" ca="1" si="178"/>
        <v>0</v>
      </c>
      <c r="AD1893" s="20" t="str">
        <f ca="1">IF(AC1893=0,"",IF(OR(ISBLANK(P1893),ISBLANK(Q1893)),"",IF(ISBLANK(VLOOKUP(A1893,Database!A:AA,22,FALSE)),"",VLOOKUP(A1893,Database!A:AA,22,FALSE))))</f>
        <v/>
      </c>
      <c r="AE1893" s="20">
        <f ca="1">IFERROR(
   IF(
     OR(ISBLANK(P1893),ISBLANK(Q1893)),
     "",
     IF(
       AND(AB1893&lt;&gt;"",OR(W1893="Terminé",W1893="En cours")),
       VLOOKUP(AD1893,Setup_ScoreExactBonus!A:D,4,FALSE),
       0
     )),
  0)</f>
        <v>0</v>
      </c>
      <c r="AF1893" s="21">
        <f t="shared" ca="1" si="179"/>
        <v>63</v>
      </c>
      <c r="AG1893" s="21">
        <f ca="1">SUMIFS(AF$2:AF1893,D$2:D1893,D1893)</f>
        <v>2924</v>
      </c>
    </row>
    <row r="1894" spans="1:33" hidden="1" x14ac:dyDescent="0.35">
      <c r="A1894" s="21">
        <f>IF(ISBLANK(B1894),"",COUNTIF(B$2:B1894,B1894))-1</f>
        <v>70</v>
      </c>
      <c r="B1894" s="27">
        <v>3</v>
      </c>
      <c r="C1894" s="10">
        <f>VLOOKUP($A1894+IF($A1894=0,1,0),Database!$A:$Y,7,FALSE)</f>
        <v>46201.0625</v>
      </c>
      <c r="D1894" s="21" t="str">
        <f>VLOOKUP(Pronostics!$B1894,Setup_MPP!$A:$G,3,FALSE)</f>
        <v>PasMetalleux</v>
      </c>
      <c r="E1894" s="21" t="str">
        <f>VLOOKUP(Pronostics!$B1894,Setup_MPP!$A:$G,2,FALSE)</f>
        <v>Elwenn JOUBREL</v>
      </c>
      <c r="F1894" s="21" t="str">
        <f>VLOOKUP($B1894,Setup_MPP!$A:$E,4,FALSE)</f>
        <v>#F5C7FC</v>
      </c>
      <c r="G1894" s="21" t="str">
        <f>VLOOKUP($B1894,Setup_MPP!$A:$E,5,FALSE)</f>
        <v>#C489CF</v>
      </c>
      <c r="H1894" s="21" t="str">
        <f>IFERROR(IF(AND(A1894&gt;=1,A1894&lt;=104),VLOOKUP($A1894,Location!$A:$J,6,FALSE),IF(A1894=0,"Avant l'ouverture",IF(OR(A1894=105,A1894=106),"Bonus"))),"")</f>
        <v>Tour 3</v>
      </c>
      <c r="I1894" s="21" t="str">
        <f>IF(LEFT(H1894,4)="Tour",VLOOKUP(A1894,Database!$A:$C,3,FALSE),"")</f>
        <v>K</v>
      </c>
      <c r="J1894" s="21" t="str">
        <f>VLOOKUP($A1894,Location!$A:$J,7,FALSE)</f>
        <v>RD Congo</v>
      </c>
      <c r="K1894" s="21" t="str">
        <f>IFERROR(VLOOKUP(J1894,Setup_Team!$B:$C,2,FALSE), "TDB")</f>
        <v>COD</v>
      </c>
      <c r="L1894" s="21" t="str">
        <f>VLOOKUP($A1894,Location!$A:$J,8,FALSE)</f>
        <v>Ouzbékistan</v>
      </c>
      <c r="M1894" s="21" t="str">
        <f>IFERROR(VLOOKUP(L1894,Setup_Team!$B:$C,2,FALSE), "TDB")</f>
        <v>NZD</v>
      </c>
      <c r="N1894" s="21" t="str">
        <f>VLOOKUP($A1894,Location!$A:$J,9,FALSE)</f>
        <v>Atlanta</v>
      </c>
      <c r="O1894" s="21" t="str">
        <f>VLOOKUP($A1894,Location!$A:$J,10,FALSE)</f>
        <v>Mercedes-Benz Stadium</v>
      </c>
      <c r="P1894" s="27">
        <v>2</v>
      </c>
      <c r="Q1894" s="27">
        <v>0</v>
      </c>
      <c r="R1894" s="27" t="str">
        <f t="shared" si="175"/>
        <v>2-0</v>
      </c>
      <c r="S1894" s="21">
        <v>0</v>
      </c>
      <c r="T1894" s="20">
        <f>VLOOKUP($A1894,Database!$A:$Y,10,FALSE)</f>
        <v>63</v>
      </c>
      <c r="U1894" s="20">
        <f>VLOOKUP($A1894,Database!$A:$Y,11,FALSE)</f>
        <v>107</v>
      </c>
      <c r="V1894" s="20">
        <f>VLOOKUP($A1894,Database!$A:$Y,12,FALSE)</f>
        <v>158</v>
      </c>
      <c r="W1894" s="20" t="str">
        <f>VLOOKUP(A1894,Database!A:M,13,FALSE)</f>
        <v>Terminé</v>
      </c>
      <c r="X1894" s="20">
        <f>VLOOKUP($A1894,Database!$A:$Y,20,FALSE)</f>
        <v>3</v>
      </c>
      <c r="Y1894" s="20">
        <f>VLOOKUP($A1894,Database!$A:$Y,21,FALSE)</f>
        <v>1</v>
      </c>
      <c r="Z1894" s="20">
        <f t="shared" si="174"/>
        <v>0</v>
      </c>
      <c r="AA1894" s="20">
        <f t="shared" si="176"/>
        <v>1</v>
      </c>
      <c r="AB1894" s="20">
        <f t="shared" ca="1" si="177"/>
        <v>63</v>
      </c>
      <c r="AC1894" s="20">
        <f t="shared" ca="1" si="178"/>
        <v>0</v>
      </c>
      <c r="AD1894" s="20" t="str">
        <f ca="1">IF(AC1894=0,"",IF(OR(ISBLANK(P1894),ISBLANK(Q1894)),"",IF(ISBLANK(VLOOKUP(A1894,Database!A:AA,22,FALSE)),"",VLOOKUP(A1894,Database!A:AA,22,FALSE))))</f>
        <v/>
      </c>
      <c r="AE1894" s="20">
        <f ca="1">IFERROR(
   IF(
     OR(ISBLANK(P1894),ISBLANK(Q1894)),
     "",
     IF(
       AND(AB1894&lt;&gt;"",OR(W1894="Terminé",W1894="En cours")),
       VLOOKUP(AD1894,Setup_ScoreExactBonus!A:D,4,FALSE),
       0
     )),
  0)</f>
        <v>0</v>
      </c>
      <c r="AF1894" s="21">
        <f t="shared" ca="1" si="179"/>
        <v>63</v>
      </c>
      <c r="AG1894" s="21">
        <f ca="1">SUMIFS(AF$2:AF1894,D$2:D1894,D1894)</f>
        <v>2720</v>
      </c>
    </row>
    <row r="1895" spans="1:33" hidden="1" x14ac:dyDescent="0.35">
      <c r="A1895" s="21">
        <f>IF(ISBLANK(B1895),"",COUNTIF(B$2:B1895,B1895))-1</f>
        <v>70</v>
      </c>
      <c r="B1895" s="27">
        <v>4</v>
      </c>
      <c r="C1895" s="10">
        <f>VLOOKUP($A1895+IF($A1895=0,1,0),Database!$A:$Y,7,FALSE)</f>
        <v>46201.0625</v>
      </c>
      <c r="D1895" s="21" t="str">
        <f>VLOOKUP(Pronostics!$B1895,Setup_MPP!$A:$G,3,FALSE)</f>
        <v>Popo444</v>
      </c>
      <c r="E1895" s="21" t="str">
        <f>VLOOKUP(Pronostics!$B1895,Setup_MPP!$A:$G,2,FALSE)</f>
        <v>Pauline OLIVIER</v>
      </c>
      <c r="F1895" s="21" t="str">
        <f>VLOOKUP($B1895,Setup_MPP!$A:$E,4,FALSE)</f>
        <v>#A5EA7F</v>
      </c>
      <c r="G1895" s="21" t="str">
        <f>VLOOKUP($B1895,Setup_MPP!$A:$E,5,FALSE)</f>
        <v>#80C65A</v>
      </c>
      <c r="H1895" s="21" t="str">
        <f>IFERROR(IF(AND(A1895&gt;=1,A1895&lt;=104),VLOOKUP($A1895,Location!$A:$J,6,FALSE),IF(A1895=0,"Avant l'ouverture",IF(OR(A1895=105,A1895=106),"Bonus"))),"")</f>
        <v>Tour 3</v>
      </c>
      <c r="I1895" s="21" t="str">
        <f>IF(LEFT(H1895,4)="Tour",VLOOKUP(A1895,Database!$A:$C,3,FALSE),"")</f>
        <v>K</v>
      </c>
      <c r="J1895" s="21" t="str">
        <f>VLOOKUP($A1895,Location!$A:$J,7,FALSE)</f>
        <v>RD Congo</v>
      </c>
      <c r="K1895" s="21" t="str">
        <f>IFERROR(VLOOKUP(J1895,Setup_Team!$B:$C,2,FALSE), "TDB")</f>
        <v>COD</v>
      </c>
      <c r="L1895" s="21" t="str">
        <f>VLOOKUP($A1895,Location!$A:$J,8,FALSE)</f>
        <v>Ouzbékistan</v>
      </c>
      <c r="M1895" s="21" t="str">
        <f>IFERROR(VLOOKUP(L1895,Setup_Team!$B:$C,2,FALSE), "TDB")</f>
        <v>NZD</v>
      </c>
      <c r="N1895" s="21" t="str">
        <f>VLOOKUP($A1895,Location!$A:$J,9,FALSE)</f>
        <v>Atlanta</v>
      </c>
      <c r="O1895" s="21" t="str">
        <f>VLOOKUP($A1895,Location!$A:$J,10,FALSE)</f>
        <v>Mercedes-Benz Stadium</v>
      </c>
      <c r="P1895" s="27">
        <v>2</v>
      </c>
      <c r="Q1895" s="27">
        <v>1</v>
      </c>
      <c r="R1895" s="27" t="str">
        <f t="shared" si="175"/>
        <v>2-1</v>
      </c>
      <c r="S1895" s="21">
        <v>0</v>
      </c>
      <c r="T1895" s="20">
        <f>VLOOKUP($A1895,Database!$A:$Y,10,FALSE)</f>
        <v>63</v>
      </c>
      <c r="U1895" s="20">
        <f>VLOOKUP($A1895,Database!$A:$Y,11,FALSE)</f>
        <v>107</v>
      </c>
      <c r="V1895" s="20">
        <f>VLOOKUP($A1895,Database!$A:$Y,12,FALSE)</f>
        <v>158</v>
      </c>
      <c r="W1895" s="20" t="str">
        <f>VLOOKUP(A1895,Database!A:M,13,FALSE)</f>
        <v>Terminé</v>
      </c>
      <c r="X1895" s="20">
        <f>VLOOKUP($A1895,Database!$A:$Y,20,FALSE)</f>
        <v>3</v>
      </c>
      <c r="Y1895" s="20">
        <f>VLOOKUP($A1895,Database!$A:$Y,21,FALSE)</f>
        <v>1</v>
      </c>
      <c r="Z1895" s="20">
        <f t="shared" si="174"/>
        <v>0</v>
      </c>
      <c r="AA1895" s="20">
        <f t="shared" si="176"/>
        <v>1</v>
      </c>
      <c r="AB1895" s="20">
        <f t="shared" ca="1" si="177"/>
        <v>63</v>
      </c>
      <c r="AC1895" s="20">
        <f t="shared" ca="1" si="178"/>
        <v>0</v>
      </c>
      <c r="AD1895" s="20" t="str">
        <f ca="1">IF(AC1895=0,"",IF(OR(ISBLANK(P1895),ISBLANK(Q1895)),"",IF(ISBLANK(VLOOKUP(A1895,Database!A:AA,22,FALSE)),"",VLOOKUP(A1895,Database!A:AA,22,FALSE))))</f>
        <v/>
      </c>
      <c r="AE1895" s="20">
        <f ca="1">IFERROR(
   IF(
     OR(ISBLANK(P1895),ISBLANK(Q1895)),
     "",
     IF(
       AND(AB1895&lt;&gt;"",OR(W1895="Terminé",W1895="En cours")),
       VLOOKUP(AD1895,Setup_ScoreExactBonus!A:D,4,FALSE),
       0
     )),
  0)</f>
        <v>0</v>
      </c>
      <c r="AF1895" s="21">
        <f t="shared" ca="1" si="179"/>
        <v>63</v>
      </c>
      <c r="AG1895" s="21">
        <f ca="1">SUMIFS(AF$2:AF1895,D$2:D1895,D1895)</f>
        <v>2666</v>
      </c>
    </row>
    <row r="1896" spans="1:33" hidden="1" x14ac:dyDescent="0.35">
      <c r="A1896" s="21">
        <f>IF(ISBLANK(B1896),"",COUNTIF(B$2:B1896,B1896))-1</f>
        <v>70</v>
      </c>
      <c r="B1896" s="27">
        <v>5</v>
      </c>
      <c r="C1896" s="10">
        <f>VLOOKUP($A1896+IF($A1896=0,1,0),Database!$A:$Y,7,FALSE)</f>
        <v>46201.0625</v>
      </c>
      <c r="D1896" s="21" t="str">
        <f>VLOOKUP(Pronostics!$B1896,Setup_MPP!$A:$G,3,FALSE)</f>
        <v>_Jujul</v>
      </c>
      <c r="E1896" s="21" t="str">
        <f>VLOOKUP(Pronostics!$B1896,Setup_MPP!$A:$G,2,FALSE)</f>
        <v>Julie BOISSIERE</v>
      </c>
      <c r="F1896" s="21" t="str">
        <f>VLOOKUP($B1896,Setup_MPP!$A:$E,4,FALSE)</f>
        <v>#D890FF</v>
      </c>
      <c r="G1896" s="21" t="str">
        <f>VLOOKUP($B1896,Setup_MPP!$A:$E,5,FALSE)</f>
        <v>#B750EF</v>
      </c>
      <c r="H1896" s="21" t="str">
        <f>IFERROR(IF(AND(A1896&gt;=1,A1896&lt;=104),VLOOKUP($A1896,Location!$A:$J,6,FALSE),IF(A1896=0,"Avant l'ouverture",IF(OR(A1896=105,A1896=106),"Bonus"))),"")</f>
        <v>Tour 3</v>
      </c>
      <c r="I1896" s="21" t="str">
        <f>IF(LEFT(H1896,4)="Tour",VLOOKUP(A1896,Database!$A:$C,3,FALSE),"")</f>
        <v>K</v>
      </c>
      <c r="J1896" s="21" t="str">
        <f>VLOOKUP($A1896,Location!$A:$J,7,FALSE)</f>
        <v>RD Congo</v>
      </c>
      <c r="K1896" s="21" t="str">
        <f>IFERROR(VLOOKUP(J1896,Setup_Team!$B:$C,2,FALSE), "TDB")</f>
        <v>COD</v>
      </c>
      <c r="L1896" s="21" t="str">
        <f>VLOOKUP($A1896,Location!$A:$J,8,FALSE)</f>
        <v>Ouzbékistan</v>
      </c>
      <c r="M1896" s="21" t="str">
        <f>IFERROR(VLOOKUP(L1896,Setup_Team!$B:$C,2,FALSE), "TDB")</f>
        <v>NZD</v>
      </c>
      <c r="N1896" s="21" t="str">
        <f>VLOOKUP($A1896,Location!$A:$J,9,FALSE)</f>
        <v>Atlanta</v>
      </c>
      <c r="O1896" s="21" t="str">
        <f>VLOOKUP($A1896,Location!$A:$J,10,FALSE)</f>
        <v>Mercedes-Benz Stadium</v>
      </c>
      <c r="P1896" s="27">
        <v>1</v>
      </c>
      <c r="Q1896" s="27">
        <v>0</v>
      </c>
      <c r="R1896" s="27" t="str">
        <f t="shared" si="175"/>
        <v>1-0</v>
      </c>
      <c r="S1896" s="21">
        <v>0</v>
      </c>
      <c r="T1896" s="20">
        <f>VLOOKUP($A1896,Database!$A:$Y,10,FALSE)</f>
        <v>63</v>
      </c>
      <c r="U1896" s="20">
        <f>VLOOKUP($A1896,Database!$A:$Y,11,FALSE)</f>
        <v>107</v>
      </c>
      <c r="V1896" s="20">
        <f>VLOOKUP($A1896,Database!$A:$Y,12,FALSE)</f>
        <v>158</v>
      </c>
      <c r="W1896" s="20" t="str">
        <f>VLOOKUP(A1896,Database!A:M,13,FALSE)</f>
        <v>Terminé</v>
      </c>
      <c r="X1896" s="20">
        <f>VLOOKUP($A1896,Database!$A:$Y,20,FALSE)</f>
        <v>3</v>
      </c>
      <c r="Y1896" s="20">
        <f>VLOOKUP($A1896,Database!$A:$Y,21,FALSE)</f>
        <v>1</v>
      </c>
      <c r="Z1896" s="20">
        <f t="shared" si="174"/>
        <v>0</v>
      </c>
      <c r="AA1896" s="20">
        <f t="shared" si="176"/>
        <v>1</v>
      </c>
      <c r="AB1896" s="20">
        <f t="shared" ca="1" si="177"/>
        <v>63</v>
      </c>
      <c r="AC1896" s="20">
        <f t="shared" ca="1" si="178"/>
        <v>0</v>
      </c>
      <c r="AD1896" s="20" t="str">
        <f ca="1">IF(AC1896=0,"",IF(OR(ISBLANK(P1896),ISBLANK(Q1896)),"",IF(ISBLANK(VLOOKUP(A1896,Database!A:AA,22,FALSE)),"",VLOOKUP(A1896,Database!A:AA,22,FALSE))))</f>
        <v/>
      </c>
      <c r="AE1896" s="20">
        <f ca="1">IFERROR(
   IF(
     OR(ISBLANK(P1896),ISBLANK(Q1896)),
     "",
     IF(
       AND(AB1896&lt;&gt;"",OR(W1896="Terminé",W1896="En cours")),
       VLOOKUP(AD1896,Setup_ScoreExactBonus!A:D,4,FALSE),
       0
     )),
  0)</f>
        <v>0</v>
      </c>
      <c r="AF1896" s="21">
        <f t="shared" ca="1" si="179"/>
        <v>63</v>
      </c>
      <c r="AG1896" s="21">
        <f ca="1">SUMIFS(AF$2:AF1896,D$2:D1896,D1896)</f>
        <v>2158</v>
      </c>
    </row>
    <row r="1897" spans="1:33" hidden="1" x14ac:dyDescent="0.35">
      <c r="A1897" s="21">
        <f>IF(ISBLANK(B1897),"",COUNTIF(B$2:B1897,B1897))-1</f>
        <v>70</v>
      </c>
      <c r="B1897" s="27">
        <v>6</v>
      </c>
      <c r="C1897" s="10">
        <f>VLOOKUP($A1897+IF($A1897=0,1,0),Database!$A:$Y,7,FALSE)</f>
        <v>46201.0625</v>
      </c>
      <c r="D1897" s="21" t="str">
        <f>VLOOKUP(Pronostics!$B1897,Setup_MPP!$A:$G,3,FALSE)</f>
        <v>Julay</v>
      </c>
      <c r="E1897" s="21" t="str">
        <f>VLOOKUP(Pronostics!$B1897,Setup_MPP!$A:$G,2,FALSE)</f>
        <v>Julie BOUCHARD</v>
      </c>
      <c r="F1897" s="21" t="str">
        <f>VLOOKUP($B1897,Setup_MPP!$A:$E,4,FALSE)</f>
        <v>#A6F7B1</v>
      </c>
      <c r="G1897" s="21" t="str">
        <f>VLOOKUP($B1897,Setup_MPP!$A:$E,5,FALSE)</f>
        <v>#6EC179</v>
      </c>
      <c r="H1897" s="21" t="str">
        <f>IFERROR(IF(AND(A1897&gt;=1,A1897&lt;=104),VLOOKUP($A1897,Location!$A:$J,6,FALSE),IF(A1897=0,"Avant l'ouverture",IF(OR(A1897=105,A1897=106),"Bonus"))),"")</f>
        <v>Tour 3</v>
      </c>
      <c r="I1897" s="21" t="str">
        <f>IF(LEFT(H1897,4)="Tour",VLOOKUP(A1897,Database!$A:$C,3,FALSE),"")</f>
        <v>K</v>
      </c>
      <c r="J1897" s="21" t="str">
        <f>VLOOKUP($A1897,Location!$A:$J,7,FALSE)</f>
        <v>RD Congo</v>
      </c>
      <c r="K1897" s="21" t="str">
        <f>IFERROR(VLOOKUP(J1897,Setup_Team!$B:$C,2,FALSE), "TDB")</f>
        <v>COD</v>
      </c>
      <c r="L1897" s="21" t="str">
        <f>VLOOKUP($A1897,Location!$A:$J,8,FALSE)</f>
        <v>Ouzbékistan</v>
      </c>
      <c r="M1897" s="21" t="str">
        <f>IFERROR(VLOOKUP(L1897,Setup_Team!$B:$C,2,FALSE), "TDB")</f>
        <v>NZD</v>
      </c>
      <c r="N1897" s="21" t="str">
        <f>VLOOKUP($A1897,Location!$A:$J,9,FALSE)</f>
        <v>Atlanta</v>
      </c>
      <c r="O1897" s="21" t="str">
        <f>VLOOKUP($A1897,Location!$A:$J,10,FALSE)</f>
        <v>Mercedes-Benz Stadium</v>
      </c>
      <c r="P1897" s="27">
        <v>1</v>
      </c>
      <c r="Q1897" s="27">
        <v>0</v>
      </c>
      <c r="R1897" s="27" t="str">
        <f t="shared" si="175"/>
        <v>1-0</v>
      </c>
      <c r="S1897" s="21">
        <v>0</v>
      </c>
      <c r="T1897" s="20">
        <f>VLOOKUP($A1897,Database!$A:$Y,10,FALSE)</f>
        <v>63</v>
      </c>
      <c r="U1897" s="20">
        <f>VLOOKUP($A1897,Database!$A:$Y,11,FALSE)</f>
        <v>107</v>
      </c>
      <c r="V1897" s="20">
        <f>VLOOKUP($A1897,Database!$A:$Y,12,FALSE)</f>
        <v>158</v>
      </c>
      <c r="W1897" s="20" t="str">
        <f>VLOOKUP(A1897,Database!A:M,13,FALSE)</f>
        <v>Terminé</v>
      </c>
      <c r="X1897" s="20">
        <f>VLOOKUP($A1897,Database!$A:$Y,20,FALSE)</f>
        <v>3</v>
      </c>
      <c r="Y1897" s="20">
        <f>VLOOKUP($A1897,Database!$A:$Y,21,FALSE)</f>
        <v>1</v>
      </c>
      <c r="Z1897" s="20">
        <f t="shared" si="174"/>
        <v>0</v>
      </c>
      <c r="AA1897" s="20">
        <f t="shared" si="176"/>
        <v>1</v>
      </c>
      <c r="AB1897" s="20">
        <f t="shared" ca="1" si="177"/>
        <v>63</v>
      </c>
      <c r="AC1897" s="20">
        <f t="shared" ca="1" si="178"/>
        <v>0</v>
      </c>
      <c r="AD1897" s="20" t="str">
        <f ca="1">IF(AC1897=0,"",IF(OR(ISBLANK(P1897),ISBLANK(Q1897)),"",IF(ISBLANK(VLOOKUP(A1897,Database!A:AA,22,FALSE)),"",VLOOKUP(A1897,Database!A:AA,22,FALSE))))</f>
        <v/>
      </c>
      <c r="AE1897" s="20">
        <f ca="1">IFERROR(
   IF(
     OR(ISBLANK(P1897),ISBLANK(Q1897)),
     "",
     IF(
       AND(AB1897&lt;&gt;"",OR(W1897="Terminé",W1897="En cours")),
       VLOOKUP(AD1897,Setup_ScoreExactBonus!A:D,4,FALSE),
       0
     )),
  0)</f>
        <v>0</v>
      </c>
      <c r="AF1897" s="21">
        <f t="shared" ca="1" si="179"/>
        <v>63</v>
      </c>
      <c r="AG1897" s="21">
        <f ca="1">SUMIFS(AF$2:AF1897,D$2:D1897,D1897)</f>
        <v>2757</v>
      </c>
    </row>
    <row r="1898" spans="1:33" hidden="1" x14ac:dyDescent="0.35">
      <c r="A1898" s="21">
        <f>IF(ISBLANK(B1898),"",COUNTIF(B$2:B1898,B1898))-1</f>
        <v>70</v>
      </c>
      <c r="B1898" s="27">
        <v>7</v>
      </c>
      <c r="C1898" s="10">
        <f>VLOOKUP($A1898+IF($A1898=0,1,0),Database!$A:$Y,7,FALSE)</f>
        <v>46201.0625</v>
      </c>
      <c r="D1898" s="21" t="str">
        <f>VLOOKUP(Pronostics!$B1898,Setup_MPP!$A:$G,3,FALSE)</f>
        <v>__Vince__</v>
      </c>
      <c r="E1898" s="21" t="str">
        <f>VLOOKUP(Pronostics!$B1898,Setup_MPP!$A:$G,2,FALSE)</f>
        <v>Vincent FRAYSSE</v>
      </c>
      <c r="F1898" s="21" t="str">
        <f>VLOOKUP($B1898,Setup_MPP!$A:$E,4,FALSE)</f>
        <v>#B2EAE8</v>
      </c>
      <c r="G1898" s="21" t="str">
        <f>VLOOKUP($B1898,Setup_MPP!$A:$E,5,FALSE)</f>
        <v>#6CB4B1</v>
      </c>
      <c r="H1898" s="21" t="str">
        <f>IFERROR(IF(AND(A1898&gt;=1,A1898&lt;=104),VLOOKUP($A1898,Location!$A:$J,6,FALSE),IF(A1898=0,"Avant l'ouverture",IF(OR(A1898=105,A1898=106),"Bonus"))),"")</f>
        <v>Tour 3</v>
      </c>
      <c r="I1898" s="21" t="str">
        <f>IF(LEFT(H1898,4)="Tour",VLOOKUP(A1898,Database!$A:$C,3,FALSE),"")</f>
        <v>K</v>
      </c>
      <c r="J1898" s="21" t="str">
        <f>VLOOKUP($A1898,Location!$A:$J,7,FALSE)</f>
        <v>RD Congo</v>
      </c>
      <c r="K1898" s="21" t="str">
        <f>IFERROR(VLOOKUP(J1898,Setup_Team!$B:$C,2,FALSE), "TDB")</f>
        <v>COD</v>
      </c>
      <c r="L1898" s="21" t="str">
        <f>VLOOKUP($A1898,Location!$A:$J,8,FALSE)</f>
        <v>Ouzbékistan</v>
      </c>
      <c r="M1898" s="21" t="str">
        <f>IFERROR(VLOOKUP(L1898,Setup_Team!$B:$C,2,FALSE), "TDB")</f>
        <v>NZD</v>
      </c>
      <c r="N1898" s="21" t="str">
        <f>VLOOKUP($A1898,Location!$A:$J,9,FALSE)</f>
        <v>Atlanta</v>
      </c>
      <c r="O1898" s="21" t="str">
        <f>VLOOKUP($A1898,Location!$A:$J,10,FALSE)</f>
        <v>Mercedes-Benz Stadium</v>
      </c>
      <c r="P1898" s="27"/>
      <c r="Q1898" s="27"/>
      <c r="R1898" s="27" t="str">
        <f t="shared" si="175"/>
        <v>0-0</v>
      </c>
      <c r="S1898" s="21">
        <v>0</v>
      </c>
      <c r="T1898" s="20">
        <f>VLOOKUP($A1898,Database!$A:$Y,10,FALSE)</f>
        <v>63</v>
      </c>
      <c r="U1898" s="20">
        <f>VLOOKUP($A1898,Database!$A:$Y,11,FALSE)</f>
        <v>107</v>
      </c>
      <c r="V1898" s="20">
        <f>VLOOKUP($A1898,Database!$A:$Y,12,FALSE)</f>
        <v>158</v>
      </c>
      <c r="W1898" s="20" t="str">
        <f>VLOOKUP(A1898,Database!A:M,13,FALSE)</f>
        <v>Terminé</v>
      </c>
      <c r="X1898" s="20">
        <f>VLOOKUP($A1898,Database!$A:$Y,20,FALSE)</f>
        <v>3</v>
      </c>
      <c r="Y1898" s="20">
        <f>VLOOKUP($A1898,Database!$A:$Y,21,FALSE)</f>
        <v>1</v>
      </c>
      <c r="Z1898" s="20">
        <f t="shared" si="174"/>
        <v>1</v>
      </c>
      <c r="AA1898" s="20" t="str">
        <f t="shared" si="176"/>
        <v/>
      </c>
      <c r="AB1898" s="20">
        <f t="shared" ca="1" si="177"/>
        <v>0</v>
      </c>
      <c r="AC1898" s="20">
        <f t="shared" ca="1" si="178"/>
        <v>0</v>
      </c>
      <c r="AD1898" s="20" t="str">
        <f ca="1">IF(AC1898=0,"",IF(OR(ISBLANK(P1898),ISBLANK(Q1898)),"",IF(ISBLANK(VLOOKUP(A1898,Database!A:AA,22,FALSE)),"",VLOOKUP(A1898,Database!A:AA,22,FALSE))))</f>
        <v/>
      </c>
      <c r="AE1898" s="20" t="str">
        <f>IFERROR(
   IF(
     OR(ISBLANK(P1898),ISBLANK(Q1898)),
     "",
     IF(
       AND(AB1898&lt;&gt;"",OR(W1898="Terminé",W1898="En cours")),
       VLOOKUP(AD1898,Setup_ScoreExactBonus!A:D,4,FALSE),
       0
     )),
  0)</f>
        <v/>
      </c>
      <c r="AF1898" s="21">
        <f t="shared" si="179"/>
        <v>0</v>
      </c>
      <c r="AG1898" s="21">
        <f ca="1">SUMIFS(AF$2:AF1898,D$2:D1898,D1898)</f>
        <v>1434</v>
      </c>
    </row>
    <row r="1899" spans="1:33" hidden="1" x14ac:dyDescent="0.35">
      <c r="A1899" s="21">
        <f>IF(ISBLANK(B1899),"",COUNTIF(B$2:B1899,B1899))-1</f>
        <v>70</v>
      </c>
      <c r="B1899" s="27">
        <v>8</v>
      </c>
      <c r="C1899" s="10">
        <f>VLOOKUP($A1899+IF($A1899=0,1,0),Database!$A:$Y,7,FALSE)</f>
        <v>46201.0625</v>
      </c>
      <c r="D1899" s="21" t="str">
        <f>VLOOKUP(Pronostics!$B1899,Setup_MPP!$A:$G,3,FALSE)</f>
        <v>Louuiiis</v>
      </c>
      <c r="E1899" s="21" t="str">
        <f>VLOOKUP(Pronostics!$B1899,Setup_MPP!$A:$G,2,FALSE)</f>
        <v>Louis HARLE</v>
      </c>
      <c r="F1899" s="21" t="str">
        <f>VLOOKUP($B1899,Setup_MPP!$A:$E,4,FALSE)</f>
        <v>#EEF7B1</v>
      </c>
      <c r="G1899" s="21" t="str">
        <f>VLOOKUP($B1899,Setup_MPP!$A:$E,5,FALSE)</f>
        <v>#C1CB7D</v>
      </c>
      <c r="H1899" s="21" t="str">
        <f>IFERROR(IF(AND(A1899&gt;=1,A1899&lt;=104),VLOOKUP($A1899,Location!$A:$J,6,FALSE),IF(A1899=0,"Avant l'ouverture",IF(OR(A1899=105,A1899=106),"Bonus"))),"")</f>
        <v>Tour 3</v>
      </c>
      <c r="I1899" s="21" t="str">
        <f>IF(LEFT(H1899,4)="Tour",VLOOKUP(A1899,Database!$A:$C,3,FALSE),"")</f>
        <v>K</v>
      </c>
      <c r="J1899" s="21" t="str">
        <f>VLOOKUP($A1899,Location!$A:$J,7,FALSE)</f>
        <v>RD Congo</v>
      </c>
      <c r="K1899" s="21" t="str">
        <f>IFERROR(VLOOKUP(J1899,Setup_Team!$B:$C,2,FALSE), "TDB")</f>
        <v>COD</v>
      </c>
      <c r="L1899" s="21" t="str">
        <f>VLOOKUP($A1899,Location!$A:$J,8,FALSE)</f>
        <v>Ouzbékistan</v>
      </c>
      <c r="M1899" s="21" t="str">
        <f>IFERROR(VLOOKUP(L1899,Setup_Team!$B:$C,2,FALSE), "TDB")</f>
        <v>NZD</v>
      </c>
      <c r="N1899" s="21" t="str">
        <f>VLOOKUP($A1899,Location!$A:$J,9,FALSE)</f>
        <v>Atlanta</v>
      </c>
      <c r="O1899" s="21" t="str">
        <f>VLOOKUP($A1899,Location!$A:$J,10,FALSE)</f>
        <v>Mercedes-Benz Stadium</v>
      </c>
      <c r="P1899" s="27">
        <v>2</v>
      </c>
      <c r="Q1899" s="27">
        <v>1</v>
      </c>
      <c r="R1899" s="27" t="str">
        <f t="shared" si="175"/>
        <v>2-1</v>
      </c>
      <c r="S1899" s="21">
        <v>0</v>
      </c>
      <c r="T1899" s="20">
        <f>VLOOKUP($A1899,Database!$A:$Y,10,FALSE)</f>
        <v>63</v>
      </c>
      <c r="U1899" s="20">
        <f>VLOOKUP($A1899,Database!$A:$Y,11,FALSE)</f>
        <v>107</v>
      </c>
      <c r="V1899" s="20">
        <f>VLOOKUP($A1899,Database!$A:$Y,12,FALSE)</f>
        <v>158</v>
      </c>
      <c r="W1899" s="20" t="str">
        <f>VLOOKUP(A1899,Database!A:M,13,FALSE)</f>
        <v>Terminé</v>
      </c>
      <c r="X1899" s="20">
        <f>VLOOKUP($A1899,Database!$A:$Y,20,FALSE)</f>
        <v>3</v>
      </c>
      <c r="Y1899" s="20">
        <f>VLOOKUP($A1899,Database!$A:$Y,21,FALSE)</f>
        <v>1</v>
      </c>
      <c r="Z1899" s="20">
        <f t="shared" si="174"/>
        <v>0</v>
      </c>
      <c r="AA1899" s="20">
        <f t="shared" si="176"/>
        <v>1</v>
      </c>
      <c r="AB1899" s="20">
        <f t="shared" ca="1" si="177"/>
        <v>63</v>
      </c>
      <c r="AC1899" s="20">
        <f t="shared" ca="1" si="178"/>
        <v>0</v>
      </c>
      <c r="AD1899" s="20" t="str">
        <f ca="1">IF(AC1899=0,"",IF(OR(ISBLANK(P1899),ISBLANK(Q1899)),"",IF(ISBLANK(VLOOKUP(A1899,Database!A:AA,22,FALSE)),"",VLOOKUP(A1899,Database!A:AA,22,FALSE))))</f>
        <v/>
      </c>
      <c r="AE1899" s="20">
        <f ca="1">IFERROR(
   IF(
     OR(ISBLANK(P1899),ISBLANK(Q1899)),
     "",
     IF(
       AND(AB1899&lt;&gt;"",OR(W1899="Terminé",W1899="En cours")),
       VLOOKUP(AD1899,Setup_ScoreExactBonus!A:D,4,FALSE),
       0
     )),
  0)</f>
        <v>0</v>
      </c>
      <c r="AF1899" s="21">
        <f t="shared" ca="1" si="179"/>
        <v>63</v>
      </c>
      <c r="AG1899" s="21">
        <f ca="1">SUMIFS(AF$2:AF1899,D$2:D1899,D1899)</f>
        <v>2597</v>
      </c>
    </row>
    <row r="1900" spans="1:33" x14ac:dyDescent="0.35">
      <c r="A1900" s="21">
        <f>IF(ISBLANK(B1900),"",COUNTIF(B$2:B1900,B1900))-1</f>
        <v>70</v>
      </c>
      <c r="B1900" s="27">
        <v>9</v>
      </c>
      <c r="C1900" s="10">
        <f>VLOOKUP($A1900+IF($A1900=0,1,0),Database!$A:$Y,7,FALSE)</f>
        <v>46201.0625</v>
      </c>
      <c r="D1900" s="21" t="str">
        <f>VLOOKUP(Pronostics!$B1900,Setup_MPP!$A:$G,3,FALSE)</f>
        <v>Aurelien_dpq</v>
      </c>
      <c r="E1900" s="21" t="str">
        <f>VLOOKUP(Pronostics!$B1900,Setup_MPP!$A:$G,2,FALSE)</f>
        <v>Aurélien DE POULPIQUET</v>
      </c>
      <c r="F1900" s="21" t="str">
        <f>VLOOKUP($B1900,Setup_MPP!$A:$E,4,FALSE)</f>
        <v>#F4EA9D</v>
      </c>
      <c r="G1900" s="21" t="str">
        <f>VLOOKUP($B1900,Setup_MPP!$A:$E,5,FALSE)</f>
        <v>#D2C458</v>
      </c>
      <c r="H1900" s="21" t="str">
        <f>IFERROR(IF(AND(A1900&gt;=1,A1900&lt;=104),VLOOKUP($A1900,Location!$A:$J,6,FALSE),IF(A1900=0,"Avant l'ouverture",IF(OR(A1900=105,A1900=106),"Bonus"))),"")</f>
        <v>Tour 3</v>
      </c>
      <c r="I1900" s="21" t="str">
        <f>IF(LEFT(H1900,4)="Tour",VLOOKUP(A1900,Database!$A:$C,3,FALSE),"")</f>
        <v>K</v>
      </c>
      <c r="J1900" s="21" t="str">
        <f>VLOOKUP($A1900,Location!$A:$J,7,FALSE)</f>
        <v>RD Congo</v>
      </c>
      <c r="K1900" s="21" t="str">
        <f>IFERROR(VLOOKUP(J1900,Setup_Team!$B:$C,2,FALSE), "TDB")</f>
        <v>COD</v>
      </c>
      <c r="L1900" s="21" t="str">
        <f>VLOOKUP($A1900,Location!$A:$J,8,FALSE)</f>
        <v>Ouzbékistan</v>
      </c>
      <c r="M1900" s="21" t="str">
        <f>IFERROR(VLOOKUP(L1900,Setup_Team!$B:$C,2,FALSE), "TDB")</f>
        <v>NZD</v>
      </c>
      <c r="N1900" s="21" t="str">
        <f>VLOOKUP($A1900,Location!$A:$J,9,FALSE)</f>
        <v>Atlanta</v>
      </c>
      <c r="O1900" s="21" t="str">
        <f>VLOOKUP($A1900,Location!$A:$J,10,FALSE)</f>
        <v>Mercedes-Benz Stadium</v>
      </c>
      <c r="P1900" s="27">
        <v>1</v>
      </c>
      <c r="Q1900" s="27">
        <v>0</v>
      </c>
      <c r="R1900" s="27" t="str">
        <f t="shared" si="175"/>
        <v>1-0</v>
      </c>
      <c r="S1900" s="21">
        <v>0</v>
      </c>
      <c r="T1900" s="20">
        <f>VLOOKUP($A1900,Database!$A:$Y,10,FALSE)</f>
        <v>63</v>
      </c>
      <c r="U1900" s="20">
        <f>VLOOKUP($A1900,Database!$A:$Y,11,FALSE)</f>
        <v>107</v>
      </c>
      <c r="V1900" s="20">
        <f>VLOOKUP($A1900,Database!$A:$Y,12,FALSE)</f>
        <v>158</v>
      </c>
      <c r="W1900" s="20" t="str">
        <f>VLOOKUP(A1900,Database!A:M,13,FALSE)</f>
        <v>Terminé</v>
      </c>
      <c r="X1900" s="20">
        <f>VLOOKUP($A1900,Database!$A:$Y,20,FALSE)</f>
        <v>3</v>
      </c>
      <c r="Y1900" s="20">
        <f>VLOOKUP($A1900,Database!$A:$Y,21,FALSE)</f>
        <v>1</v>
      </c>
      <c r="Z1900" s="20">
        <f t="shared" si="174"/>
        <v>0</v>
      </c>
      <c r="AA1900" s="20">
        <f t="shared" si="176"/>
        <v>1</v>
      </c>
      <c r="AB1900" s="20">
        <f t="shared" ca="1" si="177"/>
        <v>63</v>
      </c>
      <c r="AC1900" s="20">
        <f t="shared" ca="1" si="178"/>
        <v>0</v>
      </c>
      <c r="AD1900" s="20" t="str">
        <f ca="1">IF(AC1900=0,"",IF(OR(ISBLANK(P1900),ISBLANK(Q1900)),"",IF(ISBLANK(VLOOKUP(A1900,Database!A:AA,22,FALSE)),"",VLOOKUP(A1900,Database!A:AA,22,FALSE))))</f>
        <v/>
      </c>
      <c r="AE1900" s="20">
        <f ca="1">IFERROR(
   IF(
     OR(ISBLANK(P1900),ISBLANK(Q1900)),
     "",
     IF(
       AND(AB1900&lt;&gt;"",OR(W1900="Terminé",W1900="En cours")),
       VLOOKUP(AD1900,Setup_ScoreExactBonus!A:D,4,FALSE),
       0
     )),
  0)</f>
        <v>0</v>
      </c>
      <c r="AF1900" s="21">
        <f t="shared" ca="1" si="179"/>
        <v>63</v>
      </c>
      <c r="AG1900" s="21">
        <f ca="1">SUMIFS(AF$2:AF1900,D$2:D1900,D1900)</f>
        <v>2690</v>
      </c>
    </row>
    <row r="1901" spans="1:33" hidden="1" x14ac:dyDescent="0.35">
      <c r="A1901" s="21">
        <f>IF(ISBLANK(B1901),"",COUNTIF(B$2:B1901,B1901))-1</f>
        <v>70</v>
      </c>
      <c r="B1901" s="27">
        <v>10</v>
      </c>
      <c r="C1901" s="10">
        <f>VLOOKUP($A1901+IF($A1901=0,1,0),Database!$A:$Y,7,FALSE)</f>
        <v>46201.0625</v>
      </c>
      <c r="D1901" s="21" t="str">
        <f>VLOOKUP(Pronostics!$B1901,Setup_MPP!$A:$G,3,FALSE)</f>
        <v>RandomPaul</v>
      </c>
      <c r="E1901" s="21" t="str">
        <f>VLOOKUP(Pronostics!$B1901,Setup_MPP!$A:$G,2,FALSE)</f>
        <v>Paul MONTESINOS</v>
      </c>
      <c r="F1901" s="21" t="str">
        <f>VLOOKUP($B1901,Setup_MPP!$A:$E,4,FALSE)</f>
        <v>#C4B0FF</v>
      </c>
      <c r="G1901" s="21" t="str">
        <f>VLOOKUP($B1901,Setup_MPP!$A:$E,5,FALSE)</f>
        <v>#7F66C8</v>
      </c>
      <c r="H1901" s="21" t="str">
        <f>IFERROR(IF(AND(A1901&gt;=1,A1901&lt;=104),VLOOKUP($A1901,Location!$A:$J,6,FALSE),IF(A1901=0,"Avant l'ouverture",IF(OR(A1901=105,A1901=106),"Bonus"))),"")</f>
        <v>Tour 3</v>
      </c>
      <c r="I1901" s="21" t="str">
        <f>IF(LEFT(H1901,4)="Tour",VLOOKUP(A1901,Database!$A:$C,3,FALSE),"")</f>
        <v>K</v>
      </c>
      <c r="J1901" s="21" t="str">
        <f>VLOOKUP($A1901,Location!$A:$J,7,FALSE)</f>
        <v>RD Congo</v>
      </c>
      <c r="K1901" s="21" t="str">
        <f>IFERROR(VLOOKUP(J1901,Setup_Team!$B:$C,2,FALSE), "TDB")</f>
        <v>COD</v>
      </c>
      <c r="L1901" s="21" t="str">
        <f>VLOOKUP($A1901,Location!$A:$J,8,FALSE)</f>
        <v>Ouzbékistan</v>
      </c>
      <c r="M1901" s="21" t="str">
        <f>IFERROR(VLOOKUP(L1901,Setup_Team!$B:$C,2,FALSE), "TDB")</f>
        <v>NZD</v>
      </c>
      <c r="N1901" s="21" t="str">
        <f>VLOOKUP($A1901,Location!$A:$J,9,FALSE)</f>
        <v>Atlanta</v>
      </c>
      <c r="O1901" s="21" t="str">
        <f>VLOOKUP($A1901,Location!$A:$J,10,FALSE)</f>
        <v>Mercedes-Benz Stadium</v>
      </c>
      <c r="P1901" s="27">
        <v>2</v>
      </c>
      <c r="Q1901" s="27">
        <v>0</v>
      </c>
      <c r="R1901" s="27" t="str">
        <f t="shared" si="175"/>
        <v>2-0</v>
      </c>
      <c r="S1901" s="21">
        <v>0</v>
      </c>
      <c r="T1901" s="20">
        <f>VLOOKUP($A1901,Database!$A:$Y,10,FALSE)</f>
        <v>63</v>
      </c>
      <c r="U1901" s="20">
        <f>VLOOKUP($A1901,Database!$A:$Y,11,FALSE)</f>
        <v>107</v>
      </c>
      <c r="V1901" s="20">
        <f>VLOOKUP($A1901,Database!$A:$Y,12,FALSE)</f>
        <v>158</v>
      </c>
      <c r="W1901" s="20" t="str">
        <f>VLOOKUP(A1901,Database!A:M,13,FALSE)</f>
        <v>Terminé</v>
      </c>
      <c r="X1901" s="20">
        <f>VLOOKUP($A1901,Database!$A:$Y,20,FALSE)</f>
        <v>3</v>
      </c>
      <c r="Y1901" s="20">
        <f>VLOOKUP($A1901,Database!$A:$Y,21,FALSE)</f>
        <v>1</v>
      </c>
      <c r="Z1901" s="20">
        <f t="shared" si="174"/>
        <v>0</v>
      </c>
      <c r="AA1901" s="20">
        <f t="shared" si="176"/>
        <v>1</v>
      </c>
      <c r="AB1901" s="20">
        <f t="shared" ca="1" si="177"/>
        <v>63</v>
      </c>
      <c r="AC1901" s="20">
        <f t="shared" ca="1" si="178"/>
        <v>0</v>
      </c>
      <c r="AD1901" s="20" t="str">
        <f ca="1">IF(AC1901=0,"",IF(OR(ISBLANK(P1901),ISBLANK(Q1901)),"",IF(ISBLANK(VLOOKUP(A1901,Database!A:AA,22,FALSE)),"",VLOOKUP(A1901,Database!A:AA,22,FALSE))))</f>
        <v/>
      </c>
      <c r="AE1901" s="20">
        <f ca="1">IFERROR(
   IF(
     OR(ISBLANK(P1901),ISBLANK(Q1901)),
     "",
     IF(
       AND(AB1901&lt;&gt;"",OR(W1901="Terminé",W1901="En cours")),
       VLOOKUP(AD1901,Setup_ScoreExactBonus!A:D,4,FALSE),
       0
     )),
  0)</f>
        <v>0</v>
      </c>
      <c r="AF1901" s="21">
        <f t="shared" ca="1" si="179"/>
        <v>63</v>
      </c>
      <c r="AG1901" s="21">
        <f ca="1">SUMIFS(AF$2:AF1901,D$2:D1901,D1901)</f>
        <v>2450</v>
      </c>
    </row>
    <row r="1902" spans="1:33" hidden="1" x14ac:dyDescent="0.35">
      <c r="A1902" s="21">
        <f>IF(ISBLANK(B1902),"",COUNTIF(B$2:B1902,B1902))-1</f>
        <v>70</v>
      </c>
      <c r="B1902" s="27">
        <v>11</v>
      </c>
      <c r="C1902" s="10">
        <f>VLOOKUP($A1902+IF($A1902=0,1,0),Database!$A:$Y,7,FALSE)</f>
        <v>46201.0625</v>
      </c>
      <c r="D1902" s="21" t="str">
        <f>VLOOKUP(Pronostics!$B1902,Setup_MPP!$A:$G,3,FALSE)</f>
        <v>Kinsley91</v>
      </c>
      <c r="E1902" s="21" t="str">
        <f>VLOOKUP(Pronostics!$B1902,Setup_MPP!$A:$G,2,FALSE)</f>
        <v>Kinsley ROQUE</v>
      </c>
      <c r="F1902" s="21" t="str">
        <f>VLOOKUP($B1902,Setup_MPP!$A:$E,4,FALSE)</f>
        <v>#CBEBBA</v>
      </c>
      <c r="G1902" s="21" t="str">
        <f>VLOOKUP($B1902,Setup_MPP!$A:$E,5,FALSE)</f>
        <v>#70BC6E</v>
      </c>
      <c r="H1902" s="21" t="str">
        <f>IFERROR(IF(AND(A1902&gt;=1,A1902&lt;=104),VLOOKUP($A1902,Location!$A:$J,6,FALSE),IF(A1902=0,"Avant l'ouverture",IF(OR(A1902=105,A1902=106),"Bonus"))),"")</f>
        <v>Tour 3</v>
      </c>
      <c r="I1902" s="21" t="str">
        <f>IF(LEFT(H1902,4)="Tour",VLOOKUP(A1902,Database!$A:$C,3,FALSE),"")</f>
        <v>K</v>
      </c>
      <c r="J1902" s="21" t="str">
        <f>VLOOKUP($A1902,Location!$A:$J,7,FALSE)</f>
        <v>RD Congo</v>
      </c>
      <c r="K1902" s="21" t="str">
        <f>IFERROR(VLOOKUP(J1902,Setup_Team!$B:$C,2,FALSE), "TDB")</f>
        <v>COD</v>
      </c>
      <c r="L1902" s="21" t="str">
        <f>VLOOKUP($A1902,Location!$A:$J,8,FALSE)</f>
        <v>Ouzbékistan</v>
      </c>
      <c r="M1902" s="21" t="str">
        <f>IFERROR(VLOOKUP(L1902,Setup_Team!$B:$C,2,FALSE), "TDB")</f>
        <v>NZD</v>
      </c>
      <c r="N1902" s="21" t="str">
        <f>VLOOKUP($A1902,Location!$A:$J,9,FALSE)</f>
        <v>Atlanta</v>
      </c>
      <c r="O1902" s="21" t="str">
        <f>VLOOKUP($A1902,Location!$A:$J,10,FALSE)</f>
        <v>Mercedes-Benz Stadium</v>
      </c>
      <c r="P1902" s="27">
        <v>1</v>
      </c>
      <c r="Q1902" s="27">
        <v>0</v>
      </c>
      <c r="R1902" s="27" t="str">
        <f t="shared" si="175"/>
        <v>1-0</v>
      </c>
      <c r="S1902" s="21">
        <v>0</v>
      </c>
      <c r="T1902" s="20">
        <f>VLOOKUP($A1902,Database!$A:$Y,10,FALSE)</f>
        <v>63</v>
      </c>
      <c r="U1902" s="20">
        <f>VLOOKUP($A1902,Database!$A:$Y,11,FALSE)</f>
        <v>107</v>
      </c>
      <c r="V1902" s="20">
        <f>VLOOKUP($A1902,Database!$A:$Y,12,FALSE)</f>
        <v>158</v>
      </c>
      <c r="W1902" s="20" t="str">
        <f>VLOOKUP(A1902,Database!A:M,13,FALSE)</f>
        <v>Terminé</v>
      </c>
      <c r="X1902" s="20">
        <f>VLOOKUP($A1902,Database!$A:$Y,20,FALSE)</f>
        <v>3</v>
      </c>
      <c r="Y1902" s="20">
        <f>VLOOKUP($A1902,Database!$A:$Y,21,FALSE)</f>
        <v>1</v>
      </c>
      <c r="Z1902" s="20">
        <f t="shared" si="174"/>
        <v>0</v>
      </c>
      <c r="AA1902" s="20">
        <f t="shared" si="176"/>
        <v>1</v>
      </c>
      <c r="AB1902" s="20">
        <f t="shared" ca="1" si="177"/>
        <v>63</v>
      </c>
      <c r="AC1902" s="20">
        <f t="shared" ca="1" si="178"/>
        <v>0</v>
      </c>
      <c r="AD1902" s="20" t="str">
        <f ca="1">IF(AC1902=0,"",IF(OR(ISBLANK(P1902),ISBLANK(Q1902)),"",IF(ISBLANK(VLOOKUP(A1902,Database!A:AA,22,FALSE)),"",VLOOKUP(A1902,Database!A:AA,22,FALSE))))</f>
        <v/>
      </c>
      <c r="AE1902" s="20">
        <f ca="1">IFERROR(
   IF(
     OR(ISBLANK(P1902),ISBLANK(Q1902)),
     "",
     IF(
       AND(AB1902&lt;&gt;"",OR(W1902="Terminé",W1902="En cours")),
       VLOOKUP(AD1902,Setup_ScoreExactBonus!A:D,4,FALSE),
       0
     )),
  0)</f>
        <v>0</v>
      </c>
      <c r="AF1902" s="21">
        <f t="shared" ca="1" si="179"/>
        <v>63</v>
      </c>
      <c r="AG1902" s="21">
        <f ca="1">SUMIFS(AF$2:AF1902,D$2:D1902,D1902)</f>
        <v>2904</v>
      </c>
    </row>
    <row r="1903" spans="1:33" hidden="1" x14ac:dyDescent="0.35">
      <c r="A1903" s="21">
        <f>IF(ISBLANK(B1903),"",COUNTIF(B$2:B1903,B1903))-1</f>
        <v>70</v>
      </c>
      <c r="B1903" s="27">
        <v>12</v>
      </c>
      <c r="C1903" s="10">
        <f>VLOOKUP($A1903+IF($A1903=0,1,0),Database!$A:$Y,7,FALSE)</f>
        <v>46201.0625</v>
      </c>
      <c r="D1903" s="21" t="str">
        <f>VLOOKUP(Pronostics!$B1903,Setup_MPP!$A:$G,3,FALSE)</f>
        <v>Jaouad1</v>
      </c>
      <c r="E1903" s="21" t="str">
        <f>VLOOKUP(Pronostics!$B1903,Setup_MPP!$A:$G,2,FALSE)</f>
        <v>Jaouad SETTI</v>
      </c>
      <c r="F1903" s="21" t="str">
        <f>VLOOKUP($B1903,Setup_MPP!$A:$E,4,FALSE)</f>
        <v>#C2D4FF</v>
      </c>
      <c r="G1903" s="21" t="str">
        <f>VLOOKUP($B1903,Setup_MPP!$A:$E,5,FALSE)</f>
        <v>#6586D5</v>
      </c>
      <c r="H1903" s="21" t="str">
        <f>IFERROR(IF(AND(A1903&gt;=1,A1903&lt;=104),VLOOKUP($A1903,Location!$A:$J,6,FALSE),IF(A1903=0,"Avant l'ouverture",IF(OR(A1903=105,A1903=106),"Bonus"))),"")</f>
        <v>Tour 3</v>
      </c>
      <c r="I1903" s="21" t="str">
        <f>IF(LEFT(H1903,4)="Tour",VLOOKUP(A1903,Database!$A:$C,3,FALSE),"")</f>
        <v>K</v>
      </c>
      <c r="J1903" s="21" t="str">
        <f>VLOOKUP($A1903,Location!$A:$J,7,FALSE)</f>
        <v>RD Congo</v>
      </c>
      <c r="K1903" s="21" t="str">
        <f>IFERROR(VLOOKUP(J1903,Setup_Team!$B:$C,2,FALSE), "TDB")</f>
        <v>COD</v>
      </c>
      <c r="L1903" s="21" t="str">
        <f>VLOOKUP($A1903,Location!$A:$J,8,FALSE)</f>
        <v>Ouzbékistan</v>
      </c>
      <c r="M1903" s="21" t="str">
        <f>IFERROR(VLOOKUP(L1903,Setup_Team!$B:$C,2,FALSE), "TDB")</f>
        <v>NZD</v>
      </c>
      <c r="N1903" s="21" t="str">
        <f>VLOOKUP($A1903,Location!$A:$J,9,FALSE)</f>
        <v>Atlanta</v>
      </c>
      <c r="O1903" s="21" t="str">
        <f>VLOOKUP($A1903,Location!$A:$J,10,FALSE)</f>
        <v>Mercedes-Benz Stadium</v>
      </c>
      <c r="P1903" s="27">
        <v>2</v>
      </c>
      <c r="Q1903" s="27">
        <v>0</v>
      </c>
      <c r="R1903" s="27" t="str">
        <f t="shared" si="175"/>
        <v>2-0</v>
      </c>
      <c r="S1903" s="21">
        <v>0</v>
      </c>
      <c r="T1903" s="20">
        <f>VLOOKUP($A1903,Database!$A:$Y,10,FALSE)</f>
        <v>63</v>
      </c>
      <c r="U1903" s="20">
        <f>VLOOKUP($A1903,Database!$A:$Y,11,FALSE)</f>
        <v>107</v>
      </c>
      <c r="V1903" s="20">
        <f>VLOOKUP($A1903,Database!$A:$Y,12,FALSE)</f>
        <v>158</v>
      </c>
      <c r="W1903" s="20" t="str">
        <f>VLOOKUP(A1903,Database!A:M,13,FALSE)</f>
        <v>Terminé</v>
      </c>
      <c r="X1903" s="20">
        <f>VLOOKUP($A1903,Database!$A:$Y,20,FALSE)</f>
        <v>3</v>
      </c>
      <c r="Y1903" s="20">
        <f>VLOOKUP($A1903,Database!$A:$Y,21,FALSE)</f>
        <v>1</v>
      </c>
      <c r="Z1903" s="20">
        <f t="shared" si="174"/>
        <v>0</v>
      </c>
      <c r="AA1903" s="20">
        <f t="shared" si="176"/>
        <v>1</v>
      </c>
      <c r="AB1903" s="20">
        <f t="shared" ca="1" si="177"/>
        <v>63</v>
      </c>
      <c r="AC1903" s="20">
        <f t="shared" ca="1" si="178"/>
        <v>0</v>
      </c>
      <c r="AD1903" s="20" t="str">
        <f ca="1">IF(AC1903=0,"",IF(OR(ISBLANK(P1903),ISBLANK(Q1903)),"",IF(ISBLANK(VLOOKUP(A1903,Database!A:AA,22,FALSE)),"",VLOOKUP(A1903,Database!A:AA,22,FALSE))))</f>
        <v/>
      </c>
      <c r="AE1903" s="20">
        <f ca="1">IFERROR(
   IF(
     OR(ISBLANK(P1903),ISBLANK(Q1903)),
     "",
     IF(
       AND(AB1903&lt;&gt;"",OR(W1903="Terminé",W1903="En cours")),
       VLOOKUP(AD1903,Setup_ScoreExactBonus!A:D,4,FALSE),
       0
     )),
  0)</f>
        <v>0</v>
      </c>
      <c r="AF1903" s="21">
        <f t="shared" ca="1" si="179"/>
        <v>63</v>
      </c>
      <c r="AG1903" s="21">
        <f ca="1">SUMIFS(AF$2:AF1903,D$2:D1903,D1903)</f>
        <v>2639</v>
      </c>
    </row>
    <row r="1904" spans="1:33" hidden="1" x14ac:dyDescent="0.35">
      <c r="A1904" s="21">
        <f>IF(ISBLANK(B1904),"",COUNTIF(B$2:B1904,B1904))-1</f>
        <v>70</v>
      </c>
      <c r="B1904" s="27">
        <v>13</v>
      </c>
      <c r="C1904" s="10">
        <f>VLOOKUP($A1904+IF($A1904=0,1,0),Database!$A:$Y,7,FALSE)</f>
        <v>46201.0625</v>
      </c>
      <c r="D1904" s="21" t="str">
        <f>VLOOKUP(Pronostics!$B1904,Setup_MPP!$A:$G,3,FALSE)</f>
        <v>Julien_I</v>
      </c>
      <c r="E1904" s="21" t="str">
        <f>VLOOKUP(Pronostics!$B1904,Setup_MPP!$A:$G,2,FALSE)</f>
        <v>Julien INGE</v>
      </c>
      <c r="F1904" s="21" t="str">
        <f>VLOOKUP($B1904,Setup_MPP!$A:$E,4,FALSE)</f>
        <v>#C1E0EF</v>
      </c>
      <c r="G1904" s="21" t="str">
        <f>VLOOKUP($B1904,Setup_MPP!$A:$E,5,FALSE)</f>
        <v>#4F91B2</v>
      </c>
      <c r="H1904" s="21" t="str">
        <f>IFERROR(IF(AND(A1904&gt;=1,A1904&lt;=104),VLOOKUP($A1904,Location!$A:$J,6,FALSE),IF(A1904=0,"Avant l'ouverture",IF(OR(A1904=105,A1904=106),"Bonus"))),"")</f>
        <v>Tour 3</v>
      </c>
      <c r="I1904" s="21" t="str">
        <f>IF(LEFT(H1904,4)="Tour",VLOOKUP(A1904,Database!$A:$C,3,FALSE),"")</f>
        <v>K</v>
      </c>
      <c r="J1904" s="21" t="str">
        <f>VLOOKUP($A1904,Location!$A:$J,7,FALSE)</f>
        <v>RD Congo</v>
      </c>
      <c r="K1904" s="21" t="str">
        <f>IFERROR(VLOOKUP(J1904,Setup_Team!$B:$C,2,FALSE), "TDB")</f>
        <v>COD</v>
      </c>
      <c r="L1904" s="21" t="str">
        <f>VLOOKUP($A1904,Location!$A:$J,8,FALSE)</f>
        <v>Ouzbékistan</v>
      </c>
      <c r="M1904" s="21" t="str">
        <f>IFERROR(VLOOKUP(L1904,Setup_Team!$B:$C,2,FALSE), "TDB")</f>
        <v>NZD</v>
      </c>
      <c r="N1904" s="21" t="str">
        <f>VLOOKUP($A1904,Location!$A:$J,9,FALSE)</f>
        <v>Atlanta</v>
      </c>
      <c r="O1904" s="21" t="str">
        <f>VLOOKUP($A1904,Location!$A:$J,10,FALSE)</f>
        <v>Mercedes-Benz Stadium</v>
      </c>
      <c r="P1904" s="27">
        <v>2</v>
      </c>
      <c r="Q1904" s="27">
        <v>0</v>
      </c>
      <c r="R1904" s="27" t="str">
        <f t="shared" si="175"/>
        <v>2-0</v>
      </c>
      <c r="S1904" s="21">
        <v>0</v>
      </c>
      <c r="T1904" s="20">
        <f>VLOOKUP($A1904,Database!$A:$Y,10,FALSE)</f>
        <v>63</v>
      </c>
      <c r="U1904" s="20">
        <f>VLOOKUP($A1904,Database!$A:$Y,11,FALSE)</f>
        <v>107</v>
      </c>
      <c r="V1904" s="20">
        <f>VLOOKUP($A1904,Database!$A:$Y,12,FALSE)</f>
        <v>158</v>
      </c>
      <c r="W1904" s="20" t="str">
        <f>VLOOKUP(A1904,Database!A:M,13,FALSE)</f>
        <v>Terminé</v>
      </c>
      <c r="X1904" s="20">
        <f>VLOOKUP($A1904,Database!$A:$Y,20,FALSE)</f>
        <v>3</v>
      </c>
      <c r="Y1904" s="20">
        <f>VLOOKUP($A1904,Database!$A:$Y,21,FALSE)</f>
        <v>1</v>
      </c>
      <c r="Z1904" s="20">
        <f t="shared" si="174"/>
        <v>0</v>
      </c>
      <c r="AA1904" s="20">
        <f t="shared" si="176"/>
        <v>1</v>
      </c>
      <c r="AB1904" s="20">
        <f t="shared" ca="1" si="177"/>
        <v>63</v>
      </c>
      <c r="AC1904" s="20">
        <f t="shared" ca="1" si="178"/>
        <v>0</v>
      </c>
      <c r="AD1904" s="20" t="str">
        <f ca="1">IF(AC1904=0,"",IF(OR(ISBLANK(P1904),ISBLANK(Q1904)),"",IF(ISBLANK(VLOOKUP(A1904,Database!A:AA,22,FALSE)),"",VLOOKUP(A1904,Database!A:AA,22,FALSE))))</f>
        <v/>
      </c>
      <c r="AE1904" s="20">
        <f ca="1">IFERROR(
   IF(
     OR(ISBLANK(P1904),ISBLANK(Q1904)),
     "",
     IF(
       AND(AB1904&lt;&gt;"",OR(W1904="Terminé",W1904="En cours")),
       VLOOKUP(AD1904,Setup_ScoreExactBonus!A:D,4,FALSE),
       0
     )),
  0)</f>
        <v>0</v>
      </c>
      <c r="AF1904" s="21">
        <f t="shared" ca="1" si="179"/>
        <v>63</v>
      </c>
      <c r="AG1904" s="21">
        <f ca="1">SUMIFS(AF$2:AF1904,D$2:D1904,D1904)</f>
        <v>2784</v>
      </c>
    </row>
    <row r="1905" spans="1:33" hidden="1" x14ac:dyDescent="0.35">
      <c r="A1905" s="21">
        <f>IF(ISBLANK(B1905),"",COUNTIF(B$2:B1905,B1905))-1</f>
        <v>70</v>
      </c>
      <c r="B1905" s="27">
        <v>14</v>
      </c>
      <c r="C1905" s="10">
        <f>VLOOKUP($A1905+IF($A1905=0,1,0),Database!$A:$Y,7,FALSE)</f>
        <v>46201.0625</v>
      </c>
      <c r="D1905" s="21" t="str">
        <f>VLOOKUP(Pronostics!$B1905,Setup_MPP!$A:$G,3,FALSE)</f>
        <v>MarieEYT</v>
      </c>
      <c r="E1905" s="21" t="str">
        <f>VLOOKUP(Pronostics!$B1905,Setup_MPP!$A:$G,2,FALSE)</f>
        <v>Marie EXBRAYAT</v>
      </c>
      <c r="F1905" s="21" t="str">
        <f>VLOOKUP($B1905,Setup_MPP!$A:$E,4,FALSE)</f>
        <v>#FFAFD2</v>
      </c>
      <c r="G1905" s="21" t="str">
        <f>VLOOKUP($B1905,Setup_MPP!$A:$E,5,FALSE)</f>
        <v>#F2589B</v>
      </c>
      <c r="H1905" s="21" t="str">
        <f>IFERROR(IF(AND(A1905&gt;=1,A1905&lt;=104),VLOOKUP($A1905,Location!$A:$J,6,FALSE),IF(A1905=0,"Avant l'ouverture",IF(OR(A1905=105,A1905=106),"Bonus"))),"")</f>
        <v>Tour 3</v>
      </c>
      <c r="I1905" s="21" t="str">
        <f>IF(LEFT(H1905,4)="Tour",VLOOKUP(A1905,Database!$A:$C,3,FALSE),"")</f>
        <v>K</v>
      </c>
      <c r="J1905" s="21" t="str">
        <f>VLOOKUP($A1905,Location!$A:$J,7,FALSE)</f>
        <v>RD Congo</v>
      </c>
      <c r="K1905" s="21" t="str">
        <f>IFERROR(VLOOKUP(J1905,Setup_Team!$B:$C,2,FALSE), "TDB")</f>
        <v>COD</v>
      </c>
      <c r="L1905" s="21" t="str">
        <f>VLOOKUP($A1905,Location!$A:$J,8,FALSE)</f>
        <v>Ouzbékistan</v>
      </c>
      <c r="M1905" s="21" t="str">
        <f>IFERROR(VLOOKUP(L1905,Setup_Team!$B:$C,2,FALSE), "TDB")</f>
        <v>NZD</v>
      </c>
      <c r="N1905" s="21" t="str">
        <f>VLOOKUP($A1905,Location!$A:$J,9,FALSE)</f>
        <v>Atlanta</v>
      </c>
      <c r="O1905" s="21" t="str">
        <f>VLOOKUP($A1905,Location!$A:$J,10,FALSE)</f>
        <v>Mercedes-Benz Stadium</v>
      </c>
      <c r="P1905" s="27">
        <v>2</v>
      </c>
      <c r="Q1905" s="27">
        <v>0</v>
      </c>
      <c r="R1905" s="27" t="str">
        <f t="shared" si="175"/>
        <v>2-0</v>
      </c>
      <c r="S1905" s="21">
        <v>0</v>
      </c>
      <c r="T1905" s="20">
        <f>VLOOKUP($A1905,Database!$A:$Y,10,FALSE)</f>
        <v>63</v>
      </c>
      <c r="U1905" s="20">
        <f>VLOOKUP($A1905,Database!$A:$Y,11,FALSE)</f>
        <v>107</v>
      </c>
      <c r="V1905" s="20">
        <f>VLOOKUP($A1905,Database!$A:$Y,12,FALSE)</f>
        <v>158</v>
      </c>
      <c r="W1905" s="20" t="str">
        <f>VLOOKUP(A1905,Database!A:M,13,FALSE)</f>
        <v>Terminé</v>
      </c>
      <c r="X1905" s="20">
        <f>VLOOKUP($A1905,Database!$A:$Y,20,FALSE)</f>
        <v>3</v>
      </c>
      <c r="Y1905" s="20">
        <f>VLOOKUP($A1905,Database!$A:$Y,21,FALSE)</f>
        <v>1</v>
      </c>
      <c r="Z1905" s="20">
        <f t="shared" si="174"/>
        <v>0</v>
      </c>
      <c r="AA1905" s="20">
        <f t="shared" si="176"/>
        <v>1</v>
      </c>
      <c r="AB1905" s="20">
        <f t="shared" ca="1" si="177"/>
        <v>63</v>
      </c>
      <c r="AC1905" s="20">
        <f t="shared" ca="1" si="178"/>
        <v>0</v>
      </c>
      <c r="AD1905" s="20" t="str">
        <f ca="1">IF(AC1905=0,"",IF(OR(ISBLANK(P1905),ISBLANK(Q1905)),"",IF(ISBLANK(VLOOKUP(A1905,Database!A:AA,22,FALSE)),"",VLOOKUP(A1905,Database!A:AA,22,FALSE))))</f>
        <v/>
      </c>
      <c r="AE1905" s="20">
        <f ca="1">IFERROR(
   IF(
     OR(ISBLANK(P1905),ISBLANK(Q1905)),
     "",
     IF(
       AND(AB1905&lt;&gt;"",OR(W1905="Terminé",W1905="En cours")),
       VLOOKUP(AD1905,Setup_ScoreExactBonus!A:D,4,FALSE),
       0
     )),
  0)</f>
        <v>0</v>
      </c>
      <c r="AF1905" s="21">
        <f t="shared" ca="1" si="179"/>
        <v>63</v>
      </c>
      <c r="AG1905" s="21">
        <f ca="1">SUMIFS(AF$2:AF1905,D$2:D1905,D1905)</f>
        <v>2758</v>
      </c>
    </row>
    <row r="1906" spans="1:33" hidden="1" x14ac:dyDescent="0.35">
      <c r="A1906" s="21">
        <f>IF(ISBLANK(B1906),"",COUNTIF(B$2:B1906,B1906))-1</f>
        <v>70</v>
      </c>
      <c r="B1906" s="27">
        <v>15</v>
      </c>
      <c r="C1906" s="10">
        <f>VLOOKUP($A1906+IF($A1906=0,1,0),Database!$A:$Y,7,FALSE)</f>
        <v>46201.0625</v>
      </c>
      <c r="D1906" s="21" t="str">
        <f>VLOOKUP(Pronostics!$B1906,Setup_MPP!$A:$G,3,FALSE)</f>
        <v>Amino28</v>
      </c>
      <c r="E1906" s="21" t="str">
        <f>VLOOKUP(Pronostics!$B1906,Setup_MPP!$A:$G,2,FALSE)</f>
        <v>Amine ZARROUKI</v>
      </c>
      <c r="F1906" s="21" t="str">
        <f>VLOOKUP($B1906,Setup_MPP!$A:$E,4,FALSE)</f>
        <v>#FF9898</v>
      </c>
      <c r="G1906" s="21" t="str">
        <f>VLOOKUP($B1906,Setup_MPP!$A:$E,5,FALSE)</f>
        <v>#FF5D5D</v>
      </c>
      <c r="H1906" s="21" t="str">
        <f>IFERROR(IF(AND(A1906&gt;=1,A1906&lt;=104),VLOOKUP($A1906,Location!$A:$J,6,FALSE),IF(A1906=0,"Avant l'ouverture",IF(OR(A1906=105,A1906=106),"Bonus"))),"")</f>
        <v>Tour 3</v>
      </c>
      <c r="I1906" s="21" t="str">
        <f>IF(LEFT(H1906,4)="Tour",VLOOKUP(A1906,Database!$A:$C,3,FALSE),"")</f>
        <v>K</v>
      </c>
      <c r="J1906" s="21" t="str">
        <f>VLOOKUP($A1906,Location!$A:$J,7,FALSE)</f>
        <v>RD Congo</v>
      </c>
      <c r="K1906" s="21" t="str">
        <f>IFERROR(VLOOKUP(J1906,Setup_Team!$B:$C,2,FALSE), "TDB")</f>
        <v>COD</v>
      </c>
      <c r="L1906" s="21" t="str">
        <f>VLOOKUP($A1906,Location!$A:$J,8,FALSE)</f>
        <v>Ouzbékistan</v>
      </c>
      <c r="M1906" s="21" t="str">
        <f>IFERROR(VLOOKUP(L1906,Setup_Team!$B:$C,2,FALSE), "TDB")</f>
        <v>NZD</v>
      </c>
      <c r="N1906" s="21" t="str">
        <f>VLOOKUP($A1906,Location!$A:$J,9,FALSE)</f>
        <v>Atlanta</v>
      </c>
      <c r="O1906" s="21" t="str">
        <f>VLOOKUP($A1906,Location!$A:$J,10,FALSE)</f>
        <v>Mercedes-Benz Stadium</v>
      </c>
      <c r="P1906" s="27">
        <v>1</v>
      </c>
      <c r="Q1906" s="27">
        <v>0</v>
      </c>
      <c r="R1906" s="27" t="str">
        <f t="shared" si="175"/>
        <v>1-0</v>
      </c>
      <c r="S1906" s="21">
        <v>0</v>
      </c>
      <c r="T1906" s="20">
        <f>VLOOKUP($A1906,Database!$A:$Y,10,FALSE)</f>
        <v>63</v>
      </c>
      <c r="U1906" s="20">
        <f>VLOOKUP($A1906,Database!$A:$Y,11,FALSE)</f>
        <v>107</v>
      </c>
      <c r="V1906" s="20">
        <f>VLOOKUP($A1906,Database!$A:$Y,12,FALSE)</f>
        <v>158</v>
      </c>
      <c r="W1906" s="20" t="str">
        <f>VLOOKUP(A1906,Database!A:M,13,FALSE)</f>
        <v>Terminé</v>
      </c>
      <c r="X1906" s="20">
        <f>VLOOKUP($A1906,Database!$A:$Y,20,FALSE)</f>
        <v>3</v>
      </c>
      <c r="Y1906" s="20">
        <f>VLOOKUP($A1906,Database!$A:$Y,21,FALSE)</f>
        <v>1</v>
      </c>
      <c r="Z1906" s="20">
        <f t="shared" si="174"/>
        <v>0</v>
      </c>
      <c r="AA1906" s="20">
        <f t="shared" si="176"/>
        <v>1</v>
      </c>
      <c r="AB1906" s="20">
        <f t="shared" ca="1" si="177"/>
        <v>63</v>
      </c>
      <c r="AC1906" s="20">
        <f t="shared" ca="1" si="178"/>
        <v>0</v>
      </c>
      <c r="AD1906" s="20" t="str">
        <f ca="1">IF(AC1906=0,"",IF(OR(ISBLANK(P1906),ISBLANK(Q1906)),"",IF(ISBLANK(VLOOKUP(A1906,Database!A:AA,22,FALSE)),"",VLOOKUP(A1906,Database!A:AA,22,FALSE))))</f>
        <v/>
      </c>
      <c r="AE1906" s="20">
        <f ca="1">IFERROR(
   IF(
     OR(ISBLANK(P1906),ISBLANK(Q1906)),
     "",
     IF(
       AND(AB1906&lt;&gt;"",OR(W1906="Terminé",W1906="En cours")),
       VLOOKUP(AD1906,Setup_ScoreExactBonus!A:D,4,FALSE),
       0
     )),
  0)</f>
        <v>0</v>
      </c>
      <c r="AF1906" s="21">
        <f t="shared" ca="1" si="179"/>
        <v>63</v>
      </c>
      <c r="AG1906" s="21">
        <f ca="1">SUMIFS(AF$2:AF1906,D$2:D1906,D1906)</f>
        <v>2688</v>
      </c>
    </row>
    <row r="1907" spans="1:33" hidden="1" x14ac:dyDescent="0.35">
      <c r="A1907" s="21">
        <f>IF(ISBLANK(B1907),"",COUNTIF(B$2:B1907,B1907))-1</f>
        <v>70</v>
      </c>
      <c r="B1907" s="27">
        <v>16</v>
      </c>
      <c r="C1907" s="10">
        <f>VLOOKUP($A1907+IF($A1907=0,1,0),Database!$A:$Y,7,FALSE)</f>
        <v>46201.0625</v>
      </c>
      <c r="D1907" s="21" t="str">
        <f>VLOOKUP(Pronostics!$B1907,Setup_MPP!$A:$G,3,FALSE)</f>
        <v>RomaLaura</v>
      </c>
      <c r="E1907" s="21" t="str">
        <f>VLOOKUP(Pronostics!$B1907,Setup_MPP!$A:$G,2,FALSE)</f>
        <v>Laura GIULIANO</v>
      </c>
      <c r="F1907" s="21" t="str">
        <f>VLOOKUP($B1907,Setup_MPP!$A:$E,4,FALSE)</f>
        <v>#86A4FE</v>
      </c>
      <c r="G1907" s="21" t="str">
        <f>VLOOKUP($B1907,Setup_MPP!$A:$E,5,FALSE)</f>
        <v>#3769FF</v>
      </c>
      <c r="H1907" s="21" t="str">
        <f>IFERROR(IF(AND(A1907&gt;=1,A1907&lt;=104),VLOOKUP($A1907,Location!$A:$J,6,FALSE),IF(A1907=0,"Avant l'ouverture",IF(OR(A1907=105,A1907=106),"Bonus"))),"")</f>
        <v>Tour 3</v>
      </c>
      <c r="I1907" s="21" t="str">
        <f>IF(LEFT(H1907,4)="Tour",VLOOKUP(A1907,Database!$A:$C,3,FALSE),"")</f>
        <v>K</v>
      </c>
      <c r="J1907" s="21" t="str">
        <f>VLOOKUP($A1907,Location!$A:$J,7,FALSE)</f>
        <v>RD Congo</v>
      </c>
      <c r="K1907" s="21" t="str">
        <f>IFERROR(VLOOKUP(J1907,Setup_Team!$B:$C,2,FALSE), "TDB")</f>
        <v>COD</v>
      </c>
      <c r="L1907" s="21" t="str">
        <f>VLOOKUP($A1907,Location!$A:$J,8,FALSE)</f>
        <v>Ouzbékistan</v>
      </c>
      <c r="M1907" s="21" t="str">
        <f>IFERROR(VLOOKUP(L1907,Setup_Team!$B:$C,2,FALSE), "TDB")</f>
        <v>NZD</v>
      </c>
      <c r="N1907" s="21" t="str">
        <f>VLOOKUP($A1907,Location!$A:$J,9,FALSE)</f>
        <v>Atlanta</v>
      </c>
      <c r="O1907" s="21" t="str">
        <f>VLOOKUP($A1907,Location!$A:$J,10,FALSE)</f>
        <v>Mercedes-Benz Stadium</v>
      </c>
      <c r="P1907" s="27">
        <v>0</v>
      </c>
      <c r="Q1907" s="27">
        <v>1</v>
      </c>
      <c r="R1907" s="27" t="str">
        <f t="shared" si="175"/>
        <v>0-1</v>
      </c>
      <c r="S1907" s="21">
        <v>0</v>
      </c>
      <c r="T1907" s="20">
        <f>VLOOKUP($A1907,Database!$A:$Y,10,FALSE)</f>
        <v>63</v>
      </c>
      <c r="U1907" s="20">
        <f>VLOOKUP($A1907,Database!$A:$Y,11,FALSE)</f>
        <v>107</v>
      </c>
      <c r="V1907" s="20">
        <f>VLOOKUP($A1907,Database!$A:$Y,12,FALSE)</f>
        <v>158</v>
      </c>
      <c r="W1907" s="20" t="str">
        <f>VLOOKUP(A1907,Database!A:M,13,FALSE)</f>
        <v>Terminé</v>
      </c>
      <c r="X1907" s="20">
        <f>VLOOKUP($A1907,Database!$A:$Y,20,FALSE)</f>
        <v>3</v>
      </c>
      <c r="Y1907" s="20">
        <f>VLOOKUP($A1907,Database!$A:$Y,21,FALSE)</f>
        <v>1</v>
      </c>
      <c r="Z1907" s="20">
        <f t="shared" si="174"/>
        <v>0</v>
      </c>
      <c r="AA1907" s="20">
        <f t="shared" si="176"/>
        <v>0</v>
      </c>
      <c r="AB1907" s="20">
        <f t="shared" ca="1" si="177"/>
        <v>0</v>
      </c>
      <c r="AC1907" s="20">
        <f t="shared" ca="1" si="178"/>
        <v>0</v>
      </c>
      <c r="AD1907" s="20" t="str">
        <f ca="1">IF(AC1907=0,"",IF(OR(ISBLANK(P1907),ISBLANK(Q1907)),"",IF(ISBLANK(VLOOKUP(A1907,Database!A:AA,22,FALSE)),"",VLOOKUP(A1907,Database!A:AA,22,FALSE))))</f>
        <v/>
      </c>
      <c r="AE1907" s="20">
        <f ca="1">IFERROR(
   IF(
     OR(ISBLANK(P1907),ISBLANK(Q1907)),
     "",
     IF(
       AND(AB1907&lt;&gt;"",OR(W1907="Terminé",W1907="En cours")),
       VLOOKUP(AD1907,Setup_ScoreExactBonus!A:D,4,FALSE),
       0
     )),
  0)</f>
        <v>0</v>
      </c>
      <c r="AF1907" s="21">
        <f t="shared" ca="1" si="179"/>
        <v>0</v>
      </c>
      <c r="AG1907" s="21">
        <f ca="1">SUMIFS(AF$2:AF1907,D$2:D1907,D1907)</f>
        <v>2285</v>
      </c>
    </row>
    <row r="1908" spans="1:33" hidden="1" x14ac:dyDescent="0.35">
      <c r="A1908" s="21">
        <f>IF(ISBLANK(B1908),"",COUNTIF(B$2:B1908,B1908))-1</f>
        <v>70</v>
      </c>
      <c r="B1908" s="27">
        <v>17</v>
      </c>
      <c r="C1908" s="10">
        <f>VLOOKUP($A1908+IF($A1908=0,1,0),Database!$A:$Y,7,FALSE)</f>
        <v>46201.0625</v>
      </c>
      <c r="D1908" s="21" t="str">
        <f>VLOOKUP(Pronostics!$B1908,Setup_MPP!$A:$G,3,FALSE)</f>
        <v>Julien_cri</v>
      </c>
      <c r="E1908" s="21" t="str">
        <f>VLOOKUP(Pronostics!$B1908,Setup_MPP!$A:$G,2,FALSE)</f>
        <v>Julien CRIMOTEL</v>
      </c>
      <c r="F1908" s="21" t="str">
        <f>VLOOKUP($B1908,Setup_MPP!$A:$E,4,FALSE)</f>
        <v>#FFB0B0</v>
      </c>
      <c r="G1908" s="21" t="str">
        <f>VLOOKUP($B1908,Setup_MPP!$A:$E,5,FALSE)</f>
        <v>#F25757</v>
      </c>
      <c r="H1908" s="21" t="str">
        <f>IFERROR(IF(AND(A1908&gt;=1,A1908&lt;=104),VLOOKUP($A1908,Location!$A:$J,6,FALSE),IF(A1908=0,"Avant l'ouverture",IF(OR(A1908=105,A1908=106),"Bonus"))),"")</f>
        <v>Tour 3</v>
      </c>
      <c r="I1908" s="21" t="str">
        <f>IF(LEFT(H1908,4)="Tour",VLOOKUP(A1908,Database!$A:$C,3,FALSE),"")</f>
        <v>K</v>
      </c>
      <c r="J1908" s="21" t="str">
        <f>VLOOKUP($A1908,Location!$A:$J,7,FALSE)</f>
        <v>RD Congo</v>
      </c>
      <c r="K1908" s="21" t="str">
        <f>IFERROR(VLOOKUP(J1908,Setup_Team!$B:$C,2,FALSE), "TDB")</f>
        <v>COD</v>
      </c>
      <c r="L1908" s="21" t="str">
        <f>VLOOKUP($A1908,Location!$A:$J,8,FALSE)</f>
        <v>Ouzbékistan</v>
      </c>
      <c r="M1908" s="21" t="str">
        <f>IFERROR(VLOOKUP(L1908,Setup_Team!$B:$C,2,FALSE), "TDB")</f>
        <v>NZD</v>
      </c>
      <c r="N1908" s="21" t="str">
        <f>VLOOKUP($A1908,Location!$A:$J,9,FALSE)</f>
        <v>Atlanta</v>
      </c>
      <c r="O1908" s="21" t="str">
        <f>VLOOKUP($A1908,Location!$A:$J,10,FALSE)</f>
        <v>Mercedes-Benz Stadium</v>
      </c>
      <c r="P1908" s="27">
        <v>2</v>
      </c>
      <c r="Q1908" s="27">
        <v>0</v>
      </c>
      <c r="R1908" s="27" t="str">
        <f t="shared" si="175"/>
        <v>2-0</v>
      </c>
      <c r="S1908" s="21">
        <v>0</v>
      </c>
      <c r="T1908" s="20">
        <f>VLOOKUP($A1908,Database!$A:$Y,10,FALSE)</f>
        <v>63</v>
      </c>
      <c r="U1908" s="20">
        <f>VLOOKUP($A1908,Database!$A:$Y,11,FALSE)</f>
        <v>107</v>
      </c>
      <c r="V1908" s="20">
        <f>VLOOKUP($A1908,Database!$A:$Y,12,FALSE)</f>
        <v>158</v>
      </c>
      <c r="W1908" s="20" t="str">
        <f>VLOOKUP(A1908,Database!A:M,13,FALSE)</f>
        <v>Terminé</v>
      </c>
      <c r="X1908" s="20">
        <f>VLOOKUP($A1908,Database!$A:$Y,20,FALSE)</f>
        <v>3</v>
      </c>
      <c r="Y1908" s="20">
        <f>VLOOKUP($A1908,Database!$A:$Y,21,FALSE)</f>
        <v>1</v>
      </c>
      <c r="Z1908" s="20">
        <f t="shared" si="174"/>
        <v>0</v>
      </c>
      <c r="AA1908" s="20">
        <f t="shared" si="176"/>
        <v>1</v>
      </c>
      <c r="AB1908" s="20">
        <f t="shared" ca="1" si="177"/>
        <v>63</v>
      </c>
      <c r="AC1908" s="20">
        <f t="shared" ca="1" si="178"/>
        <v>0</v>
      </c>
      <c r="AD1908" s="20" t="str">
        <f ca="1">IF(AC1908=0,"",IF(OR(ISBLANK(P1908),ISBLANK(Q1908)),"",IF(ISBLANK(VLOOKUP(A1908,Database!A:AA,22,FALSE)),"",VLOOKUP(A1908,Database!A:AA,22,FALSE))))</f>
        <v/>
      </c>
      <c r="AE1908" s="20">
        <f ca="1">IFERROR(
   IF(
     OR(ISBLANK(P1908),ISBLANK(Q1908)),
     "",
     IF(
       AND(AB1908&lt;&gt;"",OR(W1908="Terminé",W1908="En cours")),
       VLOOKUP(AD1908,Setup_ScoreExactBonus!A:D,4,FALSE),
       0
     )),
  0)</f>
        <v>0</v>
      </c>
      <c r="AF1908" s="21">
        <f t="shared" ca="1" si="179"/>
        <v>63</v>
      </c>
      <c r="AG1908" s="21">
        <f ca="1">SUMIFS(AF$2:AF1908,D$2:D1908,D1908)</f>
        <v>2502</v>
      </c>
    </row>
    <row r="1909" spans="1:33" hidden="1" x14ac:dyDescent="0.35">
      <c r="A1909" s="21">
        <f>IF(ISBLANK(B1909),"",COUNTIF(B$2:B1909,B1909))-1</f>
        <v>70</v>
      </c>
      <c r="B1909" s="27">
        <v>18</v>
      </c>
      <c r="C1909" s="10">
        <f>VLOOKUP($A1909+IF($A1909=0,1,0),Database!$A:$Y,7,FALSE)</f>
        <v>46201.0625</v>
      </c>
      <c r="D1909" s="21" t="str">
        <f>VLOOKUP(Pronostics!$B1909,Setup_MPP!$A:$G,3,FALSE)</f>
        <v>Cartone</v>
      </c>
      <c r="E1909" s="21" t="str">
        <f>VLOOKUP(Pronostics!$B1909,Setup_MPP!$A:$G,2,FALSE)</f>
        <v>Quentin CARTON</v>
      </c>
      <c r="F1909" s="21" t="str">
        <f>VLOOKUP($B1909,Setup_MPP!$A:$E,4,FALSE)</f>
        <v>#F0BC42</v>
      </c>
      <c r="G1909" s="21" t="str">
        <f>VLOOKUP($B1909,Setup_MPP!$A:$E,5,FALSE)</f>
        <v>#8E1F2F</v>
      </c>
      <c r="H1909" s="21" t="str">
        <f>IFERROR(IF(AND(A1909&gt;=1,A1909&lt;=104),VLOOKUP($A1909,Location!$A:$J,6,FALSE),IF(A1909=0,"Avant l'ouverture",IF(OR(A1909=105,A1909=106),"Bonus"))),"")</f>
        <v>Tour 3</v>
      </c>
      <c r="I1909" s="21" t="str">
        <f>IF(LEFT(H1909,4)="Tour",VLOOKUP(A1909,Database!$A:$C,3,FALSE),"")</f>
        <v>K</v>
      </c>
      <c r="J1909" s="21" t="str">
        <f>VLOOKUP($A1909,Location!$A:$J,7,FALSE)</f>
        <v>RD Congo</v>
      </c>
      <c r="K1909" s="21" t="str">
        <f>IFERROR(VLOOKUP(J1909,Setup_Team!$B:$C,2,FALSE), "TDB")</f>
        <v>COD</v>
      </c>
      <c r="L1909" s="21" t="str">
        <f>VLOOKUP($A1909,Location!$A:$J,8,FALSE)</f>
        <v>Ouzbékistan</v>
      </c>
      <c r="M1909" s="21" t="str">
        <f>IFERROR(VLOOKUP(L1909,Setup_Team!$B:$C,2,FALSE), "TDB")</f>
        <v>NZD</v>
      </c>
      <c r="N1909" s="21" t="str">
        <f>VLOOKUP($A1909,Location!$A:$J,9,FALSE)</f>
        <v>Atlanta</v>
      </c>
      <c r="O1909" s="21" t="str">
        <f>VLOOKUP($A1909,Location!$A:$J,10,FALSE)</f>
        <v>Mercedes-Benz Stadium</v>
      </c>
      <c r="P1909" s="27">
        <v>3</v>
      </c>
      <c r="Q1909" s="27">
        <v>1</v>
      </c>
      <c r="R1909" s="27" t="str">
        <f t="shared" si="175"/>
        <v>3-1</v>
      </c>
      <c r="S1909" s="21">
        <v>0</v>
      </c>
      <c r="T1909" s="20">
        <f>VLOOKUP($A1909,Database!$A:$Y,10,FALSE)</f>
        <v>63</v>
      </c>
      <c r="U1909" s="20">
        <f>VLOOKUP($A1909,Database!$A:$Y,11,FALSE)</f>
        <v>107</v>
      </c>
      <c r="V1909" s="20">
        <f>VLOOKUP($A1909,Database!$A:$Y,12,FALSE)</f>
        <v>158</v>
      </c>
      <c r="W1909" s="20" t="str">
        <f>VLOOKUP(A1909,Database!A:M,13,FALSE)</f>
        <v>Terminé</v>
      </c>
      <c r="X1909" s="20">
        <f>VLOOKUP($A1909,Database!$A:$Y,20,FALSE)</f>
        <v>3</v>
      </c>
      <c r="Y1909" s="20">
        <f>VLOOKUP($A1909,Database!$A:$Y,21,FALSE)</f>
        <v>1</v>
      </c>
      <c r="Z1909" s="20">
        <f t="shared" si="174"/>
        <v>0</v>
      </c>
      <c r="AA1909" s="20">
        <f t="shared" si="176"/>
        <v>1</v>
      </c>
      <c r="AB1909" s="20">
        <f t="shared" ca="1" si="177"/>
        <v>63</v>
      </c>
      <c r="AC1909" s="20">
        <f t="shared" ca="1" si="178"/>
        <v>1</v>
      </c>
      <c r="AD1909" s="20" t="str">
        <f ca="1">IF(AC1909=0,"",IF(OR(ISBLANK(P1909),ISBLANK(Q1909)),"",IF(ISBLANK(VLOOKUP(A1909,Database!A:AA,22,FALSE)),"",VLOOKUP(A1909,Database!A:AA,22,FALSE))))</f>
        <v>Très rare</v>
      </c>
      <c r="AE1909" s="20">
        <f ca="1">IFERROR(
   IF(
     OR(ISBLANK(P1909),ISBLANK(Q1909)),
     "",
     IF(
       AND(AB1909&lt;&gt;"",OR(W1909="Terminé",W1909="En cours")),
       VLOOKUP(AD1909,Setup_ScoreExactBonus!A:D,4,FALSE),
       0
     )),
  0)</f>
        <v>50</v>
      </c>
      <c r="AF1909" s="21">
        <f t="shared" ca="1" si="179"/>
        <v>113</v>
      </c>
      <c r="AG1909" s="21">
        <f ca="1">SUMIFS(AF$2:AF1909,D$2:D1909,D1909)</f>
        <v>2493</v>
      </c>
    </row>
    <row r="1910" spans="1:33" hidden="1" x14ac:dyDescent="0.35">
      <c r="A1910" s="21">
        <f>IF(ISBLANK(B1910),"",COUNTIF(B$2:B1910,B1910))-1</f>
        <v>70</v>
      </c>
      <c r="B1910" s="27">
        <v>19</v>
      </c>
      <c r="C1910" s="10">
        <f>VLOOKUP($A1910+IF($A1910=0,1,0),Database!$A:$Y,7,FALSE)</f>
        <v>46201.0625</v>
      </c>
      <c r="D1910" s="21" t="str">
        <f>VLOOKUP(Pronostics!$B1910,Setup_MPP!$A:$G,3,FALSE)</f>
        <v>YramVi</v>
      </c>
      <c r="E1910" s="21" t="str">
        <f>VLOOKUP(Pronostics!$B1910,Setup_MPP!$A:$G,2,FALSE)</f>
        <v>Eyram TETSHIE</v>
      </c>
      <c r="F1910" s="21" t="str">
        <f>VLOOKUP($B1910,Setup_MPP!$A:$E,4,FALSE)</f>
        <v>#E8B28F</v>
      </c>
      <c r="G1910" s="21" t="str">
        <f>VLOOKUP($B1910,Setup_MPP!$A:$E,5,FALSE)</f>
        <v>#E65568</v>
      </c>
      <c r="H1910" s="21" t="str">
        <f>IFERROR(IF(AND(A1910&gt;=1,A1910&lt;=104),VLOOKUP($A1910,Location!$A:$J,6,FALSE),IF(A1910=0,"Avant l'ouverture",IF(OR(A1910=105,A1910=106),"Bonus"))),"")</f>
        <v>Tour 3</v>
      </c>
      <c r="I1910" s="21" t="str">
        <f>IF(LEFT(H1910,4)="Tour",VLOOKUP(A1910,Database!$A:$C,3,FALSE),"")</f>
        <v>K</v>
      </c>
      <c r="J1910" s="21" t="str">
        <f>VLOOKUP($A1910,Location!$A:$J,7,FALSE)</f>
        <v>RD Congo</v>
      </c>
      <c r="K1910" s="21" t="str">
        <f>IFERROR(VLOOKUP(J1910,Setup_Team!$B:$C,2,FALSE), "TDB")</f>
        <v>COD</v>
      </c>
      <c r="L1910" s="21" t="str">
        <f>VLOOKUP($A1910,Location!$A:$J,8,FALSE)</f>
        <v>Ouzbékistan</v>
      </c>
      <c r="M1910" s="21" t="str">
        <f>IFERROR(VLOOKUP(L1910,Setup_Team!$B:$C,2,FALSE), "TDB")</f>
        <v>NZD</v>
      </c>
      <c r="N1910" s="21" t="str">
        <f>VLOOKUP($A1910,Location!$A:$J,9,FALSE)</f>
        <v>Atlanta</v>
      </c>
      <c r="O1910" s="21" t="str">
        <f>VLOOKUP($A1910,Location!$A:$J,10,FALSE)</f>
        <v>Mercedes-Benz Stadium</v>
      </c>
      <c r="P1910" s="27">
        <v>2</v>
      </c>
      <c r="Q1910" s="27">
        <v>0</v>
      </c>
      <c r="R1910" s="27" t="str">
        <f t="shared" si="175"/>
        <v>2-0</v>
      </c>
      <c r="S1910" s="21">
        <v>0</v>
      </c>
      <c r="T1910" s="20">
        <f>VLOOKUP($A1910,Database!$A:$Y,10,FALSE)</f>
        <v>63</v>
      </c>
      <c r="U1910" s="20">
        <f>VLOOKUP($A1910,Database!$A:$Y,11,FALSE)</f>
        <v>107</v>
      </c>
      <c r="V1910" s="20">
        <f>VLOOKUP($A1910,Database!$A:$Y,12,FALSE)</f>
        <v>158</v>
      </c>
      <c r="W1910" s="20" t="str">
        <f>VLOOKUP(A1910,Database!A:M,13,FALSE)</f>
        <v>Terminé</v>
      </c>
      <c r="X1910" s="20">
        <f>VLOOKUP($A1910,Database!$A:$Y,20,FALSE)</f>
        <v>3</v>
      </c>
      <c r="Y1910" s="20">
        <f>VLOOKUP($A1910,Database!$A:$Y,21,FALSE)</f>
        <v>1</v>
      </c>
      <c r="Z1910" s="20">
        <f t="shared" si="174"/>
        <v>0</v>
      </c>
      <c r="AA1910" s="20">
        <f t="shared" si="176"/>
        <v>1</v>
      </c>
      <c r="AB1910" s="20">
        <f t="shared" ca="1" si="177"/>
        <v>63</v>
      </c>
      <c r="AC1910" s="20">
        <f t="shared" ca="1" si="178"/>
        <v>0</v>
      </c>
      <c r="AD1910" s="20" t="str">
        <f ca="1">IF(AC1910=0,"",IF(OR(ISBLANK(P1910),ISBLANK(Q1910)),"",IF(ISBLANK(VLOOKUP(A1910,Database!A:AA,22,FALSE)),"",VLOOKUP(A1910,Database!A:AA,22,FALSE))))</f>
        <v/>
      </c>
      <c r="AE1910" s="20">
        <f ca="1">IFERROR(
   IF(
     OR(ISBLANK(P1910),ISBLANK(Q1910)),
     "",
     IF(
       AND(AB1910&lt;&gt;"",OR(W1910="Terminé",W1910="En cours")),
       VLOOKUP(AD1910,Setup_ScoreExactBonus!A:D,4,FALSE),
       0
     )),
  0)</f>
        <v>0</v>
      </c>
      <c r="AF1910" s="21">
        <f t="shared" ca="1" si="179"/>
        <v>63</v>
      </c>
      <c r="AG1910" s="21">
        <f ca="1">SUMIFS(AF$2:AF1910,D$2:D1910,D1910)</f>
        <v>2381</v>
      </c>
    </row>
    <row r="1911" spans="1:33" hidden="1" x14ac:dyDescent="0.35">
      <c r="A1911" s="21">
        <f>IF(ISBLANK(B1911),"",COUNTIF(B$2:B1911,B1911))-1</f>
        <v>70</v>
      </c>
      <c r="B1911" s="27">
        <v>20</v>
      </c>
      <c r="C1911" s="10">
        <f>VLOOKUP($A1911+IF($A1911=0,1,0),Database!$A:$Y,7,FALSE)</f>
        <v>46201.0625</v>
      </c>
      <c r="D1911" s="21" t="str">
        <f>VLOOKUP(Pronostics!$B1911,Setup_MPP!$A:$G,3,FALSE)</f>
        <v>Anis_MaFihache</v>
      </c>
      <c r="E1911" s="21" t="str">
        <f>VLOOKUP(Pronostics!$B1911,Setup_MPP!$A:$G,2,FALSE)</f>
        <v>Anis LEBIK</v>
      </c>
      <c r="F1911" s="21" t="str">
        <f>VLOOKUP($B1911,Setup_MPP!$A:$E,4,FALSE)</f>
        <v>#60DC8C</v>
      </c>
      <c r="G1911" s="21" t="str">
        <f>VLOOKUP($B1911,Setup_MPP!$A:$E,5,FALSE)</f>
        <v>#22A34F</v>
      </c>
      <c r="H1911" s="21" t="str">
        <f>IFERROR(IF(AND(A1911&gt;=1,A1911&lt;=104),VLOOKUP($A1911,Location!$A:$J,6,FALSE),IF(A1911=0,"Avant l'ouverture",IF(OR(A1911=105,A1911=106),"Bonus"))),"")</f>
        <v>Tour 3</v>
      </c>
      <c r="I1911" s="21" t="str">
        <f>IF(LEFT(H1911,4)="Tour",VLOOKUP(A1911,Database!$A:$C,3,FALSE),"")</f>
        <v>K</v>
      </c>
      <c r="J1911" s="21" t="str">
        <f>VLOOKUP($A1911,Location!$A:$J,7,FALSE)</f>
        <v>RD Congo</v>
      </c>
      <c r="K1911" s="21" t="str">
        <f>IFERROR(VLOOKUP(J1911,Setup_Team!$B:$C,2,FALSE), "TDB")</f>
        <v>COD</v>
      </c>
      <c r="L1911" s="21" t="str">
        <f>VLOOKUP($A1911,Location!$A:$J,8,FALSE)</f>
        <v>Ouzbékistan</v>
      </c>
      <c r="M1911" s="21" t="str">
        <f>IFERROR(VLOOKUP(L1911,Setup_Team!$B:$C,2,FALSE), "TDB")</f>
        <v>NZD</v>
      </c>
      <c r="N1911" s="21" t="str">
        <f>VLOOKUP($A1911,Location!$A:$J,9,FALSE)</f>
        <v>Atlanta</v>
      </c>
      <c r="O1911" s="21" t="str">
        <f>VLOOKUP($A1911,Location!$A:$J,10,FALSE)</f>
        <v>Mercedes-Benz Stadium</v>
      </c>
      <c r="P1911" s="27">
        <v>2</v>
      </c>
      <c r="Q1911" s="27">
        <v>1</v>
      </c>
      <c r="R1911" s="27" t="str">
        <f t="shared" si="175"/>
        <v>2-1</v>
      </c>
      <c r="S1911" s="21">
        <v>0</v>
      </c>
      <c r="T1911" s="20">
        <f>VLOOKUP($A1911,Database!$A:$Y,10,FALSE)</f>
        <v>63</v>
      </c>
      <c r="U1911" s="20">
        <f>VLOOKUP($A1911,Database!$A:$Y,11,FALSE)</f>
        <v>107</v>
      </c>
      <c r="V1911" s="20">
        <f>VLOOKUP($A1911,Database!$A:$Y,12,FALSE)</f>
        <v>158</v>
      </c>
      <c r="W1911" s="20" t="str">
        <f>VLOOKUP(A1911,Database!A:M,13,FALSE)</f>
        <v>Terminé</v>
      </c>
      <c r="X1911" s="20">
        <f>VLOOKUP($A1911,Database!$A:$Y,20,FALSE)</f>
        <v>3</v>
      </c>
      <c r="Y1911" s="20">
        <f>VLOOKUP($A1911,Database!$A:$Y,21,FALSE)</f>
        <v>1</v>
      </c>
      <c r="Z1911" s="20">
        <f t="shared" si="174"/>
        <v>0</v>
      </c>
      <c r="AA1911" s="20">
        <f t="shared" si="176"/>
        <v>1</v>
      </c>
      <c r="AB1911" s="20">
        <f t="shared" ca="1" si="177"/>
        <v>63</v>
      </c>
      <c r="AC1911" s="20">
        <f t="shared" ca="1" si="178"/>
        <v>0</v>
      </c>
      <c r="AD1911" s="20" t="str">
        <f ca="1">IF(AC1911=0,"",IF(OR(ISBLANK(P1911),ISBLANK(Q1911)),"",IF(ISBLANK(VLOOKUP(A1911,Database!A:AA,22,FALSE)),"",VLOOKUP(A1911,Database!A:AA,22,FALSE))))</f>
        <v/>
      </c>
      <c r="AE1911" s="20">
        <f ca="1">IFERROR(
   IF(
     OR(ISBLANK(P1911),ISBLANK(Q1911)),
     "",
     IF(
       AND(AB1911&lt;&gt;"",OR(W1911="Terminé",W1911="En cours")),
       VLOOKUP(AD1911,Setup_ScoreExactBonus!A:D,4,FALSE),
       0
     )),
  0)</f>
        <v>0</v>
      </c>
      <c r="AF1911" s="21">
        <f t="shared" ca="1" si="179"/>
        <v>63</v>
      </c>
      <c r="AG1911" s="21">
        <f ca="1">SUMIFS(AF$2:AF1911,D$2:D1911,D1911)</f>
        <v>2624</v>
      </c>
    </row>
    <row r="1912" spans="1:33" hidden="1" x14ac:dyDescent="0.35">
      <c r="A1912" s="21">
        <f>IF(ISBLANK(B1912),"",COUNTIF(B$2:B1912,B1912))-1</f>
        <v>70</v>
      </c>
      <c r="B1912" s="27">
        <v>21</v>
      </c>
      <c r="C1912" s="10">
        <f>VLOOKUP($A1912+IF($A1912=0,1,0),Database!$A:$Y,7,FALSE)</f>
        <v>46201.0625</v>
      </c>
      <c r="D1912" s="21" t="str">
        <f>VLOOKUP(Pronostics!$B1912,Setup_MPP!$A:$G,3,FALSE)</f>
        <v>JUJULABOSS13</v>
      </c>
      <c r="E1912" s="21" t="str">
        <f>VLOOKUP(Pronostics!$B1912,Setup_MPP!$A:$G,2,FALSE)</f>
        <v>Julia BOUANAN</v>
      </c>
      <c r="F1912" s="21" t="str">
        <f>VLOOKUP($B1912,Setup_MPP!$A:$E,4,FALSE)</f>
        <v>#2FAEE0</v>
      </c>
      <c r="G1912" s="21" t="str">
        <f>VLOOKUP($B1912,Setup_MPP!$A:$E,5,FALSE)</f>
        <v>#BEA064</v>
      </c>
      <c r="H1912" s="21" t="str">
        <f>IFERROR(IF(AND(A1912&gt;=1,A1912&lt;=104),VLOOKUP($A1912,Location!$A:$J,6,FALSE),IF(A1912=0,"Avant l'ouverture",IF(OR(A1912=105,A1912=106),"Bonus"))),"")</f>
        <v>Tour 3</v>
      </c>
      <c r="I1912" s="21" t="str">
        <f>IF(LEFT(H1912,4)="Tour",VLOOKUP(A1912,Database!$A:$C,3,FALSE),"")</f>
        <v>K</v>
      </c>
      <c r="J1912" s="21" t="str">
        <f>VLOOKUP($A1912,Location!$A:$J,7,FALSE)</f>
        <v>RD Congo</v>
      </c>
      <c r="K1912" s="21" t="str">
        <f>IFERROR(VLOOKUP(J1912,Setup_Team!$B:$C,2,FALSE), "TDB")</f>
        <v>COD</v>
      </c>
      <c r="L1912" s="21" t="str">
        <f>VLOOKUP($A1912,Location!$A:$J,8,FALSE)</f>
        <v>Ouzbékistan</v>
      </c>
      <c r="M1912" s="21" t="str">
        <f>IFERROR(VLOOKUP(L1912,Setup_Team!$B:$C,2,FALSE), "TDB")</f>
        <v>NZD</v>
      </c>
      <c r="N1912" s="21" t="str">
        <f>VLOOKUP($A1912,Location!$A:$J,9,FALSE)</f>
        <v>Atlanta</v>
      </c>
      <c r="O1912" s="21" t="str">
        <f>VLOOKUP($A1912,Location!$A:$J,10,FALSE)</f>
        <v>Mercedes-Benz Stadium</v>
      </c>
      <c r="P1912" s="27">
        <v>0</v>
      </c>
      <c r="Q1912" s="27">
        <v>0</v>
      </c>
      <c r="R1912" s="27" t="str">
        <f t="shared" si="175"/>
        <v>0-0</v>
      </c>
      <c r="S1912" s="21">
        <v>0</v>
      </c>
      <c r="T1912" s="20">
        <f>VLOOKUP($A1912,Database!$A:$Y,10,FALSE)</f>
        <v>63</v>
      </c>
      <c r="U1912" s="20">
        <f>VLOOKUP($A1912,Database!$A:$Y,11,FALSE)</f>
        <v>107</v>
      </c>
      <c r="V1912" s="20">
        <f>VLOOKUP($A1912,Database!$A:$Y,12,FALSE)</f>
        <v>158</v>
      </c>
      <c r="W1912" s="20" t="str">
        <f>VLOOKUP(A1912,Database!A:M,13,FALSE)</f>
        <v>Terminé</v>
      </c>
      <c r="X1912" s="20">
        <f>VLOOKUP($A1912,Database!$A:$Y,20,FALSE)</f>
        <v>3</v>
      </c>
      <c r="Y1912" s="20">
        <f>VLOOKUP($A1912,Database!$A:$Y,21,FALSE)</f>
        <v>1</v>
      </c>
      <c r="Z1912" s="20">
        <f t="shared" si="174"/>
        <v>0</v>
      </c>
      <c r="AA1912" s="20">
        <f t="shared" si="176"/>
        <v>0</v>
      </c>
      <c r="AB1912" s="20">
        <f t="shared" ca="1" si="177"/>
        <v>0</v>
      </c>
      <c r="AC1912" s="20">
        <f t="shared" ca="1" si="178"/>
        <v>0</v>
      </c>
      <c r="AD1912" s="20" t="str">
        <f ca="1">IF(AC1912=0,"",IF(OR(ISBLANK(P1912),ISBLANK(Q1912)),"",IF(ISBLANK(VLOOKUP(A1912,Database!A:AA,22,FALSE)),"",VLOOKUP(A1912,Database!A:AA,22,FALSE))))</f>
        <v/>
      </c>
      <c r="AE1912" s="20">
        <f ca="1">IFERROR(
   IF(
     OR(ISBLANK(P1912),ISBLANK(Q1912)),
     "",
     IF(
       AND(AB1912&lt;&gt;"",OR(W1912="Terminé",W1912="En cours")),
       VLOOKUP(AD1912,Setup_ScoreExactBonus!A:D,4,FALSE),
       0
     )),
  0)</f>
        <v>0</v>
      </c>
      <c r="AF1912" s="21">
        <f t="shared" ca="1" si="179"/>
        <v>0</v>
      </c>
      <c r="AG1912" s="21">
        <f ca="1">SUMIFS(AF$2:AF1912,D$2:D1912,D1912)</f>
        <v>2365</v>
      </c>
    </row>
    <row r="1913" spans="1:33" hidden="1" x14ac:dyDescent="0.35">
      <c r="A1913" s="21">
        <f>IF(ISBLANK(B1913),"",COUNTIF(B$2:B1913,B1913))-1</f>
        <v>70</v>
      </c>
      <c r="B1913" s="27">
        <v>22</v>
      </c>
      <c r="C1913" s="10">
        <f>VLOOKUP($A1913+IF($A1913=0,1,0),Database!$A:$Y,7,FALSE)</f>
        <v>46201.0625</v>
      </c>
      <c r="D1913" s="21" t="str">
        <f>VLOOKUP(Pronostics!$B1913,Setup_MPP!$A:$G,3,FALSE)</f>
        <v>Jujumsrd</v>
      </c>
      <c r="E1913" s="21" t="str">
        <f>VLOOKUP(Pronostics!$B1913,Setup_MPP!$A:$G,2,FALSE)</f>
        <v>Julie Mansard</v>
      </c>
      <c r="F1913" s="21" t="str">
        <f>VLOOKUP($B1913,Setup_MPP!$A:$E,4,FALSE)</f>
        <v>#41DEF0</v>
      </c>
      <c r="G1913" s="21" t="str">
        <f>VLOOKUP($B1913,Setup_MPP!$A:$E,5,FALSE)</f>
        <v>#0BA6B7</v>
      </c>
      <c r="H1913" s="21" t="str">
        <f>IFERROR(IF(AND(A1913&gt;=1,A1913&lt;=104),VLOOKUP($A1913,Location!$A:$J,6,FALSE),IF(A1913=0,"Avant l'ouverture",IF(OR(A1913=105,A1913=106),"Bonus"))),"")</f>
        <v>Tour 3</v>
      </c>
      <c r="I1913" s="21" t="str">
        <f>IF(LEFT(H1913,4)="Tour",VLOOKUP(A1913,Database!$A:$C,3,FALSE),"")</f>
        <v>K</v>
      </c>
      <c r="J1913" s="21" t="str">
        <f>VLOOKUP($A1913,Location!$A:$J,7,FALSE)</f>
        <v>RD Congo</v>
      </c>
      <c r="K1913" s="21" t="str">
        <f>IFERROR(VLOOKUP(J1913,Setup_Team!$B:$C,2,FALSE), "TDB")</f>
        <v>COD</v>
      </c>
      <c r="L1913" s="21" t="str">
        <f>VLOOKUP($A1913,Location!$A:$J,8,FALSE)</f>
        <v>Ouzbékistan</v>
      </c>
      <c r="M1913" s="21" t="str">
        <f>IFERROR(VLOOKUP(L1913,Setup_Team!$B:$C,2,FALSE), "TDB")</f>
        <v>NZD</v>
      </c>
      <c r="N1913" s="21" t="str">
        <f>VLOOKUP($A1913,Location!$A:$J,9,FALSE)</f>
        <v>Atlanta</v>
      </c>
      <c r="O1913" s="21" t="str">
        <f>VLOOKUP($A1913,Location!$A:$J,10,FALSE)</f>
        <v>Mercedes-Benz Stadium</v>
      </c>
      <c r="P1913" s="27">
        <v>2</v>
      </c>
      <c r="Q1913" s="27">
        <v>0</v>
      </c>
      <c r="R1913" s="27" t="str">
        <f t="shared" si="175"/>
        <v>2-0</v>
      </c>
      <c r="S1913" s="21">
        <v>0</v>
      </c>
      <c r="T1913" s="20">
        <f>VLOOKUP($A1913,Database!$A:$Y,10,FALSE)</f>
        <v>63</v>
      </c>
      <c r="U1913" s="20">
        <f>VLOOKUP($A1913,Database!$A:$Y,11,FALSE)</f>
        <v>107</v>
      </c>
      <c r="V1913" s="20">
        <f>VLOOKUP($A1913,Database!$A:$Y,12,FALSE)</f>
        <v>158</v>
      </c>
      <c r="W1913" s="20" t="str">
        <f>VLOOKUP(A1913,Database!A:M,13,FALSE)</f>
        <v>Terminé</v>
      </c>
      <c r="X1913" s="20">
        <f>VLOOKUP($A1913,Database!$A:$Y,20,FALSE)</f>
        <v>3</v>
      </c>
      <c r="Y1913" s="20">
        <f>VLOOKUP($A1913,Database!$A:$Y,21,FALSE)</f>
        <v>1</v>
      </c>
      <c r="Z1913" s="20">
        <f t="shared" si="174"/>
        <v>0</v>
      </c>
      <c r="AA1913" s="20">
        <f t="shared" si="176"/>
        <v>1</v>
      </c>
      <c r="AB1913" s="20">
        <f t="shared" ca="1" si="177"/>
        <v>63</v>
      </c>
      <c r="AC1913" s="20">
        <f t="shared" ca="1" si="178"/>
        <v>0</v>
      </c>
      <c r="AD1913" s="20" t="str">
        <f ca="1">IF(AC1913=0,"",IF(OR(ISBLANK(P1913),ISBLANK(Q1913)),"",IF(ISBLANK(VLOOKUP(A1913,Database!A:AA,22,FALSE)),"",VLOOKUP(A1913,Database!A:AA,22,FALSE))))</f>
        <v/>
      </c>
      <c r="AE1913" s="20">
        <f ca="1">IFERROR(
   IF(
     OR(ISBLANK(P1913),ISBLANK(Q1913)),
     "",
     IF(
       AND(AB1913&lt;&gt;"",OR(W1913="Terminé",W1913="En cours")),
       VLOOKUP(AD1913,Setup_ScoreExactBonus!A:D,4,FALSE),
       0
     )),
  0)</f>
        <v>0</v>
      </c>
      <c r="AF1913" s="21">
        <f t="shared" ca="1" si="179"/>
        <v>63</v>
      </c>
      <c r="AG1913" s="21">
        <f ca="1">SUMIFS(AF$2:AF1913,D$2:D1913,D1913)</f>
        <v>2266</v>
      </c>
    </row>
    <row r="1914" spans="1:33" hidden="1" x14ac:dyDescent="0.35">
      <c r="A1914" s="21">
        <f>IF(ISBLANK(B1914),"",COUNTIF(B$2:B1914,B1914))-1</f>
        <v>70</v>
      </c>
      <c r="B1914" s="27">
        <v>23</v>
      </c>
      <c r="C1914" s="10">
        <f>VLOOKUP($A1914+IF($A1914=0,1,0),Database!$A:$Y,7,FALSE)</f>
        <v>46201.0625</v>
      </c>
      <c r="D1914" s="21" t="str">
        <f>VLOOKUP(Pronostics!$B1914,Setup_MPP!$A:$G,3,FALSE)</f>
        <v>DJUDJUPRONO</v>
      </c>
      <c r="E1914" s="21" t="str">
        <f>VLOOKUP(Pronostics!$B1914,Setup_MPP!$A:$G,2,FALSE)</f>
        <v>Juliette</v>
      </c>
      <c r="F1914" s="21" t="str">
        <f>VLOOKUP($B1914,Setup_MPP!$A:$E,4,FALSE)</f>
        <v>#F2A2A2</v>
      </c>
      <c r="G1914" s="21" t="str">
        <f>VLOOKUP($B1914,Setup_MPP!$A:$E,5,FALSE)</f>
        <v>#C25D5D</v>
      </c>
      <c r="H1914" s="21" t="str">
        <f>IFERROR(IF(AND(A1914&gt;=1,A1914&lt;=104),VLOOKUP($A1914,Location!$A:$J,6,FALSE),IF(A1914=0,"Avant l'ouverture",IF(OR(A1914=105,A1914=106),"Bonus"))),"")</f>
        <v>Tour 3</v>
      </c>
      <c r="I1914" s="21" t="str">
        <f>IF(LEFT(H1914,4)="Tour",VLOOKUP(A1914,Database!$A:$C,3,FALSE),"")</f>
        <v>K</v>
      </c>
      <c r="J1914" s="21" t="str">
        <f>VLOOKUP($A1914,Location!$A:$J,7,FALSE)</f>
        <v>RD Congo</v>
      </c>
      <c r="K1914" s="21" t="str">
        <f>IFERROR(VLOOKUP(J1914,Setup_Team!$B:$C,2,FALSE), "TDB")</f>
        <v>COD</v>
      </c>
      <c r="L1914" s="21" t="str">
        <f>VLOOKUP($A1914,Location!$A:$J,8,FALSE)</f>
        <v>Ouzbékistan</v>
      </c>
      <c r="M1914" s="21" t="str">
        <f>IFERROR(VLOOKUP(L1914,Setup_Team!$B:$C,2,FALSE), "TDB")</f>
        <v>NZD</v>
      </c>
      <c r="N1914" s="21" t="str">
        <f>VLOOKUP($A1914,Location!$A:$J,9,FALSE)</f>
        <v>Atlanta</v>
      </c>
      <c r="O1914" s="21" t="str">
        <f>VLOOKUP($A1914,Location!$A:$J,10,FALSE)</f>
        <v>Mercedes-Benz Stadium</v>
      </c>
      <c r="P1914" s="27"/>
      <c r="Q1914" s="27"/>
      <c r="R1914" s="27" t="str">
        <f t="shared" si="175"/>
        <v>0-0</v>
      </c>
      <c r="S1914" s="21">
        <v>0</v>
      </c>
      <c r="T1914" s="20">
        <f>VLOOKUP($A1914,Database!$A:$Y,10,FALSE)</f>
        <v>63</v>
      </c>
      <c r="U1914" s="20">
        <f>VLOOKUP($A1914,Database!$A:$Y,11,FALSE)</f>
        <v>107</v>
      </c>
      <c r="V1914" s="20">
        <f>VLOOKUP($A1914,Database!$A:$Y,12,FALSE)</f>
        <v>158</v>
      </c>
      <c r="W1914" s="20" t="str">
        <f>VLOOKUP(A1914,Database!A:M,13,FALSE)</f>
        <v>Terminé</v>
      </c>
      <c r="X1914" s="20">
        <f>VLOOKUP($A1914,Database!$A:$Y,20,FALSE)</f>
        <v>3</v>
      </c>
      <c r="Y1914" s="20">
        <f>VLOOKUP($A1914,Database!$A:$Y,21,FALSE)</f>
        <v>1</v>
      </c>
      <c r="Z1914" s="20">
        <f t="shared" si="174"/>
        <v>1</v>
      </c>
      <c r="AA1914" s="20" t="str">
        <f t="shared" si="176"/>
        <v/>
      </c>
      <c r="AB1914" s="20">
        <f t="shared" ca="1" si="177"/>
        <v>0</v>
      </c>
      <c r="AC1914" s="20">
        <f t="shared" ca="1" si="178"/>
        <v>0</v>
      </c>
      <c r="AD1914" s="20" t="str">
        <f ca="1">IF(AC1914=0,"",IF(OR(ISBLANK(P1914),ISBLANK(Q1914)),"",IF(ISBLANK(VLOOKUP(A1914,Database!A:AA,22,FALSE)),"",VLOOKUP(A1914,Database!A:AA,22,FALSE))))</f>
        <v/>
      </c>
      <c r="AE1914" s="20" t="str">
        <f>IFERROR(
   IF(
     OR(ISBLANK(P1914),ISBLANK(Q1914)),
     "",
     IF(
       AND(AB1914&lt;&gt;"",OR(W1914="Terminé",W1914="En cours")),
       VLOOKUP(AD1914,Setup_ScoreExactBonus!A:D,4,FALSE),
       0
     )),
  0)</f>
        <v/>
      </c>
      <c r="AF1914" s="21">
        <f t="shared" si="179"/>
        <v>0</v>
      </c>
      <c r="AG1914" s="21">
        <f ca="1">SUMIFS(AF$2:AF1914,D$2:D1914,D1914)</f>
        <v>2002</v>
      </c>
    </row>
    <row r="1915" spans="1:33" hidden="1" x14ac:dyDescent="0.35">
      <c r="A1915" s="21">
        <f>IF(ISBLANK(B1915),"",COUNTIF(B$2:B1915,B1915))-1</f>
        <v>70</v>
      </c>
      <c r="B1915" s="27">
        <v>24</v>
      </c>
      <c r="C1915" s="10">
        <f>VLOOKUP($A1915+IF($A1915=0,1,0),Database!$A:$Y,7,FALSE)</f>
        <v>46201.0625</v>
      </c>
      <c r="D1915" s="21" t="str">
        <f>VLOOKUP(Pronostics!$B1915,Setup_MPP!$A:$G,3,FALSE)</f>
        <v>Samyaaaaaaaaaa</v>
      </c>
      <c r="E1915" s="21" t="str">
        <f>VLOOKUP(Pronostics!$B1915,Setup_MPP!$A:$G,2,FALSE)</f>
        <v>Samya ALAOUI</v>
      </c>
      <c r="F1915" s="21" t="str">
        <f>VLOOKUP($B1915,Setup_MPP!$A:$E,4,FALSE)</f>
        <v>#A2F2C7</v>
      </c>
      <c r="G1915" s="21" t="str">
        <f>VLOOKUP($B1915,Setup_MPP!$A:$E,5,FALSE)</f>
        <v>#5DC18C</v>
      </c>
      <c r="H1915" s="21" t="str">
        <f>IFERROR(IF(AND(A1915&gt;=1,A1915&lt;=104),VLOOKUP($A1915,Location!$A:$J,6,FALSE),IF(A1915=0,"Avant l'ouverture",IF(OR(A1915=105,A1915=106),"Bonus"))),"")</f>
        <v>Tour 3</v>
      </c>
      <c r="I1915" s="21" t="str">
        <f>IF(LEFT(H1915,4)="Tour",VLOOKUP(A1915,Database!$A:$C,3,FALSE),"")</f>
        <v>K</v>
      </c>
      <c r="J1915" s="21" t="str">
        <f>VLOOKUP($A1915,Location!$A:$J,7,FALSE)</f>
        <v>RD Congo</v>
      </c>
      <c r="K1915" s="21" t="str">
        <f>IFERROR(VLOOKUP(J1915,Setup_Team!$B:$C,2,FALSE), "TDB")</f>
        <v>COD</v>
      </c>
      <c r="L1915" s="21" t="str">
        <f>VLOOKUP($A1915,Location!$A:$J,8,FALSE)</f>
        <v>Ouzbékistan</v>
      </c>
      <c r="M1915" s="21" t="str">
        <f>IFERROR(VLOOKUP(L1915,Setup_Team!$B:$C,2,FALSE), "TDB")</f>
        <v>NZD</v>
      </c>
      <c r="N1915" s="21" t="str">
        <f>VLOOKUP($A1915,Location!$A:$J,9,FALSE)</f>
        <v>Atlanta</v>
      </c>
      <c r="O1915" s="21" t="str">
        <f>VLOOKUP($A1915,Location!$A:$J,10,FALSE)</f>
        <v>Mercedes-Benz Stadium</v>
      </c>
      <c r="P1915" s="27">
        <v>2</v>
      </c>
      <c r="Q1915" s="27">
        <v>0</v>
      </c>
      <c r="R1915" s="27" t="str">
        <f t="shared" si="175"/>
        <v>2-0</v>
      </c>
      <c r="S1915" s="21">
        <v>0</v>
      </c>
      <c r="T1915" s="20">
        <f>VLOOKUP($A1915,Database!$A:$Y,10,FALSE)</f>
        <v>63</v>
      </c>
      <c r="U1915" s="20">
        <f>VLOOKUP($A1915,Database!$A:$Y,11,FALSE)</f>
        <v>107</v>
      </c>
      <c r="V1915" s="20">
        <f>VLOOKUP($A1915,Database!$A:$Y,12,FALSE)</f>
        <v>158</v>
      </c>
      <c r="W1915" s="20" t="str">
        <f>VLOOKUP(A1915,Database!A:M,13,FALSE)</f>
        <v>Terminé</v>
      </c>
      <c r="X1915" s="20">
        <f>VLOOKUP($A1915,Database!$A:$Y,20,FALSE)</f>
        <v>3</v>
      </c>
      <c r="Y1915" s="20">
        <f>VLOOKUP($A1915,Database!$A:$Y,21,FALSE)</f>
        <v>1</v>
      </c>
      <c r="Z1915" s="20">
        <f t="shared" si="174"/>
        <v>0</v>
      </c>
      <c r="AA1915" s="20">
        <f t="shared" si="176"/>
        <v>1</v>
      </c>
      <c r="AB1915" s="20">
        <f t="shared" ca="1" si="177"/>
        <v>63</v>
      </c>
      <c r="AC1915" s="20">
        <f t="shared" ca="1" si="178"/>
        <v>0</v>
      </c>
      <c r="AD1915" s="20" t="str">
        <f ca="1">IF(AC1915=0,"",IF(OR(ISBLANK(P1915),ISBLANK(Q1915)),"",IF(ISBLANK(VLOOKUP(A1915,Database!A:AA,22,FALSE)),"",VLOOKUP(A1915,Database!A:AA,22,FALSE))))</f>
        <v/>
      </c>
      <c r="AE1915" s="20">
        <f ca="1">IFERROR(
   IF(
     OR(ISBLANK(P1915),ISBLANK(Q1915)),
     "",
     IF(
       AND(AB1915&lt;&gt;"",OR(W1915="Terminé",W1915="En cours")),
       VLOOKUP(AD1915,Setup_ScoreExactBonus!A:D,4,FALSE),
       0
     )),
  0)</f>
        <v>0</v>
      </c>
      <c r="AF1915" s="21">
        <f t="shared" ca="1" si="179"/>
        <v>63</v>
      </c>
      <c r="AG1915" s="21">
        <f ca="1">SUMIFS(AF$2:AF1915,D$2:D1915,D1915)</f>
        <v>2626</v>
      </c>
    </row>
    <row r="1916" spans="1:33" hidden="1" x14ac:dyDescent="0.35">
      <c r="A1916" s="21">
        <f>IF(ISBLANK(B1916),"",COUNTIF(B$2:B1916,B1916))-1</f>
        <v>70</v>
      </c>
      <c r="B1916" s="27">
        <v>25</v>
      </c>
      <c r="C1916" s="10">
        <f>VLOOKUP($A1916+IF($A1916=0,1,0),Database!$A:$Y,7,FALSE)</f>
        <v>46201.0625</v>
      </c>
      <c r="D1916" s="21" t="str">
        <f>VLOOKUP(Pronostics!$B1916,Setup_MPP!$A:$G,3,FALSE)</f>
        <v>leaw0808</v>
      </c>
      <c r="E1916" s="21" t="str">
        <f>VLOOKUP(Pronostics!$B1916,Setup_MPP!$A:$G,2,FALSE)</f>
        <v>Léa WALOCQ</v>
      </c>
      <c r="F1916" s="21" t="str">
        <f>VLOOKUP($B1916,Setup_MPP!$A:$E,4,FALSE)</f>
        <v>#D1B9EB</v>
      </c>
      <c r="G1916" s="21" t="str">
        <f>VLOOKUP($B1916,Setup_MPP!$A:$E,5,FALSE)</f>
        <v>#B58BC7</v>
      </c>
      <c r="H1916" s="21" t="str">
        <f>IFERROR(IF(AND(A1916&gt;=1,A1916&lt;=104),VLOOKUP($A1916,Location!$A:$J,6,FALSE),IF(A1916=0,"Avant l'ouverture",IF(OR(A1916=105,A1916=106),"Bonus"))),"")</f>
        <v>Tour 3</v>
      </c>
      <c r="I1916" s="21" t="str">
        <f>IF(LEFT(H1916,4)="Tour",VLOOKUP(A1916,Database!$A:$C,3,FALSE),"")</f>
        <v>K</v>
      </c>
      <c r="J1916" s="21" t="str">
        <f>VLOOKUP($A1916,Location!$A:$J,7,FALSE)</f>
        <v>RD Congo</v>
      </c>
      <c r="K1916" s="21" t="str">
        <f>IFERROR(VLOOKUP(J1916,Setup_Team!$B:$C,2,FALSE), "TDB")</f>
        <v>COD</v>
      </c>
      <c r="L1916" s="21" t="str">
        <f>VLOOKUP($A1916,Location!$A:$J,8,FALSE)</f>
        <v>Ouzbékistan</v>
      </c>
      <c r="M1916" s="21" t="str">
        <f>IFERROR(VLOOKUP(L1916,Setup_Team!$B:$C,2,FALSE), "TDB")</f>
        <v>NZD</v>
      </c>
      <c r="N1916" s="21" t="str">
        <f>VLOOKUP($A1916,Location!$A:$J,9,FALSE)</f>
        <v>Atlanta</v>
      </c>
      <c r="O1916" s="21" t="str">
        <f>VLOOKUP($A1916,Location!$A:$J,10,FALSE)</f>
        <v>Mercedes-Benz Stadium</v>
      </c>
      <c r="P1916" s="27">
        <v>2</v>
      </c>
      <c r="Q1916" s="27">
        <v>0</v>
      </c>
      <c r="R1916" s="27" t="str">
        <f t="shared" si="175"/>
        <v>2-0</v>
      </c>
      <c r="S1916" s="21">
        <v>0</v>
      </c>
      <c r="T1916" s="20">
        <f>VLOOKUP($A1916,Database!$A:$Y,10,FALSE)</f>
        <v>63</v>
      </c>
      <c r="U1916" s="20">
        <f>VLOOKUP($A1916,Database!$A:$Y,11,FALSE)</f>
        <v>107</v>
      </c>
      <c r="V1916" s="20">
        <f>VLOOKUP($A1916,Database!$A:$Y,12,FALSE)</f>
        <v>158</v>
      </c>
      <c r="W1916" s="20" t="str">
        <f>VLOOKUP(A1916,Database!A:M,13,FALSE)</f>
        <v>Terminé</v>
      </c>
      <c r="X1916" s="20">
        <f>VLOOKUP($A1916,Database!$A:$Y,20,FALSE)</f>
        <v>3</v>
      </c>
      <c r="Y1916" s="20">
        <f>VLOOKUP($A1916,Database!$A:$Y,21,FALSE)</f>
        <v>1</v>
      </c>
      <c r="Z1916" s="20">
        <f t="shared" si="174"/>
        <v>0</v>
      </c>
      <c r="AA1916" s="20">
        <f t="shared" si="176"/>
        <v>1</v>
      </c>
      <c r="AB1916" s="20">
        <f t="shared" ca="1" si="177"/>
        <v>63</v>
      </c>
      <c r="AC1916" s="20">
        <f t="shared" ca="1" si="178"/>
        <v>0</v>
      </c>
      <c r="AD1916" s="20" t="str">
        <f ca="1">IF(AC1916=0,"",IF(OR(ISBLANK(P1916),ISBLANK(Q1916)),"",IF(ISBLANK(VLOOKUP(A1916,Database!A:AA,22,FALSE)),"",VLOOKUP(A1916,Database!A:AA,22,FALSE))))</f>
        <v/>
      </c>
      <c r="AE1916" s="20">
        <f ca="1">IFERROR(
   IF(
     OR(ISBLANK(P1916),ISBLANK(Q1916)),
     "",
     IF(
       AND(AB1916&lt;&gt;"",OR(W1916="Terminé",W1916="En cours")),
       VLOOKUP(AD1916,Setup_ScoreExactBonus!A:D,4,FALSE),
       0
     )),
  0)</f>
        <v>0</v>
      </c>
      <c r="AF1916" s="21">
        <f t="shared" ca="1" si="179"/>
        <v>63</v>
      </c>
      <c r="AG1916" s="21">
        <f ca="1">SUMIFS(AF$2:AF1916,D$2:D1916,D1916)</f>
        <v>2674</v>
      </c>
    </row>
    <row r="1917" spans="1:33" hidden="1" x14ac:dyDescent="0.35">
      <c r="A1917" s="21">
        <f>IF(ISBLANK(B1917),"",COUNTIF(B$2:B1917,B1917))-1</f>
        <v>70</v>
      </c>
      <c r="B1917" s="27">
        <v>26</v>
      </c>
      <c r="C1917" s="10">
        <v>46184.875</v>
      </c>
      <c r="D1917" s="21" t="str">
        <f>VLOOKUP(Pronostics!$B1917,Setup_MPP!$A:$G,3,FALSE)</f>
        <v>Mohamad#5GGG1</v>
      </c>
      <c r="E1917" s="21" t="str">
        <f>VLOOKUP(Pronostics!$B1917,Setup_MPP!$A:$G,2,FALSE)</f>
        <v>Mohamad EL KAWAS</v>
      </c>
      <c r="F1917" s="21" t="str">
        <f>VLOOKUP($B1917,Setup_MPP!$A:$E,4,FALSE)</f>
        <v>#EB8787</v>
      </c>
      <c r="G1917" s="21" t="str">
        <f>VLOOKUP($B1917,Setup_MPP!$A:$E,5,FALSE)</f>
        <v>#368E2C</v>
      </c>
      <c r="H1917" s="21" t="str">
        <f>IFERROR(IF(AND(A1917&gt;=1,A1917&lt;=104),VLOOKUP($A1917,Location!$A:$J,6,FALSE),IF(A1917=0,"Avant l'ouverture",IF(OR(A1917=105,A1917=106),"Bonus"))),"")</f>
        <v>Tour 3</v>
      </c>
      <c r="I1917" s="21" t="str">
        <f>IF(LEFT(H1917,4)="Tour",VLOOKUP(A1917,Database!$A:$C,3,FALSE),"")</f>
        <v>K</v>
      </c>
      <c r="J1917" s="21" t="str">
        <f>VLOOKUP($A1917,Location!$A:$J,7,FALSE)</f>
        <v>RD Congo</v>
      </c>
      <c r="K1917" s="21" t="str">
        <f>IFERROR(VLOOKUP(J1917,Setup_Team!$B:$C,2,FALSE), "TDB")</f>
        <v>COD</v>
      </c>
      <c r="L1917" s="21" t="str">
        <f>VLOOKUP($A1917,Location!$A:$J,8,FALSE)</f>
        <v>Ouzbékistan</v>
      </c>
      <c r="M1917" s="21" t="str">
        <f>IFERROR(VLOOKUP(L1917,Setup_Team!$B:$C,2,FALSE), "TDB")</f>
        <v>NZD</v>
      </c>
      <c r="P1917" s="21">
        <v>1</v>
      </c>
      <c r="Q1917" s="21">
        <v>2</v>
      </c>
      <c r="R1917" s="27" t="str">
        <f t="shared" si="175"/>
        <v>1-2</v>
      </c>
      <c r="S1917" s="21">
        <v>0</v>
      </c>
      <c r="T1917" s="20">
        <f>VLOOKUP($A1917,Database!$A:$Y,10,FALSE)</f>
        <v>63</v>
      </c>
      <c r="U1917" s="20">
        <f>VLOOKUP($A1917,Database!$A:$Y,11,FALSE)</f>
        <v>107</v>
      </c>
      <c r="V1917" s="20">
        <f>VLOOKUP($A1917,Database!$A:$Y,12,FALSE)</f>
        <v>158</v>
      </c>
      <c r="W1917" s="20" t="str">
        <f>VLOOKUP(A1917,Database!A:M,13,FALSE)</f>
        <v>Terminé</v>
      </c>
      <c r="X1917" s="20">
        <f>VLOOKUP($A1917,Database!$A:$Y,20,FALSE)</f>
        <v>3</v>
      </c>
      <c r="Y1917" s="20">
        <f>VLOOKUP($A1917,Database!$A:$Y,21,FALSE)</f>
        <v>1</v>
      </c>
      <c r="Z1917" s="20">
        <f t="shared" si="174"/>
        <v>0</v>
      </c>
      <c r="AA1917" s="20">
        <f t="shared" si="176"/>
        <v>0</v>
      </c>
      <c r="AB1917" s="20">
        <f t="shared" ca="1" si="177"/>
        <v>0</v>
      </c>
      <c r="AC1917" s="20">
        <f t="shared" ca="1" si="178"/>
        <v>0</v>
      </c>
      <c r="AD1917" s="20" t="str">
        <f ca="1">IF(AC1917=0,"",IF(OR(ISBLANK(P1917),ISBLANK(Q1917)),"",IF(ISBLANK(VLOOKUP(A1917,Database!A:AA,22,FALSE)),"",VLOOKUP(A1917,Database!A:AA,22,FALSE))))</f>
        <v/>
      </c>
      <c r="AE1917" s="20">
        <f ca="1">IFERROR(
   IF(
     OR(ISBLANK(P1917),ISBLANK(Q1917)),
     "",
     IF(
       AND(AB1917&lt;&gt;"",OR(W1917="Terminé",W1917="En cours")),
       VLOOKUP(AD1917,Setup_ScoreExactBonus!A:D,4,FALSE),
       0
     )),
  0)</f>
        <v>0</v>
      </c>
      <c r="AF1917" s="21">
        <f t="shared" ca="1" si="179"/>
        <v>0</v>
      </c>
      <c r="AG1917" s="21">
        <f ca="1">SUMIFS(AF$2:AF1917,D$2:D1917,D1917)</f>
        <v>2138</v>
      </c>
    </row>
    <row r="1918" spans="1:33" hidden="1" x14ac:dyDescent="0.35">
      <c r="A1918" s="21">
        <f>IF(ISBLANK(B1918),"",COUNTIF(B$2:B1918,B1918))-1</f>
        <v>70</v>
      </c>
      <c r="B1918" s="27">
        <v>27</v>
      </c>
      <c r="C1918" s="10">
        <f>VLOOKUP($A1918+IF($A1918=0,1,0),Database!$A:$Y,7,FALSE)</f>
        <v>46201.0625</v>
      </c>
      <c r="D1918" s="21" t="str">
        <f>VLOOKUP(Pronostics!$B1918,Setup_MPP!$A:$G,3,FALSE)</f>
        <v>maryemkappa</v>
      </c>
      <c r="E1918" s="21" t="str">
        <f>VLOOKUP(Pronostics!$B1918,Setup_MPP!$A:$G,2,FALSE)</f>
        <v>Maryem GUIZANI</v>
      </c>
      <c r="F1918" s="21" t="str">
        <f>VLOOKUP($B1918,Setup_MPP!$A:$E,4,FALSE)</f>
        <v>#BCA2F4</v>
      </c>
      <c r="G1918" s="21" t="str">
        <f>VLOOKUP($B1918,Setup_MPP!$A:$E,5,FALSE)</f>
        <v>#6D3DD5</v>
      </c>
      <c r="H1918" s="21" t="str">
        <f>IFERROR(IF(AND(A1918&gt;=1,A1918&lt;=104),VLOOKUP($A1918,Location!$A:$J,6,FALSE),IF(A1918=0,"Avant l'ouverture",IF(OR(A1918=105,A1918=106),"Bonus"))),"")</f>
        <v>Tour 3</v>
      </c>
      <c r="I1918" s="21" t="str">
        <f>IF(LEFT(H1918,4)="Tour",VLOOKUP(A1918,Database!$A:$C,3,FALSE),"")</f>
        <v>K</v>
      </c>
      <c r="J1918" s="21" t="str">
        <f>VLOOKUP($A1918,Location!$A:$J,7,FALSE)</f>
        <v>RD Congo</v>
      </c>
      <c r="K1918" s="21" t="str">
        <f>IFERROR(VLOOKUP(J1918,Setup_Team!$B:$C,2,FALSE), "TDB")</f>
        <v>COD</v>
      </c>
      <c r="L1918" s="21" t="str">
        <f>VLOOKUP($A1918,Location!$A:$J,8,FALSE)</f>
        <v>Ouzbékistan</v>
      </c>
      <c r="M1918" s="21" t="str">
        <f>IFERROR(VLOOKUP(L1918,Setup_Team!$B:$C,2,FALSE), "TDB")</f>
        <v>NZD</v>
      </c>
      <c r="P1918" s="21">
        <v>3</v>
      </c>
      <c r="Q1918" s="21">
        <v>0</v>
      </c>
      <c r="R1918" s="27" t="str">
        <f t="shared" si="175"/>
        <v>3-0</v>
      </c>
      <c r="S1918" s="21">
        <v>0</v>
      </c>
      <c r="T1918" s="20">
        <f>VLOOKUP($A1918,Database!$A:$Y,10,FALSE)</f>
        <v>63</v>
      </c>
      <c r="U1918" s="20">
        <f>VLOOKUP($A1918,Database!$A:$Y,11,FALSE)</f>
        <v>107</v>
      </c>
      <c r="V1918" s="20">
        <f>VLOOKUP($A1918,Database!$A:$Y,12,FALSE)</f>
        <v>158</v>
      </c>
      <c r="W1918" s="20" t="str">
        <f>VLOOKUP(A1918,Database!A:M,13,FALSE)</f>
        <v>Terminé</v>
      </c>
      <c r="X1918" s="20">
        <f>VLOOKUP($A1918,Database!$A:$Y,20,FALSE)</f>
        <v>3</v>
      </c>
      <c r="Y1918" s="20">
        <f>VLOOKUP($A1918,Database!$A:$Y,21,FALSE)</f>
        <v>1</v>
      </c>
      <c r="Z1918" s="20">
        <f t="shared" si="174"/>
        <v>0</v>
      </c>
      <c r="AA1918" s="20">
        <f t="shared" si="176"/>
        <v>1</v>
      </c>
      <c r="AB1918" s="20">
        <f t="shared" ca="1" si="177"/>
        <v>63</v>
      </c>
      <c r="AC1918" s="20">
        <f t="shared" ca="1" si="178"/>
        <v>0</v>
      </c>
      <c r="AD1918" s="20" t="str">
        <f ca="1">IF(AC1918=0,"",IF(OR(ISBLANK(P1918),ISBLANK(Q1918)),"",IF(ISBLANK(VLOOKUP(A1918,Database!A:AA,22,FALSE)),"",VLOOKUP(A1918,Database!A:AA,22,FALSE))))</f>
        <v/>
      </c>
      <c r="AE1918" s="20">
        <f ca="1">IFERROR(
   IF(
     OR(ISBLANK(P1918),ISBLANK(Q1918)),
     "",
     IF(
       AND(AB1918&lt;&gt;"",OR(W1918="Terminé",W1918="En cours")),
       VLOOKUP(AD1918,Setup_ScoreExactBonus!A:D,4,FALSE),
       0
     )),
  0)</f>
        <v>0</v>
      </c>
      <c r="AF1918" s="21">
        <f t="shared" ca="1" si="179"/>
        <v>63</v>
      </c>
      <c r="AG1918" s="21">
        <f ca="1">SUMIFS(AF$2:AF1918,D$2:D1918,D1918)</f>
        <v>2098</v>
      </c>
    </row>
    <row r="1919" spans="1:33" hidden="1" x14ac:dyDescent="0.35">
      <c r="A1919" s="21">
        <f>IF(ISBLANK(B1919),"",COUNTIF(B$2:B1919,B1919))-1</f>
        <v>71</v>
      </c>
      <c r="B1919" s="27">
        <v>1</v>
      </c>
      <c r="C1919" s="10">
        <f>VLOOKUP($A1919+IF($A1919=0,1,0),Database!$A:$Y,7,FALSE)</f>
        <v>46201.166666666664</v>
      </c>
      <c r="D1919" s="21" t="str">
        <f>VLOOKUP(Pronostics!$B1919,Setup_MPP!$A:$G,3,FALSE)</f>
        <v>_Nicolas_LM_</v>
      </c>
      <c r="E1919" s="21" t="str">
        <f>VLOOKUP(Pronostics!$B1919,Setup_MPP!$A:$G,2,FALSE)</f>
        <v>Nicolas LE MOUEL</v>
      </c>
      <c r="F1919" s="21" t="str">
        <f>VLOOKUP($B1919,Setup_MPP!$A:$E,4,FALSE)</f>
        <v>#F7C79D</v>
      </c>
      <c r="G1919" s="21" t="str">
        <f>VLOOKUP($B1919,Setup_MPP!$A:$E,5,FALSE)</f>
        <v>#FFBE85</v>
      </c>
      <c r="H1919" s="21" t="str">
        <f>IFERROR(IF(AND(A1919&gt;=1,A1919&lt;=104),VLOOKUP($A1919,Location!$A:$J,6,FALSE),IF(A1919=0,"Avant l'ouverture",IF(OR(A1919=105,A1919=106),"Bonus"))),"")</f>
        <v>Tour 3</v>
      </c>
      <c r="I1919" s="21" t="str">
        <f>IF(LEFT(H1919,4)="Tour",VLOOKUP(A1919,Database!$A:$C,3,FALSE),"")</f>
        <v>J</v>
      </c>
      <c r="J1919" s="21" t="str">
        <f>VLOOKUP($A1919,Location!$A:$J,7,FALSE)</f>
        <v>Algérie</v>
      </c>
      <c r="K1919" s="21" t="str">
        <f>IFERROR(VLOOKUP(J1919,Setup_Team!$B:$C,2,FALSE), "TDB")</f>
        <v>ALG</v>
      </c>
      <c r="L1919" s="21" t="str">
        <f>VLOOKUP($A1919,Location!$A:$J,8,FALSE)</f>
        <v>Autriche</v>
      </c>
      <c r="M1919" s="21" t="str">
        <f>IFERROR(VLOOKUP(L1919,Setup_Team!$B:$C,2,FALSE), "TDB")</f>
        <v>AUT</v>
      </c>
      <c r="N1919" s="21" t="str">
        <f>VLOOKUP($A1919,Location!$A:$J,9,FALSE)</f>
        <v>Kansas City, Missouri</v>
      </c>
      <c r="O1919" s="21" t="str">
        <f>VLOOKUP($A1919,Location!$A:$J,10,FALSE)</f>
        <v>Arrowhead Stadium</v>
      </c>
      <c r="P1919" s="27">
        <v>1</v>
      </c>
      <c r="Q1919" s="27">
        <v>0</v>
      </c>
      <c r="R1919" s="27" t="str">
        <f t="shared" si="175"/>
        <v>1-0</v>
      </c>
      <c r="S1919" s="21">
        <v>0</v>
      </c>
      <c r="T1919" s="20">
        <f>VLOOKUP($A1919,Database!$A:$Y,10,FALSE)</f>
        <v>96</v>
      </c>
      <c r="U1919" s="20">
        <f>VLOOKUP($A1919,Database!$A:$Y,11,FALSE)</f>
        <v>103</v>
      </c>
      <c r="V1919" s="20">
        <f>VLOOKUP($A1919,Database!$A:$Y,12,FALSE)</f>
        <v>107</v>
      </c>
      <c r="W1919" s="20" t="str">
        <f>VLOOKUP(A1919,Database!A:M,13,FALSE)</f>
        <v>Terminé</v>
      </c>
      <c r="X1919" s="20">
        <f>VLOOKUP($A1919,Database!$A:$Y,20,FALSE)</f>
        <v>3</v>
      </c>
      <c r="Y1919" s="20">
        <f>VLOOKUP($A1919,Database!$A:$Y,21,FALSE)</f>
        <v>3</v>
      </c>
      <c r="Z1919" s="20">
        <f t="shared" si="174"/>
        <v>0</v>
      </c>
      <c r="AA1919" s="20">
        <f t="shared" si="176"/>
        <v>0</v>
      </c>
      <c r="AB1919" s="20">
        <f t="shared" ca="1" si="177"/>
        <v>0</v>
      </c>
      <c r="AC1919" s="20">
        <f t="shared" ca="1" si="178"/>
        <v>0</v>
      </c>
      <c r="AD1919" s="20" t="str">
        <f ca="1">IF(AC1919=0,"",IF(OR(ISBLANK(P1919),ISBLANK(Q1919)),"",IF(ISBLANK(VLOOKUP(A1919,Database!A:AA,22,FALSE)),"",VLOOKUP(A1919,Database!A:AA,22,FALSE))))</f>
        <v/>
      </c>
      <c r="AE1919" s="20">
        <f ca="1">IFERROR(
   IF(
     OR(ISBLANK(P1919),ISBLANK(Q1919)),
     "",
     IF(
       AND(AB1919&lt;&gt;"",OR(W1919="Terminé",W1919="En cours")),
       VLOOKUP(AD1919,Setup_ScoreExactBonus!A:D,4,FALSE),
       0
     )),
  0)</f>
        <v>0</v>
      </c>
      <c r="AF1919" s="21">
        <f t="shared" ca="1" si="179"/>
        <v>0</v>
      </c>
      <c r="AG1919" s="21">
        <f ca="1">SUMIFS(AF$2:AF1919,D$2:D1919,D1919)</f>
        <v>2718</v>
      </c>
    </row>
    <row r="1920" spans="1:33" hidden="1" x14ac:dyDescent="0.35">
      <c r="A1920" s="21">
        <f>IF(ISBLANK(B1920),"",COUNTIF(B$2:B1920,B1920))-1</f>
        <v>71</v>
      </c>
      <c r="B1920" s="27">
        <v>2</v>
      </c>
      <c r="C1920" s="10">
        <f>VLOOKUP($A1920+IF($A1920=0,1,0),Database!$A:$Y,7,FALSE)</f>
        <v>46201.166666666664</v>
      </c>
      <c r="D1920" s="21" t="str">
        <f>VLOOKUP(Pronostics!$B1920,Setup_MPP!$A:$G,3,FALSE)</f>
        <v>leaelaz</v>
      </c>
      <c r="E1920" s="21" t="str">
        <f>VLOOKUP(Pronostics!$B1920,Setup_MPP!$A:$G,2,FALSE)</f>
        <v>Léa EL ASERY</v>
      </c>
      <c r="F1920" s="21" t="str">
        <f>VLOOKUP($B1920,Setup_MPP!$A:$E,4,FALSE)</f>
        <v>#FFBEBE</v>
      </c>
      <c r="G1920" s="21" t="str">
        <f>VLOOKUP($B1920,Setup_MPP!$A:$E,5,FALSE)</f>
        <v>#DF6868</v>
      </c>
      <c r="H1920" s="21" t="str">
        <f>IFERROR(IF(AND(A1920&gt;=1,A1920&lt;=104),VLOOKUP($A1920,Location!$A:$J,6,FALSE),IF(A1920=0,"Avant l'ouverture",IF(OR(A1920=105,A1920=106),"Bonus"))),"")</f>
        <v>Tour 3</v>
      </c>
      <c r="I1920" s="21" t="str">
        <f>IF(LEFT(H1920,4)="Tour",VLOOKUP(A1920,Database!$A:$C,3,FALSE),"")</f>
        <v>J</v>
      </c>
      <c r="J1920" s="21" t="str">
        <f>VLOOKUP($A1920,Location!$A:$J,7,FALSE)</f>
        <v>Algérie</v>
      </c>
      <c r="K1920" s="21" t="str">
        <f>IFERROR(VLOOKUP(J1920,Setup_Team!$B:$C,2,FALSE), "TDB")</f>
        <v>ALG</v>
      </c>
      <c r="L1920" s="21" t="str">
        <f>VLOOKUP($A1920,Location!$A:$J,8,FALSE)</f>
        <v>Autriche</v>
      </c>
      <c r="M1920" s="21" t="str">
        <f>IFERROR(VLOOKUP(L1920,Setup_Team!$B:$C,2,FALSE), "TDB")</f>
        <v>AUT</v>
      </c>
      <c r="N1920" s="21" t="str">
        <f>VLOOKUP($A1920,Location!$A:$J,9,FALSE)</f>
        <v>Kansas City, Missouri</v>
      </c>
      <c r="O1920" s="21" t="str">
        <f>VLOOKUP($A1920,Location!$A:$J,10,FALSE)</f>
        <v>Arrowhead Stadium</v>
      </c>
      <c r="P1920" s="27">
        <v>0</v>
      </c>
      <c r="Q1920" s="27">
        <v>0</v>
      </c>
      <c r="R1920" s="27" t="str">
        <f t="shared" si="175"/>
        <v>0-0</v>
      </c>
      <c r="S1920" s="21">
        <v>0</v>
      </c>
      <c r="T1920" s="20">
        <f>VLOOKUP($A1920,Database!$A:$Y,10,FALSE)</f>
        <v>96</v>
      </c>
      <c r="U1920" s="20">
        <f>VLOOKUP($A1920,Database!$A:$Y,11,FALSE)</f>
        <v>103</v>
      </c>
      <c r="V1920" s="20">
        <f>VLOOKUP($A1920,Database!$A:$Y,12,FALSE)</f>
        <v>107</v>
      </c>
      <c r="W1920" s="20" t="str">
        <f>VLOOKUP(A1920,Database!A:M,13,FALSE)</f>
        <v>Terminé</v>
      </c>
      <c r="X1920" s="20">
        <f>VLOOKUP($A1920,Database!$A:$Y,20,FALSE)</f>
        <v>3</v>
      </c>
      <c r="Y1920" s="20">
        <f>VLOOKUP($A1920,Database!$A:$Y,21,FALSE)</f>
        <v>3</v>
      </c>
      <c r="Z1920" s="20">
        <f t="shared" si="174"/>
        <v>0</v>
      </c>
      <c r="AA1920" s="20">
        <f t="shared" si="176"/>
        <v>1</v>
      </c>
      <c r="AB1920" s="20">
        <f t="shared" ca="1" si="177"/>
        <v>103</v>
      </c>
      <c r="AC1920" s="20">
        <f t="shared" ca="1" si="178"/>
        <v>0</v>
      </c>
      <c r="AD1920" s="20" t="str">
        <f ca="1">IF(AC1920=0,"",IF(OR(ISBLANK(P1920),ISBLANK(Q1920)),"",IF(ISBLANK(VLOOKUP(A1920,Database!A:AA,22,FALSE)),"",VLOOKUP(A1920,Database!A:AA,22,FALSE))))</f>
        <v/>
      </c>
      <c r="AE1920" s="20">
        <f ca="1">IFERROR(
   IF(
     OR(ISBLANK(P1920),ISBLANK(Q1920)),
     "",
     IF(
       AND(AB1920&lt;&gt;"",OR(W1920="Terminé",W1920="En cours")),
       VLOOKUP(AD1920,Setup_ScoreExactBonus!A:D,4,FALSE),
       0
     )),
  0)</f>
        <v>0</v>
      </c>
      <c r="AF1920" s="21">
        <f t="shared" ca="1" si="179"/>
        <v>103</v>
      </c>
      <c r="AG1920" s="21">
        <f ca="1">SUMIFS(AF$2:AF1920,D$2:D1920,D1920)</f>
        <v>3027</v>
      </c>
    </row>
    <row r="1921" spans="1:33" hidden="1" x14ac:dyDescent="0.35">
      <c r="A1921" s="21">
        <f>IF(ISBLANK(B1921),"",COUNTIF(B$2:B1921,B1921))-1</f>
        <v>71</v>
      </c>
      <c r="B1921" s="27">
        <v>3</v>
      </c>
      <c r="C1921" s="10">
        <f>VLOOKUP($A1921+IF($A1921=0,1,0),Database!$A:$Y,7,FALSE)</f>
        <v>46201.166666666664</v>
      </c>
      <c r="D1921" s="21" t="str">
        <f>VLOOKUP(Pronostics!$B1921,Setup_MPP!$A:$G,3,FALSE)</f>
        <v>PasMetalleux</v>
      </c>
      <c r="E1921" s="21" t="str">
        <f>VLOOKUP(Pronostics!$B1921,Setup_MPP!$A:$G,2,FALSE)</f>
        <v>Elwenn JOUBREL</v>
      </c>
      <c r="F1921" s="21" t="str">
        <f>VLOOKUP($B1921,Setup_MPP!$A:$E,4,FALSE)</f>
        <v>#F5C7FC</v>
      </c>
      <c r="G1921" s="21" t="str">
        <f>VLOOKUP($B1921,Setup_MPP!$A:$E,5,FALSE)</f>
        <v>#C489CF</v>
      </c>
      <c r="H1921" s="21" t="str">
        <f>IFERROR(IF(AND(A1921&gt;=1,A1921&lt;=104),VLOOKUP($A1921,Location!$A:$J,6,FALSE),IF(A1921=0,"Avant l'ouverture",IF(OR(A1921=105,A1921=106),"Bonus"))),"")</f>
        <v>Tour 3</v>
      </c>
      <c r="I1921" s="21" t="str">
        <f>IF(LEFT(H1921,4)="Tour",VLOOKUP(A1921,Database!$A:$C,3,FALSE),"")</f>
        <v>J</v>
      </c>
      <c r="J1921" s="21" t="str">
        <f>VLOOKUP($A1921,Location!$A:$J,7,FALSE)</f>
        <v>Algérie</v>
      </c>
      <c r="K1921" s="21" t="str">
        <f>IFERROR(VLOOKUP(J1921,Setup_Team!$B:$C,2,FALSE), "TDB")</f>
        <v>ALG</v>
      </c>
      <c r="L1921" s="21" t="str">
        <f>VLOOKUP($A1921,Location!$A:$J,8,FALSE)</f>
        <v>Autriche</v>
      </c>
      <c r="M1921" s="21" t="str">
        <f>IFERROR(VLOOKUP(L1921,Setup_Team!$B:$C,2,FALSE), "TDB")</f>
        <v>AUT</v>
      </c>
      <c r="N1921" s="21" t="str">
        <f>VLOOKUP($A1921,Location!$A:$J,9,FALSE)</f>
        <v>Kansas City, Missouri</v>
      </c>
      <c r="O1921" s="21" t="str">
        <f>VLOOKUP($A1921,Location!$A:$J,10,FALSE)</f>
        <v>Arrowhead Stadium</v>
      </c>
      <c r="P1921" s="27">
        <v>3</v>
      </c>
      <c r="Q1921" s="27">
        <v>1</v>
      </c>
      <c r="R1921" s="27" t="str">
        <f t="shared" si="175"/>
        <v>3-1</v>
      </c>
      <c r="S1921" s="21">
        <v>0</v>
      </c>
      <c r="T1921" s="20">
        <f>VLOOKUP($A1921,Database!$A:$Y,10,FALSE)</f>
        <v>96</v>
      </c>
      <c r="U1921" s="20">
        <f>VLOOKUP($A1921,Database!$A:$Y,11,FALSE)</f>
        <v>103</v>
      </c>
      <c r="V1921" s="20">
        <f>VLOOKUP($A1921,Database!$A:$Y,12,FALSE)</f>
        <v>107</v>
      </c>
      <c r="W1921" s="20" t="str">
        <f>VLOOKUP(A1921,Database!A:M,13,FALSE)</f>
        <v>Terminé</v>
      </c>
      <c r="X1921" s="20">
        <f>VLOOKUP($A1921,Database!$A:$Y,20,FALSE)</f>
        <v>3</v>
      </c>
      <c r="Y1921" s="20">
        <f>VLOOKUP($A1921,Database!$A:$Y,21,FALSE)</f>
        <v>3</v>
      </c>
      <c r="Z1921" s="20">
        <f t="shared" si="174"/>
        <v>0</v>
      </c>
      <c r="AA1921" s="20">
        <f t="shared" si="176"/>
        <v>0</v>
      </c>
      <c r="AB1921" s="20">
        <f t="shared" ca="1" si="177"/>
        <v>0</v>
      </c>
      <c r="AC1921" s="20">
        <f t="shared" ca="1" si="178"/>
        <v>0</v>
      </c>
      <c r="AD1921" s="20" t="str">
        <f ca="1">IF(AC1921=0,"",IF(OR(ISBLANK(P1921),ISBLANK(Q1921)),"",IF(ISBLANK(VLOOKUP(A1921,Database!A:AA,22,FALSE)),"",VLOOKUP(A1921,Database!A:AA,22,FALSE))))</f>
        <v/>
      </c>
      <c r="AE1921" s="20">
        <f ca="1">IFERROR(
   IF(
     OR(ISBLANK(P1921),ISBLANK(Q1921)),
     "",
     IF(
       AND(AB1921&lt;&gt;"",OR(W1921="Terminé",W1921="En cours")),
       VLOOKUP(AD1921,Setup_ScoreExactBonus!A:D,4,FALSE),
       0
     )),
  0)</f>
        <v>0</v>
      </c>
      <c r="AF1921" s="21">
        <f t="shared" ca="1" si="179"/>
        <v>0</v>
      </c>
      <c r="AG1921" s="21">
        <f ca="1">SUMIFS(AF$2:AF1921,D$2:D1921,D1921)</f>
        <v>2720</v>
      </c>
    </row>
    <row r="1922" spans="1:33" hidden="1" x14ac:dyDescent="0.35">
      <c r="A1922" s="21">
        <f>IF(ISBLANK(B1922),"",COUNTIF(B$2:B1922,B1922))-1</f>
        <v>71</v>
      </c>
      <c r="B1922" s="27">
        <v>4</v>
      </c>
      <c r="C1922" s="10">
        <f>VLOOKUP($A1922+IF($A1922=0,1,0),Database!$A:$Y,7,FALSE)</f>
        <v>46201.166666666664</v>
      </c>
      <c r="D1922" s="21" t="str">
        <f>VLOOKUP(Pronostics!$B1922,Setup_MPP!$A:$G,3,FALSE)</f>
        <v>Popo444</v>
      </c>
      <c r="E1922" s="21" t="str">
        <f>VLOOKUP(Pronostics!$B1922,Setup_MPP!$A:$G,2,FALSE)</f>
        <v>Pauline OLIVIER</v>
      </c>
      <c r="F1922" s="21" t="str">
        <f>VLOOKUP($B1922,Setup_MPP!$A:$E,4,FALSE)</f>
        <v>#A5EA7F</v>
      </c>
      <c r="G1922" s="21" t="str">
        <f>VLOOKUP($B1922,Setup_MPP!$A:$E,5,FALSE)</f>
        <v>#80C65A</v>
      </c>
      <c r="H1922" s="21" t="str">
        <f>IFERROR(IF(AND(A1922&gt;=1,A1922&lt;=104),VLOOKUP($A1922,Location!$A:$J,6,FALSE),IF(A1922=0,"Avant l'ouverture",IF(OR(A1922=105,A1922=106),"Bonus"))),"")</f>
        <v>Tour 3</v>
      </c>
      <c r="I1922" s="21" t="str">
        <f>IF(LEFT(H1922,4)="Tour",VLOOKUP(A1922,Database!$A:$C,3,FALSE),"")</f>
        <v>J</v>
      </c>
      <c r="J1922" s="21" t="str">
        <f>VLOOKUP($A1922,Location!$A:$J,7,FALSE)</f>
        <v>Algérie</v>
      </c>
      <c r="K1922" s="21" t="str">
        <f>IFERROR(VLOOKUP(J1922,Setup_Team!$B:$C,2,FALSE), "TDB")</f>
        <v>ALG</v>
      </c>
      <c r="L1922" s="21" t="str">
        <f>VLOOKUP($A1922,Location!$A:$J,8,FALSE)</f>
        <v>Autriche</v>
      </c>
      <c r="M1922" s="21" t="str">
        <f>IFERROR(VLOOKUP(L1922,Setup_Team!$B:$C,2,FALSE), "TDB")</f>
        <v>AUT</v>
      </c>
      <c r="N1922" s="21" t="str">
        <f>VLOOKUP($A1922,Location!$A:$J,9,FALSE)</f>
        <v>Kansas City, Missouri</v>
      </c>
      <c r="O1922" s="21" t="str">
        <f>VLOOKUP($A1922,Location!$A:$J,10,FALSE)</f>
        <v>Arrowhead Stadium</v>
      </c>
      <c r="P1922" s="27">
        <v>1</v>
      </c>
      <c r="Q1922" s="27">
        <v>2</v>
      </c>
      <c r="R1922" s="27" t="str">
        <f t="shared" si="175"/>
        <v>1-2</v>
      </c>
      <c r="S1922" s="21">
        <v>0</v>
      </c>
      <c r="T1922" s="20">
        <f>VLOOKUP($A1922,Database!$A:$Y,10,FALSE)</f>
        <v>96</v>
      </c>
      <c r="U1922" s="20">
        <f>VLOOKUP($A1922,Database!$A:$Y,11,FALSE)</f>
        <v>103</v>
      </c>
      <c r="V1922" s="20">
        <f>VLOOKUP($A1922,Database!$A:$Y,12,FALSE)</f>
        <v>107</v>
      </c>
      <c r="W1922" s="20" t="str">
        <f>VLOOKUP(A1922,Database!A:M,13,FALSE)</f>
        <v>Terminé</v>
      </c>
      <c r="X1922" s="20">
        <f>VLOOKUP($A1922,Database!$A:$Y,20,FALSE)</f>
        <v>3</v>
      </c>
      <c r="Y1922" s="20">
        <f>VLOOKUP($A1922,Database!$A:$Y,21,FALSE)</f>
        <v>3</v>
      </c>
      <c r="Z1922" s="20">
        <f t="shared" ref="Z1922:Z1985" si="180">IF(A1922=0,0,IF(W1922="À venir",0,IF(AND(ISBLANK(P1922),ISBLANK(Q1922)),1,0)))</f>
        <v>0</v>
      </c>
      <c r="AA1922" s="20">
        <f t="shared" si="176"/>
        <v>0</v>
      </c>
      <c r="AB1922" s="20">
        <f t="shared" ca="1" si="177"/>
        <v>0</v>
      </c>
      <c r="AC1922" s="20">
        <f t="shared" ca="1" si="178"/>
        <v>0</v>
      </c>
      <c r="AD1922" s="20" t="str">
        <f ca="1">IF(AC1922=0,"",IF(OR(ISBLANK(P1922),ISBLANK(Q1922)),"",IF(ISBLANK(VLOOKUP(A1922,Database!A:AA,22,FALSE)),"",VLOOKUP(A1922,Database!A:AA,22,FALSE))))</f>
        <v/>
      </c>
      <c r="AE1922" s="20">
        <f ca="1">IFERROR(
   IF(
     OR(ISBLANK(P1922),ISBLANK(Q1922)),
     "",
     IF(
       AND(AB1922&lt;&gt;"",OR(W1922="Terminé",W1922="En cours")),
       VLOOKUP(AD1922,Setup_ScoreExactBonus!A:D,4,FALSE),
       0
     )),
  0)</f>
        <v>0</v>
      </c>
      <c r="AF1922" s="21">
        <f t="shared" ca="1" si="179"/>
        <v>0</v>
      </c>
      <c r="AG1922" s="21">
        <f ca="1">SUMIFS(AF$2:AF1922,D$2:D1922,D1922)</f>
        <v>2666</v>
      </c>
    </row>
    <row r="1923" spans="1:33" hidden="1" x14ac:dyDescent="0.35">
      <c r="A1923" s="21">
        <f>IF(ISBLANK(B1923),"",COUNTIF(B$2:B1923,B1923))-1</f>
        <v>71</v>
      </c>
      <c r="B1923" s="27">
        <v>5</v>
      </c>
      <c r="C1923" s="10">
        <f>VLOOKUP($A1923+IF($A1923=0,1,0),Database!$A:$Y,7,FALSE)</f>
        <v>46201.166666666664</v>
      </c>
      <c r="D1923" s="21" t="str">
        <f>VLOOKUP(Pronostics!$B1923,Setup_MPP!$A:$G,3,FALSE)</f>
        <v>_Jujul</v>
      </c>
      <c r="E1923" s="21" t="str">
        <f>VLOOKUP(Pronostics!$B1923,Setup_MPP!$A:$G,2,FALSE)</f>
        <v>Julie BOISSIERE</v>
      </c>
      <c r="F1923" s="21" t="str">
        <f>VLOOKUP($B1923,Setup_MPP!$A:$E,4,FALSE)</f>
        <v>#D890FF</v>
      </c>
      <c r="G1923" s="21" t="str">
        <f>VLOOKUP($B1923,Setup_MPP!$A:$E,5,FALSE)</f>
        <v>#B750EF</v>
      </c>
      <c r="H1923" s="21" t="str">
        <f>IFERROR(IF(AND(A1923&gt;=1,A1923&lt;=104),VLOOKUP($A1923,Location!$A:$J,6,FALSE),IF(A1923=0,"Avant l'ouverture",IF(OR(A1923=105,A1923=106),"Bonus"))),"")</f>
        <v>Tour 3</v>
      </c>
      <c r="I1923" s="21" t="str">
        <f>IF(LEFT(H1923,4)="Tour",VLOOKUP(A1923,Database!$A:$C,3,FALSE),"")</f>
        <v>J</v>
      </c>
      <c r="J1923" s="21" t="str">
        <f>VLOOKUP($A1923,Location!$A:$J,7,FALSE)</f>
        <v>Algérie</v>
      </c>
      <c r="K1923" s="21" t="str">
        <f>IFERROR(VLOOKUP(J1923,Setup_Team!$B:$C,2,FALSE), "TDB")</f>
        <v>ALG</v>
      </c>
      <c r="L1923" s="21" t="str">
        <f>VLOOKUP($A1923,Location!$A:$J,8,FALSE)</f>
        <v>Autriche</v>
      </c>
      <c r="M1923" s="21" t="str">
        <f>IFERROR(VLOOKUP(L1923,Setup_Team!$B:$C,2,FALSE), "TDB")</f>
        <v>AUT</v>
      </c>
      <c r="N1923" s="21" t="str">
        <f>VLOOKUP($A1923,Location!$A:$J,9,FALSE)</f>
        <v>Kansas City, Missouri</v>
      </c>
      <c r="O1923" s="21" t="str">
        <f>VLOOKUP($A1923,Location!$A:$J,10,FALSE)</f>
        <v>Arrowhead Stadium</v>
      </c>
      <c r="P1923" s="27">
        <v>2</v>
      </c>
      <c r="Q1923" s="27">
        <v>1</v>
      </c>
      <c r="R1923" s="27" t="str">
        <f t="shared" ref="R1923:R1986" si="181">IF(AND(A1923&gt;0,A1923&lt;=104,W1923="Terminé"),TEXT(P1923,"0")&amp;"-"&amp;TEXT(Q1923,"0"),"")</f>
        <v>2-1</v>
      </c>
      <c r="S1923" s="21">
        <v>0</v>
      </c>
      <c r="T1923" s="20">
        <f>VLOOKUP($A1923,Database!$A:$Y,10,FALSE)</f>
        <v>96</v>
      </c>
      <c r="U1923" s="20">
        <f>VLOOKUP($A1923,Database!$A:$Y,11,FALSE)</f>
        <v>103</v>
      </c>
      <c r="V1923" s="20">
        <f>VLOOKUP($A1923,Database!$A:$Y,12,FALSE)</f>
        <v>107</v>
      </c>
      <c r="W1923" s="20" t="str">
        <f>VLOOKUP(A1923,Database!A:M,13,FALSE)</f>
        <v>Terminé</v>
      </c>
      <c r="X1923" s="20">
        <f>VLOOKUP($A1923,Database!$A:$Y,20,FALSE)</f>
        <v>3</v>
      </c>
      <c r="Y1923" s="20">
        <f>VLOOKUP($A1923,Database!$A:$Y,21,FALSE)</f>
        <v>3</v>
      </c>
      <c r="Z1923" s="20">
        <f t="shared" si="180"/>
        <v>0</v>
      </c>
      <c r="AA1923" s="20">
        <f t="shared" si="176"/>
        <v>0</v>
      </c>
      <c r="AB1923" s="20">
        <f t="shared" ca="1" si="177"/>
        <v>0</v>
      </c>
      <c r="AC1923" s="20">
        <f t="shared" ca="1" si="178"/>
        <v>0</v>
      </c>
      <c r="AD1923" s="20" t="str">
        <f ca="1">IF(AC1923=0,"",IF(OR(ISBLANK(P1923),ISBLANK(Q1923)),"",IF(ISBLANK(VLOOKUP(A1923,Database!A:AA,22,FALSE)),"",VLOOKUP(A1923,Database!A:AA,22,FALSE))))</f>
        <v/>
      </c>
      <c r="AE1923" s="20">
        <f ca="1">IFERROR(
   IF(
     OR(ISBLANK(P1923),ISBLANK(Q1923)),
     "",
     IF(
       AND(AB1923&lt;&gt;"",OR(W1923="Terminé",W1923="En cours")),
       VLOOKUP(AD1923,Setup_ScoreExactBonus!A:D,4,FALSE),
       0
     )),
  0)</f>
        <v>0</v>
      </c>
      <c r="AF1923" s="21">
        <f t="shared" ca="1" si="179"/>
        <v>0</v>
      </c>
      <c r="AG1923" s="21">
        <f ca="1">SUMIFS(AF$2:AF1923,D$2:D1923,D1923)</f>
        <v>2158</v>
      </c>
    </row>
    <row r="1924" spans="1:33" hidden="1" x14ac:dyDescent="0.35">
      <c r="A1924" s="21">
        <f>IF(ISBLANK(B1924),"",COUNTIF(B$2:B1924,B1924))-1</f>
        <v>71</v>
      </c>
      <c r="B1924" s="27">
        <v>6</v>
      </c>
      <c r="C1924" s="10">
        <f>VLOOKUP($A1924+IF($A1924=0,1,0),Database!$A:$Y,7,FALSE)</f>
        <v>46201.166666666664</v>
      </c>
      <c r="D1924" s="21" t="str">
        <f>VLOOKUP(Pronostics!$B1924,Setup_MPP!$A:$G,3,FALSE)</f>
        <v>Julay</v>
      </c>
      <c r="E1924" s="21" t="str">
        <f>VLOOKUP(Pronostics!$B1924,Setup_MPP!$A:$G,2,FALSE)</f>
        <v>Julie BOUCHARD</v>
      </c>
      <c r="F1924" s="21" t="str">
        <f>VLOOKUP($B1924,Setup_MPP!$A:$E,4,FALSE)</f>
        <v>#A6F7B1</v>
      </c>
      <c r="G1924" s="21" t="str">
        <f>VLOOKUP($B1924,Setup_MPP!$A:$E,5,FALSE)</f>
        <v>#6EC179</v>
      </c>
      <c r="H1924" s="21" t="str">
        <f>IFERROR(IF(AND(A1924&gt;=1,A1924&lt;=104),VLOOKUP($A1924,Location!$A:$J,6,FALSE),IF(A1924=0,"Avant l'ouverture",IF(OR(A1924=105,A1924=106),"Bonus"))),"")</f>
        <v>Tour 3</v>
      </c>
      <c r="I1924" s="21" t="str">
        <f>IF(LEFT(H1924,4)="Tour",VLOOKUP(A1924,Database!$A:$C,3,FALSE),"")</f>
        <v>J</v>
      </c>
      <c r="J1924" s="21" t="str">
        <f>VLOOKUP($A1924,Location!$A:$J,7,FALSE)</f>
        <v>Algérie</v>
      </c>
      <c r="K1924" s="21" t="str">
        <f>IFERROR(VLOOKUP(J1924,Setup_Team!$B:$C,2,FALSE), "TDB")</f>
        <v>ALG</v>
      </c>
      <c r="L1924" s="21" t="str">
        <f>VLOOKUP($A1924,Location!$A:$J,8,FALSE)</f>
        <v>Autriche</v>
      </c>
      <c r="M1924" s="21" t="str">
        <f>IFERROR(VLOOKUP(L1924,Setup_Team!$B:$C,2,FALSE), "TDB")</f>
        <v>AUT</v>
      </c>
      <c r="N1924" s="21" t="str">
        <f>VLOOKUP($A1924,Location!$A:$J,9,FALSE)</f>
        <v>Kansas City, Missouri</v>
      </c>
      <c r="O1924" s="21" t="str">
        <f>VLOOKUP($A1924,Location!$A:$J,10,FALSE)</f>
        <v>Arrowhead Stadium</v>
      </c>
      <c r="P1924" s="27">
        <v>0</v>
      </c>
      <c r="Q1924" s="27">
        <v>1</v>
      </c>
      <c r="R1924" s="27" t="str">
        <f t="shared" si="181"/>
        <v>0-1</v>
      </c>
      <c r="S1924" s="21">
        <v>0</v>
      </c>
      <c r="T1924" s="20">
        <f>VLOOKUP($A1924,Database!$A:$Y,10,FALSE)</f>
        <v>96</v>
      </c>
      <c r="U1924" s="20">
        <f>VLOOKUP($A1924,Database!$A:$Y,11,FALSE)</f>
        <v>103</v>
      </c>
      <c r="V1924" s="20">
        <f>VLOOKUP($A1924,Database!$A:$Y,12,FALSE)</f>
        <v>107</v>
      </c>
      <c r="W1924" s="20" t="str">
        <f>VLOOKUP(A1924,Database!A:M,13,FALSE)</f>
        <v>Terminé</v>
      </c>
      <c r="X1924" s="20">
        <f>VLOOKUP($A1924,Database!$A:$Y,20,FALSE)</f>
        <v>3</v>
      </c>
      <c r="Y1924" s="20">
        <f>VLOOKUP($A1924,Database!$A:$Y,21,FALSE)</f>
        <v>3</v>
      </c>
      <c r="Z1924" s="20">
        <f t="shared" si="180"/>
        <v>0</v>
      </c>
      <c r="AA1924" s="20">
        <f t="shared" si="176"/>
        <v>0</v>
      </c>
      <c r="AB1924" s="20">
        <f t="shared" ca="1" si="177"/>
        <v>0</v>
      </c>
      <c r="AC1924" s="20">
        <f t="shared" ca="1" si="178"/>
        <v>0</v>
      </c>
      <c r="AD1924" s="20" t="str">
        <f ca="1">IF(AC1924=0,"",IF(OR(ISBLANK(P1924),ISBLANK(Q1924)),"",IF(ISBLANK(VLOOKUP(A1924,Database!A:AA,22,FALSE)),"",VLOOKUP(A1924,Database!A:AA,22,FALSE))))</f>
        <v/>
      </c>
      <c r="AE1924" s="20">
        <f ca="1">IFERROR(
   IF(
     OR(ISBLANK(P1924),ISBLANK(Q1924)),
     "",
     IF(
       AND(AB1924&lt;&gt;"",OR(W1924="Terminé",W1924="En cours")),
       VLOOKUP(AD1924,Setup_ScoreExactBonus!A:D,4,FALSE),
       0
     )),
  0)</f>
        <v>0</v>
      </c>
      <c r="AF1924" s="21">
        <f t="shared" ca="1" si="179"/>
        <v>0</v>
      </c>
      <c r="AG1924" s="21">
        <f ca="1">SUMIFS(AF$2:AF1924,D$2:D1924,D1924)</f>
        <v>2757</v>
      </c>
    </row>
    <row r="1925" spans="1:33" hidden="1" x14ac:dyDescent="0.35">
      <c r="A1925" s="21">
        <f>IF(ISBLANK(B1925),"",COUNTIF(B$2:B1925,B1925))-1</f>
        <v>71</v>
      </c>
      <c r="B1925" s="27">
        <v>7</v>
      </c>
      <c r="C1925" s="10">
        <f>VLOOKUP($A1925+IF($A1925=0,1,0),Database!$A:$Y,7,FALSE)</f>
        <v>46201.166666666664</v>
      </c>
      <c r="D1925" s="21" t="str">
        <f>VLOOKUP(Pronostics!$B1925,Setup_MPP!$A:$G,3,FALSE)</f>
        <v>__Vince__</v>
      </c>
      <c r="E1925" s="21" t="str">
        <f>VLOOKUP(Pronostics!$B1925,Setup_MPP!$A:$G,2,FALSE)</f>
        <v>Vincent FRAYSSE</v>
      </c>
      <c r="F1925" s="21" t="str">
        <f>VLOOKUP($B1925,Setup_MPP!$A:$E,4,FALSE)</f>
        <v>#B2EAE8</v>
      </c>
      <c r="G1925" s="21" t="str">
        <f>VLOOKUP($B1925,Setup_MPP!$A:$E,5,FALSE)</f>
        <v>#6CB4B1</v>
      </c>
      <c r="H1925" s="21" t="str">
        <f>IFERROR(IF(AND(A1925&gt;=1,A1925&lt;=104),VLOOKUP($A1925,Location!$A:$J,6,FALSE),IF(A1925=0,"Avant l'ouverture",IF(OR(A1925=105,A1925=106),"Bonus"))),"")</f>
        <v>Tour 3</v>
      </c>
      <c r="I1925" s="21" t="str">
        <f>IF(LEFT(H1925,4)="Tour",VLOOKUP(A1925,Database!$A:$C,3,FALSE),"")</f>
        <v>J</v>
      </c>
      <c r="J1925" s="21" t="str">
        <f>VLOOKUP($A1925,Location!$A:$J,7,FALSE)</f>
        <v>Algérie</v>
      </c>
      <c r="K1925" s="21" t="str">
        <f>IFERROR(VLOOKUP(J1925,Setup_Team!$B:$C,2,FALSE), "TDB")</f>
        <v>ALG</v>
      </c>
      <c r="L1925" s="21" t="str">
        <f>VLOOKUP($A1925,Location!$A:$J,8,FALSE)</f>
        <v>Autriche</v>
      </c>
      <c r="M1925" s="21" t="str">
        <f>IFERROR(VLOOKUP(L1925,Setup_Team!$B:$C,2,FALSE), "TDB")</f>
        <v>AUT</v>
      </c>
      <c r="N1925" s="21" t="str">
        <f>VLOOKUP($A1925,Location!$A:$J,9,FALSE)</f>
        <v>Kansas City, Missouri</v>
      </c>
      <c r="O1925" s="21" t="str">
        <f>VLOOKUP($A1925,Location!$A:$J,10,FALSE)</f>
        <v>Arrowhead Stadium</v>
      </c>
      <c r="P1925" s="27"/>
      <c r="Q1925" s="27"/>
      <c r="R1925" s="27" t="str">
        <f t="shared" si="181"/>
        <v>0-0</v>
      </c>
      <c r="S1925" s="21">
        <v>0</v>
      </c>
      <c r="T1925" s="20">
        <f>VLOOKUP($A1925,Database!$A:$Y,10,FALSE)</f>
        <v>96</v>
      </c>
      <c r="U1925" s="20">
        <f>VLOOKUP($A1925,Database!$A:$Y,11,FALSE)</f>
        <v>103</v>
      </c>
      <c r="V1925" s="20">
        <f>VLOOKUP($A1925,Database!$A:$Y,12,FALSE)</f>
        <v>107</v>
      </c>
      <c r="W1925" s="20" t="str">
        <f>VLOOKUP(A1925,Database!A:M,13,FALSE)</f>
        <v>Terminé</v>
      </c>
      <c r="X1925" s="20">
        <f>VLOOKUP($A1925,Database!$A:$Y,20,FALSE)</f>
        <v>3</v>
      </c>
      <c r="Y1925" s="20">
        <f>VLOOKUP($A1925,Database!$A:$Y,21,FALSE)</f>
        <v>3</v>
      </c>
      <c r="Z1925" s="20">
        <f t="shared" si="180"/>
        <v>1</v>
      </c>
      <c r="AA1925" s="20" t="str">
        <f t="shared" si="176"/>
        <v/>
      </c>
      <c r="AB1925" s="20">
        <f t="shared" ca="1" si="177"/>
        <v>103</v>
      </c>
      <c r="AC1925" s="20">
        <f t="shared" ca="1" si="178"/>
        <v>0</v>
      </c>
      <c r="AD1925" s="20" t="str">
        <f ca="1">IF(AC1925=0,"",IF(OR(ISBLANK(P1925),ISBLANK(Q1925)),"",IF(ISBLANK(VLOOKUP(A1925,Database!A:AA,22,FALSE)),"",VLOOKUP(A1925,Database!A:AA,22,FALSE))))</f>
        <v/>
      </c>
      <c r="AE1925" s="20" t="str">
        <f>IFERROR(
   IF(
     OR(ISBLANK(P1925),ISBLANK(Q1925)),
     "",
     IF(
       AND(AB1925&lt;&gt;"",OR(W1925="Terminé",W1925="En cours")),
       VLOOKUP(AD1925,Setup_ScoreExactBonus!A:D,4,FALSE),
       0
     )),
  0)</f>
        <v/>
      </c>
      <c r="AF1925" s="21">
        <f t="shared" si="179"/>
        <v>0</v>
      </c>
      <c r="AG1925" s="21">
        <f ca="1">SUMIFS(AF$2:AF1925,D$2:D1925,D1925)</f>
        <v>1434</v>
      </c>
    </row>
    <row r="1926" spans="1:33" hidden="1" x14ac:dyDescent="0.35">
      <c r="A1926" s="21">
        <f>IF(ISBLANK(B1926),"",COUNTIF(B$2:B1926,B1926))-1</f>
        <v>71</v>
      </c>
      <c r="B1926" s="27">
        <v>8</v>
      </c>
      <c r="C1926" s="10">
        <f>VLOOKUP($A1926+IF($A1926=0,1,0),Database!$A:$Y,7,FALSE)</f>
        <v>46201.166666666664</v>
      </c>
      <c r="D1926" s="21" t="str">
        <f>VLOOKUP(Pronostics!$B1926,Setup_MPP!$A:$G,3,FALSE)</f>
        <v>Louuiiis</v>
      </c>
      <c r="E1926" s="21" t="str">
        <f>VLOOKUP(Pronostics!$B1926,Setup_MPP!$A:$G,2,FALSE)</f>
        <v>Louis HARLE</v>
      </c>
      <c r="F1926" s="21" t="str">
        <f>VLOOKUP($B1926,Setup_MPP!$A:$E,4,FALSE)</f>
        <v>#EEF7B1</v>
      </c>
      <c r="G1926" s="21" t="str">
        <f>VLOOKUP($B1926,Setup_MPP!$A:$E,5,FALSE)</f>
        <v>#C1CB7D</v>
      </c>
      <c r="H1926" s="21" t="str">
        <f>IFERROR(IF(AND(A1926&gt;=1,A1926&lt;=104),VLOOKUP($A1926,Location!$A:$J,6,FALSE),IF(A1926=0,"Avant l'ouverture",IF(OR(A1926=105,A1926=106),"Bonus"))),"")</f>
        <v>Tour 3</v>
      </c>
      <c r="I1926" s="21" t="str">
        <f>IF(LEFT(H1926,4)="Tour",VLOOKUP(A1926,Database!$A:$C,3,FALSE),"")</f>
        <v>J</v>
      </c>
      <c r="J1926" s="21" t="str">
        <f>VLOOKUP($A1926,Location!$A:$J,7,FALSE)</f>
        <v>Algérie</v>
      </c>
      <c r="K1926" s="21" t="str">
        <f>IFERROR(VLOOKUP(J1926,Setup_Team!$B:$C,2,FALSE), "TDB")</f>
        <v>ALG</v>
      </c>
      <c r="L1926" s="21" t="str">
        <f>VLOOKUP($A1926,Location!$A:$J,8,FALSE)</f>
        <v>Autriche</v>
      </c>
      <c r="M1926" s="21" t="str">
        <f>IFERROR(VLOOKUP(L1926,Setup_Team!$B:$C,2,FALSE), "TDB")</f>
        <v>AUT</v>
      </c>
      <c r="N1926" s="21" t="str">
        <f>VLOOKUP($A1926,Location!$A:$J,9,FALSE)</f>
        <v>Kansas City, Missouri</v>
      </c>
      <c r="O1926" s="21" t="str">
        <f>VLOOKUP($A1926,Location!$A:$J,10,FALSE)</f>
        <v>Arrowhead Stadium</v>
      </c>
      <c r="P1926" s="27">
        <v>0</v>
      </c>
      <c r="Q1926" s="27">
        <v>0</v>
      </c>
      <c r="R1926" s="27" t="str">
        <f t="shared" si="181"/>
        <v>0-0</v>
      </c>
      <c r="S1926" s="21">
        <v>0</v>
      </c>
      <c r="T1926" s="20">
        <f>VLOOKUP($A1926,Database!$A:$Y,10,FALSE)</f>
        <v>96</v>
      </c>
      <c r="U1926" s="20">
        <f>VLOOKUP($A1926,Database!$A:$Y,11,FALSE)</f>
        <v>103</v>
      </c>
      <c r="V1926" s="20">
        <f>VLOOKUP($A1926,Database!$A:$Y,12,FALSE)</f>
        <v>107</v>
      </c>
      <c r="W1926" s="20" t="str">
        <f>VLOOKUP(A1926,Database!A:M,13,FALSE)</f>
        <v>Terminé</v>
      </c>
      <c r="X1926" s="20">
        <f>VLOOKUP($A1926,Database!$A:$Y,20,FALSE)</f>
        <v>3</v>
      </c>
      <c r="Y1926" s="20">
        <f>VLOOKUP($A1926,Database!$A:$Y,21,FALSE)</f>
        <v>3</v>
      </c>
      <c r="Z1926" s="20">
        <f t="shared" si="180"/>
        <v>0</v>
      </c>
      <c r="AA1926" s="20">
        <f t="shared" si="176"/>
        <v>1</v>
      </c>
      <c r="AB1926" s="20">
        <f t="shared" ca="1" si="177"/>
        <v>103</v>
      </c>
      <c r="AC1926" s="20">
        <f t="shared" ca="1" si="178"/>
        <v>0</v>
      </c>
      <c r="AD1926" s="20" t="str">
        <f ca="1">IF(AC1926=0,"",IF(OR(ISBLANK(P1926),ISBLANK(Q1926)),"",IF(ISBLANK(VLOOKUP(A1926,Database!A:AA,22,FALSE)),"",VLOOKUP(A1926,Database!A:AA,22,FALSE))))</f>
        <v/>
      </c>
      <c r="AE1926" s="20">
        <f ca="1">IFERROR(
   IF(
     OR(ISBLANK(P1926),ISBLANK(Q1926)),
     "",
     IF(
       AND(AB1926&lt;&gt;"",OR(W1926="Terminé",W1926="En cours")),
       VLOOKUP(AD1926,Setup_ScoreExactBonus!A:D,4,FALSE),
       0
     )),
  0)</f>
        <v>0</v>
      </c>
      <c r="AF1926" s="21">
        <f t="shared" ca="1" si="179"/>
        <v>103</v>
      </c>
      <c r="AG1926" s="21">
        <f ca="1">SUMIFS(AF$2:AF1926,D$2:D1926,D1926)</f>
        <v>2700</v>
      </c>
    </row>
    <row r="1927" spans="1:33" x14ac:dyDescent="0.35">
      <c r="A1927" s="21">
        <f>IF(ISBLANK(B1927),"",COUNTIF(B$2:B1927,B1927))-1</f>
        <v>71</v>
      </c>
      <c r="B1927" s="27">
        <v>9</v>
      </c>
      <c r="C1927" s="10">
        <f>VLOOKUP($A1927+IF($A1927=0,1,0),Database!$A:$Y,7,FALSE)</f>
        <v>46201.166666666664</v>
      </c>
      <c r="D1927" s="21" t="str">
        <f>VLOOKUP(Pronostics!$B1927,Setup_MPP!$A:$G,3,FALSE)</f>
        <v>Aurelien_dpq</v>
      </c>
      <c r="E1927" s="21" t="str">
        <f>VLOOKUP(Pronostics!$B1927,Setup_MPP!$A:$G,2,FALSE)</f>
        <v>Aurélien DE POULPIQUET</v>
      </c>
      <c r="F1927" s="21" t="str">
        <f>VLOOKUP($B1927,Setup_MPP!$A:$E,4,FALSE)</f>
        <v>#F4EA9D</v>
      </c>
      <c r="G1927" s="21" t="str">
        <f>VLOOKUP($B1927,Setup_MPP!$A:$E,5,FALSE)</f>
        <v>#D2C458</v>
      </c>
      <c r="H1927" s="21" t="str">
        <f>IFERROR(IF(AND(A1927&gt;=1,A1927&lt;=104),VLOOKUP($A1927,Location!$A:$J,6,FALSE),IF(A1927=0,"Avant l'ouverture",IF(OR(A1927=105,A1927=106),"Bonus"))),"")</f>
        <v>Tour 3</v>
      </c>
      <c r="I1927" s="21" t="str">
        <f>IF(LEFT(H1927,4)="Tour",VLOOKUP(A1927,Database!$A:$C,3,FALSE),"")</f>
        <v>J</v>
      </c>
      <c r="J1927" s="21" t="str">
        <f>VLOOKUP($A1927,Location!$A:$J,7,FALSE)</f>
        <v>Algérie</v>
      </c>
      <c r="K1927" s="21" t="str">
        <f>IFERROR(VLOOKUP(J1927,Setup_Team!$B:$C,2,FALSE), "TDB")</f>
        <v>ALG</v>
      </c>
      <c r="L1927" s="21" t="str">
        <f>VLOOKUP($A1927,Location!$A:$J,8,FALSE)</f>
        <v>Autriche</v>
      </c>
      <c r="M1927" s="21" t="str">
        <f>IFERROR(VLOOKUP(L1927,Setup_Team!$B:$C,2,FALSE), "TDB")</f>
        <v>AUT</v>
      </c>
      <c r="N1927" s="21" t="str">
        <f>VLOOKUP($A1927,Location!$A:$J,9,FALSE)</f>
        <v>Kansas City, Missouri</v>
      </c>
      <c r="O1927" s="21" t="str">
        <f>VLOOKUP($A1927,Location!$A:$J,10,FALSE)</f>
        <v>Arrowhead Stadium</v>
      </c>
      <c r="P1927" s="27">
        <v>1</v>
      </c>
      <c r="Q1927" s="27">
        <v>1</v>
      </c>
      <c r="R1927" s="27" t="str">
        <f t="shared" si="181"/>
        <v>1-1</v>
      </c>
      <c r="S1927" s="21">
        <v>0</v>
      </c>
      <c r="T1927" s="20">
        <f>VLOOKUP($A1927,Database!$A:$Y,10,FALSE)</f>
        <v>96</v>
      </c>
      <c r="U1927" s="20">
        <f>VLOOKUP($A1927,Database!$A:$Y,11,FALSE)</f>
        <v>103</v>
      </c>
      <c r="V1927" s="20">
        <f>VLOOKUP($A1927,Database!$A:$Y,12,FALSE)</f>
        <v>107</v>
      </c>
      <c r="W1927" s="20" t="str">
        <f>VLOOKUP(A1927,Database!A:M,13,FALSE)</f>
        <v>Terminé</v>
      </c>
      <c r="X1927" s="20">
        <f>VLOOKUP($A1927,Database!$A:$Y,20,FALSE)</f>
        <v>3</v>
      </c>
      <c r="Y1927" s="20">
        <f>VLOOKUP($A1927,Database!$A:$Y,21,FALSE)</f>
        <v>3</v>
      </c>
      <c r="Z1927" s="20">
        <f t="shared" si="180"/>
        <v>0</v>
      </c>
      <c r="AA1927" s="20">
        <f t="shared" si="176"/>
        <v>1</v>
      </c>
      <c r="AB1927" s="20">
        <f t="shared" ca="1" si="177"/>
        <v>103</v>
      </c>
      <c r="AC1927" s="20">
        <f t="shared" ca="1" si="178"/>
        <v>0</v>
      </c>
      <c r="AD1927" s="20" t="str">
        <f ca="1">IF(AC1927=0,"",IF(OR(ISBLANK(P1927),ISBLANK(Q1927)),"",IF(ISBLANK(VLOOKUP(A1927,Database!A:AA,22,FALSE)),"",VLOOKUP(A1927,Database!A:AA,22,FALSE))))</f>
        <v/>
      </c>
      <c r="AE1927" s="20">
        <f ca="1">IFERROR(
   IF(
     OR(ISBLANK(P1927),ISBLANK(Q1927)),
     "",
     IF(
       AND(AB1927&lt;&gt;"",OR(W1927="Terminé",W1927="En cours")),
       VLOOKUP(AD1927,Setup_ScoreExactBonus!A:D,4,FALSE),
       0
     )),
  0)</f>
        <v>0</v>
      </c>
      <c r="AF1927" s="21">
        <f t="shared" ca="1" si="179"/>
        <v>103</v>
      </c>
      <c r="AG1927" s="21">
        <f ca="1">SUMIFS(AF$2:AF1927,D$2:D1927,D1927)</f>
        <v>2793</v>
      </c>
    </row>
    <row r="1928" spans="1:33" hidden="1" x14ac:dyDescent="0.35">
      <c r="A1928" s="21">
        <f>IF(ISBLANK(B1928),"",COUNTIF(B$2:B1928,B1928))-1</f>
        <v>71</v>
      </c>
      <c r="B1928" s="27">
        <v>10</v>
      </c>
      <c r="C1928" s="10">
        <f>VLOOKUP($A1928+IF($A1928=0,1,0),Database!$A:$Y,7,FALSE)</f>
        <v>46201.166666666664</v>
      </c>
      <c r="D1928" s="21" t="str">
        <f>VLOOKUP(Pronostics!$B1928,Setup_MPP!$A:$G,3,FALSE)</f>
        <v>RandomPaul</v>
      </c>
      <c r="E1928" s="21" t="str">
        <f>VLOOKUP(Pronostics!$B1928,Setup_MPP!$A:$G,2,FALSE)</f>
        <v>Paul MONTESINOS</v>
      </c>
      <c r="F1928" s="21" t="str">
        <f>VLOOKUP($B1928,Setup_MPP!$A:$E,4,FALSE)</f>
        <v>#C4B0FF</v>
      </c>
      <c r="G1928" s="21" t="str">
        <f>VLOOKUP($B1928,Setup_MPP!$A:$E,5,FALSE)</f>
        <v>#7F66C8</v>
      </c>
      <c r="H1928" s="21" t="str">
        <f>IFERROR(IF(AND(A1928&gt;=1,A1928&lt;=104),VLOOKUP($A1928,Location!$A:$J,6,FALSE),IF(A1928=0,"Avant l'ouverture",IF(OR(A1928=105,A1928=106),"Bonus"))),"")</f>
        <v>Tour 3</v>
      </c>
      <c r="I1928" s="21" t="str">
        <f>IF(LEFT(H1928,4)="Tour",VLOOKUP(A1928,Database!$A:$C,3,FALSE),"")</f>
        <v>J</v>
      </c>
      <c r="J1928" s="21" t="str">
        <f>VLOOKUP($A1928,Location!$A:$J,7,FALSE)</f>
        <v>Algérie</v>
      </c>
      <c r="K1928" s="21" t="str">
        <f>IFERROR(VLOOKUP(J1928,Setup_Team!$B:$C,2,FALSE), "TDB")</f>
        <v>ALG</v>
      </c>
      <c r="L1928" s="21" t="str">
        <f>VLOOKUP($A1928,Location!$A:$J,8,FALSE)</f>
        <v>Autriche</v>
      </c>
      <c r="M1928" s="21" t="str">
        <f>IFERROR(VLOOKUP(L1928,Setup_Team!$B:$C,2,FALSE), "TDB")</f>
        <v>AUT</v>
      </c>
      <c r="N1928" s="21" t="str">
        <f>VLOOKUP($A1928,Location!$A:$J,9,FALSE)</f>
        <v>Kansas City, Missouri</v>
      </c>
      <c r="O1928" s="21" t="str">
        <f>VLOOKUP($A1928,Location!$A:$J,10,FALSE)</f>
        <v>Arrowhead Stadium</v>
      </c>
      <c r="P1928" s="27">
        <v>1</v>
      </c>
      <c r="Q1928" s="27">
        <v>1</v>
      </c>
      <c r="R1928" s="27" t="str">
        <f t="shared" si="181"/>
        <v>1-1</v>
      </c>
      <c r="S1928" s="21">
        <v>0</v>
      </c>
      <c r="T1928" s="20">
        <f>VLOOKUP($A1928,Database!$A:$Y,10,FALSE)</f>
        <v>96</v>
      </c>
      <c r="U1928" s="20">
        <f>VLOOKUP($A1928,Database!$A:$Y,11,FALSE)</f>
        <v>103</v>
      </c>
      <c r="V1928" s="20">
        <f>VLOOKUP($A1928,Database!$A:$Y,12,FALSE)</f>
        <v>107</v>
      </c>
      <c r="W1928" s="20" t="str">
        <f>VLOOKUP(A1928,Database!A:M,13,FALSE)</f>
        <v>Terminé</v>
      </c>
      <c r="X1928" s="20">
        <f>VLOOKUP($A1928,Database!$A:$Y,20,FALSE)</f>
        <v>3</v>
      </c>
      <c r="Y1928" s="20">
        <f>VLOOKUP($A1928,Database!$A:$Y,21,FALSE)</f>
        <v>3</v>
      </c>
      <c r="Z1928" s="20">
        <f t="shared" si="180"/>
        <v>0</v>
      </c>
      <c r="AA1928" s="20">
        <f t="shared" si="176"/>
        <v>1</v>
      </c>
      <c r="AB1928" s="20">
        <f t="shared" ca="1" si="177"/>
        <v>103</v>
      </c>
      <c r="AC1928" s="20">
        <f t="shared" ca="1" si="178"/>
        <v>0</v>
      </c>
      <c r="AD1928" s="20" t="str">
        <f ca="1">IF(AC1928=0,"",IF(OR(ISBLANK(P1928),ISBLANK(Q1928)),"",IF(ISBLANK(VLOOKUP(A1928,Database!A:AA,22,FALSE)),"",VLOOKUP(A1928,Database!A:AA,22,FALSE))))</f>
        <v/>
      </c>
      <c r="AE1928" s="20">
        <f ca="1">IFERROR(
   IF(
     OR(ISBLANK(P1928),ISBLANK(Q1928)),
     "",
     IF(
       AND(AB1928&lt;&gt;"",OR(W1928="Terminé",W1928="En cours")),
       VLOOKUP(AD1928,Setup_ScoreExactBonus!A:D,4,FALSE),
       0
     )),
  0)</f>
        <v>0</v>
      </c>
      <c r="AF1928" s="21">
        <f t="shared" ca="1" si="179"/>
        <v>103</v>
      </c>
      <c r="AG1928" s="21">
        <f ca="1">SUMIFS(AF$2:AF1928,D$2:D1928,D1928)</f>
        <v>2553</v>
      </c>
    </row>
    <row r="1929" spans="1:33" hidden="1" x14ac:dyDescent="0.35">
      <c r="A1929" s="21">
        <f>IF(ISBLANK(B1929),"",COUNTIF(B$2:B1929,B1929))-1</f>
        <v>71</v>
      </c>
      <c r="B1929" s="27">
        <v>11</v>
      </c>
      <c r="C1929" s="10">
        <f>VLOOKUP($A1929+IF($A1929=0,1,0),Database!$A:$Y,7,FALSE)</f>
        <v>46201.166666666664</v>
      </c>
      <c r="D1929" s="21" t="str">
        <f>VLOOKUP(Pronostics!$B1929,Setup_MPP!$A:$G,3,FALSE)</f>
        <v>Kinsley91</v>
      </c>
      <c r="E1929" s="21" t="str">
        <f>VLOOKUP(Pronostics!$B1929,Setup_MPP!$A:$G,2,FALSE)</f>
        <v>Kinsley ROQUE</v>
      </c>
      <c r="F1929" s="21" t="str">
        <f>VLOOKUP($B1929,Setup_MPP!$A:$E,4,FALSE)</f>
        <v>#CBEBBA</v>
      </c>
      <c r="G1929" s="21" t="str">
        <f>VLOOKUP($B1929,Setup_MPP!$A:$E,5,FALSE)</f>
        <v>#70BC6E</v>
      </c>
      <c r="H1929" s="21" t="str">
        <f>IFERROR(IF(AND(A1929&gt;=1,A1929&lt;=104),VLOOKUP($A1929,Location!$A:$J,6,FALSE),IF(A1929=0,"Avant l'ouverture",IF(OR(A1929=105,A1929=106),"Bonus"))),"")</f>
        <v>Tour 3</v>
      </c>
      <c r="I1929" s="21" t="str">
        <f>IF(LEFT(H1929,4)="Tour",VLOOKUP(A1929,Database!$A:$C,3,FALSE),"")</f>
        <v>J</v>
      </c>
      <c r="J1929" s="21" t="str">
        <f>VLOOKUP($A1929,Location!$A:$J,7,FALSE)</f>
        <v>Algérie</v>
      </c>
      <c r="K1929" s="21" t="str">
        <f>IFERROR(VLOOKUP(J1929,Setup_Team!$B:$C,2,FALSE), "TDB")</f>
        <v>ALG</v>
      </c>
      <c r="L1929" s="21" t="str">
        <f>VLOOKUP($A1929,Location!$A:$J,8,FALSE)</f>
        <v>Autriche</v>
      </c>
      <c r="M1929" s="21" t="str">
        <f>IFERROR(VLOOKUP(L1929,Setup_Team!$B:$C,2,FALSE), "TDB")</f>
        <v>AUT</v>
      </c>
      <c r="N1929" s="21" t="str">
        <f>VLOOKUP($A1929,Location!$A:$J,9,FALSE)</f>
        <v>Kansas City, Missouri</v>
      </c>
      <c r="O1929" s="21" t="str">
        <f>VLOOKUP($A1929,Location!$A:$J,10,FALSE)</f>
        <v>Arrowhead Stadium</v>
      </c>
      <c r="P1929" s="27">
        <v>1</v>
      </c>
      <c r="Q1929" s="27">
        <v>0</v>
      </c>
      <c r="R1929" s="27" t="str">
        <f t="shared" si="181"/>
        <v>1-0</v>
      </c>
      <c r="S1929" s="21">
        <v>0</v>
      </c>
      <c r="T1929" s="20">
        <f>VLOOKUP($A1929,Database!$A:$Y,10,FALSE)</f>
        <v>96</v>
      </c>
      <c r="U1929" s="20">
        <f>VLOOKUP($A1929,Database!$A:$Y,11,FALSE)</f>
        <v>103</v>
      </c>
      <c r="V1929" s="20">
        <f>VLOOKUP($A1929,Database!$A:$Y,12,FALSE)</f>
        <v>107</v>
      </c>
      <c r="W1929" s="20" t="str">
        <f>VLOOKUP(A1929,Database!A:M,13,FALSE)</f>
        <v>Terminé</v>
      </c>
      <c r="X1929" s="20">
        <f>VLOOKUP($A1929,Database!$A:$Y,20,FALSE)</f>
        <v>3</v>
      </c>
      <c r="Y1929" s="20">
        <f>VLOOKUP($A1929,Database!$A:$Y,21,FALSE)</f>
        <v>3</v>
      </c>
      <c r="Z1929" s="20">
        <f t="shared" si="180"/>
        <v>0</v>
      </c>
      <c r="AA1929" s="20">
        <f t="shared" si="176"/>
        <v>0</v>
      </c>
      <c r="AB1929" s="20">
        <f t="shared" ca="1" si="177"/>
        <v>0</v>
      </c>
      <c r="AC1929" s="20">
        <f t="shared" ca="1" si="178"/>
        <v>0</v>
      </c>
      <c r="AD1929" s="20" t="str">
        <f ca="1">IF(AC1929=0,"",IF(OR(ISBLANK(P1929),ISBLANK(Q1929)),"",IF(ISBLANK(VLOOKUP(A1929,Database!A:AA,22,FALSE)),"",VLOOKUP(A1929,Database!A:AA,22,FALSE))))</f>
        <v/>
      </c>
      <c r="AE1929" s="20">
        <f ca="1">IFERROR(
   IF(
     OR(ISBLANK(P1929),ISBLANK(Q1929)),
     "",
     IF(
       AND(AB1929&lt;&gt;"",OR(W1929="Terminé",W1929="En cours")),
       VLOOKUP(AD1929,Setup_ScoreExactBonus!A:D,4,FALSE),
       0
     )),
  0)</f>
        <v>0</v>
      </c>
      <c r="AF1929" s="21">
        <f t="shared" ca="1" si="179"/>
        <v>0</v>
      </c>
      <c r="AG1929" s="21">
        <f ca="1">SUMIFS(AF$2:AF1929,D$2:D1929,D1929)</f>
        <v>2904</v>
      </c>
    </row>
    <row r="1930" spans="1:33" hidden="1" x14ac:dyDescent="0.35">
      <c r="A1930" s="21">
        <f>IF(ISBLANK(B1930),"",COUNTIF(B$2:B1930,B1930))-1</f>
        <v>71</v>
      </c>
      <c r="B1930" s="27">
        <v>12</v>
      </c>
      <c r="C1930" s="10">
        <f>VLOOKUP($A1930+IF($A1930=0,1,0),Database!$A:$Y,7,FALSE)</f>
        <v>46201.166666666664</v>
      </c>
      <c r="D1930" s="21" t="str">
        <f>VLOOKUP(Pronostics!$B1930,Setup_MPP!$A:$G,3,FALSE)</f>
        <v>Jaouad1</v>
      </c>
      <c r="E1930" s="21" t="str">
        <f>VLOOKUP(Pronostics!$B1930,Setup_MPP!$A:$G,2,FALSE)</f>
        <v>Jaouad SETTI</v>
      </c>
      <c r="F1930" s="21" t="str">
        <f>VLOOKUP($B1930,Setup_MPP!$A:$E,4,FALSE)</f>
        <v>#C2D4FF</v>
      </c>
      <c r="G1930" s="21" t="str">
        <f>VLOOKUP($B1930,Setup_MPP!$A:$E,5,FALSE)</f>
        <v>#6586D5</v>
      </c>
      <c r="H1930" s="21" t="str">
        <f>IFERROR(IF(AND(A1930&gt;=1,A1930&lt;=104),VLOOKUP($A1930,Location!$A:$J,6,FALSE),IF(A1930=0,"Avant l'ouverture",IF(OR(A1930=105,A1930=106),"Bonus"))),"")</f>
        <v>Tour 3</v>
      </c>
      <c r="I1930" s="21" t="str">
        <f>IF(LEFT(H1930,4)="Tour",VLOOKUP(A1930,Database!$A:$C,3,FALSE),"")</f>
        <v>J</v>
      </c>
      <c r="J1930" s="21" t="str">
        <f>VLOOKUP($A1930,Location!$A:$J,7,FALSE)</f>
        <v>Algérie</v>
      </c>
      <c r="K1930" s="21" t="str">
        <f>IFERROR(VLOOKUP(J1930,Setup_Team!$B:$C,2,FALSE), "TDB")</f>
        <v>ALG</v>
      </c>
      <c r="L1930" s="21" t="str">
        <f>VLOOKUP($A1930,Location!$A:$J,8,FALSE)</f>
        <v>Autriche</v>
      </c>
      <c r="M1930" s="21" t="str">
        <f>IFERROR(VLOOKUP(L1930,Setup_Team!$B:$C,2,FALSE), "TDB")</f>
        <v>AUT</v>
      </c>
      <c r="N1930" s="21" t="str">
        <f>VLOOKUP($A1930,Location!$A:$J,9,FALSE)</f>
        <v>Kansas City, Missouri</v>
      </c>
      <c r="O1930" s="21" t="str">
        <f>VLOOKUP($A1930,Location!$A:$J,10,FALSE)</f>
        <v>Arrowhead Stadium</v>
      </c>
      <c r="P1930" s="27">
        <v>1</v>
      </c>
      <c r="Q1930" s="27">
        <v>1</v>
      </c>
      <c r="R1930" s="27" t="str">
        <f t="shared" si="181"/>
        <v>1-1</v>
      </c>
      <c r="S1930" s="21">
        <v>0</v>
      </c>
      <c r="T1930" s="20">
        <f>VLOOKUP($A1930,Database!$A:$Y,10,FALSE)</f>
        <v>96</v>
      </c>
      <c r="U1930" s="20">
        <f>VLOOKUP($A1930,Database!$A:$Y,11,FALSE)</f>
        <v>103</v>
      </c>
      <c r="V1930" s="20">
        <f>VLOOKUP($A1930,Database!$A:$Y,12,FALSE)</f>
        <v>107</v>
      </c>
      <c r="W1930" s="20" t="str">
        <f>VLOOKUP(A1930,Database!A:M,13,FALSE)</f>
        <v>Terminé</v>
      </c>
      <c r="X1930" s="20">
        <f>VLOOKUP($A1930,Database!$A:$Y,20,FALSE)</f>
        <v>3</v>
      </c>
      <c r="Y1930" s="20">
        <f>VLOOKUP($A1930,Database!$A:$Y,21,FALSE)</f>
        <v>3</v>
      </c>
      <c r="Z1930" s="20">
        <f t="shared" si="180"/>
        <v>0</v>
      </c>
      <c r="AA1930" s="20">
        <f t="shared" si="176"/>
        <v>1</v>
      </c>
      <c r="AB1930" s="20">
        <f t="shared" ca="1" si="177"/>
        <v>103</v>
      </c>
      <c r="AC1930" s="20">
        <f t="shared" ca="1" si="178"/>
        <v>0</v>
      </c>
      <c r="AD1930" s="20" t="str">
        <f ca="1">IF(AC1930=0,"",IF(OR(ISBLANK(P1930),ISBLANK(Q1930)),"",IF(ISBLANK(VLOOKUP(A1930,Database!A:AA,22,FALSE)),"",VLOOKUP(A1930,Database!A:AA,22,FALSE))))</f>
        <v/>
      </c>
      <c r="AE1930" s="20">
        <f ca="1">IFERROR(
   IF(
     OR(ISBLANK(P1930),ISBLANK(Q1930)),
     "",
     IF(
       AND(AB1930&lt;&gt;"",OR(W1930="Terminé",W1930="En cours")),
       VLOOKUP(AD1930,Setup_ScoreExactBonus!A:D,4,FALSE),
       0
     )),
  0)</f>
        <v>0</v>
      </c>
      <c r="AF1930" s="21">
        <f t="shared" ca="1" si="179"/>
        <v>103</v>
      </c>
      <c r="AG1930" s="21">
        <f ca="1">SUMIFS(AF$2:AF1930,D$2:D1930,D1930)</f>
        <v>2742</v>
      </c>
    </row>
    <row r="1931" spans="1:33" hidden="1" x14ac:dyDescent="0.35">
      <c r="A1931" s="21">
        <f>IF(ISBLANK(B1931),"",COUNTIF(B$2:B1931,B1931))-1</f>
        <v>71</v>
      </c>
      <c r="B1931" s="27">
        <v>13</v>
      </c>
      <c r="C1931" s="10">
        <f>VLOOKUP($A1931+IF($A1931=0,1,0),Database!$A:$Y,7,FALSE)</f>
        <v>46201.166666666664</v>
      </c>
      <c r="D1931" s="21" t="str">
        <f>VLOOKUP(Pronostics!$B1931,Setup_MPP!$A:$G,3,FALSE)</f>
        <v>Julien_I</v>
      </c>
      <c r="E1931" s="21" t="str">
        <f>VLOOKUP(Pronostics!$B1931,Setup_MPP!$A:$G,2,FALSE)</f>
        <v>Julien INGE</v>
      </c>
      <c r="F1931" s="21" t="str">
        <f>VLOOKUP($B1931,Setup_MPP!$A:$E,4,FALSE)</f>
        <v>#C1E0EF</v>
      </c>
      <c r="G1931" s="21" t="str">
        <f>VLOOKUP($B1931,Setup_MPP!$A:$E,5,FALSE)</f>
        <v>#4F91B2</v>
      </c>
      <c r="H1931" s="21" t="str">
        <f>IFERROR(IF(AND(A1931&gt;=1,A1931&lt;=104),VLOOKUP($A1931,Location!$A:$J,6,FALSE),IF(A1931=0,"Avant l'ouverture",IF(OR(A1931=105,A1931=106),"Bonus"))),"")</f>
        <v>Tour 3</v>
      </c>
      <c r="I1931" s="21" t="str">
        <f>IF(LEFT(H1931,4)="Tour",VLOOKUP(A1931,Database!$A:$C,3,FALSE),"")</f>
        <v>J</v>
      </c>
      <c r="J1931" s="21" t="str">
        <f>VLOOKUP($A1931,Location!$A:$J,7,FALSE)</f>
        <v>Algérie</v>
      </c>
      <c r="K1931" s="21" t="str">
        <f>IFERROR(VLOOKUP(J1931,Setup_Team!$B:$C,2,FALSE), "TDB")</f>
        <v>ALG</v>
      </c>
      <c r="L1931" s="21" t="str">
        <f>VLOOKUP($A1931,Location!$A:$J,8,FALSE)</f>
        <v>Autriche</v>
      </c>
      <c r="M1931" s="21" t="str">
        <f>IFERROR(VLOOKUP(L1931,Setup_Team!$B:$C,2,FALSE), "TDB")</f>
        <v>AUT</v>
      </c>
      <c r="N1931" s="21" t="str">
        <f>VLOOKUP($A1931,Location!$A:$J,9,FALSE)</f>
        <v>Kansas City, Missouri</v>
      </c>
      <c r="O1931" s="21" t="str">
        <f>VLOOKUP($A1931,Location!$A:$J,10,FALSE)</f>
        <v>Arrowhead Stadium</v>
      </c>
      <c r="P1931" s="27">
        <v>1</v>
      </c>
      <c r="Q1931" s="27">
        <v>1</v>
      </c>
      <c r="R1931" s="27" t="str">
        <f t="shared" si="181"/>
        <v>1-1</v>
      </c>
      <c r="S1931" s="21">
        <v>0</v>
      </c>
      <c r="T1931" s="20">
        <f>VLOOKUP($A1931,Database!$A:$Y,10,FALSE)</f>
        <v>96</v>
      </c>
      <c r="U1931" s="20">
        <f>VLOOKUP($A1931,Database!$A:$Y,11,FALSE)</f>
        <v>103</v>
      </c>
      <c r="V1931" s="20">
        <f>VLOOKUP($A1931,Database!$A:$Y,12,FALSE)</f>
        <v>107</v>
      </c>
      <c r="W1931" s="20" t="str">
        <f>VLOOKUP(A1931,Database!A:M,13,FALSE)</f>
        <v>Terminé</v>
      </c>
      <c r="X1931" s="20">
        <f>VLOOKUP($A1931,Database!$A:$Y,20,FALSE)</f>
        <v>3</v>
      </c>
      <c r="Y1931" s="20">
        <f>VLOOKUP($A1931,Database!$A:$Y,21,FALSE)</f>
        <v>3</v>
      </c>
      <c r="Z1931" s="20">
        <f t="shared" si="180"/>
        <v>0</v>
      </c>
      <c r="AA1931" s="20">
        <f t="shared" si="176"/>
        <v>1</v>
      </c>
      <c r="AB1931" s="20">
        <f t="shared" ca="1" si="177"/>
        <v>103</v>
      </c>
      <c r="AC1931" s="20">
        <f t="shared" ca="1" si="178"/>
        <v>0</v>
      </c>
      <c r="AD1931" s="20" t="str">
        <f ca="1">IF(AC1931=0,"",IF(OR(ISBLANK(P1931),ISBLANK(Q1931)),"",IF(ISBLANK(VLOOKUP(A1931,Database!A:AA,22,FALSE)),"",VLOOKUP(A1931,Database!A:AA,22,FALSE))))</f>
        <v/>
      </c>
      <c r="AE1931" s="20">
        <f ca="1">IFERROR(
   IF(
     OR(ISBLANK(P1931),ISBLANK(Q1931)),
     "",
     IF(
       AND(AB1931&lt;&gt;"",OR(W1931="Terminé",W1931="En cours")),
       VLOOKUP(AD1931,Setup_ScoreExactBonus!A:D,4,FALSE),
       0
     )),
  0)</f>
        <v>0</v>
      </c>
      <c r="AF1931" s="21">
        <f t="shared" ca="1" si="179"/>
        <v>103</v>
      </c>
      <c r="AG1931" s="21">
        <f ca="1">SUMIFS(AF$2:AF1931,D$2:D1931,D1931)</f>
        <v>2887</v>
      </c>
    </row>
    <row r="1932" spans="1:33" hidden="1" x14ac:dyDescent="0.35">
      <c r="A1932" s="21">
        <f>IF(ISBLANK(B1932),"",COUNTIF(B$2:B1932,B1932))-1</f>
        <v>71</v>
      </c>
      <c r="B1932" s="27">
        <v>14</v>
      </c>
      <c r="C1932" s="10">
        <f>VLOOKUP($A1932+IF($A1932=0,1,0),Database!$A:$Y,7,FALSE)</f>
        <v>46201.166666666664</v>
      </c>
      <c r="D1932" s="21" t="str">
        <f>VLOOKUP(Pronostics!$B1932,Setup_MPP!$A:$G,3,FALSE)</f>
        <v>MarieEYT</v>
      </c>
      <c r="E1932" s="21" t="str">
        <f>VLOOKUP(Pronostics!$B1932,Setup_MPP!$A:$G,2,FALSE)</f>
        <v>Marie EXBRAYAT</v>
      </c>
      <c r="F1932" s="21" t="str">
        <f>VLOOKUP($B1932,Setup_MPP!$A:$E,4,FALSE)</f>
        <v>#FFAFD2</v>
      </c>
      <c r="G1932" s="21" t="str">
        <f>VLOOKUP($B1932,Setup_MPP!$A:$E,5,FALSE)</f>
        <v>#F2589B</v>
      </c>
      <c r="H1932" s="21" t="str">
        <f>IFERROR(IF(AND(A1932&gt;=1,A1932&lt;=104),VLOOKUP($A1932,Location!$A:$J,6,FALSE),IF(A1932=0,"Avant l'ouverture",IF(OR(A1932=105,A1932=106),"Bonus"))),"")</f>
        <v>Tour 3</v>
      </c>
      <c r="I1932" s="21" t="str">
        <f>IF(LEFT(H1932,4)="Tour",VLOOKUP(A1932,Database!$A:$C,3,FALSE),"")</f>
        <v>J</v>
      </c>
      <c r="J1932" s="21" t="str">
        <f>VLOOKUP($A1932,Location!$A:$J,7,FALSE)</f>
        <v>Algérie</v>
      </c>
      <c r="K1932" s="21" t="str">
        <f>IFERROR(VLOOKUP(J1932,Setup_Team!$B:$C,2,FALSE), "TDB")</f>
        <v>ALG</v>
      </c>
      <c r="L1932" s="21" t="str">
        <f>VLOOKUP($A1932,Location!$A:$J,8,FALSE)</f>
        <v>Autriche</v>
      </c>
      <c r="M1932" s="21" t="str">
        <f>IFERROR(VLOOKUP(L1932,Setup_Team!$B:$C,2,FALSE), "TDB")</f>
        <v>AUT</v>
      </c>
      <c r="N1932" s="21" t="str">
        <f>VLOOKUP($A1932,Location!$A:$J,9,FALSE)</f>
        <v>Kansas City, Missouri</v>
      </c>
      <c r="O1932" s="21" t="str">
        <f>VLOOKUP($A1932,Location!$A:$J,10,FALSE)</f>
        <v>Arrowhead Stadium</v>
      </c>
      <c r="P1932" s="27">
        <v>1</v>
      </c>
      <c r="Q1932" s="27">
        <v>1</v>
      </c>
      <c r="R1932" s="27" t="str">
        <f t="shared" si="181"/>
        <v>1-1</v>
      </c>
      <c r="S1932" s="21">
        <v>0</v>
      </c>
      <c r="T1932" s="20">
        <f>VLOOKUP($A1932,Database!$A:$Y,10,FALSE)</f>
        <v>96</v>
      </c>
      <c r="U1932" s="20">
        <f>VLOOKUP($A1932,Database!$A:$Y,11,FALSE)</f>
        <v>103</v>
      </c>
      <c r="V1932" s="20">
        <f>VLOOKUP($A1932,Database!$A:$Y,12,FALSE)</f>
        <v>107</v>
      </c>
      <c r="W1932" s="20" t="str">
        <f>VLOOKUP(A1932,Database!A:M,13,FALSE)</f>
        <v>Terminé</v>
      </c>
      <c r="X1932" s="20">
        <f>VLOOKUP($A1932,Database!$A:$Y,20,FALSE)</f>
        <v>3</v>
      </c>
      <c r="Y1932" s="20">
        <f>VLOOKUP($A1932,Database!$A:$Y,21,FALSE)</f>
        <v>3</v>
      </c>
      <c r="Z1932" s="20">
        <f t="shared" si="180"/>
        <v>0</v>
      </c>
      <c r="AA1932" s="20">
        <f t="shared" si="176"/>
        <v>1</v>
      </c>
      <c r="AB1932" s="20">
        <f t="shared" ca="1" si="177"/>
        <v>103</v>
      </c>
      <c r="AC1932" s="20">
        <f t="shared" ca="1" si="178"/>
        <v>0</v>
      </c>
      <c r="AD1932" s="20" t="str">
        <f ca="1">IF(AC1932=0,"",IF(OR(ISBLANK(P1932),ISBLANK(Q1932)),"",IF(ISBLANK(VLOOKUP(A1932,Database!A:AA,22,FALSE)),"",VLOOKUP(A1932,Database!A:AA,22,FALSE))))</f>
        <v/>
      </c>
      <c r="AE1932" s="20">
        <f ca="1">IFERROR(
   IF(
     OR(ISBLANK(P1932),ISBLANK(Q1932)),
     "",
     IF(
       AND(AB1932&lt;&gt;"",OR(W1932="Terminé",W1932="En cours")),
       VLOOKUP(AD1932,Setup_ScoreExactBonus!A:D,4,FALSE),
       0
     )),
  0)</f>
        <v>0</v>
      </c>
      <c r="AF1932" s="21">
        <f t="shared" ca="1" si="179"/>
        <v>103</v>
      </c>
      <c r="AG1932" s="21">
        <f ca="1">SUMIFS(AF$2:AF1932,D$2:D1932,D1932)</f>
        <v>2861</v>
      </c>
    </row>
    <row r="1933" spans="1:33" hidden="1" x14ac:dyDescent="0.35">
      <c r="A1933" s="21">
        <f>IF(ISBLANK(B1933),"",COUNTIF(B$2:B1933,B1933))-1</f>
        <v>71</v>
      </c>
      <c r="B1933" s="27">
        <v>15</v>
      </c>
      <c r="C1933" s="10">
        <f>VLOOKUP($A1933+IF($A1933=0,1,0),Database!$A:$Y,7,FALSE)</f>
        <v>46201.166666666664</v>
      </c>
      <c r="D1933" s="21" t="str">
        <f>VLOOKUP(Pronostics!$B1933,Setup_MPP!$A:$G,3,FALSE)</f>
        <v>Amino28</v>
      </c>
      <c r="E1933" s="21" t="str">
        <f>VLOOKUP(Pronostics!$B1933,Setup_MPP!$A:$G,2,FALSE)</f>
        <v>Amine ZARROUKI</v>
      </c>
      <c r="F1933" s="21" t="str">
        <f>VLOOKUP($B1933,Setup_MPP!$A:$E,4,FALSE)</f>
        <v>#FF9898</v>
      </c>
      <c r="G1933" s="21" t="str">
        <f>VLOOKUP($B1933,Setup_MPP!$A:$E,5,FALSE)</f>
        <v>#FF5D5D</v>
      </c>
      <c r="H1933" s="21" t="str">
        <f>IFERROR(IF(AND(A1933&gt;=1,A1933&lt;=104),VLOOKUP($A1933,Location!$A:$J,6,FALSE),IF(A1933=0,"Avant l'ouverture",IF(OR(A1933=105,A1933=106),"Bonus"))),"")</f>
        <v>Tour 3</v>
      </c>
      <c r="I1933" s="21" t="str">
        <f>IF(LEFT(H1933,4)="Tour",VLOOKUP(A1933,Database!$A:$C,3,FALSE),"")</f>
        <v>J</v>
      </c>
      <c r="J1933" s="21" t="str">
        <f>VLOOKUP($A1933,Location!$A:$J,7,FALSE)</f>
        <v>Algérie</v>
      </c>
      <c r="K1933" s="21" t="str">
        <f>IFERROR(VLOOKUP(J1933,Setup_Team!$B:$C,2,FALSE), "TDB")</f>
        <v>ALG</v>
      </c>
      <c r="L1933" s="21" t="str">
        <f>VLOOKUP($A1933,Location!$A:$J,8,FALSE)</f>
        <v>Autriche</v>
      </c>
      <c r="M1933" s="21" t="str">
        <f>IFERROR(VLOOKUP(L1933,Setup_Team!$B:$C,2,FALSE), "TDB")</f>
        <v>AUT</v>
      </c>
      <c r="N1933" s="21" t="str">
        <f>VLOOKUP($A1933,Location!$A:$J,9,FALSE)</f>
        <v>Kansas City, Missouri</v>
      </c>
      <c r="O1933" s="21" t="str">
        <f>VLOOKUP($A1933,Location!$A:$J,10,FALSE)</f>
        <v>Arrowhead Stadium</v>
      </c>
      <c r="P1933" s="27">
        <v>1</v>
      </c>
      <c r="Q1933" s="27">
        <v>1</v>
      </c>
      <c r="R1933" s="27" t="str">
        <f t="shared" si="181"/>
        <v>1-1</v>
      </c>
      <c r="S1933" s="21">
        <v>0</v>
      </c>
      <c r="T1933" s="20">
        <f>VLOOKUP($A1933,Database!$A:$Y,10,FALSE)</f>
        <v>96</v>
      </c>
      <c r="U1933" s="20">
        <f>VLOOKUP($A1933,Database!$A:$Y,11,FALSE)</f>
        <v>103</v>
      </c>
      <c r="V1933" s="20">
        <f>VLOOKUP($A1933,Database!$A:$Y,12,FALSE)</f>
        <v>107</v>
      </c>
      <c r="W1933" s="20" t="str">
        <f>VLOOKUP(A1933,Database!A:M,13,FALSE)</f>
        <v>Terminé</v>
      </c>
      <c r="X1933" s="20">
        <f>VLOOKUP($A1933,Database!$A:$Y,20,FALSE)</f>
        <v>3</v>
      </c>
      <c r="Y1933" s="20">
        <f>VLOOKUP($A1933,Database!$A:$Y,21,FALSE)</f>
        <v>3</v>
      </c>
      <c r="Z1933" s="20">
        <f t="shared" si="180"/>
        <v>0</v>
      </c>
      <c r="AA1933" s="20">
        <f t="shared" si="176"/>
        <v>1</v>
      </c>
      <c r="AB1933" s="20">
        <f t="shared" ca="1" si="177"/>
        <v>103</v>
      </c>
      <c r="AC1933" s="20">
        <f t="shared" ca="1" si="178"/>
        <v>0</v>
      </c>
      <c r="AD1933" s="20" t="str">
        <f ca="1">IF(AC1933=0,"",IF(OR(ISBLANK(P1933),ISBLANK(Q1933)),"",IF(ISBLANK(VLOOKUP(A1933,Database!A:AA,22,FALSE)),"",VLOOKUP(A1933,Database!A:AA,22,FALSE))))</f>
        <v/>
      </c>
      <c r="AE1933" s="20">
        <f ca="1">IFERROR(
   IF(
     OR(ISBLANK(P1933),ISBLANK(Q1933)),
     "",
     IF(
       AND(AB1933&lt;&gt;"",OR(W1933="Terminé",W1933="En cours")),
       VLOOKUP(AD1933,Setup_ScoreExactBonus!A:D,4,FALSE),
       0
     )),
  0)</f>
        <v>0</v>
      </c>
      <c r="AF1933" s="21">
        <f t="shared" ca="1" si="179"/>
        <v>103</v>
      </c>
      <c r="AG1933" s="21">
        <f ca="1">SUMIFS(AF$2:AF1933,D$2:D1933,D1933)</f>
        <v>2791</v>
      </c>
    </row>
    <row r="1934" spans="1:33" hidden="1" x14ac:dyDescent="0.35">
      <c r="A1934" s="21">
        <f>IF(ISBLANK(B1934),"",COUNTIF(B$2:B1934,B1934))-1</f>
        <v>71</v>
      </c>
      <c r="B1934" s="27">
        <v>16</v>
      </c>
      <c r="C1934" s="10">
        <f>VLOOKUP($A1934+IF($A1934=0,1,0),Database!$A:$Y,7,FALSE)</f>
        <v>46201.166666666664</v>
      </c>
      <c r="D1934" s="21" t="str">
        <f>VLOOKUP(Pronostics!$B1934,Setup_MPP!$A:$G,3,FALSE)</f>
        <v>RomaLaura</v>
      </c>
      <c r="E1934" s="21" t="str">
        <f>VLOOKUP(Pronostics!$B1934,Setup_MPP!$A:$G,2,FALSE)</f>
        <v>Laura GIULIANO</v>
      </c>
      <c r="F1934" s="21" t="str">
        <f>VLOOKUP($B1934,Setup_MPP!$A:$E,4,FALSE)</f>
        <v>#86A4FE</v>
      </c>
      <c r="G1934" s="21" t="str">
        <f>VLOOKUP($B1934,Setup_MPP!$A:$E,5,FALSE)</f>
        <v>#3769FF</v>
      </c>
      <c r="H1934" s="21" t="str">
        <f>IFERROR(IF(AND(A1934&gt;=1,A1934&lt;=104),VLOOKUP($A1934,Location!$A:$J,6,FALSE),IF(A1934=0,"Avant l'ouverture",IF(OR(A1934=105,A1934=106),"Bonus"))),"")</f>
        <v>Tour 3</v>
      </c>
      <c r="I1934" s="21" t="str">
        <f>IF(LEFT(H1934,4)="Tour",VLOOKUP(A1934,Database!$A:$C,3,FALSE),"")</f>
        <v>J</v>
      </c>
      <c r="J1934" s="21" t="str">
        <f>VLOOKUP($A1934,Location!$A:$J,7,FALSE)</f>
        <v>Algérie</v>
      </c>
      <c r="K1934" s="21" t="str">
        <f>IFERROR(VLOOKUP(J1934,Setup_Team!$B:$C,2,FALSE), "TDB")</f>
        <v>ALG</v>
      </c>
      <c r="L1934" s="21" t="str">
        <f>VLOOKUP($A1934,Location!$A:$J,8,FALSE)</f>
        <v>Autriche</v>
      </c>
      <c r="M1934" s="21" t="str">
        <f>IFERROR(VLOOKUP(L1934,Setup_Team!$B:$C,2,FALSE), "TDB")</f>
        <v>AUT</v>
      </c>
      <c r="N1934" s="21" t="str">
        <f>VLOOKUP($A1934,Location!$A:$J,9,FALSE)</f>
        <v>Kansas City, Missouri</v>
      </c>
      <c r="O1934" s="21" t="str">
        <f>VLOOKUP($A1934,Location!$A:$J,10,FALSE)</f>
        <v>Arrowhead Stadium</v>
      </c>
      <c r="P1934" s="27">
        <v>1</v>
      </c>
      <c r="Q1934" s="27">
        <v>1</v>
      </c>
      <c r="R1934" s="27" t="str">
        <f t="shared" si="181"/>
        <v>1-1</v>
      </c>
      <c r="S1934" s="21">
        <v>0</v>
      </c>
      <c r="T1934" s="20">
        <f>VLOOKUP($A1934,Database!$A:$Y,10,FALSE)</f>
        <v>96</v>
      </c>
      <c r="U1934" s="20">
        <f>VLOOKUP($A1934,Database!$A:$Y,11,FALSE)</f>
        <v>103</v>
      </c>
      <c r="V1934" s="20">
        <f>VLOOKUP($A1934,Database!$A:$Y,12,FALSE)</f>
        <v>107</v>
      </c>
      <c r="W1934" s="20" t="str">
        <f>VLOOKUP(A1934,Database!A:M,13,FALSE)</f>
        <v>Terminé</v>
      </c>
      <c r="X1934" s="20">
        <f>VLOOKUP($A1934,Database!$A:$Y,20,FALSE)</f>
        <v>3</v>
      </c>
      <c r="Y1934" s="20">
        <f>VLOOKUP($A1934,Database!$A:$Y,21,FALSE)</f>
        <v>3</v>
      </c>
      <c r="Z1934" s="20">
        <f t="shared" si="180"/>
        <v>0</v>
      </c>
      <c r="AA1934" s="20">
        <f t="shared" si="176"/>
        <v>1</v>
      </c>
      <c r="AB1934" s="20">
        <f t="shared" ca="1" si="177"/>
        <v>103</v>
      </c>
      <c r="AC1934" s="20">
        <f t="shared" ca="1" si="178"/>
        <v>0</v>
      </c>
      <c r="AD1934" s="20" t="str">
        <f ca="1">IF(AC1934=0,"",IF(OR(ISBLANK(P1934),ISBLANK(Q1934)),"",IF(ISBLANK(VLOOKUP(A1934,Database!A:AA,22,FALSE)),"",VLOOKUP(A1934,Database!A:AA,22,FALSE))))</f>
        <v/>
      </c>
      <c r="AE1934" s="20">
        <f ca="1">IFERROR(
   IF(
     OR(ISBLANK(P1934),ISBLANK(Q1934)),
     "",
     IF(
       AND(AB1934&lt;&gt;"",OR(W1934="Terminé",W1934="En cours")),
       VLOOKUP(AD1934,Setup_ScoreExactBonus!A:D,4,FALSE),
       0
     )),
  0)</f>
        <v>0</v>
      </c>
      <c r="AF1934" s="21">
        <f t="shared" ca="1" si="179"/>
        <v>103</v>
      </c>
      <c r="AG1934" s="21">
        <f ca="1">SUMIFS(AF$2:AF1934,D$2:D1934,D1934)</f>
        <v>2388</v>
      </c>
    </row>
    <row r="1935" spans="1:33" hidden="1" x14ac:dyDescent="0.35">
      <c r="A1935" s="21">
        <f>IF(ISBLANK(B1935),"",COUNTIF(B$2:B1935,B1935))-1</f>
        <v>71</v>
      </c>
      <c r="B1935" s="27">
        <v>17</v>
      </c>
      <c r="C1935" s="10">
        <f>VLOOKUP($A1935+IF($A1935=0,1,0),Database!$A:$Y,7,FALSE)</f>
        <v>46201.166666666664</v>
      </c>
      <c r="D1935" s="21" t="str">
        <f>VLOOKUP(Pronostics!$B1935,Setup_MPP!$A:$G,3,FALSE)</f>
        <v>Julien_cri</v>
      </c>
      <c r="E1935" s="21" t="str">
        <f>VLOOKUP(Pronostics!$B1935,Setup_MPP!$A:$G,2,FALSE)</f>
        <v>Julien CRIMOTEL</v>
      </c>
      <c r="F1935" s="21" t="str">
        <f>VLOOKUP($B1935,Setup_MPP!$A:$E,4,FALSE)</f>
        <v>#FFB0B0</v>
      </c>
      <c r="G1935" s="21" t="str">
        <f>VLOOKUP($B1935,Setup_MPP!$A:$E,5,FALSE)</f>
        <v>#F25757</v>
      </c>
      <c r="H1935" s="21" t="str">
        <f>IFERROR(IF(AND(A1935&gt;=1,A1935&lt;=104),VLOOKUP($A1935,Location!$A:$J,6,FALSE),IF(A1935=0,"Avant l'ouverture",IF(OR(A1935=105,A1935=106),"Bonus"))),"")</f>
        <v>Tour 3</v>
      </c>
      <c r="I1935" s="21" t="str">
        <f>IF(LEFT(H1935,4)="Tour",VLOOKUP(A1935,Database!$A:$C,3,FALSE),"")</f>
        <v>J</v>
      </c>
      <c r="J1935" s="21" t="str">
        <f>VLOOKUP($A1935,Location!$A:$J,7,FALSE)</f>
        <v>Algérie</v>
      </c>
      <c r="K1935" s="21" t="str">
        <f>IFERROR(VLOOKUP(J1935,Setup_Team!$B:$C,2,FALSE), "TDB")</f>
        <v>ALG</v>
      </c>
      <c r="L1935" s="21" t="str">
        <f>VLOOKUP($A1935,Location!$A:$J,8,FALSE)</f>
        <v>Autriche</v>
      </c>
      <c r="M1935" s="21" t="str">
        <f>IFERROR(VLOOKUP(L1935,Setup_Team!$B:$C,2,FALSE), "TDB")</f>
        <v>AUT</v>
      </c>
      <c r="N1935" s="21" t="str">
        <f>VLOOKUP($A1935,Location!$A:$J,9,FALSE)</f>
        <v>Kansas City, Missouri</v>
      </c>
      <c r="O1935" s="21" t="str">
        <f>VLOOKUP($A1935,Location!$A:$J,10,FALSE)</f>
        <v>Arrowhead Stadium</v>
      </c>
      <c r="P1935" s="27">
        <v>2</v>
      </c>
      <c r="Q1935" s="27">
        <v>2</v>
      </c>
      <c r="R1935" s="27" t="str">
        <f t="shared" si="181"/>
        <v>2-2</v>
      </c>
      <c r="S1935" s="21">
        <v>0</v>
      </c>
      <c r="T1935" s="20">
        <f>VLOOKUP($A1935,Database!$A:$Y,10,FALSE)</f>
        <v>96</v>
      </c>
      <c r="U1935" s="20">
        <f>VLOOKUP($A1935,Database!$A:$Y,11,FALSE)</f>
        <v>103</v>
      </c>
      <c r="V1935" s="20">
        <f>VLOOKUP($A1935,Database!$A:$Y,12,FALSE)</f>
        <v>107</v>
      </c>
      <c r="W1935" s="20" t="str">
        <f>VLOOKUP(A1935,Database!A:M,13,FALSE)</f>
        <v>Terminé</v>
      </c>
      <c r="X1935" s="20">
        <f>VLOOKUP($A1935,Database!$A:$Y,20,FALSE)</f>
        <v>3</v>
      </c>
      <c r="Y1935" s="20">
        <f>VLOOKUP($A1935,Database!$A:$Y,21,FALSE)</f>
        <v>3</v>
      </c>
      <c r="Z1935" s="20">
        <f t="shared" si="180"/>
        <v>0</v>
      </c>
      <c r="AA1935" s="20">
        <f t="shared" si="176"/>
        <v>1</v>
      </c>
      <c r="AB1935" s="20">
        <f t="shared" ca="1" si="177"/>
        <v>103</v>
      </c>
      <c r="AC1935" s="20">
        <f t="shared" ca="1" si="178"/>
        <v>0</v>
      </c>
      <c r="AD1935" s="20" t="str">
        <f ca="1">IF(AC1935=0,"",IF(OR(ISBLANK(P1935),ISBLANK(Q1935)),"",IF(ISBLANK(VLOOKUP(A1935,Database!A:AA,22,FALSE)),"",VLOOKUP(A1935,Database!A:AA,22,FALSE))))</f>
        <v/>
      </c>
      <c r="AE1935" s="20">
        <f ca="1">IFERROR(
   IF(
     OR(ISBLANK(P1935),ISBLANK(Q1935)),
     "",
     IF(
       AND(AB1935&lt;&gt;"",OR(W1935="Terminé",W1935="En cours")),
       VLOOKUP(AD1935,Setup_ScoreExactBonus!A:D,4,FALSE),
       0
     )),
  0)</f>
        <v>0</v>
      </c>
      <c r="AF1935" s="21">
        <f t="shared" ca="1" si="179"/>
        <v>103</v>
      </c>
      <c r="AG1935" s="21">
        <f ca="1">SUMIFS(AF$2:AF1935,D$2:D1935,D1935)</f>
        <v>2605</v>
      </c>
    </row>
    <row r="1936" spans="1:33" hidden="1" x14ac:dyDescent="0.35">
      <c r="A1936" s="21">
        <f>IF(ISBLANK(B1936),"",COUNTIF(B$2:B1936,B1936))-1</f>
        <v>71</v>
      </c>
      <c r="B1936" s="27">
        <v>18</v>
      </c>
      <c r="C1936" s="10">
        <f>VLOOKUP($A1936+IF($A1936=0,1,0),Database!$A:$Y,7,FALSE)</f>
        <v>46201.166666666664</v>
      </c>
      <c r="D1936" s="21" t="str">
        <f>VLOOKUP(Pronostics!$B1936,Setup_MPP!$A:$G,3,FALSE)</f>
        <v>Cartone</v>
      </c>
      <c r="E1936" s="21" t="str">
        <f>VLOOKUP(Pronostics!$B1936,Setup_MPP!$A:$G,2,FALSE)</f>
        <v>Quentin CARTON</v>
      </c>
      <c r="F1936" s="21" t="str">
        <f>VLOOKUP($B1936,Setup_MPP!$A:$E,4,FALSE)</f>
        <v>#F0BC42</v>
      </c>
      <c r="G1936" s="21" t="str">
        <f>VLOOKUP($B1936,Setup_MPP!$A:$E,5,FALSE)</f>
        <v>#8E1F2F</v>
      </c>
      <c r="H1936" s="21" t="str">
        <f>IFERROR(IF(AND(A1936&gt;=1,A1936&lt;=104),VLOOKUP($A1936,Location!$A:$J,6,FALSE),IF(A1936=0,"Avant l'ouverture",IF(OR(A1936=105,A1936=106),"Bonus"))),"")</f>
        <v>Tour 3</v>
      </c>
      <c r="I1936" s="21" t="str">
        <f>IF(LEFT(H1936,4)="Tour",VLOOKUP(A1936,Database!$A:$C,3,FALSE),"")</f>
        <v>J</v>
      </c>
      <c r="J1936" s="21" t="str">
        <f>VLOOKUP($A1936,Location!$A:$J,7,FALSE)</f>
        <v>Algérie</v>
      </c>
      <c r="K1936" s="21" t="str">
        <f>IFERROR(VLOOKUP(J1936,Setup_Team!$B:$C,2,FALSE), "TDB")</f>
        <v>ALG</v>
      </c>
      <c r="L1936" s="21" t="str">
        <f>VLOOKUP($A1936,Location!$A:$J,8,FALSE)</f>
        <v>Autriche</v>
      </c>
      <c r="M1936" s="21" t="str">
        <f>IFERROR(VLOOKUP(L1936,Setup_Team!$B:$C,2,FALSE), "TDB")</f>
        <v>AUT</v>
      </c>
      <c r="N1936" s="21" t="str">
        <f>VLOOKUP($A1936,Location!$A:$J,9,FALSE)</f>
        <v>Kansas City, Missouri</v>
      </c>
      <c r="O1936" s="21" t="str">
        <f>VLOOKUP($A1936,Location!$A:$J,10,FALSE)</f>
        <v>Arrowhead Stadium</v>
      </c>
      <c r="P1936" s="27">
        <v>0</v>
      </c>
      <c r="Q1936" s="27">
        <v>0</v>
      </c>
      <c r="R1936" s="27" t="str">
        <f t="shared" si="181"/>
        <v>0-0</v>
      </c>
      <c r="S1936" s="21">
        <v>0</v>
      </c>
      <c r="T1936" s="20">
        <f>VLOOKUP($A1936,Database!$A:$Y,10,FALSE)</f>
        <v>96</v>
      </c>
      <c r="U1936" s="20">
        <f>VLOOKUP($A1936,Database!$A:$Y,11,FALSE)</f>
        <v>103</v>
      </c>
      <c r="V1936" s="20">
        <f>VLOOKUP($A1936,Database!$A:$Y,12,FALSE)</f>
        <v>107</v>
      </c>
      <c r="W1936" s="20" t="str">
        <f>VLOOKUP(A1936,Database!A:M,13,FALSE)</f>
        <v>Terminé</v>
      </c>
      <c r="X1936" s="20">
        <f>VLOOKUP($A1936,Database!$A:$Y,20,FALSE)</f>
        <v>3</v>
      </c>
      <c r="Y1936" s="20">
        <f>VLOOKUP($A1936,Database!$A:$Y,21,FALSE)</f>
        <v>3</v>
      </c>
      <c r="Z1936" s="20">
        <f t="shared" si="180"/>
        <v>0</v>
      </c>
      <c r="AA1936" s="20">
        <f t="shared" si="176"/>
        <v>1</v>
      </c>
      <c r="AB1936" s="20">
        <f t="shared" ca="1" si="177"/>
        <v>103</v>
      </c>
      <c r="AC1936" s="20">
        <f t="shared" ca="1" si="178"/>
        <v>0</v>
      </c>
      <c r="AD1936" s="20" t="str">
        <f ca="1">IF(AC1936=0,"",IF(OR(ISBLANK(P1936),ISBLANK(Q1936)),"",IF(ISBLANK(VLOOKUP(A1936,Database!A:AA,22,FALSE)),"",VLOOKUP(A1936,Database!A:AA,22,FALSE))))</f>
        <v/>
      </c>
      <c r="AE1936" s="20">
        <f ca="1">IFERROR(
   IF(
     OR(ISBLANK(P1936),ISBLANK(Q1936)),
     "",
     IF(
       AND(AB1936&lt;&gt;"",OR(W1936="Terminé",W1936="En cours")),
       VLOOKUP(AD1936,Setup_ScoreExactBonus!A:D,4,FALSE),
       0
     )),
  0)</f>
        <v>0</v>
      </c>
      <c r="AF1936" s="21">
        <f t="shared" ca="1" si="179"/>
        <v>103</v>
      </c>
      <c r="AG1936" s="21">
        <f ca="1">SUMIFS(AF$2:AF1936,D$2:D1936,D1936)</f>
        <v>2596</v>
      </c>
    </row>
    <row r="1937" spans="1:33" hidden="1" x14ac:dyDescent="0.35">
      <c r="A1937" s="21">
        <f>IF(ISBLANK(B1937),"",COUNTIF(B$2:B1937,B1937))-1</f>
        <v>71</v>
      </c>
      <c r="B1937" s="27">
        <v>19</v>
      </c>
      <c r="C1937" s="10">
        <f>VLOOKUP($A1937+IF($A1937=0,1,0),Database!$A:$Y,7,FALSE)</f>
        <v>46201.166666666664</v>
      </c>
      <c r="D1937" s="21" t="str">
        <f>VLOOKUP(Pronostics!$B1937,Setup_MPP!$A:$G,3,FALSE)</f>
        <v>YramVi</v>
      </c>
      <c r="E1937" s="21" t="str">
        <f>VLOOKUP(Pronostics!$B1937,Setup_MPP!$A:$G,2,FALSE)</f>
        <v>Eyram TETSHIE</v>
      </c>
      <c r="F1937" s="21" t="str">
        <f>VLOOKUP($B1937,Setup_MPP!$A:$E,4,FALSE)</f>
        <v>#E8B28F</v>
      </c>
      <c r="G1937" s="21" t="str">
        <f>VLOOKUP($B1937,Setup_MPP!$A:$E,5,FALSE)</f>
        <v>#E65568</v>
      </c>
      <c r="H1937" s="21" t="str">
        <f>IFERROR(IF(AND(A1937&gt;=1,A1937&lt;=104),VLOOKUP($A1937,Location!$A:$J,6,FALSE),IF(A1937=0,"Avant l'ouverture",IF(OR(A1937=105,A1937=106),"Bonus"))),"")</f>
        <v>Tour 3</v>
      </c>
      <c r="I1937" s="21" t="str">
        <f>IF(LEFT(H1937,4)="Tour",VLOOKUP(A1937,Database!$A:$C,3,FALSE),"")</f>
        <v>J</v>
      </c>
      <c r="J1937" s="21" t="str">
        <f>VLOOKUP($A1937,Location!$A:$J,7,FALSE)</f>
        <v>Algérie</v>
      </c>
      <c r="K1937" s="21" t="str">
        <f>IFERROR(VLOOKUP(J1937,Setup_Team!$B:$C,2,FALSE), "TDB")</f>
        <v>ALG</v>
      </c>
      <c r="L1937" s="21" t="str">
        <f>VLOOKUP($A1937,Location!$A:$J,8,FALSE)</f>
        <v>Autriche</v>
      </c>
      <c r="M1937" s="21" t="str">
        <f>IFERROR(VLOOKUP(L1937,Setup_Team!$B:$C,2,FALSE), "TDB")</f>
        <v>AUT</v>
      </c>
      <c r="N1937" s="21" t="str">
        <f>VLOOKUP($A1937,Location!$A:$J,9,FALSE)</f>
        <v>Kansas City, Missouri</v>
      </c>
      <c r="O1937" s="21" t="str">
        <f>VLOOKUP($A1937,Location!$A:$J,10,FALSE)</f>
        <v>Arrowhead Stadium</v>
      </c>
      <c r="P1937" s="27">
        <v>1</v>
      </c>
      <c r="Q1937" s="27">
        <v>1</v>
      </c>
      <c r="R1937" s="27" t="str">
        <f t="shared" si="181"/>
        <v>1-1</v>
      </c>
      <c r="S1937" s="21">
        <v>0</v>
      </c>
      <c r="T1937" s="20">
        <f>VLOOKUP($A1937,Database!$A:$Y,10,FALSE)</f>
        <v>96</v>
      </c>
      <c r="U1937" s="20">
        <f>VLOOKUP($A1937,Database!$A:$Y,11,FALSE)</f>
        <v>103</v>
      </c>
      <c r="V1937" s="20">
        <f>VLOOKUP($A1937,Database!$A:$Y,12,FALSE)</f>
        <v>107</v>
      </c>
      <c r="W1937" s="20" t="str">
        <f>VLOOKUP(A1937,Database!A:M,13,FALSE)</f>
        <v>Terminé</v>
      </c>
      <c r="X1937" s="20">
        <f>VLOOKUP($A1937,Database!$A:$Y,20,FALSE)</f>
        <v>3</v>
      </c>
      <c r="Y1937" s="20">
        <f>VLOOKUP($A1937,Database!$A:$Y,21,FALSE)</f>
        <v>3</v>
      </c>
      <c r="Z1937" s="20">
        <f t="shared" si="180"/>
        <v>0</v>
      </c>
      <c r="AA1937" s="20">
        <f t="shared" si="176"/>
        <v>1</v>
      </c>
      <c r="AB1937" s="20">
        <f t="shared" ca="1" si="177"/>
        <v>103</v>
      </c>
      <c r="AC1937" s="20">
        <f t="shared" ca="1" si="178"/>
        <v>0</v>
      </c>
      <c r="AD1937" s="20" t="str">
        <f ca="1">IF(AC1937=0,"",IF(OR(ISBLANK(P1937),ISBLANK(Q1937)),"",IF(ISBLANK(VLOOKUP(A1937,Database!A:AA,22,FALSE)),"",VLOOKUP(A1937,Database!A:AA,22,FALSE))))</f>
        <v/>
      </c>
      <c r="AE1937" s="20">
        <f ca="1">IFERROR(
   IF(
     OR(ISBLANK(P1937),ISBLANK(Q1937)),
     "",
     IF(
       AND(AB1937&lt;&gt;"",OR(W1937="Terminé",W1937="En cours")),
       VLOOKUP(AD1937,Setup_ScoreExactBonus!A:D,4,FALSE),
       0
     )),
  0)</f>
        <v>0</v>
      </c>
      <c r="AF1937" s="21">
        <f t="shared" ca="1" si="179"/>
        <v>103</v>
      </c>
      <c r="AG1937" s="21">
        <f ca="1">SUMIFS(AF$2:AF1937,D$2:D1937,D1937)</f>
        <v>2484</v>
      </c>
    </row>
    <row r="1938" spans="1:33" hidden="1" x14ac:dyDescent="0.35">
      <c r="A1938" s="21">
        <f>IF(ISBLANK(B1938),"",COUNTIF(B$2:B1938,B1938))-1</f>
        <v>71</v>
      </c>
      <c r="B1938" s="27">
        <v>20</v>
      </c>
      <c r="C1938" s="10">
        <f>VLOOKUP($A1938+IF($A1938=0,1,0),Database!$A:$Y,7,FALSE)</f>
        <v>46201.166666666664</v>
      </c>
      <c r="D1938" s="21" t="str">
        <f>VLOOKUP(Pronostics!$B1938,Setup_MPP!$A:$G,3,FALSE)</f>
        <v>Anis_MaFihache</v>
      </c>
      <c r="E1938" s="21" t="str">
        <f>VLOOKUP(Pronostics!$B1938,Setup_MPP!$A:$G,2,FALSE)</f>
        <v>Anis LEBIK</v>
      </c>
      <c r="F1938" s="21" t="str">
        <f>VLOOKUP($B1938,Setup_MPP!$A:$E,4,FALSE)</f>
        <v>#60DC8C</v>
      </c>
      <c r="G1938" s="21" t="str">
        <f>VLOOKUP($B1938,Setup_MPP!$A:$E,5,FALSE)</f>
        <v>#22A34F</v>
      </c>
      <c r="H1938" s="21" t="str">
        <f>IFERROR(IF(AND(A1938&gt;=1,A1938&lt;=104),VLOOKUP($A1938,Location!$A:$J,6,FALSE),IF(A1938=0,"Avant l'ouverture",IF(OR(A1938=105,A1938=106),"Bonus"))),"")</f>
        <v>Tour 3</v>
      </c>
      <c r="I1938" s="21" t="str">
        <f>IF(LEFT(H1938,4)="Tour",VLOOKUP(A1938,Database!$A:$C,3,FALSE),"")</f>
        <v>J</v>
      </c>
      <c r="J1938" s="21" t="str">
        <f>VLOOKUP($A1938,Location!$A:$J,7,FALSE)</f>
        <v>Algérie</v>
      </c>
      <c r="K1938" s="21" t="str">
        <f>IFERROR(VLOOKUP(J1938,Setup_Team!$B:$C,2,FALSE), "TDB")</f>
        <v>ALG</v>
      </c>
      <c r="L1938" s="21" t="str">
        <f>VLOOKUP($A1938,Location!$A:$J,8,FALSE)</f>
        <v>Autriche</v>
      </c>
      <c r="M1938" s="21" t="str">
        <f>IFERROR(VLOOKUP(L1938,Setup_Team!$B:$C,2,FALSE), "TDB")</f>
        <v>AUT</v>
      </c>
      <c r="N1938" s="21" t="str">
        <f>VLOOKUP($A1938,Location!$A:$J,9,FALSE)</f>
        <v>Kansas City, Missouri</v>
      </c>
      <c r="O1938" s="21" t="str">
        <f>VLOOKUP($A1938,Location!$A:$J,10,FALSE)</f>
        <v>Arrowhead Stadium</v>
      </c>
      <c r="P1938" s="27">
        <v>1</v>
      </c>
      <c r="Q1938" s="27">
        <v>0</v>
      </c>
      <c r="R1938" s="27" t="str">
        <f t="shared" si="181"/>
        <v>1-0</v>
      </c>
      <c r="S1938" s="21">
        <v>0</v>
      </c>
      <c r="T1938" s="20">
        <f>VLOOKUP($A1938,Database!$A:$Y,10,FALSE)</f>
        <v>96</v>
      </c>
      <c r="U1938" s="20">
        <f>VLOOKUP($A1938,Database!$A:$Y,11,FALSE)</f>
        <v>103</v>
      </c>
      <c r="V1938" s="20">
        <f>VLOOKUP($A1938,Database!$A:$Y,12,FALSE)</f>
        <v>107</v>
      </c>
      <c r="W1938" s="20" t="str">
        <f>VLOOKUP(A1938,Database!A:M,13,FALSE)</f>
        <v>Terminé</v>
      </c>
      <c r="X1938" s="20">
        <f>VLOOKUP($A1938,Database!$A:$Y,20,FALSE)</f>
        <v>3</v>
      </c>
      <c r="Y1938" s="20">
        <f>VLOOKUP($A1938,Database!$A:$Y,21,FALSE)</f>
        <v>3</v>
      </c>
      <c r="Z1938" s="20">
        <f t="shared" si="180"/>
        <v>0</v>
      </c>
      <c r="AA1938" s="20">
        <f t="shared" si="176"/>
        <v>0</v>
      </c>
      <c r="AB1938" s="20">
        <f t="shared" ca="1" si="177"/>
        <v>0</v>
      </c>
      <c r="AC1938" s="20">
        <f t="shared" ca="1" si="178"/>
        <v>0</v>
      </c>
      <c r="AD1938" s="20" t="str">
        <f ca="1">IF(AC1938=0,"",IF(OR(ISBLANK(P1938),ISBLANK(Q1938)),"",IF(ISBLANK(VLOOKUP(A1938,Database!A:AA,22,FALSE)),"",VLOOKUP(A1938,Database!A:AA,22,FALSE))))</f>
        <v/>
      </c>
      <c r="AE1938" s="20">
        <f ca="1">IFERROR(
   IF(
     OR(ISBLANK(P1938),ISBLANK(Q1938)),
     "",
     IF(
       AND(AB1938&lt;&gt;"",OR(W1938="Terminé",W1938="En cours")),
       VLOOKUP(AD1938,Setup_ScoreExactBonus!A:D,4,FALSE),
       0
     )),
  0)</f>
        <v>0</v>
      </c>
      <c r="AF1938" s="21">
        <f t="shared" ca="1" si="179"/>
        <v>0</v>
      </c>
      <c r="AG1938" s="21">
        <f ca="1">SUMIFS(AF$2:AF1938,D$2:D1938,D1938)</f>
        <v>2624</v>
      </c>
    </row>
    <row r="1939" spans="1:33" hidden="1" x14ac:dyDescent="0.35">
      <c r="A1939" s="21">
        <f>IF(ISBLANK(B1939),"",COUNTIF(B$2:B1939,B1939))-1</f>
        <v>71</v>
      </c>
      <c r="B1939" s="27">
        <v>21</v>
      </c>
      <c r="C1939" s="10">
        <f>VLOOKUP($A1939+IF($A1939=0,1,0),Database!$A:$Y,7,FALSE)</f>
        <v>46201.166666666664</v>
      </c>
      <c r="D1939" s="21" t="str">
        <f>VLOOKUP(Pronostics!$B1939,Setup_MPP!$A:$G,3,FALSE)</f>
        <v>JUJULABOSS13</v>
      </c>
      <c r="E1939" s="21" t="str">
        <f>VLOOKUP(Pronostics!$B1939,Setup_MPP!$A:$G,2,FALSE)</f>
        <v>Julia BOUANAN</v>
      </c>
      <c r="F1939" s="21" t="str">
        <f>VLOOKUP($B1939,Setup_MPP!$A:$E,4,FALSE)</f>
        <v>#2FAEE0</v>
      </c>
      <c r="G1939" s="21" t="str">
        <f>VLOOKUP($B1939,Setup_MPP!$A:$E,5,FALSE)</f>
        <v>#BEA064</v>
      </c>
      <c r="H1939" s="21" t="str">
        <f>IFERROR(IF(AND(A1939&gt;=1,A1939&lt;=104),VLOOKUP($A1939,Location!$A:$J,6,FALSE),IF(A1939=0,"Avant l'ouverture",IF(OR(A1939=105,A1939=106),"Bonus"))),"")</f>
        <v>Tour 3</v>
      </c>
      <c r="I1939" s="21" t="str">
        <f>IF(LEFT(H1939,4)="Tour",VLOOKUP(A1939,Database!$A:$C,3,FALSE),"")</f>
        <v>J</v>
      </c>
      <c r="J1939" s="21" t="str">
        <f>VLOOKUP($A1939,Location!$A:$J,7,FALSE)</f>
        <v>Algérie</v>
      </c>
      <c r="K1939" s="21" t="str">
        <f>IFERROR(VLOOKUP(J1939,Setup_Team!$B:$C,2,FALSE), "TDB")</f>
        <v>ALG</v>
      </c>
      <c r="L1939" s="21" t="str">
        <f>VLOOKUP($A1939,Location!$A:$J,8,FALSE)</f>
        <v>Autriche</v>
      </c>
      <c r="M1939" s="21" t="str">
        <f>IFERROR(VLOOKUP(L1939,Setup_Team!$B:$C,2,FALSE), "TDB")</f>
        <v>AUT</v>
      </c>
      <c r="N1939" s="21" t="str">
        <f>VLOOKUP($A1939,Location!$A:$J,9,FALSE)</f>
        <v>Kansas City, Missouri</v>
      </c>
      <c r="O1939" s="21" t="str">
        <f>VLOOKUP($A1939,Location!$A:$J,10,FALSE)</f>
        <v>Arrowhead Stadium</v>
      </c>
      <c r="P1939" s="27">
        <v>2</v>
      </c>
      <c r="Q1939" s="27">
        <v>2</v>
      </c>
      <c r="R1939" s="27" t="str">
        <f t="shared" si="181"/>
        <v>2-2</v>
      </c>
      <c r="S1939" s="21">
        <v>0</v>
      </c>
      <c r="T1939" s="20">
        <f>VLOOKUP($A1939,Database!$A:$Y,10,FALSE)</f>
        <v>96</v>
      </c>
      <c r="U1939" s="20">
        <f>VLOOKUP($A1939,Database!$A:$Y,11,FALSE)</f>
        <v>103</v>
      </c>
      <c r="V1939" s="20">
        <f>VLOOKUP($A1939,Database!$A:$Y,12,FALSE)</f>
        <v>107</v>
      </c>
      <c r="W1939" s="20" t="str">
        <f>VLOOKUP(A1939,Database!A:M,13,FALSE)</f>
        <v>Terminé</v>
      </c>
      <c r="X1939" s="20">
        <f>VLOOKUP($A1939,Database!$A:$Y,20,FALSE)</f>
        <v>3</v>
      </c>
      <c r="Y1939" s="20">
        <f>VLOOKUP($A1939,Database!$A:$Y,21,FALSE)</f>
        <v>3</v>
      </c>
      <c r="Z1939" s="20">
        <f t="shared" si="180"/>
        <v>0</v>
      </c>
      <c r="AA1939" s="20">
        <f t="shared" si="176"/>
        <v>1</v>
      </c>
      <c r="AB1939" s="20">
        <f t="shared" ca="1" si="177"/>
        <v>103</v>
      </c>
      <c r="AC1939" s="20">
        <f t="shared" ca="1" si="178"/>
        <v>0</v>
      </c>
      <c r="AD1939" s="20" t="str">
        <f ca="1">IF(AC1939=0,"",IF(OR(ISBLANK(P1939),ISBLANK(Q1939)),"",IF(ISBLANK(VLOOKUP(A1939,Database!A:AA,22,FALSE)),"",VLOOKUP(A1939,Database!A:AA,22,FALSE))))</f>
        <v/>
      </c>
      <c r="AE1939" s="20">
        <f ca="1">IFERROR(
   IF(
     OR(ISBLANK(P1939),ISBLANK(Q1939)),
     "",
     IF(
       AND(AB1939&lt;&gt;"",OR(W1939="Terminé",W1939="En cours")),
       VLOOKUP(AD1939,Setup_ScoreExactBonus!A:D,4,FALSE),
       0
     )),
  0)</f>
        <v>0</v>
      </c>
      <c r="AF1939" s="21">
        <f t="shared" ca="1" si="179"/>
        <v>103</v>
      </c>
      <c r="AG1939" s="21">
        <f ca="1">SUMIFS(AF$2:AF1939,D$2:D1939,D1939)</f>
        <v>2468</v>
      </c>
    </row>
    <row r="1940" spans="1:33" hidden="1" x14ac:dyDescent="0.35">
      <c r="A1940" s="21">
        <f>IF(ISBLANK(B1940),"",COUNTIF(B$2:B1940,B1940))-1</f>
        <v>71</v>
      </c>
      <c r="B1940" s="27">
        <v>22</v>
      </c>
      <c r="C1940" s="10">
        <f>VLOOKUP($A1940+IF($A1940=0,1,0),Database!$A:$Y,7,FALSE)</f>
        <v>46201.166666666664</v>
      </c>
      <c r="D1940" s="21" t="str">
        <f>VLOOKUP(Pronostics!$B1940,Setup_MPP!$A:$G,3,FALSE)</f>
        <v>Jujumsrd</v>
      </c>
      <c r="E1940" s="21" t="str">
        <f>VLOOKUP(Pronostics!$B1940,Setup_MPP!$A:$G,2,FALSE)</f>
        <v>Julie Mansard</v>
      </c>
      <c r="F1940" s="21" t="str">
        <f>VLOOKUP($B1940,Setup_MPP!$A:$E,4,FALSE)</f>
        <v>#41DEF0</v>
      </c>
      <c r="G1940" s="21" t="str">
        <f>VLOOKUP($B1940,Setup_MPP!$A:$E,5,FALSE)</f>
        <v>#0BA6B7</v>
      </c>
      <c r="H1940" s="21" t="str">
        <f>IFERROR(IF(AND(A1940&gt;=1,A1940&lt;=104),VLOOKUP($A1940,Location!$A:$J,6,FALSE),IF(A1940=0,"Avant l'ouverture",IF(OR(A1940=105,A1940=106),"Bonus"))),"")</f>
        <v>Tour 3</v>
      </c>
      <c r="I1940" s="21" t="str">
        <f>IF(LEFT(H1940,4)="Tour",VLOOKUP(A1940,Database!$A:$C,3,FALSE),"")</f>
        <v>J</v>
      </c>
      <c r="J1940" s="21" t="str">
        <f>VLOOKUP($A1940,Location!$A:$J,7,FALSE)</f>
        <v>Algérie</v>
      </c>
      <c r="K1940" s="21" t="str">
        <f>IFERROR(VLOOKUP(J1940,Setup_Team!$B:$C,2,FALSE), "TDB")</f>
        <v>ALG</v>
      </c>
      <c r="L1940" s="21" t="str">
        <f>VLOOKUP($A1940,Location!$A:$J,8,FALSE)</f>
        <v>Autriche</v>
      </c>
      <c r="M1940" s="21" t="str">
        <f>IFERROR(VLOOKUP(L1940,Setup_Team!$B:$C,2,FALSE), "TDB")</f>
        <v>AUT</v>
      </c>
      <c r="N1940" s="21" t="str">
        <f>VLOOKUP($A1940,Location!$A:$J,9,FALSE)</f>
        <v>Kansas City, Missouri</v>
      </c>
      <c r="O1940" s="21" t="str">
        <f>VLOOKUP($A1940,Location!$A:$J,10,FALSE)</f>
        <v>Arrowhead Stadium</v>
      </c>
      <c r="P1940" s="27">
        <v>2</v>
      </c>
      <c r="Q1940" s="27">
        <v>1</v>
      </c>
      <c r="R1940" s="27" t="str">
        <f t="shared" si="181"/>
        <v>2-1</v>
      </c>
      <c r="S1940" s="21">
        <v>0</v>
      </c>
      <c r="T1940" s="20">
        <f>VLOOKUP($A1940,Database!$A:$Y,10,FALSE)</f>
        <v>96</v>
      </c>
      <c r="U1940" s="20">
        <f>VLOOKUP($A1940,Database!$A:$Y,11,FALSE)</f>
        <v>103</v>
      </c>
      <c r="V1940" s="20">
        <f>VLOOKUP($A1940,Database!$A:$Y,12,FALSE)</f>
        <v>107</v>
      </c>
      <c r="W1940" s="20" t="str">
        <f>VLOOKUP(A1940,Database!A:M,13,FALSE)</f>
        <v>Terminé</v>
      </c>
      <c r="X1940" s="20">
        <f>VLOOKUP($A1940,Database!$A:$Y,20,FALSE)</f>
        <v>3</v>
      </c>
      <c r="Y1940" s="20">
        <f>VLOOKUP($A1940,Database!$A:$Y,21,FALSE)</f>
        <v>3</v>
      </c>
      <c r="Z1940" s="20">
        <f t="shared" si="180"/>
        <v>0</v>
      </c>
      <c r="AA1940" s="20">
        <f t="shared" si="176"/>
        <v>0</v>
      </c>
      <c r="AB1940" s="20">
        <f t="shared" ca="1" si="177"/>
        <v>0</v>
      </c>
      <c r="AC1940" s="20">
        <f t="shared" ca="1" si="178"/>
        <v>0</v>
      </c>
      <c r="AD1940" s="20" t="str">
        <f ca="1">IF(AC1940=0,"",IF(OR(ISBLANK(P1940),ISBLANK(Q1940)),"",IF(ISBLANK(VLOOKUP(A1940,Database!A:AA,22,FALSE)),"",VLOOKUP(A1940,Database!A:AA,22,FALSE))))</f>
        <v/>
      </c>
      <c r="AE1940" s="20">
        <f ca="1">IFERROR(
   IF(
     OR(ISBLANK(P1940),ISBLANK(Q1940)),
     "",
     IF(
       AND(AB1940&lt;&gt;"",OR(W1940="Terminé",W1940="En cours")),
       VLOOKUP(AD1940,Setup_ScoreExactBonus!A:D,4,FALSE),
       0
     )),
  0)</f>
        <v>0</v>
      </c>
      <c r="AF1940" s="21">
        <f t="shared" ca="1" si="179"/>
        <v>0</v>
      </c>
      <c r="AG1940" s="21">
        <f ca="1">SUMIFS(AF$2:AF1940,D$2:D1940,D1940)</f>
        <v>2266</v>
      </c>
    </row>
    <row r="1941" spans="1:33" hidden="1" x14ac:dyDescent="0.35">
      <c r="A1941" s="21">
        <f>IF(ISBLANK(B1941),"",COUNTIF(B$2:B1941,B1941))-1</f>
        <v>71</v>
      </c>
      <c r="B1941" s="27">
        <v>23</v>
      </c>
      <c r="C1941" s="10">
        <f>VLOOKUP($A1941+IF($A1941=0,1,0),Database!$A:$Y,7,FALSE)</f>
        <v>46201.166666666664</v>
      </c>
      <c r="D1941" s="21" t="str">
        <f>VLOOKUP(Pronostics!$B1941,Setup_MPP!$A:$G,3,FALSE)</f>
        <v>DJUDJUPRONO</v>
      </c>
      <c r="E1941" s="21" t="str">
        <f>VLOOKUP(Pronostics!$B1941,Setup_MPP!$A:$G,2,FALSE)</f>
        <v>Juliette</v>
      </c>
      <c r="F1941" s="21" t="str">
        <f>VLOOKUP($B1941,Setup_MPP!$A:$E,4,FALSE)</f>
        <v>#F2A2A2</v>
      </c>
      <c r="G1941" s="21" t="str">
        <f>VLOOKUP($B1941,Setup_MPP!$A:$E,5,FALSE)</f>
        <v>#C25D5D</v>
      </c>
      <c r="H1941" s="21" t="str">
        <f>IFERROR(IF(AND(A1941&gt;=1,A1941&lt;=104),VLOOKUP($A1941,Location!$A:$J,6,FALSE),IF(A1941=0,"Avant l'ouverture",IF(OR(A1941=105,A1941=106),"Bonus"))),"")</f>
        <v>Tour 3</v>
      </c>
      <c r="I1941" s="21" t="str">
        <f>IF(LEFT(H1941,4)="Tour",VLOOKUP(A1941,Database!$A:$C,3,FALSE),"")</f>
        <v>J</v>
      </c>
      <c r="J1941" s="21" t="str">
        <f>VLOOKUP($A1941,Location!$A:$J,7,FALSE)</f>
        <v>Algérie</v>
      </c>
      <c r="K1941" s="21" t="str">
        <f>IFERROR(VLOOKUP(J1941,Setup_Team!$B:$C,2,FALSE), "TDB")</f>
        <v>ALG</v>
      </c>
      <c r="L1941" s="21" t="str">
        <f>VLOOKUP($A1941,Location!$A:$J,8,FALSE)</f>
        <v>Autriche</v>
      </c>
      <c r="M1941" s="21" t="str">
        <f>IFERROR(VLOOKUP(L1941,Setup_Team!$B:$C,2,FALSE), "TDB")</f>
        <v>AUT</v>
      </c>
      <c r="N1941" s="21" t="str">
        <f>VLOOKUP($A1941,Location!$A:$J,9,FALSE)</f>
        <v>Kansas City, Missouri</v>
      </c>
      <c r="O1941" s="21" t="str">
        <f>VLOOKUP($A1941,Location!$A:$J,10,FALSE)</f>
        <v>Arrowhead Stadium</v>
      </c>
      <c r="P1941" s="27">
        <v>2</v>
      </c>
      <c r="Q1941" s="27">
        <v>3</v>
      </c>
      <c r="R1941" s="27" t="str">
        <f t="shared" si="181"/>
        <v>2-3</v>
      </c>
      <c r="S1941" s="21">
        <v>0</v>
      </c>
      <c r="T1941" s="20">
        <f>VLOOKUP($A1941,Database!$A:$Y,10,FALSE)</f>
        <v>96</v>
      </c>
      <c r="U1941" s="20">
        <f>VLOOKUP($A1941,Database!$A:$Y,11,FALSE)</f>
        <v>103</v>
      </c>
      <c r="V1941" s="20">
        <f>VLOOKUP($A1941,Database!$A:$Y,12,FALSE)</f>
        <v>107</v>
      </c>
      <c r="W1941" s="20" t="str">
        <f>VLOOKUP(A1941,Database!A:M,13,FALSE)</f>
        <v>Terminé</v>
      </c>
      <c r="X1941" s="20">
        <f>VLOOKUP($A1941,Database!$A:$Y,20,FALSE)</f>
        <v>3</v>
      </c>
      <c r="Y1941" s="20">
        <f>VLOOKUP($A1941,Database!$A:$Y,21,FALSE)</f>
        <v>3</v>
      </c>
      <c r="Z1941" s="20">
        <f t="shared" si="180"/>
        <v>0</v>
      </c>
      <c r="AA1941" s="20">
        <f t="shared" si="176"/>
        <v>0</v>
      </c>
      <c r="AB1941" s="20">
        <f t="shared" ca="1" si="177"/>
        <v>0</v>
      </c>
      <c r="AC1941" s="20">
        <f t="shared" ca="1" si="178"/>
        <v>0</v>
      </c>
      <c r="AD1941" s="20" t="str">
        <f ca="1">IF(AC1941=0,"",IF(OR(ISBLANK(P1941),ISBLANK(Q1941)),"",IF(ISBLANK(VLOOKUP(A1941,Database!A:AA,22,FALSE)),"",VLOOKUP(A1941,Database!A:AA,22,FALSE))))</f>
        <v/>
      </c>
      <c r="AE1941" s="20">
        <f ca="1">IFERROR(
   IF(
     OR(ISBLANK(P1941),ISBLANK(Q1941)),
     "",
     IF(
       AND(AB1941&lt;&gt;"",OR(W1941="Terminé",W1941="En cours")),
       VLOOKUP(AD1941,Setup_ScoreExactBonus!A:D,4,FALSE),
       0
     )),
  0)</f>
        <v>0</v>
      </c>
      <c r="AF1941" s="21">
        <f t="shared" ca="1" si="179"/>
        <v>0</v>
      </c>
      <c r="AG1941" s="21">
        <f ca="1">SUMIFS(AF$2:AF1941,D$2:D1941,D1941)</f>
        <v>2002</v>
      </c>
    </row>
    <row r="1942" spans="1:33" hidden="1" x14ac:dyDescent="0.35">
      <c r="A1942" s="21">
        <f>IF(ISBLANK(B1942),"",COUNTIF(B$2:B1942,B1942))-1</f>
        <v>71</v>
      </c>
      <c r="B1942" s="27">
        <v>24</v>
      </c>
      <c r="C1942" s="10">
        <f>VLOOKUP($A1942+IF($A1942=0,1,0),Database!$A:$Y,7,FALSE)</f>
        <v>46201.166666666664</v>
      </c>
      <c r="D1942" s="21" t="str">
        <f>VLOOKUP(Pronostics!$B1942,Setup_MPP!$A:$G,3,FALSE)</f>
        <v>Samyaaaaaaaaaa</v>
      </c>
      <c r="E1942" s="21" t="str">
        <f>VLOOKUP(Pronostics!$B1942,Setup_MPP!$A:$G,2,FALSE)</f>
        <v>Samya ALAOUI</v>
      </c>
      <c r="F1942" s="21" t="str">
        <f>VLOOKUP($B1942,Setup_MPP!$A:$E,4,FALSE)</f>
        <v>#A2F2C7</v>
      </c>
      <c r="G1942" s="21" t="str">
        <f>VLOOKUP($B1942,Setup_MPP!$A:$E,5,FALSE)</f>
        <v>#5DC18C</v>
      </c>
      <c r="H1942" s="21" t="str">
        <f>IFERROR(IF(AND(A1942&gt;=1,A1942&lt;=104),VLOOKUP($A1942,Location!$A:$J,6,FALSE),IF(A1942=0,"Avant l'ouverture",IF(OR(A1942=105,A1942=106),"Bonus"))),"")</f>
        <v>Tour 3</v>
      </c>
      <c r="I1942" s="21" t="str">
        <f>IF(LEFT(H1942,4)="Tour",VLOOKUP(A1942,Database!$A:$C,3,FALSE),"")</f>
        <v>J</v>
      </c>
      <c r="J1942" s="21" t="str">
        <f>VLOOKUP($A1942,Location!$A:$J,7,FALSE)</f>
        <v>Algérie</v>
      </c>
      <c r="K1942" s="21" t="str">
        <f>IFERROR(VLOOKUP(J1942,Setup_Team!$B:$C,2,FALSE), "TDB")</f>
        <v>ALG</v>
      </c>
      <c r="L1942" s="21" t="str">
        <f>VLOOKUP($A1942,Location!$A:$J,8,FALSE)</f>
        <v>Autriche</v>
      </c>
      <c r="M1942" s="21" t="str">
        <f>IFERROR(VLOOKUP(L1942,Setup_Team!$B:$C,2,FALSE), "TDB")</f>
        <v>AUT</v>
      </c>
      <c r="N1942" s="21" t="str">
        <f>VLOOKUP($A1942,Location!$A:$J,9,FALSE)</f>
        <v>Kansas City, Missouri</v>
      </c>
      <c r="O1942" s="21" t="str">
        <f>VLOOKUP($A1942,Location!$A:$J,10,FALSE)</f>
        <v>Arrowhead Stadium</v>
      </c>
      <c r="P1942" s="27">
        <v>1</v>
      </c>
      <c r="Q1942" s="27">
        <v>1</v>
      </c>
      <c r="R1942" s="27" t="str">
        <f t="shared" si="181"/>
        <v>1-1</v>
      </c>
      <c r="S1942" s="21">
        <v>0</v>
      </c>
      <c r="T1942" s="20">
        <f>VLOOKUP($A1942,Database!$A:$Y,10,FALSE)</f>
        <v>96</v>
      </c>
      <c r="U1942" s="20">
        <f>VLOOKUP($A1942,Database!$A:$Y,11,FALSE)</f>
        <v>103</v>
      </c>
      <c r="V1942" s="20">
        <f>VLOOKUP($A1942,Database!$A:$Y,12,FALSE)</f>
        <v>107</v>
      </c>
      <c r="W1942" s="20" t="str">
        <f>VLOOKUP(A1942,Database!A:M,13,FALSE)</f>
        <v>Terminé</v>
      </c>
      <c r="X1942" s="20">
        <f>VLOOKUP($A1942,Database!$A:$Y,20,FALSE)</f>
        <v>3</v>
      </c>
      <c r="Y1942" s="20">
        <f>VLOOKUP($A1942,Database!$A:$Y,21,FALSE)</f>
        <v>3</v>
      </c>
      <c r="Z1942" s="20">
        <f t="shared" si="180"/>
        <v>0</v>
      </c>
      <c r="AA1942" s="20">
        <f t="shared" si="176"/>
        <v>1</v>
      </c>
      <c r="AB1942" s="20">
        <f t="shared" ca="1" si="177"/>
        <v>103</v>
      </c>
      <c r="AC1942" s="20">
        <f t="shared" ca="1" si="178"/>
        <v>0</v>
      </c>
      <c r="AD1942" s="20" t="str">
        <f ca="1">IF(AC1942=0,"",IF(OR(ISBLANK(P1942),ISBLANK(Q1942)),"",IF(ISBLANK(VLOOKUP(A1942,Database!A:AA,22,FALSE)),"",VLOOKUP(A1942,Database!A:AA,22,FALSE))))</f>
        <v/>
      </c>
      <c r="AE1942" s="20">
        <f ca="1">IFERROR(
   IF(
     OR(ISBLANK(P1942),ISBLANK(Q1942)),
     "",
     IF(
       AND(AB1942&lt;&gt;"",OR(W1942="Terminé",W1942="En cours")),
       VLOOKUP(AD1942,Setup_ScoreExactBonus!A:D,4,FALSE),
       0
     )),
  0)</f>
        <v>0</v>
      </c>
      <c r="AF1942" s="21">
        <f t="shared" ca="1" si="179"/>
        <v>103</v>
      </c>
      <c r="AG1942" s="21">
        <f ca="1">SUMIFS(AF$2:AF1942,D$2:D1942,D1942)</f>
        <v>2729</v>
      </c>
    </row>
    <row r="1943" spans="1:33" hidden="1" x14ac:dyDescent="0.35">
      <c r="A1943" s="21">
        <f>IF(ISBLANK(B1943),"",COUNTIF(B$2:B1943,B1943))-1</f>
        <v>71</v>
      </c>
      <c r="B1943" s="27">
        <v>25</v>
      </c>
      <c r="C1943" s="10">
        <f>VLOOKUP($A1943+IF($A1943=0,1,0),Database!$A:$Y,7,FALSE)</f>
        <v>46201.166666666664</v>
      </c>
      <c r="D1943" s="21" t="str">
        <f>VLOOKUP(Pronostics!$B1943,Setup_MPP!$A:$G,3,FALSE)</f>
        <v>leaw0808</v>
      </c>
      <c r="E1943" s="21" t="str">
        <f>VLOOKUP(Pronostics!$B1943,Setup_MPP!$A:$G,2,FALSE)</f>
        <v>Léa WALOCQ</v>
      </c>
      <c r="F1943" s="21" t="str">
        <f>VLOOKUP($B1943,Setup_MPP!$A:$E,4,FALSE)</f>
        <v>#D1B9EB</v>
      </c>
      <c r="G1943" s="21" t="str">
        <f>VLOOKUP($B1943,Setup_MPP!$A:$E,5,FALSE)</f>
        <v>#B58BC7</v>
      </c>
      <c r="H1943" s="21" t="str">
        <f>IFERROR(IF(AND(A1943&gt;=1,A1943&lt;=104),VLOOKUP($A1943,Location!$A:$J,6,FALSE),IF(A1943=0,"Avant l'ouverture",IF(OR(A1943=105,A1943=106),"Bonus"))),"")</f>
        <v>Tour 3</v>
      </c>
      <c r="I1943" s="21" t="str">
        <f>IF(LEFT(H1943,4)="Tour",VLOOKUP(A1943,Database!$A:$C,3,FALSE),"")</f>
        <v>J</v>
      </c>
      <c r="J1943" s="21" t="str">
        <f>VLOOKUP($A1943,Location!$A:$J,7,FALSE)</f>
        <v>Algérie</v>
      </c>
      <c r="K1943" s="21" t="str">
        <f>IFERROR(VLOOKUP(J1943,Setup_Team!$B:$C,2,FALSE), "TDB")</f>
        <v>ALG</v>
      </c>
      <c r="L1943" s="21" t="str">
        <f>VLOOKUP($A1943,Location!$A:$J,8,FALSE)</f>
        <v>Autriche</v>
      </c>
      <c r="M1943" s="21" t="str">
        <f>IFERROR(VLOOKUP(L1943,Setup_Team!$B:$C,2,FALSE), "TDB")</f>
        <v>AUT</v>
      </c>
      <c r="N1943" s="21" t="str">
        <f>VLOOKUP($A1943,Location!$A:$J,9,FALSE)</f>
        <v>Kansas City, Missouri</v>
      </c>
      <c r="O1943" s="21" t="str">
        <f>VLOOKUP($A1943,Location!$A:$J,10,FALSE)</f>
        <v>Arrowhead Stadium</v>
      </c>
      <c r="P1943" s="27">
        <v>1</v>
      </c>
      <c r="Q1943" s="27">
        <v>1</v>
      </c>
      <c r="R1943" s="27" t="str">
        <f t="shared" si="181"/>
        <v>1-1</v>
      </c>
      <c r="S1943" s="21">
        <v>0</v>
      </c>
      <c r="T1943" s="20">
        <f>VLOOKUP($A1943,Database!$A:$Y,10,FALSE)</f>
        <v>96</v>
      </c>
      <c r="U1943" s="20">
        <f>VLOOKUP($A1943,Database!$A:$Y,11,FALSE)</f>
        <v>103</v>
      </c>
      <c r="V1943" s="20">
        <f>VLOOKUP($A1943,Database!$A:$Y,12,FALSE)</f>
        <v>107</v>
      </c>
      <c r="W1943" s="20" t="str">
        <f>VLOOKUP(A1943,Database!A:M,13,FALSE)</f>
        <v>Terminé</v>
      </c>
      <c r="X1943" s="20">
        <f>VLOOKUP($A1943,Database!$A:$Y,20,FALSE)</f>
        <v>3</v>
      </c>
      <c r="Y1943" s="20">
        <f>VLOOKUP($A1943,Database!$A:$Y,21,FALSE)</f>
        <v>3</v>
      </c>
      <c r="Z1943" s="20">
        <f t="shared" si="180"/>
        <v>0</v>
      </c>
      <c r="AA1943" s="20">
        <f t="shared" si="176"/>
        <v>1</v>
      </c>
      <c r="AB1943" s="20">
        <f t="shared" ca="1" si="177"/>
        <v>103</v>
      </c>
      <c r="AC1943" s="20">
        <f t="shared" ca="1" si="178"/>
        <v>0</v>
      </c>
      <c r="AD1943" s="20" t="str">
        <f ca="1">IF(AC1943=0,"",IF(OR(ISBLANK(P1943),ISBLANK(Q1943)),"",IF(ISBLANK(VLOOKUP(A1943,Database!A:AA,22,FALSE)),"",VLOOKUP(A1943,Database!A:AA,22,FALSE))))</f>
        <v/>
      </c>
      <c r="AE1943" s="20">
        <f ca="1">IFERROR(
   IF(
     OR(ISBLANK(P1943),ISBLANK(Q1943)),
     "",
     IF(
       AND(AB1943&lt;&gt;"",OR(W1943="Terminé",W1943="En cours")),
       VLOOKUP(AD1943,Setup_ScoreExactBonus!A:D,4,FALSE),
       0
     )),
  0)</f>
        <v>0</v>
      </c>
      <c r="AF1943" s="21">
        <f t="shared" ca="1" si="179"/>
        <v>103</v>
      </c>
      <c r="AG1943" s="21">
        <f ca="1">SUMIFS(AF$2:AF1943,D$2:D1943,D1943)</f>
        <v>2777</v>
      </c>
    </row>
    <row r="1944" spans="1:33" hidden="1" x14ac:dyDescent="0.35">
      <c r="A1944" s="21">
        <f>IF(ISBLANK(B1944),"",COUNTIF(B$2:B1944,B1944))-1</f>
        <v>71</v>
      </c>
      <c r="B1944" s="27">
        <v>26</v>
      </c>
      <c r="C1944" s="10">
        <v>46184.875</v>
      </c>
      <c r="D1944" s="21" t="str">
        <f>VLOOKUP(Pronostics!$B1944,Setup_MPP!$A:$G,3,FALSE)</f>
        <v>Mohamad#5GGG1</v>
      </c>
      <c r="E1944" s="21" t="str">
        <f>VLOOKUP(Pronostics!$B1944,Setup_MPP!$A:$G,2,FALSE)</f>
        <v>Mohamad EL KAWAS</v>
      </c>
      <c r="F1944" s="21" t="str">
        <f>VLOOKUP($B1944,Setup_MPP!$A:$E,4,FALSE)</f>
        <v>#EB8787</v>
      </c>
      <c r="G1944" s="21" t="str">
        <f>VLOOKUP($B1944,Setup_MPP!$A:$E,5,FALSE)</f>
        <v>#368E2C</v>
      </c>
      <c r="H1944" s="21" t="str">
        <f>IFERROR(IF(AND(A1944&gt;=1,A1944&lt;=104),VLOOKUP($A1944,Location!$A:$J,6,FALSE),IF(A1944=0,"Avant l'ouverture",IF(OR(A1944=105,A1944=106),"Bonus"))),"")</f>
        <v>Tour 3</v>
      </c>
      <c r="I1944" s="21" t="str">
        <f>IF(LEFT(H1944,4)="Tour",VLOOKUP(A1944,Database!$A:$C,3,FALSE),"")</f>
        <v>J</v>
      </c>
      <c r="J1944" s="21" t="str">
        <f>VLOOKUP($A1944,Location!$A:$J,7,FALSE)</f>
        <v>Algérie</v>
      </c>
      <c r="K1944" s="21" t="str">
        <f>IFERROR(VLOOKUP(J1944,Setup_Team!$B:$C,2,FALSE), "TDB")</f>
        <v>ALG</v>
      </c>
      <c r="L1944" s="21" t="str">
        <f>VLOOKUP($A1944,Location!$A:$J,8,FALSE)</f>
        <v>Autriche</v>
      </c>
      <c r="M1944" s="21" t="str">
        <f>IFERROR(VLOOKUP(L1944,Setup_Team!$B:$C,2,FALSE), "TDB")</f>
        <v>AUT</v>
      </c>
      <c r="P1944" s="21">
        <v>1</v>
      </c>
      <c r="Q1944" s="21">
        <v>0</v>
      </c>
      <c r="R1944" s="27" t="str">
        <f t="shared" si="181"/>
        <v>1-0</v>
      </c>
      <c r="S1944" s="21">
        <v>0</v>
      </c>
      <c r="T1944" s="20">
        <f>VLOOKUP($A1944,Database!$A:$Y,10,FALSE)</f>
        <v>96</v>
      </c>
      <c r="U1944" s="20">
        <f>VLOOKUP($A1944,Database!$A:$Y,11,FALSE)</f>
        <v>103</v>
      </c>
      <c r="V1944" s="20">
        <f>VLOOKUP($A1944,Database!$A:$Y,12,FALSE)</f>
        <v>107</v>
      </c>
      <c r="W1944" s="20" t="str">
        <f>VLOOKUP(A1944,Database!A:M,13,FALSE)</f>
        <v>Terminé</v>
      </c>
      <c r="X1944" s="20">
        <f>VLOOKUP($A1944,Database!$A:$Y,20,FALSE)</f>
        <v>3</v>
      </c>
      <c r="Y1944" s="20">
        <f>VLOOKUP($A1944,Database!$A:$Y,21,FALSE)</f>
        <v>3</v>
      </c>
      <c r="Z1944" s="20">
        <f t="shared" si="180"/>
        <v>0</v>
      </c>
      <c r="AA1944" s="20">
        <f t="shared" si="176"/>
        <v>0</v>
      </c>
      <c r="AB1944" s="20">
        <f t="shared" ca="1" si="177"/>
        <v>0</v>
      </c>
      <c r="AC1944" s="20">
        <f t="shared" ca="1" si="178"/>
        <v>0</v>
      </c>
      <c r="AD1944" s="20" t="str">
        <f ca="1">IF(AC1944=0,"",IF(OR(ISBLANK(P1944),ISBLANK(Q1944)),"",IF(ISBLANK(VLOOKUP(A1944,Database!A:AA,22,FALSE)),"",VLOOKUP(A1944,Database!A:AA,22,FALSE))))</f>
        <v/>
      </c>
      <c r="AE1944" s="20">
        <f ca="1">IFERROR(
   IF(
     OR(ISBLANK(P1944),ISBLANK(Q1944)),
     "",
     IF(
       AND(AB1944&lt;&gt;"",OR(W1944="Terminé",W1944="En cours")),
       VLOOKUP(AD1944,Setup_ScoreExactBonus!A:D,4,FALSE),
       0
     )),
  0)</f>
        <v>0</v>
      </c>
      <c r="AF1944" s="21">
        <f t="shared" ca="1" si="179"/>
        <v>0</v>
      </c>
      <c r="AG1944" s="21">
        <f ca="1">SUMIFS(AF$2:AF1944,D$2:D1944,D1944)</f>
        <v>2138</v>
      </c>
    </row>
    <row r="1945" spans="1:33" hidden="1" x14ac:dyDescent="0.35">
      <c r="A1945" s="21">
        <f>IF(ISBLANK(B1945),"",COUNTIF(B$2:B1945,B1945))-1</f>
        <v>71</v>
      </c>
      <c r="B1945" s="27">
        <v>27</v>
      </c>
      <c r="C1945" s="10">
        <f>VLOOKUP($A1945+IF($A1945=0,1,0),Database!$A:$Y,7,FALSE)</f>
        <v>46201.166666666664</v>
      </c>
      <c r="D1945" s="21" t="str">
        <f>VLOOKUP(Pronostics!$B1945,Setup_MPP!$A:$G,3,FALSE)</f>
        <v>maryemkappa</v>
      </c>
      <c r="E1945" s="21" t="str">
        <f>VLOOKUP(Pronostics!$B1945,Setup_MPP!$A:$G,2,FALSE)</f>
        <v>Maryem GUIZANI</v>
      </c>
      <c r="F1945" s="21" t="str">
        <f>VLOOKUP($B1945,Setup_MPP!$A:$E,4,FALSE)</f>
        <v>#BCA2F4</v>
      </c>
      <c r="G1945" s="21" t="str">
        <f>VLOOKUP($B1945,Setup_MPP!$A:$E,5,FALSE)</f>
        <v>#6D3DD5</v>
      </c>
      <c r="H1945" s="21" t="str">
        <f>IFERROR(IF(AND(A1945&gt;=1,A1945&lt;=104),VLOOKUP($A1945,Location!$A:$J,6,FALSE),IF(A1945=0,"Avant l'ouverture",IF(OR(A1945=105,A1945=106),"Bonus"))),"")</f>
        <v>Tour 3</v>
      </c>
      <c r="I1945" s="21" t="str">
        <f>IF(LEFT(H1945,4)="Tour",VLOOKUP(A1945,Database!$A:$C,3,FALSE),"")</f>
        <v>J</v>
      </c>
      <c r="J1945" s="21" t="str">
        <f>VLOOKUP($A1945,Location!$A:$J,7,FALSE)</f>
        <v>Algérie</v>
      </c>
      <c r="K1945" s="21" t="str">
        <f>IFERROR(VLOOKUP(J1945,Setup_Team!$B:$C,2,FALSE), "TDB")</f>
        <v>ALG</v>
      </c>
      <c r="L1945" s="21" t="str">
        <f>VLOOKUP($A1945,Location!$A:$J,8,FALSE)</f>
        <v>Autriche</v>
      </c>
      <c r="M1945" s="21" t="str">
        <f>IFERROR(VLOOKUP(L1945,Setup_Team!$B:$C,2,FALSE), "TDB")</f>
        <v>AUT</v>
      </c>
      <c r="P1945" s="21">
        <v>1</v>
      </c>
      <c r="Q1945" s="21">
        <v>1</v>
      </c>
      <c r="R1945" s="27" t="str">
        <f t="shared" si="181"/>
        <v>1-1</v>
      </c>
      <c r="S1945" s="21">
        <v>0</v>
      </c>
      <c r="T1945" s="20">
        <f>VLOOKUP($A1945,Database!$A:$Y,10,FALSE)</f>
        <v>96</v>
      </c>
      <c r="U1945" s="20">
        <f>VLOOKUP($A1945,Database!$A:$Y,11,FALSE)</f>
        <v>103</v>
      </c>
      <c r="V1945" s="20">
        <f>VLOOKUP($A1945,Database!$A:$Y,12,FALSE)</f>
        <v>107</v>
      </c>
      <c r="W1945" s="20" t="str">
        <f>VLOOKUP(A1945,Database!A:M,13,FALSE)</f>
        <v>Terminé</v>
      </c>
      <c r="X1945" s="20">
        <f>VLOOKUP($A1945,Database!$A:$Y,20,FALSE)</f>
        <v>3</v>
      </c>
      <c r="Y1945" s="20">
        <f>VLOOKUP($A1945,Database!$A:$Y,21,FALSE)</f>
        <v>3</v>
      </c>
      <c r="Z1945" s="20">
        <f t="shared" si="180"/>
        <v>0</v>
      </c>
      <c r="AA1945" s="20">
        <f t="shared" si="176"/>
        <v>1</v>
      </c>
      <c r="AB1945" s="20">
        <f t="shared" ca="1" si="177"/>
        <v>103</v>
      </c>
      <c r="AC1945" s="20">
        <f t="shared" ca="1" si="178"/>
        <v>0</v>
      </c>
      <c r="AD1945" s="20" t="str">
        <f ca="1">IF(AC1945=0,"",IF(OR(ISBLANK(P1945),ISBLANK(Q1945)),"",IF(ISBLANK(VLOOKUP(A1945,Database!A:AA,22,FALSE)),"",VLOOKUP(A1945,Database!A:AA,22,FALSE))))</f>
        <v/>
      </c>
      <c r="AE1945" s="20">
        <f ca="1">IFERROR(
   IF(
     OR(ISBLANK(P1945),ISBLANK(Q1945)),
     "",
     IF(
       AND(AB1945&lt;&gt;"",OR(W1945="Terminé",W1945="En cours")),
       VLOOKUP(AD1945,Setup_ScoreExactBonus!A:D,4,FALSE),
       0
     )),
  0)</f>
        <v>0</v>
      </c>
      <c r="AF1945" s="21">
        <f t="shared" ca="1" si="179"/>
        <v>103</v>
      </c>
      <c r="AG1945" s="21">
        <f ca="1">SUMIFS(AF$2:AF1945,D$2:D1945,D1945)</f>
        <v>2201</v>
      </c>
    </row>
    <row r="1946" spans="1:33" hidden="1" x14ac:dyDescent="0.35">
      <c r="A1946" s="21">
        <f>IF(ISBLANK(B1946),"",COUNTIF(B$2:B1946,B1946))-1</f>
        <v>72</v>
      </c>
      <c r="B1946" s="27">
        <v>1</v>
      </c>
      <c r="C1946" s="10">
        <f>VLOOKUP($A1946+IF($A1946=0,1,0),Database!$A:$Y,7,FALSE)</f>
        <v>46201.166666666664</v>
      </c>
      <c r="D1946" s="21" t="str">
        <f>VLOOKUP(Pronostics!$B1946,Setup_MPP!$A:$G,3,FALSE)</f>
        <v>_Nicolas_LM_</v>
      </c>
      <c r="E1946" s="21" t="str">
        <f>VLOOKUP(Pronostics!$B1946,Setup_MPP!$A:$G,2,FALSE)</f>
        <v>Nicolas LE MOUEL</v>
      </c>
      <c r="F1946" s="21" t="str">
        <f>VLOOKUP($B1946,Setup_MPP!$A:$E,4,FALSE)</f>
        <v>#F7C79D</v>
      </c>
      <c r="G1946" s="21" t="str">
        <f>VLOOKUP($B1946,Setup_MPP!$A:$E,5,FALSE)</f>
        <v>#FFBE85</v>
      </c>
      <c r="H1946" s="21" t="str">
        <f>IFERROR(IF(AND(A1946&gt;=1,A1946&lt;=104),VLOOKUP($A1946,Location!$A:$J,6,FALSE),IF(A1946=0,"Avant l'ouverture",IF(OR(A1946=105,A1946=106),"Bonus"))),"")</f>
        <v>Tour 3</v>
      </c>
      <c r="I1946" s="21" t="str">
        <f>IF(LEFT(H1946,4)="Tour",VLOOKUP(A1946,Database!$A:$C,3,FALSE),"")</f>
        <v>J</v>
      </c>
      <c r="J1946" s="21" t="str">
        <f>VLOOKUP($A1946,Location!$A:$J,7,FALSE)</f>
        <v>Jordanie</v>
      </c>
      <c r="K1946" s="21" t="str">
        <f>IFERROR(VLOOKUP(J1946,Setup_Team!$B:$C,2,FALSE), "TDB")</f>
        <v>JOR</v>
      </c>
      <c r="L1946" s="21" t="str">
        <f>VLOOKUP($A1946,Location!$A:$J,8,FALSE)</f>
        <v>Argentine</v>
      </c>
      <c r="M1946" s="21" t="str">
        <f>IFERROR(VLOOKUP(L1946,Setup_Team!$B:$C,2,FALSE), "TDB")</f>
        <v>ARG</v>
      </c>
      <c r="N1946" s="21" t="str">
        <f>VLOOKUP($A1946,Location!$A:$J,9,FALSE)</f>
        <v>Arlington, Dallas, Texas</v>
      </c>
      <c r="O1946" s="21" t="str">
        <f>VLOOKUP($A1946,Location!$A:$J,10,FALSE)</f>
        <v>AT&amp;T Stadium</v>
      </c>
      <c r="P1946" s="27">
        <v>0</v>
      </c>
      <c r="Q1946" s="27">
        <v>4</v>
      </c>
      <c r="R1946" s="27" t="str">
        <f t="shared" si="181"/>
        <v>0-4</v>
      </c>
      <c r="S1946" s="21">
        <v>0</v>
      </c>
      <c r="T1946" s="20">
        <f>VLOOKUP($A1946,Database!$A:$Y,10,FALSE)</f>
        <v>165</v>
      </c>
      <c r="U1946" s="20">
        <f>VLOOKUP($A1946,Database!$A:$Y,11,FALSE)</f>
        <v>145</v>
      </c>
      <c r="V1946" s="20">
        <f>VLOOKUP($A1946,Database!$A:$Y,12,FALSE)</f>
        <v>32</v>
      </c>
      <c r="W1946" s="20" t="str">
        <f>VLOOKUP(A1946,Database!A:M,13,FALSE)</f>
        <v>Terminé</v>
      </c>
      <c r="X1946" s="20">
        <f>VLOOKUP($A1946,Database!$A:$Y,20,FALSE)</f>
        <v>1</v>
      </c>
      <c r="Y1946" s="20">
        <f>VLOOKUP($A1946,Database!$A:$Y,21,FALSE)</f>
        <v>3</v>
      </c>
      <c r="Z1946" s="20">
        <f t="shared" si="180"/>
        <v>0</v>
      </c>
      <c r="AA1946" s="20">
        <f t="shared" si="176"/>
        <v>1</v>
      </c>
      <c r="AB1946" s="20">
        <f t="shared" ca="1" si="177"/>
        <v>32</v>
      </c>
      <c r="AC1946" s="20">
        <f t="shared" ca="1" si="178"/>
        <v>0</v>
      </c>
      <c r="AD1946" s="20" t="str">
        <f ca="1">IF(AC1946=0,"",IF(OR(ISBLANK(P1946),ISBLANK(Q1946)),"",IF(ISBLANK(VLOOKUP(A1946,Database!A:AA,22,FALSE)),"",VLOOKUP(A1946,Database!A:AA,22,FALSE))))</f>
        <v/>
      </c>
      <c r="AE1946" s="20">
        <f ca="1">IFERROR(
   IF(
     OR(ISBLANK(P1946),ISBLANK(Q1946)),
     "",
     IF(
       AND(AB1946&lt;&gt;"",OR(W1946="Terminé",W1946="En cours")),
       VLOOKUP(AD1946,Setup_ScoreExactBonus!A:D,4,FALSE),
       0
     )),
  0)</f>
        <v>0</v>
      </c>
      <c r="AF1946" s="21">
        <f t="shared" ca="1" si="179"/>
        <v>32</v>
      </c>
      <c r="AG1946" s="21">
        <f ca="1">SUMIFS(AF$2:AF1946,D$2:D1946,D1946)</f>
        <v>2750</v>
      </c>
    </row>
    <row r="1947" spans="1:33" hidden="1" x14ac:dyDescent="0.35">
      <c r="A1947" s="21">
        <f>IF(ISBLANK(B1947),"",COUNTIF(B$2:B1947,B1947))-1</f>
        <v>72</v>
      </c>
      <c r="B1947" s="27">
        <v>2</v>
      </c>
      <c r="C1947" s="10">
        <f>VLOOKUP($A1947+IF($A1947=0,1,0),Database!$A:$Y,7,FALSE)</f>
        <v>46201.166666666664</v>
      </c>
      <c r="D1947" s="21" t="str">
        <f>VLOOKUP(Pronostics!$B1947,Setup_MPP!$A:$G,3,FALSE)</f>
        <v>leaelaz</v>
      </c>
      <c r="E1947" s="21" t="str">
        <f>VLOOKUP(Pronostics!$B1947,Setup_MPP!$A:$G,2,FALSE)</f>
        <v>Léa EL ASERY</v>
      </c>
      <c r="F1947" s="21" t="str">
        <f>VLOOKUP($B1947,Setup_MPP!$A:$E,4,FALSE)</f>
        <v>#FFBEBE</v>
      </c>
      <c r="G1947" s="21" t="str">
        <f>VLOOKUP($B1947,Setup_MPP!$A:$E,5,FALSE)</f>
        <v>#DF6868</v>
      </c>
      <c r="H1947" s="21" t="str">
        <f>IFERROR(IF(AND(A1947&gt;=1,A1947&lt;=104),VLOOKUP($A1947,Location!$A:$J,6,FALSE),IF(A1947=0,"Avant l'ouverture",IF(OR(A1947=105,A1947=106),"Bonus"))),"")</f>
        <v>Tour 3</v>
      </c>
      <c r="I1947" s="21" t="str">
        <f>IF(LEFT(H1947,4)="Tour",VLOOKUP(A1947,Database!$A:$C,3,FALSE),"")</f>
        <v>J</v>
      </c>
      <c r="J1947" s="21" t="str">
        <f>VLOOKUP($A1947,Location!$A:$J,7,FALSE)</f>
        <v>Jordanie</v>
      </c>
      <c r="K1947" s="21" t="str">
        <f>IFERROR(VLOOKUP(J1947,Setup_Team!$B:$C,2,FALSE), "TDB")</f>
        <v>JOR</v>
      </c>
      <c r="L1947" s="21" t="str">
        <f>VLOOKUP($A1947,Location!$A:$J,8,FALSE)</f>
        <v>Argentine</v>
      </c>
      <c r="M1947" s="21" t="str">
        <f>IFERROR(VLOOKUP(L1947,Setup_Team!$B:$C,2,FALSE), "TDB")</f>
        <v>ARG</v>
      </c>
      <c r="N1947" s="21" t="str">
        <f>VLOOKUP($A1947,Location!$A:$J,9,FALSE)</f>
        <v>Arlington, Dallas, Texas</v>
      </c>
      <c r="O1947" s="21" t="str">
        <f>VLOOKUP($A1947,Location!$A:$J,10,FALSE)</f>
        <v>AT&amp;T Stadium</v>
      </c>
      <c r="P1947" s="27">
        <v>0</v>
      </c>
      <c r="Q1947" s="27">
        <v>5</v>
      </c>
      <c r="R1947" s="27" t="str">
        <f t="shared" si="181"/>
        <v>0-5</v>
      </c>
      <c r="S1947" s="21">
        <v>0</v>
      </c>
      <c r="T1947" s="20">
        <f>VLOOKUP($A1947,Database!$A:$Y,10,FALSE)</f>
        <v>165</v>
      </c>
      <c r="U1947" s="20">
        <f>VLOOKUP($A1947,Database!$A:$Y,11,FALSE)</f>
        <v>145</v>
      </c>
      <c r="V1947" s="20">
        <f>VLOOKUP($A1947,Database!$A:$Y,12,FALSE)</f>
        <v>32</v>
      </c>
      <c r="W1947" s="20" t="str">
        <f>VLOOKUP(A1947,Database!A:M,13,FALSE)</f>
        <v>Terminé</v>
      </c>
      <c r="X1947" s="20">
        <f>VLOOKUP($A1947,Database!$A:$Y,20,FALSE)</f>
        <v>1</v>
      </c>
      <c r="Y1947" s="20">
        <f>VLOOKUP($A1947,Database!$A:$Y,21,FALSE)</f>
        <v>3</v>
      </c>
      <c r="Z1947" s="20">
        <f t="shared" si="180"/>
        <v>0</v>
      </c>
      <c r="AA1947" s="20">
        <f t="shared" si="176"/>
        <v>1</v>
      </c>
      <c r="AB1947" s="20">
        <f t="shared" ca="1" si="177"/>
        <v>32</v>
      </c>
      <c r="AC1947" s="20">
        <f t="shared" ca="1" si="178"/>
        <v>0</v>
      </c>
      <c r="AD1947" s="20" t="str">
        <f ca="1">IF(AC1947=0,"",IF(OR(ISBLANK(P1947),ISBLANK(Q1947)),"",IF(ISBLANK(VLOOKUP(A1947,Database!A:AA,22,FALSE)),"",VLOOKUP(A1947,Database!A:AA,22,FALSE))))</f>
        <v/>
      </c>
      <c r="AE1947" s="20">
        <f ca="1">IFERROR(
   IF(
     OR(ISBLANK(P1947),ISBLANK(Q1947)),
     "",
     IF(
       AND(AB1947&lt;&gt;"",OR(W1947="Terminé",W1947="En cours")),
       VLOOKUP(AD1947,Setup_ScoreExactBonus!A:D,4,FALSE),
       0
     )),
  0)</f>
        <v>0</v>
      </c>
      <c r="AF1947" s="21">
        <f t="shared" ca="1" si="179"/>
        <v>32</v>
      </c>
      <c r="AG1947" s="21">
        <f ca="1">SUMIFS(AF$2:AF1947,D$2:D1947,D1947)</f>
        <v>3059</v>
      </c>
    </row>
    <row r="1948" spans="1:33" hidden="1" x14ac:dyDescent="0.35">
      <c r="A1948" s="21">
        <f>IF(ISBLANK(B1948),"",COUNTIF(B$2:B1948,B1948))-1</f>
        <v>72</v>
      </c>
      <c r="B1948" s="27">
        <v>3</v>
      </c>
      <c r="C1948" s="10">
        <f>VLOOKUP($A1948+IF($A1948=0,1,0),Database!$A:$Y,7,FALSE)</f>
        <v>46201.166666666664</v>
      </c>
      <c r="D1948" s="21" t="str">
        <f>VLOOKUP(Pronostics!$B1948,Setup_MPP!$A:$G,3,FALSE)</f>
        <v>PasMetalleux</v>
      </c>
      <c r="E1948" s="21" t="str">
        <f>VLOOKUP(Pronostics!$B1948,Setup_MPP!$A:$G,2,FALSE)</f>
        <v>Elwenn JOUBREL</v>
      </c>
      <c r="F1948" s="21" t="str">
        <f>VLOOKUP($B1948,Setup_MPP!$A:$E,4,FALSE)</f>
        <v>#F5C7FC</v>
      </c>
      <c r="G1948" s="21" t="str">
        <f>VLOOKUP($B1948,Setup_MPP!$A:$E,5,FALSE)</f>
        <v>#C489CF</v>
      </c>
      <c r="H1948" s="21" t="str">
        <f>IFERROR(IF(AND(A1948&gt;=1,A1948&lt;=104),VLOOKUP($A1948,Location!$A:$J,6,FALSE),IF(A1948=0,"Avant l'ouverture",IF(OR(A1948=105,A1948=106),"Bonus"))),"")</f>
        <v>Tour 3</v>
      </c>
      <c r="I1948" s="21" t="str">
        <f>IF(LEFT(H1948,4)="Tour",VLOOKUP(A1948,Database!$A:$C,3,FALSE),"")</f>
        <v>J</v>
      </c>
      <c r="J1948" s="21" t="str">
        <f>VLOOKUP($A1948,Location!$A:$J,7,FALSE)</f>
        <v>Jordanie</v>
      </c>
      <c r="K1948" s="21" t="str">
        <f>IFERROR(VLOOKUP(J1948,Setup_Team!$B:$C,2,FALSE), "TDB")</f>
        <v>JOR</v>
      </c>
      <c r="L1948" s="21" t="str">
        <f>VLOOKUP($A1948,Location!$A:$J,8,FALSE)</f>
        <v>Argentine</v>
      </c>
      <c r="M1948" s="21" t="str">
        <f>IFERROR(VLOOKUP(L1948,Setup_Team!$B:$C,2,FALSE), "TDB")</f>
        <v>ARG</v>
      </c>
      <c r="N1948" s="21" t="str">
        <f>VLOOKUP($A1948,Location!$A:$J,9,FALSE)</f>
        <v>Arlington, Dallas, Texas</v>
      </c>
      <c r="O1948" s="21" t="str">
        <f>VLOOKUP($A1948,Location!$A:$J,10,FALSE)</f>
        <v>AT&amp;T Stadium</v>
      </c>
      <c r="P1948" s="27">
        <v>1</v>
      </c>
      <c r="Q1948" s="27">
        <v>3</v>
      </c>
      <c r="R1948" s="27" t="str">
        <f t="shared" si="181"/>
        <v>1-3</v>
      </c>
      <c r="S1948" s="21">
        <v>0</v>
      </c>
      <c r="T1948" s="20">
        <f>VLOOKUP($A1948,Database!$A:$Y,10,FALSE)</f>
        <v>165</v>
      </c>
      <c r="U1948" s="20">
        <f>VLOOKUP($A1948,Database!$A:$Y,11,FALSE)</f>
        <v>145</v>
      </c>
      <c r="V1948" s="20">
        <f>VLOOKUP($A1948,Database!$A:$Y,12,FALSE)</f>
        <v>32</v>
      </c>
      <c r="W1948" s="20" t="str">
        <f>VLOOKUP(A1948,Database!A:M,13,FALSE)</f>
        <v>Terminé</v>
      </c>
      <c r="X1948" s="20">
        <f>VLOOKUP($A1948,Database!$A:$Y,20,FALSE)</f>
        <v>1</v>
      </c>
      <c r="Y1948" s="20">
        <f>VLOOKUP($A1948,Database!$A:$Y,21,FALSE)</f>
        <v>3</v>
      </c>
      <c r="Z1948" s="20">
        <f t="shared" si="180"/>
        <v>0</v>
      </c>
      <c r="AA1948" s="20">
        <f t="shared" si="176"/>
        <v>1</v>
      </c>
      <c r="AB1948" s="20">
        <f t="shared" ca="1" si="177"/>
        <v>32</v>
      </c>
      <c r="AC1948" s="20">
        <f t="shared" ca="1" si="178"/>
        <v>1</v>
      </c>
      <c r="AD1948" s="20" t="str">
        <f ca="1">IF(AC1948=0,"",IF(OR(ISBLANK(P1948),ISBLANK(Q1948)),"",IF(ISBLANK(VLOOKUP(A1948,Database!A:AA,22,FALSE)),"",VLOOKUP(A1948,Database!A:AA,22,FALSE))))</f>
        <v>Très rare</v>
      </c>
      <c r="AE1948" s="20">
        <f ca="1">IFERROR(
   IF(
     OR(ISBLANK(P1948),ISBLANK(Q1948)),
     "",
     IF(
       AND(AB1948&lt;&gt;"",OR(W1948="Terminé",W1948="En cours")),
       VLOOKUP(AD1948,Setup_ScoreExactBonus!A:D,4,FALSE),
       0
     )),
  0)</f>
        <v>50</v>
      </c>
      <c r="AF1948" s="21">
        <f t="shared" ca="1" si="179"/>
        <v>82</v>
      </c>
      <c r="AG1948" s="21">
        <f ca="1">SUMIFS(AF$2:AF1948,D$2:D1948,D1948)</f>
        <v>2802</v>
      </c>
    </row>
    <row r="1949" spans="1:33" hidden="1" x14ac:dyDescent="0.35">
      <c r="A1949" s="21">
        <f>IF(ISBLANK(B1949),"",COUNTIF(B$2:B1949,B1949))-1</f>
        <v>72</v>
      </c>
      <c r="B1949" s="27">
        <v>4</v>
      </c>
      <c r="C1949" s="10">
        <f>VLOOKUP($A1949+IF($A1949=0,1,0),Database!$A:$Y,7,FALSE)</f>
        <v>46201.166666666664</v>
      </c>
      <c r="D1949" s="21" t="str">
        <f>VLOOKUP(Pronostics!$B1949,Setup_MPP!$A:$G,3,FALSE)</f>
        <v>Popo444</v>
      </c>
      <c r="E1949" s="21" t="str">
        <f>VLOOKUP(Pronostics!$B1949,Setup_MPP!$A:$G,2,FALSE)</f>
        <v>Pauline OLIVIER</v>
      </c>
      <c r="F1949" s="21" t="str">
        <f>VLOOKUP($B1949,Setup_MPP!$A:$E,4,FALSE)</f>
        <v>#A5EA7F</v>
      </c>
      <c r="G1949" s="21" t="str">
        <f>VLOOKUP($B1949,Setup_MPP!$A:$E,5,FALSE)</f>
        <v>#80C65A</v>
      </c>
      <c r="H1949" s="21" t="str">
        <f>IFERROR(IF(AND(A1949&gt;=1,A1949&lt;=104),VLOOKUP($A1949,Location!$A:$J,6,FALSE),IF(A1949=0,"Avant l'ouverture",IF(OR(A1949=105,A1949=106),"Bonus"))),"")</f>
        <v>Tour 3</v>
      </c>
      <c r="I1949" s="21" t="str">
        <f>IF(LEFT(H1949,4)="Tour",VLOOKUP(A1949,Database!$A:$C,3,FALSE),"")</f>
        <v>J</v>
      </c>
      <c r="J1949" s="21" t="str">
        <f>VLOOKUP($A1949,Location!$A:$J,7,FALSE)</f>
        <v>Jordanie</v>
      </c>
      <c r="K1949" s="21" t="str">
        <f>IFERROR(VLOOKUP(J1949,Setup_Team!$B:$C,2,FALSE), "TDB")</f>
        <v>JOR</v>
      </c>
      <c r="L1949" s="21" t="str">
        <f>VLOOKUP($A1949,Location!$A:$J,8,FALSE)</f>
        <v>Argentine</v>
      </c>
      <c r="M1949" s="21" t="str">
        <f>IFERROR(VLOOKUP(L1949,Setup_Team!$B:$C,2,FALSE), "TDB")</f>
        <v>ARG</v>
      </c>
      <c r="N1949" s="21" t="str">
        <f>VLOOKUP($A1949,Location!$A:$J,9,FALSE)</f>
        <v>Arlington, Dallas, Texas</v>
      </c>
      <c r="O1949" s="21" t="str">
        <f>VLOOKUP($A1949,Location!$A:$J,10,FALSE)</f>
        <v>AT&amp;T Stadium</v>
      </c>
      <c r="P1949" s="27">
        <v>0</v>
      </c>
      <c r="Q1949" s="27">
        <v>3</v>
      </c>
      <c r="R1949" s="27" t="str">
        <f t="shared" si="181"/>
        <v>0-3</v>
      </c>
      <c r="S1949" s="21">
        <v>0</v>
      </c>
      <c r="T1949" s="20">
        <f>VLOOKUP($A1949,Database!$A:$Y,10,FALSE)</f>
        <v>165</v>
      </c>
      <c r="U1949" s="20">
        <f>VLOOKUP($A1949,Database!$A:$Y,11,FALSE)</f>
        <v>145</v>
      </c>
      <c r="V1949" s="20">
        <f>VLOOKUP($A1949,Database!$A:$Y,12,FALSE)</f>
        <v>32</v>
      </c>
      <c r="W1949" s="20" t="str">
        <f>VLOOKUP(A1949,Database!A:M,13,FALSE)</f>
        <v>Terminé</v>
      </c>
      <c r="X1949" s="20">
        <f>VLOOKUP($A1949,Database!$A:$Y,20,FALSE)</f>
        <v>1</v>
      </c>
      <c r="Y1949" s="20">
        <f>VLOOKUP($A1949,Database!$A:$Y,21,FALSE)</f>
        <v>3</v>
      </c>
      <c r="Z1949" s="20">
        <f t="shared" si="180"/>
        <v>0</v>
      </c>
      <c r="AA1949" s="20">
        <f t="shared" ref="AA1949:AA2012" si="182">IF(OR(ISBLANK(P1949),ISBLANK(Q1949)),"",IF(OR(AND(P1949&gt;Q1949,X1949&gt;Y1949),AND(P1949=Q1949,X1949=Y1949),AND(P1949&lt;Q1949,X1949&lt;Y1949)),1,0))</f>
        <v>1</v>
      </c>
      <c r="AB1949" s="20">
        <f t="shared" ref="AB1949:AB2012" ca="1" si="183">IF(C1949&lt;NOW(),IF(AND(P1949&gt;Q1949,X1949&gt;Y1949),T1949,IF(AND(P1949=Q1949,X1949=Y1949),U1949,IF(AND(P1949&lt;Q1949,X1949&lt;Y1949),V1949,0))),"")</f>
        <v>32</v>
      </c>
      <c r="AC1949" s="20">
        <f t="shared" ref="AC1949:AC2012" ca="1" si="184">IF(AND(P1949=X1949,Q1949=Y1949,NOT(ISBLANK(P1949)),NOT(ISBLANK(Q1949)),NOT(ISBLANK(X1949)),NOT(ISBLANK(AB1949))),1,0)</f>
        <v>0</v>
      </c>
      <c r="AD1949" s="20" t="str">
        <f ca="1">IF(AC1949=0,"",IF(OR(ISBLANK(P1949),ISBLANK(Q1949)),"",IF(ISBLANK(VLOOKUP(A1949,Database!A:AA,22,FALSE)),"",VLOOKUP(A1949,Database!A:AA,22,FALSE))))</f>
        <v/>
      </c>
      <c r="AE1949" s="20">
        <f ca="1">IFERROR(
   IF(
     OR(ISBLANK(P1949),ISBLANK(Q1949)),
     "",
     IF(
       AND(AB1949&lt;&gt;"",OR(W1949="Terminé",W1949="En cours")),
       VLOOKUP(AD1949,Setup_ScoreExactBonus!A:D,4,FALSE),
       0
     )),
  0)</f>
        <v>0</v>
      </c>
      <c r="AF1949" s="21">
        <f t="shared" ref="AF1949:AF2012" ca="1" si="185">IFERROR(IF(OR(ISBLANK(P1949),ISBLANK(Q1949)),0,IF(AB1949&lt;&gt;"", AB1949 + IF(AC1949=1,AE1949, 0), "") * (S1949+1)),"")</f>
        <v>32</v>
      </c>
      <c r="AG1949" s="21">
        <f ca="1">SUMIFS(AF$2:AF1949,D$2:D1949,D1949)</f>
        <v>2698</v>
      </c>
    </row>
    <row r="1950" spans="1:33" hidden="1" x14ac:dyDescent="0.35">
      <c r="A1950" s="21">
        <f>IF(ISBLANK(B1950),"",COUNTIF(B$2:B1950,B1950))-1</f>
        <v>72</v>
      </c>
      <c r="B1950" s="27">
        <v>5</v>
      </c>
      <c r="C1950" s="10">
        <f>VLOOKUP($A1950+IF($A1950=0,1,0),Database!$A:$Y,7,FALSE)</f>
        <v>46201.166666666664</v>
      </c>
      <c r="D1950" s="21" t="str">
        <f>VLOOKUP(Pronostics!$B1950,Setup_MPP!$A:$G,3,FALSE)</f>
        <v>_Jujul</v>
      </c>
      <c r="E1950" s="21" t="str">
        <f>VLOOKUP(Pronostics!$B1950,Setup_MPP!$A:$G,2,FALSE)</f>
        <v>Julie BOISSIERE</v>
      </c>
      <c r="F1950" s="21" t="str">
        <f>VLOOKUP($B1950,Setup_MPP!$A:$E,4,FALSE)</f>
        <v>#D890FF</v>
      </c>
      <c r="G1950" s="21" t="str">
        <f>VLOOKUP($B1950,Setup_MPP!$A:$E,5,FALSE)</f>
        <v>#B750EF</v>
      </c>
      <c r="H1950" s="21" t="str">
        <f>IFERROR(IF(AND(A1950&gt;=1,A1950&lt;=104),VLOOKUP($A1950,Location!$A:$J,6,FALSE),IF(A1950=0,"Avant l'ouverture",IF(OR(A1950=105,A1950=106),"Bonus"))),"")</f>
        <v>Tour 3</v>
      </c>
      <c r="I1950" s="21" t="str">
        <f>IF(LEFT(H1950,4)="Tour",VLOOKUP(A1950,Database!$A:$C,3,FALSE),"")</f>
        <v>J</v>
      </c>
      <c r="J1950" s="21" t="str">
        <f>VLOOKUP($A1950,Location!$A:$J,7,FALSE)</f>
        <v>Jordanie</v>
      </c>
      <c r="K1950" s="21" t="str">
        <f>IFERROR(VLOOKUP(J1950,Setup_Team!$B:$C,2,FALSE), "TDB")</f>
        <v>JOR</v>
      </c>
      <c r="L1950" s="21" t="str">
        <f>VLOOKUP($A1950,Location!$A:$J,8,FALSE)</f>
        <v>Argentine</v>
      </c>
      <c r="M1950" s="21" t="str">
        <f>IFERROR(VLOOKUP(L1950,Setup_Team!$B:$C,2,FALSE), "TDB")</f>
        <v>ARG</v>
      </c>
      <c r="N1950" s="21" t="str">
        <f>VLOOKUP($A1950,Location!$A:$J,9,FALSE)</f>
        <v>Arlington, Dallas, Texas</v>
      </c>
      <c r="O1950" s="21" t="str">
        <f>VLOOKUP($A1950,Location!$A:$J,10,FALSE)</f>
        <v>AT&amp;T Stadium</v>
      </c>
      <c r="P1950" s="27">
        <v>0</v>
      </c>
      <c r="Q1950" s="27">
        <v>5</v>
      </c>
      <c r="R1950" s="27" t="str">
        <f t="shared" si="181"/>
        <v>0-5</v>
      </c>
      <c r="S1950" s="21">
        <v>0</v>
      </c>
      <c r="T1950" s="20">
        <f>VLOOKUP($A1950,Database!$A:$Y,10,FALSE)</f>
        <v>165</v>
      </c>
      <c r="U1950" s="20">
        <f>VLOOKUP($A1950,Database!$A:$Y,11,FALSE)</f>
        <v>145</v>
      </c>
      <c r="V1950" s="20">
        <f>VLOOKUP($A1950,Database!$A:$Y,12,FALSE)</f>
        <v>32</v>
      </c>
      <c r="W1950" s="20" t="str">
        <f>VLOOKUP(A1950,Database!A:M,13,FALSE)</f>
        <v>Terminé</v>
      </c>
      <c r="X1950" s="20">
        <f>VLOOKUP($A1950,Database!$A:$Y,20,FALSE)</f>
        <v>1</v>
      </c>
      <c r="Y1950" s="20">
        <f>VLOOKUP($A1950,Database!$A:$Y,21,FALSE)</f>
        <v>3</v>
      </c>
      <c r="Z1950" s="20">
        <f t="shared" si="180"/>
        <v>0</v>
      </c>
      <c r="AA1950" s="20">
        <f t="shared" si="182"/>
        <v>1</v>
      </c>
      <c r="AB1950" s="20">
        <f t="shared" ca="1" si="183"/>
        <v>32</v>
      </c>
      <c r="AC1950" s="20">
        <f t="shared" ca="1" si="184"/>
        <v>0</v>
      </c>
      <c r="AD1950" s="20" t="str">
        <f ca="1">IF(AC1950=0,"",IF(OR(ISBLANK(P1950),ISBLANK(Q1950)),"",IF(ISBLANK(VLOOKUP(A1950,Database!A:AA,22,FALSE)),"",VLOOKUP(A1950,Database!A:AA,22,FALSE))))</f>
        <v/>
      </c>
      <c r="AE1950" s="20">
        <f ca="1">IFERROR(
   IF(
     OR(ISBLANK(P1950),ISBLANK(Q1950)),
     "",
     IF(
       AND(AB1950&lt;&gt;"",OR(W1950="Terminé",W1950="En cours")),
       VLOOKUP(AD1950,Setup_ScoreExactBonus!A:D,4,FALSE),
       0
     )),
  0)</f>
        <v>0</v>
      </c>
      <c r="AF1950" s="21">
        <f t="shared" ca="1" si="185"/>
        <v>32</v>
      </c>
      <c r="AG1950" s="21">
        <f ca="1">SUMIFS(AF$2:AF1950,D$2:D1950,D1950)</f>
        <v>2190</v>
      </c>
    </row>
    <row r="1951" spans="1:33" hidden="1" x14ac:dyDescent="0.35">
      <c r="A1951" s="21">
        <f>IF(ISBLANK(B1951),"",COUNTIF(B$2:B1951,B1951))-1</f>
        <v>72</v>
      </c>
      <c r="B1951" s="27">
        <v>6</v>
      </c>
      <c r="C1951" s="10">
        <f>VLOOKUP($A1951+IF($A1951=0,1,0),Database!$A:$Y,7,FALSE)</f>
        <v>46201.166666666664</v>
      </c>
      <c r="D1951" s="21" t="str">
        <f>VLOOKUP(Pronostics!$B1951,Setup_MPP!$A:$G,3,FALSE)</f>
        <v>Julay</v>
      </c>
      <c r="E1951" s="21" t="str">
        <f>VLOOKUP(Pronostics!$B1951,Setup_MPP!$A:$G,2,FALSE)</f>
        <v>Julie BOUCHARD</v>
      </c>
      <c r="F1951" s="21" t="str">
        <f>VLOOKUP($B1951,Setup_MPP!$A:$E,4,FALSE)</f>
        <v>#A6F7B1</v>
      </c>
      <c r="G1951" s="21" t="str">
        <f>VLOOKUP($B1951,Setup_MPP!$A:$E,5,FALSE)</f>
        <v>#6EC179</v>
      </c>
      <c r="H1951" s="21" t="str">
        <f>IFERROR(IF(AND(A1951&gt;=1,A1951&lt;=104),VLOOKUP($A1951,Location!$A:$J,6,FALSE),IF(A1951=0,"Avant l'ouverture",IF(OR(A1951=105,A1951=106),"Bonus"))),"")</f>
        <v>Tour 3</v>
      </c>
      <c r="I1951" s="21" t="str">
        <f>IF(LEFT(H1951,4)="Tour",VLOOKUP(A1951,Database!$A:$C,3,FALSE),"")</f>
        <v>J</v>
      </c>
      <c r="J1951" s="21" t="str">
        <f>VLOOKUP($A1951,Location!$A:$J,7,FALSE)</f>
        <v>Jordanie</v>
      </c>
      <c r="K1951" s="21" t="str">
        <f>IFERROR(VLOOKUP(J1951,Setup_Team!$B:$C,2,FALSE), "TDB")</f>
        <v>JOR</v>
      </c>
      <c r="L1951" s="21" t="str">
        <f>VLOOKUP($A1951,Location!$A:$J,8,FALSE)</f>
        <v>Argentine</v>
      </c>
      <c r="M1951" s="21" t="str">
        <f>IFERROR(VLOOKUP(L1951,Setup_Team!$B:$C,2,FALSE), "TDB")</f>
        <v>ARG</v>
      </c>
      <c r="N1951" s="21" t="str">
        <f>VLOOKUP($A1951,Location!$A:$J,9,FALSE)</f>
        <v>Arlington, Dallas, Texas</v>
      </c>
      <c r="O1951" s="21" t="str">
        <f>VLOOKUP($A1951,Location!$A:$J,10,FALSE)</f>
        <v>AT&amp;T Stadium</v>
      </c>
      <c r="P1951" s="27">
        <v>0</v>
      </c>
      <c r="Q1951" s="27">
        <v>3</v>
      </c>
      <c r="R1951" s="27" t="str">
        <f t="shared" si="181"/>
        <v>0-3</v>
      </c>
      <c r="S1951" s="21">
        <v>0</v>
      </c>
      <c r="T1951" s="20">
        <f>VLOOKUP($A1951,Database!$A:$Y,10,FALSE)</f>
        <v>165</v>
      </c>
      <c r="U1951" s="20">
        <f>VLOOKUP($A1951,Database!$A:$Y,11,FALSE)</f>
        <v>145</v>
      </c>
      <c r="V1951" s="20">
        <f>VLOOKUP($A1951,Database!$A:$Y,12,FALSE)</f>
        <v>32</v>
      </c>
      <c r="W1951" s="20" t="str">
        <f>VLOOKUP(A1951,Database!A:M,13,FALSE)</f>
        <v>Terminé</v>
      </c>
      <c r="X1951" s="20">
        <f>VLOOKUP($A1951,Database!$A:$Y,20,FALSE)</f>
        <v>1</v>
      </c>
      <c r="Y1951" s="20">
        <f>VLOOKUP($A1951,Database!$A:$Y,21,FALSE)</f>
        <v>3</v>
      </c>
      <c r="Z1951" s="20">
        <f t="shared" si="180"/>
        <v>0</v>
      </c>
      <c r="AA1951" s="20">
        <f t="shared" si="182"/>
        <v>1</v>
      </c>
      <c r="AB1951" s="20">
        <f t="shared" ca="1" si="183"/>
        <v>32</v>
      </c>
      <c r="AC1951" s="20">
        <f t="shared" ca="1" si="184"/>
        <v>0</v>
      </c>
      <c r="AD1951" s="20" t="str">
        <f ca="1">IF(AC1951=0,"",IF(OR(ISBLANK(P1951),ISBLANK(Q1951)),"",IF(ISBLANK(VLOOKUP(A1951,Database!A:AA,22,FALSE)),"",VLOOKUP(A1951,Database!A:AA,22,FALSE))))</f>
        <v/>
      </c>
      <c r="AE1951" s="20">
        <f ca="1">IFERROR(
   IF(
     OR(ISBLANK(P1951),ISBLANK(Q1951)),
     "",
     IF(
       AND(AB1951&lt;&gt;"",OR(W1951="Terminé",W1951="En cours")),
       VLOOKUP(AD1951,Setup_ScoreExactBonus!A:D,4,FALSE),
       0
     )),
  0)</f>
        <v>0</v>
      </c>
      <c r="AF1951" s="21">
        <f t="shared" ca="1" si="185"/>
        <v>32</v>
      </c>
      <c r="AG1951" s="21">
        <f ca="1">SUMIFS(AF$2:AF1951,D$2:D1951,D1951)</f>
        <v>2789</v>
      </c>
    </row>
    <row r="1952" spans="1:33" hidden="1" x14ac:dyDescent="0.35">
      <c r="A1952" s="21">
        <f>IF(ISBLANK(B1952),"",COUNTIF(B$2:B1952,B1952))-1</f>
        <v>72</v>
      </c>
      <c r="B1952" s="27">
        <v>7</v>
      </c>
      <c r="C1952" s="10">
        <f>VLOOKUP($A1952+IF($A1952=0,1,0),Database!$A:$Y,7,FALSE)</f>
        <v>46201.166666666664</v>
      </c>
      <c r="D1952" s="21" t="str">
        <f>VLOOKUP(Pronostics!$B1952,Setup_MPP!$A:$G,3,FALSE)</f>
        <v>__Vince__</v>
      </c>
      <c r="E1952" s="21" t="str">
        <f>VLOOKUP(Pronostics!$B1952,Setup_MPP!$A:$G,2,FALSE)</f>
        <v>Vincent FRAYSSE</v>
      </c>
      <c r="F1952" s="21" t="str">
        <f>VLOOKUP($B1952,Setup_MPP!$A:$E,4,FALSE)</f>
        <v>#B2EAE8</v>
      </c>
      <c r="G1952" s="21" t="str">
        <f>VLOOKUP($B1952,Setup_MPP!$A:$E,5,FALSE)</f>
        <v>#6CB4B1</v>
      </c>
      <c r="H1952" s="21" t="str">
        <f>IFERROR(IF(AND(A1952&gt;=1,A1952&lt;=104),VLOOKUP($A1952,Location!$A:$J,6,FALSE),IF(A1952=0,"Avant l'ouverture",IF(OR(A1952=105,A1952=106),"Bonus"))),"")</f>
        <v>Tour 3</v>
      </c>
      <c r="I1952" s="21" t="str">
        <f>IF(LEFT(H1952,4)="Tour",VLOOKUP(A1952,Database!$A:$C,3,FALSE),"")</f>
        <v>J</v>
      </c>
      <c r="J1952" s="21" t="str">
        <f>VLOOKUP($A1952,Location!$A:$J,7,FALSE)</f>
        <v>Jordanie</v>
      </c>
      <c r="K1952" s="21" t="str">
        <f>IFERROR(VLOOKUP(J1952,Setup_Team!$B:$C,2,FALSE), "TDB")</f>
        <v>JOR</v>
      </c>
      <c r="L1952" s="21" t="str">
        <f>VLOOKUP($A1952,Location!$A:$J,8,FALSE)</f>
        <v>Argentine</v>
      </c>
      <c r="M1952" s="21" t="str">
        <f>IFERROR(VLOOKUP(L1952,Setup_Team!$B:$C,2,FALSE), "TDB")</f>
        <v>ARG</v>
      </c>
      <c r="N1952" s="21" t="str">
        <f>VLOOKUP($A1952,Location!$A:$J,9,FALSE)</f>
        <v>Arlington, Dallas, Texas</v>
      </c>
      <c r="O1952" s="21" t="str">
        <f>VLOOKUP($A1952,Location!$A:$J,10,FALSE)</f>
        <v>AT&amp;T Stadium</v>
      </c>
      <c r="P1952" s="27"/>
      <c r="Q1952" s="27"/>
      <c r="R1952" s="27" t="str">
        <f t="shared" si="181"/>
        <v>0-0</v>
      </c>
      <c r="S1952" s="21">
        <v>0</v>
      </c>
      <c r="T1952" s="20">
        <f>VLOOKUP($A1952,Database!$A:$Y,10,FALSE)</f>
        <v>165</v>
      </c>
      <c r="U1952" s="20">
        <f>VLOOKUP($A1952,Database!$A:$Y,11,FALSE)</f>
        <v>145</v>
      </c>
      <c r="V1952" s="20">
        <f>VLOOKUP($A1952,Database!$A:$Y,12,FALSE)</f>
        <v>32</v>
      </c>
      <c r="W1952" s="20" t="str">
        <f>VLOOKUP(A1952,Database!A:M,13,FALSE)</f>
        <v>Terminé</v>
      </c>
      <c r="X1952" s="20">
        <f>VLOOKUP($A1952,Database!$A:$Y,20,FALSE)</f>
        <v>1</v>
      </c>
      <c r="Y1952" s="20">
        <f>VLOOKUP($A1952,Database!$A:$Y,21,FALSE)</f>
        <v>3</v>
      </c>
      <c r="Z1952" s="20">
        <f t="shared" si="180"/>
        <v>1</v>
      </c>
      <c r="AA1952" s="20" t="str">
        <f t="shared" si="182"/>
        <v/>
      </c>
      <c r="AB1952" s="20">
        <f t="shared" ca="1" si="183"/>
        <v>0</v>
      </c>
      <c r="AC1952" s="20">
        <f t="shared" ca="1" si="184"/>
        <v>0</v>
      </c>
      <c r="AD1952" s="20" t="str">
        <f ca="1">IF(AC1952=0,"",IF(OR(ISBLANK(P1952),ISBLANK(Q1952)),"",IF(ISBLANK(VLOOKUP(A1952,Database!A:AA,22,FALSE)),"",VLOOKUP(A1952,Database!A:AA,22,FALSE))))</f>
        <v/>
      </c>
      <c r="AE1952" s="20" t="str">
        <f>IFERROR(
   IF(
     OR(ISBLANK(P1952),ISBLANK(Q1952)),
     "",
     IF(
       AND(AB1952&lt;&gt;"",OR(W1952="Terminé",W1952="En cours")),
       VLOOKUP(AD1952,Setup_ScoreExactBonus!A:D,4,FALSE),
       0
     )),
  0)</f>
        <v/>
      </c>
      <c r="AF1952" s="21">
        <f t="shared" si="185"/>
        <v>0</v>
      </c>
      <c r="AG1952" s="21">
        <f ca="1">SUMIFS(AF$2:AF1952,D$2:D1952,D1952)</f>
        <v>1434</v>
      </c>
    </row>
    <row r="1953" spans="1:33" hidden="1" x14ac:dyDescent="0.35">
      <c r="A1953" s="21">
        <f>IF(ISBLANK(B1953),"",COUNTIF(B$2:B1953,B1953))-1</f>
        <v>72</v>
      </c>
      <c r="B1953" s="27">
        <v>8</v>
      </c>
      <c r="C1953" s="10">
        <f>VLOOKUP($A1953+IF($A1953=0,1,0),Database!$A:$Y,7,FALSE)</f>
        <v>46201.166666666664</v>
      </c>
      <c r="D1953" s="21" t="str">
        <f>VLOOKUP(Pronostics!$B1953,Setup_MPP!$A:$G,3,FALSE)</f>
        <v>Louuiiis</v>
      </c>
      <c r="E1953" s="21" t="str">
        <f>VLOOKUP(Pronostics!$B1953,Setup_MPP!$A:$G,2,FALSE)</f>
        <v>Louis HARLE</v>
      </c>
      <c r="F1953" s="21" t="str">
        <f>VLOOKUP($B1953,Setup_MPP!$A:$E,4,FALSE)</f>
        <v>#EEF7B1</v>
      </c>
      <c r="G1953" s="21" t="str">
        <f>VLOOKUP($B1953,Setup_MPP!$A:$E,5,FALSE)</f>
        <v>#C1CB7D</v>
      </c>
      <c r="H1953" s="21" t="str">
        <f>IFERROR(IF(AND(A1953&gt;=1,A1953&lt;=104),VLOOKUP($A1953,Location!$A:$J,6,FALSE),IF(A1953=0,"Avant l'ouverture",IF(OR(A1953=105,A1953=106),"Bonus"))),"")</f>
        <v>Tour 3</v>
      </c>
      <c r="I1953" s="21" t="str">
        <f>IF(LEFT(H1953,4)="Tour",VLOOKUP(A1953,Database!$A:$C,3,FALSE),"")</f>
        <v>J</v>
      </c>
      <c r="J1953" s="21" t="str">
        <f>VLOOKUP($A1953,Location!$A:$J,7,FALSE)</f>
        <v>Jordanie</v>
      </c>
      <c r="K1953" s="21" t="str">
        <f>IFERROR(VLOOKUP(J1953,Setup_Team!$B:$C,2,FALSE), "TDB")</f>
        <v>JOR</v>
      </c>
      <c r="L1953" s="21" t="str">
        <f>VLOOKUP($A1953,Location!$A:$J,8,FALSE)</f>
        <v>Argentine</v>
      </c>
      <c r="M1953" s="21" t="str">
        <f>IFERROR(VLOOKUP(L1953,Setup_Team!$B:$C,2,FALSE), "TDB")</f>
        <v>ARG</v>
      </c>
      <c r="N1953" s="21" t="str">
        <f>VLOOKUP($A1953,Location!$A:$J,9,FALSE)</f>
        <v>Arlington, Dallas, Texas</v>
      </c>
      <c r="O1953" s="21" t="str">
        <f>VLOOKUP($A1953,Location!$A:$J,10,FALSE)</f>
        <v>AT&amp;T Stadium</v>
      </c>
      <c r="P1953" s="27">
        <v>0</v>
      </c>
      <c r="Q1953" s="27">
        <v>5</v>
      </c>
      <c r="R1953" s="27" t="str">
        <f t="shared" si="181"/>
        <v>0-5</v>
      </c>
      <c r="S1953" s="21">
        <v>0</v>
      </c>
      <c r="T1953" s="20">
        <f>VLOOKUP($A1953,Database!$A:$Y,10,FALSE)</f>
        <v>165</v>
      </c>
      <c r="U1953" s="20">
        <f>VLOOKUP($A1953,Database!$A:$Y,11,FALSE)</f>
        <v>145</v>
      </c>
      <c r="V1953" s="20">
        <f>VLOOKUP($A1953,Database!$A:$Y,12,FALSE)</f>
        <v>32</v>
      </c>
      <c r="W1953" s="20" t="str">
        <f>VLOOKUP(A1953,Database!A:M,13,FALSE)</f>
        <v>Terminé</v>
      </c>
      <c r="X1953" s="20">
        <f>VLOOKUP($A1953,Database!$A:$Y,20,FALSE)</f>
        <v>1</v>
      </c>
      <c r="Y1953" s="20">
        <f>VLOOKUP($A1953,Database!$A:$Y,21,FALSE)</f>
        <v>3</v>
      </c>
      <c r="Z1953" s="20">
        <f t="shared" si="180"/>
        <v>0</v>
      </c>
      <c r="AA1953" s="20">
        <f t="shared" si="182"/>
        <v>1</v>
      </c>
      <c r="AB1953" s="20">
        <f t="shared" ca="1" si="183"/>
        <v>32</v>
      </c>
      <c r="AC1953" s="20">
        <f t="shared" ca="1" si="184"/>
        <v>0</v>
      </c>
      <c r="AD1953" s="20" t="str">
        <f ca="1">IF(AC1953=0,"",IF(OR(ISBLANK(P1953),ISBLANK(Q1953)),"",IF(ISBLANK(VLOOKUP(A1953,Database!A:AA,22,FALSE)),"",VLOOKUP(A1953,Database!A:AA,22,FALSE))))</f>
        <v/>
      </c>
      <c r="AE1953" s="20">
        <f ca="1">IFERROR(
   IF(
     OR(ISBLANK(P1953),ISBLANK(Q1953)),
     "",
     IF(
       AND(AB1953&lt;&gt;"",OR(W1953="Terminé",W1953="En cours")),
       VLOOKUP(AD1953,Setup_ScoreExactBonus!A:D,4,FALSE),
       0
     )),
  0)</f>
        <v>0</v>
      </c>
      <c r="AF1953" s="21">
        <f t="shared" ca="1" si="185"/>
        <v>32</v>
      </c>
      <c r="AG1953" s="21">
        <f ca="1">SUMIFS(AF$2:AF1953,D$2:D1953,D1953)</f>
        <v>2732</v>
      </c>
    </row>
    <row r="1954" spans="1:33" x14ac:dyDescent="0.35">
      <c r="A1954" s="21">
        <f>IF(ISBLANK(B1954),"",COUNTIF(B$2:B1954,B1954))-1</f>
        <v>72</v>
      </c>
      <c r="B1954" s="27">
        <v>9</v>
      </c>
      <c r="C1954" s="10">
        <f>VLOOKUP($A1954+IF($A1954=0,1,0),Database!$A:$Y,7,FALSE)</f>
        <v>46201.166666666664</v>
      </c>
      <c r="D1954" s="21" t="str">
        <f>VLOOKUP(Pronostics!$B1954,Setup_MPP!$A:$G,3,FALSE)</f>
        <v>Aurelien_dpq</v>
      </c>
      <c r="E1954" s="21" t="str">
        <f>VLOOKUP(Pronostics!$B1954,Setup_MPP!$A:$G,2,FALSE)</f>
        <v>Aurélien DE POULPIQUET</v>
      </c>
      <c r="F1954" s="21" t="str">
        <f>VLOOKUP($B1954,Setup_MPP!$A:$E,4,FALSE)</f>
        <v>#F4EA9D</v>
      </c>
      <c r="G1954" s="21" t="str">
        <f>VLOOKUP($B1954,Setup_MPP!$A:$E,5,FALSE)</f>
        <v>#D2C458</v>
      </c>
      <c r="H1954" s="21" t="str">
        <f>IFERROR(IF(AND(A1954&gt;=1,A1954&lt;=104),VLOOKUP($A1954,Location!$A:$J,6,FALSE),IF(A1954=0,"Avant l'ouverture",IF(OR(A1954=105,A1954=106),"Bonus"))),"")</f>
        <v>Tour 3</v>
      </c>
      <c r="I1954" s="21" t="str">
        <f>IF(LEFT(H1954,4)="Tour",VLOOKUP(A1954,Database!$A:$C,3,FALSE),"")</f>
        <v>J</v>
      </c>
      <c r="J1954" s="21" t="str">
        <f>VLOOKUP($A1954,Location!$A:$J,7,FALSE)</f>
        <v>Jordanie</v>
      </c>
      <c r="K1954" s="21" t="str">
        <f>IFERROR(VLOOKUP(J1954,Setup_Team!$B:$C,2,FALSE), "TDB")</f>
        <v>JOR</v>
      </c>
      <c r="L1954" s="21" t="str">
        <f>VLOOKUP($A1954,Location!$A:$J,8,FALSE)</f>
        <v>Argentine</v>
      </c>
      <c r="M1954" s="21" t="str">
        <f>IFERROR(VLOOKUP(L1954,Setup_Team!$B:$C,2,FALSE), "TDB")</f>
        <v>ARG</v>
      </c>
      <c r="N1954" s="21" t="str">
        <f>VLOOKUP($A1954,Location!$A:$J,9,FALSE)</f>
        <v>Arlington, Dallas, Texas</v>
      </c>
      <c r="O1954" s="21" t="str">
        <f>VLOOKUP($A1954,Location!$A:$J,10,FALSE)</f>
        <v>AT&amp;T Stadium</v>
      </c>
      <c r="P1954" s="27">
        <v>0</v>
      </c>
      <c r="Q1954" s="27">
        <v>4</v>
      </c>
      <c r="R1954" s="27" t="str">
        <f t="shared" si="181"/>
        <v>0-4</v>
      </c>
      <c r="S1954" s="21">
        <v>0</v>
      </c>
      <c r="T1954" s="20">
        <f>VLOOKUP($A1954,Database!$A:$Y,10,FALSE)</f>
        <v>165</v>
      </c>
      <c r="U1954" s="20">
        <f>VLOOKUP($A1954,Database!$A:$Y,11,FALSE)</f>
        <v>145</v>
      </c>
      <c r="V1954" s="20">
        <f>VLOOKUP($A1954,Database!$A:$Y,12,FALSE)</f>
        <v>32</v>
      </c>
      <c r="W1954" s="20" t="str">
        <f>VLOOKUP(A1954,Database!A:M,13,FALSE)</f>
        <v>Terminé</v>
      </c>
      <c r="X1954" s="20">
        <f>VLOOKUP($A1954,Database!$A:$Y,20,FALSE)</f>
        <v>1</v>
      </c>
      <c r="Y1954" s="20">
        <f>VLOOKUP($A1954,Database!$A:$Y,21,FALSE)</f>
        <v>3</v>
      </c>
      <c r="Z1954" s="20">
        <f t="shared" si="180"/>
        <v>0</v>
      </c>
      <c r="AA1954" s="20">
        <f t="shared" si="182"/>
        <v>1</v>
      </c>
      <c r="AB1954" s="20">
        <f t="shared" ca="1" si="183"/>
        <v>32</v>
      </c>
      <c r="AC1954" s="20">
        <f t="shared" ca="1" si="184"/>
        <v>0</v>
      </c>
      <c r="AD1954" s="20" t="str">
        <f ca="1">IF(AC1954=0,"",IF(OR(ISBLANK(P1954),ISBLANK(Q1954)),"",IF(ISBLANK(VLOOKUP(A1954,Database!A:AA,22,FALSE)),"",VLOOKUP(A1954,Database!A:AA,22,FALSE))))</f>
        <v/>
      </c>
      <c r="AE1954" s="20">
        <f ca="1">IFERROR(
   IF(
     OR(ISBLANK(P1954),ISBLANK(Q1954)),
     "",
     IF(
       AND(AB1954&lt;&gt;"",OR(W1954="Terminé",W1954="En cours")),
       VLOOKUP(AD1954,Setup_ScoreExactBonus!A:D,4,FALSE),
       0
     )),
  0)</f>
        <v>0</v>
      </c>
      <c r="AF1954" s="21">
        <f t="shared" ca="1" si="185"/>
        <v>32</v>
      </c>
      <c r="AG1954" s="21">
        <f ca="1">SUMIFS(AF$2:AF1954,D$2:D1954,D1954)</f>
        <v>2825</v>
      </c>
    </row>
    <row r="1955" spans="1:33" hidden="1" x14ac:dyDescent="0.35">
      <c r="A1955" s="21">
        <f>IF(ISBLANK(B1955),"",COUNTIF(B$2:B1955,B1955))-1</f>
        <v>72</v>
      </c>
      <c r="B1955" s="27">
        <v>10</v>
      </c>
      <c r="C1955" s="10">
        <f>VLOOKUP($A1955+IF($A1955=0,1,0),Database!$A:$Y,7,FALSE)</f>
        <v>46201.166666666664</v>
      </c>
      <c r="D1955" s="21" t="str">
        <f>VLOOKUP(Pronostics!$B1955,Setup_MPP!$A:$G,3,FALSE)</f>
        <v>RandomPaul</v>
      </c>
      <c r="E1955" s="21" t="str">
        <f>VLOOKUP(Pronostics!$B1955,Setup_MPP!$A:$G,2,FALSE)</f>
        <v>Paul MONTESINOS</v>
      </c>
      <c r="F1955" s="21" t="str">
        <f>VLOOKUP($B1955,Setup_MPP!$A:$E,4,FALSE)</f>
        <v>#C4B0FF</v>
      </c>
      <c r="G1955" s="21" t="str">
        <f>VLOOKUP($B1955,Setup_MPP!$A:$E,5,FALSE)</f>
        <v>#7F66C8</v>
      </c>
      <c r="H1955" s="21" t="str">
        <f>IFERROR(IF(AND(A1955&gt;=1,A1955&lt;=104),VLOOKUP($A1955,Location!$A:$J,6,FALSE),IF(A1955=0,"Avant l'ouverture",IF(OR(A1955=105,A1955=106),"Bonus"))),"")</f>
        <v>Tour 3</v>
      </c>
      <c r="I1955" s="21" t="str">
        <f>IF(LEFT(H1955,4)="Tour",VLOOKUP(A1955,Database!$A:$C,3,FALSE),"")</f>
        <v>J</v>
      </c>
      <c r="J1955" s="21" t="str">
        <f>VLOOKUP($A1955,Location!$A:$J,7,FALSE)</f>
        <v>Jordanie</v>
      </c>
      <c r="K1955" s="21" t="str">
        <f>IFERROR(VLOOKUP(J1955,Setup_Team!$B:$C,2,FALSE), "TDB")</f>
        <v>JOR</v>
      </c>
      <c r="L1955" s="21" t="str">
        <f>VLOOKUP($A1955,Location!$A:$J,8,FALSE)</f>
        <v>Argentine</v>
      </c>
      <c r="M1955" s="21" t="str">
        <f>IFERROR(VLOOKUP(L1955,Setup_Team!$B:$C,2,FALSE), "TDB")</f>
        <v>ARG</v>
      </c>
      <c r="N1955" s="21" t="str">
        <f>VLOOKUP($A1955,Location!$A:$J,9,FALSE)</f>
        <v>Arlington, Dallas, Texas</v>
      </c>
      <c r="O1955" s="21" t="str">
        <f>VLOOKUP($A1955,Location!$A:$J,10,FALSE)</f>
        <v>AT&amp;T Stadium</v>
      </c>
      <c r="P1955" s="27">
        <v>0</v>
      </c>
      <c r="Q1955" s="27">
        <v>4</v>
      </c>
      <c r="R1955" s="27" t="str">
        <f t="shared" si="181"/>
        <v>0-4</v>
      </c>
      <c r="S1955" s="21">
        <v>0</v>
      </c>
      <c r="T1955" s="20">
        <f>VLOOKUP($A1955,Database!$A:$Y,10,FALSE)</f>
        <v>165</v>
      </c>
      <c r="U1955" s="20">
        <f>VLOOKUP($A1955,Database!$A:$Y,11,FALSE)</f>
        <v>145</v>
      </c>
      <c r="V1955" s="20">
        <f>VLOOKUP($A1955,Database!$A:$Y,12,FALSE)</f>
        <v>32</v>
      </c>
      <c r="W1955" s="20" t="str">
        <f>VLOOKUP(A1955,Database!A:M,13,FALSE)</f>
        <v>Terminé</v>
      </c>
      <c r="X1955" s="20">
        <f>VLOOKUP($A1955,Database!$A:$Y,20,FALSE)</f>
        <v>1</v>
      </c>
      <c r="Y1955" s="20">
        <f>VLOOKUP($A1955,Database!$A:$Y,21,FALSE)</f>
        <v>3</v>
      </c>
      <c r="Z1955" s="20">
        <f t="shared" si="180"/>
        <v>0</v>
      </c>
      <c r="AA1955" s="20">
        <f t="shared" si="182"/>
        <v>1</v>
      </c>
      <c r="AB1955" s="20">
        <f t="shared" ca="1" si="183"/>
        <v>32</v>
      </c>
      <c r="AC1955" s="20">
        <f t="shared" ca="1" si="184"/>
        <v>0</v>
      </c>
      <c r="AD1955" s="20" t="str">
        <f ca="1">IF(AC1955=0,"",IF(OR(ISBLANK(P1955),ISBLANK(Q1955)),"",IF(ISBLANK(VLOOKUP(A1955,Database!A:AA,22,FALSE)),"",VLOOKUP(A1955,Database!A:AA,22,FALSE))))</f>
        <v/>
      </c>
      <c r="AE1955" s="20">
        <f ca="1">IFERROR(
   IF(
     OR(ISBLANK(P1955),ISBLANK(Q1955)),
     "",
     IF(
       AND(AB1955&lt;&gt;"",OR(W1955="Terminé",W1955="En cours")),
       VLOOKUP(AD1955,Setup_ScoreExactBonus!A:D,4,FALSE),
       0
     )),
  0)</f>
        <v>0</v>
      </c>
      <c r="AF1955" s="21">
        <f t="shared" ca="1" si="185"/>
        <v>32</v>
      </c>
      <c r="AG1955" s="21">
        <f ca="1">SUMIFS(AF$2:AF1955,D$2:D1955,D1955)</f>
        <v>2585</v>
      </c>
    </row>
    <row r="1956" spans="1:33" hidden="1" x14ac:dyDescent="0.35">
      <c r="A1956" s="21">
        <f>IF(ISBLANK(B1956),"",COUNTIF(B$2:B1956,B1956))-1</f>
        <v>72</v>
      </c>
      <c r="B1956" s="27">
        <v>11</v>
      </c>
      <c r="C1956" s="10">
        <f>VLOOKUP($A1956+IF($A1956=0,1,0),Database!$A:$Y,7,FALSE)</f>
        <v>46201.166666666664</v>
      </c>
      <c r="D1956" s="21" t="str">
        <f>VLOOKUP(Pronostics!$B1956,Setup_MPP!$A:$G,3,FALSE)</f>
        <v>Kinsley91</v>
      </c>
      <c r="E1956" s="21" t="str">
        <f>VLOOKUP(Pronostics!$B1956,Setup_MPP!$A:$G,2,FALSE)</f>
        <v>Kinsley ROQUE</v>
      </c>
      <c r="F1956" s="21" t="str">
        <f>VLOOKUP($B1956,Setup_MPP!$A:$E,4,FALSE)</f>
        <v>#CBEBBA</v>
      </c>
      <c r="G1956" s="21" t="str">
        <f>VLOOKUP($B1956,Setup_MPP!$A:$E,5,FALSE)</f>
        <v>#70BC6E</v>
      </c>
      <c r="H1956" s="21" t="str">
        <f>IFERROR(IF(AND(A1956&gt;=1,A1956&lt;=104),VLOOKUP($A1956,Location!$A:$J,6,FALSE),IF(A1956=0,"Avant l'ouverture",IF(OR(A1956=105,A1956=106),"Bonus"))),"")</f>
        <v>Tour 3</v>
      </c>
      <c r="I1956" s="21" t="str">
        <f>IF(LEFT(H1956,4)="Tour",VLOOKUP(A1956,Database!$A:$C,3,FALSE),"")</f>
        <v>J</v>
      </c>
      <c r="J1956" s="21" t="str">
        <f>VLOOKUP($A1956,Location!$A:$J,7,FALSE)</f>
        <v>Jordanie</v>
      </c>
      <c r="K1956" s="21" t="str">
        <f>IFERROR(VLOOKUP(J1956,Setup_Team!$B:$C,2,FALSE), "TDB")</f>
        <v>JOR</v>
      </c>
      <c r="L1956" s="21" t="str">
        <f>VLOOKUP($A1956,Location!$A:$J,8,FALSE)</f>
        <v>Argentine</v>
      </c>
      <c r="M1956" s="21" t="str">
        <f>IFERROR(VLOOKUP(L1956,Setup_Team!$B:$C,2,FALSE), "TDB")</f>
        <v>ARG</v>
      </c>
      <c r="N1956" s="21" t="str">
        <f>VLOOKUP($A1956,Location!$A:$J,9,FALSE)</f>
        <v>Arlington, Dallas, Texas</v>
      </c>
      <c r="O1956" s="21" t="str">
        <f>VLOOKUP($A1956,Location!$A:$J,10,FALSE)</f>
        <v>AT&amp;T Stadium</v>
      </c>
      <c r="P1956" s="27">
        <v>0</v>
      </c>
      <c r="Q1956" s="27">
        <v>2</v>
      </c>
      <c r="R1956" s="27" t="str">
        <f t="shared" si="181"/>
        <v>0-2</v>
      </c>
      <c r="S1956" s="21">
        <v>0</v>
      </c>
      <c r="T1956" s="20">
        <f>VLOOKUP($A1956,Database!$A:$Y,10,FALSE)</f>
        <v>165</v>
      </c>
      <c r="U1956" s="20">
        <f>VLOOKUP($A1956,Database!$A:$Y,11,FALSE)</f>
        <v>145</v>
      </c>
      <c r="V1956" s="20">
        <f>VLOOKUP($A1956,Database!$A:$Y,12,FALSE)</f>
        <v>32</v>
      </c>
      <c r="W1956" s="20" t="str">
        <f>VLOOKUP(A1956,Database!A:M,13,FALSE)</f>
        <v>Terminé</v>
      </c>
      <c r="X1956" s="20">
        <f>VLOOKUP($A1956,Database!$A:$Y,20,FALSE)</f>
        <v>1</v>
      </c>
      <c r="Y1956" s="20">
        <f>VLOOKUP($A1956,Database!$A:$Y,21,FALSE)</f>
        <v>3</v>
      </c>
      <c r="Z1956" s="20">
        <f t="shared" si="180"/>
        <v>0</v>
      </c>
      <c r="AA1956" s="20">
        <f t="shared" si="182"/>
        <v>1</v>
      </c>
      <c r="AB1956" s="20">
        <f t="shared" ca="1" si="183"/>
        <v>32</v>
      </c>
      <c r="AC1956" s="20">
        <f t="shared" ca="1" si="184"/>
        <v>0</v>
      </c>
      <c r="AD1956" s="20" t="str">
        <f ca="1">IF(AC1956=0,"",IF(OR(ISBLANK(P1956),ISBLANK(Q1956)),"",IF(ISBLANK(VLOOKUP(A1956,Database!A:AA,22,FALSE)),"",VLOOKUP(A1956,Database!A:AA,22,FALSE))))</f>
        <v/>
      </c>
      <c r="AE1956" s="20">
        <f ca="1">IFERROR(
   IF(
     OR(ISBLANK(P1956),ISBLANK(Q1956)),
     "",
     IF(
       AND(AB1956&lt;&gt;"",OR(W1956="Terminé",W1956="En cours")),
       VLOOKUP(AD1956,Setup_ScoreExactBonus!A:D,4,FALSE),
       0
     )),
  0)</f>
        <v>0</v>
      </c>
      <c r="AF1956" s="21">
        <f t="shared" ca="1" si="185"/>
        <v>32</v>
      </c>
      <c r="AG1956" s="21">
        <f ca="1">SUMIFS(AF$2:AF1956,D$2:D1956,D1956)</f>
        <v>2936</v>
      </c>
    </row>
    <row r="1957" spans="1:33" hidden="1" x14ac:dyDescent="0.35">
      <c r="A1957" s="21">
        <f>IF(ISBLANK(B1957),"",COUNTIF(B$2:B1957,B1957))-1</f>
        <v>72</v>
      </c>
      <c r="B1957" s="27">
        <v>12</v>
      </c>
      <c r="C1957" s="10">
        <f>VLOOKUP($A1957+IF($A1957=0,1,0),Database!$A:$Y,7,FALSE)</f>
        <v>46201.166666666664</v>
      </c>
      <c r="D1957" s="21" t="str">
        <f>VLOOKUP(Pronostics!$B1957,Setup_MPP!$A:$G,3,FALSE)</f>
        <v>Jaouad1</v>
      </c>
      <c r="E1957" s="21" t="str">
        <f>VLOOKUP(Pronostics!$B1957,Setup_MPP!$A:$G,2,FALSE)</f>
        <v>Jaouad SETTI</v>
      </c>
      <c r="F1957" s="21" t="str">
        <f>VLOOKUP($B1957,Setup_MPP!$A:$E,4,FALSE)</f>
        <v>#C2D4FF</v>
      </c>
      <c r="G1957" s="21" t="str">
        <f>VLOOKUP($B1957,Setup_MPP!$A:$E,5,FALSE)</f>
        <v>#6586D5</v>
      </c>
      <c r="H1957" s="21" t="str">
        <f>IFERROR(IF(AND(A1957&gt;=1,A1957&lt;=104),VLOOKUP($A1957,Location!$A:$J,6,FALSE),IF(A1957=0,"Avant l'ouverture",IF(OR(A1957=105,A1957=106),"Bonus"))),"")</f>
        <v>Tour 3</v>
      </c>
      <c r="I1957" s="21" t="str">
        <f>IF(LEFT(H1957,4)="Tour",VLOOKUP(A1957,Database!$A:$C,3,FALSE),"")</f>
        <v>J</v>
      </c>
      <c r="J1957" s="21" t="str">
        <f>VLOOKUP($A1957,Location!$A:$J,7,FALSE)</f>
        <v>Jordanie</v>
      </c>
      <c r="K1957" s="21" t="str">
        <f>IFERROR(VLOOKUP(J1957,Setup_Team!$B:$C,2,FALSE), "TDB")</f>
        <v>JOR</v>
      </c>
      <c r="L1957" s="21" t="str">
        <f>VLOOKUP($A1957,Location!$A:$J,8,FALSE)</f>
        <v>Argentine</v>
      </c>
      <c r="M1957" s="21" t="str">
        <f>IFERROR(VLOOKUP(L1957,Setup_Team!$B:$C,2,FALSE), "TDB")</f>
        <v>ARG</v>
      </c>
      <c r="N1957" s="21" t="str">
        <f>VLOOKUP($A1957,Location!$A:$J,9,FALSE)</f>
        <v>Arlington, Dallas, Texas</v>
      </c>
      <c r="O1957" s="21" t="str">
        <f>VLOOKUP($A1957,Location!$A:$J,10,FALSE)</f>
        <v>AT&amp;T Stadium</v>
      </c>
      <c r="P1957" s="27">
        <v>0</v>
      </c>
      <c r="Q1957" s="27">
        <v>3</v>
      </c>
      <c r="R1957" s="27" t="str">
        <f t="shared" si="181"/>
        <v>0-3</v>
      </c>
      <c r="S1957" s="21">
        <v>0</v>
      </c>
      <c r="T1957" s="20">
        <f>VLOOKUP($A1957,Database!$A:$Y,10,FALSE)</f>
        <v>165</v>
      </c>
      <c r="U1957" s="20">
        <f>VLOOKUP($A1957,Database!$A:$Y,11,FALSE)</f>
        <v>145</v>
      </c>
      <c r="V1957" s="20">
        <f>VLOOKUP($A1957,Database!$A:$Y,12,FALSE)</f>
        <v>32</v>
      </c>
      <c r="W1957" s="20" t="str">
        <f>VLOOKUP(A1957,Database!A:M,13,FALSE)</f>
        <v>Terminé</v>
      </c>
      <c r="X1957" s="20">
        <f>VLOOKUP($A1957,Database!$A:$Y,20,FALSE)</f>
        <v>1</v>
      </c>
      <c r="Y1957" s="20">
        <f>VLOOKUP($A1957,Database!$A:$Y,21,FALSE)</f>
        <v>3</v>
      </c>
      <c r="Z1957" s="20">
        <f t="shared" si="180"/>
        <v>0</v>
      </c>
      <c r="AA1957" s="20">
        <f t="shared" si="182"/>
        <v>1</v>
      </c>
      <c r="AB1957" s="20">
        <f t="shared" ca="1" si="183"/>
        <v>32</v>
      </c>
      <c r="AC1957" s="20">
        <f t="shared" ca="1" si="184"/>
        <v>0</v>
      </c>
      <c r="AD1957" s="20" t="str">
        <f ca="1">IF(AC1957=0,"",IF(OR(ISBLANK(P1957),ISBLANK(Q1957)),"",IF(ISBLANK(VLOOKUP(A1957,Database!A:AA,22,FALSE)),"",VLOOKUP(A1957,Database!A:AA,22,FALSE))))</f>
        <v/>
      </c>
      <c r="AE1957" s="20">
        <f ca="1">IFERROR(
   IF(
     OR(ISBLANK(P1957),ISBLANK(Q1957)),
     "",
     IF(
       AND(AB1957&lt;&gt;"",OR(W1957="Terminé",W1957="En cours")),
       VLOOKUP(AD1957,Setup_ScoreExactBonus!A:D,4,FALSE),
       0
     )),
  0)</f>
        <v>0</v>
      </c>
      <c r="AF1957" s="21">
        <f t="shared" ca="1" si="185"/>
        <v>32</v>
      </c>
      <c r="AG1957" s="21">
        <f ca="1">SUMIFS(AF$2:AF1957,D$2:D1957,D1957)</f>
        <v>2774</v>
      </c>
    </row>
    <row r="1958" spans="1:33" hidden="1" x14ac:dyDescent="0.35">
      <c r="A1958" s="21">
        <f>IF(ISBLANK(B1958),"",COUNTIF(B$2:B1958,B1958))-1</f>
        <v>72</v>
      </c>
      <c r="B1958" s="27">
        <v>13</v>
      </c>
      <c r="C1958" s="10">
        <f>VLOOKUP($A1958+IF($A1958=0,1,0),Database!$A:$Y,7,FALSE)</f>
        <v>46201.166666666664</v>
      </c>
      <c r="D1958" s="21" t="str">
        <f>VLOOKUP(Pronostics!$B1958,Setup_MPP!$A:$G,3,FALSE)</f>
        <v>Julien_I</v>
      </c>
      <c r="E1958" s="21" t="str">
        <f>VLOOKUP(Pronostics!$B1958,Setup_MPP!$A:$G,2,FALSE)</f>
        <v>Julien INGE</v>
      </c>
      <c r="F1958" s="21" t="str">
        <f>VLOOKUP($B1958,Setup_MPP!$A:$E,4,FALSE)</f>
        <v>#C1E0EF</v>
      </c>
      <c r="G1958" s="21" t="str">
        <f>VLOOKUP($B1958,Setup_MPP!$A:$E,5,FALSE)</f>
        <v>#4F91B2</v>
      </c>
      <c r="H1958" s="21" t="str">
        <f>IFERROR(IF(AND(A1958&gt;=1,A1958&lt;=104),VLOOKUP($A1958,Location!$A:$J,6,FALSE),IF(A1958=0,"Avant l'ouverture",IF(OR(A1958=105,A1958=106),"Bonus"))),"")</f>
        <v>Tour 3</v>
      </c>
      <c r="I1958" s="21" t="str">
        <f>IF(LEFT(H1958,4)="Tour",VLOOKUP(A1958,Database!$A:$C,3,FALSE),"")</f>
        <v>J</v>
      </c>
      <c r="J1958" s="21" t="str">
        <f>VLOOKUP($A1958,Location!$A:$J,7,FALSE)</f>
        <v>Jordanie</v>
      </c>
      <c r="K1958" s="21" t="str">
        <f>IFERROR(VLOOKUP(J1958,Setup_Team!$B:$C,2,FALSE), "TDB")</f>
        <v>JOR</v>
      </c>
      <c r="L1958" s="21" t="str">
        <f>VLOOKUP($A1958,Location!$A:$J,8,FALSE)</f>
        <v>Argentine</v>
      </c>
      <c r="M1958" s="21" t="str">
        <f>IFERROR(VLOOKUP(L1958,Setup_Team!$B:$C,2,FALSE), "TDB")</f>
        <v>ARG</v>
      </c>
      <c r="N1958" s="21" t="str">
        <f>VLOOKUP($A1958,Location!$A:$J,9,FALSE)</f>
        <v>Arlington, Dallas, Texas</v>
      </c>
      <c r="O1958" s="21" t="str">
        <f>VLOOKUP($A1958,Location!$A:$J,10,FALSE)</f>
        <v>AT&amp;T Stadium</v>
      </c>
      <c r="P1958" s="27">
        <v>0</v>
      </c>
      <c r="Q1958" s="27">
        <v>4</v>
      </c>
      <c r="R1958" s="27" t="str">
        <f t="shared" si="181"/>
        <v>0-4</v>
      </c>
      <c r="S1958" s="21">
        <v>0</v>
      </c>
      <c r="T1958" s="20">
        <f>VLOOKUP($A1958,Database!$A:$Y,10,FALSE)</f>
        <v>165</v>
      </c>
      <c r="U1958" s="20">
        <f>VLOOKUP($A1958,Database!$A:$Y,11,FALSE)</f>
        <v>145</v>
      </c>
      <c r="V1958" s="20">
        <f>VLOOKUP($A1958,Database!$A:$Y,12,FALSE)</f>
        <v>32</v>
      </c>
      <c r="W1958" s="20" t="str">
        <f>VLOOKUP(A1958,Database!A:M,13,FALSE)</f>
        <v>Terminé</v>
      </c>
      <c r="X1958" s="20">
        <f>VLOOKUP($A1958,Database!$A:$Y,20,FALSE)</f>
        <v>1</v>
      </c>
      <c r="Y1958" s="20">
        <f>VLOOKUP($A1958,Database!$A:$Y,21,FALSE)</f>
        <v>3</v>
      </c>
      <c r="Z1958" s="20">
        <f t="shared" si="180"/>
        <v>0</v>
      </c>
      <c r="AA1958" s="20">
        <f t="shared" si="182"/>
        <v>1</v>
      </c>
      <c r="AB1958" s="20">
        <f t="shared" ca="1" si="183"/>
        <v>32</v>
      </c>
      <c r="AC1958" s="20">
        <f t="shared" ca="1" si="184"/>
        <v>0</v>
      </c>
      <c r="AD1958" s="20" t="str">
        <f ca="1">IF(AC1958=0,"",IF(OR(ISBLANK(P1958),ISBLANK(Q1958)),"",IF(ISBLANK(VLOOKUP(A1958,Database!A:AA,22,FALSE)),"",VLOOKUP(A1958,Database!A:AA,22,FALSE))))</f>
        <v/>
      </c>
      <c r="AE1958" s="20">
        <f ca="1">IFERROR(
   IF(
     OR(ISBLANK(P1958),ISBLANK(Q1958)),
     "",
     IF(
       AND(AB1958&lt;&gt;"",OR(W1958="Terminé",W1958="En cours")),
       VLOOKUP(AD1958,Setup_ScoreExactBonus!A:D,4,FALSE),
       0
     )),
  0)</f>
        <v>0</v>
      </c>
      <c r="AF1958" s="21">
        <f t="shared" ca="1" si="185"/>
        <v>32</v>
      </c>
      <c r="AG1958" s="21">
        <f ca="1">SUMIFS(AF$2:AF1958,D$2:D1958,D1958)</f>
        <v>2919</v>
      </c>
    </row>
    <row r="1959" spans="1:33" hidden="1" x14ac:dyDescent="0.35">
      <c r="A1959" s="21">
        <f>IF(ISBLANK(B1959),"",COUNTIF(B$2:B1959,B1959))-1</f>
        <v>72</v>
      </c>
      <c r="B1959" s="27">
        <v>14</v>
      </c>
      <c r="C1959" s="10">
        <f>VLOOKUP($A1959+IF($A1959=0,1,0),Database!$A:$Y,7,FALSE)</f>
        <v>46201.166666666664</v>
      </c>
      <c r="D1959" s="21" t="str">
        <f>VLOOKUP(Pronostics!$B1959,Setup_MPP!$A:$G,3,FALSE)</f>
        <v>MarieEYT</v>
      </c>
      <c r="E1959" s="21" t="str">
        <f>VLOOKUP(Pronostics!$B1959,Setup_MPP!$A:$G,2,FALSE)</f>
        <v>Marie EXBRAYAT</v>
      </c>
      <c r="F1959" s="21" t="str">
        <f>VLOOKUP($B1959,Setup_MPP!$A:$E,4,FALSE)</f>
        <v>#FFAFD2</v>
      </c>
      <c r="G1959" s="21" t="str">
        <f>VLOOKUP($B1959,Setup_MPP!$A:$E,5,FALSE)</f>
        <v>#F2589B</v>
      </c>
      <c r="H1959" s="21" t="str">
        <f>IFERROR(IF(AND(A1959&gt;=1,A1959&lt;=104),VLOOKUP($A1959,Location!$A:$J,6,FALSE),IF(A1959=0,"Avant l'ouverture",IF(OR(A1959=105,A1959=106),"Bonus"))),"")</f>
        <v>Tour 3</v>
      </c>
      <c r="I1959" s="21" t="str">
        <f>IF(LEFT(H1959,4)="Tour",VLOOKUP(A1959,Database!$A:$C,3,FALSE),"")</f>
        <v>J</v>
      </c>
      <c r="J1959" s="21" t="str">
        <f>VLOOKUP($A1959,Location!$A:$J,7,FALSE)</f>
        <v>Jordanie</v>
      </c>
      <c r="K1959" s="21" t="str">
        <f>IFERROR(VLOOKUP(J1959,Setup_Team!$B:$C,2,FALSE), "TDB")</f>
        <v>JOR</v>
      </c>
      <c r="L1959" s="21" t="str">
        <f>VLOOKUP($A1959,Location!$A:$J,8,FALSE)</f>
        <v>Argentine</v>
      </c>
      <c r="M1959" s="21" t="str">
        <f>IFERROR(VLOOKUP(L1959,Setup_Team!$B:$C,2,FALSE), "TDB")</f>
        <v>ARG</v>
      </c>
      <c r="N1959" s="21" t="str">
        <f>VLOOKUP($A1959,Location!$A:$J,9,FALSE)</f>
        <v>Arlington, Dallas, Texas</v>
      </c>
      <c r="O1959" s="21" t="str">
        <f>VLOOKUP($A1959,Location!$A:$J,10,FALSE)</f>
        <v>AT&amp;T Stadium</v>
      </c>
      <c r="P1959" s="27">
        <v>0</v>
      </c>
      <c r="Q1959" s="27">
        <v>4</v>
      </c>
      <c r="R1959" s="27" t="str">
        <f t="shared" si="181"/>
        <v>0-4</v>
      </c>
      <c r="S1959" s="21">
        <v>0</v>
      </c>
      <c r="T1959" s="20">
        <f>VLOOKUP($A1959,Database!$A:$Y,10,FALSE)</f>
        <v>165</v>
      </c>
      <c r="U1959" s="20">
        <f>VLOOKUP($A1959,Database!$A:$Y,11,FALSE)</f>
        <v>145</v>
      </c>
      <c r="V1959" s="20">
        <f>VLOOKUP($A1959,Database!$A:$Y,12,FALSE)</f>
        <v>32</v>
      </c>
      <c r="W1959" s="20" t="str">
        <f>VLOOKUP(A1959,Database!A:M,13,FALSE)</f>
        <v>Terminé</v>
      </c>
      <c r="X1959" s="20">
        <f>VLOOKUP($A1959,Database!$A:$Y,20,FALSE)</f>
        <v>1</v>
      </c>
      <c r="Y1959" s="20">
        <f>VLOOKUP($A1959,Database!$A:$Y,21,FALSE)</f>
        <v>3</v>
      </c>
      <c r="Z1959" s="20">
        <f t="shared" si="180"/>
        <v>0</v>
      </c>
      <c r="AA1959" s="20">
        <f t="shared" si="182"/>
        <v>1</v>
      </c>
      <c r="AB1959" s="20">
        <f t="shared" ca="1" si="183"/>
        <v>32</v>
      </c>
      <c r="AC1959" s="20">
        <f t="shared" ca="1" si="184"/>
        <v>0</v>
      </c>
      <c r="AD1959" s="20" t="str">
        <f ca="1">IF(AC1959=0,"",IF(OR(ISBLANK(P1959),ISBLANK(Q1959)),"",IF(ISBLANK(VLOOKUP(A1959,Database!A:AA,22,FALSE)),"",VLOOKUP(A1959,Database!A:AA,22,FALSE))))</f>
        <v/>
      </c>
      <c r="AE1959" s="20">
        <f ca="1">IFERROR(
   IF(
     OR(ISBLANK(P1959),ISBLANK(Q1959)),
     "",
     IF(
       AND(AB1959&lt;&gt;"",OR(W1959="Terminé",W1959="En cours")),
       VLOOKUP(AD1959,Setup_ScoreExactBonus!A:D,4,FALSE),
       0
     )),
  0)</f>
        <v>0</v>
      </c>
      <c r="AF1959" s="21">
        <f t="shared" ca="1" si="185"/>
        <v>32</v>
      </c>
      <c r="AG1959" s="21">
        <f ca="1">SUMIFS(AF$2:AF1959,D$2:D1959,D1959)</f>
        <v>2893</v>
      </c>
    </row>
    <row r="1960" spans="1:33" hidden="1" x14ac:dyDescent="0.35">
      <c r="A1960" s="21">
        <f>IF(ISBLANK(B1960),"",COUNTIF(B$2:B1960,B1960))-1</f>
        <v>72</v>
      </c>
      <c r="B1960" s="27">
        <v>15</v>
      </c>
      <c r="C1960" s="10">
        <f>VLOOKUP($A1960+IF($A1960=0,1,0),Database!$A:$Y,7,FALSE)</f>
        <v>46201.166666666664</v>
      </c>
      <c r="D1960" s="21" t="str">
        <f>VLOOKUP(Pronostics!$B1960,Setup_MPP!$A:$G,3,FALSE)</f>
        <v>Amino28</v>
      </c>
      <c r="E1960" s="21" t="str">
        <f>VLOOKUP(Pronostics!$B1960,Setup_MPP!$A:$G,2,FALSE)</f>
        <v>Amine ZARROUKI</v>
      </c>
      <c r="F1960" s="21" t="str">
        <f>VLOOKUP($B1960,Setup_MPP!$A:$E,4,FALSE)</f>
        <v>#FF9898</v>
      </c>
      <c r="G1960" s="21" t="str">
        <f>VLOOKUP($B1960,Setup_MPP!$A:$E,5,FALSE)</f>
        <v>#FF5D5D</v>
      </c>
      <c r="H1960" s="21" t="str">
        <f>IFERROR(IF(AND(A1960&gt;=1,A1960&lt;=104),VLOOKUP($A1960,Location!$A:$J,6,FALSE),IF(A1960=0,"Avant l'ouverture",IF(OR(A1960=105,A1960=106),"Bonus"))),"")</f>
        <v>Tour 3</v>
      </c>
      <c r="I1960" s="21" t="str">
        <f>IF(LEFT(H1960,4)="Tour",VLOOKUP(A1960,Database!$A:$C,3,FALSE),"")</f>
        <v>J</v>
      </c>
      <c r="J1960" s="21" t="str">
        <f>VLOOKUP($A1960,Location!$A:$J,7,FALSE)</f>
        <v>Jordanie</v>
      </c>
      <c r="K1960" s="21" t="str">
        <f>IFERROR(VLOOKUP(J1960,Setup_Team!$B:$C,2,FALSE), "TDB")</f>
        <v>JOR</v>
      </c>
      <c r="L1960" s="21" t="str">
        <f>VLOOKUP($A1960,Location!$A:$J,8,FALSE)</f>
        <v>Argentine</v>
      </c>
      <c r="M1960" s="21" t="str">
        <f>IFERROR(VLOOKUP(L1960,Setup_Team!$B:$C,2,FALSE), "TDB")</f>
        <v>ARG</v>
      </c>
      <c r="N1960" s="21" t="str">
        <f>VLOOKUP($A1960,Location!$A:$J,9,FALSE)</f>
        <v>Arlington, Dallas, Texas</v>
      </c>
      <c r="O1960" s="21" t="str">
        <f>VLOOKUP($A1960,Location!$A:$J,10,FALSE)</f>
        <v>AT&amp;T Stadium</v>
      </c>
      <c r="P1960" s="27">
        <v>0</v>
      </c>
      <c r="Q1960" s="27">
        <v>4</v>
      </c>
      <c r="R1960" s="27" t="str">
        <f t="shared" si="181"/>
        <v>0-4</v>
      </c>
      <c r="S1960" s="21">
        <v>0</v>
      </c>
      <c r="T1960" s="20">
        <f>VLOOKUP($A1960,Database!$A:$Y,10,FALSE)</f>
        <v>165</v>
      </c>
      <c r="U1960" s="20">
        <f>VLOOKUP($A1960,Database!$A:$Y,11,FALSE)</f>
        <v>145</v>
      </c>
      <c r="V1960" s="20">
        <f>VLOOKUP($A1960,Database!$A:$Y,12,FALSE)</f>
        <v>32</v>
      </c>
      <c r="W1960" s="20" t="str">
        <f>VLOOKUP(A1960,Database!A:M,13,FALSE)</f>
        <v>Terminé</v>
      </c>
      <c r="X1960" s="20">
        <f>VLOOKUP($A1960,Database!$A:$Y,20,FALSE)</f>
        <v>1</v>
      </c>
      <c r="Y1960" s="20">
        <f>VLOOKUP($A1960,Database!$A:$Y,21,FALSE)</f>
        <v>3</v>
      </c>
      <c r="Z1960" s="20">
        <f t="shared" si="180"/>
        <v>0</v>
      </c>
      <c r="AA1960" s="20">
        <f t="shared" si="182"/>
        <v>1</v>
      </c>
      <c r="AB1960" s="20">
        <f t="shared" ca="1" si="183"/>
        <v>32</v>
      </c>
      <c r="AC1960" s="20">
        <f t="shared" ca="1" si="184"/>
        <v>0</v>
      </c>
      <c r="AD1960" s="20" t="str">
        <f ca="1">IF(AC1960=0,"",IF(OR(ISBLANK(P1960),ISBLANK(Q1960)),"",IF(ISBLANK(VLOOKUP(A1960,Database!A:AA,22,FALSE)),"",VLOOKUP(A1960,Database!A:AA,22,FALSE))))</f>
        <v/>
      </c>
      <c r="AE1960" s="20">
        <f ca="1">IFERROR(
   IF(
     OR(ISBLANK(P1960),ISBLANK(Q1960)),
     "",
     IF(
       AND(AB1960&lt;&gt;"",OR(W1960="Terminé",W1960="En cours")),
       VLOOKUP(AD1960,Setup_ScoreExactBonus!A:D,4,FALSE),
       0
     )),
  0)</f>
        <v>0</v>
      </c>
      <c r="AF1960" s="21">
        <f t="shared" ca="1" si="185"/>
        <v>32</v>
      </c>
      <c r="AG1960" s="21">
        <f ca="1">SUMIFS(AF$2:AF1960,D$2:D1960,D1960)</f>
        <v>2823</v>
      </c>
    </row>
    <row r="1961" spans="1:33" hidden="1" x14ac:dyDescent="0.35">
      <c r="A1961" s="21">
        <f>IF(ISBLANK(B1961),"",COUNTIF(B$2:B1961,B1961))-1</f>
        <v>72</v>
      </c>
      <c r="B1961" s="27">
        <v>16</v>
      </c>
      <c r="C1961" s="10">
        <f>VLOOKUP($A1961+IF($A1961=0,1,0),Database!$A:$Y,7,FALSE)</f>
        <v>46201.166666666664</v>
      </c>
      <c r="D1961" s="21" t="str">
        <f>VLOOKUP(Pronostics!$B1961,Setup_MPP!$A:$G,3,FALSE)</f>
        <v>RomaLaura</v>
      </c>
      <c r="E1961" s="21" t="str">
        <f>VLOOKUP(Pronostics!$B1961,Setup_MPP!$A:$G,2,FALSE)</f>
        <v>Laura GIULIANO</v>
      </c>
      <c r="F1961" s="21" t="str">
        <f>VLOOKUP($B1961,Setup_MPP!$A:$E,4,FALSE)</f>
        <v>#86A4FE</v>
      </c>
      <c r="G1961" s="21" t="str">
        <f>VLOOKUP($B1961,Setup_MPP!$A:$E,5,FALSE)</f>
        <v>#3769FF</v>
      </c>
      <c r="H1961" s="21" t="str">
        <f>IFERROR(IF(AND(A1961&gt;=1,A1961&lt;=104),VLOOKUP($A1961,Location!$A:$J,6,FALSE),IF(A1961=0,"Avant l'ouverture",IF(OR(A1961=105,A1961=106),"Bonus"))),"")</f>
        <v>Tour 3</v>
      </c>
      <c r="I1961" s="21" t="str">
        <f>IF(LEFT(H1961,4)="Tour",VLOOKUP(A1961,Database!$A:$C,3,FALSE),"")</f>
        <v>J</v>
      </c>
      <c r="J1961" s="21" t="str">
        <f>VLOOKUP($A1961,Location!$A:$J,7,FALSE)</f>
        <v>Jordanie</v>
      </c>
      <c r="K1961" s="21" t="str">
        <f>IFERROR(VLOOKUP(J1961,Setup_Team!$B:$C,2,FALSE), "TDB")</f>
        <v>JOR</v>
      </c>
      <c r="L1961" s="21" t="str">
        <f>VLOOKUP($A1961,Location!$A:$J,8,FALSE)</f>
        <v>Argentine</v>
      </c>
      <c r="M1961" s="21" t="str">
        <f>IFERROR(VLOOKUP(L1961,Setup_Team!$B:$C,2,FALSE), "TDB")</f>
        <v>ARG</v>
      </c>
      <c r="N1961" s="21" t="str">
        <f>VLOOKUP($A1961,Location!$A:$J,9,FALSE)</f>
        <v>Arlington, Dallas, Texas</v>
      </c>
      <c r="O1961" s="21" t="str">
        <f>VLOOKUP($A1961,Location!$A:$J,10,FALSE)</f>
        <v>AT&amp;T Stadium</v>
      </c>
      <c r="P1961" s="27">
        <v>1</v>
      </c>
      <c r="Q1961" s="27">
        <v>2</v>
      </c>
      <c r="R1961" s="27" t="str">
        <f t="shared" si="181"/>
        <v>1-2</v>
      </c>
      <c r="S1961" s="21">
        <v>0</v>
      </c>
      <c r="T1961" s="20">
        <f>VLOOKUP($A1961,Database!$A:$Y,10,FALSE)</f>
        <v>165</v>
      </c>
      <c r="U1961" s="20">
        <f>VLOOKUP($A1961,Database!$A:$Y,11,FALSE)</f>
        <v>145</v>
      </c>
      <c r="V1961" s="20">
        <f>VLOOKUP($A1961,Database!$A:$Y,12,FALSE)</f>
        <v>32</v>
      </c>
      <c r="W1961" s="20" t="str">
        <f>VLOOKUP(A1961,Database!A:M,13,FALSE)</f>
        <v>Terminé</v>
      </c>
      <c r="X1961" s="20">
        <f>VLOOKUP($A1961,Database!$A:$Y,20,FALSE)</f>
        <v>1</v>
      </c>
      <c r="Y1961" s="20">
        <f>VLOOKUP($A1961,Database!$A:$Y,21,FALSE)</f>
        <v>3</v>
      </c>
      <c r="Z1961" s="20">
        <f t="shared" si="180"/>
        <v>0</v>
      </c>
      <c r="AA1961" s="20">
        <f t="shared" si="182"/>
        <v>1</v>
      </c>
      <c r="AB1961" s="20">
        <f t="shared" ca="1" si="183"/>
        <v>32</v>
      </c>
      <c r="AC1961" s="20">
        <f t="shared" ca="1" si="184"/>
        <v>0</v>
      </c>
      <c r="AD1961" s="20" t="str">
        <f ca="1">IF(AC1961=0,"",IF(OR(ISBLANK(P1961),ISBLANK(Q1961)),"",IF(ISBLANK(VLOOKUP(A1961,Database!A:AA,22,FALSE)),"",VLOOKUP(A1961,Database!A:AA,22,FALSE))))</f>
        <v/>
      </c>
      <c r="AE1961" s="20">
        <f ca="1">IFERROR(
   IF(
     OR(ISBLANK(P1961),ISBLANK(Q1961)),
     "",
     IF(
       AND(AB1961&lt;&gt;"",OR(W1961="Terminé",W1961="En cours")),
       VLOOKUP(AD1961,Setup_ScoreExactBonus!A:D,4,FALSE),
       0
     )),
  0)</f>
        <v>0</v>
      </c>
      <c r="AF1961" s="21">
        <f t="shared" ca="1" si="185"/>
        <v>32</v>
      </c>
      <c r="AG1961" s="21">
        <f ca="1">SUMIFS(AF$2:AF1961,D$2:D1961,D1961)</f>
        <v>2420</v>
      </c>
    </row>
    <row r="1962" spans="1:33" hidden="1" x14ac:dyDescent="0.35">
      <c r="A1962" s="21">
        <f>IF(ISBLANK(B1962),"",COUNTIF(B$2:B1962,B1962))-1</f>
        <v>72</v>
      </c>
      <c r="B1962" s="27">
        <v>17</v>
      </c>
      <c r="C1962" s="10">
        <f>VLOOKUP($A1962+IF($A1962=0,1,0),Database!$A:$Y,7,FALSE)</f>
        <v>46201.166666666664</v>
      </c>
      <c r="D1962" s="21" t="str">
        <f>VLOOKUP(Pronostics!$B1962,Setup_MPP!$A:$G,3,FALSE)</f>
        <v>Julien_cri</v>
      </c>
      <c r="E1962" s="21" t="str">
        <f>VLOOKUP(Pronostics!$B1962,Setup_MPP!$A:$G,2,FALSE)</f>
        <v>Julien CRIMOTEL</v>
      </c>
      <c r="F1962" s="21" t="str">
        <f>VLOOKUP($B1962,Setup_MPP!$A:$E,4,FALSE)</f>
        <v>#FFB0B0</v>
      </c>
      <c r="G1962" s="21" t="str">
        <f>VLOOKUP($B1962,Setup_MPP!$A:$E,5,FALSE)</f>
        <v>#F25757</v>
      </c>
      <c r="H1962" s="21" t="str">
        <f>IFERROR(IF(AND(A1962&gt;=1,A1962&lt;=104),VLOOKUP($A1962,Location!$A:$J,6,FALSE),IF(A1962=0,"Avant l'ouverture",IF(OR(A1962=105,A1962=106),"Bonus"))),"")</f>
        <v>Tour 3</v>
      </c>
      <c r="I1962" s="21" t="str">
        <f>IF(LEFT(H1962,4)="Tour",VLOOKUP(A1962,Database!$A:$C,3,FALSE),"")</f>
        <v>J</v>
      </c>
      <c r="J1962" s="21" t="str">
        <f>VLOOKUP($A1962,Location!$A:$J,7,FALSE)</f>
        <v>Jordanie</v>
      </c>
      <c r="K1962" s="21" t="str">
        <f>IFERROR(VLOOKUP(J1962,Setup_Team!$B:$C,2,FALSE), "TDB")</f>
        <v>JOR</v>
      </c>
      <c r="L1962" s="21" t="str">
        <f>VLOOKUP($A1962,Location!$A:$J,8,FALSE)</f>
        <v>Argentine</v>
      </c>
      <c r="M1962" s="21" t="str">
        <f>IFERROR(VLOOKUP(L1962,Setup_Team!$B:$C,2,FALSE), "TDB")</f>
        <v>ARG</v>
      </c>
      <c r="N1962" s="21" t="str">
        <f>VLOOKUP($A1962,Location!$A:$J,9,FALSE)</f>
        <v>Arlington, Dallas, Texas</v>
      </c>
      <c r="O1962" s="21" t="str">
        <f>VLOOKUP($A1962,Location!$A:$J,10,FALSE)</f>
        <v>AT&amp;T Stadium</v>
      </c>
      <c r="P1962" s="27">
        <v>0</v>
      </c>
      <c r="Q1962" s="27">
        <v>3</v>
      </c>
      <c r="R1962" s="27" t="str">
        <f t="shared" si="181"/>
        <v>0-3</v>
      </c>
      <c r="S1962" s="21">
        <v>0</v>
      </c>
      <c r="T1962" s="20">
        <f>VLOOKUP($A1962,Database!$A:$Y,10,FALSE)</f>
        <v>165</v>
      </c>
      <c r="U1962" s="20">
        <f>VLOOKUP($A1962,Database!$A:$Y,11,FALSE)</f>
        <v>145</v>
      </c>
      <c r="V1962" s="20">
        <f>VLOOKUP($A1962,Database!$A:$Y,12,FALSE)</f>
        <v>32</v>
      </c>
      <c r="W1962" s="20" t="str">
        <f>VLOOKUP(A1962,Database!A:M,13,FALSE)</f>
        <v>Terminé</v>
      </c>
      <c r="X1962" s="20">
        <f>VLOOKUP($A1962,Database!$A:$Y,20,FALSE)</f>
        <v>1</v>
      </c>
      <c r="Y1962" s="20">
        <f>VLOOKUP($A1962,Database!$A:$Y,21,FALSE)</f>
        <v>3</v>
      </c>
      <c r="Z1962" s="20">
        <f t="shared" si="180"/>
        <v>0</v>
      </c>
      <c r="AA1962" s="20">
        <f t="shared" si="182"/>
        <v>1</v>
      </c>
      <c r="AB1962" s="20">
        <f t="shared" ca="1" si="183"/>
        <v>32</v>
      </c>
      <c r="AC1962" s="20">
        <f t="shared" ca="1" si="184"/>
        <v>0</v>
      </c>
      <c r="AD1962" s="20" t="str">
        <f ca="1">IF(AC1962=0,"",IF(OR(ISBLANK(P1962),ISBLANK(Q1962)),"",IF(ISBLANK(VLOOKUP(A1962,Database!A:AA,22,FALSE)),"",VLOOKUP(A1962,Database!A:AA,22,FALSE))))</f>
        <v/>
      </c>
      <c r="AE1962" s="20">
        <f ca="1">IFERROR(
   IF(
     OR(ISBLANK(P1962),ISBLANK(Q1962)),
     "",
     IF(
       AND(AB1962&lt;&gt;"",OR(W1962="Terminé",W1962="En cours")),
       VLOOKUP(AD1962,Setup_ScoreExactBonus!A:D,4,FALSE),
       0
     )),
  0)</f>
        <v>0</v>
      </c>
      <c r="AF1962" s="21">
        <f t="shared" ca="1" si="185"/>
        <v>32</v>
      </c>
      <c r="AG1962" s="21">
        <f ca="1">SUMIFS(AF$2:AF1962,D$2:D1962,D1962)</f>
        <v>2637</v>
      </c>
    </row>
    <row r="1963" spans="1:33" hidden="1" x14ac:dyDescent="0.35">
      <c r="A1963" s="21">
        <f>IF(ISBLANK(B1963),"",COUNTIF(B$2:B1963,B1963))-1</f>
        <v>72</v>
      </c>
      <c r="B1963" s="27">
        <v>18</v>
      </c>
      <c r="C1963" s="10">
        <f>VLOOKUP($A1963+IF($A1963=0,1,0),Database!$A:$Y,7,FALSE)</f>
        <v>46201.166666666664</v>
      </c>
      <c r="D1963" s="21" t="str">
        <f>VLOOKUP(Pronostics!$B1963,Setup_MPP!$A:$G,3,FALSE)</f>
        <v>Cartone</v>
      </c>
      <c r="E1963" s="21" t="str">
        <f>VLOOKUP(Pronostics!$B1963,Setup_MPP!$A:$G,2,FALSE)</f>
        <v>Quentin CARTON</v>
      </c>
      <c r="F1963" s="21" t="str">
        <f>VLOOKUP($B1963,Setup_MPP!$A:$E,4,FALSE)</f>
        <v>#F0BC42</v>
      </c>
      <c r="G1963" s="21" t="str">
        <f>VLOOKUP($B1963,Setup_MPP!$A:$E,5,FALSE)</f>
        <v>#8E1F2F</v>
      </c>
      <c r="H1963" s="21" t="str">
        <f>IFERROR(IF(AND(A1963&gt;=1,A1963&lt;=104),VLOOKUP($A1963,Location!$A:$J,6,FALSE),IF(A1963=0,"Avant l'ouverture",IF(OR(A1963=105,A1963=106),"Bonus"))),"")</f>
        <v>Tour 3</v>
      </c>
      <c r="I1963" s="21" t="str">
        <f>IF(LEFT(H1963,4)="Tour",VLOOKUP(A1963,Database!$A:$C,3,FALSE),"")</f>
        <v>J</v>
      </c>
      <c r="J1963" s="21" t="str">
        <f>VLOOKUP($A1963,Location!$A:$J,7,FALSE)</f>
        <v>Jordanie</v>
      </c>
      <c r="K1963" s="21" t="str">
        <f>IFERROR(VLOOKUP(J1963,Setup_Team!$B:$C,2,FALSE), "TDB")</f>
        <v>JOR</v>
      </c>
      <c r="L1963" s="21" t="str">
        <f>VLOOKUP($A1963,Location!$A:$J,8,FALSE)</f>
        <v>Argentine</v>
      </c>
      <c r="M1963" s="21" t="str">
        <f>IFERROR(VLOOKUP(L1963,Setup_Team!$B:$C,2,FALSE), "TDB")</f>
        <v>ARG</v>
      </c>
      <c r="N1963" s="21" t="str">
        <f>VLOOKUP($A1963,Location!$A:$J,9,FALSE)</f>
        <v>Arlington, Dallas, Texas</v>
      </c>
      <c r="O1963" s="21" t="str">
        <f>VLOOKUP($A1963,Location!$A:$J,10,FALSE)</f>
        <v>AT&amp;T Stadium</v>
      </c>
      <c r="P1963" s="27">
        <v>0</v>
      </c>
      <c r="Q1963" s="27">
        <v>2</v>
      </c>
      <c r="R1963" s="27" t="str">
        <f t="shared" si="181"/>
        <v>0-2</v>
      </c>
      <c r="S1963" s="21">
        <v>0</v>
      </c>
      <c r="T1963" s="20">
        <f>VLOOKUP($A1963,Database!$A:$Y,10,FALSE)</f>
        <v>165</v>
      </c>
      <c r="U1963" s="20">
        <f>VLOOKUP($A1963,Database!$A:$Y,11,FALSE)</f>
        <v>145</v>
      </c>
      <c r="V1963" s="20">
        <f>VLOOKUP($A1963,Database!$A:$Y,12,FALSE)</f>
        <v>32</v>
      </c>
      <c r="W1963" s="20" t="str">
        <f>VLOOKUP(A1963,Database!A:M,13,FALSE)</f>
        <v>Terminé</v>
      </c>
      <c r="X1963" s="20">
        <f>VLOOKUP($A1963,Database!$A:$Y,20,FALSE)</f>
        <v>1</v>
      </c>
      <c r="Y1963" s="20">
        <f>VLOOKUP($A1963,Database!$A:$Y,21,FALSE)</f>
        <v>3</v>
      </c>
      <c r="Z1963" s="20">
        <f t="shared" si="180"/>
        <v>0</v>
      </c>
      <c r="AA1963" s="20">
        <f t="shared" si="182"/>
        <v>1</v>
      </c>
      <c r="AB1963" s="20">
        <f t="shared" ca="1" si="183"/>
        <v>32</v>
      </c>
      <c r="AC1963" s="20">
        <f t="shared" ca="1" si="184"/>
        <v>0</v>
      </c>
      <c r="AD1963" s="20" t="str">
        <f ca="1">IF(AC1963=0,"",IF(OR(ISBLANK(P1963),ISBLANK(Q1963)),"",IF(ISBLANK(VLOOKUP(A1963,Database!A:AA,22,FALSE)),"",VLOOKUP(A1963,Database!A:AA,22,FALSE))))</f>
        <v/>
      </c>
      <c r="AE1963" s="20">
        <f ca="1">IFERROR(
   IF(
     OR(ISBLANK(P1963),ISBLANK(Q1963)),
     "",
     IF(
       AND(AB1963&lt;&gt;"",OR(W1963="Terminé",W1963="En cours")),
       VLOOKUP(AD1963,Setup_ScoreExactBonus!A:D,4,FALSE),
       0
     )),
  0)</f>
        <v>0</v>
      </c>
      <c r="AF1963" s="21">
        <f t="shared" ca="1" si="185"/>
        <v>32</v>
      </c>
      <c r="AG1963" s="21">
        <f ca="1">SUMIFS(AF$2:AF1963,D$2:D1963,D1963)</f>
        <v>2628</v>
      </c>
    </row>
    <row r="1964" spans="1:33" hidden="1" x14ac:dyDescent="0.35">
      <c r="A1964" s="21">
        <f>IF(ISBLANK(B1964),"",COUNTIF(B$2:B1964,B1964))-1</f>
        <v>72</v>
      </c>
      <c r="B1964" s="27">
        <v>19</v>
      </c>
      <c r="C1964" s="10">
        <f>VLOOKUP($A1964+IF($A1964=0,1,0),Database!$A:$Y,7,FALSE)</f>
        <v>46201.166666666664</v>
      </c>
      <c r="D1964" s="21" t="str">
        <f>VLOOKUP(Pronostics!$B1964,Setup_MPP!$A:$G,3,FALSE)</f>
        <v>YramVi</v>
      </c>
      <c r="E1964" s="21" t="str">
        <f>VLOOKUP(Pronostics!$B1964,Setup_MPP!$A:$G,2,FALSE)</f>
        <v>Eyram TETSHIE</v>
      </c>
      <c r="F1964" s="21" t="str">
        <f>VLOOKUP($B1964,Setup_MPP!$A:$E,4,FALSE)</f>
        <v>#E8B28F</v>
      </c>
      <c r="G1964" s="21" t="str">
        <f>VLOOKUP($B1964,Setup_MPP!$A:$E,5,FALSE)</f>
        <v>#E65568</v>
      </c>
      <c r="H1964" s="21" t="str">
        <f>IFERROR(IF(AND(A1964&gt;=1,A1964&lt;=104),VLOOKUP($A1964,Location!$A:$J,6,FALSE),IF(A1964=0,"Avant l'ouverture",IF(OR(A1964=105,A1964=106),"Bonus"))),"")</f>
        <v>Tour 3</v>
      </c>
      <c r="I1964" s="21" t="str">
        <f>IF(LEFT(H1964,4)="Tour",VLOOKUP(A1964,Database!$A:$C,3,FALSE),"")</f>
        <v>J</v>
      </c>
      <c r="J1964" s="21" t="str">
        <f>VLOOKUP($A1964,Location!$A:$J,7,FALSE)</f>
        <v>Jordanie</v>
      </c>
      <c r="K1964" s="21" t="str">
        <f>IFERROR(VLOOKUP(J1964,Setup_Team!$B:$C,2,FALSE), "TDB")</f>
        <v>JOR</v>
      </c>
      <c r="L1964" s="21" t="str">
        <f>VLOOKUP($A1964,Location!$A:$J,8,FALSE)</f>
        <v>Argentine</v>
      </c>
      <c r="M1964" s="21" t="str">
        <f>IFERROR(VLOOKUP(L1964,Setup_Team!$B:$C,2,FALSE), "TDB")</f>
        <v>ARG</v>
      </c>
      <c r="N1964" s="21" t="str">
        <f>VLOOKUP($A1964,Location!$A:$J,9,FALSE)</f>
        <v>Arlington, Dallas, Texas</v>
      </c>
      <c r="O1964" s="21" t="str">
        <f>VLOOKUP($A1964,Location!$A:$J,10,FALSE)</f>
        <v>AT&amp;T Stadium</v>
      </c>
      <c r="P1964" s="27">
        <v>0</v>
      </c>
      <c r="Q1964" s="27">
        <v>4</v>
      </c>
      <c r="R1964" s="27" t="str">
        <f t="shared" si="181"/>
        <v>0-4</v>
      </c>
      <c r="S1964" s="21">
        <v>0</v>
      </c>
      <c r="T1964" s="20">
        <f>VLOOKUP($A1964,Database!$A:$Y,10,FALSE)</f>
        <v>165</v>
      </c>
      <c r="U1964" s="20">
        <f>VLOOKUP($A1964,Database!$A:$Y,11,FALSE)</f>
        <v>145</v>
      </c>
      <c r="V1964" s="20">
        <f>VLOOKUP($A1964,Database!$A:$Y,12,FALSE)</f>
        <v>32</v>
      </c>
      <c r="W1964" s="20" t="str">
        <f>VLOOKUP(A1964,Database!A:M,13,FALSE)</f>
        <v>Terminé</v>
      </c>
      <c r="X1964" s="20">
        <f>VLOOKUP($A1964,Database!$A:$Y,20,FALSE)</f>
        <v>1</v>
      </c>
      <c r="Y1964" s="20">
        <f>VLOOKUP($A1964,Database!$A:$Y,21,FALSE)</f>
        <v>3</v>
      </c>
      <c r="Z1964" s="20">
        <f t="shared" si="180"/>
        <v>0</v>
      </c>
      <c r="AA1964" s="20">
        <f t="shared" si="182"/>
        <v>1</v>
      </c>
      <c r="AB1964" s="20">
        <f t="shared" ca="1" si="183"/>
        <v>32</v>
      </c>
      <c r="AC1964" s="20">
        <f t="shared" ca="1" si="184"/>
        <v>0</v>
      </c>
      <c r="AD1964" s="20" t="str">
        <f ca="1">IF(AC1964=0,"",IF(OR(ISBLANK(P1964),ISBLANK(Q1964)),"",IF(ISBLANK(VLOOKUP(A1964,Database!A:AA,22,FALSE)),"",VLOOKUP(A1964,Database!A:AA,22,FALSE))))</f>
        <v/>
      </c>
      <c r="AE1964" s="20">
        <f ca="1">IFERROR(
   IF(
     OR(ISBLANK(P1964),ISBLANK(Q1964)),
     "",
     IF(
       AND(AB1964&lt;&gt;"",OR(W1964="Terminé",W1964="En cours")),
       VLOOKUP(AD1964,Setup_ScoreExactBonus!A:D,4,FALSE),
       0
     )),
  0)</f>
        <v>0</v>
      </c>
      <c r="AF1964" s="21">
        <f t="shared" ca="1" si="185"/>
        <v>32</v>
      </c>
      <c r="AG1964" s="21">
        <f ca="1">SUMIFS(AF$2:AF1964,D$2:D1964,D1964)</f>
        <v>2516</v>
      </c>
    </row>
    <row r="1965" spans="1:33" hidden="1" x14ac:dyDescent="0.35">
      <c r="A1965" s="21">
        <f>IF(ISBLANK(B1965),"",COUNTIF(B$2:B1965,B1965))-1</f>
        <v>72</v>
      </c>
      <c r="B1965" s="27">
        <v>20</v>
      </c>
      <c r="C1965" s="10">
        <f>VLOOKUP($A1965+IF($A1965=0,1,0),Database!$A:$Y,7,FALSE)</f>
        <v>46201.166666666664</v>
      </c>
      <c r="D1965" s="21" t="str">
        <f>VLOOKUP(Pronostics!$B1965,Setup_MPP!$A:$G,3,FALSE)</f>
        <v>Anis_MaFihache</v>
      </c>
      <c r="E1965" s="21" t="str">
        <f>VLOOKUP(Pronostics!$B1965,Setup_MPP!$A:$G,2,FALSE)</f>
        <v>Anis LEBIK</v>
      </c>
      <c r="F1965" s="21" t="str">
        <f>VLOOKUP($B1965,Setup_MPP!$A:$E,4,FALSE)</f>
        <v>#60DC8C</v>
      </c>
      <c r="G1965" s="21" t="str">
        <f>VLOOKUP($B1965,Setup_MPP!$A:$E,5,FALSE)</f>
        <v>#22A34F</v>
      </c>
      <c r="H1965" s="21" t="str">
        <f>IFERROR(IF(AND(A1965&gt;=1,A1965&lt;=104),VLOOKUP($A1965,Location!$A:$J,6,FALSE),IF(A1965=0,"Avant l'ouverture",IF(OR(A1965=105,A1965=106),"Bonus"))),"")</f>
        <v>Tour 3</v>
      </c>
      <c r="I1965" s="21" t="str">
        <f>IF(LEFT(H1965,4)="Tour",VLOOKUP(A1965,Database!$A:$C,3,FALSE),"")</f>
        <v>J</v>
      </c>
      <c r="J1965" s="21" t="str">
        <f>VLOOKUP($A1965,Location!$A:$J,7,FALSE)</f>
        <v>Jordanie</v>
      </c>
      <c r="K1965" s="21" t="str">
        <f>IFERROR(VLOOKUP(J1965,Setup_Team!$B:$C,2,FALSE), "TDB")</f>
        <v>JOR</v>
      </c>
      <c r="L1965" s="21" t="str">
        <f>VLOOKUP($A1965,Location!$A:$J,8,FALSE)</f>
        <v>Argentine</v>
      </c>
      <c r="M1965" s="21" t="str">
        <f>IFERROR(VLOOKUP(L1965,Setup_Team!$B:$C,2,FALSE), "TDB")</f>
        <v>ARG</v>
      </c>
      <c r="N1965" s="21" t="str">
        <f>VLOOKUP($A1965,Location!$A:$J,9,FALSE)</f>
        <v>Arlington, Dallas, Texas</v>
      </c>
      <c r="O1965" s="21" t="str">
        <f>VLOOKUP($A1965,Location!$A:$J,10,FALSE)</f>
        <v>AT&amp;T Stadium</v>
      </c>
      <c r="P1965" s="27">
        <v>0</v>
      </c>
      <c r="Q1965" s="27">
        <v>4</v>
      </c>
      <c r="R1965" s="27" t="str">
        <f t="shared" si="181"/>
        <v>0-4</v>
      </c>
      <c r="S1965" s="21">
        <v>0</v>
      </c>
      <c r="T1965" s="20">
        <f>VLOOKUP($A1965,Database!$A:$Y,10,FALSE)</f>
        <v>165</v>
      </c>
      <c r="U1965" s="20">
        <f>VLOOKUP($A1965,Database!$A:$Y,11,FALSE)</f>
        <v>145</v>
      </c>
      <c r="V1965" s="20">
        <f>VLOOKUP($A1965,Database!$A:$Y,12,FALSE)</f>
        <v>32</v>
      </c>
      <c r="W1965" s="20" t="str">
        <f>VLOOKUP(A1965,Database!A:M,13,FALSE)</f>
        <v>Terminé</v>
      </c>
      <c r="X1965" s="20">
        <f>VLOOKUP($A1965,Database!$A:$Y,20,FALSE)</f>
        <v>1</v>
      </c>
      <c r="Y1965" s="20">
        <f>VLOOKUP($A1965,Database!$A:$Y,21,FALSE)</f>
        <v>3</v>
      </c>
      <c r="Z1965" s="20">
        <f t="shared" si="180"/>
        <v>0</v>
      </c>
      <c r="AA1965" s="20">
        <f t="shared" si="182"/>
        <v>1</v>
      </c>
      <c r="AB1965" s="20">
        <f t="shared" ca="1" si="183"/>
        <v>32</v>
      </c>
      <c r="AC1965" s="20">
        <f t="shared" ca="1" si="184"/>
        <v>0</v>
      </c>
      <c r="AD1965" s="20" t="str">
        <f ca="1">IF(AC1965=0,"",IF(OR(ISBLANK(P1965),ISBLANK(Q1965)),"",IF(ISBLANK(VLOOKUP(A1965,Database!A:AA,22,FALSE)),"",VLOOKUP(A1965,Database!A:AA,22,FALSE))))</f>
        <v/>
      </c>
      <c r="AE1965" s="20">
        <f ca="1">IFERROR(
   IF(
     OR(ISBLANK(P1965),ISBLANK(Q1965)),
     "",
     IF(
       AND(AB1965&lt;&gt;"",OR(W1965="Terminé",W1965="En cours")),
       VLOOKUP(AD1965,Setup_ScoreExactBonus!A:D,4,FALSE),
       0
     )),
  0)</f>
        <v>0</v>
      </c>
      <c r="AF1965" s="21">
        <f t="shared" ca="1" si="185"/>
        <v>32</v>
      </c>
      <c r="AG1965" s="21">
        <f ca="1">SUMIFS(AF$2:AF1965,D$2:D1965,D1965)</f>
        <v>2656</v>
      </c>
    </row>
    <row r="1966" spans="1:33" hidden="1" x14ac:dyDescent="0.35">
      <c r="A1966" s="21">
        <f>IF(ISBLANK(B1966),"",COUNTIF(B$2:B1966,B1966))-1</f>
        <v>72</v>
      </c>
      <c r="B1966" s="27">
        <v>21</v>
      </c>
      <c r="C1966" s="10">
        <f>VLOOKUP($A1966+IF($A1966=0,1,0),Database!$A:$Y,7,FALSE)</f>
        <v>46201.166666666664</v>
      </c>
      <c r="D1966" s="21" t="str">
        <f>VLOOKUP(Pronostics!$B1966,Setup_MPP!$A:$G,3,FALSE)</f>
        <v>JUJULABOSS13</v>
      </c>
      <c r="E1966" s="21" t="str">
        <f>VLOOKUP(Pronostics!$B1966,Setup_MPP!$A:$G,2,FALSE)</f>
        <v>Julia BOUANAN</v>
      </c>
      <c r="F1966" s="21" t="str">
        <f>VLOOKUP($B1966,Setup_MPP!$A:$E,4,FALSE)</f>
        <v>#2FAEE0</v>
      </c>
      <c r="G1966" s="21" t="str">
        <f>VLOOKUP($B1966,Setup_MPP!$A:$E,5,FALSE)</f>
        <v>#BEA064</v>
      </c>
      <c r="H1966" s="21" t="str">
        <f>IFERROR(IF(AND(A1966&gt;=1,A1966&lt;=104),VLOOKUP($A1966,Location!$A:$J,6,FALSE),IF(A1966=0,"Avant l'ouverture",IF(OR(A1966=105,A1966=106),"Bonus"))),"")</f>
        <v>Tour 3</v>
      </c>
      <c r="I1966" s="21" t="str">
        <f>IF(LEFT(H1966,4)="Tour",VLOOKUP(A1966,Database!$A:$C,3,FALSE),"")</f>
        <v>J</v>
      </c>
      <c r="J1966" s="21" t="str">
        <f>VLOOKUP($A1966,Location!$A:$J,7,FALSE)</f>
        <v>Jordanie</v>
      </c>
      <c r="K1966" s="21" t="str">
        <f>IFERROR(VLOOKUP(J1966,Setup_Team!$B:$C,2,FALSE), "TDB")</f>
        <v>JOR</v>
      </c>
      <c r="L1966" s="21" t="str">
        <f>VLOOKUP($A1966,Location!$A:$J,8,FALSE)</f>
        <v>Argentine</v>
      </c>
      <c r="M1966" s="21" t="str">
        <f>IFERROR(VLOOKUP(L1966,Setup_Team!$B:$C,2,FALSE), "TDB")</f>
        <v>ARG</v>
      </c>
      <c r="N1966" s="21" t="str">
        <f>VLOOKUP($A1966,Location!$A:$J,9,FALSE)</f>
        <v>Arlington, Dallas, Texas</v>
      </c>
      <c r="O1966" s="21" t="str">
        <f>VLOOKUP($A1966,Location!$A:$J,10,FALSE)</f>
        <v>AT&amp;T Stadium</v>
      </c>
      <c r="P1966" s="27">
        <v>2</v>
      </c>
      <c r="Q1966" s="27">
        <v>1</v>
      </c>
      <c r="R1966" s="27" t="str">
        <f t="shared" si="181"/>
        <v>2-1</v>
      </c>
      <c r="S1966" s="21">
        <v>0</v>
      </c>
      <c r="T1966" s="20">
        <f>VLOOKUP($A1966,Database!$A:$Y,10,FALSE)</f>
        <v>165</v>
      </c>
      <c r="U1966" s="20">
        <f>VLOOKUP($A1966,Database!$A:$Y,11,FALSE)</f>
        <v>145</v>
      </c>
      <c r="V1966" s="20">
        <f>VLOOKUP($A1966,Database!$A:$Y,12,FALSE)</f>
        <v>32</v>
      </c>
      <c r="W1966" s="20" t="str">
        <f>VLOOKUP(A1966,Database!A:M,13,FALSE)</f>
        <v>Terminé</v>
      </c>
      <c r="X1966" s="20">
        <f>VLOOKUP($A1966,Database!$A:$Y,20,FALSE)</f>
        <v>1</v>
      </c>
      <c r="Y1966" s="20">
        <f>VLOOKUP($A1966,Database!$A:$Y,21,FALSE)</f>
        <v>3</v>
      </c>
      <c r="Z1966" s="20">
        <f t="shared" si="180"/>
        <v>0</v>
      </c>
      <c r="AA1966" s="20">
        <f t="shared" si="182"/>
        <v>0</v>
      </c>
      <c r="AB1966" s="20">
        <f t="shared" ca="1" si="183"/>
        <v>0</v>
      </c>
      <c r="AC1966" s="20">
        <f t="shared" ca="1" si="184"/>
        <v>0</v>
      </c>
      <c r="AD1966" s="20" t="str">
        <f ca="1">IF(AC1966=0,"",IF(OR(ISBLANK(P1966),ISBLANK(Q1966)),"",IF(ISBLANK(VLOOKUP(A1966,Database!A:AA,22,FALSE)),"",VLOOKUP(A1966,Database!A:AA,22,FALSE))))</f>
        <v/>
      </c>
      <c r="AE1966" s="20">
        <f ca="1">IFERROR(
   IF(
     OR(ISBLANK(P1966),ISBLANK(Q1966)),
     "",
     IF(
       AND(AB1966&lt;&gt;"",OR(W1966="Terminé",W1966="En cours")),
       VLOOKUP(AD1966,Setup_ScoreExactBonus!A:D,4,FALSE),
       0
     )),
  0)</f>
        <v>0</v>
      </c>
      <c r="AF1966" s="21">
        <f t="shared" ca="1" si="185"/>
        <v>0</v>
      </c>
      <c r="AG1966" s="21">
        <f ca="1">SUMIFS(AF$2:AF1966,D$2:D1966,D1966)</f>
        <v>2468</v>
      </c>
    </row>
    <row r="1967" spans="1:33" hidden="1" x14ac:dyDescent="0.35">
      <c r="A1967" s="21">
        <f>IF(ISBLANK(B1967),"",COUNTIF(B$2:B1967,B1967))-1</f>
        <v>72</v>
      </c>
      <c r="B1967" s="27">
        <v>22</v>
      </c>
      <c r="C1967" s="10">
        <f>VLOOKUP($A1967+IF($A1967=0,1,0),Database!$A:$Y,7,FALSE)</f>
        <v>46201.166666666664</v>
      </c>
      <c r="D1967" s="21" t="str">
        <f>VLOOKUP(Pronostics!$B1967,Setup_MPP!$A:$G,3,FALSE)</f>
        <v>Jujumsrd</v>
      </c>
      <c r="E1967" s="21" t="str">
        <f>VLOOKUP(Pronostics!$B1967,Setup_MPP!$A:$G,2,FALSE)</f>
        <v>Julie Mansard</v>
      </c>
      <c r="F1967" s="21" t="str">
        <f>VLOOKUP($B1967,Setup_MPP!$A:$E,4,FALSE)</f>
        <v>#41DEF0</v>
      </c>
      <c r="G1967" s="21" t="str">
        <f>VLOOKUP($B1967,Setup_MPP!$A:$E,5,FALSE)</f>
        <v>#0BA6B7</v>
      </c>
      <c r="H1967" s="21" t="str">
        <f>IFERROR(IF(AND(A1967&gt;=1,A1967&lt;=104),VLOOKUP($A1967,Location!$A:$J,6,FALSE),IF(A1967=0,"Avant l'ouverture",IF(OR(A1967=105,A1967=106),"Bonus"))),"")</f>
        <v>Tour 3</v>
      </c>
      <c r="I1967" s="21" t="str">
        <f>IF(LEFT(H1967,4)="Tour",VLOOKUP(A1967,Database!$A:$C,3,FALSE),"")</f>
        <v>J</v>
      </c>
      <c r="J1967" s="21" t="str">
        <f>VLOOKUP($A1967,Location!$A:$J,7,FALSE)</f>
        <v>Jordanie</v>
      </c>
      <c r="K1967" s="21" t="str">
        <f>IFERROR(VLOOKUP(J1967,Setup_Team!$B:$C,2,FALSE), "TDB")</f>
        <v>JOR</v>
      </c>
      <c r="L1967" s="21" t="str">
        <f>VLOOKUP($A1967,Location!$A:$J,8,FALSE)</f>
        <v>Argentine</v>
      </c>
      <c r="M1967" s="21" t="str">
        <f>IFERROR(VLOOKUP(L1967,Setup_Team!$B:$C,2,FALSE), "TDB")</f>
        <v>ARG</v>
      </c>
      <c r="N1967" s="21" t="str">
        <f>VLOOKUP($A1967,Location!$A:$J,9,FALSE)</f>
        <v>Arlington, Dallas, Texas</v>
      </c>
      <c r="O1967" s="21" t="str">
        <f>VLOOKUP($A1967,Location!$A:$J,10,FALSE)</f>
        <v>AT&amp;T Stadium</v>
      </c>
      <c r="P1967" s="27">
        <v>1</v>
      </c>
      <c r="Q1967" s="27">
        <v>2</v>
      </c>
      <c r="R1967" s="27" t="str">
        <f t="shared" si="181"/>
        <v>1-2</v>
      </c>
      <c r="S1967" s="21">
        <v>0</v>
      </c>
      <c r="T1967" s="20">
        <f>VLOOKUP($A1967,Database!$A:$Y,10,FALSE)</f>
        <v>165</v>
      </c>
      <c r="U1967" s="20">
        <f>VLOOKUP($A1967,Database!$A:$Y,11,FALSE)</f>
        <v>145</v>
      </c>
      <c r="V1967" s="20">
        <f>VLOOKUP($A1967,Database!$A:$Y,12,FALSE)</f>
        <v>32</v>
      </c>
      <c r="W1967" s="20" t="str">
        <f>VLOOKUP(A1967,Database!A:M,13,FALSE)</f>
        <v>Terminé</v>
      </c>
      <c r="X1967" s="20">
        <f>VLOOKUP($A1967,Database!$A:$Y,20,FALSE)</f>
        <v>1</v>
      </c>
      <c r="Y1967" s="20">
        <f>VLOOKUP($A1967,Database!$A:$Y,21,FALSE)</f>
        <v>3</v>
      </c>
      <c r="Z1967" s="20">
        <f t="shared" si="180"/>
        <v>0</v>
      </c>
      <c r="AA1967" s="20">
        <f t="shared" si="182"/>
        <v>1</v>
      </c>
      <c r="AB1967" s="20">
        <f t="shared" ca="1" si="183"/>
        <v>32</v>
      </c>
      <c r="AC1967" s="20">
        <f t="shared" ca="1" si="184"/>
        <v>0</v>
      </c>
      <c r="AD1967" s="20" t="str">
        <f ca="1">IF(AC1967=0,"",IF(OR(ISBLANK(P1967),ISBLANK(Q1967)),"",IF(ISBLANK(VLOOKUP(A1967,Database!A:AA,22,FALSE)),"",VLOOKUP(A1967,Database!A:AA,22,FALSE))))</f>
        <v/>
      </c>
      <c r="AE1967" s="20">
        <f ca="1">IFERROR(
   IF(
     OR(ISBLANK(P1967),ISBLANK(Q1967)),
     "",
     IF(
       AND(AB1967&lt;&gt;"",OR(W1967="Terminé",W1967="En cours")),
       VLOOKUP(AD1967,Setup_ScoreExactBonus!A:D,4,FALSE),
       0
     )),
  0)</f>
        <v>0</v>
      </c>
      <c r="AF1967" s="21">
        <f t="shared" ca="1" si="185"/>
        <v>32</v>
      </c>
      <c r="AG1967" s="21">
        <f ca="1">SUMIFS(AF$2:AF1967,D$2:D1967,D1967)</f>
        <v>2298</v>
      </c>
    </row>
    <row r="1968" spans="1:33" hidden="1" x14ac:dyDescent="0.35">
      <c r="A1968" s="21">
        <f>IF(ISBLANK(B1968),"",COUNTIF(B$2:B1968,B1968))-1</f>
        <v>72</v>
      </c>
      <c r="B1968" s="27">
        <v>23</v>
      </c>
      <c r="C1968" s="10">
        <f>VLOOKUP($A1968+IF($A1968=0,1,0),Database!$A:$Y,7,FALSE)</f>
        <v>46201.166666666664</v>
      </c>
      <c r="D1968" s="21" t="str">
        <f>VLOOKUP(Pronostics!$B1968,Setup_MPP!$A:$G,3,FALSE)</f>
        <v>DJUDJUPRONO</v>
      </c>
      <c r="E1968" s="21" t="str">
        <f>VLOOKUP(Pronostics!$B1968,Setup_MPP!$A:$G,2,FALSE)</f>
        <v>Juliette</v>
      </c>
      <c r="F1968" s="21" t="str">
        <f>VLOOKUP($B1968,Setup_MPP!$A:$E,4,FALSE)</f>
        <v>#F2A2A2</v>
      </c>
      <c r="G1968" s="21" t="str">
        <f>VLOOKUP($B1968,Setup_MPP!$A:$E,5,FALSE)</f>
        <v>#C25D5D</v>
      </c>
      <c r="H1968" s="21" t="str">
        <f>IFERROR(IF(AND(A1968&gt;=1,A1968&lt;=104),VLOOKUP($A1968,Location!$A:$J,6,FALSE),IF(A1968=0,"Avant l'ouverture",IF(OR(A1968=105,A1968=106),"Bonus"))),"")</f>
        <v>Tour 3</v>
      </c>
      <c r="I1968" s="21" t="str">
        <f>IF(LEFT(H1968,4)="Tour",VLOOKUP(A1968,Database!$A:$C,3,FALSE),"")</f>
        <v>J</v>
      </c>
      <c r="J1968" s="21" t="str">
        <f>VLOOKUP($A1968,Location!$A:$J,7,FALSE)</f>
        <v>Jordanie</v>
      </c>
      <c r="K1968" s="21" t="str">
        <f>IFERROR(VLOOKUP(J1968,Setup_Team!$B:$C,2,FALSE), "TDB")</f>
        <v>JOR</v>
      </c>
      <c r="L1968" s="21" t="str">
        <f>VLOOKUP($A1968,Location!$A:$J,8,FALSE)</f>
        <v>Argentine</v>
      </c>
      <c r="M1968" s="21" t="str">
        <f>IFERROR(VLOOKUP(L1968,Setup_Team!$B:$C,2,FALSE), "TDB")</f>
        <v>ARG</v>
      </c>
      <c r="N1968" s="21" t="str">
        <f>VLOOKUP($A1968,Location!$A:$J,9,FALSE)</f>
        <v>Arlington, Dallas, Texas</v>
      </c>
      <c r="O1968" s="21" t="str">
        <f>VLOOKUP($A1968,Location!$A:$J,10,FALSE)</f>
        <v>AT&amp;T Stadium</v>
      </c>
      <c r="P1968" s="27">
        <v>0</v>
      </c>
      <c r="Q1968" s="27">
        <v>3</v>
      </c>
      <c r="R1968" s="27" t="str">
        <f t="shared" si="181"/>
        <v>0-3</v>
      </c>
      <c r="S1968" s="21">
        <v>0</v>
      </c>
      <c r="T1968" s="20">
        <f>VLOOKUP($A1968,Database!$A:$Y,10,FALSE)</f>
        <v>165</v>
      </c>
      <c r="U1968" s="20">
        <f>VLOOKUP($A1968,Database!$A:$Y,11,FALSE)</f>
        <v>145</v>
      </c>
      <c r="V1968" s="20">
        <f>VLOOKUP($A1968,Database!$A:$Y,12,FALSE)</f>
        <v>32</v>
      </c>
      <c r="W1968" s="20" t="str">
        <f>VLOOKUP(A1968,Database!A:M,13,FALSE)</f>
        <v>Terminé</v>
      </c>
      <c r="X1968" s="20">
        <f>VLOOKUP($A1968,Database!$A:$Y,20,FALSE)</f>
        <v>1</v>
      </c>
      <c r="Y1968" s="20">
        <f>VLOOKUP($A1968,Database!$A:$Y,21,FALSE)</f>
        <v>3</v>
      </c>
      <c r="Z1968" s="20">
        <f t="shared" si="180"/>
        <v>0</v>
      </c>
      <c r="AA1968" s="20">
        <f t="shared" si="182"/>
        <v>1</v>
      </c>
      <c r="AB1968" s="20">
        <f t="shared" ca="1" si="183"/>
        <v>32</v>
      </c>
      <c r="AC1968" s="20">
        <f t="shared" ca="1" si="184"/>
        <v>0</v>
      </c>
      <c r="AD1968" s="20" t="str">
        <f ca="1">IF(AC1968=0,"",IF(OR(ISBLANK(P1968),ISBLANK(Q1968)),"",IF(ISBLANK(VLOOKUP(A1968,Database!A:AA,22,FALSE)),"",VLOOKUP(A1968,Database!A:AA,22,FALSE))))</f>
        <v/>
      </c>
      <c r="AE1968" s="20">
        <f ca="1">IFERROR(
   IF(
     OR(ISBLANK(P1968),ISBLANK(Q1968)),
     "",
     IF(
       AND(AB1968&lt;&gt;"",OR(W1968="Terminé",W1968="En cours")),
       VLOOKUP(AD1968,Setup_ScoreExactBonus!A:D,4,FALSE),
       0
     )),
  0)</f>
        <v>0</v>
      </c>
      <c r="AF1968" s="21">
        <f t="shared" ca="1" si="185"/>
        <v>32</v>
      </c>
      <c r="AG1968" s="21">
        <f ca="1">SUMIFS(AF$2:AF1968,D$2:D1968,D1968)</f>
        <v>2034</v>
      </c>
    </row>
    <row r="1969" spans="1:33" hidden="1" x14ac:dyDescent="0.35">
      <c r="A1969" s="21">
        <f>IF(ISBLANK(B1969),"",COUNTIF(B$2:B1969,B1969))-1</f>
        <v>72</v>
      </c>
      <c r="B1969" s="27">
        <v>24</v>
      </c>
      <c r="C1969" s="10">
        <f>VLOOKUP($A1969+IF($A1969=0,1,0),Database!$A:$Y,7,FALSE)</f>
        <v>46201.166666666664</v>
      </c>
      <c r="D1969" s="21" t="str">
        <f>VLOOKUP(Pronostics!$B1969,Setup_MPP!$A:$G,3,FALSE)</f>
        <v>Samyaaaaaaaaaa</v>
      </c>
      <c r="E1969" s="21" t="str">
        <f>VLOOKUP(Pronostics!$B1969,Setup_MPP!$A:$G,2,FALSE)</f>
        <v>Samya ALAOUI</v>
      </c>
      <c r="F1969" s="21" t="str">
        <f>VLOOKUP($B1969,Setup_MPP!$A:$E,4,FALSE)</f>
        <v>#A2F2C7</v>
      </c>
      <c r="G1969" s="21" t="str">
        <f>VLOOKUP($B1969,Setup_MPP!$A:$E,5,FALSE)</f>
        <v>#5DC18C</v>
      </c>
      <c r="H1969" s="21" t="str">
        <f>IFERROR(IF(AND(A1969&gt;=1,A1969&lt;=104),VLOOKUP($A1969,Location!$A:$J,6,FALSE),IF(A1969=0,"Avant l'ouverture",IF(OR(A1969=105,A1969=106),"Bonus"))),"")</f>
        <v>Tour 3</v>
      </c>
      <c r="I1969" s="21" t="str">
        <f>IF(LEFT(H1969,4)="Tour",VLOOKUP(A1969,Database!$A:$C,3,FALSE),"")</f>
        <v>J</v>
      </c>
      <c r="J1969" s="21" t="str">
        <f>VLOOKUP($A1969,Location!$A:$J,7,FALSE)</f>
        <v>Jordanie</v>
      </c>
      <c r="K1969" s="21" t="str">
        <f>IFERROR(VLOOKUP(J1969,Setup_Team!$B:$C,2,FALSE), "TDB")</f>
        <v>JOR</v>
      </c>
      <c r="L1969" s="21" t="str">
        <f>VLOOKUP($A1969,Location!$A:$J,8,FALSE)</f>
        <v>Argentine</v>
      </c>
      <c r="M1969" s="21" t="str">
        <f>IFERROR(VLOOKUP(L1969,Setup_Team!$B:$C,2,FALSE), "TDB")</f>
        <v>ARG</v>
      </c>
      <c r="N1969" s="21" t="str">
        <f>VLOOKUP($A1969,Location!$A:$J,9,FALSE)</f>
        <v>Arlington, Dallas, Texas</v>
      </c>
      <c r="O1969" s="21" t="str">
        <f>VLOOKUP($A1969,Location!$A:$J,10,FALSE)</f>
        <v>AT&amp;T Stadium</v>
      </c>
      <c r="P1969" s="27">
        <v>0</v>
      </c>
      <c r="Q1969" s="27">
        <v>4</v>
      </c>
      <c r="R1969" s="27" t="str">
        <f t="shared" si="181"/>
        <v>0-4</v>
      </c>
      <c r="S1969" s="21">
        <v>0</v>
      </c>
      <c r="T1969" s="20">
        <f>VLOOKUP($A1969,Database!$A:$Y,10,FALSE)</f>
        <v>165</v>
      </c>
      <c r="U1969" s="20">
        <f>VLOOKUP($A1969,Database!$A:$Y,11,FALSE)</f>
        <v>145</v>
      </c>
      <c r="V1969" s="20">
        <f>VLOOKUP($A1969,Database!$A:$Y,12,FALSE)</f>
        <v>32</v>
      </c>
      <c r="W1969" s="20" t="str">
        <f>VLOOKUP(A1969,Database!A:M,13,FALSE)</f>
        <v>Terminé</v>
      </c>
      <c r="X1969" s="20">
        <f>VLOOKUP($A1969,Database!$A:$Y,20,FALSE)</f>
        <v>1</v>
      </c>
      <c r="Y1969" s="20">
        <f>VLOOKUP($A1969,Database!$A:$Y,21,FALSE)</f>
        <v>3</v>
      </c>
      <c r="Z1969" s="20">
        <f t="shared" si="180"/>
        <v>0</v>
      </c>
      <c r="AA1969" s="20">
        <f t="shared" si="182"/>
        <v>1</v>
      </c>
      <c r="AB1969" s="20">
        <f t="shared" ca="1" si="183"/>
        <v>32</v>
      </c>
      <c r="AC1969" s="20">
        <f t="shared" ca="1" si="184"/>
        <v>0</v>
      </c>
      <c r="AD1969" s="20" t="str">
        <f ca="1">IF(AC1969=0,"",IF(OR(ISBLANK(P1969),ISBLANK(Q1969)),"",IF(ISBLANK(VLOOKUP(A1969,Database!A:AA,22,FALSE)),"",VLOOKUP(A1969,Database!A:AA,22,FALSE))))</f>
        <v/>
      </c>
      <c r="AE1969" s="20">
        <f ca="1">IFERROR(
   IF(
     OR(ISBLANK(P1969),ISBLANK(Q1969)),
     "",
     IF(
       AND(AB1969&lt;&gt;"",OR(W1969="Terminé",W1969="En cours")),
       VLOOKUP(AD1969,Setup_ScoreExactBonus!A:D,4,FALSE),
       0
     )),
  0)</f>
        <v>0</v>
      </c>
      <c r="AF1969" s="21">
        <f t="shared" ca="1" si="185"/>
        <v>32</v>
      </c>
      <c r="AG1969" s="21">
        <f ca="1">SUMIFS(AF$2:AF1969,D$2:D1969,D1969)</f>
        <v>2761</v>
      </c>
    </row>
    <row r="1970" spans="1:33" hidden="1" x14ac:dyDescent="0.35">
      <c r="A1970" s="21">
        <f>IF(ISBLANK(B1970),"",COUNTIF(B$2:B1970,B1970))-1</f>
        <v>72</v>
      </c>
      <c r="B1970" s="27">
        <v>25</v>
      </c>
      <c r="C1970" s="10">
        <f>VLOOKUP($A1970+IF($A1970=0,1,0),Database!$A:$Y,7,FALSE)</f>
        <v>46201.166666666664</v>
      </c>
      <c r="D1970" s="21" t="str">
        <f>VLOOKUP(Pronostics!$B1970,Setup_MPP!$A:$G,3,FALSE)</f>
        <v>leaw0808</v>
      </c>
      <c r="E1970" s="21" t="str">
        <f>VLOOKUP(Pronostics!$B1970,Setup_MPP!$A:$G,2,FALSE)</f>
        <v>Léa WALOCQ</v>
      </c>
      <c r="F1970" s="21" t="str">
        <f>VLOOKUP($B1970,Setup_MPP!$A:$E,4,FALSE)</f>
        <v>#D1B9EB</v>
      </c>
      <c r="G1970" s="21" t="str">
        <f>VLOOKUP($B1970,Setup_MPP!$A:$E,5,FALSE)</f>
        <v>#B58BC7</v>
      </c>
      <c r="H1970" s="21" t="str">
        <f>IFERROR(IF(AND(A1970&gt;=1,A1970&lt;=104),VLOOKUP($A1970,Location!$A:$J,6,FALSE),IF(A1970=0,"Avant l'ouverture",IF(OR(A1970=105,A1970=106),"Bonus"))),"")</f>
        <v>Tour 3</v>
      </c>
      <c r="I1970" s="21" t="str">
        <f>IF(LEFT(H1970,4)="Tour",VLOOKUP(A1970,Database!$A:$C,3,FALSE),"")</f>
        <v>J</v>
      </c>
      <c r="J1970" s="21" t="str">
        <f>VLOOKUP($A1970,Location!$A:$J,7,FALSE)</f>
        <v>Jordanie</v>
      </c>
      <c r="K1970" s="21" t="str">
        <f>IFERROR(VLOOKUP(J1970,Setup_Team!$B:$C,2,FALSE), "TDB")</f>
        <v>JOR</v>
      </c>
      <c r="L1970" s="21" t="str">
        <f>VLOOKUP($A1970,Location!$A:$J,8,FALSE)</f>
        <v>Argentine</v>
      </c>
      <c r="M1970" s="21" t="str">
        <f>IFERROR(VLOOKUP(L1970,Setup_Team!$B:$C,2,FALSE), "TDB")</f>
        <v>ARG</v>
      </c>
      <c r="N1970" s="21" t="str">
        <f>VLOOKUP($A1970,Location!$A:$J,9,FALSE)</f>
        <v>Arlington, Dallas, Texas</v>
      </c>
      <c r="O1970" s="21" t="str">
        <f>VLOOKUP($A1970,Location!$A:$J,10,FALSE)</f>
        <v>AT&amp;T Stadium</v>
      </c>
      <c r="P1970" s="27">
        <v>0</v>
      </c>
      <c r="Q1970" s="27">
        <v>3</v>
      </c>
      <c r="R1970" s="27" t="str">
        <f t="shared" si="181"/>
        <v>0-3</v>
      </c>
      <c r="S1970" s="21">
        <v>0</v>
      </c>
      <c r="T1970" s="20">
        <f>VLOOKUP($A1970,Database!$A:$Y,10,FALSE)</f>
        <v>165</v>
      </c>
      <c r="U1970" s="20">
        <f>VLOOKUP($A1970,Database!$A:$Y,11,FALSE)</f>
        <v>145</v>
      </c>
      <c r="V1970" s="20">
        <f>VLOOKUP($A1970,Database!$A:$Y,12,FALSE)</f>
        <v>32</v>
      </c>
      <c r="W1970" s="20" t="str">
        <f>VLOOKUP(A1970,Database!A:M,13,FALSE)</f>
        <v>Terminé</v>
      </c>
      <c r="X1970" s="20">
        <f>VLOOKUP($A1970,Database!$A:$Y,20,FALSE)</f>
        <v>1</v>
      </c>
      <c r="Y1970" s="20">
        <f>VLOOKUP($A1970,Database!$A:$Y,21,FALSE)</f>
        <v>3</v>
      </c>
      <c r="Z1970" s="20">
        <f t="shared" si="180"/>
        <v>0</v>
      </c>
      <c r="AA1970" s="20">
        <f t="shared" si="182"/>
        <v>1</v>
      </c>
      <c r="AB1970" s="20">
        <f t="shared" ca="1" si="183"/>
        <v>32</v>
      </c>
      <c r="AC1970" s="20">
        <f t="shared" ca="1" si="184"/>
        <v>0</v>
      </c>
      <c r="AD1970" s="20" t="str">
        <f ca="1">IF(AC1970=0,"",IF(OR(ISBLANK(P1970),ISBLANK(Q1970)),"",IF(ISBLANK(VLOOKUP(A1970,Database!A:AA,22,FALSE)),"",VLOOKUP(A1970,Database!A:AA,22,FALSE))))</f>
        <v/>
      </c>
      <c r="AE1970" s="20">
        <f ca="1">IFERROR(
   IF(
     OR(ISBLANK(P1970),ISBLANK(Q1970)),
     "",
     IF(
       AND(AB1970&lt;&gt;"",OR(W1970="Terminé",W1970="En cours")),
       VLOOKUP(AD1970,Setup_ScoreExactBonus!A:D,4,FALSE),
       0
     )),
  0)</f>
        <v>0</v>
      </c>
      <c r="AF1970" s="21">
        <f t="shared" ca="1" si="185"/>
        <v>32</v>
      </c>
      <c r="AG1970" s="21">
        <f ca="1">SUMIFS(AF$2:AF1970,D$2:D1970,D1970)</f>
        <v>2809</v>
      </c>
    </row>
    <row r="1971" spans="1:33" hidden="1" x14ac:dyDescent="0.35">
      <c r="A1971" s="21">
        <f>IF(ISBLANK(B1971),"",COUNTIF(B$2:B1971,B1971))-1</f>
        <v>72</v>
      </c>
      <c r="B1971" s="27">
        <v>26</v>
      </c>
      <c r="C1971" s="10">
        <v>46184.875</v>
      </c>
      <c r="D1971" s="21" t="str">
        <f>VLOOKUP(Pronostics!$B1971,Setup_MPP!$A:$G,3,FALSE)</f>
        <v>Mohamad#5GGG1</v>
      </c>
      <c r="E1971" s="21" t="str">
        <f>VLOOKUP(Pronostics!$B1971,Setup_MPP!$A:$G,2,FALSE)</f>
        <v>Mohamad EL KAWAS</v>
      </c>
      <c r="F1971" s="21" t="str">
        <f>VLOOKUP($B1971,Setup_MPP!$A:$E,4,FALSE)</f>
        <v>#EB8787</v>
      </c>
      <c r="G1971" s="21" t="str">
        <f>VLOOKUP($B1971,Setup_MPP!$A:$E,5,FALSE)</f>
        <v>#368E2C</v>
      </c>
      <c r="H1971" s="21" t="str">
        <f>IFERROR(IF(AND(A1971&gt;=1,A1971&lt;=104),VLOOKUP($A1971,Location!$A:$J,6,FALSE),IF(A1971=0,"Avant l'ouverture",IF(OR(A1971=105,A1971=106),"Bonus"))),"")</f>
        <v>Tour 3</v>
      </c>
      <c r="I1971" s="21" t="str">
        <f>IF(LEFT(H1971,4)="Tour",VLOOKUP(A1971,Database!$A:$C,3,FALSE),"")</f>
        <v>J</v>
      </c>
      <c r="J1971" s="21" t="str">
        <f>VLOOKUP($A1971,Location!$A:$J,7,FALSE)</f>
        <v>Jordanie</v>
      </c>
      <c r="K1971" s="21" t="str">
        <f>IFERROR(VLOOKUP(J1971,Setup_Team!$B:$C,2,FALSE), "TDB")</f>
        <v>JOR</v>
      </c>
      <c r="L1971" s="21" t="str">
        <f>VLOOKUP($A1971,Location!$A:$J,8,FALSE)</f>
        <v>Argentine</v>
      </c>
      <c r="M1971" s="21" t="str">
        <f>IFERROR(VLOOKUP(L1971,Setup_Team!$B:$C,2,FALSE), "TDB")</f>
        <v>ARG</v>
      </c>
      <c r="P1971" s="27">
        <v>0</v>
      </c>
      <c r="Q1971" s="27">
        <v>4</v>
      </c>
      <c r="R1971" s="27" t="str">
        <f t="shared" si="181"/>
        <v>0-4</v>
      </c>
      <c r="S1971" s="21">
        <v>0</v>
      </c>
      <c r="T1971" s="20">
        <f>VLOOKUP($A1971,Database!$A:$Y,10,FALSE)</f>
        <v>165</v>
      </c>
      <c r="U1971" s="20">
        <f>VLOOKUP($A1971,Database!$A:$Y,11,FALSE)</f>
        <v>145</v>
      </c>
      <c r="V1971" s="20">
        <f>VLOOKUP($A1971,Database!$A:$Y,12,FALSE)</f>
        <v>32</v>
      </c>
      <c r="W1971" s="20" t="str">
        <f>VLOOKUP(A1971,Database!A:M,13,FALSE)</f>
        <v>Terminé</v>
      </c>
      <c r="X1971" s="20">
        <f>VLOOKUP($A1971,Database!$A:$Y,20,FALSE)</f>
        <v>1</v>
      </c>
      <c r="Y1971" s="20">
        <f>VLOOKUP($A1971,Database!$A:$Y,21,FALSE)</f>
        <v>3</v>
      </c>
      <c r="Z1971" s="20">
        <f t="shared" si="180"/>
        <v>0</v>
      </c>
      <c r="AA1971" s="20">
        <f t="shared" si="182"/>
        <v>1</v>
      </c>
      <c r="AB1971" s="20">
        <f t="shared" ca="1" si="183"/>
        <v>32</v>
      </c>
      <c r="AC1971" s="20">
        <f t="shared" ca="1" si="184"/>
        <v>0</v>
      </c>
      <c r="AD1971" s="20" t="str">
        <f ca="1">IF(AC1971=0,"",IF(OR(ISBLANK(P1971),ISBLANK(Q1971)),"",IF(ISBLANK(VLOOKUP(A1971,Database!A:AA,22,FALSE)),"",VLOOKUP(A1971,Database!A:AA,22,FALSE))))</f>
        <v/>
      </c>
      <c r="AE1971" s="20">
        <f ca="1">IFERROR(
   IF(
     OR(ISBLANK(P1971),ISBLANK(Q1971)),
     "",
     IF(
       AND(AB1971&lt;&gt;"",OR(W1971="Terminé",W1971="En cours")),
       VLOOKUP(AD1971,Setup_ScoreExactBonus!A:D,4,FALSE),
       0
     )),
  0)</f>
        <v>0</v>
      </c>
      <c r="AF1971" s="21">
        <f t="shared" ca="1" si="185"/>
        <v>32</v>
      </c>
      <c r="AG1971" s="21">
        <f ca="1">SUMIFS(AF$2:AF1971,D$2:D1971,D1971)</f>
        <v>2170</v>
      </c>
    </row>
    <row r="1972" spans="1:33" hidden="1" x14ac:dyDescent="0.35">
      <c r="A1972" s="21">
        <f>IF(ISBLANK(B1972),"",COUNTIF(B$2:B1972,B1972))-1</f>
        <v>72</v>
      </c>
      <c r="B1972" s="27">
        <v>27</v>
      </c>
      <c r="C1972" s="10">
        <f>VLOOKUP($A1972+IF($A1972=0,1,0),Database!$A:$Y,7,FALSE)</f>
        <v>46201.166666666664</v>
      </c>
      <c r="D1972" s="21" t="str">
        <f>VLOOKUP(Pronostics!$B1972,Setup_MPP!$A:$G,3,FALSE)</f>
        <v>maryemkappa</v>
      </c>
      <c r="E1972" s="21" t="str">
        <f>VLOOKUP(Pronostics!$B1972,Setup_MPP!$A:$G,2,FALSE)</f>
        <v>Maryem GUIZANI</v>
      </c>
      <c r="F1972" s="21" t="str">
        <f>VLOOKUP($B1972,Setup_MPP!$A:$E,4,FALSE)</f>
        <v>#BCA2F4</v>
      </c>
      <c r="G1972" s="21" t="str">
        <f>VLOOKUP($B1972,Setup_MPP!$A:$E,5,FALSE)</f>
        <v>#6D3DD5</v>
      </c>
      <c r="H1972" s="21" t="str">
        <f>IFERROR(IF(AND(A1972&gt;=1,A1972&lt;=104),VLOOKUP($A1972,Location!$A:$J,6,FALSE),IF(A1972=0,"Avant l'ouverture",IF(OR(A1972=105,A1972=106),"Bonus"))),"")</f>
        <v>Tour 3</v>
      </c>
      <c r="I1972" s="21" t="str">
        <f>IF(LEFT(H1972,4)="Tour",VLOOKUP(A1972,Database!$A:$C,3,FALSE),"")</f>
        <v>J</v>
      </c>
      <c r="J1972" s="21" t="str">
        <f>VLOOKUP($A1972,Location!$A:$J,7,FALSE)</f>
        <v>Jordanie</v>
      </c>
      <c r="K1972" s="21" t="str">
        <f>IFERROR(VLOOKUP(J1972,Setup_Team!$B:$C,2,FALSE), "TDB")</f>
        <v>JOR</v>
      </c>
      <c r="L1972" s="21" t="str">
        <f>VLOOKUP($A1972,Location!$A:$J,8,FALSE)</f>
        <v>Argentine</v>
      </c>
      <c r="M1972" s="21" t="str">
        <f>IFERROR(VLOOKUP(L1972,Setup_Team!$B:$C,2,FALSE), "TDB")</f>
        <v>ARG</v>
      </c>
      <c r="P1972" s="27">
        <v>0</v>
      </c>
      <c r="Q1972" s="27">
        <v>4</v>
      </c>
      <c r="R1972" s="27" t="str">
        <f t="shared" si="181"/>
        <v>0-4</v>
      </c>
      <c r="S1972" s="21">
        <v>0</v>
      </c>
      <c r="T1972" s="20">
        <f>VLOOKUP($A1972,Database!$A:$Y,10,FALSE)</f>
        <v>165</v>
      </c>
      <c r="U1972" s="20">
        <f>VLOOKUP($A1972,Database!$A:$Y,11,FALSE)</f>
        <v>145</v>
      </c>
      <c r="V1972" s="20">
        <f>VLOOKUP($A1972,Database!$A:$Y,12,FALSE)</f>
        <v>32</v>
      </c>
      <c r="W1972" s="20" t="str">
        <f>VLOOKUP(A1972,Database!A:M,13,FALSE)</f>
        <v>Terminé</v>
      </c>
      <c r="X1972" s="20">
        <f>VLOOKUP($A1972,Database!$A:$Y,20,FALSE)</f>
        <v>1</v>
      </c>
      <c r="Y1972" s="20">
        <f>VLOOKUP($A1972,Database!$A:$Y,21,FALSE)</f>
        <v>3</v>
      </c>
      <c r="Z1972" s="20">
        <f t="shared" si="180"/>
        <v>0</v>
      </c>
      <c r="AA1972" s="20">
        <f t="shared" si="182"/>
        <v>1</v>
      </c>
      <c r="AB1972" s="20">
        <f t="shared" ca="1" si="183"/>
        <v>32</v>
      </c>
      <c r="AC1972" s="20">
        <f t="shared" ca="1" si="184"/>
        <v>0</v>
      </c>
      <c r="AD1972" s="20" t="str">
        <f ca="1">IF(AC1972=0,"",IF(OR(ISBLANK(P1972),ISBLANK(Q1972)),"",IF(ISBLANK(VLOOKUP(A1972,Database!A:AA,22,FALSE)),"",VLOOKUP(A1972,Database!A:AA,22,FALSE))))</f>
        <v/>
      </c>
      <c r="AE1972" s="20">
        <f ca="1">IFERROR(
   IF(
     OR(ISBLANK(P1972),ISBLANK(Q1972)),
     "",
     IF(
       AND(AB1972&lt;&gt;"",OR(W1972="Terminé",W1972="En cours")),
       VLOOKUP(AD1972,Setup_ScoreExactBonus!A:D,4,FALSE),
       0
     )),
  0)</f>
        <v>0</v>
      </c>
      <c r="AF1972" s="21">
        <f t="shared" ca="1" si="185"/>
        <v>32</v>
      </c>
      <c r="AG1972" s="21">
        <f ca="1">SUMIFS(AF$2:AF1972,D$2:D1972,D1972)</f>
        <v>2233</v>
      </c>
    </row>
    <row r="1973" spans="1:33" hidden="1" x14ac:dyDescent="0.35">
      <c r="A1973" s="21">
        <f>IF(ISBLANK(B1973),"",COUNTIF(B$2:B1973,B1973))-1</f>
        <v>73</v>
      </c>
      <c r="B1973" s="27">
        <v>1</v>
      </c>
      <c r="C1973" s="10">
        <f>VLOOKUP($A1973+IF($A1973=0,1,0),Database!$A:$Y,7,FALSE)</f>
        <v>46201.875</v>
      </c>
      <c r="D1973" s="21" t="str">
        <f>VLOOKUP(Pronostics!$B1973,Setup_MPP!$A:$G,3,FALSE)</f>
        <v>_Nicolas_LM_</v>
      </c>
      <c r="E1973" s="21" t="str">
        <f>VLOOKUP(Pronostics!$B1973,Setup_MPP!$A:$G,2,FALSE)</f>
        <v>Nicolas LE MOUEL</v>
      </c>
      <c r="F1973" s="21" t="str">
        <f>VLOOKUP($B1973,Setup_MPP!$A:$E,4,FALSE)</f>
        <v>#F7C79D</v>
      </c>
      <c r="G1973" s="21" t="str">
        <f>VLOOKUP($B1973,Setup_MPP!$A:$E,5,FALSE)</f>
        <v>#FFBE85</v>
      </c>
      <c r="H1973" s="21" t="str">
        <f>IFERROR(IF(AND(A1973&gt;=1,A1973&lt;=104),VLOOKUP($A1973,Location!$A:$J,6,FALSE),IF(A1973=0,"Avant l'ouverture",IF(OR(A1973=105,A1973=106),"Bonus"))),"")</f>
        <v>1/16 Finale</v>
      </c>
      <c r="I1973" s="21" t="str">
        <f>IF(LEFT(H1973,4)="Tour",VLOOKUP(A1973,Database!$A:$C,3,FALSE),"")</f>
        <v/>
      </c>
      <c r="J1973" s="21" t="str">
        <f>VLOOKUP($A1973,Location!$A:$J,7,FALSE)</f>
        <v>Afrique du Sud</v>
      </c>
      <c r="K1973" s="21" t="str">
        <f>IFERROR(VLOOKUP(J1973,Setup_Team!$B:$C,2,FALSE), "TDB")</f>
        <v>ZAF</v>
      </c>
      <c r="L1973" s="21" t="str">
        <f>VLOOKUP($A1973,Location!$A:$J,8,FALSE)</f>
        <v>Canada</v>
      </c>
      <c r="M1973" s="21" t="str">
        <f>IFERROR(VLOOKUP(L1973,Setup_Team!$B:$C,2,FALSE), "TDB")</f>
        <v>CAN</v>
      </c>
      <c r="N1973" s="21" t="str">
        <f>VLOOKUP($A1973,Location!$A:$J,9,FALSE)</f>
        <v>Inglewood, Los Angeles, California</v>
      </c>
      <c r="O1973" s="21" t="str">
        <f>VLOOKUP($A1973,Location!$A:$J,10,FALSE)</f>
        <v>SoFi Stadium</v>
      </c>
      <c r="P1973" s="27">
        <v>0</v>
      </c>
      <c r="Q1973" s="27">
        <v>2</v>
      </c>
      <c r="R1973" s="27" t="str">
        <f t="shared" si="181"/>
        <v>0-2</v>
      </c>
      <c r="S1973" s="21">
        <v>0</v>
      </c>
      <c r="T1973" s="20">
        <f>VLOOKUP($A1973,Database!$A:$Y,10,FALSE)</f>
        <v>141</v>
      </c>
      <c r="U1973" s="20">
        <f>VLOOKUP($A1973,Database!$A:$Y,11,FALSE)</f>
        <v>121</v>
      </c>
      <c r="V1973" s="20">
        <f>VLOOKUP($A1973,Database!$A:$Y,12,FALSE)</f>
        <v>64</v>
      </c>
      <c r="W1973" s="20" t="str">
        <f>VLOOKUP(A1973,Database!A:M,13,FALSE)</f>
        <v>Terminé</v>
      </c>
      <c r="X1973" s="20">
        <f>VLOOKUP($A1973,Database!$A:$Y,20,FALSE)</f>
        <v>0</v>
      </c>
      <c r="Y1973" s="20">
        <f>VLOOKUP($A1973,Database!$A:$Y,21,FALSE)</f>
        <v>1</v>
      </c>
      <c r="Z1973" s="20">
        <f t="shared" si="180"/>
        <v>0</v>
      </c>
      <c r="AA1973" s="20">
        <f t="shared" si="182"/>
        <v>1</v>
      </c>
      <c r="AB1973" s="20">
        <f t="shared" ca="1" si="183"/>
        <v>64</v>
      </c>
      <c r="AC1973" s="20">
        <f t="shared" ca="1" si="184"/>
        <v>0</v>
      </c>
      <c r="AD1973" s="20" t="str">
        <f ca="1">IF(AC1973=0,"",IF(OR(ISBLANK(P1973),ISBLANK(Q1973)),"",IF(ISBLANK(VLOOKUP(A1973,Database!A:AA,22,FALSE)),"",VLOOKUP(A1973,Database!A:AA,22,FALSE))))</f>
        <v/>
      </c>
      <c r="AE1973" s="20">
        <f ca="1">IFERROR(
   IF(
     OR(ISBLANK(P1973),ISBLANK(Q1973)),
     "",
     IF(
       AND(AB1973&lt;&gt;"",OR(W1973="Terminé",W1973="En cours")),
       VLOOKUP(AD1973,Setup_ScoreExactBonus!A:D,4,FALSE),
       0
     )),
  0)</f>
        <v>0</v>
      </c>
      <c r="AF1973" s="21">
        <f t="shared" ca="1" si="185"/>
        <v>64</v>
      </c>
      <c r="AG1973" s="21">
        <f ca="1">SUMIFS(AF$2:AF1973,D$2:D1973,D1973)</f>
        <v>2814</v>
      </c>
    </row>
    <row r="1974" spans="1:33" hidden="1" x14ac:dyDescent="0.35">
      <c r="A1974" s="21">
        <f>IF(ISBLANK(B1974),"",COUNTIF(B$2:B1974,B1974))-1</f>
        <v>73</v>
      </c>
      <c r="B1974" s="27">
        <v>2</v>
      </c>
      <c r="C1974" s="10">
        <f>VLOOKUP($A1974+IF($A1974=0,1,0),Database!$A:$Y,7,FALSE)</f>
        <v>46201.875</v>
      </c>
      <c r="D1974" s="21" t="str">
        <f>VLOOKUP(Pronostics!$B1974,Setup_MPP!$A:$G,3,FALSE)</f>
        <v>leaelaz</v>
      </c>
      <c r="E1974" s="21" t="str">
        <f>VLOOKUP(Pronostics!$B1974,Setup_MPP!$A:$G,2,FALSE)</f>
        <v>Léa EL ASERY</v>
      </c>
      <c r="F1974" s="21" t="str">
        <f>VLOOKUP($B1974,Setup_MPP!$A:$E,4,FALSE)</f>
        <v>#FFBEBE</v>
      </c>
      <c r="G1974" s="21" t="str">
        <f>VLOOKUP($B1974,Setup_MPP!$A:$E,5,FALSE)</f>
        <v>#DF6868</v>
      </c>
      <c r="H1974" s="21" t="str">
        <f>IFERROR(IF(AND(A1974&gt;=1,A1974&lt;=104),VLOOKUP($A1974,Location!$A:$J,6,FALSE),IF(A1974=0,"Avant l'ouverture",IF(OR(A1974=105,A1974=106),"Bonus"))),"")</f>
        <v>1/16 Finale</v>
      </c>
      <c r="I1974" s="21" t="str">
        <f>IF(LEFT(H1974,4)="Tour",VLOOKUP(A1974,Database!$A:$C,3,FALSE),"")</f>
        <v/>
      </c>
      <c r="J1974" s="21" t="str">
        <f>VLOOKUP($A1974,Location!$A:$J,7,FALSE)</f>
        <v>Afrique du Sud</v>
      </c>
      <c r="K1974" s="21" t="str">
        <f>IFERROR(VLOOKUP(J1974,Setup_Team!$B:$C,2,FALSE), "TDB")</f>
        <v>ZAF</v>
      </c>
      <c r="L1974" s="21" t="str">
        <f>VLOOKUP($A1974,Location!$A:$J,8,FALSE)</f>
        <v>Canada</v>
      </c>
      <c r="M1974" s="21" t="str">
        <f>IFERROR(VLOOKUP(L1974,Setup_Team!$B:$C,2,FALSE), "TDB")</f>
        <v>CAN</v>
      </c>
      <c r="N1974" s="21" t="str">
        <f>VLOOKUP($A1974,Location!$A:$J,9,FALSE)</f>
        <v>Inglewood, Los Angeles, California</v>
      </c>
      <c r="O1974" s="21" t="str">
        <f>VLOOKUP($A1974,Location!$A:$J,10,FALSE)</f>
        <v>SoFi Stadium</v>
      </c>
      <c r="P1974" s="27">
        <v>1</v>
      </c>
      <c r="Q1974" s="27">
        <v>2</v>
      </c>
      <c r="R1974" s="27" t="str">
        <f t="shared" si="181"/>
        <v>1-2</v>
      </c>
      <c r="S1974" s="21">
        <v>0</v>
      </c>
      <c r="T1974" s="20">
        <f>VLOOKUP($A1974,Database!$A:$Y,10,FALSE)</f>
        <v>141</v>
      </c>
      <c r="U1974" s="20">
        <f>VLOOKUP($A1974,Database!$A:$Y,11,FALSE)</f>
        <v>121</v>
      </c>
      <c r="V1974" s="20">
        <f>VLOOKUP($A1974,Database!$A:$Y,12,FALSE)</f>
        <v>64</v>
      </c>
      <c r="W1974" s="20" t="str">
        <f>VLOOKUP(A1974,Database!A:M,13,FALSE)</f>
        <v>Terminé</v>
      </c>
      <c r="X1974" s="20">
        <f>VLOOKUP($A1974,Database!$A:$Y,20,FALSE)</f>
        <v>0</v>
      </c>
      <c r="Y1974" s="20">
        <f>VLOOKUP($A1974,Database!$A:$Y,21,FALSE)</f>
        <v>1</v>
      </c>
      <c r="Z1974" s="20">
        <f t="shared" si="180"/>
        <v>0</v>
      </c>
      <c r="AA1974" s="20">
        <f t="shared" si="182"/>
        <v>1</v>
      </c>
      <c r="AB1974" s="20">
        <f t="shared" ca="1" si="183"/>
        <v>64</v>
      </c>
      <c r="AC1974" s="20">
        <f t="shared" ca="1" si="184"/>
        <v>0</v>
      </c>
      <c r="AD1974" s="20" t="str">
        <f ca="1">IF(AC1974=0,"",IF(OR(ISBLANK(P1974),ISBLANK(Q1974)),"",IF(ISBLANK(VLOOKUP(A1974,Database!A:AA,22,FALSE)),"",VLOOKUP(A1974,Database!A:AA,22,FALSE))))</f>
        <v/>
      </c>
      <c r="AE1974" s="20">
        <f ca="1">IFERROR(
   IF(
     OR(ISBLANK(P1974),ISBLANK(Q1974)),
     "",
     IF(
       AND(AB1974&lt;&gt;"",OR(W1974="Terminé",W1974="En cours")),
       VLOOKUP(AD1974,Setup_ScoreExactBonus!A:D,4,FALSE),
       0
     )),
  0)</f>
        <v>0</v>
      </c>
      <c r="AF1974" s="21">
        <f t="shared" ca="1" si="185"/>
        <v>64</v>
      </c>
      <c r="AG1974" s="21">
        <f ca="1">SUMIFS(AF$2:AF1974,D$2:D1974,D1974)</f>
        <v>3123</v>
      </c>
    </row>
    <row r="1975" spans="1:33" hidden="1" x14ac:dyDescent="0.35">
      <c r="A1975" s="21">
        <f>IF(ISBLANK(B1975),"",COUNTIF(B$2:B1975,B1975))-1</f>
        <v>73</v>
      </c>
      <c r="B1975" s="27">
        <v>3</v>
      </c>
      <c r="C1975" s="10">
        <f>VLOOKUP($A1975+IF($A1975=0,1,0),Database!$A:$Y,7,FALSE)</f>
        <v>46201.875</v>
      </c>
      <c r="D1975" s="21" t="str">
        <f>VLOOKUP(Pronostics!$B1975,Setup_MPP!$A:$G,3,FALSE)</f>
        <v>PasMetalleux</v>
      </c>
      <c r="E1975" s="21" t="str">
        <f>VLOOKUP(Pronostics!$B1975,Setup_MPP!$A:$G,2,FALSE)</f>
        <v>Elwenn JOUBREL</v>
      </c>
      <c r="F1975" s="21" t="str">
        <f>VLOOKUP($B1975,Setup_MPP!$A:$E,4,FALSE)</f>
        <v>#F5C7FC</v>
      </c>
      <c r="G1975" s="21" t="str">
        <f>VLOOKUP($B1975,Setup_MPP!$A:$E,5,FALSE)</f>
        <v>#C489CF</v>
      </c>
      <c r="H1975" s="21" t="str">
        <f>IFERROR(IF(AND(A1975&gt;=1,A1975&lt;=104),VLOOKUP($A1975,Location!$A:$J,6,FALSE),IF(A1975=0,"Avant l'ouverture",IF(OR(A1975=105,A1975=106),"Bonus"))),"")</f>
        <v>1/16 Finale</v>
      </c>
      <c r="I1975" s="21" t="str">
        <f>IF(LEFT(H1975,4)="Tour",VLOOKUP(A1975,Database!$A:$C,3,FALSE),"")</f>
        <v/>
      </c>
      <c r="J1975" s="21" t="str">
        <f>VLOOKUP($A1975,Location!$A:$J,7,FALSE)</f>
        <v>Afrique du Sud</v>
      </c>
      <c r="K1975" s="21" t="str">
        <f>IFERROR(VLOOKUP(J1975,Setup_Team!$B:$C,2,FALSE), "TDB")</f>
        <v>ZAF</v>
      </c>
      <c r="L1975" s="21" t="str">
        <f>VLOOKUP($A1975,Location!$A:$J,8,FALSE)</f>
        <v>Canada</v>
      </c>
      <c r="M1975" s="21" t="str">
        <f>IFERROR(VLOOKUP(L1975,Setup_Team!$B:$C,2,FALSE), "TDB")</f>
        <v>CAN</v>
      </c>
      <c r="N1975" s="21" t="str">
        <f>VLOOKUP($A1975,Location!$A:$J,9,FALSE)</f>
        <v>Inglewood, Los Angeles, California</v>
      </c>
      <c r="O1975" s="21" t="str">
        <f>VLOOKUP($A1975,Location!$A:$J,10,FALSE)</f>
        <v>SoFi Stadium</v>
      </c>
      <c r="P1975" s="27">
        <v>1</v>
      </c>
      <c r="Q1975" s="27">
        <v>3</v>
      </c>
      <c r="R1975" s="27" t="str">
        <f t="shared" si="181"/>
        <v>1-3</v>
      </c>
      <c r="S1975" s="21">
        <v>0</v>
      </c>
      <c r="T1975" s="20">
        <f>VLOOKUP($A1975,Database!$A:$Y,10,FALSE)</f>
        <v>141</v>
      </c>
      <c r="U1975" s="20">
        <f>VLOOKUP($A1975,Database!$A:$Y,11,FALSE)</f>
        <v>121</v>
      </c>
      <c r="V1975" s="20">
        <f>VLOOKUP($A1975,Database!$A:$Y,12,FALSE)</f>
        <v>64</v>
      </c>
      <c r="W1975" s="20" t="str">
        <f>VLOOKUP(A1975,Database!A:M,13,FALSE)</f>
        <v>Terminé</v>
      </c>
      <c r="X1975" s="20">
        <f>VLOOKUP($A1975,Database!$A:$Y,20,FALSE)</f>
        <v>0</v>
      </c>
      <c r="Y1975" s="20">
        <f>VLOOKUP($A1975,Database!$A:$Y,21,FALSE)</f>
        <v>1</v>
      </c>
      <c r="Z1975" s="20">
        <f t="shared" si="180"/>
        <v>0</v>
      </c>
      <c r="AA1975" s="20">
        <f t="shared" si="182"/>
        <v>1</v>
      </c>
      <c r="AB1975" s="20">
        <f t="shared" ca="1" si="183"/>
        <v>64</v>
      </c>
      <c r="AC1975" s="20">
        <f t="shared" ca="1" si="184"/>
        <v>0</v>
      </c>
      <c r="AD1975" s="20" t="str">
        <f ca="1">IF(AC1975=0,"",IF(OR(ISBLANK(P1975),ISBLANK(Q1975)),"",IF(ISBLANK(VLOOKUP(A1975,Database!A:AA,22,FALSE)),"",VLOOKUP(A1975,Database!A:AA,22,FALSE))))</f>
        <v/>
      </c>
      <c r="AE1975" s="20">
        <f ca="1">IFERROR(
   IF(
     OR(ISBLANK(P1975),ISBLANK(Q1975)),
     "",
     IF(
       AND(AB1975&lt;&gt;"",OR(W1975="Terminé",W1975="En cours")),
       VLOOKUP(AD1975,Setup_ScoreExactBonus!A:D,4,FALSE),
       0
     )),
  0)</f>
        <v>0</v>
      </c>
      <c r="AF1975" s="21">
        <f t="shared" ca="1" si="185"/>
        <v>64</v>
      </c>
      <c r="AG1975" s="21">
        <f ca="1">SUMIFS(AF$2:AF1975,D$2:D1975,D1975)</f>
        <v>2866</v>
      </c>
    </row>
    <row r="1976" spans="1:33" hidden="1" x14ac:dyDescent="0.35">
      <c r="A1976" s="21">
        <f>IF(ISBLANK(B1976),"",COUNTIF(B$2:B1976,B1976))-1</f>
        <v>73</v>
      </c>
      <c r="B1976" s="27">
        <v>4</v>
      </c>
      <c r="C1976" s="10">
        <f>VLOOKUP($A1976+IF($A1976=0,1,0),Database!$A:$Y,7,FALSE)</f>
        <v>46201.875</v>
      </c>
      <c r="D1976" s="21" t="str">
        <f>VLOOKUP(Pronostics!$B1976,Setup_MPP!$A:$G,3,FALSE)</f>
        <v>Popo444</v>
      </c>
      <c r="E1976" s="21" t="str">
        <f>VLOOKUP(Pronostics!$B1976,Setup_MPP!$A:$G,2,FALSE)</f>
        <v>Pauline OLIVIER</v>
      </c>
      <c r="F1976" s="21" t="str">
        <f>VLOOKUP($B1976,Setup_MPP!$A:$E,4,FALSE)</f>
        <v>#A5EA7F</v>
      </c>
      <c r="G1976" s="21" t="str">
        <f>VLOOKUP($B1976,Setup_MPP!$A:$E,5,FALSE)</f>
        <v>#80C65A</v>
      </c>
      <c r="H1976" s="21" t="str">
        <f>IFERROR(IF(AND(A1976&gt;=1,A1976&lt;=104),VLOOKUP($A1976,Location!$A:$J,6,FALSE),IF(A1976=0,"Avant l'ouverture",IF(OR(A1976=105,A1976=106),"Bonus"))),"")</f>
        <v>1/16 Finale</v>
      </c>
      <c r="I1976" s="21" t="str">
        <f>IF(LEFT(H1976,4)="Tour",VLOOKUP(A1976,Database!$A:$C,3,FALSE),"")</f>
        <v/>
      </c>
      <c r="J1976" s="21" t="str">
        <f>VLOOKUP($A1976,Location!$A:$J,7,FALSE)</f>
        <v>Afrique du Sud</v>
      </c>
      <c r="K1976" s="21" t="str">
        <f>IFERROR(VLOOKUP(J1976,Setup_Team!$B:$C,2,FALSE), "TDB")</f>
        <v>ZAF</v>
      </c>
      <c r="L1976" s="21" t="str">
        <f>VLOOKUP($A1976,Location!$A:$J,8,FALSE)</f>
        <v>Canada</v>
      </c>
      <c r="M1976" s="21" t="str">
        <f>IFERROR(VLOOKUP(L1976,Setup_Team!$B:$C,2,FALSE), "TDB")</f>
        <v>CAN</v>
      </c>
      <c r="N1976" s="21" t="str">
        <f>VLOOKUP($A1976,Location!$A:$J,9,FALSE)</f>
        <v>Inglewood, Los Angeles, California</v>
      </c>
      <c r="O1976" s="21" t="str">
        <f>VLOOKUP($A1976,Location!$A:$J,10,FALSE)</f>
        <v>SoFi Stadium</v>
      </c>
      <c r="P1976" s="27">
        <v>1</v>
      </c>
      <c r="Q1976" s="27">
        <v>3</v>
      </c>
      <c r="R1976" s="27" t="str">
        <f t="shared" si="181"/>
        <v>1-3</v>
      </c>
      <c r="S1976" s="21">
        <v>0</v>
      </c>
      <c r="T1976" s="20">
        <f>VLOOKUP($A1976,Database!$A:$Y,10,FALSE)</f>
        <v>141</v>
      </c>
      <c r="U1976" s="20">
        <f>VLOOKUP($A1976,Database!$A:$Y,11,FALSE)</f>
        <v>121</v>
      </c>
      <c r="V1976" s="20">
        <f>VLOOKUP($A1976,Database!$A:$Y,12,FALSE)</f>
        <v>64</v>
      </c>
      <c r="W1976" s="20" t="str">
        <f>VLOOKUP(A1976,Database!A:M,13,FALSE)</f>
        <v>Terminé</v>
      </c>
      <c r="X1976" s="20">
        <f>VLOOKUP($A1976,Database!$A:$Y,20,FALSE)</f>
        <v>0</v>
      </c>
      <c r="Y1976" s="20">
        <f>VLOOKUP($A1976,Database!$A:$Y,21,FALSE)</f>
        <v>1</v>
      </c>
      <c r="Z1976" s="20">
        <f t="shared" si="180"/>
        <v>0</v>
      </c>
      <c r="AA1976" s="20">
        <f t="shared" si="182"/>
        <v>1</v>
      </c>
      <c r="AB1976" s="20">
        <f t="shared" ca="1" si="183"/>
        <v>64</v>
      </c>
      <c r="AC1976" s="20">
        <f t="shared" ca="1" si="184"/>
        <v>0</v>
      </c>
      <c r="AD1976" s="20" t="str">
        <f ca="1">IF(AC1976=0,"",IF(OR(ISBLANK(P1976),ISBLANK(Q1976)),"",IF(ISBLANK(VLOOKUP(A1976,Database!A:AA,22,FALSE)),"",VLOOKUP(A1976,Database!A:AA,22,FALSE))))</f>
        <v/>
      </c>
      <c r="AE1976" s="20">
        <f ca="1">IFERROR(
   IF(
     OR(ISBLANK(P1976),ISBLANK(Q1976)),
     "",
     IF(
       AND(AB1976&lt;&gt;"",OR(W1976="Terminé",W1976="En cours")),
       VLOOKUP(AD1976,Setup_ScoreExactBonus!A:D,4,FALSE),
       0
     )),
  0)</f>
        <v>0</v>
      </c>
      <c r="AF1976" s="21">
        <f t="shared" ca="1" si="185"/>
        <v>64</v>
      </c>
      <c r="AG1976" s="21">
        <f ca="1">SUMIFS(AF$2:AF1976,D$2:D1976,D1976)</f>
        <v>2762</v>
      </c>
    </row>
    <row r="1977" spans="1:33" hidden="1" x14ac:dyDescent="0.35">
      <c r="A1977" s="21">
        <f>IF(ISBLANK(B1977),"",COUNTIF(B$2:B1977,B1977))-1</f>
        <v>73</v>
      </c>
      <c r="B1977" s="27">
        <v>5</v>
      </c>
      <c r="C1977" s="10">
        <f>VLOOKUP($A1977+IF($A1977=0,1,0),Database!$A:$Y,7,FALSE)</f>
        <v>46201.875</v>
      </c>
      <c r="D1977" s="21" t="str">
        <f>VLOOKUP(Pronostics!$B1977,Setup_MPP!$A:$G,3,FALSE)</f>
        <v>_Jujul</v>
      </c>
      <c r="E1977" s="21" t="str">
        <f>VLOOKUP(Pronostics!$B1977,Setup_MPP!$A:$G,2,FALSE)</f>
        <v>Julie BOISSIERE</v>
      </c>
      <c r="F1977" s="21" t="str">
        <f>VLOOKUP($B1977,Setup_MPP!$A:$E,4,FALSE)</f>
        <v>#D890FF</v>
      </c>
      <c r="G1977" s="21" t="str">
        <f>VLOOKUP($B1977,Setup_MPP!$A:$E,5,FALSE)</f>
        <v>#B750EF</v>
      </c>
      <c r="H1977" s="21" t="str">
        <f>IFERROR(IF(AND(A1977&gt;=1,A1977&lt;=104),VLOOKUP($A1977,Location!$A:$J,6,FALSE),IF(A1977=0,"Avant l'ouverture",IF(OR(A1977=105,A1977=106),"Bonus"))),"")</f>
        <v>1/16 Finale</v>
      </c>
      <c r="I1977" s="21" t="str">
        <f>IF(LEFT(H1977,4)="Tour",VLOOKUP(A1977,Database!$A:$C,3,FALSE),"")</f>
        <v/>
      </c>
      <c r="J1977" s="21" t="str">
        <f>VLOOKUP($A1977,Location!$A:$J,7,FALSE)</f>
        <v>Afrique du Sud</v>
      </c>
      <c r="K1977" s="21" t="str">
        <f>IFERROR(VLOOKUP(J1977,Setup_Team!$B:$C,2,FALSE), "TDB")</f>
        <v>ZAF</v>
      </c>
      <c r="L1977" s="21" t="str">
        <f>VLOOKUP($A1977,Location!$A:$J,8,FALSE)</f>
        <v>Canada</v>
      </c>
      <c r="M1977" s="21" t="str">
        <f>IFERROR(VLOOKUP(L1977,Setup_Team!$B:$C,2,FALSE), "TDB")</f>
        <v>CAN</v>
      </c>
      <c r="N1977" s="21" t="str">
        <f>VLOOKUP($A1977,Location!$A:$J,9,FALSE)</f>
        <v>Inglewood, Los Angeles, California</v>
      </c>
      <c r="O1977" s="21" t="str">
        <f>VLOOKUP($A1977,Location!$A:$J,10,FALSE)</f>
        <v>SoFi Stadium</v>
      </c>
      <c r="P1977" s="27">
        <v>0</v>
      </c>
      <c r="Q1977" s="27">
        <v>1</v>
      </c>
      <c r="R1977" s="27" t="str">
        <f t="shared" si="181"/>
        <v>0-1</v>
      </c>
      <c r="S1977" s="21">
        <v>0</v>
      </c>
      <c r="T1977" s="20">
        <f>VLOOKUP($A1977,Database!$A:$Y,10,FALSE)</f>
        <v>141</v>
      </c>
      <c r="U1977" s="20">
        <f>VLOOKUP($A1977,Database!$A:$Y,11,FALSE)</f>
        <v>121</v>
      </c>
      <c r="V1977" s="20">
        <f>VLOOKUP($A1977,Database!$A:$Y,12,FALSE)</f>
        <v>64</v>
      </c>
      <c r="W1977" s="20" t="str">
        <f>VLOOKUP(A1977,Database!A:M,13,FALSE)</f>
        <v>Terminé</v>
      </c>
      <c r="X1977" s="20">
        <f>VLOOKUP($A1977,Database!$A:$Y,20,FALSE)</f>
        <v>0</v>
      </c>
      <c r="Y1977" s="20">
        <f>VLOOKUP($A1977,Database!$A:$Y,21,FALSE)</f>
        <v>1</v>
      </c>
      <c r="Z1977" s="20">
        <f t="shared" si="180"/>
        <v>0</v>
      </c>
      <c r="AA1977" s="20">
        <f t="shared" si="182"/>
        <v>1</v>
      </c>
      <c r="AB1977" s="20">
        <f t="shared" ca="1" si="183"/>
        <v>64</v>
      </c>
      <c r="AC1977" s="20">
        <f t="shared" ca="1" si="184"/>
        <v>1</v>
      </c>
      <c r="AD1977" s="20" t="str">
        <f ca="1">IF(AC1977=0,"",IF(OR(ISBLANK(P1977),ISBLANK(Q1977)),"",IF(ISBLANK(VLOOKUP(A1977,Database!A:AA,22,FALSE)),"",VLOOKUP(A1977,Database!A:AA,22,FALSE))))</f>
        <v>Très rare</v>
      </c>
      <c r="AE1977" s="20">
        <f ca="1">IFERROR(
   IF(
     OR(ISBLANK(P1977),ISBLANK(Q1977)),
     "",
     IF(
       AND(AB1977&lt;&gt;"",OR(W1977="Terminé",W1977="En cours")),
       VLOOKUP(AD1977,Setup_ScoreExactBonus!A:D,4,FALSE),
       0
     )),
  0)</f>
        <v>50</v>
      </c>
      <c r="AF1977" s="21">
        <f t="shared" ca="1" si="185"/>
        <v>114</v>
      </c>
      <c r="AG1977" s="21">
        <f ca="1">SUMIFS(AF$2:AF1977,D$2:D1977,D1977)</f>
        <v>2304</v>
      </c>
    </row>
    <row r="1978" spans="1:33" hidden="1" x14ac:dyDescent="0.35">
      <c r="A1978" s="21">
        <f>IF(ISBLANK(B1978),"",COUNTIF(B$2:B1978,B1978))-1</f>
        <v>73</v>
      </c>
      <c r="B1978" s="27">
        <v>6</v>
      </c>
      <c r="C1978" s="10">
        <f>VLOOKUP($A1978+IF($A1978=0,1,0),Database!$A:$Y,7,FALSE)</f>
        <v>46201.875</v>
      </c>
      <c r="D1978" s="21" t="str">
        <f>VLOOKUP(Pronostics!$B1978,Setup_MPP!$A:$G,3,FALSE)</f>
        <v>Julay</v>
      </c>
      <c r="E1978" s="21" t="str">
        <f>VLOOKUP(Pronostics!$B1978,Setup_MPP!$A:$G,2,FALSE)</f>
        <v>Julie BOUCHARD</v>
      </c>
      <c r="F1978" s="21" t="str">
        <f>VLOOKUP($B1978,Setup_MPP!$A:$E,4,FALSE)</f>
        <v>#A6F7B1</v>
      </c>
      <c r="G1978" s="21" t="str">
        <f>VLOOKUP($B1978,Setup_MPP!$A:$E,5,FALSE)</f>
        <v>#6EC179</v>
      </c>
      <c r="H1978" s="21" t="str">
        <f>IFERROR(IF(AND(A1978&gt;=1,A1978&lt;=104),VLOOKUP($A1978,Location!$A:$J,6,FALSE),IF(A1978=0,"Avant l'ouverture",IF(OR(A1978=105,A1978=106),"Bonus"))),"")</f>
        <v>1/16 Finale</v>
      </c>
      <c r="I1978" s="21" t="str">
        <f>IF(LEFT(H1978,4)="Tour",VLOOKUP(A1978,Database!$A:$C,3,FALSE),"")</f>
        <v/>
      </c>
      <c r="J1978" s="21" t="str">
        <f>VLOOKUP($A1978,Location!$A:$J,7,FALSE)</f>
        <v>Afrique du Sud</v>
      </c>
      <c r="K1978" s="21" t="str">
        <f>IFERROR(VLOOKUP(J1978,Setup_Team!$B:$C,2,FALSE), "TDB")</f>
        <v>ZAF</v>
      </c>
      <c r="L1978" s="21" t="str">
        <f>VLOOKUP($A1978,Location!$A:$J,8,FALSE)</f>
        <v>Canada</v>
      </c>
      <c r="M1978" s="21" t="str">
        <f>IFERROR(VLOOKUP(L1978,Setup_Team!$B:$C,2,FALSE), "TDB")</f>
        <v>CAN</v>
      </c>
      <c r="N1978" s="21" t="str">
        <f>VLOOKUP($A1978,Location!$A:$J,9,FALSE)</f>
        <v>Inglewood, Los Angeles, California</v>
      </c>
      <c r="O1978" s="21" t="str">
        <f>VLOOKUP($A1978,Location!$A:$J,10,FALSE)</f>
        <v>SoFi Stadium</v>
      </c>
      <c r="P1978" s="27">
        <v>1</v>
      </c>
      <c r="Q1978" s="27">
        <v>2</v>
      </c>
      <c r="R1978" s="27" t="str">
        <f t="shared" si="181"/>
        <v>1-2</v>
      </c>
      <c r="S1978" s="21">
        <v>0</v>
      </c>
      <c r="T1978" s="20">
        <f>VLOOKUP($A1978,Database!$A:$Y,10,FALSE)</f>
        <v>141</v>
      </c>
      <c r="U1978" s="20">
        <f>VLOOKUP($A1978,Database!$A:$Y,11,FALSE)</f>
        <v>121</v>
      </c>
      <c r="V1978" s="20">
        <f>VLOOKUP($A1978,Database!$A:$Y,12,FALSE)</f>
        <v>64</v>
      </c>
      <c r="W1978" s="20" t="str">
        <f>VLOOKUP(A1978,Database!A:M,13,FALSE)</f>
        <v>Terminé</v>
      </c>
      <c r="X1978" s="20">
        <f>VLOOKUP($A1978,Database!$A:$Y,20,FALSE)</f>
        <v>0</v>
      </c>
      <c r="Y1978" s="20">
        <f>VLOOKUP($A1978,Database!$A:$Y,21,FALSE)</f>
        <v>1</v>
      </c>
      <c r="Z1978" s="20">
        <f t="shared" si="180"/>
        <v>0</v>
      </c>
      <c r="AA1978" s="20">
        <f t="shared" si="182"/>
        <v>1</v>
      </c>
      <c r="AB1978" s="20">
        <f t="shared" ca="1" si="183"/>
        <v>64</v>
      </c>
      <c r="AC1978" s="20">
        <f t="shared" ca="1" si="184"/>
        <v>0</v>
      </c>
      <c r="AD1978" s="20" t="str">
        <f ca="1">IF(AC1978=0,"",IF(OR(ISBLANK(P1978),ISBLANK(Q1978)),"",IF(ISBLANK(VLOOKUP(A1978,Database!A:AA,22,FALSE)),"",VLOOKUP(A1978,Database!A:AA,22,FALSE))))</f>
        <v/>
      </c>
      <c r="AE1978" s="20">
        <f ca="1">IFERROR(
   IF(
     OR(ISBLANK(P1978),ISBLANK(Q1978)),
     "",
     IF(
       AND(AB1978&lt;&gt;"",OR(W1978="Terminé",W1978="En cours")),
       VLOOKUP(AD1978,Setup_ScoreExactBonus!A:D,4,FALSE),
       0
     )),
  0)</f>
        <v>0</v>
      </c>
      <c r="AF1978" s="21">
        <f t="shared" ca="1" si="185"/>
        <v>64</v>
      </c>
      <c r="AG1978" s="21">
        <f ca="1">SUMIFS(AF$2:AF1978,D$2:D1978,D1978)</f>
        <v>2853</v>
      </c>
    </row>
    <row r="1979" spans="1:33" hidden="1" x14ac:dyDescent="0.35">
      <c r="A1979" s="21">
        <f>IF(ISBLANK(B1979),"",COUNTIF(B$2:B1979,B1979))-1</f>
        <v>73</v>
      </c>
      <c r="B1979" s="27">
        <v>7</v>
      </c>
      <c r="C1979" s="10">
        <f>VLOOKUP($A1979+IF($A1979=0,1,0),Database!$A:$Y,7,FALSE)</f>
        <v>46201.875</v>
      </c>
      <c r="D1979" s="21" t="str">
        <f>VLOOKUP(Pronostics!$B1979,Setup_MPP!$A:$G,3,FALSE)</f>
        <v>__Vince__</v>
      </c>
      <c r="E1979" s="21" t="str">
        <f>VLOOKUP(Pronostics!$B1979,Setup_MPP!$A:$G,2,FALSE)</f>
        <v>Vincent FRAYSSE</v>
      </c>
      <c r="F1979" s="21" t="str">
        <f>VLOOKUP($B1979,Setup_MPP!$A:$E,4,FALSE)</f>
        <v>#B2EAE8</v>
      </c>
      <c r="G1979" s="21" t="str">
        <f>VLOOKUP($B1979,Setup_MPP!$A:$E,5,FALSE)</f>
        <v>#6CB4B1</v>
      </c>
      <c r="H1979" s="21" t="str">
        <f>IFERROR(IF(AND(A1979&gt;=1,A1979&lt;=104),VLOOKUP($A1979,Location!$A:$J,6,FALSE),IF(A1979=0,"Avant l'ouverture",IF(OR(A1979=105,A1979=106),"Bonus"))),"")</f>
        <v>1/16 Finale</v>
      </c>
      <c r="I1979" s="21" t="str">
        <f>IF(LEFT(H1979,4)="Tour",VLOOKUP(A1979,Database!$A:$C,3,FALSE),"")</f>
        <v/>
      </c>
      <c r="J1979" s="21" t="str">
        <f>VLOOKUP($A1979,Location!$A:$J,7,FALSE)</f>
        <v>Afrique du Sud</v>
      </c>
      <c r="K1979" s="21" t="str">
        <f>IFERROR(VLOOKUP(J1979,Setup_Team!$B:$C,2,FALSE), "TDB")</f>
        <v>ZAF</v>
      </c>
      <c r="L1979" s="21" t="str">
        <f>VLOOKUP($A1979,Location!$A:$J,8,FALSE)</f>
        <v>Canada</v>
      </c>
      <c r="M1979" s="21" t="str">
        <f>IFERROR(VLOOKUP(L1979,Setup_Team!$B:$C,2,FALSE), "TDB")</f>
        <v>CAN</v>
      </c>
      <c r="N1979" s="21" t="str">
        <f>VLOOKUP($A1979,Location!$A:$J,9,FALSE)</f>
        <v>Inglewood, Los Angeles, California</v>
      </c>
      <c r="O1979" s="21" t="str">
        <f>VLOOKUP($A1979,Location!$A:$J,10,FALSE)</f>
        <v>SoFi Stadium</v>
      </c>
      <c r="P1979" s="27">
        <v>1</v>
      </c>
      <c r="Q1979" s="27">
        <v>1</v>
      </c>
      <c r="R1979" s="27" t="str">
        <f t="shared" si="181"/>
        <v>1-1</v>
      </c>
      <c r="S1979" s="21">
        <v>0</v>
      </c>
      <c r="T1979" s="20">
        <f>VLOOKUP($A1979,Database!$A:$Y,10,FALSE)</f>
        <v>141</v>
      </c>
      <c r="U1979" s="20">
        <f>VLOOKUP($A1979,Database!$A:$Y,11,FALSE)</f>
        <v>121</v>
      </c>
      <c r="V1979" s="20">
        <f>VLOOKUP($A1979,Database!$A:$Y,12,FALSE)</f>
        <v>64</v>
      </c>
      <c r="W1979" s="20" t="str">
        <f>VLOOKUP(A1979,Database!A:M,13,FALSE)</f>
        <v>Terminé</v>
      </c>
      <c r="X1979" s="20">
        <f>VLOOKUP($A1979,Database!$A:$Y,20,FALSE)</f>
        <v>0</v>
      </c>
      <c r="Y1979" s="20">
        <f>VLOOKUP($A1979,Database!$A:$Y,21,FALSE)</f>
        <v>1</v>
      </c>
      <c r="Z1979" s="20">
        <f t="shared" si="180"/>
        <v>0</v>
      </c>
      <c r="AA1979" s="20">
        <f t="shared" si="182"/>
        <v>0</v>
      </c>
      <c r="AB1979" s="20">
        <f t="shared" ca="1" si="183"/>
        <v>0</v>
      </c>
      <c r="AC1979" s="20">
        <f t="shared" ca="1" si="184"/>
        <v>0</v>
      </c>
      <c r="AD1979" s="20" t="str">
        <f ca="1">IF(AC1979=0,"",IF(OR(ISBLANK(P1979),ISBLANK(Q1979)),"",IF(ISBLANK(VLOOKUP(A1979,Database!A:AA,22,FALSE)),"",VLOOKUP(A1979,Database!A:AA,22,FALSE))))</f>
        <v/>
      </c>
      <c r="AE1979" s="20">
        <f ca="1">IFERROR(
   IF(
     OR(ISBLANK(P1979),ISBLANK(Q1979)),
     "",
     IF(
       AND(AB1979&lt;&gt;"",OR(W1979="Terminé",W1979="En cours")),
       VLOOKUP(AD1979,Setup_ScoreExactBonus!A:D,4,FALSE),
       0
     )),
  0)</f>
        <v>0</v>
      </c>
      <c r="AF1979" s="21">
        <f t="shared" ca="1" si="185"/>
        <v>0</v>
      </c>
      <c r="AG1979" s="21">
        <f ca="1">SUMIFS(AF$2:AF1979,D$2:D1979,D1979)</f>
        <v>1434</v>
      </c>
    </row>
    <row r="1980" spans="1:33" hidden="1" x14ac:dyDescent="0.35">
      <c r="A1980" s="21">
        <f>IF(ISBLANK(B1980),"",COUNTIF(B$2:B1980,B1980))-1</f>
        <v>73</v>
      </c>
      <c r="B1980" s="27">
        <v>8</v>
      </c>
      <c r="C1980" s="10">
        <f>VLOOKUP($A1980+IF($A1980=0,1,0),Database!$A:$Y,7,FALSE)</f>
        <v>46201.875</v>
      </c>
      <c r="D1980" s="21" t="str">
        <f>VLOOKUP(Pronostics!$B1980,Setup_MPP!$A:$G,3,FALSE)</f>
        <v>Louuiiis</v>
      </c>
      <c r="E1980" s="21" t="str">
        <f>VLOOKUP(Pronostics!$B1980,Setup_MPP!$A:$G,2,FALSE)</f>
        <v>Louis HARLE</v>
      </c>
      <c r="F1980" s="21" t="str">
        <f>VLOOKUP($B1980,Setup_MPP!$A:$E,4,FALSE)</f>
        <v>#EEF7B1</v>
      </c>
      <c r="G1980" s="21" t="str">
        <f>VLOOKUP($B1980,Setup_MPP!$A:$E,5,FALSE)</f>
        <v>#C1CB7D</v>
      </c>
      <c r="H1980" s="21" t="str">
        <f>IFERROR(IF(AND(A1980&gt;=1,A1980&lt;=104),VLOOKUP($A1980,Location!$A:$J,6,FALSE),IF(A1980=0,"Avant l'ouverture",IF(OR(A1980=105,A1980=106),"Bonus"))),"")</f>
        <v>1/16 Finale</v>
      </c>
      <c r="I1980" s="21" t="str">
        <f>IF(LEFT(H1980,4)="Tour",VLOOKUP(A1980,Database!$A:$C,3,FALSE),"")</f>
        <v/>
      </c>
      <c r="J1980" s="21" t="str">
        <f>VLOOKUP($A1980,Location!$A:$J,7,FALSE)</f>
        <v>Afrique du Sud</v>
      </c>
      <c r="K1980" s="21" t="str">
        <f>IFERROR(VLOOKUP(J1980,Setup_Team!$B:$C,2,FALSE), "TDB")</f>
        <v>ZAF</v>
      </c>
      <c r="L1980" s="21" t="str">
        <f>VLOOKUP($A1980,Location!$A:$J,8,FALSE)</f>
        <v>Canada</v>
      </c>
      <c r="M1980" s="21" t="str">
        <f>IFERROR(VLOOKUP(L1980,Setup_Team!$B:$C,2,FALSE), "TDB")</f>
        <v>CAN</v>
      </c>
      <c r="N1980" s="21" t="str">
        <f>VLOOKUP($A1980,Location!$A:$J,9,FALSE)</f>
        <v>Inglewood, Los Angeles, California</v>
      </c>
      <c r="O1980" s="21" t="str">
        <f>VLOOKUP($A1980,Location!$A:$J,10,FALSE)</f>
        <v>SoFi Stadium</v>
      </c>
      <c r="P1980" s="27">
        <v>0</v>
      </c>
      <c r="Q1980" s="27">
        <v>2</v>
      </c>
      <c r="R1980" s="27" t="str">
        <f t="shared" si="181"/>
        <v>0-2</v>
      </c>
      <c r="S1980" s="21">
        <v>0</v>
      </c>
      <c r="T1980" s="20">
        <f>VLOOKUP($A1980,Database!$A:$Y,10,FALSE)</f>
        <v>141</v>
      </c>
      <c r="U1980" s="20">
        <f>VLOOKUP($A1980,Database!$A:$Y,11,FALSE)</f>
        <v>121</v>
      </c>
      <c r="V1980" s="20">
        <f>VLOOKUP($A1980,Database!$A:$Y,12,FALSE)</f>
        <v>64</v>
      </c>
      <c r="W1980" s="20" t="str">
        <f>VLOOKUP(A1980,Database!A:M,13,FALSE)</f>
        <v>Terminé</v>
      </c>
      <c r="X1980" s="20">
        <f>VLOOKUP($A1980,Database!$A:$Y,20,FALSE)</f>
        <v>0</v>
      </c>
      <c r="Y1980" s="20">
        <f>VLOOKUP($A1980,Database!$A:$Y,21,FALSE)</f>
        <v>1</v>
      </c>
      <c r="Z1980" s="20">
        <f t="shared" si="180"/>
        <v>0</v>
      </c>
      <c r="AA1980" s="20">
        <f t="shared" si="182"/>
        <v>1</v>
      </c>
      <c r="AB1980" s="20">
        <f t="shared" ca="1" si="183"/>
        <v>64</v>
      </c>
      <c r="AC1980" s="20">
        <f t="shared" ca="1" si="184"/>
        <v>0</v>
      </c>
      <c r="AD1980" s="20" t="str">
        <f ca="1">IF(AC1980=0,"",IF(OR(ISBLANK(P1980),ISBLANK(Q1980)),"",IF(ISBLANK(VLOOKUP(A1980,Database!A:AA,22,FALSE)),"",VLOOKUP(A1980,Database!A:AA,22,FALSE))))</f>
        <v/>
      </c>
      <c r="AE1980" s="20">
        <f ca="1">IFERROR(
   IF(
     OR(ISBLANK(P1980),ISBLANK(Q1980)),
     "",
     IF(
       AND(AB1980&lt;&gt;"",OR(W1980="Terminé",W1980="En cours")),
       VLOOKUP(AD1980,Setup_ScoreExactBonus!A:D,4,FALSE),
       0
     )),
  0)</f>
        <v>0</v>
      </c>
      <c r="AF1980" s="21">
        <f t="shared" ca="1" si="185"/>
        <v>64</v>
      </c>
      <c r="AG1980" s="21">
        <f ca="1">SUMIFS(AF$2:AF1980,D$2:D1980,D1980)</f>
        <v>2796</v>
      </c>
    </row>
    <row r="1981" spans="1:33" x14ac:dyDescent="0.35">
      <c r="A1981" s="21">
        <f>IF(ISBLANK(B1981),"",COUNTIF(B$2:B1981,B1981))-1</f>
        <v>73</v>
      </c>
      <c r="B1981" s="27">
        <v>9</v>
      </c>
      <c r="C1981" s="10">
        <f>VLOOKUP($A1981+IF($A1981=0,1,0),Database!$A:$Y,7,FALSE)</f>
        <v>46201.875</v>
      </c>
      <c r="D1981" s="21" t="str">
        <f>VLOOKUP(Pronostics!$B1981,Setup_MPP!$A:$G,3,FALSE)</f>
        <v>Aurelien_dpq</v>
      </c>
      <c r="E1981" s="21" t="str">
        <f>VLOOKUP(Pronostics!$B1981,Setup_MPP!$A:$G,2,FALSE)</f>
        <v>Aurélien DE POULPIQUET</v>
      </c>
      <c r="F1981" s="21" t="str">
        <f>VLOOKUP($B1981,Setup_MPP!$A:$E,4,FALSE)</f>
        <v>#F4EA9D</v>
      </c>
      <c r="G1981" s="21" t="str">
        <f>VLOOKUP($B1981,Setup_MPP!$A:$E,5,FALSE)</f>
        <v>#D2C458</v>
      </c>
      <c r="H1981" s="21" t="str">
        <f>IFERROR(IF(AND(A1981&gt;=1,A1981&lt;=104),VLOOKUP($A1981,Location!$A:$J,6,FALSE),IF(A1981=0,"Avant l'ouverture",IF(OR(A1981=105,A1981=106),"Bonus"))),"")</f>
        <v>1/16 Finale</v>
      </c>
      <c r="I1981" s="21" t="str">
        <f>IF(LEFT(H1981,4)="Tour",VLOOKUP(A1981,Database!$A:$C,3,FALSE),"")</f>
        <v/>
      </c>
      <c r="J1981" s="21" t="str">
        <f>VLOOKUP($A1981,Location!$A:$J,7,FALSE)</f>
        <v>Afrique du Sud</v>
      </c>
      <c r="K1981" s="21" t="str">
        <f>IFERROR(VLOOKUP(J1981,Setup_Team!$B:$C,2,FALSE), "TDB")</f>
        <v>ZAF</v>
      </c>
      <c r="L1981" s="21" t="str">
        <f>VLOOKUP($A1981,Location!$A:$J,8,FALSE)</f>
        <v>Canada</v>
      </c>
      <c r="M1981" s="21" t="str">
        <f>IFERROR(VLOOKUP(L1981,Setup_Team!$B:$C,2,FALSE), "TDB")</f>
        <v>CAN</v>
      </c>
      <c r="N1981" s="21" t="str">
        <f>VLOOKUP($A1981,Location!$A:$J,9,FALSE)</f>
        <v>Inglewood, Los Angeles, California</v>
      </c>
      <c r="O1981" s="21" t="str">
        <f>VLOOKUP($A1981,Location!$A:$J,10,FALSE)</f>
        <v>SoFi Stadium</v>
      </c>
      <c r="P1981" s="27">
        <v>0</v>
      </c>
      <c r="Q1981" s="27">
        <v>1</v>
      </c>
      <c r="R1981" s="27" t="str">
        <f t="shared" si="181"/>
        <v>0-1</v>
      </c>
      <c r="S1981" s="21">
        <v>0</v>
      </c>
      <c r="T1981" s="20">
        <f>VLOOKUP($A1981,Database!$A:$Y,10,FALSE)</f>
        <v>141</v>
      </c>
      <c r="U1981" s="20">
        <f>VLOOKUP($A1981,Database!$A:$Y,11,FALSE)</f>
        <v>121</v>
      </c>
      <c r="V1981" s="20">
        <f>VLOOKUP($A1981,Database!$A:$Y,12,FALSE)</f>
        <v>64</v>
      </c>
      <c r="W1981" s="20" t="str">
        <f>VLOOKUP(A1981,Database!A:M,13,FALSE)</f>
        <v>Terminé</v>
      </c>
      <c r="X1981" s="20">
        <f>VLOOKUP($A1981,Database!$A:$Y,20,FALSE)</f>
        <v>0</v>
      </c>
      <c r="Y1981" s="20">
        <f>VLOOKUP($A1981,Database!$A:$Y,21,FALSE)</f>
        <v>1</v>
      </c>
      <c r="Z1981" s="20">
        <f t="shared" si="180"/>
        <v>0</v>
      </c>
      <c r="AA1981" s="20">
        <f t="shared" si="182"/>
        <v>1</v>
      </c>
      <c r="AB1981" s="20">
        <f t="shared" ca="1" si="183"/>
        <v>64</v>
      </c>
      <c r="AC1981" s="20">
        <f t="shared" ca="1" si="184"/>
        <v>1</v>
      </c>
      <c r="AD1981" s="20" t="str">
        <f ca="1">IF(AC1981=0,"",IF(OR(ISBLANK(P1981),ISBLANK(Q1981)),"",IF(ISBLANK(VLOOKUP(A1981,Database!A:AA,22,FALSE)),"",VLOOKUP(A1981,Database!A:AA,22,FALSE))))</f>
        <v>Très rare</v>
      </c>
      <c r="AE1981" s="20">
        <f ca="1">IFERROR(
   IF(
     OR(ISBLANK(P1981),ISBLANK(Q1981)),
     "",
     IF(
       AND(AB1981&lt;&gt;"",OR(W1981="Terminé",W1981="En cours")),
       VLOOKUP(AD1981,Setup_ScoreExactBonus!A:D,4,FALSE),
       0
     )),
  0)</f>
        <v>50</v>
      </c>
      <c r="AF1981" s="21">
        <f t="shared" ca="1" si="185"/>
        <v>114</v>
      </c>
      <c r="AG1981" s="21">
        <f ca="1">SUMIFS(AF$2:AF1981,D$2:D1981,D1981)</f>
        <v>2939</v>
      </c>
    </row>
    <row r="1982" spans="1:33" hidden="1" x14ac:dyDescent="0.35">
      <c r="A1982" s="21">
        <f>IF(ISBLANK(B1982),"",COUNTIF(B$2:B1982,B1982))-1</f>
        <v>73</v>
      </c>
      <c r="B1982" s="27">
        <v>10</v>
      </c>
      <c r="C1982" s="10">
        <f>VLOOKUP($A1982+IF($A1982=0,1,0),Database!$A:$Y,7,FALSE)</f>
        <v>46201.875</v>
      </c>
      <c r="D1982" s="21" t="str">
        <f>VLOOKUP(Pronostics!$B1982,Setup_MPP!$A:$G,3,FALSE)</f>
        <v>RandomPaul</v>
      </c>
      <c r="E1982" s="21" t="str">
        <f>VLOOKUP(Pronostics!$B1982,Setup_MPP!$A:$G,2,FALSE)</f>
        <v>Paul MONTESINOS</v>
      </c>
      <c r="F1982" s="21" t="str">
        <f>VLOOKUP($B1982,Setup_MPP!$A:$E,4,FALSE)</f>
        <v>#C4B0FF</v>
      </c>
      <c r="G1982" s="21" t="str">
        <f>VLOOKUP($B1982,Setup_MPP!$A:$E,5,FALSE)</f>
        <v>#7F66C8</v>
      </c>
      <c r="H1982" s="21" t="str">
        <f>IFERROR(IF(AND(A1982&gt;=1,A1982&lt;=104),VLOOKUP($A1982,Location!$A:$J,6,FALSE),IF(A1982=0,"Avant l'ouverture",IF(OR(A1982=105,A1982=106),"Bonus"))),"")</f>
        <v>1/16 Finale</v>
      </c>
      <c r="I1982" s="21" t="str">
        <f>IF(LEFT(H1982,4)="Tour",VLOOKUP(A1982,Database!$A:$C,3,FALSE),"")</f>
        <v/>
      </c>
      <c r="J1982" s="21" t="str">
        <f>VLOOKUP($A1982,Location!$A:$J,7,FALSE)</f>
        <v>Afrique du Sud</v>
      </c>
      <c r="K1982" s="21" t="str">
        <f>IFERROR(VLOOKUP(J1982,Setup_Team!$B:$C,2,FALSE), "TDB")</f>
        <v>ZAF</v>
      </c>
      <c r="L1982" s="21" t="str">
        <f>VLOOKUP($A1982,Location!$A:$J,8,FALSE)</f>
        <v>Canada</v>
      </c>
      <c r="M1982" s="21" t="str">
        <f>IFERROR(VLOOKUP(L1982,Setup_Team!$B:$C,2,FALSE), "TDB")</f>
        <v>CAN</v>
      </c>
      <c r="N1982" s="21" t="str">
        <f>VLOOKUP($A1982,Location!$A:$J,9,FALSE)</f>
        <v>Inglewood, Los Angeles, California</v>
      </c>
      <c r="O1982" s="21" t="str">
        <f>VLOOKUP($A1982,Location!$A:$J,10,FALSE)</f>
        <v>SoFi Stadium</v>
      </c>
      <c r="P1982" s="27">
        <v>1</v>
      </c>
      <c r="Q1982" s="27">
        <v>2</v>
      </c>
      <c r="R1982" s="27" t="str">
        <f t="shared" si="181"/>
        <v>1-2</v>
      </c>
      <c r="S1982" s="21">
        <v>0</v>
      </c>
      <c r="T1982" s="20">
        <f>VLOOKUP($A1982,Database!$A:$Y,10,FALSE)</f>
        <v>141</v>
      </c>
      <c r="U1982" s="20">
        <f>VLOOKUP($A1982,Database!$A:$Y,11,FALSE)</f>
        <v>121</v>
      </c>
      <c r="V1982" s="20">
        <f>VLOOKUP($A1982,Database!$A:$Y,12,FALSE)</f>
        <v>64</v>
      </c>
      <c r="W1982" s="20" t="str">
        <f>VLOOKUP(A1982,Database!A:M,13,FALSE)</f>
        <v>Terminé</v>
      </c>
      <c r="X1982" s="20">
        <f>VLOOKUP($A1982,Database!$A:$Y,20,FALSE)</f>
        <v>0</v>
      </c>
      <c r="Y1982" s="20">
        <f>VLOOKUP($A1982,Database!$A:$Y,21,FALSE)</f>
        <v>1</v>
      </c>
      <c r="Z1982" s="20">
        <f t="shared" si="180"/>
        <v>0</v>
      </c>
      <c r="AA1982" s="20">
        <f t="shared" si="182"/>
        <v>1</v>
      </c>
      <c r="AB1982" s="20">
        <f t="shared" ca="1" si="183"/>
        <v>64</v>
      </c>
      <c r="AC1982" s="20">
        <f t="shared" ca="1" si="184"/>
        <v>0</v>
      </c>
      <c r="AD1982" s="20" t="str">
        <f ca="1">IF(AC1982=0,"",IF(OR(ISBLANK(P1982),ISBLANK(Q1982)),"",IF(ISBLANK(VLOOKUP(A1982,Database!A:AA,22,FALSE)),"",VLOOKUP(A1982,Database!A:AA,22,FALSE))))</f>
        <v/>
      </c>
      <c r="AE1982" s="20">
        <f ca="1">IFERROR(
   IF(
     OR(ISBLANK(P1982),ISBLANK(Q1982)),
     "",
     IF(
       AND(AB1982&lt;&gt;"",OR(W1982="Terminé",W1982="En cours")),
       VLOOKUP(AD1982,Setup_ScoreExactBonus!A:D,4,FALSE),
       0
     )),
  0)</f>
        <v>0</v>
      </c>
      <c r="AF1982" s="21">
        <f t="shared" ca="1" si="185"/>
        <v>64</v>
      </c>
      <c r="AG1982" s="21">
        <f ca="1">SUMIFS(AF$2:AF1982,D$2:D1982,D1982)</f>
        <v>2649</v>
      </c>
    </row>
    <row r="1983" spans="1:33" hidden="1" x14ac:dyDescent="0.35">
      <c r="A1983" s="21">
        <f>IF(ISBLANK(B1983),"",COUNTIF(B$2:B1983,B1983))-1</f>
        <v>73</v>
      </c>
      <c r="B1983" s="27">
        <v>11</v>
      </c>
      <c r="C1983" s="10">
        <f>VLOOKUP($A1983+IF($A1983=0,1,0),Database!$A:$Y,7,FALSE)</f>
        <v>46201.875</v>
      </c>
      <c r="D1983" s="21" t="str">
        <f>VLOOKUP(Pronostics!$B1983,Setup_MPP!$A:$G,3,FALSE)</f>
        <v>Kinsley91</v>
      </c>
      <c r="E1983" s="21" t="str">
        <f>VLOOKUP(Pronostics!$B1983,Setup_MPP!$A:$G,2,FALSE)</f>
        <v>Kinsley ROQUE</v>
      </c>
      <c r="F1983" s="21" t="str">
        <f>VLOOKUP($B1983,Setup_MPP!$A:$E,4,FALSE)</f>
        <v>#CBEBBA</v>
      </c>
      <c r="G1983" s="21" t="str">
        <f>VLOOKUP($B1983,Setup_MPP!$A:$E,5,FALSE)</f>
        <v>#70BC6E</v>
      </c>
      <c r="H1983" s="21" t="str">
        <f>IFERROR(IF(AND(A1983&gt;=1,A1983&lt;=104),VLOOKUP($A1983,Location!$A:$J,6,FALSE),IF(A1983=0,"Avant l'ouverture",IF(OR(A1983=105,A1983=106),"Bonus"))),"")</f>
        <v>1/16 Finale</v>
      </c>
      <c r="I1983" s="21" t="str">
        <f>IF(LEFT(H1983,4)="Tour",VLOOKUP(A1983,Database!$A:$C,3,FALSE),"")</f>
        <v/>
      </c>
      <c r="J1983" s="21" t="str">
        <f>VLOOKUP($A1983,Location!$A:$J,7,FALSE)</f>
        <v>Afrique du Sud</v>
      </c>
      <c r="K1983" s="21" t="str">
        <f>IFERROR(VLOOKUP(J1983,Setup_Team!$B:$C,2,FALSE), "TDB")</f>
        <v>ZAF</v>
      </c>
      <c r="L1983" s="21" t="str">
        <f>VLOOKUP($A1983,Location!$A:$J,8,FALSE)</f>
        <v>Canada</v>
      </c>
      <c r="M1983" s="21" t="str">
        <f>IFERROR(VLOOKUP(L1983,Setup_Team!$B:$C,2,FALSE), "TDB")</f>
        <v>CAN</v>
      </c>
      <c r="N1983" s="21" t="str">
        <f>VLOOKUP($A1983,Location!$A:$J,9,FALSE)</f>
        <v>Inglewood, Los Angeles, California</v>
      </c>
      <c r="O1983" s="21" t="str">
        <f>VLOOKUP($A1983,Location!$A:$J,10,FALSE)</f>
        <v>SoFi Stadium</v>
      </c>
      <c r="P1983" s="27">
        <v>1</v>
      </c>
      <c r="Q1983" s="27">
        <v>1</v>
      </c>
      <c r="R1983" s="27" t="str">
        <f t="shared" si="181"/>
        <v>1-1</v>
      </c>
      <c r="S1983" s="21">
        <v>0</v>
      </c>
      <c r="T1983" s="20">
        <f>VLOOKUP($A1983,Database!$A:$Y,10,FALSE)</f>
        <v>141</v>
      </c>
      <c r="U1983" s="20">
        <f>VLOOKUP($A1983,Database!$A:$Y,11,FALSE)</f>
        <v>121</v>
      </c>
      <c r="V1983" s="20">
        <f>VLOOKUP($A1983,Database!$A:$Y,12,FALSE)</f>
        <v>64</v>
      </c>
      <c r="W1983" s="20" t="str">
        <f>VLOOKUP(A1983,Database!A:M,13,FALSE)</f>
        <v>Terminé</v>
      </c>
      <c r="X1983" s="20">
        <f>VLOOKUP($A1983,Database!$A:$Y,20,FALSE)</f>
        <v>0</v>
      </c>
      <c r="Y1983" s="20">
        <f>VLOOKUP($A1983,Database!$A:$Y,21,FALSE)</f>
        <v>1</v>
      </c>
      <c r="Z1983" s="20">
        <f t="shared" si="180"/>
        <v>0</v>
      </c>
      <c r="AA1983" s="20">
        <f t="shared" si="182"/>
        <v>0</v>
      </c>
      <c r="AB1983" s="20">
        <f t="shared" ca="1" si="183"/>
        <v>0</v>
      </c>
      <c r="AC1983" s="20">
        <f t="shared" ca="1" si="184"/>
        <v>0</v>
      </c>
      <c r="AD1983" s="20" t="str">
        <f ca="1">IF(AC1983=0,"",IF(OR(ISBLANK(P1983),ISBLANK(Q1983)),"",IF(ISBLANK(VLOOKUP(A1983,Database!A:AA,22,FALSE)),"",VLOOKUP(A1983,Database!A:AA,22,FALSE))))</f>
        <v/>
      </c>
      <c r="AE1983" s="20">
        <f ca="1">IFERROR(
   IF(
     OR(ISBLANK(P1983),ISBLANK(Q1983)),
     "",
     IF(
       AND(AB1983&lt;&gt;"",OR(W1983="Terminé",W1983="En cours")),
       VLOOKUP(AD1983,Setup_ScoreExactBonus!A:D,4,FALSE),
       0
     )),
  0)</f>
        <v>0</v>
      </c>
      <c r="AF1983" s="21">
        <f t="shared" ca="1" si="185"/>
        <v>0</v>
      </c>
      <c r="AG1983" s="21">
        <f ca="1">SUMIFS(AF$2:AF1983,D$2:D1983,D1983)</f>
        <v>2936</v>
      </c>
    </row>
    <row r="1984" spans="1:33" hidden="1" x14ac:dyDescent="0.35">
      <c r="A1984" s="21">
        <f>IF(ISBLANK(B1984),"",COUNTIF(B$2:B1984,B1984))-1</f>
        <v>73</v>
      </c>
      <c r="B1984" s="27">
        <v>12</v>
      </c>
      <c r="C1984" s="10">
        <f>VLOOKUP($A1984+IF($A1984=0,1,0),Database!$A:$Y,7,FALSE)</f>
        <v>46201.875</v>
      </c>
      <c r="D1984" s="21" t="str">
        <f>VLOOKUP(Pronostics!$B1984,Setup_MPP!$A:$G,3,FALSE)</f>
        <v>Jaouad1</v>
      </c>
      <c r="E1984" s="21" t="str">
        <f>VLOOKUP(Pronostics!$B1984,Setup_MPP!$A:$G,2,FALSE)</f>
        <v>Jaouad SETTI</v>
      </c>
      <c r="F1984" s="21" t="str">
        <f>VLOOKUP($B1984,Setup_MPP!$A:$E,4,FALSE)</f>
        <v>#C2D4FF</v>
      </c>
      <c r="G1984" s="21" t="str">
        <f>VLOOKUP($B1984,Setup_MPP!$A:$E,5,FALSE)</f>
        <v>#6586D5</v>
      </c>
      <c r="H1984" s="21" t="str">
        <f>IFERROR(IF(AND(A1984&gt;=1,A1984&lt;=104),VLOOKUP($A1984,Location!$A:$J,6,FALSE),IF(A1984=0,"Avant l'ouverture",IF(OR(A1984=105,A1984=106),"Bonus"))),"")</f>
        <v>1/16 Finale</v>
      </c>
      <c r="I1984" s="21" t="str">
        <f>IF(LEFT(H1984,4)="Tour",VLOOKUP(A1984,Database!$A:$C,3,FALSE),"")</f>
        <v/>
      </c>
      <c r="J1984" s="21" t="str">
        <f>VLOOKUP($A1984,Location!$A:$J,7,FALSE)</f>
        <v>Afrique du Sud</v>
      </c>
      <c r="K1984" s="21" t="str">
        <f>IFERROR(VLOOKUP(J1984,Setup_Team!$B:$C,2,FALSE), "TDB")</f>
        <v>ZAF</v>
      </c>
      <c r="L1984" s="21" t="str">
        <f>VLOOKUP($A1984,Location!$A:$J,8,FALSE)</f>
        <v>Canada</v>
      </c>
      <c r="M1984" s="21" t="str">
        <f>IFERROR(VLOOKUP(L1984,Setup_Team!$B:$C,2,FALSE), "TDB")</f>
        <v>CAN</v>
      </c>
      <c r="N1984" s="21" t="str">
        <f>VLOOKUP($A1984,Location!$A:$J,9,FALSE)</f>
        <v>Inglewood, Los Angeles, California</v>
      </c>
      <c r="O1984" s="21" t="str">
        <f>VLOOKUP($A1984,Location!$A:$J,10,FALSE)</f>
        <v>SoFi Stadium</v>
      </c>
      <c r="P1984" s="27">
        <v>1</v>
      </c>
      <c r="Q1984" s="27">
        <v>1</v>
      </c>
      <c r="R1984" s="27" t="str">
        <f t="shared" si="181"/>
        <v>1-1</v>
      </c>
      <c r="S1984" s="21">
        <v>0</v>
      </c>
      <c r="T1984" s="20">
        <f>VLOOKUP($A1984,Database!$A:$Y,10,FALSE)</f>
        <v>141</v>
      </c>
      <c r="U1984" s="20">
        <f>VLOOKUP($A1984,Database!$A:$Y,11,FALSE)</f>
        <v>121</v>
      </c>
      <c r="V1984" s="20">
        <f>VLOOKUP($A1984,Database!$A:$Y,12,FALSE)</f>
        <v>64</v>
      </c>
      <c r="W1984" s="20" t="str">
        <f>VLOOKUP(A1984,Database!A:M,13,FALSE)</f>
        <v>Terminé</v>
      </c>
      <c r="X1984" s="20">
        <f>VLOOKUP($A1984,Database!$A:$Y,20,FALSE)</f>
        <v>0</v>
      </c>
      <c r="Y1984" s="20">
        <f>VLOOKUP($A1984,Database!$A:$Y,21,FALSE)</f>
        <v>1</v>
      </c>
      <c r="Z1984" s="20">
        <f t="shared" si="180"/>
        <v>0</v>
      </c>
      <c r="AA1984" s="20">
        <f t="shared" si="182"/>
        <v>0</v>
      </c>
      <c r="AB1984" s="20">
        <f t="shared" ca="1" si="183"/>
        <v>0</v>
      </c>
      <c r="AC1984" s="20">
        <f t="shared" ca="1" si="184"/>
        <v>0</v>
      </c>
      <c r="AD1984" s="20" t="str">
        <f ca="1">IF(AC1984=0,"",IF(OR(ISBLANK(P1984),ISBLANK(Q1984)),"",IF(ISBLANK(VLOOKUP(A1984,Database!A:AA,22,FALSE)),"",VLOOKUP(A1984,Database!A:AA,22,FALSE))))</f>
        <v/>
      </c>
      <c r="AE1984" s="20">
        <f ca="1">IFERROR(
   IF(
     OR(ISBLANK(P1984),ISBLANK(Q1984)),
     "",
     IF(
       AND(AB1984&lt;&gt;"",OR(W1984="Terminé",W1984="En cours")),
       VLOOKUP(AD1984,Setup_ScoreExactBonus!A:D,4,FALSE),
       0
     )),
  0)</f>
        <v>0</v>
      </c>
      <c r="AF1984" s="21">
        <f t="shared" ca="1" si="185"/>
        <v>0</v>
      </c>
      <c r="AG1984" s="21">
        <f ca="1">SUMIFS(AF$2:AF1984,D$2:D1984,D1984)</f>
        <v>2774</v>
      </c>
    </row>
    <row r="1985" spans="1:33" hidden="1" x14ac:dyDescent="0.35">
      <c r="A1985" s="21">
        <f>IF(ISBLANK(B1985),"",COUNTIF(B$2:B1985,B1985))-1</f>
        <v>73</v>
      </c>
      <c r="B1985" s="27">
        <v>13</v>
      </c>
      <c r="C1985" s="10">
        <f>VLOOKUP($A1985+IF($A1985=0,1,0),Database!$A:$Y,7,FALSE)</f>
        <v>46201.875</v>
      </c>
      <c r="D1985" s="21" t="str">
        <f>VLOOKUP(Pronostics!$B1985,Setup_MPP!$A:$G,3,FALSE)</f>
        <v>Julien_I</v>
      </c>
      <c r="E1985" s="21" t="str">
        <f>VLOOKUP(Pronostics!$B1985,Setup_MPP!$A:$G,2,FALSE)</f>
        <v>Julien INGE</v>
      </c>
      <c r="F1985" s="21" t="str">
        <f>VLOOKUP($B1985,Setup_MPP!$A:$E,4,FALSE)</f>
        <v>#C1E0EF</v>
      </c>
      <c r="G1985" s="21" t="str">
        <f>VLOOKUP($B1985,Setup_MPP!$A:$E,5,FALSE)</f>
        <v>#4F91B2</v>
      </c>
      <c r="H1985" s="21" t="str">
        <f>IFERROR(IF(AND(A1985&gt;=1,A1985&lt;=104),VLOOKUP($A1985,Location!$A:$J,6,FALSE),IF(A1985=0,"Avant l'ouverture",IF(OR(A1985=105,A1985=106),"Bonus"))),"")</f>
        <v>1/16 Finale</v>
      </c>
      <c r="I1985" s="21" t="str">
        <f>IF(LEFT(H1985,4)="Tour",VLOOKUP(A1985,Database!$A:$C,3,FALSE),"")</f>
        <v/>
      </c>
      <c r="J1985" s="21" t="str">
        <f>VLOOKUP($A1985,Location!$A:$J,7,FALSE)</f>
        <v>Afrique du Sud</v>
      </c>
      <c r="K1985" s="21" t="str">
        <f>IFERROR(VLOOKUP(J1985,Setup_Team!$B:$C,2,FALSE), "TDB")</f>
        <v>ZAF</v>
      </c>
      <c r="L1985" s="21" t="str">
        <f>VLOOKUP($A1985,Location!$A:$J,8,FALSE)</f>
        <v>Canada</v>
      </c>
      <c r="M1985" s="21" t="str">
        <f>IFERROR(VLOOKUP(L1985,Setup_Team!$B:$C,2,FALSE), "TDB")</f>
        <v>CAN</v>
      </c>
      <c r="N1985" s="21" t="str">
        <f>VLOOKUP($A1985,Location!$A:$J,9,FALSE)</f>
        <v>Inglewood, Los Angeles, California</v>
      </c>
      <c r="O1985" s="21" t="str">
        <f>VLOOKUP($A1985,Location!$A:$J,10,FALSE)</f>
        <v>SoFi Stadium</v>
      </c>
      <c r="P1985" s="27">
        <v>1</v>
      </c>
      <c r="Q1985" s="27">
        <v>2</v>
      </c>
      <c r="R1985" s="27" t="str">
        <f t="shared" si="181"/>
        <v>1-2</v>
      </c>
      <c r="S1985" s="21">
        <v>0</v>
      </c>
      <c r="T1985" s="20">
        <f>VLOOKUP($A1985,Database!$A:$Y,10,FALSE)</f>
        <v>141</v>
      </c>
      <c r="U1985" s="20">
        <f>VLOOKUP($A1985,Database!$A:$Y,11,FALSE)</f>
        <v>121</v>
      </c>
      <c r="V1985" s="20">
        <f>VLOOKUP($A1985,Database!$A:$Y,12,FALSE)</f>
        <v>64</v>
      </c>
      <c r="W1985" s="20" t="str">
        <f>VLOOKUP(A1985,Database!A:M,13,FALSE)</f>
        <v>Terminé</v>
      </c>
      <c r="X1985" s="20">
        <f>VLOOKUP($A1985,Database!$A:$Y,20,FALSE)</f>
        <v>0</v>
      </c>
      <c r="Y1985" s="20">
        <f>VLOOKUP($A1985,Database!$A:$Y,21,FALSE)</f>
        <v>1</v>
      </c>
      <c r="Z1985" s="20">
        <f t="shared" si="180"/>
        <v>0</v>
      </c>
      <c r="AA1985" s="20">
        <f t="shared" si="182"/>
        <v>1</v>
      </c>
      <c r="AB1985" s="20">
        <f t="shared" ca="1" si="183"/>
        <v>64</v>
      </c>
      <c r="AC1985" s="20">
        <f t="shared" ca="1" si="184"/>
        <v>0</v>
      </c>
      <c r="AD1985" s="20" t="str">
        <f ca="1">IF(AC1985=0,"",IF(OR(ISBLANK(P1985),ISBLANK(Q1985)),"",IF(ISBLANK(VLOOKUP(A1985,Database!A:AA,22,FALSE)),"",VLOOKUP(A1985,Database!A:AA,22,FALSE))))</f>
        <v/>
      </c>
      <c r="AE1985" s="20">
        <f ca="1">IFERROR(
   IF(
     OR(ISBLANK(P1985),ISBLANK(Q1985)),
     "",
     IF(
       AND(AB1985&lt;&gt;"",OR(W1985="Terminé",W1985="En cours")),
       VLOOKUP(AD1985,Setup_ScoreExactBonus!A:D,4,FALSE),
       0
     )),
  0)</f>
        <v>0</v>
      </c>
      <c r="AF1985" s="21">
        <f t="shared" ca="1" si="185"/>
        <v>64</v>
      </c>
      <c r="AG1985" s="21">
        <f ca="1">SUMIFS(AF$2:AF1985,D$2:D1985,D1985)</f>
        <v>2983</v>
      </c>
    </row>
    <row r="1986" spans="1:33" hidden="1" x14ac:dyDescent="0.35">
      <c r="A1986" s="21">
        <f>IF(ISBLANK(B1986),"",COUNTIF(B$2:B1986,B1986))-1</f>
        <v>73</v>
      </c>
      <c r="B1986" s="27">
        <v>14</v>
      </c>
      <c r="C1986" s="10">
        <f>VLOOKUP($A1986+IF($A1986=0,1,0),Database!$A:$Y,7,FALSE)</f>
        <v>46201.875</v>
      </c>
      <c r="D1986" s="21" t="str">
        <f>VLOOKUP(Pronostics!$B1986,Setup_MPP!$A:$G,3,FALSE)</f>
        <v>MarieEYT</v>
      </c>
      <c r="E1986" s="21" t="str">
        <f>VLOOKUP(Pronostics!$B1986,Setup_MPP!$A:$G,2,FALSE)</f>
        <v>Marie EXBRAYAT</v>
      </c>
      <c r="F1986" s="21" t="str">
        <f>VLOOKUP($B1986,Setup_MPP!$A:$E,4,FALSE)</f>
        <v>#FFAFD2</v>
      </c>
      <c r="G1986" s="21" t="str">
        <f>VLOOKUP($B1986,Setup_MPP!$A:$E,5,FALSE)</f>
        <v>#F2589B</v>
      </c>
      <c r="H1986" s="21" t="str">
        <f>IFERROR(IF(AND(A1986&gt;=1,A1986&lt;=104),VLOOKUP($A1986,Location!$A:$J,6,FALSE),IF(A1986=0,"Avant l'ouverture",IF(OR(A1986=105,A1986=106),"Bonus"))),"")</f>
        <v>1/16 Finale</v>
      </c>
      <c r="I1986" s="21" t="str">
        <f>IF(LEFT(H1986,4)="Tour",VLOOKUP(A1986,Database!$A:$C,3,FALSE),"")</f>
        <v/>
      </c>
      <c r="J1986" s="21" t="str">
        <f>VLOOKUP($A1986,Location!$A:$J,7,FALSE)</f>
        <v>Afrique du Sud</v>
      </c>
      <c r="K1986" s="21" t="str">
        <f>IFERROR(VLOOKUP(J1986,Setup_Team!$B:$C,2,FALSE), "TDB")</f>
        <v>ZAF</v>
      </c>
      <c r="L1986" s="21" t="str">
        <f>VLOOKUP($A1986,Location!$A:$J,8,FALSE)</f>
        <v>Canada</v>
      </c>
      <c r="M1986" s="21" t="str">
        <f>IFERROR(VLOOKUP(L1986,Setup_Team!$B:$C,2,FALSE), "TDB")</f>
        <v>CAN</v>
      </c>
      <c r="N1986" s="21" t="str">
        <f>VLOOKUP($A1986,Location!$A:$J,9,FALSE)</f>
        <v>Inglewood, Los Angeles, California</v>
      </c>
      <c r="O1986" s="21" t="str">
        <f>VLOOKUP($A1986,Location!$A:$J,10,FALSE)</f>
        <v>SoFi Stadium</v>
      </c>
      <c r="P1986" s="27">
        <v>0</v>
      </c>
      <c r="Q1986" s="27">
        <v>2</v>
      </c>
      <c r="R1986" s="27" t="str">
        <f t="shared" si="181"/>
        <v>0-2</v>
      </c>
      <c r="S1986" s="21">
        <v>0</v>
      </c>
      <c r="T1986" s="20">
        <f>VLOOKUP($A1986,Database!$A:$Y,10,FALSE)</f>
        <v>141</v>
      </c>
      <c r="U1986" s="20">
        <f>VLOOKUP($A1986,Database!$A:$Y,11,FALSE)</f>
        <v>121</v>
      </c>
      <c r="V1986" s="20">
        <f>VLOOKUP($A1986,Database!$A:$Y,12,FALSE)</f>
        <v>64</v>
      </c>
      <c r="W1986" s="20" t="str">
        <f>VLOOKUP(A1986,Database!A:M,13,FALSE)</f>
        <v>Terminé</v>
      </c>
      <c r="X1986" s="20">
        <f>VLOOKUP($A1986,Database!$A:$Y,20,FALSE)</f>
        <v>0</v>
      </c>
      <c r="Y1986" s="20">
        <f>VLOOKUP($A1986,Database!$A:$Y,21,FALSE)</f>
        <v>1</v>
      </c>
      <c r="Z1986" s="20">
        <f t="shared" ref="Z1986:Z2049" si="186">IF(A1986=0,0,IF(W1986="À venir",0,IF(AND(ISBLANK(P1986),ISBLANK(Q1986)),1,0)))</f>
        <v>0</v>
      </c>
      <c r="AA1986" s="20">
        <f t="shared" si="182"/>
        <v>1</v>
      </c>
      <c r="AB1986" s="20">
        <f t="shared" ca="1" si="183"/>
        <v>64</v>
      </c>
      <c r="AC1986" s="20">
        <f t="shared" ca="1" si="184"/>
        <v>0</v>
      </c>
      <c r="AD1986" s="20" t="str">
        <f ca="1">IF(AC1986=0,"",IF(OR(ISBLANK(P1986),ISBLANK(Q1986)),"",IF(ISBLANK(VLOOKUP(A1986,Database!A:AA,22,FALSE)),"",VLOOKUP(A1986,Database!A:AA,22,FALSE))))</f>
        <v/>
      </c>
      <c r="AE1986" s="20">
        <f ca="1">IFERROR(
   IF(
     OR(ISBLANK(P1986),ISBLANK(Q1986)),
     "",
     IF(
       AND(AB1986&lt;&gt;"",OR(W1986="Terminé",W1986="En cours")),
       VLOOKUP(AD1986,Setup_ScoreExactBonus!A:D,4,FALSE),
       0
     )),
  0)</f>
        <v>0</v>
      </c>
      <c r="AF1986" s="21">
        <f t="shared" ca="1" si="185"/>
        <v>64</v>
      </c>
      <c r="AG1986" s="21">
        <f ca="1">SUMIFS(AF$2:AF1986,D$2:D1986,D1986)</f>
        <v>2957</v>
      </c>
    </row>
    <row r="1987" spans="1:33" hidden="1" x14ac:dyDescent="0.35">
      <c r="A1987" s="21">
        <f>IF(ISBLANK(B1987),"",COUNTIF(B$2:B1987,B1987))-1</f>
        <v>73</v>
      </c>
      <c r="B1987" s="27">
        <v>15</v>
      </c>
      <c r="C1987" s="10">
        <f>VLOOKUP($A1987+IF($A1987=0,1,0),Database!$A:$Y,7,FALSE)</f>
        <v>46201.875</v>
      </c>
      <c r="D1987" s="21" t="str">
        <f>VLOOKUP(Pronostics!$B1987,Setup_MPP!$A:$G,3,FALSE)</f>
        <v>Amino28</v>
      </c>
      <c r="E1987" s="21" t="str">
        <f>VLOOKUP(Pronostics!$B1987,Setup_MPP!$A:$G,2,FALSE)</f>
        <v>Amine ZARROUKI</v>
      </c>
      <c r="F1987" s="21" t="str">
        <f>VLOOKUP($B1987,Setup_MPP!$A:$E,4,FALSE)</f>
        <v>#FF9898</v>
      </c>
      <c r="G1987" s="21" t="str">
        <f>VLOOKUP($B1987,Setup_MPP!$A:$E,5,FALSE)</f>
        <v>#FF5D5D</v>
      </c>
      <c r="H1987" s="21" t="str">
        <f>IFERROR(IF(AND(A1987&gt;=1,A1987&lt;=104),VLOOKUP($A1987,Location!$A:$J,6,FALSE),IF(A1987=0,"Avant l'ouverture",IF(OR(A1987=105,A1987=106),"Bonus"))),"")</f>
        <v>1/16 Finale</v>
      </c>
      <c r="I1987" s="21" t="str">
        <f>IF(LEFT(H1987,4)="Tour",VLOOKUP(A1987,Database!$A:$C,3,FALSE),"")</f>
        <v/>
      </c>
      <c r="J1987" s="21" t="str">
        <f>VLOOKUP($A1987,Location!$A:$J,7,FALSE)</f>
        <v>Afrique du Sud</v>
      </c>
      <c r="K1987" s="21" t="str">
        <f>IFERROR(VLOOKUP(J1987,Setup_Team!$B:$C,2,FALSE), "TDB")</f>
        <v>ZAF</v>
      </c>
      <c r="L1987" s="21" t="str">
        <f>VLOOKUP($A1987,Location!$A:$J,8,FALSE)</f>
        <v>Canada</v>
      </c>
      <c r="M1987" s="21" t="str">
        <f>IFERROR(VLOOKUP(L1987,Setup_Team!$B:$C,2,FALSE), "TDB")</f>
        <v>CAN</v>
      </c>
      <c r="N1987" s="21" t="str">
        <f>VLOOKUP($A1987,Location!$A:$J,9,FALSE)</f>
        <v>Inglewood, Los Angeles, California</v>
      </c>
      <c r="O1987" s="21" t="str">
        <f>VLOOKUP($A1987,Location!$A:$J,10,FALSE)</f>
        <v>SoFi Stadium</v>
      </c>
      <c r="P1987" s="27">
        <v>1</v>
      </c>
      <c r="Q1987" s="27">
        <v>2</v>
      </c>
      <c r="R1987" s="27" t="str">
        <f t="shared" ref="R1987:R2050" si="187">IF(AND(A1987&gt;0,A1987&lt;=104,W1987="Terminé"),TEXT(P1987,"0")&amp;"-"&amp;TEXT(Q1987,"0"),"")</f>
        <v>1-2</v>
      </c>
      <c r="S1987" s="21">
        <v>0</v>
      </c>
      <c r="T1987" s="20">
        <f>VLOOKUP($A1987,Database!$A:$Y,10,FALSE)</f>
        <v>141</v>
      </c>
      <c r="U1987" s="20">
        <f>VLOOKUP($A1987,Database!$A:$Y,11,FALSE)</f>
        <v>121</v>
      </c>
      <c r="V1987" s="20">
        <f>VLOOKUP($A1987,Database!$A:$Y,12,FALSE)</f>
        <v>64</v>
      </c>
      <c r="W1987" s="20" t="str">
        <f>VLOOKUP(A1987,Database!A:M,13,FALSE)</f>
        <v>Terminé</v>
      </c>
      <c r="X1987" s="20">
        <f>VLOOKUP($A1987,Database!$A:$Y,20,FALSE)</f>
        <v>0</v>
      </c>
      <c r="Y1987" s="20">
        <f>VLOOKUP($A1987,Database!$A:$Y,21,FALSE)</f>
        <v>1</v>
      </c>
      <c r="Z1987" s="20">
        <f t="shared" si="186"/>
        <v>0</v>
      </c>
      <c r="AA1987" s="20">
        <f t="shared" si="182"/>
        <v>1</v>
      </c>
      <c r="AB1987" s="20">
        <f t="shared" ca="1" si="183"/>
        <v>64</v>
      </c>
      <c r="AC1987" s="20">
        <f t="shared" ca="1" si="184"/>
        <v>0</v>
      </c>
      <c r="AD1987" s="20" t="str">
        <f ca="1">IF(AC1987=0,"",IF(OR(ISBLANK(P1987),ISBLANK(Q1987)),"",IF(ISBLANK(VLOOKUP(A1987,Database!A:AA,22,FALSE)),"",VLOOKUP(A1987,Database!A:AA,22,FALSE))))</f>
        <v/>
      </c>
      <c r="AE1987" s="20">
        <f ca="1">IFERROR(
   IF(
     OR(ISBLANK(P1987),ISBLANK(Q1987)),
     "",
     IF(
       AND(AB1987&lt;&gt;"",OR(W1987="Terminé",W1987="En cours")),
       VLOOKUP(AD1987,Setup_ScoreExactBonus!A:D,4,FALSE),
       0
     )),
  0)</f>
        <v>0</v>
      </c>
      <c r="AF1987" s="21">
        <f t="shared" ca="1" si="185"/>
        <v>64</v>
      </c>
      <c r="AG1987" s="21">
        <f ca="1">SUMIFS(AF$2:AF1987,D$2:D1987,D1987)</f>
        <v>2887</v>
      </c>
    </row>
    <row r="1988" spans="1:33" hidden="1" x14ac:dyDescent="0.35">
      <c r="A1988" s="21">
        <f>IF(ISBLANK(B1988),"",COUNTIF(B$2:B1988,B1988))-1</f>
        <v>73</v>
      </c>
      <c r="B1988" s="27">
        <v>16</v>
      </c>
      <c r="C1988" s="10">
        <f>VLOOKUP($A1988+IF($A1988=0,1,0),Database!$A:$Y,7,FALSE)</f>
        <v>46201.875</v>
      </c>
      <c r="D1988" s="21" t="str">
        <f>VLOOKUP(Pronostics!$B1988,Setup_MPP!$A:$G,3,FALSE)</f>
        <v>RomaLaura</v>
      </c>
      <c r="E1988" s="21" t="str">
        <f>VLOOKUP(Pronostics!$B1988,Setup_MPP!$A:$G,2,FALSE)</f>
        <v>Laura GIULIANO</v>
      </c>
      <c r="F1988" s="21" t="str">
        <f>VLOOKUP($B1988,Setup_MPP!$A:$E,4,FALSE)</f>
        <v>#86A4FE</v>
      </c>
      <c r="G1988" s="21" t="str">
        <f>VLOOKUP($B1988,Setup_MPP!$A:$E,5,FALSE)</f>
        <v>#3769FF</v>
      </c>
      <c r="H1988" s="21" t="str">
        <f>IFERROR(IF(AND(A1988&gt;=1,A1988&lt;=104),VLOOKUP($A1988,Location!$A:$J,6,FALSE),IF(A1988=0,"Avant l'ouverture",IF(OR(A1988=105,A1988=106),"Bonus"))),"")</f>
        <v>1/16 Finale</v>
      </c>
      <c r="I1988" s="21" t="str">
        <f>IF(LEFT(H1988,4)="Tour",VLOOKUP(A1988,Database!$A:$C,3,FALSE),"")</f>
        <v/>
      </c>
      <c r="J1988" s="21" t="str">
        <f>VLOOKUP($A1988,Location!$A:$J,7,FALSE)</f>
        <v>Afrique du Sud</v>
      </c>
      <c r="K1988" s="21" t="str">
        <f>IFERROR(VLOOKUP(J1988,Setup_Team!$B:$C,2,FALSE), "TDB")</f>
        <v>ZAF</v>
      </c>
      <c r="L1988" s="21" t="str">
        <f>VLOOKUP($A1988,Location!$A:$J,8,FALSE)</f>
        <v>Canada</v>
      </c>
      <c r="M1988" s="21" t="str">
        <f>IFERROR(VLOOKUP(L1988,Setup_Team!$B:$C,2,FALSE), "TDB")</f>
        <v>CAN</v>
      </c>
      <c r="N1988" s="21" t="str">
        <f>VLOOKUP($A1988,Location!$A:$J,9,FALSE)</f>
        <v>Inglewood, Los Angeles, California</v>
      </c>
      <c r="O1988" s="21" t="str">
        <f>VLOOKUP($A1988,Location!$A:$J,10,FALSE)</f>
        <v>SoFi Stadium</v>
      </c>
      <c r="P1988" s="27">
        <v>1</v>
      </c>
      <c r="Q1988" s="27">
        <v>1</v>
      </c>
      <c r="R1988" s="27" t="str">
        <f t="shared" si="187"/>
        <v>1-1</v>
      </c>
      <c r="S1988" s="21">
        <v>0</v>
      </c>
      <c r="T1988" s="20">
        <f>VLOOKUP($A1988,Database!$A:$Y,10,FALSE)</f>
        <v>141</v>
      </c>
      <c r="U1988" s="20">
        <f>VLOOKUP($A1988,Database!$A:$Y,11,FALSE)</f>
        <v>121</v>
      </c>
      <c r="V1988" s="20">
        <f>VLOOKUP($A1988,Database!$A:$Y,12,FALSE)</f>
        <v>64</v>
      </c>
      <c r="W1988" s="20" t="str">
        <f>VLOOKUP(A1988,Database!A:M,13,FALSE)</f>
        <v>Terminé</v>
      </c>
      <c r="X1988" s="20">
        <f>VLOOKUP($A1988,Database!$A:$Y,20,FALSE)</f>
        <v>0</v>
      </c>
      <c r="Y1988" s="20">
        <f>VLOOKUP($A1988,Database!$A:$Y,21,FALSE)</f>
        <v>1</v>
      </c>
      <c r="Z1988" s="20">
        <f t="shared" si="186"/>
        <v>0</v>
      </c>
      <c r="AA1988" s="20">
        <f t="shared" si="182"/>
        <v>0</v>
      </c>
      <c r="AB1988" s="20">
        <f t="shared" ca="1" si="183"/>
        <v>0</v>
      </c>
      <c r="AC1988" s="20">
        <f t="shared" ca="1" si="184"/>
        <v>0</v>
      </c>
      <c r="AD1988" s="20" t="str">
        <f ca="1">IF(AC1988=0,"",IF(OR(ISBLANK(P1988),ISBLANK(Q1988)),"",IF(ISBLANK(VLOOKUP(A1988,Database!A:AA,22,FALSE)),"",VLOOKUP(A1988,Database!A:AA,22,FALSE))))</f>
        <v/>
      </c>
      <c r="AE1988" s="20">
        <f ca="1">IFERROR(
   IF(
     OR(ISBLANK(P1988),ISBLANK(Q1988)),
     "",
     IF(
       AND(AB1988&lt;&gt;"",OR(W1988="Terminé",W1988="En cours")),
       VLOOKUP(AD1988,Setup_ScoreExactBonus!A:D,4,FALSE),
       0
     )),
  0)</f>
        <v>0</v>
      </c>
      <c r="AF1988" s="21">
        <f t="shared" ca="1" si="185"/>
        <v>0</v>
      </c>
      <c r="AG1988" s="21">
        <f ca="1">SUMIFS(AF$2:AF1988,D$2:D1988,D1988)</f>
        <v>2420</v>
      </c>
    </row>
    <row r="1989" spans="1:33" hidden="1" x14ac:dyDescent="0.35">
      <c r="A1989" s="21">
        <f>IF(ISBLANK(B1989),"",COUNTIF(B$2:B1989,B1989))-1</f>
        <v>73</v>
      </c>
      <c r="B1989" s="27">
        <v>17</v>
      </c>
      <c r="C1989" s="10">
        <f>VLOOKUP($A1989+IF($A1989=0,1,0),Database!$A:$Y,7,FALSE)</f>
        <v>46201.875</v>
      </c>
      <c r="D1989" s="21" t="str">
        <f>VLOOKUP(Pronostics!$B1989,Setup_MPP!$A:$G,3,FALSE)</f>
        <v>Julien_cri</v>
      </c>
      <c r="E1989" s="21" t="str">
        <f>VLOOKUP(Pronostics!$B1989,Setup_MPP!$A:$G,2,FALSE)</f>
        <v>Julien CRIMOTEL</v>
      </c>
      <c r="F1989" s="21" t="str">
        <f>VLOOKUP($B1989,Setup_MPP!$A:$E,4,FALSE)</f>
        <v>#FFB0B0</v>
      </c>
      <c r="G1989" s="21" t="str">
        <f>VLOOKUP($B1989,Setup_MPP!$A:$E,5,FALSE)</f>
        <v>#F25757</v>
      </c>
      <c r="H1989" s="21" t="str">
        <f>IFERROR(IF(AND(A1989&gt;=1,A1989&lt;=104),VLOOKUP($A1989,Location!$A:$J,6,FALSE),IF(A1989=0,"Avant l'ouverture",IF(OR(A1989=105,A1989=106),"Bonus"))),"")</f>
        <v>1/16 Finale</v>
      </c>
      <c r="I1989" s="21" t="str">
        <f>IF(LEFT(H1989,4)="Tour",VLOOKUP(A1989,Database!$A:$C,3,FALSE),"")</f>
        <v/>
      </c>
      <c r="J1989" s="21" t="str">
        <f>VLOOKUP($A1989,Location!$A:$J,7,FALSE)</f>
        <v>Afrique du Sud</v>
      </c>
      <c r="K1989" s="21" t="str">
        <f>IFERROR(VLOOKUP(J1989,Setup_Team!$B:$C,2,FALSE), "TDB")</f>
        <v>ZAF</v>
      </c>
      <c r="L1989" s="21" t="str">
        <f>VLOOKUP($A1989,Location!$A:$J,8,FALSE)</f>
        <v>Canada</v>
      </c>
      <c r="M1989" s="21" t="str">
        <f>IFERROR(VLOOKUP(L1989,Setup_Team!$B:$C,2,FALSE), "TDB")</f>
        <v>CAN</v>
      </c>
      <c r="N1989" s="21" t="str">
        <f>VLOOKUP($A1989,Location!$A:$J,9,FALSE)</f>
        <v>Inglewood, Los Angeles, California</v>
      </c>
      <c r="O1989" s="21" t="str">
        <f>VLOOKUP($A1989,Location!$A:$J,10,FALSE)</f>
        <v>SoFi Stadium</v>
      </c>
      <c r="P1989" s="27">
        <v>0</v>
      </c>
      <c r="Q1989" s="27">
        <v>2</v>
      </c>
      <c r="R1989" s="27" t="str">
        <f t="shared" si="187"/>
        <v>0-2</v>
      </c>
      <c r="S1989" s="21">
        <v>0</v>
      </c>
      <c r="T1989" s="20">
        <f>VLOOKUP($A1989,Database!$A:$Y,10,FALSE)</f>
        <v>141</v>
      </c>
      <c r="U1989" s="20">
        <f>VLOOKUP($A1989,Database!$A:$Y,11,FALSE)</f>
        <v>121</v>
      </c>
      <c r="V1989" s="20">
        <f>VLOOKUP($A1989,Database!$A:$Y,12,FALSE)</f>
        <v>64</v>
      </c>
      <c r="W1989" s="20" t="str">
        <f>VLOOKUP(A1989,Database!A:M,13,FALSE)</f>
        <v>Terminé</v>
      </c>
      <c r="X1989" s="20">
        <f>VLOOKUP($A1989,Database!$A:$Y,20,FALSE)</f>
        <v>0</v>
      </c>
      <c r="Y1989" s="20">
        <f>VLOOKUP($A1989,Database!$A:$Y,21,FALSE)</f>
        <v>1</v>
      </c>
      <c r="Z1989" s="20">
        <f t="shared" si="186"/>
        <v>0</v>
      </c>
      <c r="AA1989" s="20">
        <f t="shared" si="182"/>
        <v>1</v>
      </c>
      <c r="AB1989" s="20">
        <f t="shared" ca="1" si="183"/>
        <v>64</v>
      </c>
      <c r="AC1989" s="20">
        <f t="shared" ca="1" si="184"/>
        <v>0</v>
      </c>
      <c r="AD1989" s="20" t="str">
        <f ca="1">IF(AC1989=0,"",IF(OR(ISBLANK(P1989),ISBLANK(Q1989)),"",IF(ISBLANK(VLOOKUP(A1989,Database!A:AA,22,FALSE)),"",VLOOKUP(A1989,Database!A:AA,22,FALSE))))</f>
        <v/>
      </c>
      <c r="AE1989" s="20">
        <f ca="1">IFERROR(
   IF(
     OR(ISBLANK(P1989),ISBLANK(Q1989)),
     "",
     IF(
       AND(AB1989&lt;&gt;"",OR(W1989="Terminé",W1989="En cours")),
       VLOOKUP(AD1989,Setup_ScoreExactBonus!A:D,4,FALSE),
       0
     )),
  0)</f>
        <v>0</v>
      </c>
      <c r="AF1989" s="21">
        <f t="shared" ca="1" si="185"/>
        <v>64</v>
      </c>
      <c r="AG1989" s="21">
        <f ca="1">SUMIFS(AF$2:AF1989,D$2:D1989,D1989)</f>
        <v>2701</v>
      </c>
    </row>
    <row r="1990" spans="1:33" hidden="1" x14ac:dyDescent="0.35">
      <c r="A1990" s="21">
        <f>IF(ISBLANK(B1990),"",COUNTIF(B$2:B1990,B1990))-1</f>
        <v>73</v>
      </c>
      <c r="B1990" s="27">
        <v>18</v>
      </c>
      <c r="C1990" s="10">
        <f>VLOOKUP($A1990+IF($A1990=0,1,0),Database!$A:$Y,7,FALSE)</f>
        <v>46201.875</v>
      </c>
      <c r="D1990" s="21" t="str">
        <f>VLOOKUP(Pronostics!$B1990,Setup_MPP!$A:$G,3,FALSE)</f>
        <v>Cartone</v>
      </c>
      <c r="E1990" s="21" t="str">
        <f>VLOOKUP(Pronostics!$B1990,Setup_MPP!$A:$G,2,FALSE)</f>
        <v>Quentin CARTON</v>
      </c>
      <c r="F1990" s="21" t="str">
        <f>VLOOKUP($B1990,Setup_MPP!$A:$E,4,FALSE)</f>
        <v>#F0BC42</v>
      </c>
      <c r="G1990" s="21" t="str">
        <f>VLOOKUP($B1990,Setup_MPP!$A:$E,5,FALSE)</f>
        <v>#8E1F2F</v>
      </c>
      <c r="H1990" s="21" t="str">
        <f>IFERROR(IF(AND(A1990&gt;=1,A1990&lt;=104),VLOOKUP($A1990,Location!$A:$J,6,FALSE),IF(A1990=0,"Avant l'ouverture",IF(OR(A1990=105,A1990=106),"Bonus"))),"")</f>
        <v>1/16 Finale</v>
      </c>
      <c r="I1990" s="21" t="str">
        <f>IF(LEFT(H1990,4)="Tour",VLOOKUP(A1990,Database!$A:$C,3,FALSE),"")</f>
        <v/>
      </c>
      <c r="J1990" s="21" t="str">
        <f>VLOOKUP($A1990,Location!$A:$J,7,FALSE)</f>
        <v>Afrique du Sud</v>
      </c>
      <c r="K1990" s="21" t="str">
        <f>IFERROR(VLOOKUP(J1990,Setup_Team!$B:$C,2,FALSE), "TDB")</f>
        <v>ZAF</v>
      </c>
      <c r="L1990" s="21" t="str">
        <f>VLOOKUP($A1990,Location!$A:$J,8,FALSE)</f>
        <v>Canada</v>
      </c>
      <c r="M1990" s="21" t="str">
        <f>IFERROR(VLOOKUP(L1990,Setup_Team!$B:$C,2,FALSE), "TDB")</f>
        <v>CAN</v>
      </c>
      <c r="N1990" s="21" t="str">
        <f>VLOOKUP($A1990,Location!$A:$J,9,FALSE)</f>
        <v>Inglewood, Los Angeles, California</v>
      </c>
      <c r="O1990" s="21" t="str">
        <f>VLOOKUP($A1990,Location!$A:$J,10,FALSE)</f>
        <v>SoFi Stadium</v>
      </c>
      <c r="P1990" s="27">
        <v>0</v>
      </c>
      <c r="Q1990" s="27">
        <v>2</v>
      </c>
      <c r="R1990" s="27" t="str">
        <f t="shared" si="187"/>
        <v>0-2</v>
      </c>
      <c r="S1990" s="21">
        <v>0</v>
      </c>
      <c r="T1990" s="20">
        <f>VLOOKUP($A1990,Database!$A:$Y,10,FALSE)</f>
        <v>141</v>
      </c>
      <c r="U1990" s="20">
        <f>VLOOKUP($A1990,Database!$A:$Y,11,FALSE)</f>
        <v>121</v>
      </c>
      <c r="V1990" s="20">
        <f>VLOOKUP($A1990,Database!$A:$Y,12,FALSE)</f>
        <v>64</v>
      </c>
      <c r="W1990" s="20" t="str">
        <f>VLOOKUP(A1990,Database!A:M,13,FALSE)</f>
        <v>Terminé</v>
      </c>
      <c r="X1990" s="20">
        <f>VLOOKUP($A1990,Database!$A:$Y,20,FALSE)</f>
        <v>0</v>
      </c>
      <c r="Y1990" s="20">
        <f>VLOOKUP($A1990,Database!$A:$Y,21,FALSE)</f>
        <v>1</v>
      </c>
      <c r="Z1990" s="20">
        <f t="shared" si="186"/>
        <v>0</v>
      </c>
      <c r="AA1990" s="20">
        <f t="shared" si="182"/>
        <v>1</v>
      </c>
      <c r="AB1990" s="20">
        <f t="shared" ca="1" si="183"/>
        <v>64</v>
      </c>
      <c r="AC1990" s="20">
        <f t="shared" ca="1" si="184"/>
        <v>0</v>
      </c>
      <c r="AD1990" s="20" t="str">
        <f ca="1">IF(AC1990=0,"",IF(OR(ISBLANK(P1990),ISBLANK(Q1990)),"",IF(ISBLANK(VLOOKUP(A1990,Database!A:AA,22,FALSE)),"",VLOOKUP(A1990,Database!A:AA,22,FALSE))))</f>
        <v/>
      </c>
      <c r="AE1990" s="20">
        <f ca="1">IFERROR(
   IF(
     OR(ISBLANK(P1990),ISBLANK(Q1990)),
     "",
     IF(
       AND(AB1990&lt;&gt;"",OR(W1990="Terminé",W1990="En cours")),
       VLOOKUP(AD1990,Setup_ScoreExactBonus!A:D,4,FALSE),
       0
     )),
  0)</f>
        <v>0</v>
      </c>
      <c r="AF1990" s="21">
        <f t="shared" ca="1" si="185"/>
        <v>64</v>
      </c>
      <c r="AG1990" s="21">
        <f ca="1">SUMIFS(AF$2:AF1990,D$2:D1990,D1990)</f>
        <v>2692</v>
      </c>
    </row>
    <row r="1991" spans="1:33" hidden="1" x14ac:dyDescent="0.35">
      <c r="A1991" s="21">
        <f>IF(ISBLANK(B1991),"",COUNTIF(B$2:B1991,B1991))-1</f>
        <v>73</v>
      </c>
      <c r="B1991" s="27">
        <v>19</v>
      </c>
      <c r="C1991" s="10">
        <f>VLOOKUP($A1991+IF($A1991=0,1,0),Database!$A:$Y,7,FALSE)</f>
        <v>46201.875</v>
      </c>
      <c r="D1991" s="21" t="str">
        <f>VLOOKUP(Pronostics!$B1991,Setup_MPP!$A:$G,3,FALSE)</f>
        <v>YramVi</v>
      </c>
      <c r="E1991" s="21" t="str">
        <f>VLOOKUP(Pronostics!$B1991,Setup_MPP!$A:$G,2,FALSE)</f>
        <v>Eyram TETSHIE</v>
      </c>
      <c r="F1991" s="21" t="str">
        <f>VLOOKUP($B1991,Setup_MPP!$A:$E,4,FALSE)</f>
        <v>#E8B28F</v>
      </c>
      <c r="G1991" s="21" t="str">
        <f>VLOOKUP($B1991,Setup_MPP!$A:$E,5,FALSE)</f>
        <v>#E65568</v>
      </c>
      <c r="H1991" s="21" t="str">
        <f>IFERROR(IF(AND(A1991&gt;=1,A1991&lt;=104),VLOOKUP($A1991,Location!$A:$J,6,FALSE),IF(A1991=0,"Avant l'ouverture",IF(OR(A1991=105,A1991=106),"Bonus"))),"")</f>
        <v>1/16 Finale</v>
      </c>
      <c r="I1991" s="21" t="str">
        <f>IF(LEFT(H1991,4)="Tour",VLOOKUP(A1991,Database!$A:$C,3,FALSE),"")</f>
        <v/>
      </c>
      <c r="J1991" s="21" t="str">
        <f>VLOOKUP($A1991,Location!$A:$J,7,FALSE)</f>
        <v>Afrique du Sud</v>
      </c>
      <c r="K1991" s="21" t="str">
        <f>IFERROR(VLOOKUP(J1991,Setup_Team!$B:$C,2,FALSE), "TDB")</f>
        <v>ZAF</v>
      </c>
      <c r="L1991" s="21" t="str">
        <f>VLOOKUP($A1991,Location!$A:$J,8,FALSE)</f>
        <v>Canada</v>
      </c>
      <c r="M1991" s="21" t="str">
        <f>IFERROR(VLOOKUP(L1991,Setup_Team!$B:$C,2,FALSE), "TDB")</f>
        <v>CAN</v>
      </c>
      <c r="N1991" s="21" t="str">
        <f>VLOOKUP($A1991,Location!$A:$J,9,FALSE)</f>
        <v>Inglewood, Los Angeles, California</v>
      </c>
      <c r="O1991" s="21" t="str">
        <f>VLOOKUP($A1991,Location!$A:$J,10,FALSE)</f>
        <v>SoFi Stadium</v>
      </c>
      <c r="P1991" s="27">
        <v>1</v>
      </c>
      <c r="Q1991" s="27">
        <v>2</v>
      </c>
      <c r="R1991" s="27" t="str">
        <f t="shared" si="187"/>
        <v>1-2</v>
      </c>
      <c r="S1991" s="21">
        <v>0</v>
      </c>
      <c r="T1991" s="20">
        <f>VLOOKUP($A1991,Database!$A:$Y,10,FALSE)</f>
        <v>141</v>
      </c>
      <c r="U1991" s="20">
        <f>VLOOKUP($A1991,Database!$A:$Y,11,FALSE)</f>
        <v>121</v>
      </c>
      <c r="V1991" s="20">
        <f>VLOOKUP($A1991,Database!$A:$Y,12,FALSE)</f>
        <v>64</v>
      </c>
      <c r="W1991" s="20" t="str">
        <f>VLOOKUP(A1991,Database!A:M,13,FALSE)</f>
        <v>Terminé</v>
      </c>
      <c r="X1991" s="20">
        <f>VLOOKUP($A1991,Database!$A:$Y,20,FALSE)</f>
        <v>0</v>
      </c>
      <c r="Y1991" s="20">
        <f>VLOOKUP($A1991,Database!$A:$Y,21,FALSE)</f>
        <v>1</v>
      </c>
      <c r="Z1991" s="20">
        <f t="shared" si="186"/>
        <v>0</v>
      </c>
      <c r="AA1991" s="20">
        <f t="shared" si="182"/>
        <v>1</v>
      </c>
      <c r="AB1991" s="20">
        <f t="shared" ca="1" si="183"/>
        <v>64</v>
      </c>
      <c r="AC1991" s="20">
        <f t="shared" ca="1" si="184"/>
        <v>0</v>
      </c>
      <c r="AD1991" s="20" t="str">
        <f ca="1">IF(AC1991=0,"",IF(OR(ISBLANK(P1991),ISBLANK(Q1991)),"",IF(ISBLANK(VLOOKUP(A1991,Database!A:AA,22,FALSE)),"",VLOOKUP(A1991,Database!A:AA,22,FALSE))))</f>
        <v/>
      </c>
      <c r="AE1991" s="20">
        <f ca="1">IFERROR(
   IF(
     OR(ISBLANK(P1991),ISBLANK(Q1991)),
     "",
     IF(
       AND(AB1991&lt;&gt;"",OR(W1991="Terminé",W1991="En cours")),
       VLOOKUP(AD1991,Setup_ScoreExactBonus!A:D,4,FALSE),
       0
     )),
  0)</f>
        <v>0</v>
      </c>
      <c r="AF1991" s="21">
        <f t="shared" ca="1" si="185"/>
        <v>64</v>
      </c>
      <c r="AG1991" s="21">
        <f ca="1">SUMIFS(AF$2:AF1991,D$2:D1991,D1991)</f>
        <v>2580</v>
      </c>
    </row>
    <row r="1992" spans="1:33" hidden="1" x14ac:dyDescent="0.35">
      <c r="A1992" s="21">
        <f>IF(ISBLANK(B1992),"",COUNTIF(B$2:B1992,B1992))-1</f>
        <v>73</v>
      </c>
      <c r="B1992" s="27">
        <v>20</v>
      </c>
      <c r="C1992" s="10">
        <f>VLOOKUP($A1992+IF($A1992=0,1,0),Database!$A:$Y,7,FALSE)</f>
        <v>46201.875</v>
      </c>
      <c r="D1992" s="21" t="str">
        <f>VLOOKUP(Pronostics!$B1992,Setup_MPP!$A:$G,3,FALSE)</f>
        <v>Anis_MaFihache</v>
      </c>
      <c r="E1992" s="21" t="str">
        <f>VLOOKUP(Pronostics!$B1992,Setup_MPP!$A:$G,2,FALSE)</f>
        <v>Anis LEBIK</v>
      </c>
      <c r="F1992" s="21" t="str">
        <f>VLOOKUP($B1992,Setup_MPP!$A:$E,4,FALSE)</f>
        <v>#60DC8C</v>
      </c>
      <c r="G1992" s="21" t="str">
        <f>VLOOKUP($B1992,Setup_MPP!$A:$E,5,FALSE)</f>
        <v>#22A34F</v>
      </c>
      <c r="H1992" s="21" t="str">
        <f>IFERROR(IF(AND(A1992&gt;=1,A1992&lt;=104),VLOOKUP($A1992,Location!$A:$J,6,FALSE),IF(A1992=0,"Avant l'ouverture",IF(OR(A1992=105,A1992=106),"Bonus"))),"")</f>
        <v>1/16 Finale</v>
      </c>
      <c r="I1992" s="21" t="str">
        <f>IF(LEFT(H1992,4)="Tour",VLOOKUP(A1992,Database!$A:$C,3,FALSE),"")</f>
        <v/>
      </c>
      <c r="J1992" s="21" t="str">
        <f>VLOOKUP($A1992,Location!$A:$J,7,FALSE)</f>
        <v>Afrique du Sud</v>
      </c>
      <c r="K1992" s="21" t="str">
        <f>IFERROR(VLOOKUP(J1992,Setup_Team!$B:$C,2,FALSE), "TDB")</f>
        <v>ZAF</v>
      </c>
      <c r="L1992" s="21" t="str">
        <f>VLOOKUP($A1992,Location!$A:$J,8,FALSE)</f>
        <v>Canada</v>
      </c>
      <c r="M1992" s="21" t="str">
        <f>IFERROR(VLOOKUP(L1992,Setup_Team!$B:$C,2,FALSE), "TDB")</f>
        <v>CAN</v>
      </c>
      <c r="N1992" s="21" t="str">
        <f>VLOOKUP($A1992,Location!$A:$J,9,FALSE)</f>
        <v>Inglewood, Los Angeles, California</v>
      </c>
      <c r="O1992" s="21" t="str">
        <f>VLOOKUP($A1992,Location!$A:$J,10,FALSE)</f>
        <v>SoFi Stadium</v>
      </c>
      <c r="P1992" s="27"/>
      <c r="Q1992" s="27"/>
      <c r="R1992" s="27" t="str">
        <f t="shared" si="187"/>
        <v>0-0</v>
      </c>
      <c r="S1992" s="21">
        <v>0</v>
      </c>
      <c r="T1992" s="20">
        <f>VLOOKUP($A1992,Database!$A:$Y,10,FALSE)</f>
        <v>141</v>
      </c>
      <c r="U1992" s="20">
        <f>VLOOKUP($A1992,Database!$A:$Y,11,FALSE)</f>
        <v>121</v>
      </c>
      <c r="V1992" s="20">
        <f>VLOOKUP($A1992,Database!$A:$Y,12,FALSE)</f>
        <v>64</v>
      </c>
      <c r="W1992" s="20" t="str">
        <f>VLOOKUP(A1992,Database!A:M,13,FALSE)</f>
        <v>Terminé</v>
      </c>
      <c r="X1992" s="20">
        <f>VLOOKUP($A1992,Database!$A:$Y,20,FALSE)</f>
        <v>0</v>
      </c>
      <c r="Y1992" s="20">
        <f>VLOOKUP($A1992,Database!$A:$Y,21,FALSE)</f>
        <v>1</v>
      </c>
      <c r="Z1992" s="20">
        <f t="shared" si="186"/>
        <v>1</v>
      </c>
      <c r="AA1992" s="20" t="str">
        <f t="shared" si="182"/>
        <v/>
      </c>
      <c r="AB1992" s="20">
        <f t="shared" ca="1" si="183"/>
        <v>0</v>
      </c>
      <c r="AC1992" s="20">
        <f t="shared" ca="1" si="184"/>
        <v>0</v>
      </c>
      <c r="AD1992" s="20" t="str">
        <f ca="1">IF(AC1992=0,"",IF(OR(ISBLANK(P1992),ISBLANK(Q1992)),"",IF(ISBLANK(VLOOKUP(A1992,Database!A:AA,22,FALSE)),"",VLOOKUP(A1992,Database!A:AA,22,FALSE))))</f>
        <v/>
      </c>
      <c r="AE1992" s="20" t="str">
        <f>IFERROR(
   IF(
     OR(ISBLANK(P1992),ISBLANK(Q1992)),
     "",
     IF(
       AND(AB1992&lt;&gt;"",OR(W1992="Terminé",W1992="En cours")),
       VLOOKUP(AD1992,Setup_ScoreExactBonus!A:D,4,FALSE),
       0
     )),
  0)</f>
        <v/>
      </c>
      <c r="AF1992" s="21">
        <f t="shared" si="185"/>
        <v>0</v>
      </c>
      <c r="AG1992" s="21">
        <f ca="1">SUMIFS(AF$2:AF1992,D$2:D1992,D1992)</f>
        <v>2656</v>
      </c>
    </row>
    <row r="1993" spans="1:33" hidden="1" x14ac:dyDescent="0.35">
      <c r="A1993" s="21">
        <f>IF(ISBLANK(B1993),"",COUNTIF(B$2:B1993,B1993))-1</f>
        <v>73</v>
      </c>
      <c r="B1993" s="27">
        <v>21</v>
      </c>
      <c r="C1993" s="10">
        <f>VLOOKUP($A1993+IF($A1993=0,1,0),Database!$A:$Y,7,FALSE)</f>
        <v>46201.875</v>
      </c>
      <c r="D1993" s="21" t="str">
        <f>VLOOKUP(Pronostics!$B1993,Setup_MPP!$A:$G,3,FALSE)</f>
        <v>JUJULABOSS13</v>
      </c>
      <c r="E1993" s="21" t="str">
        <f>VLOOKUP(Pronostics!$B1993,Setup_MPP!$A:$G,2,FALSE)</f>
        <v>Julia BOUANAN</v>
      </c>
      <c r="F1993" s="21" t="str">
        <f>VLOOKUP($B1993,Setup_MPP!$A:$E,4,FALSE)</f>
        <v>#2FAEE0</v>
      </c>
      <c r="G1993" s="21" t="str">
        <f>VLOOKUP($B1993,Setup_MPP!$A:$E,5,FALSE)</f>
        <v>#BEA064</v>
      </c>
      <c r="H1993" s="21" t="str">
        <f>IFERROR(IF(AND(A1993&gt;=1,A1993&lt;=104),VLOOKUP($A1993,Location!$A:$J,6,FALSE),IF(A1993=0,"Avant l'ouverture",IF(OR(A1993=105,A1993=106),"Bonus"))),"")</f>
        <v>1/16 Finale</v>
      </c>
      <c r="I1993" s="21" t="str">
        <f>IF(LEFT(H1993,4)="Tour",VLOOKUP(A1993,Database!$A:$C,3,FALSE),"")</f>
        <v/>
      </c>
      <c r="J1993" s="21" t="str">
        <f>VLOOKUP($A1993,Location!$A:$J,7,FALSE)</f>
        <v>Afrique du Sud</v>
      </c>
      <c r="K1993" s="21" t="str">
        <f>IFERROR(VLOOKUP(J1993,Setup_Team!$B:$C,2,FALSE), "TDB")</f>
        <v>ZAF</v>
      </c>
      <c r="L1993" s="21" t="str">
        <f>VLOOKUP($A1993,Location!$A:$J,8,FALSE)</f>
        <v>Canada</v>
      </c>
      <c r="M1993" s="21" t="str">
        <f>IFERROR(VLOOKUP(L1993,Setup_Team!$B:$C,2,FALSE), "TDB")</f>
        <v>CAN</v>
      </c>
      <c r="N1993" s="21" t="str">
        <f>VLOOKUP($A1993,Location!$A:$J,9,FALSE)</f>
        <v>Inglewood, Los Angeles, California</v>
      </c>
      <c r="O1993" s="21" t="str">
        <f>VLOOKUP($A1993,Location!$A:$J,10,FALSE)</f>
        <v>SoFi Stadium</v>
      </c>
      <c r="P1993" s="27">
        <v>2</v>
      </c>
      <c r="Q1993" s="27">
        <v>2</v>
      </c>
      <c r="R1993" s="27" t="str">
        <f t="shared" si="187"/>
        <v>2-2</v>
      </c>
      <c r="S1993" s="21">
        <v>0</v>
      </c>
      <c r="T1993" s="20">
        <f>VLOOKUP($A1993,Database!$A:$Y,10,FALSE)</f>
        <v>141</v>
      </c>
      <c r="U1993" s="20">
        <f>VLOOKUP($A1993,Database!$A:$Y,11,FALSE)</f>
        <v>121</v>
      </c>
      <c r="V1993" s="20">
        <f>VLOOKUP($A1993,Database!$A:$Y,12,FALSE)</f>
        <v>64</v>
      </c>
      <c r="W1993" s="20" t="str">
        <f>VLOOKUP(A1993,Database!A:M,13,FALSE)</f>
        <v>Terminé</v>
      </c>
      <c r="X1993" s="20">
        <f>VLOOKUP($A1993,Database!$A:$Y,20,FALSE)</f>
        <v>0</v>
      </c>
      <c r="Y1993" s="20">
        <f>VLOOKUP($A1993,Database!$A:$Y,21,FALSE)</f>
        <v>1</v>
      </c>
      <c r="Z1993" s="20">
        <f t="shared" si="186"/>
        <v>0</v>
      </c>
      <c r="AA1993" s="20">
        <f t="shared" si="182"/>
        <v>0</v>
      </c>
      <c r="AB1993" s="20">
        <f t="shared" ca="1" si="183"/>
        <v>0</v>
      </c>
      <c r="AC1993" s="20">
        <f t="shared" ca="1" si="184"/>
        <v>0</v>
      </c>
      <c r="AD1993" s="20" t="str">
        <f ca="1">IF(AC1993=0,"",IF(OR(ISBLANK(P1993),ISBLANK(Q1993)),"",IF(ISBLANK(VLOOKUP(A1993,Database!A:AA,22,FALSE)),"",VLOOKUP(A1993,Database!A:AA,22,FALSE))))</f>
        <v/>
      </c>
      <c r="AE1993" s="20">
        <f ca="1">IFERROR(
   IF(
     OR(ISBLANK(P1993),ISBLANK(Q1993)),
     "",
     IF(
       AND(AB1993&lt;&gt;"",OR(W1993="Terminé",W1993="En cours")),
       VLOOKUP(AD1993,Setup_ScoreExactBonus!A:D,4,FALSE),
       0
     )),
  0)</f>
        <v>0</v>
      </c>
      <c r="AF1993" s="21">
        <f t="shared" ca="1" si="185"/>
        <v>0</v>
      </c>
      <c r="AG1993" s="21">
        <f ca="1">SUMIFS(AF$2:AF1993,D$2:D1993,D1993)</f>
        <v>2468</v>
      </c>
    </row>
    <row r="1994" spans="1:33" hidden="1" x14ac:dyDescent="0.35">
      <c r="A1994" s="21">
        <f>IF(ISBLANK(B1994),"",COUNTIF(B$2:B1994,B1994))-1</f>
        <v>73</v>
      </c>
      <c r="B1994" s="27">
        <v>22</v>
      </c>
      <c r="C1994" s="10">
        <f>VLOOKUP($A1994+IF($A1994=0,1,0),Database!$A:$Y,7,FALSE)</f>
        <v>46201.875</v>
      </c>
      <c r="D1994" s="21" t="str">
        <f>VLOOKUP(Pronostics!$B1994,Setup_MPP!$A:$G,3,FALSE)</f>
        <v>Jujumsrd</v>
      </c>
      <c r="E1994" s="21" t="str">
        <f>VLOOKUP(Pronostics!$B1994,Setup_MPP!$A:$G,2,FALSE)</f>
        <v>Julie Mansard</v>
      </c>
      <c r="F1994" s="21" t="str">
        <f>VLOOKUP($B1994,Setup_MPP!$A:$E,4,FALSE)</f>
        <v>#41DEF0</v>
      </c>
      <c r="G1994" s="21" t="str">
        <f>VLOOKUP($B1994,Setup_MPP!$A:$E,5,FALSE)</f>
        <v>#0BA6B7</v>
      </c>
      <c r="H1994" s="21" t="str">
        <f>IFERROR(IF(AND(A1994&gt;=1,A1994&lt;=104),VLOOKUP($A1994,Location!$A:$J,6,FALSE),IF(A1994=0,"Avant l'ouverture",IF(OR(A1994=105,A1994=106),"Bonus"))),"")</f>
        <v>1/16 Finale</v>
      </c>
      <c r="I1994" s="21" t="str">
        <f>IF(LEFT(H1994,4)="Tour",VLOOKUP(A1994,Database!$A:$C,3,FALSE),"")</f>
        <v/>
      </c>
      <c r="J1994" s="21" t="str">
        <f>VLOOKUP($A1994,Location!$A:$J,7,FALSE)</f>
        <v>Afrique du Sud</v>
      </c>
      <c r="K1994" s="21" t="str">
        <f>IFERROR(VLOOKUP(J1994,Setup_Team!$B:$C,2,FALSE), "TDB")</f>
        <v>ZAF</v>
      </c>
      <c r="L1994" s="21" t="str">
        <f>VLOOKUP($A1994,Location!$A:$J,8,FALSE)</f>
        <v>Canada</v>
      </c>
      <c r="M1994" s="21" t="str">
        <f>IFERROR(VLOOKUP(L1994,Setup_Team!$B:$C,2,FALSE), "TDB")</f>
        <v>CAN</v>
      </c>
      <c r="N1994" s="21" t="str">
        <f>VLOOKUP($A1994,Location!$A:$J,9,FALSE)</f>
        <v>Inglewood, Los Angeles, California</v>
      </c>
      <c r="O1994" s="21" t="str">
        <f>VLOOKUP($A1994,Location!$A:$J,10,FALSE)</f>
        <v>SoFi Stadium</v>
      </c>
      <c r="P1994" s="27">
        <v>1</v>
      </c>
      <c r="Q1994" s="27">
        <v>1</v>
      </c>
      <c r="R1994" s="27" t="str">
        <f t="shared" si="187"/>
        <v>1-1</v>
      </c>
      <c r="S1994" s="21">
        <v>0</v>
      </c>
      <c r="T1994" s="20">
        <f>VLOOKUP($A1994,Database!$A:$Y,10,FALSE)</f>
        <v>141</v>
      </c>
      <c r="U1994" s="20">
        <f>VLOOKUP($A1994,Database!$A:$Y,11,FALSE)</f>
        <v>121</v>
      </c>
      <c r="V1994" s="20">
        <f>VLOOKUP($A1994,Database!$A:$Y,12,FALSE)</f>
        <v>64</v>
      </c>
      <c r="W1994" s="20" t="str">
        <f>VLOOKUP(A1994,Database!A:M,13,FALSE)</f>
        <v>Terminé</v>
      </c>
      <c r="X1994" s="20">
        <f>VLOOKUP($A1994,Database!$A:$Y,20,FALSE)</f>
        <v>0</v>
      </c>
      <c r="Y1994" s="20">
        <f>VLOOKUP($A1994,Database!$A:$Y,21,FALSE)</f>
        <v>1</v>
      </c>
      <c r="Z1994" s="20">
        <f t="shared" si="186"/>
        <v>0</v>
      </c>
      <c r="AA1994" s="20">
        <f t="shared" si="182"/>
        <v>0</v>
      </c>
      <c r="AB1994" s="20">
        <f t="shared" ca="1" si="183"/>
        <v>0</v>
      </c>
      <c r="AC1994" s="20">
        <f t="shared" ca="1" si="184"/>
        <v>0</v>
      </c>
      <c r="AD1994" s="20" t="str">
        <f ca="1">IF(AC1994=0,"",IF(OR(ISBLANK(P1994),ISBLANK(Q1994)),"",IF(ISBLANK(VLOOKUP(A1994,Database!A:AA,22,FALSE)),"",VLOOKUP(A1994,Database!A:AA,22,FALSE))))</f>
        <v/>
      </c>
      <c r="AE1994" s="20">
        <f ca="1">IFERROR(
   IF(
     OR(ISBLANK(P1994),ISBLANK(Q1994)),
     "",
     IF(
       AND(AB1994&lt;&gt;"",OR(W1994="Terminé",W1994="En cours")),
       VLOOKUP(AD1994,Setup_ScoreExactBonus!A:D,4,FALSE),
       0
     )),
  0)</f>
        <v>0</v>
      </c>
      <c r="AF1994" s="21">
        <f t="shared" ca="1" si="185"/>
        <v>0</v>
      </c>
      <c r="AG1994" s="21">
        <f ca="1">SUMIFS(AF$2:AF1994,D$2:D1994,D1994)</f>
        <v>2298</v>
      </c>
    </row>
    <row r="1995" spans="1:33" hidden="1" x14ac:dyDescent="0.35">
      <c r="A1995" s="21">
        <f>IF(ISBLANK(B1995),"",COUNTIF(B$2:B1995,B1995))-1</f>
        <v>73</v>
      </c>
      <c r="B1995" s="27">
        <v>23</v>
      </c>
      <c r="C1995" s="10">
        <f>VLOOKUP($A1995+IF($A1995=0,1,0),Database!$A:$Y,7,FALSE)</f>
        <v>46201.875</v>
      </c>
      <c r="D1995" s="21" t="str">
        <f>VLOOKUP(Pronostics!$B1995,Setup_MPP!$A:$G,3,FALSE)</f>
        <v>DJUDJUPRONO</v>
      </c>
      <c r="E1995" s="21" t="str">
        <f>VLOOKUP(Pronostics!$B1995,Setup_MPP!$A:$G,2,FALSE)</f>
        <v>Juliette</v>
      </c>
      <c r="F1995" s="21" t="str">
        <f>VLOOKUP($B1995,Setup_MPP!$A:$E,4,FALSE)</f>
        <v>#F2A2A2</v>
      </c>
      <c r="G1995" s="21" t="str">
        <f>VLOOKUP($B1995,Setup_MPP!$A:$E,5,FALSE)</f>
        <v>#C25D5D</v>
      </c>
      <c r="H1995" s="21" t="str">
        <f>IFERROR(IF(AND(A1995&gt;=1,A1995&lt;=104),VLOOKUP($A1995,Location!$A:$J,6,FALSE),IF(A1995=0,"Avant l'ouverture",IF(OR(A1995=105,A1995=106),"Bonus"))),"")</f>
        <v>1/16 Finale</v>
      </c>
      <c r="I1995" s="21" t="str">
        <f>IF(LEFT(H1995,4)="Tour",VLOOKUP(A1995,Database!$A:$C,3,FALSE),"")</f>
        <v/>
      </c>
      <c r="J1995" s="21" t="str">
        <f>VLOOKUP($A1995,Location!$A:$J,7,FALSE)</f>
        <v>Afrique du Sud</v>
      </c>
      <c r="K1995" s="21" t="str">
        <f>IFERROR(VLOOKUP(J1995,Setup_Team!$B:$C,2,FALSE), "TDB")</f>
        <v>ZAF</v>
      </c>
      <c r="L1995" s="21" t="str">
        <f>VLOOKUP($A1995,Location!$A:$J,8,FALSE)</f>
        <v>Canada</v>
      </c>
      <c r="M1995" s="21" t="str">
        <f>IFERROR(VLOOKUP(L1995,Setup_Team!$B:$C,2,FALSE), "TDB")</f>
        <v>CAN</v>
      </c>
      <c r="N1995" s="21" t="str">
        <f>VLOOKUP($A1995,Location!$A:$J,9,FALSE)</f>
        <v>Inglewood, Los Angeles, California</v>
      </c>
      <c r="O1995" s="21" t="str">
        <f>VLOOKUP($A1995,Location!$A:$J,10,FALSE)</f>
        <v>SoFi Stadium</v>
      </c>
      <c r="P1995" s="27">
        <v>1</v>
      </c>
      <c r="Q1995" s="27">
        <v>2</v>
      </c>
      <c r="R1995" s="27" t="str">
        <f t="shared" si="187"/>
        <v>1-2</v>
      </c>
      <c r="S1995" s="21">
        <v>0</v>
      </c>
      <c r="T1995" s="20">
        <f>VLOOKUP($A1995,Database!$A:$Y,10,FALSE)</f>
        <v>141</v>
      </c>
      <c r="U1995" s="20">
        <f>VLOOKUP($A1995,Database!$A:$Y,11,FALSE)</f>
        <v>121</v>
      </c>
      <c r="V1995" s="20">
        <f>VLOOKUP($A1995,Database!$A:$Y,12,FALSE)</f>
        <v>64</v>
      </c>
      <c r="W1995" s="20" t="str">
        <f>VLOOKUP(A1995,Database!A:M,13,FALSE)</f>
        <v>Terminé</v>
      </c>
      <c r="X1995" s="20">
        <f>VLOOKUP($A1995,Database!$A:$Y,20,FALSE)</f>
        <v>0</v>
      </c>
      <c r="Y1995" s="20">
        <f>VLOOKUP($A1995,Database!$A:$Y,21,FALSE)</f>
        <v>1</v>
      </c>
      <c r="Z1995" s="20">
        <f t="shared" si="186"/>
        <v>0</v>
      </c>
      <c r="AA1995" s="20">
        <f t="shared" si="182"/>
        <v>1</v>
      </c>
      <c r="AB1995" s="20">
        <f t="shared" ca="1" si="183"/>
        <v>64</v>
      </c>
      <c r="AC1995" s="20">
        <f t="shared" ca="1" si="184"/>
        <v>0</v>
      </c>
      <c r="AD1995" s="20" t="str">
        <f ca="1">IF(AC1995=0,"",IF(OR(ISBLANK(P1995),ISBLANK(Q1995)),"",IF(ISBLANK(VLOOKUP(A1995,Database!A:AA,22,FALSE)),"",VLOOKUP(A1995,Database!A:AA,22,FALSE))))</f>
        <v/>
      </c>
      <c r="AE1995" s="20">
        <f ca="1">IFERROR(
   IF(
     OR(ISBLANK(P1995),ISBLANK(Q1995)),
     "",
     IF(
       AND(AB1995&lt;&gt;"",OR(W1995="Terminé",W1995="En cours")),
       VLOOKUP(AD1995,Setup_ScoreExactBonus!A:D,4,FALSE),
       0
     )),
  0)</f>
        <v>0</v>
      </c>
      <c r="AF1995" s="21">
        <f t="shared" ca="1" si="185"/>
        <v>64</v>
      </c>
      <c r="AG1995" s="21">
        <f ca="1">SUMIFS(AF$2:AF1995,D$2:D1995,D1995)</f>
        <v>2098</v>
      </c>
    </row>
    <row r="1996" spans="1:33" hidden="1" x14ac:dyDescent="0.35">
      <c r="A1996" s="21">
        <f>IF(ISBLANK(B1996),"",COUNTIF(B$2:B1996,B1996))-1</f>
        <v>73</v>
      </c>
      <c r="B1996" s="27">
        <v>24</v>
      </c>
      <c r="C1996" s="10">
        <f>VLOOKUP($A1996+IF($A1996=0,1,0),Database!$A:$Y,7,FALSE)</f>
        <v>46201.875</v>
      </c>
      <c r="D1996" s="21" t="str">
        <f>VLOOKUP(Pronostics!$B1996,Setup_MPP!$A:$G,3,FALSE)</f>
        <v>Samyaaaaaaaaaa</v>
      </c>
      <c r="E1996" s="21" t="str">
        <f>VLOOKUP(Pronostics!$B1996,Setup_MPP!$A:$G,2,FALSE)</f>
        <v>Samya ALAOUI</v>
      </c>
      <c r="F1996" s="21" t="str">
        <f>VLOOKUP($B1996,Setup_MPP!$A:$E,4,FALSE)</f>
        <v>#A2F2C7</v>
      </c>
      <c r="G1996" s="21" t="str">
        <f>VLOOKUP($B1996,Setup_MPP!$A:$E,5,FALSE)</f>
        <v>#5DC18C</v>
      </c>
      <c r="H1996" s="21" t="str">
        <f>IFERROR(IF(AND(A1996&gt;=1,A1996&lt;=104),VLOOKUP($A1996,Location!$A:$J,6,FALSE),IF(A1996=0,"Avant l'ouverture",IF(OR(A1996=105,A1996=106),"Bonus"))),"")</f>
        <v>1/16 Finale</v>
      </c>
      <c r="I1996" s="21" t="str">
        <f>IF(LEFT(H1996,4)="Tour",VLOOKUP(A1996,Database!$A:$C,3,FALSE),"")</f>
        <v/>
      </c>
      <c r="J1996" s="21" t="str">
        <f>VLOOKUP($A1996,Location!$A:$J,7,FALSE)</f>
        <v>Afrique du Sud</v>
      </c>
      <c r="K1996" s="21" t="str">
        <f>IFERROR(VLOOKUP(J1996,Setup_Team!$B:$C,2,FALSE), "TDB")</f>
        <v>ZAF</v>
      </c>
      <c r="L1996" s="21" t="str">
        <f>VLOOKUP($A1996,Location!$A:$J,8,FALSE)</f>
        <v>Canada</v>
      </c>
      <c r="M1996" s="21" t="str">
        <f>IFERROR(VLOOKUP(L1996,Setup_Team!$B:$C,2,FALSE), "TDB")</f>
        <v>CAN</v>
      </c>
      <c r="N1996" s="21" t="str">
        <f>VLOOKUP($A1996,Location!$A:$J,9,FALSE)</f>
        <v>Inglewood, Los Angeles, California</v>
      </c>
      <c r="O1996" s="21" t="str">
        <f>VLOOKUP($A1996,Location!$A:$J,10,FALSE)</f>
        <v>SoFi Stadium</v>
      </c>
      <c r="P1996" s="27">
        <v>1</v>
      </c>
      <c r="Q1996" s="27">
        <v>1</v>
      </c>
      <c r="R1996" s="27" t="str">
        <f t="shared" si="187"/>
        <v>1-1</v>
      </c>
      <c r="S1996" s="21">
        <v>0</v>
      </c>
      <c r="T1996" s="20">
        <f>VLOOKUP($A1996,Database!$A:$Y,10,FALSE)</f>
        <v>141</v>
      </c>
      <c r="U1996" s="20">
        <f>VLOOKUP($A1996,Database!$A:$Y,11,FALSE)</f>
        <v>121</v>
      </c>
      <c r="V1996" s="20">
        <f>VLOOKUP($A1996,Database!$A:$Y,12,FALSE)</f>
        <v>64</v>
      </c>
      <c r="W1996" s="20" t="str">
        <f>VLOOKUP(A1996,Database!A:M,13,FALSE)</f>
        <v>Terminé</v>
      </c>
      <c r="X1996" s="20">
        <f>VLOOKUP($A1996,Database!$A:$Y,20,FALSE)</f>
        <v>0</v>
      </c>
      <c r="Y1996" s="20">
        <f>VLOOKUP($A1996,Database!$A:$Y,21,FALSE)</f>
        <v>1</v>
      </c>
      <c r="Z1996" s="20">
        <f t="shared" si="186"/>
        <v>0</v>
      </c>
      <c r="AA1996" s="20">
        <f t="shared" si="182"/>
        <v>0</v>
      </c>
      <c r="AB1996" s="20">
        <f t="shared" ca="1" si="183"/>
        <v>0</v>
      </c>
      <c r="AC1996" s="20">
        <f t="shared" ca="1" si="184"/>
        <v>0</v>
      </c>
      <c r="AD1996" s="20" t="str">
        <f ca="1">IF(AC1996=0,"",IF(OR(ISBLANK(P1996),ISBLANK(Q1996)),"",IF(ISBLANK(VLOOKUP(A1996,Database!A:AA,22,FALSE)),"",VLOOKUP(A1996,Database!A:AA,22,FALSE))))</f>
        <v/>
      </c>
      <c r="AE1996" s="20">
        <f ca="1">IFERROR(
   IF(
     OR(ISBLANK(P1996),ISBLANK(Q1996)),
     "",
     IF(
       AND(AB1996&lt;&gt;"",OR(W1996="Terminé",W1996="En cours")),
       VLOOKUP(AD1996,Setup_ScoreExactBonus!A:D,4,FALSE),
       0
     )),
  0)</f>
        <v>0</v>
      </c>
      <c r="AF1996" s="21">
        <f t="shared" ca="1" si="185"/>
        <v>0</v>
      </c>
      <c r="AG1996" s="21">
        <f ca="1">SUMIFS(AF$2:AF1996,D$2:D1996,D1996)</f>
        <v>2761</v>
      </c>
    </row>
    <row r="1997" spans="1:33" hidden="1" x14ac:dyDescent="0.35">
      <c r="A1997" s="21">
        <f>IF(ISBLANK(B1997),"",COUNTIF(B$2:B1997,B1997))-1</f>
        <v>73</v>
      </c>
      <c r="B1997" s="27">
        <v>25</v>
      </c>
      <c r="C1997" s="10">
        <f>VLOOKUP($A1997+IF($A1997=0,1,0),Database!$A:$Y,7,FALSE)</f>
        <v>46201.875</v>
      </c>
      <c r="D1997" s="21" t="str">
        <f>VLOOKUP(Pronostics!$B1997,Setup_MPP!$A:$G,3,FALSE)</f>
        <v>leaw0808</v>
      </c>
      <c r="E1997" s="21" t="str">
        <f>VLOOKUP(Pronostics!$B1997,Setup_MPP!$A:$G,2,FALSE)</f>
        <v>Léa WALOCQ</v>
      </c>
      <c r="F1997" s="21" t="str">
        <f>VLOOKUP($B1997,Setup_MPP!$A:$E,4,FALSE)</f>
        <v>#D1B9EB</v>
      </c>
      <c r="G1997" s="21" t="str">
        <f>VLOOKUP($B1997,Setup_MPP!$A:$E,5,FALSE)</f>
        <v>#B58BC7</v>
      </c>
      <c r="H1997" s="21" t="str">
        <f>IFERROR(IF(AND(A1997&gt;=1,A1997&lt;=104),VLOOKUP($A1997,Location!$A:$J,6,FALSE),IF(A1997=0,"Avant l'ouverture",IF(OR(A1997=105,A1997=106),"Bonus"))),"")</f>
        <v>1/16 Finale</v>
      </c>
      <c r="I1997" s="21" t="str">
        <f>IF(LEFT(H1997,4)="Tour",VLOOKUP(A1997,Database!$A:$C,3,FALSE),"")</f>
        <v/>
      </c>
      <c r="J1997" s="21" t="str">
        <f>VLOOKUP($A1997,Location!$A:$J,7,FALSE)</f>
        <v>Afrique du Sud</v>
      </c>
      <c r="K1997" s="21" t="str">
        <f>IFERROR(VLOOKUP(J1997,Setup_Team!$B:$C,2,FALSE), "TDB")</f>
        <v>ZAF</v>
      </c>
      <c r="L1997" s="21" t="str">
        <f>VLOOKUP($A1997,Location!$A:$J,8,FALSE)</f>
        <v>Canada</v>
      </c>
      <c r="M1997" s="21" t="str">
        <f>IFERROR(VLOOKUP(L1997,Setup_Team!$B:$C,2,FALSE), "TDB")</f>
        <v>CAN</v>
      </c>
      <c r="N1997" s="21" t="str">
        <f>VLOOKUP($A1997,Location!$A:$J,9,FALSE)</f>
        <v>Inglewood, Los Angeles, California</v>
      </c>
      <c r="O1997" s="21" t="str">
        <f>VLOOKUP($A1997,Location!$A:$J,10,FALSE)</f>
        <v>SoFi Stadium</v>
      </c>
      <c r="P1997" s="27">
        <v>1</v>
      </c>
      <c r="Q1997" s="27">
        <v>1</v>
      </c>
      <c r="R1997" s="27" t="str">
        <f t="shared" si="187"/>
        <v>1-1</v>
      </c>
      <c r="S1997" s="21">
        <v>0</v>
      </c>
      <c r="T1997" s="20">
        <f>VLOOKUP($A1997,Database!$A:$Y,10,FALSE)</f>
        <v>141</v>
      </c>
      <c r="U1997" s="20">
        <f>VLOOKUP($A1997,Database!$A:$Y,11,FALSE)</f>
        <v>121</v>
      </c>
      <c r="V1997" s="20">
        <f>VLOOKUP($A1997,Database!$A:$Y,12,FALSE)</f>
        <v>64</v>
      </c>
      <c r="W1997" s="20" t="str">
        <f>VLOOKUP(A1997,Database!A:M,13,FALSE)</f>
        <v>Terminé</v>
      </c>
      <c r="X1997" s="20">
        <f>VLOOKUP($A1997,Database!$A:$Y,20,FALSE)</f>
        <v>0</v>
      </c>
      <c r="Y1997" s="20">
        <f>VLOOKUP($A1997,Database!$A:$Y,21,FALSE)</f>
        <v>1</v>
      </c>
      <c r="Z1997" s="20">
        <f t="shared" si="186"/>
        <v>0</v>
      </c>
      <c r="AA1997" s="20">
        <f t="shared" si="182"/>
        <v>0</v>
      </c>
      <c r="AB1997" s="20">
        <f t="shared" ca="1" si="183"/>
        <v>0</v>
      </c>
      <c r="AC1997" s="20">
        <f t="shared" ca="1" si="184"/>
        <v>0</v>
      </c>
      <c r="AD1997" s="20" t="str">
        <f ca="1">IF(AC1997=0,"",IF(OR(ISBLANK(P1997),ISBLANK(Q1997)),"",IF(ISBLANK(VLOOKUP(A1997,Database!A:AA,22,FALSE)),"",VLOOKUP(A1997,Database!A:AA,22,FALSE))))</f>
        <v/>
      </c>
      <c r="AE1997" s="20">
        <f ca="1">IFERROR(
   IF(
     OR(ISBLANK(P1997),ISBLANK(Q1997)),
     "",
     IF(
       AND(AB1997&lt;&gt;"",OR(W1997="Terminé",W1997="En cours")),
       VLOOKUP(AD1997,Setup_ScoreExactBonus!A:D,4,FALSE),
       0
     )),
  0)</f>
        <v>0</v>
      </c>
      <c r="AF1997" s="21">
        <f t="shared" ca="1" si="185"/>
        <v>0</v>
      </c>
      <c r="AG1997" s="21">
        <f ca="1">SUMIFS(AF$2:AF1997,D$2:D1997,D1997)</f>
        <v>2809</v>
      </c>
    </row>
    <row r="1998" spans="1:33" hidden="1" x14ac:dyDescent="0.35">
      <c r="A1998" s="21">
        <f>IF(ISBLANK(B1998),"",COUNTIF(B$2:B1998,B1998))-1</f>
        <v>73</v>
      </c>
      <c r="B1998" s="27">
        <v>26</v>
      </c>
      <c r="C1998" s="10">
        <v>46184.875</v>
      </c>
      <c r="D1998" s="21" t="str">
        <f>VLOOKUP(Pronostics!$B1998,Setup_MPP!$A:$G,3,FALSE)</f>
        <v>Mohamad#5GGG1</v>
      </c>
      <c r="E1998" s="21" t="str">
        <f>VLOOKUP(Pronostics!$B1998,Setup_MPP!$A:$G,2,FALSE)</f>
        <v>Mohamad EL KAWAS</v>
      </c>
      <c r="F1998" s="21" t="str">
        <f>VLOOKUP($B1998,Setup_MPP!$A:$E,4,FALSE)</f>
        <v>#EB8787</v>
      </c>
      <c r="G1998" s="21" t="str">
        <f>VLOOKUP($B1998,Setup_MPP!$A:$E,5,FALSE)</f>
        <v>#368E2C</v>
      </c>
      <c r="H1998" s="21" t="str">
        <f>IFERROR(IF(AND(A1998&gt;=1,A1998&lt;=104),VLOOKUP($A1998,Location!$A:$J,6,FALSE),IF(A1998=0,"Avant l'ouverture",IF(OR(A1998=105,A1998=106),"Bonus"))),"")</f>
        <v>1/16 Finale</v>
      </c>
      <c r="I1998" s="21" t="str">
        <f>IF(LEFT(H1998,4)="Tour",VLOOKUP(A1998,Database!$A:$C,3,FALSE),"")</f>
        <v/>
      </c>
      <c r="J1998" s="21" t="str">
        <f>VLOOKUP($A1998,Location!$A:$J,7,FALSE)</f>
        <v>Afrique du Sud</v>
      </c>
      <c r="K1998" s="21" t="str">
        <f>IFERROR(VLOOKUP(J1998,Setup_Team!$B:$C,2,FALSE), "TDB")</f>
        <v>ZAF</v>
      </c>
      <c r="L1998" s="21" t="str">
        <f>VLOOKUP($A1998,Location!$A:$J,8,FALSE)</f>
        <v>Canada</v>
      </c>
      <c r="M1998" s="21" t="str">
        <f>IFERROR(VLOOKUP(L1998,Setup_Team!$B:$C,2,FALSE), "TDB")</f>
        <v>CAN</v>
      </c>
      <c r="P1998" s="21">
        <v>0</v>
      </c>
      <c r="Q1998" s="21">
        <v>1</v>
      </c>
      <c r="R1998" s="27" t="str">
        <f t="shared" si="187"/>
        <v>0-1</v>
      </c>
      <c r="S1998" s="21">
        <v>0</v>
      </c>
      <c r="T1998" s="20">
        <f>VLOOKUP($A1998,Database!$A:$Y,10,FALSE)</f>
        <v>141</v>
      </c>
      <c r="U1998" s="20">
        <f>VLOOKUP($A1998,Database!$A:$Y,11,FALSE)</f>
        <v>121</v>
      </c>
      <c r="V1998" s="20">
        <f>VLOOKUP($A1998,Database!$A:$Y,12,FALSE)</f>
        <v>64</v>
      </c>
      <c r="W1998" s="20" t="str">
        <f>VLOOKUP(A1998,Database!A:M,13,FALSE)</f>
        <v>Terminé</v>
      </c>
      <c r="X1998" s="20">
        <f>VLOOKUP($A1998,Database!$A:$Y,20,FALSE)</f>
        <v>0</v>
      </c>
      <c r="Y1998" s="20">
        <f>VLOOKUP($A1998,Database!$A:$Y,21,FALSE)</f>
        <v>1</v>
      </c>
      <c r="Z1998" s="20">
        <f t="shared" si="186"/>
        <v>0</v>
      </c>
      <c r="AA1998" s="20">
        <f t="shared" si="182"/>
        <v>1</v>
      </c>
      <c r="AB1998" s="20">
        <f t="shared" ca="1" si="183"/>
        <v>64</v>
      </c>
      <c r="AC1998" s="20">
        <f t="shared" ca="1" si="184"/>
        <v>1</v>
      </c>
      <c r="AD1998" s="20" t="str">
        <f ca="1">IF(AC1998=0,"",IF(OR(ISBLANK(P1998),ISBLANK(Q1998)),"",IF(ISBLANK(VLOOKUP(A1998,Database!A:AA,22,FALSE)),"",VLOOKUP(A1998,Database!A:AA,22,FALSE))))</f>
        <v>Très rare</v>
      </c>
      <c r="AE1998" s="20">
        <f ca="1">IFERROR(
   IF(
     OR(ISBLANK(P1998),ISBLANK(Q1998)),
     "",
     IF(
       AND(AB1998&lt;&gt;"",OR(W1998="Terminé",W1998="En cours")),
       VLOOKUP(AD1998,Setup_ScoreExactBonus!A:D,4,FALSE),
       0
     )),
  0)</f>
        <v>50</v>
      </c>
      <c r="AF1998" s="21">
        <f t="shared" ca="1" si="185"/>
        <v>114</v>
      </c>
      <c r="AG1998" s="21">
        <f ca="1">SUMIFS(AF$2:AF1998,D$2:D1998,D1998)</f>
        <v>2284</v>
      </c>
    </row>
    <row r="1999" spans="1:33" hidden="1" x14ac:dyDescent="0.35">
      <c r="A1999" s="21">
        <f>IF(ISBLANK(B1999),"",COUNTIF(B$2:B1999,B1999))-1</f>
        <v>73</v>
      </c>
      <c r="B1999" s="27">
        <v>27</v>
      </c>
      <c r="C1999" s="10">
        <f>VLOOKUP($A1999+IF($A1999=0,1,0),Database!$A:$Y,7,FALSE)</f>
        <v>46201.875</v>
      </c>
      <c r="D1999" s="21" t="str">
        <f>VLOOKUP(Pronostics!$B1999,Setup_MPP!$A:$G,3,FALSE)</f>
        <v>maryemkappa</v>
      </c>
      <c r="E1999" s="21" t="str">
        <f>VLOOKUP(Pronostics!$B1999,Setup_MPP!$A:$G,2,FALSE)</f>
        <v>Maryem GUIZANI</v>
      </c>
      <c r="F1999" s="21" t="str">
        <f>VLOOKUP($B1999,Setup_MPP!$A:$E,4,FALSE)</f>
        <v>#BCA2F4</v>
      </c>
      <c r="G1999" s="21" t="str">
        <f>VLOOKUP($B1999,Setup_MPP!$A:$E,5,FALSE)</f>
        <v>#6D3DD5</v>
      </c>
      <c r="H1999" s="21" t="str">
        <f>IFERROR(IF(AND(A1999&gt;=1,A1999&lt;=104),VLOOKUP($A1999,Location!$A:$J,6,FALSE),IF(A1999=0,"Avant l'ouverture",IF(OR(A1999=105,A1999=106),"Bonus"))),"")</f>
        <v>1/16 Finale</v>
      </c>
      <c r="I1999" s="21" t="str">
        <f>IF(LEFT(H1999,4)="Tour",VLOOKUP(A1999,Database!$A:$C,3,FALSE),"")</f>
        <v/>
      </c>
      <c r="J1999" s="21" t="str">
        <f>VLOOKUP($A1999,Location!$A:$J,7,FALSE)</f>
        <v>Afrique du Sud</v>
      </c>
      <c r="K1999" s="21" t="str">
        <f>IFERROR(VLOOKUP(J1999,Setup_Team!$B:$C,2,FALSE), "TDB")</f>
        <v>ZAF</v>
      </c>
      <c r="L1999" s="21" t="str">
        <f>VLOOKUP($A1999,Location!$A:$J,8,FALSE)</f>
        <v>Canada</v>
      </c>
      <c r="M1999" s="21" t="str">
        <f>IFERROR(VLOOKUP(L1999,Setup_Team!$B:$C,2,FALSE), "TDB")</f>
        <v>CAN</v>
      </c>
      <c r="P1999" s="21">
        <v>1</v>
      </c>
      <c r="Q1999" s="21">
        <v>2</v>
      </c>
      <c r="R1999" s="27" t="str">
        <f t="shared" si="187"/>
        <v>1-2</v>
      </c>
      <c r="S1999" s="21">
        <v>0</v>
      </c>
      <c r="T1999" s="20">
        <f>VLOOKUP($A1999,Database!$A:$Y,10,FALSE)</f>
        <v>141</v>
      </c>
      <c r="U1999" s="20">
        <f>VLOOKUP($A1999,Database!$A:$Y,11,FALSE)</f>
        <v>121</v>
      </c>
      <c r="V1999" s="20">
        <f>VLOOKUP($A1999,Database!$A:$Y,12,FALSE)</f>
        <v>64</v>
      </c>
      <c r="W1999" s="20" t="str">
        <f>VLOOKUP(A1999,Database!A:M,13,FALSE)</f>
        <v>Terminé</v>
      </c>
      <c r="X1999" s="20">
        <f>VLOOKUP($A1999,Database!$A:$Y,20,FALSE)</f>
        <v>0</v>
      </c>
      <c r="Y1999" s="20">
        <f>VLOOKUP($A1999,Database!$A:$Y,21,FALSE)</f>
        <v>1</v>
      </c>
      <c r="Z1999" s="20">
        <f t="shared" si="186"/>
        <v>0</v>
      </c>
      <c r="AA1999" s="20">
        <f t="shared" si="182"/>
        <v>1</v>
      </c>
      <c r="AB1999" s="20">
        <f t="shared" ca="1" si="183"/>
        <v>64</v>
      </c>
      <c r="AC1999" s="20">
        <f t="shared" ca="1" si="184"/>
        <v>0</v>
      </c>
      <c r="AD1999" s="20" t="str">
        <f ca="1">IF(AC1999=0,"",IF(OR(ISBLANK(P1999),ISBLANK(Q1999)),"",IF(ISBLANK(VLOOKUP(A1999,Database!A:AA,22,FALSE)),"",VLOOKUP(A1999,Database!A:AA,22,FALSE))))</f>
        <v/>
      </c>
      <c r="AE1999" s="20">
        <f ca="1">IFERROR(
   IF(
     OR(ISBLANK(P1999),ISBLANK(Q1999)),
     "",
     IF(
       AND(AB1999&lt;&gt;"",OR(W1999="Terminé",W1999="En cours")),
       VLOOKUP(AD1999,Setup_ScoreExactBonus!A:D,4,FALSE),
       0
     )),
  0)</f>
        <v>0</v>
      </c>
      <c r="AF1999" s="21">
        <f t="shared" ca="1" si="185"/>
        <v>64</v>
      </c>
      <c r="AG1999" s="21">
        <f ca="1">SUMIFS(AF$2:AF1999,D$2:D1999,D1999)</f>
        <v>2297</v>
      </c>
    </row>
    <row r="2000" spans="1:33" hidden="1" x14ac:dyDescent="0.35">
      <c r="A2000" s="21">
        <f>IF(ISBLANK(B2000),"",COUNTIF(B$2:B2000,B2000))-1</f>
        <v>74</v>
      </c>
      <c r="B2000" s="27">
        <v>1</v>
      </c>
      <c r="C2000" s="10">
        <f>VLOOKUP($A2000+IF($A2000=0,1,0),Database!$A:$Y,7,FALSE)</f>
        <v>46202.791666666664</v>
      </c>
      <c r="D2000" s="21" t="str">
        <f>VLOOKUP(Pronostics!$B2000,Setup_MPP!$A:$G,3,FALSE)</f>
        <v>_Nicolas_LM_</v>
      </c>
      <c r="E2000" s="21" t="str">
        <f>VLOOKUP(Pronostics!$B2000,Setup_MPP!$A:$G,2,FALSE)</f>
        <v>Nicolas LE MOUEL</v>
      </c>
      <c r="F2000" s="21" t="str">
        <f>VLOOKUP($B2000,Setup_MPP!$A:$E,4,FALSE)</f>
        <v>#F7C79D</v>
      </c>
      <c r="G2000" s="21" t="str">
        <f>VLOOKUP($B2000,Setup_MPP!$A:$E,5,FALSE)</f>
        <v>#FFBE85</v>
      </c>
      <c r="H2000" s="21" t="str">
        <f>IFERROR(IF(AND(A2000&gt;=1,A2000&lt;=104),VLOOKUP($A2000,Location!$A:$J,6,FALSE),IF(A2000=0,"Avant l'ouverture",IF(OR(A2000=105,A2000=106),"Bonus"))),"")</f>
        <v>1/16 Finale</v>
      </c>
      <c r="I2000" s="21" t="str">
        <f>IF(LEFT(H2000,4)="Tour",VLOOKUP(A2000,Database!$A:$C,3,FALSE),"")</f>
        <v/>
      </c>
      <c r="J2000" s="21" t="str">
        <f>VLOOKUP($A2000,Location!$A:$J,7,FALSE)</f>
        <v>Brésil</v>
      </c>
      <c r="K2000" s="21" t="str">
        <f>IFERROR(VLOOKUP(J2000,Setup_Team!$B:$C,2,FALSE), "TDB")</f>
        <v>BRA</v>
      </c>
      <c r="L2000" s="21" t="str">
        <f>VLOOKUP($A2000,Location!$A:$J,8,FALSE)</f>
        <v>Japon</v>
      </c>
      <c r="M2000" s="21" t="str">
        <f>IFERROR(VLOOKUP(L2000,Setup_Team!$B:$C,2,FALSE), "TDB")</f>
        <v>JAP</v>
      </c>
      <c r="N2000" s="21" t="str">
        <f>VLOOKUP($A2000,Location!$A:$J,9,FALSE)</f>
        <v>Houston, Texas</v>
      </c>
      <c r="O2000" s="21" t="str">
        <f>VLOOKUP($A2000,Location!$A:$J,10,FALSE)</f>
        <v>NRG Stadium</v>
      </c>
      <c r="P2000" s="27">
        <v>1</v>
      </c>
      <c r="Q2000" s="27">
        <v>2</v>
      </c>
      <c r="R2000" s="27" t="str">
        <f t="shared" si="187"/>
        <v>1-2</v>
      </c>
      <c r="S2000" s="21">
        <v>0</v>
      </c>
      <c r="T2000" s="20">
        <f>VLOOKUP($A2000,Database!$A:$Y,10,FALSE)</f>
        <v>65</v>
      </c>
      <c r="U2000" s="20">
        <f>VLOOKUP($A2000,Database!$A:$Y,11,FALSE)</f>
        <v>121</v>
      </c>
      <c r="V2000" s="20">
        <f>VLOOKUP($A2000,Database!$A:$Y,12,FALSE)</f>
        <v>141</v>
      </c>
      <c r="W2000" s="20" t="str">
        <f>VLOOKUP(A2000,Database!A:M,13,FALSE)</f>
        <v>Terminé</v>
      </c>
      <c r="X2000" s="20">
        <f>VLOOKUP($A2000,Database!$A:$Y,20,FALSE)</f>
        <v>2</v>
      </c>
      <c r="Y2000" s="20">
        <f>VLOOKUP($A2000,Database!$A:$Y,21,FALSE)</f>
        <v>1</v>
      </c>
      <c r="Z2000" s="20">
        <f t="shared" si="186"/>
        <v>0</v>
      </c>
      <c r="AA2000" s="20">
        <f t="shared" si="182"/>
        <v>0</v>
      </c>
      <c r="AB2000" s="20">
        <f t="shared" ca="1" si="183"/>
        <v>0</v>
      </c>
      <c r="AC2000" s="20">
        <f t="shared" ca="1" si="184"/>
        <v>0</v>
      </c>
      <c r="AD2000" s="20" t="str">
        <f ca="1">IF(AC2000=0,"",IF(OR(ISBLANK(P2000),ISBLANK(Q2000)),"",IF(ISBLANK(VLOOKUP(A2000,Database!A:AA,22,FALSE)),"",VLOOKUP(A2000,Database!A:AA,22,FALSE))))</f>
        <v/>
      </c>
      <c r="AE2000" s="20">
        <f ca="1">IFERROR(
   IF(
     OR(ISBLANK(P2000),ISBLANK(Q2000)),
     "",
     IF(
       AND(AB2000&lt;&gt;"",OR(W2000="Terminé",W2000="En cours")),
       VLOOKUP(AD2000,Setup_ScoreExactBonus!A:D,4,FALSE),
       0
     )),
  0)</f>
        <v>0</v>
      </c>
      <c r="AF2000" s="21">
        <f t="shared" ca="1" si="185"/>
        <v>0</v>
      </c>
      <c r="AG2000" s="21">
        <f ca="1">SUMIFS(AF$2:AF2000,D$2:D2000,D2000)</f>
        <v>2814</v>
      </c>
    </row>
    <row r="2001" spans="1:33" hidden="1" x14ac:dyDescent="0.35">
      <c r="A2001" s="21">
        <f>IF(ISBLANK(B2001),"",COUNTIF(B$2:B2001,B2001))-1</f>
        <v>74</v>
      </c>
      <c r="B2001" s="27">
        <v>2</v>
      </c>
      <c r="C2001" s="10">
        <f>VLOOKUP($A2001+IF($A2001=0,1,0),Database!$A:$Y,7,FALSE)</f>
        <v>46202.791666666664</v>
      </c>
      <c r="D2001" s="21" t="str">
        <f>VLOOKUP(Pronostics!$B2001,Setup_MPP!$A:$G,3,FALSE)</f>
        <v>leaelaz</v>
      </c>
      <c r="E2001" s="21" t="str">
        <f>VLOOKUP(Pronostics!$B2001,Setup_MPP!$A:$G,2,FALSE)</f>
        <v>Léa EL ASERY</v>
      </c>
      <c r="F2001" s="21" t="str">
        <f>VLOOKUP($B2001,Setup_MPP!$A:$E,4,FALSE)</f>
        <v>#FFBEBE</v>
      </c>
      <c r="G2001" s="21" t="str">
        <f>VLOOKUP($B2001,Setup_MPP!$A:$E,5,FALSE)</f>
        <v>#DF6868</v>
      </c>
      <c r="H2001" s="21" t="str">
        <f>IFERROR(IF(AND(A2001&gt;=1,A2001&lt;=104),VLOOKUP($A2001,Location!$A:$J,6,FALSE),IF(A2001=0,"Avant l'ouverture",IF(OR(A2001=105,A2001=106),"Bonus"))),"")</f>
        <v>1/16 Finale</v>
      </c>
      <c r="I2001" s="21" t="str">
        <f>IF(LEFT(H2001,4)="Tour",VLOOKUP(A2001,Database!$A:$C,3,FALSE),"")</f>
        <v/>
      </c>
      <c r="J2001" s="21" t="str">
        <f>VLOOKUP($A2001,Location!$A:$J,7,FALSE)</f>
        <v>Brésil</v>
      </c>
      <c r="K2001" s="21" t="str">
        <f>IFERROR(VLOOKUP(J2001,Setup_Team!$B:$C,2,FALSE), "TDB")</f>
        <v>BRA</v>
      </c>
      <c r="L2001" s="21" t="str">
        <f>VLOOKUP($A2001,Location!$A:$J,8,FALSE)</f>
        <v>Japon</v>
      </c>
      <c r="M2001" s="21" t="str">
        <f>IFERROR(VLOOKUP(L2001,Setup_Team!$B:$C,2,FALSE), "TDB")</f>
        <v>JAP</v>
      </c>
      <c r="N2001" s="21" t="str">
        <f>VLOOKUP($A2001,Location!$A:$J,9,FALSE)</f>
        <v>Houston, Texas</v>
      </c>
      <c r="O2001" s="21" t="str">
        <f>VLOOKUP($A2001,Location!$A:$J,10,FALSE)</f>
        <v>NRG Stadium</v>
      </c>
      <c r="P2001" s="27">
        <v>2</v>
      </c>
      <c r="Q2001" s="27">
        <v>1</v>
      </c>
      <c r="R2001" s="27" t="str">
        <f t="shared" si="187"/>
        <v>2-1</v>
      </c>
      <c r="S2001" s="21">
        <v>0</v>
      </c>
      <c r="T2001" s="20">
        <f>VLOOKUP($A2001,Database!$A:$Y,10,FALSE)</f>
        <v>65</v>
      </c>
      <c r="U2001" s="20">
        <f>VLOOKUP($A2001,Database!$A:$Y,11,FALSE)</f>
        <v>121</v>
      </c>
      <c r="V2001" s="20">
        <f>VLOOKUP($A2001,Database!$A:$Y,12,FALSE)</f>
        <v>141</v>
      </c>
      <c r="W2001" s="20" t="str">
        <f>VLOOKUP(A2001,Database!A:M,13,FALSE)</f>
        <v>Terminé</v>
      </c>
      <c r="X2001" s="20">
        <f>VLOOKUP($A2001,Database!$A:$Y,20,FALSE)</f>
        <v>2</v>
      </c>
      <c r="Y2001" s="20">
        <f>VLOOKUP($A2001,Database!$A:$Y,21,FALSE)</f>
        <v>1</v>
      </c>
      <c r="Z2001" s="20">
        <f t="shared" si="186"/>
        <v>0</v>
      </c>
      <c r="AA2001" s="20">
        <f t="shared" si="182"/>
        <v>1</v>
      </c>
      <c r="AB2001" s="20">
        <f t="shared" ca="1" si="183"/>
        <v>65</v>
      </c>
      <c r="AC2001" s="20">
        <f t="shared" ca="1" si="184"/>
        <v>1</v>
      </c>
      <c r="AD2001" s="20" t="str">
        <f ca="1">IF(AC2001=0,"",IF(OR(ISBLANK(P2001),ISBLANK(Q2001)),"",IF(ISBLANK(VLOOKUP(A2001,Database!A:AA,22,FALSE)),"",VLOOKUP(A2001,Database!A:AA,22,FALSE))))</f>
        <v>Exact</v>
      </c>
      <c r="AE2001" s="20">
        <f ca="1">IFERROR(
   IF(
     OR(ISBLANK(P2001),ISBLANK(Q2001)),
     "",
     IF(
       AND(AB2001&lt;&gt;"",OR(W2001="Terminé",W2001="En cours")),
       VLOOKUP(AD2001,Setup_ScoreExactBonus!A:D,4,FALSE),
       0
     )),
  0)</f>
        <v>20</v>
      </c>
      <c r="AF2001" s="21">
        <f t="shared" ca="1" si="185"/>
        <v>85</v>
      </c>
      <c r="AG2001" s="21">
        <f ca="1">SUMIFS(AF$2:AF2001,D$2:D2001,D2001)</f>
        <v>3208</v>
      </c>
    </row>
    <row r="2002" spans="1:33" hidden="1" x14ac:dyDescent="0.35">
      <c r="A2002" s="21">
        <f>IF(ISBLANK(B2002),"",COUNTIF(B$2:B2002,B2002))-1</f>
        <v>74</v>
      </c>
      <c r="B2002" s="27">
        <v>3</v>
      </c>
      <c r="C2002" s="10">
        <f>VLOOKUP($A2002+IF($A2002=0,1,0),Database!$A:$Y,7,FALSE)</f>
        <v>46202.791666666664</v>
      </c>
      <c r="D2002" s="21" t="str">
        <f>VLOOKUP(Pronostics!$B2002,Setup_MPP!$A:$G,3,FALSE)</f>
        <v>PasMetalleux</v>
      </c>
      <c r="E2002" s="21" t="str">
        <f>VLOOKUP(Pronostics!$B2002,Setup_MPP!$A:$G,2,FALSE)</f>
        <v>Elwenn JOUBREL</v>
      </c>
      <c r="F2002" s="21" t="str">
        <f>VLOOKUP($B2002,Setup_MPP!$A:$E,4,FALSE)</f>
        <v>#F5C7FC</v>
      </c>
      <c r="G2002" s="21" t="str">
        <f>VLOOKUP($B2002,Setup_MPP!$A:$E,5,FALSE)</f>
        <v>#C489CF</v>
      </c>
      <c r="H2002" s="21" t="str">
        <f>IFERROR(IF(AND(A2002&gt;=1,A2002&lt;=104),VLOOKUP($A2002,Location!$A:$J,6,FALSE),IF(A2002=0,"Avant l'ouverture",IF(OR(A2002=105,A2002=106),"Bonus"))),"")</f>
        <v>1/16 Finale</v>
      </c>
      <c r="I2002" s="21" t="str">
        <f>IF(LEFT(H2002,4)="Tour",VLOOKUP(A2002,Database!$A:$C,3,FALSE),"")</f>
        <v/>
      </c>
      <c r="J2002" s="21" t="str">
        <f>VLOOKUP($A2002,Location!$A:$J,7,FALSE)</f>
        <v>Brésil</v>
      </c>
      <c r="K2002" s="21" t="str">
        <f>IFERROR(VLOOKUP(J2002,Setup_Team!$B:$C,2,FALSE), "TDB")</f>
        <v>BRA</v>
      </c>
      <c r="L2002" s="21" t="str">
        <f>VLOOKUP($A2002,Location!$A:$J,8,FALSE)</f>
        <v>Japon</v>
      </c>
      <c r="M2002" s="21" t="str">
        <f>IFERROR(VLOOKUP(L2002,Setup_Team!$B:$C,2,FALSE), "TDB")</f>
        <v>JAP</v>
      </c>
      <c r="N2002" s="21" t="str">
        <f>VLOOKUP($A2002,Location!$A:$J,9,FALSE)</f>
        <v>Houston, Texas</v>
      </c>
      <c r="O2002" s="21" t="str">
        <f>VLOOKUP($A2002,Location!$A:$J,10,FALSE)</f>
        <v>NRG Stadium</v>
      </c>
      <c r="P2002" s="27">
        <v>3</v>
      </c>
      <c r="Q2002" s="27">
        <v>2</v>
      </c>
      <c r="R2002" s="27" t="str">
        <f t="shared" si="187"/>
        <v>3-2</v>
      </c>
      <c r="S2002" s="21">
        <v>0</v>
      </c>
      <c r="T2002" s="20">
        <f>VLOOKUP($A2002,Database!$A:$Y,10,FALSE)</f>
        <v>65</v>
      </c>
      <c r="U2002" s="20">
        <f>VLOOKUP($A2002,Database!$A:$Y,11,FALSE)</f>
        <v>121</v>
      </c>
      <c r="V2002" s="20">
        <f>VLOOKUP($A2002,Database!$A:$Y,12,FALSE)</f>
        <v>141</v>
      </c>
      <c r="W2002" s="20" t="str">
        <f>VLOOKUP(A2002,Database!A:M,13,FALSE)</f>
        <v>Terminé</v>
      </c>
      <c r="X2002" s="20">
        <f>VLOOKUP($A2002,Database!$A:$Y,20,FALSE)</f>
        <v>2</v>
      </c>
      <c r="Y2002" s="20">
        <f>VLOOKUP($A2002,Database!$A:$Y,21,FALSE)</f>
        <v>1</v>
      </c>
      <c r="Z2002" s="20">
        <f t="shared" si="186"/>
        <v>0</v>
      </c>
      <c r="AA2002" s="20">
        <f t="shared" si="182"/>
        <v>1</v>
      </c>
      <c r="AB2002" s="20">
        <f t="shared" ca="1" si="183"/>
        <v>65</v>
      </c>
      <c r="AC2002" s="20">
        <f t="shared" ca="1" si="184"/>
        <v>0</v>
      </c>
      <c r="AD2002" s="20" t="str">
        <f ca="1">IF(AC2002=0,"",IF(OR(ISBLANK(P2002),ISBLANK(Q2002)),"",IF(ISBLANK(VLOOKUP(A2002,Database!A:AA,22,FALSE)),"",VLOOKUP(A2002,Database!A:AA,22,FALSE))))</f>
        <v/>
      </c>
      <c r="AE2002" s="20">
        <f ca="1">IFERROR(
   IF(
     OR(ISBLANK(P2002),ISBLANK(Q2002)),
     "",
     IF(
       AND(AB2002&lt;&gt;"",OR(W2002="Terminé",W2002="En cours")),
       VLOOKUP(AD2002,Setup_ScoreExactBonus!A:D,4,FALSE),
       0
     )),
  0)</f>
        <v>0</v>
      </c>
      <c r="AF2002" s="21">
        <f t="shared" ca="1" si="185"/>
        <v>65</v>
      </c>
      <c r="AG2002" s="21">
        <f ca="1">SUMIFS(AF$2:AF2002,D$2:D2002,D2002)</f>
        <v>2931</v>
      </c>
    </row>
    <row r="2003" spans="1:33" hidden="1" x14ac:dyDescent="0.35">
      <c r="A2003" s="21">
        <f>IF(ISBLANK(B2003),"",COUNTIF(B$2:B2003,B2003))-1</f>
        <v>74</v>
      </c>
      <c r="B2003" s="27">
        <v>4</v>
      </c>
      <c r="C2003" s="10">
        <f>VLOOKUP($A2003+IF($A2003=0,1,0),Database!$A:$Y,7,FALSE)</f>
        <v>46202.791666666664</v>
      </c>
      <c r="D2003" s="21" t="str">
        <f>VLOOKUP(Pronostics!$B2003,Setup_MPP!$A:$G,3,FALSE)</f>
        <v>Popo444</v>
      </c>
      <c r="E2003" s="21" t="str">
        <f>VLOOKUP(Pronostics!$B2003,Setup_MPP!$A:$G,2,FALSE)</f>
        <v>Pauline OLIVIER</v>
      </c>
      <c r="F2003" s="21" t="str">
        <f>VLOOKUP($B2003,Setup_MPP!$A:$E,4,FALSE)</f>
        <v>#A5EA7F</v>
      </c>
      <c r="G2003" s="21" t="str">
        <f>VLOOKUP($B2003,Setup_MPP!$A:$E,5,FALSE)</f>
        <v>#80C65A</v>
      </c>
      <c r="H2003" s="21" t="str">
        <f>IFERROR(IF(AND(A2003&gt;=1,A2003&lt;=104),VLOOKUP($A2003,Location!$A:$J,6,FALSE),IF(A2003=0,"Avant l'ouverture",IF(OR(A2003=105,A2003=106),"Bonus"))),"")</f>
        <v>1/16 Finale</v>
      </c>
      <c r="I2003" s="21" t="str">
        <f>IF(LEFT(H2003,4)="Tour",VLOOKUP(A2003,Database!$A:$C,3,FALSE),"")</f>
        <v/>
      </c>
      <c r="J2003" s="21" t="str">
        <f>VLOOKUP($A2003,Location!$A:$J,7,FALSE)</f>
        <v>Brésil</v>
      </c>
      <c r="K2003" s="21" t="str">
        <f>IFERROR(VLOOKUP(J2003,Setup_Team!$B:$C,2,FALSE), "TDB")</f>
        <v>BRA</v>
      </c>
      <c r="L2003" s="21" t="str">
        <f>VLOOKUP($A2003,Location!$A:$J,8,FALSE)</f>
        <v>Japon</v>
      </c>
      <c r="M2003" s="21" t="str">
        <f>IFERROR(VLOOKUP(L2003,Setup_Team!$B:$C,2,FALSE), "TDB")</f>
        <v>JAP</v>
      </c>
      <c r="N2003" s="21" t="str">
        <f>VLOOKUP($A2003,Location!$A:$J,9,FALSE)</f>
        <v>Houston, Texas</v>
      </c>
      <c r="O2003" s="21" t="str">
        <f>VLOOKUP($A2003,Location!$A:$J,10,FALSE)</f>
        <v>NRG Stadium</v>
      </c>
      <c r="P2003" s="27">
        <v>3</v>
      </c>
      <c r="Q2003" s="27">
        <v>2</v>
      </c>
      <c r="R2003" s="27" t="str">
        <f t="shared" si="187"/>
        <v>3-2</v>
      </c>
      <c r="S2003" s="21">
        <v>0</v>
      </c>
      <c r="T2003" s="20">
        <f>VLOOKUP($A2003,Database!$A:$Y,10,FALSE)</f>
        <v>65</v>
      </c>
      <c r="U2003" s="20">
        <f>VLOOKUP($A2003,Database!$A:$Y,11,FALSE)</f>
        <v>121</v>
      </c>
      <c r="V2003" s="20">
        <f>VLOOKUP($A2003,Database!$A:$Y,12,FALSE)</f>
        <v>141</v>
      </c>
      <c r="W2003" s="20" t="str">
        <f>VLOOKUP(A2003,Database!A:M,13,FALSE)</f>
        <v>Terminé</v>
      </c>
      <c r="X2003" s="20">
        <f>VLOOKUP($A2003,Database!$A:$Y,20,FALSE)</f>
        <v>2</v>
      </c>
      <c r="Y2003" s="20">
        <f>VLOOKUP($A2003,Database!$A:$Y,21,FALSE)</f>
        <v>1</v>
      </c>
      <c r="Z2003" s="20">
        <f t="shared" si="186"/>
        <v>0</v>
      </c>
      <c r="AA2003" s="20">
        <f t="shared" si="182"/>
        <v>1</v>
      </c>
      <c r="AB2003" s="20">
        <f t="shared" ca="1" si="183"/>
        <v>65</v>
      </c>
      <c r="AC2003" s="20">
        <f t="shared" ca="1" si="184"/>
        <v>0</v>
      </c>
      <c r="AD2003" s="20" t="str">
        <f ca="1">IF(AC2003=0,"",IF(OR(ISBLANK(P2003),ISBLANK(Q2003)),"",IF(ISBLANK(VLOOKUP(A2003,Database!A:AA,22,FALSE)),"",VLOOKUP(A2003,Database!A:AA,22,FALSE))))</f>
        <v/>
      </c>
      <c r="AE2003" s="20">
        <f ca="1">IFERROR(
   IF(
     OR(ISBLANK(P2003),ISBLANK(Q2003)),
     "",
     IF(
       AND(AB2003&lt;&gt;"",OR(W2003="Terminé",W2003="En cours")),
       VLOOKUP(AD2003,Setup_ScoreExactBonus!A:D,4,FALSE),
       0
     )),
  0)</f>
        <v>0</v>
      </c>
      <c r="AF2003" s="21">
        <f t="shared" ca="1" si="185"/>
        <v>65</v>
      </c>
      <c r="AG2003" s="21">
        <f ca="1">SUMIFS(AF$2:AF2003,D$2:D2003,D2003)</f>
        <v>2827</v>
      </c>
    </row>
    <row r="2004" spans="1:33" hidden="1" x14ac:dyDescent="0.35">
      <c r="A2004" s="21">
        <f>IF(ISBLANK(B2004),"",COUNTIF(B$2:B2004,B2004))-1</f>
        <v>74</v>
      </c>
      <c r="B2004" s="27">
        <v>5</v>
      </c>
      <c r="C2004" s="10">
        <f>VLOOKUP($A2004+IF($A2004=0,1,0),Database!$A:$Y,7,FALSE)</f>
        <v>46202.791666666664</v>
      </c>
      <c r="D2004" s="21" t="str">
        <f>VLOOKUP(Pronostics!$B2004,Setup_MPP!$A:$G,3,FALSE)</f>
        <v>_Jujul</v>
      </c>
      <c r="E2004" s="21" t="str">
        <f>VLOOKUP(Pronostics!$B2004,Setup_MPP!$A:$G,2,FALSE)</f>
        <v>Julie BOISSIERE</v>
      </c>
      <c r="F2004" s="21" t="str">
        <f>VLOOKUP($B2004,Setup_MPP!$A:$E,4,FALSE)</f>
        <v>#D890FF</v>
      </c>
      <c r="G2004" s="21" t="str">
        <f>VLOOKUP($B2004,Setup_MPP!$A:$E,5,FALSE)</f>
        <v>#B750EF</v>
      </c>
      <c r="H2004" s="21" t="str">
        <f>IFERROR(IF(AND(A2004&gt;=1,A2004&lt;=104),VLOOKUP($A2004,Location!$A:$J,6,FALSE),IF(A2004=0,"Avant l'ouverture",IF(OR(A2004=105,A2004=106),"Bonus"))),"")</f>
        <v>1/16 Finale</v>
      </c>
      <c r="I2004" s="21" t="str">
        <f>IF(LEFT(H2004,4)="Tour",VLOOKUP(A2004,Database!$A:$C,3,FALSE),"")</f>
        <v/>
      </c>
      <c r="J2004" s="21" t="str">
        <f>VLOOKUP($A2004,Location!$A:$J,7,FALSE)</f>
        <v>Brésil</v>
      </c>
      <c r="K2004" s="21" t="str">
        <f>IFERROR(VLOOKUP(J2004,Setup_Team!$B:$C,2,FALSE), "TDB")</f>
        <v>BRA</v>
      </c>
      <c r="L2004" s="21" t="str">
        <f>VLOOKUP($A2004,Location!$A:$J,8,FALSE)</f>
        <v>Japon</v>
      </c>
      <c r="M2004" s="21" t="str">
        <f>IFERROR(VLOOKUP(L2004,Setup_Team!$B:$C,2,FALSE), "TDB")</f>
        <v>JAP</v>
      </c>
      <c r="N2004" s="21" t="str">
        <f>VLOOKUP($A2004,Location!$A:$J,9,FALSE)</f>
        <v>Houston, Texas</v>
      </c>
      <c r="O2004" s="21" t="str">
        <f>VLOOKUP($A2004,Location!$A:$J,10,FALSE)</f>
        <v>NRG Stadium</v>
      </c>
      <c r="P2004" s="27">
        <v>1</v>
      </c>
      <c r="Q2004" s="27">
        <v>1</v>
      </c>
      <c r="R2004" s="27" t="str">
        <f t="shared" si="187"/>
        <v>1-1</v>
      </c>
      <c r="S2004" s="21">
        <v>0</v>
      </c>
      <c r="T2004" s="20">
        <f>VLOOKUP($A2004,Database!$A:$Y,10,FALSE)</f>
        <v>65</v>
      </c>
      <c r="U2004" s="20">
        <f>VLOOKUP($A2004,Database!$A:$Y,11,FALSE)</f>
        <v>121</v>
      </c>
      <c r="V2004" s="20">
        <f>VLOOKUP($A2004,Database!$A:$Y,12,FALSE)</f>
        <v>141</v>
      </c>
      <c r="W2004" s="20" t="str">
        <f>VLOOKUP(A2004,Database!A:M,13,FALSE)</f>
        <v>Terminé</v>
      </c>
      <c r="X2004" s="20">
        <f>VLOOKUP($A2004,Database!$A:$Y,20,FALSE)</f>
        <v>2</v>
      </c>
      <c r="Y2004" s="20">
        <f>VLOOKUP($A2004,Database!$A:$Y,21,FALSE)</f>
        <v>1</v>
      </c>
      <c r="Z2004" s="20">
        <f t="shared" si="186"/>
        <v>0</v>
      </c>
      <c r="AA2004" s="20">
        <f t="shared" si="182"/>
        <v>0</v>
      </c>
      <c r="AB2004" s="20">
        <f t="shared" ca="1" si="183"/>
        <v>0</v>
      </c>
      <c r="AC2004" s="20">
        <f t="shared" ca="1" si="184"/>
        <v>0</v>
      </c>
      <c r="AD2004" s="20" t="str">
        <f ca="1">IF(AC2004=0,"",IF(OR(ISBLANK(P2004),ISBLANK(Q2004)),"",IF(ISBLANK(VLOOKUP(A2004,Database!A:AA,22,FALSE)),"",VLOOKUP(A2004,Database!A:AA,22,FALSE))))</f>
        <v/>
      </c>
      <c r="AE2004" s="20">
        <f ca="1">IFERROR(
   IF(
     OR(ISBLANK(P2004),ISBLANK(Q2004)),
     "",
     IF(
       AND(AB2004&lt;&gt;"",OR(W2004="Terminé",W2004="En cours")),
       VLOOKUP(AD2004,Setup_ScoreExactBonus!A:D,4,FALSE),
       0
     )),
  0)</f>
        <v>0</v>
      </c>
      <c r="AF2004" s="21">
        <f t="shared" ca="1" si="185"/>
        <v>0</v>
      </c>
      <c r="AG2004" s="21">
        <f ca="1">SUMIFS(AF$2:AF2004,D$2:D2004,D2004)</f>
        <v>2304</v>
      </c>
    </row>
    <row r="2005" spans="1:33" hidden="1" x14ac:dyDescent="0.35">
      <c r="A2005" s="21">
        <f>IF(ISBLANK(B2005),"",COUNTIF(B$2:B2005,B2005))-1</f>
        <v>74</v>
      </c>
      <c r="B2005" s="27">
        <v>6</v>
      </c>
      <c r="C2005" s="10">
        <f>VLOOKUP($A2005+IF($A2005=0,1,0),Database!$A:$Y,7,FALSE)</f>
        <v>46202.791666666664</v>
      </c>
      <c r="D2005" s="21" t="str">
        <f>VLOOKUP(Pronostics!$B2005,Setup_MPP!$A:$G,3,FALSE)</f>
        <v>Julay</v>
      </c>
      <c r="E2005" s="21" t="str">
        <f>VLOOKUP(Pronostics!$B2005,Setup_MPP!$A:$G,2,FALSE)</f>
        <v>Julie BOUCHARD</v>
      </c>
      <c r="F2005" s="21" t="str">
        <f>VLOOKUP($B2005,Setup_MPP!$A:$E,4,FALSE)</f>
        <v>#A6F7B1</v>
      </c>
      <c r="G2005" s="21" t="str">
        <f>VLOOKUP($B2005,Setup_MPP!$A:$E,5,FALSE)</f>
        <v>#6EC179</v>
      </c>
      <c r="H2005" s="21" t="str">
        <f>IFERROR(IF(AND(A2005&gt;=1,A2005&lt;=104),VLOOKUP($A2005,Location!$A:$J,6,FALSE),IF(A2005=0,"Avant l'ouverture",IF(OR(A2005=105,A2005=106),"Bonus"))),"")</f>
        <v>1/16 Finale</v>
      </c>
      <c r="I2005" s="21" t="str">
        <f>IF(LEFT(H2005,4)="Tour",VLOOKUP(A2005,Database!$A:$C,3,FALSE),"")</f>
        <v/>
      </c>
      <c r="J2005" s="21" t="str">
        <f>VLOOKUP($A2005,Location!$A:$J,7,FALSE)</f>
        <v>Brésil</v>
      </c>
      <c r="K2005" s="21" t="str">
        <f>IFERROR(VLOOKUP(J2005,Setup_Team!$B:$C,2,FALSE), "TDB")</f>
        <v>BRA</v>
      </c>
      <c r="L2005" s="21" t="str">
        <f>VLOOKUP($A2005,Location!$A:$J,8,FALSE)</f>
        <v>Japon</v>
      </c>
      <c r="M2005" s="21" t="str">
        <f>IFERROR(VLOOKUP(L2005,Setup_Team!$B:$C,2,FALSE), "TDB")</f>
        <v>JAP</v>
      </c>
      <c r="N2005" s="21" t="str">
        <f>VLOOKUP($A2005,Location!$A:$J,9,FALSE)</f>
        <v>Houston, Texas</v>
      </c>
      <c r="O2005" s="21" t="str">
        <f>VLOOKUP($A2005,Location!$A:$J,10,FALSE)</f>
        <v>NRG Stadium</v>
      </c>
      <c r="P2005" s="27">
        <v>2</v>
      </c>
      <c r="Q2005" s="27">
        <v>1</v>
      </c>
      <c r="R2005" s="27" t="str">
        <f t="shared" si="187"/>
        <v>2-1</v>
      </c>
      <c r="S2005" s="21">
        <v>0</v>
      </c>
      <c r="T2005" s="20">
        <f>VLOOKUP($A2005,Database!$A:$Y,10,FALSE)</f>
        <v>65</v>
      </c>
      <c r="U2005" s="20">
        <f>VLOOKUP($A2005,Database!$A:$Y,11,FALSE)</f>
        <v>121</v>
      </c>
      <c r="V2005" s="20">
        <f>VLOOKUP($A2005,Database!$A:$Y,12,FALSE)</f>
        <v>141</v>
      </c>
      <c r="W2005" s="20" t="str">
        <f>VLOOKUP(A2005,Database!A:M,13,FALSE)</f>
        <v>Terminé</v>
      </c>
      <c r="X2005" s="20">
        <f>VLOOKUP($A2005,Database!$A:$Y,20,FALSE)</f>
        <v>2</v>
      </c>
      <c r="Y2005" s="20">
        <f>VLOOKUP($A2005,Database!$A:$Y,21,FALSE)</f>
        <v>1</v>
      </c>
      <c r="Z2005" s="20">
        <f t="shared" si="186"/>
        <v>0</v>
      </c>
      <c r="AA2005" s="20">
        <f t="shared" si="182"/>
        <v>1</v>
      </c>
      <c r="AB2005" s="20">
        <f t="shared" ca="1" si="183"/>
        <v>65</v>
      </c>
      <c r="AC2005" s="20">
        <f t="shared" ca="1" si="184"/>
        <v>1</v>
      </c>
      <c r="AD2005" s="20" t="str">
        <f ca="1">IF(AC2005=0,"",IF(OR(ISBLANK(P2005),ISBLANK(Q2005)),"",IF(ISBLANK(VLOOKUP(A2005,Database!A:AA,22,FALSE)),"",VLOOKUP(A2005,Database!A:AA,22,FALSE))))</f>
        <v>Exact</v>
      </c>
      <c r="AE2005" s="20">
        <f ca="1">IFERROR(
   IF(
     OR(ISBLANK(P2005),ISBLANK(Q2005)),
     "",
     IF(
       AND(AB2005&lt;&gt;"",OR(W2005="Terminé",W2005="En cours")),
       VLOOKUP(AD2005,Setup_ScoreExactBonus!A:D,4,FALSE),
       0
     )),
  0)</f>
        <v>20</v>
      </c>
      <c r="AF2005" s="21">
        <f t="shared" ca="1" si="185"/>
        <v>85</v>
      </c>
      <c r="AG2005" s="21">
        <f ca="1">SUMIFS(AF$2:AF2005,D$2:D2005,D2005)</f>
        <v>2938</v>
      </c>
    </row>
    <row r="2006" spans="1:33" hidden="1" x14ac:dyDescent="0.35">
      <c r="A2006" s="21">
        <f>IF(ISBLANK(B2006),"",COUNTIF(B$2:B2006,B2006))-1</f>
        <v>74</v>
      </c>
      <c r="B2006" s="27">
        <v>7</v>
      </c>
      <c r="C2006" s="10">
        <f>VLOOKUP($A2006+IF($A2006=0,1,0),Database!$A:$Y,7,FALSE)</f>
        <v>46202.791666666664</v>
      </c>
      <c r="D2006" s="21" t="str">
        <f>VLOOKUP(Pronostics!$B2006,Setup_MPP!$A:$G,3,FALSE)</f>
        <v>__Vince__</v>
      </c>
      <c r="E2006" s="21" t="str">
        <f>VLOOKUP(Pronostics!$B2006,Setup_MPP!$A:$G,2,FALSE)</f>
        <v>Vincent FRAYSSE</v>
      </c>
      <c r="F2006" s="21" t="str">
        <f>VLOOKUP($B2006,Setup_MPP!$A:$E,4,FALSE)</f>
        <v>#B2EAE8</v>
      </c>
      <c r="G2006" s="21" t="str">
        <f>VLOOKUP($B2006,Setup_MPP!$A:$E,5,FALSE)</f>
        <v>#6CB4B1</v>
      </c>
      <c r="H2006" s="21" t="str">
        <f>IFERROR(IF(AND(A2006&gt;=1,A2006&lt;=104),VLOOKUP($A2006,Location!$A:$J,6,FALSE),IF(A2006=0,"Avant l'ouverture",IF(OR(A2006=105,A2006=106),"Bonus"))),"")</f>
        <v>1/16 Finale</v>
      </c>
      <c r="I2006" s="21" t="str">
        <f>IF(LEFT(H2006,4)="Tour",VLOOKUP(A2006,Database!$A:$C,3,FALSE),"")</f>
        <v/>
      </c>
      <c r="J2006" s="21" t="str">
        <f>VLOOKUP($A2006,Location!$A:$J,7,FALSE)</f>
        <v>Brésil</v>
      </c>
      <c r="K2006" s="21" t="str">
        <f>IFERROR(VLOOKUP(J2006,Setup_Team!$B:$C,2,FALSE), "TDB")</f>
        <v>BRA</v>
      </c>
      <c r="L2006" s="21" t="str">
        <f>VLOOKUP($A2006,Location!$A:$J,8,FALSE)</f>
        <v>Japon</v>
      </c>
      <c r="M2006" s="21" t="str">
        <f>IFERROR(VLOOKUP(L2006,Setup_Team!$B:$C,2,FALSE), "TDB")</f>
        <v>JAP</v>
      </c>
      <c r="N2006" s="21" t="str">
        <f>VLOOKUP($A2006,Location!$A:$J,9,FALSE)</f>
        <v>Houston, Texas</v>
      </c>
      <c r="O2006" s="21" t="str">
        <f>VLOOKUP($A2006,Location!$A:$J,10,FALSE)</f>
        <v>NRG Stadium</v>
      </c>
      <c r="P2006" s="27">
        <v>2</v>
      </c>
      <c r="Q2006" s="27">
        <v>1</v>
      </c>
      <c r="R2006" s="27" t="str">
        <f t="shared" si="187"/>
        <v>2-1</v>
      </c>
      <c r="S2006" s="21">
        <v>0</v>
      </c>
      <c r="T2006" s="20">
        <f>VLOOKUP($A2006,Database!$A:$Y,10,FALSE)</f>
        <v>65</v>
      </c>
      <c r="U2006" s="20">
        <f>VLOOKUP($A2006,Database!$A:$Y,11,FALSE)</f>
        <v>121</v>
      </c>
      <c r="V2006" s="20">
        <f>VLOOKUP($A2006,Database!$A:$Y,12,FALSE)</f>
        <v>141</v>
      </c>
      <c r="W2006" s="20" t="str">
        <f>VLOOKUP(A2006,Database!A:M,13,FALSE)</f>
        <v>Terminé</v>
      </c>
      <c r="X2006" s="20">
        <f>VLOOKUP($A2006,Database!$A:$Y,20,FALSE)</f>
        <v>2</v>
      </c>
      <c r="Y2006" s="20">
        <f>VLOOKUP($A2006,Database!$A:$Y,21,FALSE)</f>
        <v>1</v>
      </c>
      <c r="Z2006" s="20">
        <f t="shared" si="186"/>
        <v>0</v>
      </c>
      <c r="AA2006" s="20">
        <f t="shared" si="182"/>
        <v>1</v>
      </c>
      <c r="AB2006" s="20">
        <f t="shared" ca="1" si="183"/>
        <v>65</v>
      </c>
      <c r="AC2006" s="20">
        <f t="shared" ca="1" si="184"/>
        <v>1</v>
      </c>
      <c r="AD2006" s="20" t="str">
        <f ca="1">IF(AC2006=0,"",IF(OR(ISBLANK(P2006),ISBLANK(Q2006)),"",IF(ISBLANK(VLOOKUP(A2006,Database!A:AA,22,FALSE)),"",VLOOKUP(A2006,Database!A:AA,22,FALSE))))</f>
        <v>Exact</v>
      </c>
      <c r="AE2006" s="20">
        <f ca="1">IFERROR(
   IF(
     OR(ISBLANK(P2006),ISBLANK(Q2006)),
     "",
     IF(
       AND(AB2006&lt;&gt;"",OR(W2006="Terminé",W2006="En cours")),
       VLOOKUP(AD2006,Setup_ScoreExactBonus!A:D,4,FALSE),
       0
     )),
  0)</f>
        <v>20</v>
      </c>
      <c r="AF2006" s="21">
        <f t="shared" ca="1" si="185"/>
        <v>85</v>
      </c>
      <c r="AG2006" s="21">
        <f ca="1">SUMIFS(AF$2:AF2006,D$2:D2006,D2006)</f>
        <v>1519</v>
      </c>
    </row>
    <row r="2007" spans="1:33" hidden="1" x14ac:dyDescent="0.35">
      <c r="A2007" s="21">
        <f>IF(ISBLANK(B2007),"",COUNTIF(B$2:B2007,B2007))-1</f>
        <v>74</v>
      </c>
      <c r="B2007" s="27">
        <v>8</v>
      </c>
      <c r="C2007" s="10">
        <f>VLOOKUP($A2007+IF($A2007=0,1,0),Database!$A:$Y,7,FALSE)</f>
        <v>46202.791666666664</v>
      </c>
      <c r="D2007" s="21" t="str">
        <f>VLOOKUP(Pronostics!$B2007,Setup_MPP!$A:$G,3,FALSE)</f>
        <v>Louuiiis</v>
      </c>
      <c r="E2007" s="21" t="str">
        <f>VLOOKUP(Pronostics!$B2007,Setup_MPP!$A:$G,2,FALSE)</f>
        <v>Louis HARLE</v>
      </c>
      <c r="F2007" s="21" t="str">
        <f>VLOOKUP($B2007,Setup_MPP!$A:$E,4,FALSE)</f>
        <v>#EEF7B1</v>
      </c>
      <c r="G2007" s="21" t="str">
        <f>VLOOKUP($B2007,Setup_MPP!$A:$E,5,FALSE)</f>
        <v>#C1CB7D</v>
      </c>
      <c r="H2007" s="21" t="str">
        <f>IFERROR(IF(AND(A2007&gt;=1,A2007&lt;=104),VLOOKUP($A2007,Location!$A:$J,6,FALSE),IF(A2007=0,"Avant l'ouverture",IF(OR(A2007=105,A2007=106),"Bonus"))),"")</f>
        <v>1/16 Finale</v>
      </c>
      <c r="I2007" s="21" t="str">
        <f>IF(LEFT(H2007,4)="Tour",VLOOKUP(A2007,Database!$A:$C,3,FALSE),"")</f>
        <v/>
      </c>
      <c r="J2007" s="21" t="str">
        <f>VLOOKUP($A2007,Location!$A:$J,7,FALSE)</f>
        <v>Brésil</v>
      </c>
      <c r="K2007" s="21" t="str">
        <f>IFERROR(VLOOKUP(J2007,Setup_Team!$B:$C,2,FALSE), "TDB")</f>
        <v>BRA</v>
      </c>
      <c r="L2007" s="21" t="str">
        <f>VLOOKUP($A2007,Location!$A:$J,8,FALSE)</f>
        <v>Japon</v>
      </c>
      <c r="M2007" s="21" t="str">
        <f>IFERROR(VLOOKUP(L2007,Setup_Team!$B:$C,2,FALSE), "TDB")</f>
        <v>JAP</v>
      </c>
      <c r="N2007" s="21" t="str">
        <f>VLOOKUP($A2007,Location!$A:$J,9,FALSE)</f>
        <v>Houston, Texas</v>
      </c>
      <c r="O2007" s="21" t="str">
        <f>VLOOKUP($A2007,Location!$A:$J,10,FALSE)</f>
        <v>NRG Stadium</v>
      </c>
      <c r="P2007" s="27">
        <v>2</v>
      </c>
      <c r="Q2007" s="27">
        <v>1</v>
      </c>
      <c r="R2007" s="27" t="str">
        <f t="shared" si="187"/>
        <v>2-1</v>
      </c>
      <c r="S2007" s="21">
        <v>0</v>
      </c>
      <c r="T2007" s="20">
        <f>VLOOKUP($A2007,Database!$A:$Y,10,FALSE)</f>
        <v>65</v>
      </c>
      <c r="U2007" s="20">
        <f>VLOOKUP($A2007,Database!$A:$Y,11,FALSE)</f>
        <v>121</v>
      </c>
      <c r="V2007" s="20">
        <f>VLOOKUP($A2007,Database!$A:$Y,12,FALSE)</f>
        <v>141</v>
      </c>
      <c r="W2007" s="20" t="str">
        <f>VLOOKUP(A2007,Database!A:M,13,FALSE)</f>
        <v>Terminé</v>
      </c>
      <c r="X2007" s="20">
        <f>VLOOKUP($A2007,Database!$A:$Y,20,FALSE)</f>
        <v>2</v>
      </c>
      <c r="Y2007" s="20">
        <f>VLOOKUP($A2007,Database!$A:$Y,21,FALSE)</f>
        <v>1</v>
      </c>
      <c r="Z2007" s="20">
        <f t="shared" si="186"/>
        <v>0</v>
      </c>
      <c r="AA2007" s="20">
        <f t="shared" si="182"/>
        <v>1</v>
      </c>
      <c r="AB2007" s="20">
        <f t="shared" ca="1" si="183"/>
        <v>65</v>
      </c>
      <c r="AC2007" s="20">
        <f t="shared" ca="1" si="184"/>
        <v>1</v>
      </c>
      <c r="AD2007" s="20" t="str">
        <f ca="1">IF(AC2007=0,"",IF(OR(ISBLANK(P2007),ISBLANK(Q2007)),"",IF(ISBLANK(VLOOKUP(A2007,Database!A:AA,22,FALSE)),"",VLOOKUP(A2007,Database!A:AA,22,FALSE))))</f>
        <v>Exact</v>
      </c>
      <c r="AE2007" s="20">
        <f ca="1">IFERROR(
   IF(
     OR(ISBLANK(P2007),ISBLANK(Q2007)),
     "",
     IF(
       AND(AB2007&lt;&gt;"",OR(W2007="Terminé",W2007="En cours")),
       VLOOKUP(AD2007,Setup_ScoreExactBonus!A:D,4,FALSE),
       0
     )),
  0)</f>
        <v>20</v>
      </c>
      <c r="AF2007" s="21">
        <f t="shared" ca="1" si="185"/>
        <v>85</v>
      </c>
      <c r="AG2007" s="21">
        <f ca="1">SUMIFS(AF$2:AF2007,D$2:D2007,D2007)</f>
        <v>2881</v>
      </c>
    </row>
    <row r="2008" spans="1:33" x14ac:dyDescent="0.35">
      <c r="A2008" s="21">
        <f>IF(ISBLANK(B2008),"",COUNTIF(B$2:B2008,B2008))-1</f>
        <v>74</v>
      </c>
      <c r="B2008" s="27">
        <v>9</v>
      </c>
      <c r="C2008" s="10">
        <f>VLOOKUP($A2008+IF($A2008=0,1,0),Database!$A:$Y,7,FALSE)</f>
        <v>46202.791666666664</v>
      </c>
      <c r="D2008" s="21" t="str">
        <f>VLOOKUP(Pronostics!$B2008,Setup_MPP!$A:$G,3,FALSE)</f>
        <v>Aurelien_dpq</v>
      </c>
      <c r="E2008" s="21" t="str">
        <f>VLOOKUP(Pronostics!$B2008,Setup_MPP!$A:$G,2,FALSE)</f>
        <v>Aurélien DE POULPIQUET</v>
      </c>
      <c r="F2008" s="21" t="str">
        <f>VLOOKUP($B2008,Setup_MPP!$A:$E,4,FALSE)</f>
        <v>#F4EA9D</v>
      </c>
      <c r="G2008" s="21" t="str">
        <f>VLOOKUP($B2008,Setup_MPP!$A:$E,5,FALSE)</f>
        <v>#D2C458</v>
      </c>
      <c r="H2008" s="21" t="str">
        <f>IFERROR(IF(AND(A2008&gt;=1,A2008&lt;=104),VLOOKUP($A2008,Location!$A:$J,6,FALSE),IF(A2008=0,"Avant l'ouverture",IF(OR(A2008=105,A2008=106),"Bonus"))),"")</f>
        <v>1/16 Finale</v>
      </c>
      <c r="I2008" s="21" t="str">
        <f>IF(LEFT(H2008,4)="Tour",VLOOKUP(A2008,Database!$A:$C,3,FALSE),"")</f>
        <v/>
      </c>
      <c r="J2008" s="21" t="str">
        <f>VLOOKUP($A2008,Location!$A:$J,7,FALSE)</f>
        <v>Brésil</v>
      </c>
      <c r="K2008" s="21" t="str">
        <f>IFERROR(VLOOKUP(J2008,Setup_Team!$B:$C,2,FALSE), "TDB")</f>
        <v>BRA</v>
      </c>
      <c r="L2008" s="21" t="str">
        <f>VLOOKUP($A2008,Location!$A:$J,8,FALSE)</f>
        <v>Japon</v>
      </c>
      <c r="M2008" s="21" t="str">
        <f>IFERROR(VLOOKUP(L2008,Setup_Team!$B:$C,2,FALSE), "TDB")</f>
        <v>JAP</v>
      </c>
      <c r="N2008" s="21" t="str">
        <f>VLOOKUP($A2008,Location!$A:$J,9,FALSE)</f>
        <v>Houston, Texas</v>
      </c>
      <c r="O2008" s="21" t="str">
        <f>VLOOKUP($A2008,Location!$A:$J,10,FALSE)</f>
        <v>NRG Stadium</v>
      </c>
      <c r="P2008" s="27">
        <v>2</v>
      </c>
      <c r="Q2008" s="27">
        <v>1</v>
      </c>
      <c r="R2008" s="27" t="str">
        <f t="shared" si="187"/>
        <v>2-1</v>
      </c>
      <c r="S2008" s="21">
        <v>0</v>
      </c>
      <c r="T2008" s="20">
        <f>VLOOKUP($A2008,Database!$A:$Y,10,FALSE)</f>
        <v>65</v>
      </c>
      <c r="U2008" s="20">
        <f>VLOOKUP($A2008,Database!$A:$Y,11,FALSE)</f>
        <v>121</v>
      </c>
      <c r="V2008" s="20">
        <f>VLOOKUP($A2008,Database!$A:$Y,12,FALSE)</f>
        <v>141</v>
      </c>
      <c r="W2008" s="20" t="str">
        <f>VLOOKUP(A2008,Database!A:M,13,FALSE)</f>
        <v>Terminé</v>
      </c>
      <c r="X2008" s="20">
        <f>VLOOKUP($A2008,Database!$A:$Y,20,FALSE)</f>
        <v>2</v>
      </c>
      <c r="Y2008" s="20">
        <f>VLOOKUP($A2008,Database!$A:$Y,21,FALSE)</f>
        <v>1</v>
      </c>
      <c r="Z2008" s="20">
        <f t="shared" si="186"/>
        <v>0</v>
      </c>
      <c r="AA2008" s="20">
        <f t="shared" si="182"/>
        <v>1</v>
      </c>
      <c r="AB2008" s="20">
        <f t="shared" ca="1" si="183"/>
        <v>65</v>
      </c>
      <c r="AC2008" s="20">
        <f t="shared" ca="1" si="184"/>
        <v>1</v>
      </c>
      <c r="AD2008" s="20" t="str">
        <f ca="1">IF(AC2008=0,"",IF(OR(ISBLANK(P2008),ISBLANK(Q2008)),"",IF(ISBLANK(VLOOKUP(A2008,Database!A:AA,22,FALSE)),"",VLOOKUP(A2008,Database!A:AA,22,FALSE))))</f>
        <v>Exact</v>
      </c>
      <c r="AE2008" s="20">
        <f ca="1">IFERROR(
   IF(
     OR(ISBLANK(P2008),ISBLANK(Q2008)),
     "",
     IF(
       AND(AB2008&lt;&gt;"",OR(W2008="Terminé",W2008="En cours")),
       VLOOKUP(AD2008,Setup_ScoreExactBonus!A:D,4,FALSE),
       0
     )),
  0)</f>
        <v>20</v>
      </c>
      <c r="AF2008" s="21">
        <f t="shared" ca="1" si="185"/>
        <v>85</v>
      </c>
      <c r="AG2008" s="21">
        <f ca="1">SUMIFS(AF$2:AF2008,D$2:D2008,D2008)</f>
        <v>3024</v>
      </c>
    </row>
    <row r="2009" spans="1:33" hidden="1" x14ac:dyDescent="0.35">
      <c r="A2009" s="21">
        <f>IF(ISBLANK(B2009),"",COUNTIF(B$2:B2009,B2009))-1</f>
        <v>74</v>
      </c>
      <c r="B2009" s="27">
        <v>10</v>
      </c>
      <c r="C2009" s="10">
        <f>VLOOKUP($A2009+IF($A2009=0,1,0),Database!$A:$Y,7,FALSE)</f>
        <v>46202.791666666664</v>
      </c>
      <c r="D2009" s="21" t="str">
        <f>VLOOKUP(Pronostics!$B2009,Setup_MPP!$A:$G,3,FALSE)</f>
        <v>RandomPaul</v>
      </c>
      <c r="E2009" s="21" t="str">
        <f>VLOOKUP(Pronostics!$B2009,Setup_MPP!$A:$G,2,FALSE)</f>
        <v>Paul MONTESINOS</v>
      </c>
      <c r="F2009" s="21" t="str">
        <f>VLOOKUP($B2009,Setup_MPP!$A:$E,4,FALSE)</f>
        <v>#C4B0FF</v>
      </c>
      <c r="G2009" s="21" t="str">
        <f>VLOOKUP($B2009,Setup_MPP!$A:$E,5,FALSE)</f>
        <v>#7F66C8</v>
      </c>
      <c r="H2009" s="21" t="str">
        <f>IFERROR(IF(AND(A2009&gt;=1,A2009&lt;=104),VLOOKUP($A2009,Location!$A:$J,6,FALSE),IF(A2009=0,"Avant l'ouverture",IF(OR(A2009=105,A2009=106),"Bonus"))),"")</f>
        <v>1/16 Finale</v>
      </c>
      <c r="I2009" s="21" t="str">
        <f>IF(LEFT(H2009,4)="Tour",VLOOKUP(A2009,Database!$A:$C,3,FALSE),"")</f>
        <v/>
      </c>
      <c r="J2009" s="21" t="str">
        <f>VLOOKUP($A2009,Location!$A:$J,7,FALSE)</f>
        <v>Brésil</v>
      </c>
      <c r="K2009" s="21" t="str">
        <f>IFERROR(VLOOKUP(J2009,Setup_Team!$B:$C,2,FALSE), "TDB")</f>
        <v>BRA</v>
      </c>
      <c r="L2009" s="21" t="str">
        <f>VLOOKUP($A2009,Location!$A:$J,8,FALSE)</f>
        <v>Japon</v>
      </c>
      <c r="M2009" s="21" t="str">
        <f>IFERROR(VLOOKUP(L2009,Setup_Team!$B:$C,2,FALSE), "TDB")</f>
        <v>JAP</v>
      </c>
      <c r="N2009" s="21" t="str">
        <f>VLOOKUP($A2009,Location!$A:$J,9,FALSE)</f>
        <v>Houston, Texas</v>
      </c>
      <c r="O2009" s="21" t="str">
        <f>VLOOKUP($A2009,Location!$A:$J,10,FALSE)</f>
        <v>NRG Stadium</v>
      </c>
      <c r="P2009" s="27">
        <v>1</v>
      </c>
      <c r="Q2009" s="27">
        <v>1</v>
      </c>
      <c r="R2009" s="27" t="str">
        <f t="shared" si="187"/>
        <v>1-1</v>
      </c>
      <c r="S2009" s="21">
        <v>0</v>
      </c>
      <c r="T2009" s="20">
        <f>VLOOKUP($A2009,Database!$A:$Y,10,FALSE)</f>
        <v>65</v>
      </c>
      <c r="U2009" s="20">
        <f>VLOOKUP($A2009,Database!$A:$Y,11,FALSE)</f>
        <v>121</v>
      </c>
      <c r="V2009" s="20">
        <f>VLOOKUP($A2009,Database!$A:$Y,12,FALSE)</f>
        <v>141</v>
      </c>
      <c r="W2009" s="20" t="str">
        <f>VLOOKUP(A2009,Database!A:M,13,FALSE)</f>
        <v>Terminé</v>
      </c>
      <c r="X2009" s="20">
        <f>VLOOKUP($A2009,Database!$A:$Y,20,FALSE)</f>
        <v>2</v>
      </c>
      <c r="Y2009" s="20">
        <f>VLOOKUP($A2009,Database!$A:$Y,21,FALSE)</f>
        <v>1</v>
      </c>
      <c r="Z2009" s="20">
        <f t="shared" si="186"/>
        <v>0</v>
      </c>
      <c r="AA2009" s="20">
        <f t="shared" si="182"/>
        <v>0</v>
      </c>
      <c r="AB2009" s="20">
        <f t="shared" ca="1" si="183"/>
        <v>0</v>
      </c>
      <c r="AC2009" s="20">
        <f t="shared" ca="1" si="184"/>
        <v>0</v>
      </c>
      <c r="AD2009" s="20" t="str">
        <f ca="1">IF(AC2009=0,"",IF(OR(ISBLANK(P2009),ISBLANK(Q2009)),"",IF(ISBLANK(VLOOKUP(A2009,Database!A:AA,22,FALSE)),"",VLOOKUP(A2009,Database!A:AA,22,FALSE))))</f>
        <v/>
      </c>
      <c r="AE2009" s="20">
        <f ca="1">IFERROR(
   IF(
     OR(ISBLANK(P2009),ISBLANK(Q2009)),
     "",
     IF(
       AND(AB2009&lt;&gt;"",OR(W2009="Terminé",W2009="En cours")),
       VLOOKUP(AD2009,Setup_ScoreExactBonus!A:D,4,FALSE),
       0
     )),
  0)</f>
        <v>0</v>
      </c>
      <c r="AF2009" s="21">
        <f t="shared" ca="1" si="185"/>
        <v>0</v>
      </c>
      <c r="AG2009" s="21">
        <f ca="1">SUMIFS(AF$2:AF2009,D$2:D2009,D2009)</f>
        <v>2649</v>
      </c>
    </row>
    <row r="2010" spans="1:33" hidden="1" x14ac:dyDescent="0.35">
      <c r="A2010" s="21">
        <f>IF(ISBLANK(B2010),"",COUNTIF(B$2:B2010,B2010))-1</f>
        <v>74</v>
      </c>
      <c r="B2010" s="27">
        <v>11</v>
      </c>
      <c r="C2010" s="10">
        <f>VLOOKUP($A2010+IF($A2010=0,1,0),Database!$A:$Y,7,FALSE)</f>
        <v>46202.791666666664</v>
      </c>
      <c r="D2010" s="21" t="str">
        <f>VLOOKUP(Pronostics!$B2010,Setup_MPP!$A:$G,3,FALSE)</f>
        <v>Kinsley91</v>
      </c>
      <c r="E2010" s="21" t="str">
        <f>VLOOKUP(Pronostics!$B2010,Setup_MPP!$A:$G,2,FALSE)</f>
        <v>Kinsley ROQUE</v>
      </c>
      <c r="F2010" s="21" t="str">
        <f>VLOOKUP($B2010,Setup_MPP!$A:$E,4,FALSE)</f>
        <v>#CBEBBA</v>
      </c>
      <c r="G2010" s="21" t="str">
        <f>VLOOKUP($B2010,Setup_MPP!$A:$E,5,FALSE)</f>
        <v>#70BC6E</v>
      </c>
      <c r="H2010" s="21" t="str">
        <f>IFERROR(IF(AND(A2010&gt;=1,A2010&lt;=104),VLOOKUP($A2010,Location!$A:$J,6,FALSE),IF(A2010=0,"Avant l'ouverture",IF(OR(A2010=105,A2010=106),"Bonus"))),"")</f>
        <v>1/16 Finale</v>
      </c>
      <c r="I2010" s="21" t="str">
        <f>IF(LEFT(H2010,4)="Tour",VLOOKUP(A2010,Database!$A:$C,3,FALSE),"")</f>
        <v/>
      </c>
      <c r="J2010" s="21" t="str">
        <f>VLOOKUP($A2010,Location!$A:$J,7,FALSE)</f>
        <v>Brésil</v>
      </c>
      <c r="K2010" s="21" t="str">
        <f>IFERROR(VLOOKUP(J2010,Setup_Team!$B:$C,2,FALSE), "TDB")</f>
        <v>BRA</v>
      </c>
      <c r="L2010" s="21" t="str">
        <f>VLOOKUP($A2010,Location!$A:$J,8,FALSE)</f>
        <v>Japon</v>
      </c>
      <c r="M2010" s="21" t="str">
        <f>IFERROR(VLOOKUP(L2010,Setup_Team!$B:$C,2,FALSE), "TDB")</f>
        <v>JAP</v>
      </c>
      <c r="N2010" s="21" t="str">
        <f>VLOOKUP($A2010,Location!$A:$J,9,FALSE)</f>
        <v>Houston, Texas</v>
      </c>
      <c r="O2010" s="21" t="str">
        <f>VLOOKUP($A2010,Location!$A:$J,10,FALSE)</f>
        <v>NRG Stadium</v>
      </c>
      <c r="P2010" s="27">
        <v>1</v>
      </c>
      <c r="Q2010" s="27">
        <v>1</v>
      </c>
      <c r="R2010" s="27" t="str">
        <f t="shared" si="187"/>
        <v>1-1</v>
      </c>
      <c r="S2010" s="21">
        <v>0</v>
      </c>
      <c r="T2010" s="20">
        <f>VLOOKUP($A2010,Database!$A:$Y,10,FALSE)</f>
        <v>65</v>
      </c>
      <c r="U2010" s="20">
        <f>VLOOKUP($A2010,Database!$A:$Y,11,FALSE)</f>
        <v>121</v>
      </c>
      <c r="V2010" s="20">
        <f>VLOOKUP($A2010,Database!$A:$Y,12,FALSE)</f>
        <v>141</v>
      </c>
      <c r="W2010" s="20" t="str">
        <f>VLOOKUP(A2010,Database!A:M,13,FALSE)</f>
        <v>Terminé</v>
      </c>
      <c r="X2010" s="20">
        <f>VLOOKUP($A2010,Database!$A:$Y,20,FALSE)</f>
        <v>2</v>
      </c>
      <c r="Y2010" s="20">
        <f>VLOOKUP($A2010,Database!$A:$Y,21,FALSE)</f>
        <v>1</v>
      </c>
      <c r="Z2010" s="20">
        <f t="shared" si="186"/>
        <v>0</v>
      </c>
      <c r="AA2010" s="20">
        <f t="shared" si="182"/>
        <v>0</v>
      </c>
      <c r="AB2010" s="20">
        <f t="shared" ca="1" si="183"/>
        <v>0</v>
      </c>
      <c r="AC2010" s="20">
        <f t="shared" ca="1" si="184"/>
        <v>0</v>
      </c>
      <c r="AD2010" s="20" t="str">
        <f ca="1">IF(AC2010=0,"",IF(OR(ISBLANK(P2010),ISBLANK(Q2010)),"",IF(ISBLANK(VLOOKUP(A2010,Database!A:AA,22,FALSE)),"",VLOOKUP(A2010,Database!A:AA,22,FALSE))))</f>
        <v/>
      </c>
      <c r="AE2010" s="20">
        <f ca="1">IFERROR(
   IF(
     OR(ISBLANK(P2010),ISBLANK(Q2010)),
     "",
     IF(
       AND(AB2010&lt;&gt;"",OR(W2010="Terminé",W2010="En cours")),
       VLOOKUP(AD2010,Setup_ScoreExactBonus!A:D,4,FALSE),
       0
     )),
  0)</f>
        <v>0</v>
      </c>
      <c r="AF2010" s="21">
        <f t="shared" ca="1" si="185"/>
        <v>0</v>
      </c>
      <c r="AG2010" s="21">
        <f ca="1">SUMIFS(AF$2:AF2010,D$2:D2010,D2010)</f>
        <v>2936</v>
      </c>
    </row>
    <row r="2011" spans="1:33" hidden="1" x14ac:dyDescent="0.35">
      <c r="A2011" s="21">
        <f>IF(ISBLANK(B2011),"",COUNTIF(B$2:B2011,B2011))-1</f>
        <v>74</v>
      </c>
      <c r="B2011" s="27">
        <v>12</v>
      </c>
      <c r="C2011" s="10">
        <f>VLOOKUP($A2011+IF($A2011=0,1,0),Database!$A:$Y,7,FALSE)</f>
        <v>46202.791666666664</v>
      </c>
      <c r="D2011" s="21" t="str">
        <f>VLOOKUP(Pronostics!$B2011,Setup_MPP!$A:$G,3,FALSE)</f>
        <v>Jaouad1</v>
      </c>
      <c r="E2011" s="21" t="str">
        <f>VLOOKUP(Pronostics!$B2011,Setup_MPP!$A:$G,2,FALSE)</f>
        <v>Jaouad SETTI</v>
      </c>
      <c r="F2011" s="21" t="str">
        <f>VLOOKUP($B2011,Setup_MPP!$A:$E,4,FALSE)</f>
        <v>#C2D4FF</v>
      </c>
      <c r="G2011" s="21" t="str">
        <f>VLOOKUP($B2011,Setup_MPP!$A:$E,5,FALSE)</f>
        <v>#6586D5</v>
      </c>
      <c r="H2011" s="21" t="str">
        <f>IFERROR(IF(AND(A2011&gt;=1,A2011&lt;=104),VLOOKUP($A2011,Location!$A:$J,6,FALSE),IF(A2011=0,"Avant l'ouverture",IF(OR(A2011=105,A2011=106),"Bonus"))),"")</f>
        <v>1/16 Finale</v>
      </c>
      <c r="I2011" s="21" t="str">
        <f>IF(LEFT(H2011,4)="Tour",VLOOKUP(A2011,Database!$A:$C,3,FALSE),"")</f>
        <v/>
      </c>
      <c r="J2011" s="21" t="str">
        <f>VLOOKUP($A2011,Location!$A:$J,7,FALSE)</f>
        <v>Brésil</v>
      </c>
      <c r="K2011" s="21" t="str">
        <f>IFERROR(VLOOKUP(J2011,Setup_Team!$B:$C,2,FALSE), "TDB")</f>
        <v>BRA</v>
      </c>
      <c r="L2011" s="21" t="str">
        <f>VLOOKUP($A2011,Location!$A:$J,8,FALSE)</f>
        <v>Japon</v>
      </c>
      <c r="M2011" s="21" t="str">
        <f>IFERROR(VLOOKUP(L2011,Setup_Team!$B:$C,2,FALSE), "TDB")</f>
        <v>JAP</v>
      </c>
      <c r="N2011" s="21" t="str">
        <f>VLOOKUP($A2011,Location!$A:$J,9,FALSE)</f>
        <v>Houston, Texas</v>
      </c>
      <c r="O2011" s="21" t="str">
        <f>VLOOKUP($A2011,Location!$A:$J,10,FALSE)</f>
        <v>NRG Stadium</v>
      </c>
      <c r="P2011" s="27">
        <v>3</v>
      </c>
      <c r="Q2011" s="27">
        <v>2</v>
      </c>
      <c r="R2011" s="27" t="str">
        <f t="shared" si="187"/>
        <v>3-2</v>
      </c>
      <c r="S2011" s="21">
        <v>0</v>
      </c>
      <c r="T2011" s="20">
        <f>VLOOKUP($A2011,Database!$A:$Y,10,FALSE)</f>
        <v>65</v>
      </c>
      <c r="U2011" s="20">
        <f>VLOOKUP($A2011,Database!$A:$Y,11,FALSE)</f>
        <v>121</v>
      </c>
      <c r="V2011" s="20">
        <f>VLOOKUP($A2011,Database!$A:$Y,12,FALSE)</f>
        <v>141</v>
      </c>
      <c r="W2011" s="20" t="str">
        <f>VLOOKUP(A2011,Database!A:M,13,FALSE)</f>
        <v>Terminé</v>
      </c>
      <c r="X2011" s="20">
        <f>VLOOKUP($A2011,Database!$A:$Y,20,FALSE)</f>
        <v>2</v>
      </c>
      <c r="Y2011" s="20">
        <f>VLOOKUP($A2011,Database!$A:$Y,21,FALSE)</f>
        <v>1</v>
      </c>
      <c r="Z2011" s="20">
        <f t="shared" si="186"/>
        <v>0</v>
      </c>
      <c r="AA2011" s="20">
        <f t="shared" si="182"/>
        <v>1</v>
      </c>
      <c r="AB2011" s="20">
        <f t="shared" ca="1" si="183"/>
        <v>65</v>
      </c>
      <c r="AC2011" s="20">
        <f t="shared" ca="1" si="184"/>
        <v>0</v>
      </c>
      <c r="AD2011" s="20" t="str">
        <f ca="1">IF(AC2011=0,"",IF(OR(ISBLANK(P2011),ISBLANK(Q2011)),"",IF(ISBLANK(VLOOKUP(A2011,Database!A:AA,22,FALSE)),"",VLOOKUP(A2011,Database!A:AA,22,FALSE))))</f>
        <v/>
      </c>
      <c r="AE2011" s="20">
        <f ca="1">IFERROR(
   IF(
     OR(ISBLANK(P2011),ISBLANK(Q2011)),
     "",
     IF(
       AND(AB2011&lt;&gt;"",OR(W2011="Terminé",W2011="En cours")),
       VLOOKUP(AD2011,Setup_ScoreExactBonus!A:D,4,FALSE),
       0
     )),
  0)</f>
        <v>0</v>
      </c>
      <c r="AF2011" s="21">
        <f ca="1">IFERROR(IF(OR(ISBLANK(P2011),ISBLANK(Q2011)),0,IF(AB2011&lt;&gt;"", AB2011 + IF(AC2011=1,AE2011, 0), "") * (S2011+1)),"")</f>
        <v>65</v>
      </c>
      <c r="AG2011" s="21">
        <f ca="1">SUMIFS(AF$2:AF2011,D$2:D2011,D2011)</f>
        <v>2839</v>
      </c>
    </row>
    <row r="2012" spans="1:33" hidden="1" x14ac:dyDescent="0.35">
      <c r="A2012" s="21">
        <f>IF(ISBLANK(B2012),"",COUNTIF(B$2:B2012,B2012))-1</f>
        <v>74</v>
      </c>
      <c r="B2012" s="27">
        <v>13</v>
      </c>
      <c r="C2012" s="10">
        <f>VLOOKUP($A2012+IF($A2012=0,1,0),Database!$A:$Y,7,FALSE)</f>
        <v>46202.791666666664</v>
      </c>
      <c r="D2012" s="21" t="str">
        <f>VLOOKUP(Pronostics!$B2012,Setup_MPP!$A:$G,3,FALSE)</f>
        <v>Julien_I</v>
      </c>
      <c r="E2012" s="21" t="str">
        <f>VLOOKUP(Pronostics!$B2012,Setup_MPP!$A:$G,2,FALSE)</f>
        <v>Julien INGE</v>
      </c>
      <c r="F2012" s="21" t="str">
        <f>VLOOKUP($B2012,Setup_MPP!$A:$E,4,FALSE)</f>
        <v>#C1E0EF</v>
      </c>
      <c r="G2012" s="21" t="str">
        <f>VLOOKUP($B2012,Setup_MPP!$A:$E,5,FALSE)</f>
        <v>#4F91B2</v>
      </c>
      <c r="H2012" s="21" t="str">
        <f>IFERROR(IF(AND(A2012&gt;=1,A2012&lt;=104),VLOOKUP($A2012,Location!$A:$J,6,FALSE),IF(A2012=0,"Avant l'ouverture",IF(OR(A2012=105,A2012=106),"Bonus"))),"")</f>
        <v>1/16 Finale</v>
      </c>
      <c r="I2012" s="21" t="str">
        <f>IF(LEFT(H2012,4)="Tour",VLOOKUP(A2012,Database!$A:$C,3,FALSE),"")</f>
        <v/>
      </c>
      <c r="J2012" s="21" t="str">
        <f>VLOOKUP($A2012,Location!$A:$J,7,FALSE)</f>
        <v>Brésil</v>
      </c>
      <c r="K2012" s="21" t="str">
        <f>IFERROR(VLOOKUP(J2012,Setup_Team!$B:$C,2,FALSE), "TDB")</f>
        <v>BRA</v>
      </c>
      <c r="L2012" s="21" t="str">
        <f>VLOOKUP($A2012,Location!$A:$J,8,FALSE)</f>
        <v>Japon</v>
      </c>
      <c r="M2012" s="21" t="str">
        <f>IFERROR(VLOOKUP(L2012,Setup_Team!$B:$C,2,FALSE), "TDB")</f>
        <v>JAP</v>
      </c>
      <c r="N2012" s="21" t="str">
        <f>VLOOKUP($A2012,Location!$A:$J,9,FALSE)</f>
        <v>Houston, Texas</v>
      </c>
      <c r="O2012" s="21" t="str">
        <f>VLOOKUP($A2012,Location!$A:$J,10,FALSE)</f>
        <v>NRG Stadium</v>
      </c>
      <c r="P2012" s="27">
        <v>2</v>
      </c>
      <c r="Q2012" s="27">
        <v>1</v>
      </c>
      <c r="R2012" s="27" t="str">
        <f t="shared" si="187"/>
        <v>2-1</v>
      </c>
      <c r="S2012" s="21">
        <v>0</v>
      </c>
      <c r="T2012" s="20">
        <f>VLOOKUP($A2012,Database!$A:$Y,10,FALSE)</f>
        <v>65</v>
      </c>
      <c r="U2012" s="20">
        <f>VLOOKUP($A2012,Database!$A:$Y,11,FALSE)</f>
        <v>121</v>
      </c>
      <c r="V2012" s="20">
        <f>VLOOKUP($A2012,Database!$A:$Y,12,FALSE)</f>
        <v>141</v>
      </c>
      <c r="W2012" s="20" t="str">
        <f>VLOOKUP(A2012,Database!A:M,13,FALSE)</f>
        <v>Terminé</v>
      </c>
      <c r="X2012" s="20">
        <f>VLOOKUP($A2012,Database!$A:$Y,20,FALSE)</f>
        <v>2</v>
      </c>
      <c r="Y2012" s="20">
        <f>VLOOKUP($A2012,Database!$A:$Y,21,FALSE)</f>
        <v>1</v>
      </c>
      <c r="Z2012" s="20">
        <f t="shared" si="186"/>
        <v>0</v>
      </c>
      <c r="AA2012" s="20">
        <f t="shared" si="182"/>
        <v>1</v>
      </c>
      <c r="AB2012" s="20">
        <f t="shared" ca="1" si="183"/>
        <v>65</v>
      </c>
      <c r="AC2012" s="20">
        <f t="shared" ca="1" si="184"/>
        <v>1</v>
      </c>
      <c r="AD2012" s="20" t="str">
        <f ca="1">IF(AC2012=0,"",IF(OR(ISBLANK(P2012),ISBLANK(Q2012)),"",IF(ISBLANK(VLOOKUP(A2012,Database!A:AA,22,FALSE)),"",VLOOKUP(A2012,Database!A:AA,22,FALSE))))</f>
        <v>Exact</v>
      </c>
      <c r="AE2012" s="20">
        <f ca="1">IFERROR(
   IF(
     OR(ISBLANK(P2012),ISBLANK(Q2012)),
     "",
     IF(
       AND(AB2012&lt;&gt;"",OR(W2012="Terminé",W2012="En cours")),
       VLOOKUP(AD2012,Setup_ScoreExactBonus!A:D,4,FALSE),
       0
     )),
  0)</f>
        <v>20</v>
      </c>
      <c r="AF2012" s="21">
        <f t="shared" ca="1" si="185"/>
        <v>85</v>
      </c>
      <c r="AG2012" s="21">
        <f ca="1">SUMIFS(AF$2:AF2012,D$2:D2012,D2012)</f>
        <v>3068</v>
      </c>
    </row>
    <row r="2013" spans="1:33" hidden="1" x14ac:dyDescent="0.35">
      <c r="A2013" s="21">
        <f>IF(ISBLANK(B2013),"",COUNTIF(B$2:B2013,B2013))-1</f>
        <v>74</v>
      </c>
      <c r="B2013" s="27">
        <v>14</v>
      </c>
      <c r="C2013" s="10">
        <f>VLOOKUP($A2013+IF($A2013=0,1,0),Database!$A:$Y,7,FALSE)</f>
        <v>46202.791666666664</v>
      </c>
      <c r="D2013" s="21" t="str">
        <f>VLOOKUP(Pronostics!$B2013,Setup_MPP!$A:$G,3,FALSE)</f>
        <v>MarieEYT</v>
      </c>
      <c r="E2013" s="21" t="str">
        <f>VLOOKUP(Pronostics!$B2013,Setup_MPP!$A:$G,2,FALSE)</f>
        <v>Marie EXBRAYAT</v>
      </c>
      <c r="F2013" s="21" t="str">
        <f>VLOOKUP($B2013,Setup_MPP!$A:$E,4,FALSE)</f>
        <v>#FFAFD2</v>
      </c>
      <c r="G2013" s="21" t="str">
        <f>VLOOKUP($B2013,Setup_MPP!$A:$E,5,FALSE)</f>
        <v>#F2589B</v>
      </c>
      <c r="H2013" s="21" t="str">
        <f>IFERROR(IF(AND(A2013&gt;=1,A2013&lt;=104),VLOOKUP($A2013,Location!$A:$J,6,FALSE),IF(A2013=0,"Avant l'ouverture",IF(OR(A2013=105,A2013=106),"Bonus"))),"")</f>
        <v>1/16 Finale</v>
      </c>
      <c r="I2013" s="21" t="str">
        <f>IF(LEFT(H2013,4)="Tour",VLOOKUP(A2013,Database!$A:$C,3,FALSE),"")</f>
        <v/>
      </c>
      <c r="J2013" s="21" t="str">
        <f>VLOOKUP($A2013,Location!$A:$J,7,FALSE)</f>
        <v>Brésil</v>
      </c>
      <c r="K2013" s="21" t="str">
        <f>IFERROR(VLOOKUP(J2013,Setup_Team!$B:$C,2,FALSE), "TDB")</f>
        <v>BRA</v>
      </c>
      <c r="L2013" s="21" t="str">
        <f>VLOOKUP($A2013,Location!$A:$J,8,FALSE)</f>
        <v>Japon</v>
      </c>
      <c r="M2013" s="21" t="str">
        <f>IFERROR(VLOOKUP(L2013,Setup_Team!$B:$C,2,FALSE), "TDB")</f>
        <v>JAP</v>
      </c>
      <c r="N2013" s="21" t="str">
        <f>VLOOKUP($A2013,Location!$A:$J,9,FALSE)</f>
        <v>Houston, Texas</v>
      </c>
      <c r="O2013" s="21" t="str">
        <f>VLOOKUP($A2013,Location!$A:$J,10,FALSE)</f>
        <v>NRG Stadium</v>
      </c>
      <c r="P2013" s="27">
        <v>2</v>
      </c>
      <c r="Q2013" s="27">
        <v>1</v>
      </c>
      <c r="R2013" s="27" t="str">
        <f t="shared" si="187"/>
        <v>2-1</v>
      </c>
      <c r="S2013" s="21">
        <v>0</v>
      </c>
      <c r="T2013" s="20">
        <f>VLOOKUP($A2013,Database!$A:$Y,10,FALSE)</f>
        <v>65</v>
      </c>
      <c r="U2013" s="20">
        <f>VLOOKUP($A2013,Database!$A:$Y,11,FALSE)</f>
        <v>121</v>
      </c>
      <c r="V2013" s="20">
        <f>VLOOKUP($A2013,Database!$A:$Y,12,FALSE)</f>
        <v>141</v>
      </c>
      <c r="W2013" s="20" t="str">
        <f>VLOOKUP(A2013,Database!A:M,13,FALSE)</f>
        <v>Terminé</v>
      </c>
      <c r="X2013" s="20">
        <f>VLOOKUP($A2013,Database!$A:$Y,20,FALSE)</f>
        <v>2</v>
      </c>
      <c r="Y2013" s="20">
        <f>VLOOKUP($A2013,Database!$A:$Y,21,FALSE)</f>
        <v>1</v>
      </c>
      <c r="Z2013" s="20">
        <f t="shared" si="186"/>
        <v>0</v>
      </c>
      <c r="AA2013" s="20">
        <f t="shared" ref="AA2013:AA2076" si="188">IF(OR(ISBLANK(P2013),ISBLANK(Q2013)),"",IF(OR(AND(P2013&gt;Q2013,X2013&gt;Y2013),AND(P2013=Q2013,X2013=Y2013),AND(P2013&lt;Q2013,X2013&lt;Y2013)),1,0))</f>
        <v>1</v>
      </c>
      <c r="AB2013" s="20">
        <f t="shared" ref="AB2013:AB2076" ca="1" si="189">IF(C2013&lt;NOW(),IF(AND(P2013&gt;Q2013,X2013&gt;Y2013),T2013,IF(AND(P2013=Q2013,X2013=Y2013),U2013,IF(AND(P2013&lt;Q2013,X2013&lt;Y2013),V2013,0))),"")</f>
        <v>65</v>
      </c>
      <c r="AC2013" s="20">
        <f t="shared" ref="AC2013:AC2076" ca="1" si="190">IF(AND(P2013=X2013,Q2013=Y2013,NOT(ISBLANK(P2013)),NOT(ISBLANK(Q2013)),NOT(ISBLANK(X2013)),NOT(ISBLANK(AB2013))),1,0)</f>
        <v>1</v>
      </c>
      <c r="AD2013" s="20" t="str">
        <f ca="1">IF(AC2013=0,"",IF(OR(ISBLANK(P2013),ISBLANK(Q2013)),"",IF(ISBLANK(VLOOKUP(A2013,Database!A:AA,22,FALSE)),"",VLOOKUP(A2013,Database!A:AA,22,FALSE))))</f>
        <v>Exact</v>
      </c>
      <c r="AE2013" s="20">
        <f ca="1">IFERROR(
   IF(
     OR(ISBLANK(P2013),ISBLANK(Q2013)),
     "",
     IF(
       AND(AB2013&lt;&gt;"",OR(W2013="Terminé",W2013="En cours")),
       VLOOKUP(AD2013,Setup_ScoreExactBonus!A:D,4,FALSE),
       0
     )),
  0)</f>
        <v>20</v>
      </c>
      <c r="AF2013" s="21">
        <f t="shared" ref="AF2013:AF2076" ca="1" si="191">IFERROR(IF(OR(ISBLANK(P2013),ISBLANK(Q2013)),0,IF(AB2013&lt;&gt;"", AB2013 + IF(AC2013=1,AE2013, 0), "") * (S2013+1)),"")</f>
        <v>85</v>
      </c>
      <c r="AG2013" s="21">
        <f ca="1">SUMIFS(AF$2:AF2013,D$2:D2013,D2013)</f>
        <v>3042</v>
      </c>
    </row>
    <row r="2014" spans="1:33" hidden="1" x14ac:dyDescent="0.35">
      <c r="A2014" s="21">
        <f>IF(ISBLANK(B2014),"",COUNTIF(B$2:B2014,B2014))-1</f>
        <v>74</v>
      </c>
      <c r="B2014" s="27">
        <v>15</v>
      </c>
      <c r="C2014" s="10">
        <f>VLOOKUP($A2014+IF($A2014=0,1,0),Database!$A:$Y,7,FALSE)</f>
        <v>46202.791666666664</v>
      </c>
      <c r="D2014" s="21" t="str">
        <f>VLOOKUP(Pronostics!$B2014,Setup_MPP!$A:$G,3,FALSE)</f>
        <v>Amino28</v>
      </c>
      <c r="E2014" s="21" t="str">
        <f>VLOOKUP(Pronostics!$B2014,Setup_MPP!$A:$G,2,FALSE)</f>
        <v>Amine ZARROUKI</v>
      </c>
      <c r="F2014" s="21" t="str">
        <f>VLOOKUP($B2014,Setup_MPP!$A:$E,4,FALSE)</f>
        <v>#FF9898</v>
      </c>
      <c r="G2014" s="21" t="str">
        <f>VLOOKUP($B2014,Setup_MPP!$A:$E,5,FALSE)</f>
        <v>#FF5D5D</v>
      </c>
      <c r="H2014" s="21" t="str">
        <f>IFERROR(IF(AND(A2014&gt;=1,A2014&lt;=104),VLOOKUP($A2014,Location!$A:$J,6,FALSE),IF(A2014=0,"Avant l'ouverture",IF(OR(A2014=105,A2014=106),"Bonus"))),"")</f>
        <v>1/16 Finale</v>
      </c>
      <c r="I2014" s="21" t="str">
        <f>IF(LEFT(H2014,4)="Tour",VLOOKUP(A2014,Database!$A:$C,3,FALSE),"")</f>
        <v/>
      </c>
      <c r="J2014" s="21" t="str">
        <f>VLOOKUP($A2014,Location!$A:$J,7,FALSE)</f>
        <v>Brésil</v>
      </c>
      <c r="K2014" s="21" t="str">
        <f>IFERROR(VLOOKUP(J2014,Setup_Team!$B:$C,2,FALSE), "TDB")</f>
        <v>BRA</v>
      </c>
      <c r="L2014" s="21" t="str">
        <f>VLOOKUP($A2014,Location!$A:$J,8,FALSE)</f>
        <v>Japon</v>
      </c>
      <c r="M2014" s="21" t="str">
        <f>IFERROR(VLOOKUP(L2014,Setup_Team!$B:$C,2,FALSE), "TDB")</f>
        <v>JAP</v>
      </c>
      <c r="N2014" s="21" t="str">
        <f>VLOOKUP($A2014,Location!$A:$J,9,FALSE)</f>
        <v>Houston, Texas</v>
      </c>
      <c r="O2014" s="21" t="str">
        <f>VLOOKUP($A2014,Location!$A:$J,10,FALSE)</f>
        <v>NRG Stadium</v>
      </c>
      <c r="P2014" s="27">
        <v>3</v>
      </c>
      <c r="Q2014" s="27">
        <v>1</v>
      </c>
      <c r="R2014" s="27" t="str">
        <f t="shared" si="187"/>
        <v>3-1</v>
      </c>
      <c r="S2014" s="21">
        <v>0</v>
      </c>
      <c r="T2014" s="20">
        <f>VLOOKUP($A2014,Database!$A:$Y,10,FALSE)</f>
        <v>65</v>
      </c>
      <c r="U2014" s="20">
        <f>VLOOKUP($A2014,Database!$A:$Y,11,FALSE)</f>
        <v>121</v>
      </c>
      <c r="V2014" s="20">
        <f>VLOOKUP($A2014,Database!$A:$Y,12,FALSE)</f>
        <v>141</v>
      </c>
      <c r="W2014" s="20" t="str">
        <f>VLOOKUP(A2014,Database!A:M,13,FALSE)</f>
        <v>Terminé</v>
      </c>
      <c r="X2014" s="20">
        <f>VLOOKUP($A2014,Database!$A:$Y,20,FALSE)</f>
        <v>2</v>
      </c>
      <c r="Y2014" s="20">
        <f>VLOOKUP($A2014,Database!$A:$Y,21,FALSE)</f>
        <v>1</v>
      </c>
      <c r="Z2014" s="20">
        <f t="shared" si="186"/>
        <v>0</v>
      </c>
      <c r="AA2014" s="20">
        <f t="shared" si="188"/>
        <v>1</v>
      </c>
      <c r="AB2014" s="20">
        <f t="shared" ca="1" si="189"/>
        <v>65</v>
      </c>
      <c r="AC2014" s="20">
        <f t="shared" ca="1" si="190"/>
        <v>0</v>
      </c>
      <c r="AD2014" s="20" t="str">
        <f ca="1">IF(AC2014=0,"",IF(OR(ISBLANK(P2014),ISBLANK(Q2014)),"",IF(ISBLANK(VLOOKUP(A2014,Database!A:AA,22,FALSE)),"",VLOOKUP(A2014,Database!A:AA,22,FALSE))))</f>
        <v/>
      </c>
      <c r="AE2014" s="20">
        <f ca="1">IFERROR(
   IF(
     OR(ISBLANK(P2014),ISBLANK(Q2014)),
     "",
     IF(
       AND(AB2014&lt;&gt;"",OR(W2014="Terminé",W2014="En cours")),
       VLOOKUP(AD2014,Setup_ScoreExactBonus!A:D,4,FALSE),
       0
     )),
  0)</f>
        <v>0</v>
      </c>
      <c r="AF2014" s="21">
        <f t="shared" ca="1" si="191"/>
        <v>65</v>
      </c>
      <c r="AG2014" s="21">
        <f ca="1">SUMIFS(AF$2:AF2014,D$2:D2014,D2014)</f>
        <v>2952</v>
      </c>
    </row>
    <row r="2015" spans="1:33" hidden="1" x14ac:dyDescent="0.35">
      <c r="A2015" s="21">
        <f>IF(ISBLANK(B2015),"",COUNTIF(B$2:B2015,B2015))-1</f>
        <v>74</v>
      </c>
      <c r="B2015" s="27">
        <v>16</v>
      </c>
      <c r="C2015" s="10">
        <f>VLOOKUP($A2015+IF($A2015=0,1,0),Database!$A:$Y,7,FALSE)</f>
        <v>46202.791666666664</v>
      </c>
      <c r="D2015" s="21" t="str">
        <f>VLOOKUP(Pronostics!$B2015,Setup_MPP!$A:$G,3,FALSE)</f>
        <v>RomaLaura</v>
      </c>
      <c r="E2015" s="21" t="str">
        <f>VLOOKUP(Pronostics!$B2015,Setup_MPP!$A:$G,2,FALSE)</f>
        <v>Laura GIULIANO</v>
      </c>
      <c r="F2015" s="21" t="str">
        <f>VLOOKUP($B2015,Setup_MPP!$A:$E,4,FALSE)</f>
        <v>#86A4FE</v>
      </c>
      <c r="G2015" s="21" t="str">
        <f>VLOOKUP($B2015,Setup_MPP!$A:$E,5,FALSE)</f>
        <v>#3769FF</v>
      </c>
      <c r="H2015" s="21" t="str">
        <f>IFERROR(IF(AND(A2015&gt;=1,A2015&lt;=104),VLOOKUP($A2015,Location!$A:$J,6,FALSE),IF(A2015=0,"Avant l'ouverture",IF(OR(A2015=105,A2015=106),"Bonus"))),"")</f>
        <v>1/16 Finale</v>
      </c>
      <c r="I2015" s="21" t="str">
        <f>IF(LEFT(H2015,4)="Tour",VLOOKUP(A2015,Database!$A:$C,3,FALSE),"")</f>
        <v/>
      </c>
      <c r="J2015" s="21" t="str">
        <f>VLOOKUP($A2015,Location!$A:$J,7,FALSE)</f>
        <v>Brésil</v>
      </c>
      <c r="K2015" s="21" t="str">
        <f>IFERROR(VLOOKUP(J2015,Setup_Team!$B:$C,2,FALSE), "TDB")</f>
        <v>BRA</v>
      </c>
      <c r="L2015" s="21" t="str">
        <f>VLOOKUP($A2015,Location!$A:$J,8,FALSE)</f>
        <v>Japon</v>
      </c>
      <c r="M2015" s="21" t="str">
        <f>IFERROR(VLOOKUP(L2015,Setup_Team!$B:$C,2,FALSE), "TDB")</f>
        <v>JAP</v>
      </c>
      <c r="N2015" s="21" t="str">
        <f>VLOOKUP($A2015,Location!$A:$J,9,FALSE)</f>
        <v>Houston, Texas</v>
      </c>
      <c r="O2015" s="21" t="str">
        <f>VLOOKUP($A2015,Location!$A:$J,10,FALSE)</f>
        <v>NRG Stadium</v>
      </c>
      <c r="P2015" s="27">
        <v>3</v>
      </c>
      <c r="Q2015" s="27">
        <v>1</v>
      </c>
      <c r="R2015" s="27" t="str">
        <f t="shared" si="187"/>
        <v>3-1</v>
      </c>
      <c r="S2015" s="21">
        <v>0</v>
      </c>
      <c r="T2015" s="20">
        <f>VLOOKUP($A2015,Database!$A:$Y,10,FALSE)</f>
        <v>65</v>
      </c>
      <c r="U2015" s="20">
        <f>VLOOKUP($A2015,Database!$A:$Y,11,FALSE)</f>
        <v>121</v>
      </c>
      <c r="V2015" s="20">
        <f>VLOOKUP($A2015,Database!$A:$Y,12,FALSE)</f>
        <v>141</v>
      </c>
      <c r="W2015" s="20" t="str">
        <f>VLOOKUP(A2015,Database!A:M,13,FALSE)</f>
        <v>Terminé</v>
      </c>
      <c r="X2015" s="20">
        <f>VLOOKUP($A2015,Database!$A:$Y,20,FALSE)</f>
        <v>2</v>
      </c>
      <c r="Y2015" s="20">
        <f>VLOOKUP($A2015,Database!$A:$Y,21,FALSE)</f>
        <v>1</v>
      </c>
      <c r="Z2015" s="20">
        <f t="shared" si="186"/>
        <v>0</v>
      </c>
      <c r="AA2015" s="20">
        <f t="shared" si="188"/>
        <v>1</v>
      </c>
      <c r="AB2015" s="20">
        <f t="shared" ca="1" si="189"/>
        <v>65</v>
      </c>
      <c r="AC2015" s="20">
        <f t="shared" ca="1" si="190"/>
        <v>0</v>
      </c>
      <c r="AD2015" s="20" t="str">
        <f ca="1">IF(AC2015=0,"",IF(OR(ISBLANK(P2015),ISBLANK(Q2015)),"",IF(ISBLANK(VLOOKUP(A2015,Database!A:AA,22,FALSE)),"",VLOOKUP(A2015,Database!A:AA,22,FALSE))))</f>
        <v/>
      </c>
      <c r="AE2015" s="20">
        <f ca="1">IFERROR(
   IF(
     OR(ISBLANK(P2015),ISBLANK(Q2015)),
     "",
     IF(
       AND(AB2015&lt;&gt;"",OR(W2015="Terminé",W2015="En cours")),
       VLOOKUP(AD2015,Setup_ScoreExactBonus!A:D,4,FALSE),
       0
     )),
  0)</f>
        <v>0</v>
      </c>
      <c r="AF2015" s="21">
        <f t="shared" ca="1" si="191"/>
        <v>65</v>
      </c>
      <c r="AG2015" s="21">
        <f ca="1">SUMIFS(AF$2:AF2015,D$2:D2015,D2015)</f>
        <v>2485</v>
      </c>
    </row>
    <row r="2016" spans="1:33" hidden="1" x14ac:dyDescent="0.35">
      <c r="A2016" s="21">
        <f>IF(ISBLANK(B2016),"",COUNTIF(B$2:B2016,B2016))-1</f>
        <v>74</v>
      </c>
      <c r="B2016" s="27">
        <v>17</v>
      </c>
      <c r="C2016" s="10">
        <f>VLOOKUP($A2016+IF($A2016=0,1,0),Database!$A:$Y,7,FALSE)</f>
        <v>46202.791666666664</v>
      </c>
      <c r="D2016" s="21" t="str">
        <f>VLOOKUP(Pronostics!$B2016,Setup_MPP!$A:$G,3,FALSE)</f>
        <v>Julien_cri</v>
      </c>
      <c r="E2016" s="21" t="str">
        <f>VLOOKUP(Pronostics!$B2016,Setup_MPP!$A:$G,2,FALSE)</f>
        <v>Julien CRIMOTEL</v>
      </c>
      <c r="F2016" s="21" t="str">
        <f>VLOOKUP($B2016,Setup_MPP!$A:$E,4,FALSE)</f>
        <v>#FFB0B0</v>
      </c>
      <c r="G2016" s="21" t="str">
        <f>VLOOKUP($B2016,Setup_MPP!$A:$E,5,FALSE)</f>
        <v>#F25757</v>
      </c>
      <c r="H2016" s="21" t="str">
        <f>IFERROR(IF(AND(A2016&gt;=1,A2016&lt;=104),VLOOKUP($A2016,Location!$A:$J,6,FALSE),IF(A2016=0,"Avant l'ouverture",IF(OR(A2016=105,A2016=106),"Bonus"))),"")</f>
        <v>1/16 Finale</v>
      </c>
      <c r="I2016" s="21" t="str">
        <f>IF(LEFT(H2016,4)="Tour",VLOOKUP(A2016,Database!$A:$C,3,FALSE),"")</f>
        <v/>
      </c>
      <c r="J2016" s="21" t="str">
        <f>VLOOKUP($A2016,Location!$A:$J,7,FALSE)</f>
        <v>Brésil</v>
      </c>
      <c r="K2016" s="21" t="str">
        <f>IFERROR(VLOOKUP(J2016,Setup_Team!$B:$C,2,FALSE), "TDB")</f>
        <v>BRA</v>
      </c>
      <c r="L2016" s="21" t="str">
        <f>VLOOKUP($A2016,Location!$A:$J,8,FALSE)</f>
        <v>Japon</v>
      </c>
      <c r="M2016" s="21" t="str">
        <f>IFERROR(VLOOKUP(L2016,Setup_Team!$B:$C,2,FALSE), "TDB")</f>
        <v>JAP</v>
      </c>
      <c r="N2016" s="21" t="str">
        <f>VLOOKUP($A2016,Location!$A:$J,9,FALSE)</f>
        <v>Houston, Texas</v>
      </c>
      <c r="O2016" s="21" t="str">
        <f>VLOOKUP($A2016,Location!$A:$J,10,FALSE)</f>
        <v>NRG Stadium</v>
      </c>
      <c r="P2016" s="27">
        <v>3</v>
      </c>
      <c r="Q2016" s="27">
        <v>2</v>
      </c>
      <c r="R2016" s="27" t="str">
        <f t="shared" si="187"/>
        <v>3-2</v>
      </c>
      <c r="S2016" s="21">
        <v>0</v>
      </c>
      <c r="T2016" s="20">
        <f>VLOOKUP($A2016,Database!$A:$Y,10,FALSE)</f>
        <v>65</v>
      </c>
      <c r="U2016" s="20">
        <f>VLOOKUP($A2016,Database!$A:$Y,11,FALSE)</f>
        <v>121</v>
      </c>
      <c r="V2016" s="20">
        <f>VLOOKUP($A2016,Database!$A:$Y,12,FALSE)</f>
        <v>141</v>
      </c>
      <c r="W2016" s="20" t="str">
        <f>VLOOKUP(A2016,Database!A:M,13,FALSE)</f>
        <v>Terminé</v>
      </c>
      <c r="X2016" s="20">
        <f>VLOOKUP($A2016,Database!$A:$Y,20,FALSE)</f>
        <v>2</v>
      </c>
      <c r="Y2016" s="20">
        <f>VLOOKUP($A2016,Database!$A:$Y,21,FALSE)</f>
        <v>1</v>
      </c>
      <c r="Z2016" s="20">
        <f t="shared" si="186"/>
        <v>0</v>
      </c>
      <c r="AA2016" s="20">
        <f t="shared" si="188"/>
        <v>1</v>
      </c>
      <c r="AB2016" s="20">
        <f t="shared" ca="1" si="189"/>
        <v>65</v>
      </c>
      <c r="AC2016" s="20">
        <f t="shared" ca="1" si="190"/>
        <v>0</v>
      </c>
      <c r="AD2016" s="20" t="str">
        <f ca="1">IF(AC2016=0,"",IF(OR(ISBLANK(P2016),ISBLANK(Q2016)),"",IF(ISBLANK(VLOOKUP(A2016,Database!A:AA,22,FALSE)),"",VLOOKUP(A2016,Database!A:AA,22,FALSE))))</f>
        <v/>
      </c>
      <c r="AE2016" s="20">
        <f ca="1">IFERROR(
   IF(
     OR(ISBLANK(P2016),ISBLANK(Q2016)),
     "",
     IF(
       AND(AB2016&lt;&gt;"",OR(W2016="Terminé",W2016="En cours")),
       VLOOKUP(AD2016,Setup_ScoreExactBonus!A:D,4,FALSE),
       0
     )),
  0)</f>
        <v>0</v>
      </c>
      <c r="AF2016" s="21">
        <f t="shared" ca="1" si="191"/>
        <v>65</v>
      </c>
      <c r="AG2016" s="21">
        <f ca="1">SUMIFS(AF$2:AF2016,D$2:D2016,D2016)</f>
        <v>2766</v>
      </c>
    </row>
    <row r="2017" spans="1:33" hidden="1" x14ac:dyDescent="0.35">
      <c r="A2017" s="21">
        <f>IF(ISBLANK(B2017),"",COUNTIF(B$2:B2017,B2017))-1</f>
        <v>74</v>
      </c>
      <c r="B2017" s="27">
        <v>18</v>
      </c>
      <c r="C2017" s="10">
        <f>VLOOKUP($A2017+IF($A2017=0,1,0),Database!$A:$Y,7,FALSE)</f>
        <v>46202.791666666664</v>
      </c>
      <c r="D2017" s="21" t="str">
        <f>VLOOKUP(Pronostics!$B2017,Setup_MPP!$A:$G,3,FALSE)</f>
        <v>Cartone</v>
      </c>
      <c r="E2017" s="21" t="str">
        <f>VLOOKUP(Pronostics!$B2017,Setup_MPP!$A:$G,2,FALSE)</f>
        <v>Quentin CARTON</v>
      </c>
      <c r="F2017" s="21" t="str">
        <f>VLOOKUP($B2017,Setup_MPP!$A:$E,4,FALSE)</f>
        <v>#F0BC42</v>
      </c>
      <c r="G2017" s="21" t="str">
        <f>VLOOKUP($B2017,Setup_MPP!$A:$E,5,FALSE)</f>
        <v>#8E1F2F</v>
      </c>
      <c r="H2017" s="21" t="str">
        <f>IFERROR(IF(AND(A2017&gt;=1,A2017&lt;=104),VLOOKUP($A2017,Location!$A:$J,6,FALSE),IF(A2017=0,"Avant l'ouverture",IF(OR(A2017=105,A2017=106),"Bonus"))),"")</f>
        <v>1/16 Finale</v>
      </c>
      <c r="I2017" s="21" t="str">
        <f>IF(LEFT(H2017,4)="Tour",VLOOKUP(A2017,Database!$A:$C,3,FALSE),"")</f>
        <v/>
      </c>
      <c r="J2017" s="21" t="str">
        <f>VLOOKUP($A2017,Location!$A:$J,7,FALSE)</f>
        <v>Brésil</v>
      </c>
      <c r="K2017" s="21" t="str">
        <f>IFERROR(VLOOKUP(J2017,Setup_Team!$B:$C,2,FALSE), "TDB")</f>
        <v>BRA</v>
      </c>
      <c r="L2017" s="21" t="str">
        <f>VLOOKUP($A2017,Location!$A:$J,8,FALSE)</f>
        <v>Japon</v>
      </c>
      <c r="M2017" s="21" t="str">
        <f>IFERROR(VLOOKUP(L2017,Setup_Team!$B:$C,2,FALSE), "TDB")</f>
        <v>JAP</v>
      </c>
      <c r="N2017" s="21" t="str">
        <f>VLOOKUP($A2017,Location!$A:$J,9,FALSE)</f>
        <v>Houston, Texas</v>
      </c>
      <c r="O2017" s="21" t="str">
        <f>VLOOKUP($A2017,Location!$A:$J,10,FALSE)</f>
        <v>NRG Stadium</v>
      </c>
      <c r="P2017" s="27">
        <v>2</v>
      </c>
      <c r="Q2017" s="27">
        <v>1</v>
      </c>
      <c r="R2017" s="27" t="str">
        <f t="shared" si="187"/>
        <v>2-1</v>
      </c>
      <c r="S2017" s="21">
        <v>0</v>
      </c>
      <c r="T2017" s="20">
        <f>VLOOKUP($A2017,Database!$A:$Y,10,FALSE)</f>
        <v>65</v>
      </c>
      <c r="U2017" s="20">
        <f>VLOOKUP($A2017,Database!$A:$Y,11,FALSE)</f>
        <v>121</v>
      </c>
      <c r="V2017" s="20">
        <f>VLOOKUP($A2017,Database!$A:$Y,12,FALSE)</f>
        <v>141</v>
      </c>
      <c r="W2017" s="20" t="str">
        <f>VLOOKUP(A2017,Database!A:M,13,FALSE)</f>
        <v>Terminé</v>
      </c>
      <c r="X2017" s="20">
        <f>VLOOKUP($A2017,Database!$A:$Y,20,FALSE)</f>
        <v>2</v>
      </c>
      <c r="Y2017" s="20">
        <f>VLOOKUP($A2017,Database!$A:$Y,21,FALSE)</f>
        <v>1</v>
      </c>
      <c r="Z2017" s="20">
        <f t="shared" si="186"/>
        <v>0</v>
      </c>
      <c r="AA2017" s="20">
        <f t="shared" si="188"/>
        <v>1</v>
      </c>
      <c r="AB2017" s="20">
        <f t="shared" ca="1" si="189"/>
        <v>65</v>
      </c>
      <c r="AC2017" s="20">
        <f t="shared" ca="1" si="190"/>
        <v>1</v>
      </c>
      <c r="AD2017" s="20" t="str">
        <f ca="1">IF(AC2017=0,"",IF(OR(ISBLANK(P2017),ISBLANK(Q2017)),"",IF(ISBLANK(VLOOKUP(A2017,Database!A:AA,22,FALSE)),"",VLOOKUP(A2017,Database!A:AA,22,FALSE))))</f>
        <v>Exact</v>
      </c>
      <c r="AE2017" s="20">
        <f ca="1">IFERROR(
   IF(
     OR(ISBLANK(P2017),ISBLANK(Q2017)),
     "",
     IF(
       AND(AB2017&lt;&gt;"",OR(W2017="Terminé",W2017="En cours")),
       VLOOKUP(AD2017,Setup_ScoreExactBonus!A:D,4,FALSE),
       0
     )),
  0)</f>
        <v>20</v>
      </c>
      <c r="AF2017" s="21">
        <f t="shared" ca="1" si="191"/>
        <v>85</v>
      </c>
      <c r="AG2017" s="21">
        <f ca="1">SUMIFS(AF$2:AF2017,D$2:D2017,D2017)</f>
        <v>2777</v>
      </c>
    </row>
    <row r="2018" spans="1:33" hidden="1" x14ac:dyDescent="0.35">
      <c r="A2018" s="21">
        <f>IF(ISBLANK(B2018),"",COUNTIF(B$2:B2018,B2018))-1</f>
        <v>74</v>
      </c>
      <c r="B2018" s="27">
        <v>19</v>
      </c>
      <c r="C2018" s="10">
        <f>VLOOKUP($A2018+IF($A2018=0,1,0),Database!$A:$Y,7,FALSE)</f>
        <v>46202.791666666664</v>
      </c>
      <c r="D2018" s="21" t="str">
        <f>VLOOKUP(Pronostics!$B2018,Setup_MPP!$A:$G,3,FALSE)</f>
        <v>YramVi</v>
      </c>
      <c r="E2018" s="21" t="str">
        <f>VLOOKUP(Pronostics!$B2018,Setup_MPP!$A:$G,2,FALSE)</f>
        <v>Eyram TETSHIE</v>
      </c>
      <c r="F2018" s="21" t="str">
        <f>VLOOKUP($B2018,Setup_MPP!$A:$E,4,FALSE)</f>
        <v>#E8B28F</v>
      </c>
      <c r="G2018" s="21" t="str">
        <f>VLOOKUP($B2018,Setup_MPP!$A:$E,5,FALSE)</f>
        <v>#E65568</v>
      </c>
      <c r="H2018" s="21" t="str">
        <f>IFERROR(IF(AND(A2018&gt;=1,A2018&lt;=104),VLOOKUP($A2018,Location!$A:$J,6,FALSE),IF(A2018=0,"Avant l'ouverture",IF(OR(A2018=105,A2018=106),"Bonus"))),"")</f>
        <v>1/16 Finale</v>
      </c>
      <c r="I2018" s="21" t="str">
        <f>IF(LEFT(H2018,4)="Tour",VLOOKUP(A2018,Database!$A:$C,3,FALSE),"")</f>
        <v/>
      </c>
      <c r="J2018" s="21" t="str">
        <f>VLOOKUP($A2018,Location!$A:$J,7,FALSE)</f>
        <v>Brésil</v>
      </c>
      <c r="K2018" s="21" t="str">
        <f>IFERROR(VLOOKUP(J2018,Setup_Team!$B:$C,2,FALSE), "TDB")</f>
        <v>BRA</v>
      </c>
      <c r="L2018" s="21" t="str">
        <f>VLOOKUP($A2018,Location!$A:$J,8,FALSE)</f>
        <v>Japon</v>
      </c>
      <c r="M2018" s="21" t="str">
        <f>IFERROR(VLOOKUP(L2018,Setup_Team!$B:$C,2,FALSE), "TDB")</f>
        <v>JAP</v>
      </c>
      <c r="N2018" s="21" t="str">
        <f>VLOOKUP($A2018,Location!$A:$J,9,FALSE)</f>
        <v>Houston, Texas</v>
      </c>
      <c r="O2018" s="21" t="str">
        <f>VLOOKUP($A2018,Location!$A:$J,10,FALSE)</f>
        <v>NRG Stadium</v>
      </c>
      <c r="P2018" s="27">
        <v>2</v>
      </c>
      <c r="Q2018" s="27">
        <v>0</v>
      </c>
      <c r="R2018" s="27" t="str">
        <f t="shared" si="187"/>
        <v>2-0</v>
      </c>
      <c r="S2018" s="21">
        <v>0</v>
      </c>
      <c r="T2018" s="20">
        <f>VLOOKUP($A2018,Database!$A:$Y,10,FALSE)</f>
        <v>65</v>
      </c>
      <c r="U2018" s="20">
        <f>VLOOKUP($A2018,Database!$A:$Y,11,FALSE)</f>
        <v>121</v>
      </c>
      <c r="V2018" s="20">
        <f>VLOOKUP($A2018,Database!$A:$Y,12,FALSE)</f>
        <v>141</v>
      </c>
      <c r="W2018" s="20" t="str">
        <f>VLOOKUP(A2018,Database!A:M,13,FALSE)</f>
        <v>Terminé</v>
      </c>
      <c r="X2018" s="20">
        <f>VLOOKUP($A2018,Database!$A:$Y,20,FALSE)</f>
        <v>2</v>
      </c>
      <c r="Y2018" s="20">
        <f>VLOOKUP($A2018,Database!$A:$Y,21,FALSE)</f>
        <v>1</v>
      </c>
      <c r="Z2018" s="20">
        <f t="shared" si="186"/>
        <v>0</v>
      </c>
      <c r="AA2018" s="20">
        <f t="shared" si="188"/>
        <v>1</v>
      </c>
      <c r="AB2018" s="20">
        <f t="shared" ca="1" si="189"/>
        <v>65</v>
      </c>
      <c r="AC2018" s="20">
        <f t="shared" ca="1" si="190"/>
        <v>0</v>
      </c>
      <c r="AD2018" s="20" t="str">
        <f ca="1">IF(AC2018=0,"",IF(OR(ISBLANK(P2018),ISBLANK(Q2018)),"",IF(ISBLANK(VLOOKUP(A2018,Database!A:AA,22,FALSE)),"",VLOOKUP(A2018,Database!A:AA,22,FALSE))))</f>
        <v/>
      </c>
      <c r="AE2018" s="20">
        <f ca="1">IFERROR(
   IF(
     OR(ISBLANK(P2018),ISBLANK(Q2018)),
     "",
     IF(
       AND(AB2018&lt;&gt;"",OR(W2018="Terminé",W2018="En cours")),
       VLOOKUP(AD2018,Setup_ScoreExactBonus!A:D,4,FALSE),
       0
     )),
  0)</f>
        <v>0</v>
      </c>
      <c r="AF2018" s="21">
        <f t="shared" ca="1" si="191"/>
        <v>65</v>
      </c>
      <c r="AG2018" s="21">
        <f ca="1">SUMIFS(AF$2:AF2018,D$2:D2018,D2018)</f>
        <v>2645</v>
      </c>
    </row>
    <row r="2019" spans="1:33" hidden="1" x14ac:dyDescent="0.35">
      <c r="A2019" s="21">
        <f>IF(ISBLANK(B2019),"",COUNTIF(B$2:B2019,B2019))-1</f>
        <v>74</v>
      </c>
      <c r="B2019" s="27">
        <v>20</v>
      </c>
      <c r="C2019" s="10">
        <f>VLOOKUP($A2019+IF($A2019=0,1,0),Database!$A:$Y,7,FALSE)</f>
        <v>46202.791666666664</v>
      </c>
      <c r="D2019" s="21" t="str">
        <f>VLOOKUP(Pronostics!$B2019,Setup_MPP!$A:$G,3,FALSE)</f>
        <v>Anis_MaFihache</v>
      </c>
      <c r="E2019" s="21" t="str">
        <f>VLOOKUP(Pronostics!$B2019,Setup_MPP!$A:$G,2,FALSE)</f>
        <v>Anis LEBIK</v>
      </c>
      <c r="F2019" s="21" t="str">
        <f>VLOOKUP($B2019,Setup_MPP!$A:$E,4,FALSE)</f>
        <v>#60DC8C</v>
      </c>
      <c r="G2019" s="21" t="str">
        <f>VLOOKUP($B2019,Setup_MPP!$A:$E,5,FALSE)</f>
        <v>#22A34F</v>
      </c>
      <c r="H2019" s="21" t="str">
        <f>IFERROR(IF(AND(A2019&gt;=1,A2019&lt;=104),VLOOKUP($A2019,Location!$A:$J,6,FALSE),IF(A2019=0,"Avant l'ouverture",IF(OR(A2019=105,A2019=106),"Bonus"))),"")</f>
        <v>1/16 Finale</v>
      </c>
      <c r="I2019" s="21" t="str">
        <f>IF(LEFT(H2019,4)="Tour",VLOOKUP(A2019,Database!$A:$C,3,FALSE),"")</f>
        <v/>
      </c>
      <c r="J2019" s="21" t="str">
        <f>VLOOKUP($A2019,Location!$A:$J,7,FALSE)</f>
        <v>Brésil</v>
      </c>
      <c r="K2019" s="21" t="str">
        <f>IFERROR(VLOOKUP(J2019,Setup_Team!$B:$C,2,FALSE), "TDB")</f>
        <v>BRA</v>
      </c>
      <c r="L2019" s="21" t="str">
        <f>VLOOKUP($A2019,Location!$A:$J,8,FALSE)</f>
        <v>Japon</v>
      </c>
      <c r="M2019" s="21" t="str">
        <f>IFERROR(VLOOKUP(L2019,Setup_Team!$B:$C,2,FALSE), "TDB")</f>
        <v>JAP</v>
      </c>
      <c r="N2019" s="21" t="str">
        <f>VLOOKUP($A2019,Location!$A:$J,9,FALSE)</f>
        <v>Houston, Texas</v>
      </c>
      <c r="O2019" s="21" t="str">
        <f>VLOOKUP($A2019,Location!$A:$J,10,FALSE)</f>
        <v>NRG Stadium</v>
      </c>
      <c r="P2019" s="27">
        <v>1</v>
      </c>
      <c r="Q2019" s="27">
        <v>2</v>
      </c>
      <c r="R2019" s="27" t="str">
        <f t="shared" si="187"/>
        <v>1-2</v>
      </c>
      <c r="S2019" s="21">
        <v>0</v>
      </c>
      <c r="T2019" s="20">
        <f>VLOOKUP($A2019,Database!$A:$Y,10,FALSE)</f>
        <v>65</v>
      </c>
      <c r="U2019" s="20">
        <f>VLOOKUP($A2019,Database!$A:$Y,11,FALSE)</f>
        <v>121</v>
      </c>
      <c r="V2019" s="20">
        <f>VLOOKUP($A2019,Database!$A:$Y,12,FALSE)</f>
        <v>141</v>
      </c>
      <c r="W2019" s="20" t="str">
        <f>VLOOKUP(A2019,Database!A:M,13,FALSE)</f>
        <v>Terminé</v>
      </c>
      <c r="X2019" s="20">
        <f>VLOOKUP($A2019,Database!$A:$Y,20,FALSE)</f>
        <v>2</v>
      </c>
      <c r="Y2019" s="20">
        <f>VLOOKUP($A2019,Database!$A:$Y,21,FALSE)</f>
        <v>1</v>
      </c>
      <c r="Z2019" s="20">
        <f t="shared" si="186"/>
        <v>0</v>
      </c>
      <c r="AA2019" s="20">
        <f t="shared" si="188"/>
        <v>0</v>
      </c>
      <c r="AB2019" s="20">
        <f t="shared" ca="1" si="189"/>
        <v>0</v>
      </c>
      <c r="AC2019" s="20">
        <f t="shared" ca="1" si="190"/>
        <v>0</v>
      </c>
      <c r="AD2019" s="20" t="str">
        <f ca="1">IF(AC2019=0,"",IF(OR(ISBLANK(P2019),ISBLANK(Q2019)),"",IF(ISBLANK(VLOOKUP(A2019,Database!A:AA,22,FALSE)),"",VLOOKUP(A2019,Database!A:AA,22,FALSE))))</f>
        <v/>
      </c>
      <c r="AE2019" s="20">
        <f ca="1">IFERROR(
   IF(
     OR(ISBLANK(P2019),ISBLANK(Q2019)),
     "",
     IF(
       AND(AB2019&lt;&gt;"",OR(W2019="Terminé",W2019="En cours")),
       VLOOKUP(AD2019,Setup_ScoreExactBonus!A:D,4,FALSE),
       0
     )),
  0)</f>
        <v>0</v>
      </c>
      <c r="AF2019" s="21">
        <f t="shared" ca="1" si="191"/>
        <v>0</v>
      </c>
      <c r="AG2019" s="21">
        <f ca="1">SUMIFS(AF$2:AF2019,D$2:D2019,D2019)</f>
        <v>2656</v>
      </c>
    </row>
    <row r="2020" spans="1:33" hidden="1" x14ac:dyDescent="0.35">
      <c r="A2020" s="21">
        <f>IF(ISBLANK(B2020),"",COUNTIF(B$2:B2020,B2020))-1</f>
        <v>74</v>
      </c>
      <c r="B2020" s="27">
        <v>21</v>
      </c>
      <c r="C2020" s="10">
        <f>VLOOKUP($A2020+IF($A2020=0,1,0),Database!$A:$Y,7,FALSE)</f>
        <v>46202.791666666664</v>
      </c>
      <c r="D2020" s="21" t="str">
        <f>VLOOKUP(Pronostics!$B2020,Setup_MPP!$A:$G,3,FALSE)</f>
        <v>JUJULABOSS13</v>
      </c>
      <c r="E2020" s="21" t="str">
        <f>VLOOKUP(Pronostics!$B2020,Setup_MPP!$A:$G,2,FALSE)</f>
        <v>Julia BOUANAN</v>
      </c>
      <c r="F2020" s="21" t="str">
        <f>VLOOKUP($B2020,Setup_MPP!$A:$E,4,FALSE)</f>
        <v>#2FAEE0</v>
      </c>
      <c r="G2020" s="21" t="str">
        <f>VLOOKUP($B2020,Setup_MPP!$A:$E,5,FALSE)</f>
        <v>#BEA064</v>
      </c>
      <c r="H2020" s="21" t="str">
        <f>IFERROR(IF(AND(A2020&gt;=1,A2020&lt;=104),VLOOKUP($A2020,Location!$A:$J,6,FALSE),IF(A2020=0,"Avant l'ouverture",IF(OR(A2020=105,A2020=106),"Bonus"))),"")</f>
        <v>1/16 Finale</v>
      </c>
      <c r="I2020" s="21" t="str">
        <f>IF(LEFT(H2020,4)="Tour",VLOOKUP(A2020,Database!$A:$C,3,FALSE),"")</f>
        <v/>
      </c>
      <c r="J2020" s="21" t="str">
        <f>VLOOKUP($A2020,Location!$A:$J,7,FALSE)</f>
        <v>Brésil</v>
      </c>
      <c r="K2020" s="21" t="str">
        <f>IFERROR(VLOOKUP(J2020,Setup_Team!$B:$C,2,FALSE), "TDB")</f>
        <v>BRA</v>
      </c>
      <c r="L2020" s="21" t="str">
        <f>VLOOKUP($A2020,Location!$A:$J,8,FALSE)</f>
        <v>Japon</v>
      </c>
      <c r="M2020" s="21" t="str">
        <f>IFERROR(VLOOKUP(L2020,Setup_Team!$B:$C,2,FALSE), "TDB")</f>
        <v>JAP</v>
      </c>
      <c r="N2020" s="21" t="str">
        <f>VLOOKUP($A2020,Location!$A:$J,9,FALSE)</f>
        <v>Houston, Texas</v>
      </c>
      <c r="O2020" s="21" t="str">
        <f>VLOOKUP($A2020,Location!$A:$J,10,FALSE)</f>
        <v>NRG Stadium</v>
      </c>
      <c r="P2020" s="27">
        <v>3</v>
      </c>
      <c r="Q2020" s="27">
        <v>1</v>
      </c>
      <c r="R2020" s="27" t="str">
        <f t="shared" si="187"/>
        <v>3-1</v>
      </c>
      <c r="S2020" s="21">
        <v>0</v>
      </c>
      <c r="T2020" s="20">
        <f>VLOOKUP($A2020,Database!$A:$Y,10,FALSE)</f>
        <v>65</v>
      </c>
      <c r="U2020" s="20">
        <f>VLOOKUP($A2020,Database!$A:$Y,11,FALSE)</f>
        <v>121</v>
      </c>
      <c r="V2020" s="20">
        <f>VLOOKUP($A2020,Database!$A:$Y,12,FALSE)</f>
        <v>141</v>
      </c>
      <c r="W2020" s="20" t="str">
        <f>VLOOKUP(A2020,Database!A:M,13,FALSE)</f>
        <v>Terminé</v>
      </c>
      <c r="X2020" s="20">
        <f>VLOOKUP($A2020,Database!$A:$Y,20,FALSE)</f>
        <v>2</v>
      </c>
      <c r="Y2020" s="20">
        <f>VLOOKUP($A2020,Database!$A:$Y,21,FALSE)</f>
        <v>1</v>
      </c>
      <c r="Z2020" s="20">
        <f t="shared" si="186"/>
        <v>0</v>
      </c>
      <c r="AA2020" s="20">
        <f t="shared" si="188"/>
        <v>1</v>
      </c>
      <c r="AB2020" s="20">
        <f t="shared" ca="1" si="189"/>
        <v>65</v>
      </c>
      <c r="AC2020" s="20">
        <f t="shared" ca="1" si="190"/>
        <v>0</v>
      </c>
      <c r="AD2020" s="20" t="str">
        <f ca="1">IF(AC2020=0,"",IF(OR(ISBLANK(P2020),ISBLANK(Q2020)),"",IF(ISBLANK(VLOOKUP(A2020,Database!A:AA,22,FALSE)),"",VLOOKUP(A2020,Database!A:AA,22,FALSE))))</f>
        <v/>
      </c>
      <c r="AE2020" s="20">
        <f ca="1">IFERROR(
   IF(
     OR(ISBLANK(P2020),ISBLANK(Q2020)),
     "",
     IF(
       AND(AB2020&lt;&gt;"",OR(W2020="Terminé",W2020="En cours")),
       VLOOKUP(AD2020,Setup_ScoreExactBonus!A:D,4,FALSE),
       0
     )),
  0)</f>
        <v>0</v>
      </c>
      <c r="AF2020" s="21">
        <f t="shared" ca="1" si="191"/>
        <v>65</v>
      </c>
      <c r="AG2020" s="21">
        <f ca="1">SUMIFS(AF$2:AF2020,D$2:D2020,D2020)</f>
        <v>2533</v>
      </c>
    </row>
    <row r="2021" spans="1:33" hidden="1" x14ac:dyDescent="0.35">
      <c r="A2021" s="21">
        <f>IF(ISBLANK(B2021),"",COUNTIF(B$2:B2021,B2021))-1</f>
        <v>74</v>
      </c>
      <c r="B2021" s="27">
        <v>22</v>
      </c>
      <c r="C2021" s="10">
        <f>VLOOKUP($A2021+IF($A2021=0,1,0),Database!$A:$Y,7,FALSE)</f>
        <v>46202.791666666664</v>
      </c>
      <c r="D2021" s="21" t="str">
        <f>VLOOKUP(Pronostics!$B2021,Setup_MPP!$A:$G,3,FALSE)</f>
        <v>Jujumsrd</v>
      </c>
      <c r="E2021" s="21" t="str">
        <f>VLOOKUP(Pronostics!$B2021,Setup_MPP!$A:$G,2,FALSE)</f>
        <v>Julie Mansard</v>
      </c>
      <c r="F2021" s="21" t="str">
        <f>VLOOKUP($B2021,Setup_MPP!$A:$E,4,FALSE)</f>
        <v>#41DEF0</v>
      </c>
      <c r="G2021" s="21" t="str">
        <f>VLOOKUP($B2021,Setup_MPP!$A:$E,5,FALSE)</f>
        <v>#0BA6B7</v>
      </c>
      <c r="H2021" s="21" t="str">
        <f>IFERROR(IF(AND(A2021&gt;=1,A2021&lt;=104),VLOOKUP($A2021,Location!$A:$J,6,FALSE),IF(A2021=0,"Avant l'ouverture",IF(OR(A2021=105,A2021=106),"Bonus"))),"")</f>
        <v>1/16 Finale</v>
      </c>
      <c r="I2021" s="21" t="str">
        <f>IF(LEFT(H2021,4)="Tour",VLOOKUP(A2021,Database!$A:$C,3,FALSE),"")</f>
        <v/>
      </c>
      <c r="J2021" s="21" t="str">
        <f>VLOOKUP($A2021,Location!$A:$J,7,FALSE)</f>
        <v>Brésil</v>
      </c>
      <c r="K2021" s="21" t="str">
        <f>IFERROR(VLOOKUP(J2021,Setup_Team!$B:$C,2,FALSE), "TDB")</f>
        <v>BRA</v>
      </c>
      <c r="L2021" s="21" t="str">
        <f>VLOOKUP($A2021,Location!$A:$J,8,FALSE)</f>
        <v>Japon</v>
      </c>
      <c r="M2021" s="21" t="str">
        <f>IFERROR(VLOOKUP(L2021,Setup_Team!$B:$C,2,FALSE), "TDB")</f>
        <v>JAP</v>
      </c>
      <c r="N2021" s="21" t="str">
        <f>VLOOKUP($A2021,Location!$A:$J,9,FALSE)</f>
        <v>Houston, Texas</v>
      </c>
      <c r="O2021" s="21" t="str">
        <f>VLOOKUP($A2021,Location!$A:$J,10,FALSE)</f>
        <v>NRG Stadium</v>
      </c>
      <c r="P2021" s="27">
        <v>2</v>
      </c>
      <c r="Q2021" s="27">
        <v>0</v>
      </c>
      <c r="R2021" s="27" t="str">
        <f t="shared" si="187"/>
        <v>2-0</v>
      </c>
      <c r="S2021" s="21">
        <v>0</v>
      </c>
      <c r="T2021" s="20">
        <f>VLOOKUP($A2021,Database!$A:$Y,10,FALSE)</f>
        <v>65</v>
      </c>
      <c r="U2021" s="20">
        <f>VLOOKUP($A2021,Database!$A:$Y,11,FALSE)</f>
        <v>121</v>
      </c>
      <c r="V2021" s="20">
        <f>VLOOKUP($A2021,Database!$A:$Y,12,FALSE)</f>
        <v>141</v>
      </c>
      <c r="W2021" s="20" t="str">
        <f>VLOOKUP(A2021,Database!A:M,13,FALSE)</f>
        <v>Terminé</v>
      </c>
      <c r="X2021" s="20">
        <f>VLOOKUP($A2021,Database!$A:$Y,20,FALSE)</f>
        <v>2</v>
      </c>
      <c r="Y2021" s="20">
        <f>VLOOKUP($A2021,Database!$A:$Y,21,FALSE)</f>
        <v>1</v>
      </c>
      <c r="Z2021" s="20">
        <f t="shared" si="186"/>
        <v>0</v>
      </c>
      <c r="AA2021" s="20">
        <f t="shared" si="188"/>
        <v>1</v>
      </c>
      <c r="AB2021" s="20">
        <f t="shared" ca="1" si="189"/>
        <v>65</v>
      </c>
      <c r="AC2021" s="20">
        <f t="shared" ca="1" si="190"/>
        <v>0</v>
      </c>
      <c r="AD2021" s="20" t="str">
        <f ca="1">IF(AC2021=0,"",IF(OR(ISBLANK(P2021),ISBLANK(Q2021)),"",IF(ISBLANK(VLOOKUP(A2021,Database!A:AA,22,FALSE)),"",VLOOKUP(A2021,Database!A:AA,22,FALSE))))</f>
        <v/>
      </c>
      <c r="AE2021" s="20">
        <f ca="1">IFERROR(
   IF(
     OR(ISBLANK(P2021),ISBLANK(Q2021)),
     "",
     IF(
       AND(AB2021&lt;&gt;"",OR(W2021="Terminé",W2021="En cours")),
       VLOOKUP(AD2021,Setup_ScoreExactBonus!A:D,4,FALSE),
       0
     )),
  0)</f>
        <v>0</v>
      </c>
      <c r="AF2021" s="21">
        <f t="shared" ca="1" si="191"/>
        <v>65</v>
      </c>
      <c r="AG2021" s="21">
        <f ca="1">SUMIFS(AF$2:AF2021,D$2:D2021,D2021)</f>
        <v>2363</v>
      </c>
    </row>
    <row r="2022" spans="1:33" hidden="1" x14ac:dyDescent="0.35">
      <c r="A2022" s="21">
        <f>IF(ISBLANK(B2022),"",COUNTIF(B$2:B2022,B2022))-1</f>
        <v>74</v>
      </c>
      <c r="B2022" s="27">
        <v>23</v>
      </c>
      <c r="C2022" s="10">
        <f>VLOOKUP($A2022+IF($A2022=0,1,0),Database!$A:$Y,7,FALSE)</f>
        <v>46202.791666666664</v>
      </c>
      <c r="D2022" s="21" t="str">
        <f>VLOOKUP(Pronostics!$B2022,Setup_MPP!$A:$G,3,FALSE)</f>
        <v>DJUDJUPRONO</v>
      </c>
      <c r="E2022" s="21" t="str">
        <f>VLOOKUP(Pronostics!$B2022,Setup_MPP!$A:$G,2,FALSE)</f>
        <v>Juliette</v>
      </c>
      <c r="F2022" s="21" t="str">
        <f>VLOOKUP($B2022,Setup_MPP!$A:$E,4,FALSE)</f>
        <v>#F2A2A2</v>
      </c>
      <c r="G2022" s="21" t="str">
        <f>VLOOKUP($B2022,Setup_MPP!$A:$E,5,FALSE)</f>
        <v>#C25D5D</v>
      </c>
      <c r="H2022" s="21" t="str">
        <f>IFERROR(IF(AND(A2022&gt;=1,A2022&lt;=104),VLOOKUP($A2022,Location!$A:$J,6,FALSE),IF(A2022=0,"Avant l'ouverture",IF(OR(A2022=105,A2022=106),"Bonus"))),"")</f>
        <v>1/16 Finale</v>
      </c>
      <c r="I2022" s="21" t="str">
        <f>IF(LEFT(H2022,4)="Tour",VLOOKUP(A2022,Database!$A:$C,3,FALSE),"")</f>
        <v/>
      </c>
      <c r="J2022" s="21" t="str">
        <f>VLOOKUP($A2022,Location!$A:$J,7,FALSE)</f>
        <v>Brésil</v>
      </c>
      <c r="K2022" s="21" t="str">
        <f>IFERROR(VLOOKUP(J2022,Setup_Team!$B:$C,2,FALSE), "TDB")</f>
        <v>BRA</v>
      </c>
      <c r="L2022" s="21" t="str">
        <f>VLOOKUP($A2022,Location!$A:$J,8,FALSE)</f>
        <v>Japon</v>
      </c>
      <c r="M2022" s="21" t="str">
        <f>IFERROR(VLOOKUP(L2022,Setup_Team!$B:$C,2,FALSE), "TDB")</f>
        <v>JAP</v>
      </c>
      <c r="N2022" s="21" t="str">
        <f>VLOOKUP($A2022,Location!$A:$J,9,FALSE)</f>
        <v>Houston, Texas</v>
      </c>
      <c r="O2022" s="21" t="str">
        <f>VLOOKUP($A2022,Location!$A:$J,10,FALSE)</f>
        <v>NRG Stadium</v>
      </c>
      <c r="P2022" s="27">
        <v>2</v>
      </c>
      <c r="Q2022" s="27">
        <v>2</v>
      </c>
      <c r="R2022" s="27" t="str">
        <f t="shared" si="187"/>
        <v>2-2</v>
      </c>
      <c r="S2022" s="21">
        <v>0</v>
      </c>
      <c r="T2022" s="20">
        <f>VLOOKUP($A2022,Database!$A:$Y,10,FALSE)</f>
        <v>65</v>
      </c>
      <c r="U2022" s="20">
        <f>VLOOKUP($A2022,Database!$A:$Y,11,FALSE)</f>
        <v>121</v>
      </c>
      <c r="V2022" s="20">
        <f>VLOOKUP($A2022,Database!$A:$Y,12,FALSE)</f>
        <v>141</v>
      </c>
      <c r="W2022" s="20" t="str">
        <f>VLOOKUP(A2022,Database!A:M,13,FALSE)</f>
        <v>Terminé</v>
      </c>
      <c r="X2022" s="20">
        <f>VLOOKUP($A2022,Database!$A:$Y,20,FALSE)</f>
        <v>2</v>
      </c>
      <c r="Y2022" s="20">
        <f>VLOOKUP($A2022,Database!$A:$Y,21,FALSE)</f>
        <v>1</v>
      </c>
      <c r="Z2022" s="20">
        <f t="shared" si="186"/>
        <v>0</v>
      </c>
      <c r="AA2022" s="20">
        <f t="shared" si="188"/>
        <v>0</v>
      </c>
      <c r="AB2022" s="20">
        <f t="shared" ca="1" si="189"/>
        <v>0</v>
      </c>
      <c r="AC2022" s="20">
        <f t="shared" ca="1" si="190"/>
        <v>0</v>
      </c>
      <c r="AD2022" s="20" t="str">
        <f ca="1">IF(AC2022=0,"",IF(OR(ISBLANK(P2022),ISBLANK(Q2022)),"",IF(ISBLANK(VLOOKUP(A2022,Database!A:AA,22,FALSE)),"",VLOOKUP(A2022,Database!A:AA,22,FALSE))))</f>
        <v/>
      </c>
      <c r="AE2022" s="20">
        <f ca="1">IFERROR(
   IF(
     OR(ISBLANK(P2022),ISBLANK(Q2022)),
     "",
     IF(
       AND(AB2022&lt;&gt;"",OR(W2022="Terminé",W2022="En cours")),
       VLOOKUP(AD2022,Setup_ScoreExactBonus!A:D,4,FALSE),
       0
     )),
  0)</f>
        <v>0</v>
      </c>
      <c r="AF2022" s="21">
        <f t="shared" ca="1" si="191"/>
        <v>0</v>
      </c>
      <c r="AG2022" s="21">
        <f ca="1">SUMIFS(AF$2:AF2022,D$2:D2022,D2022)</f>
        <v>2098</v>
      </c>
    </row>
    <row r="2023" spans="1:33" hidden="1" x14ac:dyDescent="0.35">
      <c r="A2023" s="21">
        <f>IF(ISBLANK(B2023),"",COUNTIF(B$2:B2023,B2023))-1</f>
        <v>74</v>
      </c>
      <c r="B2023" s="27">
        <v>24</v>
      </c>
      <c r="C2023" s="10">
        <f>VLOOKUP($A2023+IF($A2023=0,1,0),Database!$A:$Y,7,FALSE)</f>
        <v>46202.791666666664</v>
      </c>
      <c r="D2023" s="21" t="str">
        <f>VLOOKUP(Pronostics!$B2023,Setup_MPP!$A:$G,3,FALSE)</f>
        <v>Samyaaaaaaaaaa</v>
      </c>
      <c r="E2023" s="21" t="str">
        <f>VLOOKUP(Pronostics!$B2023,Setup_MPP!$A:$G,2,FALSE)</f>
        <v>Samya ALAOUI</v>
      </c>
      <c r="F2023" s="21" t="str">
        <f>VLOOKUP($B2023,Setup_MPP!$A:$E,4,FALSE)</f>
        <v>#A2F2C7</v>
      </c>
      <c r="G2023" s="21" t="str">
        <f>VLOOKUP($B2023,Setup_MPP!$A:$E,5,FALSE)</f>
        <v>#5DC18C</v>
      </c>
      <c r="H2023" s="21" t="str">
        <f>IFERROR(IF(AND(A2023&gt;=1,A2023&lt;=104),VLOOKUP($A2023,Location!$A:$J,6,FALSE),IF(A2023=0,"Avant l'ouverture",IF(OR(A2023=105,A2023=106),"Bonus"))),"")</f>
        <v>1/16 Finale</v>
      </c>
      <c r="I2023" s="21" t="str">
        <f>IF(LEFT(H2023,4)="Tour",VLOOKUP(A2023,Database!$A:$C,3,FALSE),"")</f>
        <v/>
      </c>
      <c r="J2023" s="21" t="str">
        <f>VLOOKUP($A2023,Location!$A:$J,7,FALSE)</f>
        <v>Brésil</v>
      </c>
      <c r="K2023" s="21" t="str">
        <f>IFERROR(VLOOKUP(J2023,Setup_Team!$B:$C,2,FALSE), "TDB")</f>
        <v>BRA</v>
      </c>
      <c r="L2023" s="21" t="str">
        <f>VLOOKUP($A2023,Location!$A:$J,8,FALSE)</f>
        <v>Japon</v>
      </c>
      <c r="M2023" s="21" t="str">
        <f>IFERROR(VLOOKUP(L2023,Setup_Team!$B:$C,2,FALSE), "TDB")</f>
        <v>JAP</v>
      </c>
      <c r="N2023" s="21" t="str">
        <f>VLOOKUP($A2023,Location!$A:$J,9,FALSE)</f>
        <v>Houston, Texas</v>
      </c>
      <c r="O2023" s="21" t="str">
        <f>VLOOKUP($A2023,Location!$A:$J,10,FALSE)</f>
        <v>NRG Stadium</v>
      </c>
      <c r="P2023" s="27">
        <v>2</v>
      </c>
      <c r="Q2023" s="27">
        <v>1</v>
      </c>
      <c r="R2023" s="27" t="str">
        <f t="shared" si="187"/>
        <v>2-1</v>
      </c>
      <c r="S2023" s="21">
        <v>0</v>
      </c>
      <c r="T2023" s="20">
        <f>VLOOKUP($A2023,Database!$A:$Y,10,FALSE)</f>
        <v>65</v>
      </c>
      <c r="U2023" s="20">
        <f>VLOOKUP($A2023,Database!$A:$Y,11,FALSE)</f>
        <v>121</v>
      </c>
      <c r="V2023" s="20">
        <f>VLOOKUP($A2023,Database!$A:$Y,12,FALSE)</f>
        <v>141</v>
      </c>
      <c r="W2023" s="20" t="str">
        <f>VLOOKUP(A2023,Database!A:M,13,FALSE)</f>
        <v>Terminé</v>
      </c>
      <c r="X2023" s="20">
        <f>VLOOKUP($A2023,Database!$A:$Y,20,FALSE)</f>
        <v>2</v>
      </c>
      <c r="Y2023" s="20">
        <f>VLOOKUP($A2023,Database!$A:$Y,21,FALSE)</f>
        <v>1</v>
      </c>
      <c r="Z2023" s="20">
        <f t="shared" si="186"/>
        <v>0</v>
      </c>
      <c r="AA2023" s="20">
        <f t="shared" si="188"/>
        <v>1</v>
      </c>
      <c r="AB2023" s="20">
        <f t="shared" ca="1" si="189"/>
        <v>65</v>
      </c>
      <c r="AC2023" s="20">
        <f t="shared" ca="1" si="190"/>
        <v>1</v>
      </c>
      <c r="AD2023" s="20" t="str">
        <f ca="1">IF(AC2023=0,"",IF(OR(ISBLANK(P2023),ISBLANK(Q2023)),"",IF(ISBLANK(VLOOKUP(A2023,Database!A:AA,22,FALSE)),"",VLOOKUP(A2023,Database!A:AA,22,FALSE))))</f>
        <v>Exact</v>
      </c>
      <c r="AE2023" s="20">
        <f ca="1">IFERROR(
   IF(
     OR(ISBLANK(P2023),ISBLANK(Q2023)),
     "",
     IF(
       AND(AB2023&lt;&gt;"",OR(W2023="Terminé",W2023="En cours")),
       VLOOKUP(AD2023,Setup_ScoreExactBonus!A:D,4,FALSE),
       0
     )),
  0)</f>
        <v>20</v>
      </c>
      <c r="AF2023" s="21">
        <f t="shared" ca="1" si="191"/>
        <v>85</v>
      </c>
      <c r="AG2023" s="21">
        <f ca="1">SUMIFS(AF$2:AF2023,D$2:D2023,D2023)</f>
        <v>2846</v>
      </c>
    </row>
    <row r="2024" spans="1:33" hidden="1" x14ac:dyDescent="0.35">
      <c r="A2024" s="21">
        <f>IF(ISBLANK(B2024),"",COUNTIF(B$2:B2024,B2024))-1</f>
        <v>74</v>
      </c>
      <c r="B2024" s="27">
        <v>25</v>
      </c>
      <c r="C2024" s="10">
        <f>VLOOKUP($A2024+IF($A2024=0,1,0),Database!$A:$Y,7,FALSE)</f>
        <v>46202.791666666664</v>
      </c>
      <c r="D2024" s="21" t="str">
        <f>VLOOKUP(Pronostics!$B2024,Setup_MPP!$A:$G,3,FALSE)</f>
        <v>leaw0808</v>
      </c>
      <c r="E2024" s="21" t="str">
        <f>VLOOKUP(Pronostics!$B2024,Setup_MPP!$A:$G,2,FALSE)</f>
        <v>Léa WALOCQ</v>
      </c>
      <c r="F2024" s="21" t="str">
        <f>VLOOKUP($B2024,Setup_MPP!$A:$E,4,FALSE)</f>
        <v>#D1B9EB</v>
      </c>
      <c r="G2024" s="21" t="str">
        <f>VLOOKUP($B2024,Setup_MPP!$A:$E,5,FALSE)</f>
        <v>#B58BC7</v>
      </c>
      <c r="H2024" s="21" t="str">
        <f>IFERROR(IF(AND(A2024&gt;=1,A2024&lt;=104),VLOOKUP($A2024,Location!$A:$J,6,FALSE),IF(A2024=0,"Avant l'ouverture",IF(OR(A2024=105,A2024=106),"Bonus"))),"")</f>
        <v>1/16 Finale</v>
      </c>
      <c r="I2024" s="21" t="str">
        <f>IF(LEFT(H2024,4)="Tour",VLOOKUP(A2024,Database!$A:$C,3,FALSE),"")</f>
        <v/>
      </c>
      <c r="J2024" s="21" t="str">
        <f>VLOOKUP($A2024,Location!$A:$J,7,FALSE)</f>
        <v>Brésil</v>
      </c>
      <c r="K2024" s="21" t="str">
        <f>IFERROR(VLOOKUP(J2024,Setup_Team!$B:$C,2,FALSE), "TDB")</f>
        <v>BRA</v>
      </c>
      <c r="L2024" s="21" t="str">
        <f>VLOOKUP($A2024,Location!$A:$J,8,FALSE)</f>
        <v>Japon</v>
      </c>
      <c r="M2024" s="21" t="str">
        <f>IFERROR(VLOOKUP(L2024,Setup_Team!$B:$C,2,FALSE), "TDB")</f>
        <v>JAP</v>
      </c>
      <c r="N2024" s="21" t="str">
        <f>VLOOKUP($A2024,Location!$A:$J,9,FALSE)</f>
        <v>Houston, Texas</v>
      </c>
      <c r="O2024" s="21" t="str">
        <f>VLOOKUP($A2024,Location!$A:$J,10,FALSE)</f>
        <v>NRG Stadium</v>
      </c>
      <c r="P2024" s="27">
        <v>1</v>
      </c>
      <c r="Q2024" s="27">
        <v>1</v>
      </c>
      <c r="R2024" s="27" t="str">
        <f t="shared" si="187"/>
        <v>1-1</v>
      </c>
      <c r="S2024" s="21">
        <v>0</v>
      </c>
      <c r="T2024" s="20">
        <f>VLOOKUP($A2024,Database!$A:$Y,10,FALSE)</f>
        <v>65</v>
      </c>
      <c r="U2024" s="20">
        <f>VLOOKUP($A2024,Database!$A:$Y,11,FALSE)</f>
        <v>121</v>
      </c>
      <c r="V2024" s="20">
        <f>VLOOKUP($A2024,Database!$A:$Y,12,FALSE)</f>
        <v>141</v>
      </c>
      <c r="W2024" s="20" t="str">
        <f>VLOOKUP(A2024,Database!A:M,13,FALSE)</f>
        <v>Terminé</v>
      </c>
      <c r="X2024" s="20">
        <f>VLOOKUP($A2024,Database!$A:$Y,20,FALSE)</f>
        <v>2</v>
      </c>
      <c r="Y2024" s="20">
        <f>VLOOKUP($A2024,Database!$A:$Y,21,FALSE)</f>
        <v>1</v>
      </c>
      <c r="Z2024" s="20">
        <f t="shared" si="186"/>
        <v>0</v>
      </c>
      <c r="AA2024" s="20">
        <f t="shared" si="188"/>
        <v>0</v>
      </c>
      <c r="AB2024" s="20">
        <f t="shared" ca="1" si="189"/>
        <v>0</v>
      </c>
      <c r="AC2024" s="20">
        <f t="shared" ca="1" si="190"/>
        <v>0</v>
      </c>
      <c r="AD2024" s="20" t="str">
        <f ca="1">IF(AC2024=0,"",IF(OR(ISBLANK(P2024),ISBLANK(Q2024)),"",IF(ISBLANK(VLOOKUP(A2024,Database!A:AA,22,FALSE)),"",VLOOKUP(A2024,Database!A:AA,22,FALSE))))</f>
        <v/>
      </c>
      <c r="AE2024" s="20">
        <f ca="1">IFERROR(
   IF(
     OR(ISBLANK(P2024),ISBLANK(Q2024)),
     "",
     IF(
       AND(AB2024&lt;&gt;"",OR(W2024="Terminé",W2024="En cours")),
       VLOOKUP(AD2024,Setup_ScoreExactBonus!A:D,4,FALSE),
       0
     )),
  0)</f>
        <v>0</v>
      </c>
      <c r="AF2024" s="21">
        <f t="shared" ca="1" si="191"/>
        <v>0</v>
      </c>
      <c r="AG2024" s="21">
        <f ca="1">SUMIFS(AF$2:AF2024,D$2:D2024,D2024)</f>
        <v>2809</v>
      </c>
    </row>
    <row r="2025" spans="1:33" hidden="1" x14ac:dyDescent="0.35">
      <c r="A2025" s="21">
        <f>IF(ISBLANK(B2025),"",COUNTIF(B$2:B2025,B2025))-1</f>
        <v>74</v>
      </c>
      <c r="B2025" s="27">
        <v>26</v>
      </c>
      <c r="C2025" s="10">
        <v>46184.875</v>
      </c>
      <c r="D2025" s="21" t="str">
        <f>VLOOKUP(Pronostics!$B2025,Setup_MPP!$A:$G,3,FALSE)</f>
        <v>Mohamad#5GGG1</v>
      </c>
      <c r="E2025" s="21" t="str">
        <f>VLOOKUP(Pronostics!$B2025,Setup_MPP!$A:$G,2,FALSE)</f>
        <v>Mohamad EL KAWAS</v>
      </c>
      <c r="F2025" s="21" t="str">
        <f>VLOOKUP($B2025,Setup_MPP!$A:$E,4,FALSE)</f>
        <v>#EB8787</v>
      </c>
      <c r="G2025" s="21" t="str">
        <f>VLOOKUP($B2025,Setup_MPP!$A:$E,5,FALSE)</f>
        <v>#368E2C</v>
      </c>
      <c r="H2025" s="21" t="str">
        <f>IFERROR(IF(AND(A2025&gt;=1,A2025&lt;=104),VLOOKUP($A2025,Location!$A:$J,6,FALSE),IF(A2025=0,"Avant l'ouverture",IF(OR(A2025=105,A2025=106),"Bonus"))),"")</f>
        <v>1/16 Finale</v>
      </c>
      <c r="I2025" s="21" t="str">
        <f>IF(LEFT(H2025,4)="Tour",VLOOKUP(A2025,Database!$A:$C,3,FALSE),"")</f>
        <v/>
      </c>
      <c r="J2025" s="21" t="str">
        <f>VLOOKUP($A2025,Location!$A:$J,7,FALSE)</f>
        <v>Brésil</v>
      </c>
      <c r="K2025" s="21" t="str">
        <f>IFERROR(VLOOKUP(J2025,Setup_Team!$B:$C,2,FALSE), "TDB")</f>
        <v>BRA</v>
      </c>
      <c r="L2025" s="21" t="str">
        <f>VLOOKUP($A2025,Location!$A:$J,8,FALSE)</f>
        <v>Japon</v>
      </c>
      <c r="M2025" s="21" t="str">
        <f>IFERROR(VLOOKUP(L2025,Setup_Team!$B:$C,2,FALSE), "TDB")</f>
        <v>JAP</v>
      </c>
      <c r="P2025" s="21">
        <v>3</v>
      </c>
      <c r="Q2025" s="21">
        <v>1</v>
      </c>
      <c r="R2025" s="27" t="str">
        <f t="shared" si="187"/>
        <v>3-1</v>
      </c>
      <c r="S2025" s="21">
        <v>0</v>
      </c>
      <c r="T2025" s="20">
        <f>VLOOKUP($A2025,Database!$A:$Y,10,FALSE)</f>
        <v>65</v>
      </c>
      <c r="U2025" s="20">
        <f>VLOOKUP($A2025,Database!$A:$Y,11,FALSE)</f>
        <v>121</v>
      </c>
      <c r="V2025" s="20">
        <f>VLOOKUP($A2025,Database!$A:$Y,12,FALSE)</f>
        <v>141</v>
      </c>
      <c r="W2025" s="20" t="str">
        <f>VLOOKUP(A2025,Database!A:M,13,FALSE)</f>
        <v>Terminé</v>
      </c>
      <c r="X2025" s="20">
        <f>VLOOKUP($A2025,Database!$A:$Y,20,FALSE)</f>
        <v>2</v>
      </c>
      <c r="Y2025" s="20">
        <f>VLOOKUP($A2025,Database!$A:$Y,21,FALSE)</f>
        <v>1</v>
      </c>
      <c r="Z2025" s="20">
        <f t="shared" si="186"/>
        <v>0</v>
      </c>
      <c r="AA2025" s="20">
        <f t="shared" si="188"/>
        <v>1</v>
      </c>
      <c r="AB2025" s="20">
        <f t="shared" ca="1" si="189"/>
        <v>65</v>
      </c>
      <c r="AC2025" s="20">
        <f t="shared" ca="1" si="190"/>
        <v>0</v>
      </c>
      <c r="AD2025" s="20" t="str">
        <f ca="1">IF(AC2025=0,"",IF(OR(ISBLANK(P2025),ISBLANK(Q2025)),"",IF(ISBLANK(VLOOKUP(A2025,Database!A:AA,22,FALSE)),"",VLOOKUP(A2025,Database!A:AA,22,FALSE))))</f>
        <v/>
      </c>
      <c r="AE2025" s="20">
        <f ca="1">IFERROR(
   IF(
     OR(ISBLANK(P2025),ISBLANK(Q2025)),
     "",
     IF(
       AND(AB2025&lt;&gt;"",OR(W2025="Terminé",W2025="En cours")),
       VLOOKUP(AD2025,Setup_ScoreExactBonus!A:D,4,FALSE),
       0
     )),
  0)</f>
        <v>0</v>
      </c>
      <c r="AF2025" s="21">
        <f t="shared" ca="1" si="191"/>
        <v>65</v>
      </c>
      <c r="AG2025" s="21">
        <f ca="1">SUMIFS(AF$2:AF2025,D$2:D2025,D2025)</f>
        <v>2349</v>
      </c>
    </row>
    <row r="2026" spans="1:33" hidden="1" x14ac:dyDescent="0.35">
      <c r="A2026" s="21">
        <f>IF(ISBLANK(B2026),"",COUNTIF(B$2:B2026,B2026))-1</f>
        <v>74</v>
      </c>
      <c r="B2026" s="27">
        <v>27</v>
      </c>
      <c r="C2026" s="10">
        <f>VLOOKUP($A2026+IF($A2026=0,1,0),Database!$A:$Y,7,FALSE)</f>
        <v>46202.791666666664</v>
      </c>
      <c r="D2026" s="21" t="str">
        <f>VLOOKUP(Pronostics!$B2026,Setup_MPP!$A:$G,3,FALSE)</f>
        <v>maryemkappa</v>
      </c>
      <c r="E2026" s="21" t="str">
        <f>VLOOKUP(Pronostics!$B2026,Setup_MPP!$A:$G,2,FALSE)</f>
        <v>Maryem GUIZANI</v>
      </c>
      <c r="F2026" s="21" t="str">
        <f>VLOOKUP($B2026,Setup_MPP!$A:$E,4,FALSE)</f>
        <v>#BCA2F4</v>
      </c>
      <c r="G2026" s="21" t="str">
        <f>VLOOKUP($B2026,Setup_MPP!$A:$E,5,FALSE)</f>
        <v>#6D3DD5</v>
      </c>
      <c r="H2026" s="21" t="str">
        <f>IFERROR(IF(AND(A2026&gt;=1,A2026&lt;=104),VLOOKUP($A2026,Location!$A:$J,6,FALSE),IF(A2026=0,"Avant l'ouverture",IF(OR(A2026=105,A2026=106),"Bonus"))),"")</f>
        <v>1/16 Finale</v>
      </c>
      <c r="I2026" s="21" t="str">
        <f>IF(LEFT(H2026,4)="Tour",VLOOKUP(A2026,Database!$A:$C,3,FALSE),"")</f>
        <v/>
      </c>
      <c r="J2026" s="21" t="str">
        <f>VLOOKUP($A2026,Location!$A:$J,7,FALSE)</f>
        <v>Brésil</v>
      </c>
      <c r="K2026" s="21" t="str">
        <f>IFERROR(VLOOKUP(J2026,Setup_Team!$B:$C,2,FALSE), "TDB")</f>
        <v>BRA</v>
      </c>
      <c r="L2026" s="21" t="str">
        <f>VLOOKUP($A2026,Location!$A:$J,8,FALSE)</f>
        <v>Japon</v>
      </c>
      <c r="M2026" s="21" t="str">
        <f>IFERROR(VLOOKUP(L2026,Setup_Team!$B:$C,2,FALSE), "TDB")</f>
        <v>JAP</v>
      </c>
      <c r="P2026" s="21">
        <v>2</v>
      </c>
      <c r="Q2026" s="21">
        <v>1</v>
      </c>
      <c r="R2026" s="27" t="str">
        <f t="shared" si="187"/>
        <v>2-1</v>
      </c>
      <c r="S2026" s="21">
        <v>0</v>
      </c>
      <c r="T2026" s="20">
        <f>VLOOKUP($A2026,Database!$A:$Y,10,FALSE)</f>
        <v>65</v>
      </c>
      <c r="U2026" s="20">
        <f>VLOOKUP($A2026,Database!$A:$Y,11,FALSE)</f>
        <v>121</v>
      </c>
      <c r="V2026" s="20">
        <f>VLOOKUP($A2026,Database!$A:$Y,12,FALSE)</f>
        <v>141</v>
      </c>
      <c r="W2026" s="20" t="str">
        <f>VLOOKUP(A2026,Database!A:M,13,FALSE)</f>
        <v>Terminé</v>
      </c>
      <c r="X2026" s="20">
        <f>VLOOKUP($A2026,Database!$A:$Y,20,FALSE)</f>
        <v>2</v>
      </c>
      <c r="Y2026" s="20">
        <f>VLOOKUP($A2026,Database!$A:$Y,21,FALSE)</f>
        <v>1</v>
      </c>
      <c r="Z2026" s="20">
        <f t="shared" si="186"/>
        <v>0</v>
      </c>
      <c r="AA2026" s="20">
        <f t="shared" si="188"/>
        <v>1</v>
      </c>
      <c r="AB2026" s="20">
        <f t="shared" ca="1" si="189"/>
        <v>65</v>
      </c>
      <c r="AC2026" s="20">
        <f t="shared" ca="1" si="190"/>
        <v>1</v>
      </c>
      <c r="AD2026" s="20" t="str">
        <f ca="1">IF(AC2026=0,"",IF(OR(ISBLANK(P2026),ISBLANK(Q2026)),"",IF(ISBLANK(VLOOKUP(A2026,Database!A:AA,22,FALSE)),"",VLOOKUP(A2026,Database!A:AA,22,FALSE))))</f>
        <v>Exact</v>
      </c>
      <c r="AE2026" s="20">
        <f ca="1">IFERROR(
   IF(
     OR(ISBLANK(P2026),ISBLANK(Q2026)),
     "",
     IF(
       AND(AB2026&lt;&gt;"",OR(W2026="Terminé",W2026="En cours")),
       VLOOKUP(AD2026,Setup_ScoreExactBonus!A:D,4,FALSE),
       0
     )),
  0)</f>
        <v>20</v>
      </c>
      <c r="AF2026" s="21">
        <f t="shared" ca="1" si="191"/>
        <v>85</v>
      </c>
      <c r="AG2026" s="21">
        <f ca="1">SUMIFS(AF$2:AF2026,D$2:D2026,D2026)</f>
        <v>2382</v>
      </c>
    </row>
    <row r="2027" spans="1:33" hidden="1" x14ac:dyDescent="0.35">
      <c r="A2027" s="21">
        <f>IF(ISBLANK(B2027),"",COUNTIF(B$2:B2027,B2027))-1</f>
        <v>75</v>
      </c>
      <c r="B2027" s="27">
        <v>1</v>
      </c>
      <c r="C2027" s="10">
        <f>VLOOKUP($A2027+IF($A2027=0,1,0),Database!$A:$Y,7,FALSE)</f>
        <v>46202.9375</v>
      </c>
      <c r="D2027" s="21" t="str">
        <f>VLOOKUP(Pronostics!$B2027,Setup_MPP!$A:$G,3,FALSE)</f>
        <v>_Nicolas_LM_</v>
      </c>
      <c r="E2027" s="21" t="str">
        <f>VLOOKUP(Pronostics!$B2027,Setup_MPP!$A:$G,2,FALSE)</f>
        <v>Nicolas LE MOUEL</v>
      </c>
      <c r="F2027" s="21" t="str">
        <f>VLOOKUP($B2027,Setup_MPP!$A:$E,4,FALSE)</f>
        <v>#F7C79D</v>
      </c>
      <c r="G2027" s="21" t="str">
        <f>VLOOKUP($B2027,Setup_MPP!$A:$E,5,FALSE)</f>
        <v>#FFBE85</v>
      </c>
      <c r="H2027" s="21" t="str">
        <f>IFERROR(IF(AND(A2027&gt;=1,A2027&lt;=104),VLOOKUP($A2027,Location!$A:$J,6,FALSE),IF(A2027=0,"Avant l'ouverture",IF(OR(A2027=105,A2027=106),"Bonus"))),"")</f>
        <v>1/16 Finale</v>
      </c>
      <c r="I2027" s="21" t="str">
        <f>IF(LEFT(H2027,4)="Tour",VLOOKUP(A2027,Database!$A:$C,3,FALSE),"")</f>
        <v/>
      </c>
      <c r="J2027" s="21" t="str">
        <f>VLOOKUP($A2027,Location!$A:$J,7,FALSE)</f>
        <v>Allemagne</v>
      </c>
      <c r="K2027" s="21" t="str">
        <f>IFERROR(VLOOKUP(J2027,Setup_Team!$B:$C,2,FALSE), "TDB")</f>
        <v>DEU</v>
      </c>
      <c r="L2027" s="21" t="str">
        <f>VLOOKUP($A2027,Location!$A:$J,8,FALSE)</f>
        <v>Paraguay</v>
      </c>
      <c r="M2027" s="21" t="str">
        <f>IFERROR(VLOOKUP(L2027,Setup_Team!$B:$C,2,FALSE), "TDB")</f>
        <v>PRY</v>
      </c>
      <c r="N2027" s="21" t="str">
        <f>VLOOKUP($A2027,Location!$A:$J,9,FALSE)</f>
        <v>Foxborough</v>
      </c>
      <c r="O2027" s="21" t="str">
        <f>VLOOKUP($A2027,Location!$A:$J,10,FALSE)</f>
        <v>Gillette Stadium</v>
      </c>
      <c r="P2027" s="27">
        <v>4</v>
      </c>
      <c r="Q2027" s="27">
        <v>1</v>
      </c>
      <c r="R2027" s="27" t="str">
        <f t="shared" si="187"/>
        <v>4-1</v>
      </c>
      <c r="S2027" s="21">
        <v>0</v>
      </c>
      <c r="T2027" s="20">
        <f>VLOOKUP($A2027,Database!$A:$Y,10,FALSE)</f>
        <v>45</v>
      </c>
      <c r="U2027" s="20">
        <f>VLOOKUP($A2027,Database!$A:$Y,11,FALSE)</f>
        <v>140</v>
      </c>
      <c r="V2027" s="20">
        <f>VLOOKUP($A2027,Database!$A:$Y,12,FALSE)</f>
        <v>169</v>
      </c>
      <c r="W2027" s="20" t="str">
        <f>VLOOKUP(A2027,Database!A:M,13,FALSE)</f>
        <v>Terminé</v>
      </c>
      <c r="X2027" s="20">
        <f>VLOOKUP($A2027,Database!$A:$Y,20,FALSE)</f>
        <v>1</v>
      </c>
      <c r="Y2027" s="20">
        <f>VLOOKUP($A2027,Database!$A:$Y,21,FALSE)</f>
        <v>1</v>
      </c>
      <c r="Z2027" s="20">
        <f t="shared" si="186"/>
        <v>0</v>
      </c>
      <c r="AA2027" s="20">
        <f t="shared" si="188"/>
        <v>0</v>
      </c>
      <c r="AB2027" s="20">
        <f t="shared" ca="1" si="189"/>
        <v>0</v>
      </c>
      <c r="AC2027" s="20">
        <f t="shared" ca="1" si="190"/>
        <v>0</v>
      </c>
      <c r="AD2027" s="20" t="str">
        <f ca="1">IF(AC2027=0,"",IF(OR(ISBLANK(P2027),ISBLANK(Q2027)),"",IF(ISBLANK(VLOOKUP(A2027,Database!A:AA,22,FALSE)),"",VLOOKUP(A2027,Database!A:AA,22,FALSE))))</f>
        <v/>
      </c>
      <c r="AE2027" s="20">
        <f ca="1">IFERROR(
   IF(
     OR(ISBLANK(P2027),ISBLANK(Q2027)),
     "",
     IF(
       AND(AB2027&lt;&gt;"",OR(W2027="Terminé",W2027="En cours")),
       VLOOKUP(AD2027,Setup_ScoreExactBonus!A:D,4,FALSE),
       0
     )),
  0)</f>
        <v>0</v>
      </c>
      <c r="AF2027" s="21">
        <f t="shared" ca="1" si="191"/>
        <v>0</v>
      </c>
      <c r="AG2027" s="21">
        <f ca="1">SUMIFS(AF$2:AF2027,D$2:D2027,D2027)</f>
        <v>2814</v>
      </c>
    </row>
    <row r="2028" spans="1:33" hidden="1" x14ac:dyDescent="0.35">
      <c r="A2028" s="21">
        <f>IF(ISBLANK(B2028),"",COUNTIF(B$2:B2028,B2028))-1</f>
        <v>75</v>
      </c>
      <c r="B2028" s="27">
        <v>2</v>
      </c>
      <c r="C2028" s="10">
        <f>VLOOKUP($A2028+IF($A2028=0,1,0),Database!$A:$Y,7,FALSE)</f>
        <v>46202.9375</v>
      </c>
      <c r="D2028" s="21" t="str">
        <f>VLOOKUP(Pronostics!$B2028,Setup_MPP!$A:$G,3,FALSE)</f>
        <v>leaelaz</v>
      </c>
      <c r="E2028" s="21" t="str">
        <f>VLOOKUP(Pronostics!$B2028,Setup_MPP!$A:$G,2,FALSE)</f>
        <v>Léa EL ASERY</v>
      </c>
      <c r="F2028" s="21" t="str">
        <f>VLOOKUP($B2028,Setup_MPP!$A:$E,4,FALSE)</f>
        <v>#FFBEBE</v>
      </c>
      <c r="G2028" s="21" t="str">
        <f>VLOOKUP($B2028,Setup_MPP!$A:$E,5,FALSE)</f>
        <v>#DF6868</v>
      </c>
      <c r="H2028" s="21" t="str">
        <f>IFERROR(IF(AND(A2028&gt;=1,A2028&lt;=104),VLOOKUP($A2028,Location!$A:$J,6,FALSE),IF(A2028=0,"Avant l'ouverture",IF(OR(A2028=105,A2028=106),"Bonus"))),"")</f>
        <v>1/16 Finale</v>
      </c>
      <c r="I2028" s="21" t="str">
        <f>IF(LEFT(H2028,4)="Tour",VLOOKUP(A2028,Database!$A:$C,3,FALSE),"")</f>
        <v/>
      </c>
      <c r="J2028" s="21" t="str">
        <f>VLOOKUP($A2028,Location!$A:$J,7,FALSE)</f>
        <v>Allemagne</v>
      </c>
      <c r="K2028" s="21" t="str">
        <f>IFERROR(VLOOKUP(J2028,Setup_Team!$B:$C,2,FALSE), "TDB")</f>
        <v>DEU</v>
      </c>
      <c r="L2028" s="21" t="str">
        <f>VLOOKUP($A2028,Location!$A:$J,8,FALSE)</f>
        <v>Paraguay</v>
      </c>
      <c r="M2028" s="21" t="str">
        <f>IFERROR(VLOOKUP(L2028,Setup_Team!$B:$C,2,FALSE), "TDB")</f>
        <v>PRY</v>
      </c>
      <c r="N2028" s="21" t="str">
        <f>VLOOKUP($A2028,Location!$A:$J,9,FALSE)</f>
        <v>Foxborough</v>
      </c>
      <c r="O2028" s="21" t="str">
        <f>VLOOKUP($A2028,Location!$A:$J,10,FALSE)</f>
        <v>Gillette Stadium</v>
      </c>
      <c r="P2028" s="27">
        <v>2</v>
      </c>
      <c r="Q2028" s="27">
        <v>0</v>
      </c>
      <c r="R2028" s="27" t="str">
        <f t="shared" si="187"/>
        <v>2-0</v>
      </c>
      <c r="S2028" s="21">
        <v>0</v>
      </c>
      <c r="T2028" s="20">
        <f>VLOOKUP($A2028,Database!$A:$Y,10,FALSE)</f>
        <v>45</v>
      </c>
      <c r="U2028" s="20">
        <f>VLOOKUP($A2028,Database!$A:$Y,11,FALSE)</f>
        <v>140</v>
      </c>
      <c r="V2028" s="20">
        <f>VLOOKUP($A2028,Database!$A:$Y,12,FALSE)</f>
        <v>169</v>
      </c>
      <c r="W2028" s="20" t="str">
        <f>VLOOKUP(A2028,Database!A:M,13,FALSE)</f>
        <v>Terminé</v>
      </c>
      <c r="X2028" s="20">
        <f>VLOOKUP($A2028,Database!$A:$Y,20,FALSE)</f>
        <v>1</v>
      </c>
      <c r="Y2028" s="20">
        <f>VLOOKUP($A2028,Database!$A:$Y,21,FALSE)</f>
        <v>1</v>
      </c>
      <c r="Z2028" s="20">
        <f t="shared" si="186"/>
        <v>0</v>
      </c>
      <c r="AA2028" s="20">
        <f t="shared" si="188"/>
        <v>0</v>
      </c>
      <c r="AB2028" s="20">
        <f t="shared" ca="1" si="189"/>
        <v>0</v>
      </c>
      <c r="AC2028" s="20">
        <f t="shared" ca="1" si="190"/>
        <v>0</v>
      </c>
      <c r="AD2028" s="20" t="str">
        <f ca="1">IF(AC2028=0,"",IF(OR(ISBLANK(P2028),ISBLANK(Q2028)),"",IF(ISBLANK(VLOOKUP(A2028,Database!A:AA,22,FALSE)),"",VLOOKUP(A2028,Database!A:AA,22,FALSE))))</f>
        <v/>
      </c>
      <c r="AE2028" s="20">
        <f ca="1">IFERROR(
   IF(
     OR(ISBLANK(P2028),ISBLANK(Q2028)),
     "",
     IF(
       AND(AB2028&lt;&gt;"",OR(W2028="Terminé",W2028="En cours")),
       VLOOKUP(AD2028,Setup_ScoreExactBonus!A:D,4,FALSE),
       0
     )),
  0)</f>
        <v>0</v>
      </c>
      <c r="AF2028" s="21">
        <f t="shared" ca="1" si="191"/>
        <v>0</v>
      </c>
      <c r="AG2028" s="21">
        <f ca="1">SUMIFS(AF$2:AF2028,D$2:D2028,D2028)</f>
        <v>3208</v>
      </c>
    </row>
    <row r="2029" spans="1:33" hidden="1" x14ac:dyDescent="0.35">
      <c r="A2029" s="21">
        <f>IF(ISBLANK(B2029),"",COUNTIF(B$2:B2029,B2029))-1</f>
        <v>75</v>
      </c>
      <c r="B2029" s="27">
        <v>3</v>
      </c>
      <c r="C2029" s="10">
        <f>VLOOKUP($A2029+IF($A2029=0,1,0),Database!$A:$Y,7,FALSE)</f>
        <v>46202.9375</v>
      </c>
      <c r="D2029" s="21" t="str">
        <f>VLOOKUP(Pronostics!$B2029,Setup_MPP!$A:$G,3,FALSE)</f>
        <v>PasMetalleux</v>
      </c>
      <c r="E2029" s="21" t="str">
        <f>VLOOKUP(Pronostics!$B2029,Setup_MPP!$A:$G,2,FALSE)</f>
        <v>Elwenn JOUBREL</v>
      </c>
      <c r="F2029" s="21" t="str">
        <f>VLOOKUP($B2029,Setup_MPP!$A:$E,4,FALSE)</f>
        <v>#F5C7FC</v>
      </c>
      <c r="G2029" s="21" t="str">
        <f>VLOOKUP($B2029,Setup_MPP!$A:$E,5,FALSE)</f>
        <v>#C489CF</v>
      </c>
      <c r="H2029" s="21" t="str">
        <f>IFERROR(IF(AND(A2029&gt;=1,A2029&lt;=104),VLOOKUP($A2029,Location!$A:$J,6,FALSE),IF(A2029=0,"Avant l'ouverture",IF(OR(A2029=105,A2029=106),"Bonus"))),"")</f>
        <v>1/16 Finale</v>
      </c>
      <c r="I2029" s="21" t="str">
        <f>IF(LEFT(H2029,4)="Tour",VLOOKUP(A2029,Database!$A:$C,3,FALSE),"")</f>
        <v/>
      </c>
      <c r="J2029" s="21" t="str">
        <f>VLOOKUP($A2029,Location!$A:$J,7,FALSE)</f>
        <v>Allemagne</v>
      </c>
      <c r="K2029" s="21" t="str">
        <f>IFERROR(VLOOKUP(J2029,Setup_Team!$B:$C,2,FALSE), "TDB")</f>
        <v>DEU</v>
      </c>
      <c r="L2029" s="21" t="str">
        <f>VLOOKUP($A2029,Location!$A:$J,8,FALSE)</f>
        <v>Paraguay</v>
      </c>
      <c r="M2029" s="21" t="str">
        <f>IFERROR(VLOOKUP(L2029,Setup_Team!$B:$C,2,FALSE), "TDB")</f>
        <v>PRY</v>
      </c>
      <c r="N2029" s="21" t="str">
        <f>VLOOKUP($A2029,Location!$A:$J,9,FALSE)</f>
        <v>Foxborough</v>
      </c>
      <c r="O2029" s="21" t="str">
        <f>VLOOKUP($A2029,Location!$A:$J,10,FALSE)</f>
        <v>Gillette Stadium</v>
      </c>
      <c r="P2029" s="27">
        <v>5</v>
      </c>
      <c r="Q2029" s="27">
        <v>1</v>
      </c>
      <c r="R2029" s="27" t="str">
        <f t="shared" si="187"/>
        <v>5-1</v>
      </c>
      <c r="S2029" s="21">
        <v>0</v>
      </c>
      <c r="T2029" s="20">
        <f>VLOOKUP($A2029,Database!$A:$Y,10,FALSE)</f>
        <v>45</v>
      </c>
      <c r="U2029" s="20">
        <f>VLOOKUP($A2029,Database!$A:$Y,11,FALSE)</f>
        <v>140</v>
      </c>
      <c r="V2029" s="20">
        <f>VLOOKUP($A2029,Database!$A:$Y,12,FALSE)</f>
        <v>169</v>
      </c>
      <c r="W2029" s="20" t="str">
        <f>VLOOKUP(A2029,Database!A:M,13,FALSE)</f>
        <v>Terminé</v>
      </c>
      <c r="X2029" s="20">
        <f>VLOOKUP($A2029,Database!$A:$Y,20,FALSE)</f>
        <v>1</v>
      </c>
      <c r="Y2029" s="20">
        <f>VLOOKUP($A2029,Database!$A:$Y,21,FALSE)</f>
        <v>1</v>
      </c>
      <c r="Z2029" s="20">
        <f t="shared" si="186"/>
        <v>0</v>
      </c>
      <c r="AA2029" s="20">
        <f t="shared" si="188"/>
        <v>0</v>
      </c>
      <c r="AB2029" s="20">
        <f t="shared" ca="1" si="189"/>
        <v>0</v>
      </c>
      <c r="AC2029" s="20">
        <f t="shared" ca="1" si="190"/>
        <v>0</v>
      </c>
      <c r="AD2029" s="20" t="str">
        <f ca="1">IF(AC2029=0,"",IF(OR(ISBLANK(P2029),ISBLANK(Q2029)),"",IF(ISBLANK(VLOOKUP(A2029,Database!A:AA,22,FALSE)),"",VLOOKUP(A2029,Database!A:AA,22,FALSE))))</f>
        <v/>
      </c>
      <c r="AE2029" s="20">
        <f ca="1">IFERROR(
   IF(
     OR(ISBLANK(P2029),ISBLANK(Q2029)),
     "",
     IF(
       AND(AB2029&lt;&gt;"",OR(W2029="Terminé",W2029="En cours")),
       VLOOKUP(AD2029,Setup_ScoreExactBonus!A:D,4,FALSE),
       0
     )),
  0)</f>
        <v>0</v>
      </c>
      <c r="AF2029" s="21">
        <f t="shared" ca="1" si="191"/>
        <v>0</v>
      </c>
      <c r="AG2029" s="21">
        <f ca="1">SUMIFS(AF$2:AF2029,D$2:D2029,D2029)</f>
        <v>2931</v>
      </c>
    </row>
    <row r="2030" spans="1:33" hidden="1" x14ac:dyDescent="0.35">
      <c r="A2030" s="21">
        <f>IF(ISBLANK(B2030),"",COUNTIF(B$2:B2030,B2030))-1</f>
        <v>75</v>
      </c>
      <c r="B2030" s="27">
        <v>4</v>
      </c>
      <c r="C2030" s="10">
        <f>VLOOKUP($A2030+IF($A2030=0,1,0),Database!$A:$Y,7,FALSE)</f>
        <v>46202.9375</v>
      </c>
      <c r="D2030" s="21" t="str">
        <f>VLOOKUP(Pronostics!$B2030,Setup_MPP!$A:$G,3,FALSE)</f>
        <v>Popo444</v>
      </c>
      <c r="E2030" s="21" t="str">
        <f>VLOOKUP(Pronostics!$B2030,Setup_MPP!$A:$G,2,FALSE)</f>
        <v>Pauline OLIVIER</v>
      </c>
      <c r="F2030" s="21" t="str">
        <f>VLOOKUP($B2030,Setup_MPP!$A:$E,4,FALSE)</f>
        <v>#A5EA7F</v>
      </c>
      <c r="G2030" s="21" t="str">
        <f>VLOOKUP($B2030,Setup_MPP!$A:$E,5,FALSE)</f>
        <v>#80C65A</v>
      </c>
      <c r="H2030" s="21" t="str">
        <f>IFERROR(IF(AND(A2030&gt;=1,A2030&lt;=104),VLOOKUP($A2030,Location!$A:$J,6,FALSE),IF(A2030=0,"Avant l'ouverture",IF(OR(A2030=105,A2030=106),"Bonus"))),"")</f>
        <v>1/16 Finale</v>
      </c>
      <c r="I2030" s="21" t="str">
        <f>IF(LEFT(H2030,4)="Tour",VLOOKUP(A2030,Database!$A:$C,3,FALSE),"")</f>
        <v/>
      </c>
      <c r="J2030" s="21" t="str">
        <f>VLOOKUP($A2030,Location!$A:$J,7,FALSE)</f>
        <v>Allemagne</v>
      </c>
      <c r="K2030" s="21" t="str">
        <f>IFERROR(VLOOKUP(J2030,Setup_Team!$B:$C,2,FALSE), "TDB")</f>
        <v>DEU</v>
      </c>
      <c r="L2030" s="21" t="str">
        <f>VLOOKUP($A2030,Location!$A:$J,8,FALSE)</f>
        <v>Paraguay</v>
      </c>
      <c r="M2030" s="21" t="str">
        <f>IFERROR(VLOOKUP(L2030,Setup_Team!$B:$C,2,FALSE), "TDB")</f>
        <v>PRY</v>
      </c>
      <c r="N2030" s="21" t="str">
        <f>VLOOKUP($A2030,Location!$A:$J,9,FALSE)</f>
        <v>Foxborough</v>
      </c>
      <c r="O2030" s="21" t="str">
        <f>VLOOKUP($A2030,Location!$A:$J,10,FALSE)</f>
        <v>Gillette Stadium</v>
      </c>
      <c r="P2030" s="27">
        <v>3</v>
      </c>
      <c r="Q2030" s="27">
        <v>1</v>
      </c>
      <c r="R2030" s="27" t="str">
        <f t="shared" si="187"/>
        <v>3-1</v>
      </c>
      <c r="S2030" s="21">
        <v>0</v>
      </c>
      <c r="T2030" s="20">
        <f>VLOOKUP($A2030,Database!$A:$Y,10,FALSE)</f>
        <v>45</v>
      </c>
      <c r="U2030" s="20">
        <f>VLOOKUP($A2030,Database!$A:$Y,11,FALSE)</f>
        <v>140</v>
      </c>
      <c r="V2030" s="20">
        <f>VLOOKUP($A2030,Database!$A:$Y,12,FALSE)</f>
        <v>169</v>
      </c>
      <c r="W2030" s="20" t="str">
        <f>VLOOKUP(A2030,Database!A:M,13,FALSE)</f>
        <v>Terminé</v>
      </c>
      <c r="X2030" s="20">
        <f>VLOOKUP($A2030,Database!$A:$Y,20,FALSE)</f>
        <v>1</v>
      </c>
      <c r="Y2030" s="20">
        <f>VLOOKUP($A2030,Database!$A:$Y,21,FALSE)</f>
        <v>1</v>
      </c>
      <c r="Z2030" s="20">
        <f t="shared" si="186"/>
        <v>0</v>
      </c>
      <c r="AA2030" s="20">
        <f t="shared" si="188"/>
        <v>0</v>
      </c>
      <c r="AB2030" s="20">
        <f t="shared" ca="1" si="189"/>
        <v>0</v>
      </c>
      <c r="AC2030" s="20">
        <f t="shared" ca="1" si="190"/>
        <v>0</v>
      </c>
      <c r="AD2030" s="20" t="str">
        <f ca="1">IF(AC2030=0,"",IF(OR(ISBLANK(P2030),ISBLANK(Q2030)),"",IF(ISBLANK(VLOOKUP(A2030,Database!A:AA,22,FALSE)),"",VLOOKUP(A2030,Database!A:AA,22,FALSE))))</f>
        <v/>
      </c>
      <c r="AE2030" s="20">
        <f ca="1">IFERROR(
   IF(
     OR(ISBLANK(P2030),ISBLANK(Q2030)),
     "",
     IF(
       AND(AB2030&lt;&gt;"",OR(W2030="Terminé",W2030="En cours")),
       VLOOKUP(AD2030,Setup_ScoreExactBonus!A:D,4,FALSE),
       0
     )),
  0)</f>
        <v>0</v>
      </c>
      <c r="AF2030" s="21">
        <f t="shared" ca="1" si="191"/>
        <v>0</v>
      </c>
      <c r="AG2030" s="21">
        <f ca="1">SUMIFS(AF$2:AF2030,D$2:D2030,D2030)</f>
        <v>2827</v>
      </c>
    </row>
    <row r="2031" spans="1:33" hidden="1" x14ac:dyDescent="0.35">
      <c r="A2031" s="21">
        <f>IF(ISBLANK(B2031),"",COUNTIF(B$2:B2031,B2031))-1</f>
        <v>75</v>
      </c>
      <c r="B2031" s="27">
        <v>5</v>
      </c>
      <c r="C2031" s="10">
        <f>VLOOKUP($A2031+IF($A2031=0,1,0),Database!$A:$Y,7,FALSE)</f>
        <v>46202.9375</v>
      </c>
      <c r="D2031" s="21" t="str">
        <f>VLOOKUP(Pronostics!$B2031,Setup_MPP!$A:$G,3,FALSE)</f>
        <v>_Jujul</v>
      </c>
      <c r="E2031" s="21" t="str">
        <f>VLOOKUP(Pronostics!$B2031,Setup_MPP!$A:$G,2,FALSE)</f>
        <v>Julie BOISSIERE</v>
      </c>
      <c r="F2031" s="21" t="str">
        <f>VLOOKUP($B2031,Setup_MPP!$A:$E,4,FALSE)</f>
        <v>#D890FF</v>
      </c>
      <c r="G2031" s="21" t="str">
        <f>VLOOKUP($B2031,Setup_MPP!$A:$E,5,FALSE)</f>
        <v>#B750EF</v>
      </c>
      <c r="H2031" s="21" t="str">
        <f>IFERROR(IF(AND(A2031&gt;=1,A2031&lt;=104),VLOOKUP($A2031,Location!$A:$J,6,FALSE),IF(A2031=0,"Avant l'ouverture",IF(OR(A2031=105,A2031=106),"Bonus"))),"")</f>
        <v>1/16 Finale</v>
      </c>
      <c r="I2031" s="21" t="str">
        <f>IF(LEFT(H2031,4)="Tour",VLOOKUP(A2031,Database!$A:$C,3,FALSE),"")</f>
        <v/>
      </c>
      <c r="J2031" s="21" t="str">
        <f>VLOOKUP($A2031,Location!$A:$J,7,FALSE)</f>
        <v>Allemagne</v>
      </c>
      <c r="K2031" s="21" t="str">
        <f>IFERROR(VLOOKUP(J2031,Setup_Team!$B:$C,2,FALSE), "TDB")</f>
        <v>DEU</v>
      </c>
      <c r="L2031" s="21" t="str">
        <f>VLOOKUP($A2031,Location!$A:$J,8,FALSE)</f>
        <v>Paraguay</v>
      </c>
      <c r="M2031" s="21" t="str">
        <f>IFERROR(VLOOKUP(L2031,Setup_Team!$B:$C,2,FALSE), "TDB")</f>
        <v>PRY</v>
      </c>
      <c r="N2031" s="21" t="str">
        <f>VLOOKUP($A2031,Location!$A:$J,9,FALSE)</f>
        <v>Foxborough</v>
      </c>
      <c r="O2031" s="21" t="str">
        <f>VLOOKUP($A2031,Location!$A:$J,10,FALSE)</f>
        <v>Gillette Stadium</v>
      </c>
      <c r="P2031" s="27">
        <v>3</v>
      </c>
      <c r="Q2031" s="27">
        <v>0</v>
      </c>
      <c r="R2031" s="27" t="str">
        <f t="shared" si="187"/>
        <v>3-0</v>
      </c>
      <c r="S2031" s="21">
        <v>0</v>
      </c>
      <c r="T2031" s="20">
        <f>VLOOKUP($A2031,Database!$A:$Y,10,FALSE)</f>
        <v>45</v>
      </c>
      <c r="U2031" s="20">
        <f>VLOOKUP($A2031,Database!$A:$Y,11,FALSE)</f>
        <v>140</v>
      </c>
      <c r="V2031" s="20">
        <f>VLOOKUP($A2031,Database!$A:$Y,12,FALSE)</f>
        <v>169</v>
      </c>
      <c r="W2031" s="20" t="str">
        <f>VLOOKUP(A2031,Database!A:M,13,FALSE)</f>
        <v>Terminé</v>
      </c>
      <c r="X2031" s="20">
        <f>VLOOKUP($A2031,Database!$A:$Y,20,FALSE)</f>
        <v>1</v>
      </c>
      <c r="Y2031" s="20">
        <f>VLOOKUP($A2031,Database!$A:$Y,21,FALSE)</f>
        <v>1</v>
      </c>
      <c r="Z2031" s="20">
        <f t="shared" si="186"/>
        <v>0</v>
      </c>
      <c r="AA2031" s="20">
        <f t="shared" si="188"/>
        <v>0</v>
      </c>
      <c r="AB2031" s="20">
        <f t="shared" ca="1" si="189"/>
        <v>0</v>
      </c>
      <c r="AC2031" s="20">
        <f t="shared" ca="1" si="190"/>
        <v>0</v>
      </c>
      <c r="AD2031" s="20" t="str">
        <f ca="1">IF(AC2031=0,"",IF(OR(ISBLANK(P2031),ISBLANK(Q2031)),"",IF(ISBLANK(VLOOKUP(A2031,Database!A:AA,22,FALSE)),"",VLOOKUP(A2031,Database!A:AA,22,FALSE))))</f>
        <v/>
      </c>
      <c r="AE2031" s="20">
        <f ca="1">IFERROR(
   IF(
     OR(ISBLANK(P2031),ISBLANK(Q2031)),
     "",
     IF(
       AND(AB2031&lt;&gt;"",OR(W2031="Terminé",W2031="En cours")),
       VLOOKUP(AD2031,Setup_ScoreExactBonus!A:D,4,FALSE),
       0
     )),
  0)</f>
        <v>0</v>
      </c>
      <c r="AF2031" s="21">
        <f t="shared" ca="1" si="191"/>
        <v>0</v>
      </c>
      <c r="AG2031" s="21">
        <f ca="1">SUMIFS(AF$2:AF2031,D$2:D2031,D2031)</f>
        <v>2304</v>
      </c>
    </row>
    <row r="2032" spans="1:33" hidden="1" x14ac:dyDescent="0.35">
      <c r="A2032" s="21">
        <f>IF(ISBLANK(B2032),"",COUNTIF(B$2:B2032,B2032))-1</f>
        <v>75</v>
      </c>
      <c r="B2032" s="27">
        <v>6</v>
      </c>
      <c r="C2032" s="10">
        <f>VLOOKUP($A2032+IF($A2032=0,1,0),Database!$A:$Y,7,FALSE)</f>
        <v>46202.9375</v>
      </c>
      <c r="D2032" s="21" t="str">
        <f>VLOOKUP(Pronostics!$B2032,Setup_MPP!$A:$G,3,FALSE)</f>
        <v>Julay</v>
      </c>
      <c r="E2032" s="21" t="str">
        <f>VLOOKUP(Pronostics!$B2032,Setup_MPP!$A:$G,2,FALSE)</f>
        <v>Julie BOUCHARD</v>
      </c>
      <c r="F2032" s="21" t="str">
        <f>VLOOKUP($B2032,Setup_MPP!$A:$E,4,FALSE)</f>
        <v>#A6F7B1</v>
      </c>
      <c r="G2032" s="21" t="str">
        <f>VLOOKUP($B2032,Setup_MPP!$A:$E,5,FALSE)</f>
        <v>#6EC179</v>
      </c>
      <c r="H2032" s="21" t="str">
        <f>IFERROR(IF(AND(A2032&gt;=1,A2032&lt;=104),VLOOKUP($A2032,Location!$A:$J,6,FALSE),IF(A2032=0,"Avant l'ouverture",IF(OR(A2032=105,A2032=106),"Bonus"))),"")</f>
        <v>1/16 Finale</v>
      </c>
      <c r="I2032" s="21" t="str">
        <f>IF(LEFT(H2032,4)="Tour",VLOOKUP(A2032,Database!$A:$C,3,FALSE),"")</f>
        <v/>
      </c>
      <c r="J2032" s="21" t="str">
        <f>VLOOKUP($A2032,Location!$A:$J,7,FALSE)</f>
        <v>Allemagne</v>
      </c>
      <c r="K2032" s="21" t="str">
        <f>IFERROR(VLOOKUP(J2032,Setup_Team!$B:$C,2,FALSE), "TDB")</f>
        <v>DEU</v>
      </c>
      <c r="L2032" s="21" t="str">
        <f>VLOOKUP($A2032,Location!$A:$J,8,FALSE)</f>
        <v>Paraguay</v>
      </c>
      <c r="M2032" s="21" t="str">
        <f>IFERROR(VLOOKUP(L2032,Setup_Team!$B:$C,2,FALSE), "TDB")</f>
        <v>PRY</v>
      </c>
      <c r="N2032" s="21" t="str">
        <f>VLOOKUP($A2032,Location!$A:$J,9,FALSE)</f>
        <v>Foxborough</v>
      </c>
      <c r="O2032" s="21" t="str">
        <f>VLOOKUP($A2032,Location!$A:$J,10,FALSE)</f>
        <v>Gillette Stadium</v>
      </c>
      <c r="P2032" s="27">
        <v>3</v>
      </c>
      <c r="Q2032" s="27">
        <v>1</v>
      </c>
      <c r="R2032" s="27" t="str">
        <f t="shared" si="187"/>
        <v>3-1</v>
      </c>
      <c r="S2032" s="21">
        <v>0</v>
      </c>
      <c r="T2032" s="20">
        <f>VLOOKUP($A2032,Database!$A:$Y,10,FALSE)</f>
        <v>45</v>
      </c>
      <c r="U2032" s="20">
        <f>VLOOKUP($A2032,Database!$A:$Y,11,FALSE)</f>
        <v>140</v>
      </c>
      <c r="V2032" s="20">
        <f>VLOOKUP($A2032,Database!$A:$Y,12,FALSE)</f>
        <v>169</v>
      </c>
      <c r="W2032" s="20" t="str">
        <f>VLOOKUP(A2032,Database!A:M,13,FALSE)</f>
        <v>Terminé</v>
      </c>
      <c r="X2032" s="20">
        <f>VLOOKUP($A2032,Database!$A:$Y,20,FALSE)</f>
        <v>1</v>
      </c>
      <c r="Y2032" s="20">
        <f>VLOOKUP($A2032,Database!$A:$Y,21,FALSE)</f>
        <v>1</v>
      </c>
      <c r="Z2032" s="20">
        <f t="shared" si="186"/>
        <v>0</v>
      </c>
      <c r="AA2032" s="20">
        <f t="shared" si="188"/>
        <v>0</v>
      </c>
      <c r="AB2032" s="20">
        <f t="shared" ca="1" si="189"/>
        <v>0</v>
      </c>
      <c r="AC2032" s="20">
        <f t="shared" ca="1" si="190"/>
        <v>0</v>
      </c>
      <c r="AD2032" s="20" t="str">
        <f ca="1">IF(AC2032=0,"",IF(OR(ISBLANK(P2032),ISBLANK(Q2032)),"",IF(ISBLANK(VLOOKUP(A2032,Database!A:AA,22,FALSE)),"",VLOOKUP(A2032,Database!A:AA,22,FALSE))))</f>
        <v/>
      </c>
      <c r="AE2032" s="20">
        <f ca="1">IFERROR(
   IF(
     OR(ISBLANK(P2032),ISBLANK(Q2032)),
     "",
     IF(
       AND(AB2032&lt;&gt;"",OR(W2032="Terminé",W2032="En cours")),
       VLOOKUP(AD2032,Setup_ScoreExactBonus!A:D,4,FALSE),
       0
     )),
  0)</f>
        <v>0</v>
      </c>
      <c r="AF2032" s="21">
        <f t="shared" ca="1" si="191"/>
        <v>0</v>
      </c>
      <c r="AG2032" s="21">
        <f ca="1">SUMIFS(AF$2:AF2032,D$2:D2032,D2032)</f>
        <v>2938</v>
      </c>
    </row>
    <row r="2033" spans="1:33" hidden="1" x14ac:dyDescent="0.35">
      <c r="A2033" s="21">
        <f>IF(ISBLANK(B2033),"",COUNTIF(B$2:B2033,B2033))-1</f>
        <v>75</v>
      </c>
      <c r="B2033" s="27">
        <v>7</v>
      </c>
      <c r="C2033" s="10">
        <f>VLOOKUP($A2033+IF($A2033=0,1,0),Database!$A:$Y,7,FALSE)</f>
        <v>46202.9375</v>
      </c>
      <c r="D2033" s="21" t="str">
        <f>VLOOKUP(Pronostics!$B2033,Setup_MPP!$A:$G,3,FALSE)</f>
        <v>__Vince__</v>
      </c>
      <c r="E2033" s="21" t="str">
        <f>VLOOKUP(Pronostics!$B2033,Setup_MPP!$A:$G,2,FALSE)</f>
        <v>Vincent FRAYSSE</v>
      </c>
      <c r="F2033" s="21" t="str">
        <f>VLOOKUP($B2033,Setup_MPP!$A:$E,4,FALSE)</f>
        <v>#B2EAE8</v>
      </c>
      <c r="G2033" s="21" t="str">
        <f>VLOOKUP($B2033,Setup_MPP!$A:$E,5,FALSE)</f>
        <v>#6CB4B1</v>
      </c>
      <c r="H2033" s="21" t="str">
        <f>IFERROR(IF(AND(A2033&gt;=1,A2033&lt;=104),VLOOKUP($A2033,Location!$A:$J,6,FALSE),IF(A2033=0,"Avant l'ouverture",IF(OR(A2033=105,A2033=106),"Bonus"))),"")</f>
        <v>1/16 Finale</v>
      </c>
      <c r="I2033" s="21" t="str">
        <f>IF(LEFT(H2033,4)="Tour",VLOOKUP(A2033,Database!$A:$C,3,FALSE),"")</f>
        <v/>
      </c>
      <c r="J2033" s="21" t="str">
        <f>VLOOKUP($A2033,Location!$A:$J,7,FALSE)</f>
        <v>Allemagne</v>
      </c>
      <c r="K2033" s="21" t="str">
        <f>IFERROR(VLOOKUP(J2033,Setup_Team!$B:$C,2,FALSE), "TDB")</f>
        <v>DEU</v>
      </c>
      <c r="L2033" s="21" t="str">
        <f>VLOOKUP($A2033,Location!$A:$J,8,FALSE)</f>
        <v>Paraguay</v>
      </c>
      <c r="M2033" s="21" t="str">
        <f>IFERROR(VLOOKUP(L2033,Setup_Team!$B:$C,2,FALSE), "TDB")</f>
        <v>PRY</v>
      </c>
      <c r="N2033" s="21" t="str">
        <f>VLOOKUP($A2033,Location!$A:$J,9,FALSE)</f>
        <v>Foxborough</v>
      </c>
      <c r="O2033" s="21" t="str">
        <f>VLOOKUP($A2033,Location!$A:$J,10,FALSE)</f>
        <v>Gillette Stadium</v>
      </c>
      <c r="P2033" s="27">
        <v>4</v>
      </c>
      <c r="Q2033" s="27">
        <v>1</v>
      </c>
      <c r="R2033" s="27" t="str">
        <f t="shared" si="187"/>
        <v>4-1</v>
      </c>
      <c r="S2033" s="21">
        <v>0</v>
      </c>
      <c r="T2033" s="20">
        <f>VLOOKUP($A2033,Database!$A:$Y,10,FALSE)</f>
        <v>45</v>
      </c>
      <c r="U2033" s="20">
        <f>VLOOKUP($A2033,Database!$A:$Y,11,FALSE)</f>
        <v>140</v>
      </c>
      <c r="V2033" s="20">
        <f>VLOOKUP($A2033,Database!$A:$Y,12,FALSE)</f>
        <v>169</v>
      </c>
      <c r="W2033" s="20" t="str">
        <f>VLOOKUP(A2033,Database!A:M,13,FALSE)</f>
        <v>Terminé</v>
      </c>
      <c r="X2033" s="20">
        <f>VLOOKUP($A2033,Database!$A:$Y,20,FALSE)</f>
        <v>1</v>
      </c>
      <c r="Y2033" s="20">
        <f>VLOOKUP($A2033,Database!$A:$Y,21,FALSE)</f>
        <v>1</v>
      </c>
      <c r="Z2033" s="20">
        <f t="shared" si="186"/>
        <v>0</v>
      </c>
      <c r="AA2033" s="20">
        <f t="shared" si="188"/>
        <v>0</v>
      </c>
      <c r="AB2033" s="20">
        <f t="shared" ca="1" si="189"/>
        <v>0</v>
      </c>
      <c r="AC2033" s="20">
        <f t="shared" ca="1" si="190"/>
        <v>0</v>
      </c>
      <c r="AD2033" s="20" t="str">
        <f ca="1">IF(AC2033=0,"",IF(OR(ISBLANK(P2033),ISBLANK(Q2033)),"",IF(ISBLANK(VLOOKUP(A2033,Database!A:AA,22,FALSE)),"",VLOOKUP(A2033,Database!A:AA,22,FALSE))))</f>
        <v/>
      </c>
      <c r="AE2033" s="20">
        <f ca="1">IFERROR(
   IF(
     OR(ISBLANK(P2033),ISBLANK(Q2033)),
     "",
     IF(
       AND(AB2033&lt;&gt;"",OR(W2033="Terminé",W2033="En cours")),
       VLOOKUP(AD2033,Setup_ScoreExactBonus!A:D,4,FALSE),
       0
     )),
  0)</f>
        <v>0</v>
      </c>
      <c r="AF2033" s="21">
        <f t="shared" ca="1" si="191"/>
        <v>0</v>
      </c>
      <c r="AG2033" s="21">
        <f ca="1">SUMIFS(AF$2:AF2033,D$2:D2033,D2033)</f>
        <v>1519</v>
      </c>
    </row>
    <row r="2034" spans="1:33" hidden="1" x14ac:dyDescent="0.35">
      <c r="A2034" s="21">
        <f>IF(ISBLANK(B2034),"",COUNTIF(B$2:B2034,B2034))-1</f>
        <v>75</v>
      </c>
      <c r="B2034" s="27">
        <v>8</v>
      </c>
      <c r="C2034" s="10">
        <f>VLOOKUP($A2034+IF($A2034=0,1,0),Database!$A:$Y,7,FALSE)</f>
        <v>46202.9375</v>
      </c>
      <c r="D2034" s="21" t="str">
        <f>VLOOKUP(Pronostics!$B2034,Setup_MPP!$A:$G,3,FALSE)</f>
        <v>Louuiiis</v>
      </c>
      <c r="E2034" s="21" t="str">
        <f>VLOOKUP(Pronostics!$B2034,Setup_MPP!$A:$G,2,FALSE)</f>
        <v>Louis HARLE</v>
      </c>
      <c r="F2034" s="21" t="str">
        <f>VLOOKUP($B2034,Setup_MPP!$A:$E,4,FALSE)</f>
        <v>#EEF7B1</v>
      </c>
      <c r="G2034" s="21" t="str">
        <f>VLOOKUP($B2034,Setup_MPP!$A:$E,5,FALSE)</f>
        <v>#C1CB7D</v>
      </c>
      <c r="H2034" s="21" t="str">
        <f>IFERROR(IF(AND(A2034&gt;=1,A2034&lt;=104),VLOOKUP($A2034,Location!$A:$J,6,FALSE),IF(A2034=0,"Avant l'ouverture",IF(OR(A2034=105,A2034=106),"Bonus"))),"")</f>
        <v>1/16 Finale</v>
      </c>
      <c r="I2034" s="21" t="str">
        <f>IF(LEFT(H2034,4)="Tour",VLOOKUP(A2034,Database!$A:$C,3,FALSE),"")</f>
        <v/>
      </c>
      <c r="J2034" s="21" t="str">
        <f>VLOOKUP($A2034,Location!$A:$J,7,FALSE)</f>
        <v>Allemagne</v>
      </c>
      <c r="K2034" s="21" t="str">
        <f>IFERROR(VLOOKUP(J2034,Setup_Team!$B:$C,2,FALSE), "TDB")</f>
        <v>DEU</v>
      </c>
      <c r="L2034" s="21" t="str">
        <f>VLOOKUP($A2034,Location!$A:$J,8,FALSE)</f>
        <v>Paraguay</v>
      </c>
      <c r="M2034" s="21" t="str">
        <f>IFERROR(VLOOKUP(L2034,Setup_Team!$B:$C,2,FALSE), "TDB")</f>
        <v>PRY</v>
      </c>
      <c r="N2034" s="21" t="str">
        <f>VLOOKUP($A2034,Location!$A:$J,9,FALSE)</f>
        <v>Foxborough</v>
      </c>
      <c r="O2034" s="21" t="str">
        <f>VLOOKUP($A2034,Location!$A:$J,10,FALSE)</f>
        <v>Gillette Stadium</v>
      </c>
      <c r="P2034" s="27">
        <v>3</v>
      </c>
      <c r="Q2034" s="27">
        <v>1</v>
      </c>
      <c r="R2034" s="27" t="str">
        <f t="shared" si="187"/>
        <v>3-1</v>
      </c>
      <c r="S2034" s="21">
        <v>0</v>
      </c>
      <c r="T2034" s="20">
        <f>VLOOKUP($A2034,Database!$A:$Y,10,FALSE)</f>
        <v>45</v>
      </c>
      <c r="U2034" s="20">
        <f>VLOOKUP($A2034,Database!$A:$Y,11,FALSE)</f>
        <v>140</v>
      </c>
      <c r="V2034" s="20">
        <f>VLOOKUP($A2034,Database!$A:$Y,12,FALSE)</f>
        <v>169</v>
      </c>
      <c r="W2034" s="20" t="str">
        <f>VLOOKUP(A2034,Database!A:M,13,FALSE)</f>
        <v>Terminé</v>
      </c>
      <c r="X2034" s="20">
        <f>VLOOKUP($A2034,Database!$A:$Y,20,FALSE)</f>
        <v>1</v>
      </c>
      <c r="Y2034" s="20">
        <f>VLOOKUP($A2034,Database!$A:$Y,21,FALSE)</f>
        <v>1</v>
      </c>
      <c r="Z2034" s="20">
        <f t="shared" si="186"/>
        <v>0</v>
      </c>
      <c r="AA2034" s="20">
        <f t="shared" si="188"/>
        <v>0</v>
      </c>
      <c r="AB2034" s="20">
        <f t="shared" ca="1" si="189"/>
        <v>0</v>
      </c>
      <c r="AC2034" s="20">
        <f t="shared" ca="1" si="190"/>
        <v>0</v>
      </c>
      <c r="AD2034" s="20" t="str">
        <f ca="1">IF(AC2034=0,"",IF(OR(ISBLANK(P2034),ISBLANK(Q2034)),"",IF(ISBLANK(VLOOKUP(A2034,Database!A:AA,22,FALSE)),"",VLOOKUP(A2034,Database!A:AA,22,FALSE))))</f>
        <v/>
      </c>
      <c r="AE2034" s="20">
        <f ca="1">IFERROR(
   IF(
     OR(ISBLANK(P2034),ISBLANK(Q2034)),
     "",
     IF(
       AND(AB2034&lt;&gt;"",OR(W2034="Terminé",W2034="En cours")),
       VLOOKUP(AD2034,Setup_ScoreExactBonus!A:D,4,FALSE),
       0
     )),
  0)</f>
        <v>0</v>
      </c>
      <c r="AF2034" s="21">
        <f t="shared" ca="1" si="191"/>
        <v>0</v>
      </c>
      <c r="AG2034" s="21">
        <f ca="1">SUMIFS(AF$2:AF2034,D$2:D2034,D2034)</f>
        <v>2881</v>
      </c>
    </row>
    <row r="2035" spans="1:33" x14ac:dyDescent="0.35">
      <c r="A2035" s="21">
        <f>IF(ISBLANK(B2035),"",COUNTIF(B$2:B2035,B2035))-1</f>
        <v>75</v>
      </c>
      <c r="B2035" s="27">
        <v>9</v>
      </c>
      <c r="C2035" s="10">
        <f>VLOOKUP($A2035+IF($A2035=0,1,0),Database!$A:$Y,7,FALSE)</f>
        <v>46202.9375</v>
      </c>
      <c r="D2035" s="21" t="str">
        <f>VLOOKUP(Pronostics!$B2035,Setup_MPP!$A:$G,3,FALSE)</f>
        <v>Aurelien_dpq</v>
      </c>
      <c r="E2035" s="21" t="str">
        <f>VLOOKUP(Pronostics!$B2035,Setup_MPP!$A:$G,2,FALSE)</f>
        <v>Aurélien DE POULPIQUET</v>
      </c>
      <c r="F2035" s="21" t="str">
        <f>VLOOKUP($B2035,Setup_MPP!$A:$E,4,FALSE)</f>
        <v>#F4EA9D</v>
      </c>
      <c r="G2035" s="21" t="str">
        <f>VLOOKUP($B2035,Setup_MPP!$A:$E,5,FALSE)</f>
        <v>#D2C458</v>
      </c>
      <c r="H2035" s="21" t="str">
        <f>IFERROR(IF(AND(A2035&gt;=1,A2035&lt;=104),VLOOKUP($A2035,Location!$A:$J,6,FALSE),IF(A2035=0,"Avant l'ouverture",IF(OR(A2035=105,A2035=106),"Bonus"))),"")</f>
        <v>1/16 Finale</v>
      </c>
      <c r="I2035" s="21" t="str">
        <f>IF(LEFT(H2035,4)="Tour",VLOOKUP(A2035,Database!$A:$C,3,FALSE),"")</f>
        <v/>
      </c>
      <c r="J2035" s="21" t="str">
        <f>VLOOKUP($A2035,Location!$A:$J,7,FALSE)</f>
        <v>Allemagne</v>
      </c>
      <c r="K2035" s="21" t="str">
        <f>IFERROR(VLOOKUP(J2035,Setup_Team!$B:$C,2,FALSE), "TDB")</f>
        <v>DEU</v>
      </c>
      <c r="L2035" s="21" t="str">
        <f>VLOOKUP($A2035,Location!$A:$J,8,FALSE)</f>
        <v>Paraguay</v>
      </c>
      <c r="M2035" s="21" t="str">
        <f>IFERROR(VLOOKUP(L2035,Setup_Team!$B:$C,2,FALSE), "TDB")</f>
        <v>PRY</v>
      </c>
      <c r="N2035" s="21" t="str">
        <f>VLOOKUP($A2035,Location!$A:$J,9,FALSE)</f>
        <v>Foxborough</v>
      </c>
      <c r="O2035" s="21" t="str">
        <f>VLOOKUP($A2035,Location!$A:$J,10,FALSE)</f>
        <v>Gillette Stadium</v>
      </c>
      <c r="P2035" s="27">
        <v>2</v>
      </c>
      <c r="Q2035" s="27">
        <v>0</v>
      </c>
      <c r="R2035" s="27" t="str">
        <f t="shared" si="187"/>
        <v>2-0</v>
      </c>
      <c r="S2035" s="21">
        <v>0</v>
      </c>
      <c r="T2035" s="20">
        <f>VLOOKUP($A2035,Database!$A:$Y,10,FALSE)</f>
        <v>45</v>
      </c>
      <c r="U2035" s="20">
        <f>VLOOKUP($A2035,Database!$A:$Y,11,FALSE)</f>
        <v>140</v>
      </c>
      <c r="V2035" s="20">
        <f>VLOOKUP($A2035,Database!$A:$Y,12,FALSE)</f>
        <v>169</v>
      </c>
      <c r="W2035" s="20" t="str">
        <f>VLOOKUP(A2035,Database!A:M,13,FALSE)</f>
        <v>Terminé</v>
      </c>
      <c r="X2035" s="20">
        <f>VLOOKUP($A2035,Database!$A:$Y,20,FALSE)</f>
        <v>1</v>
      </c>
      <c r="Y2035" s="20">
        <f>VLOOKUP($A2035,Database!$A:$Y,21,FALSE)</f>
        <v>1</v>
      </c>
      <c r="Z2035" s="20">
        <f t="shared" si="186"/>
        <v>0</v>
      </c>
      <c r="AA2035" s="20">
        <f t="shared" si="188"/>
        <v>0</v>
      </c>
      <c r="AB2035" s="20">
        <f t="shared" ca="1" si="189"/>
        <v>0</v>
      </c>
      <c r="AC2035" s="20">
        <f t="shared" ca="1" si="190"/>
        <v>0</v>
      </c>
      <c r="AD2035" s="20" t="str">
        <f ca="1">IF(AC2035=0,"",IF(OR(ISBLANK(P2035),ISBLANK(Q2035)),"",IF(ISBLANK(VLOOKUP(A2035,Database!A:AA,22,FALSE)),"",VLOOKUP(A2035,Database!A:AA,22,FALSE))))</f>
        <v/>
      </c>
      <c r="AE2035" s="20">
        <f ca="1">IFERROR(
   IF(
     OR(ISBLANK(P2035),ISBLANK(Q2035)),
     "",
     IF(
       AND(AB2035&lt;&gt;"",OR(W2035="Terminé",W2035="En cours")),
       VLOOKUP(AD2035,Setup_ScoreExactBonus!A:D,4,FALSE),
       0
     )),
  0)</f>
        <v>0</v>
      </c>
      <c r="AF2035" s="21">
        <f t="shared" ca="1" si="191"/>
        <v>0</v>
      </c>
      <c r="AG2035" s="21">
        <f ca="1">SUMIFS(AF$2:AF2035,D$2:D2035,D2035)</f>
        <v>3024</v>
      </c>
    </row>
    <row r="2036" spans="1:33" hidden="1" x14ac:dyDescent="0.35">
      <c r="A2036" s="21">
        <f>IF(ISBLANK(B2036),"",COUNTIF(B$2:B2036,B2036))-1</f>
        <v>75</v>
      </c>
      <c r="B2036" s="27">
        <v>10</v>
      </c>
      <c r="C2036" s="10">
        <f>VLOOKUP($A2036+IF($A2036=0,1,0),Database!$A:$Y,7,FALSE)</f>
        <v>46202.9375</v>
      </c>
      <c r="D2036" s="21" t="str">
        <f>VLOOKUP(Pronostics!$B2036,Setup_MPP!$A:$G,3,FALSE)</f>
        <v>RandomPaul</v>
      </c>
      <c r="E2036" s="21" t="str">
        <f>VLOOKUP(Pronostics!$B2036,Setup_MPP!$A:$G,2,FALSE)</f>
        <v>Paul MONTESINOS</v>
      </c>
      <c r="F2036" s="21" t="str">
        <f>VLOOKUP($B2036,Setup_MPP!$A:$E,4,FALSE)</f>
        <v>#C4B0FF</v>
      </c>
      <c r="G2036" s="21" t="str">
        <f>VLOOKUP($B2036,Setup_MPP!$A:$E,5,FALSE)</f>
        <v>#7F66C8</v>
      </c>
      <c r="H2036" s="21" t="str">
        <f>IFERROR(IF(AND(A2036&gt;=1,A2036&lt;=104),VLOOKUP($A2036,Location!$A:$J,6,FALSE),IF(A2036=0,"Avant l'ouverture",IF(OR(A2036=105,A2036=106),"Bonus"))),"")</f>
        <v>1/16 Finale</v>
      </c>
      <c r="I2036" s="21" t="str">
        <f>IF(LEFT(H2036,4)="Tour",VLOOKUP(A2036,Database!$A:$C,3,FALSE),"")</f>
        <v/>
      </c>
      <c r="J2036" s="21" t="str">
        <f>VLOOKUP($A2036,Location!$A:$J,7,FALSE)</f>
        <v>Allemagne</v>
      </c>
      <c r="K2036" s="21" t="str">
        <f>IFERROR(VLOOKUP(J2036,Setup_Team!$B:$C,2,FALSE), "TDB")</f>
        <v>DEU</v>
      </c>
      <c r="L2036" s="21" t="str">
        <f>VLOOKUP($A2036,Location!$A:$J,8,FALSE)</f>
        <v>Paraguay</v>
      </c>
      <c r="M2036" s="21" t="str">
        <f>IFERROR(VLOOKUP(L2036,Setup_Team!$B:$C,2,FALSE), "TDB")</f>
        <v>PRY</v>
      </c>
      <c r="N2036" s="21" t="str">
        <f>VLOOKUP($A2036,Location!$A:$J,9,FALSE)</f>
        <v>Foxborough</v>
      </c>
      <c r="O2036" s="21" t="str">
        <f>VLOOKUP($A2036,Location!$A:$J,10,FALSE)</f>
        <v>Gillette Stadium</v>
      </c>
      <c r="P2036" s="27">
        <v>4</v>
      </c>
      <c r="Q2036" s="27">
        <v>0</v>
      </c>
      <c r="R2036" s="27" t="str">
        <f t="shared" si="187"/>
        <v>4-0</v>
      </c>
      <c r="S2036" s="21">
        <v>0</v>
      </c>
      <c r="T2036" s="20">
        <f>VLOOKUP($A2036,Database!$A:$Y,10,FALSE)</f>
        <v>45</v>
      </c>
      <c r="U2036" s="20">
        <f>VLOOKUP($A2036,Database!$A:$Y,11,FALSE)</f>
        <v>140</v>
      </c>
      <c r="V2036" s="20">
        <f>VLOOKUP($A2036,Database!$A:$Y,12,FALSE)</f>
        <v>169</v>
      </c>
      <c r="W2036" s="20" t="str">
        <f>VLOOKUP(A2036,Database!A:M,13,FALSE)</f>
        <v>Terminé</v>
      </c>
      <c r="X2036" s="20">
        <f>VLOOKUP($A2036,Database!$A:$Y,20,FALSE)</f>
        <v>1</v>
      </c>
      <c r="Y2036" s="20">
        <f>VLOOKUP($A2036,Database!$A:$Y,21,FALSE)</f>
        <v>1</v>
      </c>
      <c r="Z2036" s="20">
        <f t="shared" si="186"/>
        <v>0</v>
      </c>
      <c r="AA2036" s="20">
        <f t="shared" si="188"/>
        <v>0</v>
      </c>
      <c r="AB2036" s="20">
        <f t="shared" ca="1" si="189"/>
        <v>0</v>
      </c>
      <c r="AC2036" s="20">
        <f t="shared" ca="1" si="190"/>
        <v>0</v>
      </c>
      <c r="AD2036" s="20" t="str">
        <f ca="1">IF(AC2036=0,"",IF(OR(ISBLANK(P2036),ISBLANK(Q2036)),"",IF(ISBLANK(VLOOKUP(A2036,Database!A:AA,22,FALSE)),"",VLOOKUP(A2036,Database!A:AA,22,FALSE))))</f>
        <v/>
      </c>
      <c r="AE2036" s="20">
        <f ca="1">IFERROR(
   IF(
     OR(ISBLANK(P2036),ISBLANK(Q2036)),
     "",
     IF(
       AND(AB2036&lt;&gt;"",OR(W2036="Terminé",W2036="En cours")),
       VLOOKUP(AD2036,Setup_ScoreExactBonus!A:D,4,FALSE),
       0
     )),
  0)</f>
        <v>0</v>
      </c>
      <c r="AF2036" s="21">
        <f t="shared" ca="1" si="191"/>
        <v>0</v>
      </c>
      <c r="AG2036" s="21">
        <f ca="1">SUMIFS(AF$2:AF2036,D$2:D2036,D2036)</f>
        <v>2649</v>
      </c>
    </row>
    <row r="2037" spans="1:33" hidden="1" x14ac:dyDescent="0.35">
      <c r="A2037" s="21">
        <f>IF(ISBLANK(B2037),"",COUNTIF(B$2:B2037,B2037))-1</f>
        <v>75</v>
      </c>
      <c r="B2037" s="27">
        <v>11</v>
      </c>
      <c r="C2037" s="10">
        <f>VLOOKUP($A2037+IF($A2037=0,1,0),Database!$A:$Y,7,FALSE)</f>
        <v>46202.9375</v>
      </c>
      <c r="D2037" s="21" t="str">
        <f>VLOOKUP(Pronostics!$B2037,Setup_MPP!$A:$G,3,FALSE)</f>
        <v>Kinsley91</v>
      </c>
      <c r="E2037" s="21" t="str">
        <f>VLOOKUP(Pronostics!$B2037,Setup_MPP!$A:$G,2,FALSE)</f>
        <v>Kinsley ROQUE</v>
      </c>
      <c r="F2037" s="21" t="str">
        <f>VLOOKUP($B2037,Setup_MPP!$A:$E,4,FALSE)</f>
        <v>#CBEBBA</v>
      </c>
      <c r="G2037" s="21" t="str">
        <f>VLOOKUP($B2037,Setup_MPP!$A:$E,5,FALSE)</f>
        <v>#70BC6E</v>
      </c>
      <c r="H2037" s="21" t="str">
        <f>IFERROR(IF(AND(A2037&gt;=1,A2037&lt;=104),VLOOKUP($A2037,Location!$A:$J,6,FALSE),IF(A2037=0,"Avant l'ouverture",IF(OR(A2037=105,A2037=106),"Bonus"))),"")</f>
        <v>1/16 Finale</v>
      </c>
      <c r="I2037" s="21" t="str">
        <f>IF(LEFT(H2037,4)="Tour",VLOOKUP(A2037,Database!$A:$C,3,FALSE),"")</f>
        <v/>
      </c>
      <c r="J2037" s="21" t="str">
        <f>VLOOKUP($A2037,Location!$A:$J,7,FALSE)</f>
        <v>Allemagne</v>
      </c>
      <c r="K2037" s="21" t="str">
        <f>IFERROR(VLOOKUP(J2037,Setup_Team!$B:$C,2,FALSE), "TDB")</f>
        <v>DEU</v>
      </c>
      <c r="L2037" s="21" t="str">
        <f>VLOOKUP($A2037,Location!$A:$J,8,FALSE)</f>
        <v>Paraguay</v>
      </c>
      <c r="M2037" s="21" t="str">
        <f>IFERROR(VLOOKUP(L2037,Setup_Team!$B:$C,2,FALSE), "TDB")</f>
        <v>PRY</v>
      </c>
      <c r="N2037" s="21" t="str">
        <f>VLOOKUP($A2037,Location!$A:$J,9,FALSE)</f>
        <v>Foxborough</v>
      </c>
      <c r="O2037" s="21" t="str">
        <f>VLOOKUP($A2037,Location!$A:$J,10,FALSE)</f>
        <v>Gillette Stadium</v>
      </c>
      <c r="P2037" s="27">
        <v>2</v>
      </c>
      <c r="Q2037" s="27">
        <v>0</v>
      </c>
      <c r="R2037" s="27" t="str">
        <f t="shared" si="187"/>
        <v>2-0</v>
      </c>
      <c r="S2037" s="21">
        <v>0</v>
      </c>
      <c r="T2037" s="20">
        <f>VLOOKUP($A2037,Database!$A:$Y,10,FALSE)</f>
        <v>45</v>
      </c>
      <c r="U2037" s="20">
        <f>VLOOKUP($A2037,Database!$A:$Y,11,FALSE)</f>
        <v>140</v>
      </c>
      <c r="V2037" s="20">
        <f>VLOOKUP($A2037,Database!$A:$Y,12,FALSE)</f>
        <v>169</v>
      </c>
      <c r="W2037" s="20" t="str">
        <f>VLOOKUP(A2037,Database!A:M,13,FALSE)</f>
        <v>Terminé</v>
      </c>
      <c r="X2037" s="20">
        <f>VLOOKUP($A2037,Database!$A:$Y,20,FALSE)</f>
        <v>1</v>
      </c>
      <c r="Y2037" s="20">
        <f>VLOOKUP($A2037,Database!$A:$Y,21,FALSE)</f>
        <v>1</v>
      </c>
      <c r="Z2037" s="20">
        <f t="shared" si="186"/>
        <v>0</v>
      </c>
      <c r="AA2037" s="20">
        <f t="shared" si="188"/>
        <v>0</v>
      </c>
      <c r="AB2037" s="20">
        <f t="shared" ca="1" si="189"/>
        <v>0</v>
      </c>
      <c r="AC2037" s="20">
        <f t="shared" ca="1" si="190"/>
        <v>0</v>
      </c>
      <c r="AD2037" s="20" t="str">
        <f ca="1">IF(AC2037=0,"",IF(OR(ISBLANK(P2037),ISBLANK(Q2037)),"",IF(ISBLANK(VLOOKUP(A2037,Database!A:AA,22,FALSE)),"",VLOOKUP(A2037,Database!A:AA,22,FALSE))))</f>
        <v/>
      </c>
      <c r="AE2037" s="20">
        <f ca="1">IFERROR(
   IF(
     OR(ISBLANK(P2037),ISBLANK(Q2037)),
     "",
     IF(
       AND(AB2037&lt;&gt;"",OR(W2037="Terminé",W2037="En cours")),
       VLOOKUP(AD2037,Setup_ScoreExactBonus!A:D,4,FALSE),
       0
     )),
  0)</f>
        <v>0</v>
      </c>
      <c r="AF2037" s="21">
        <f t="shared" ca="1" si="191"/>
        <v>0</v>
      </c>
      <c r="AG2037" s="21">
        <f ca="1">SUMIFS(AF$2:AF2037,D$2:D2037,D2037)</f>
        <v>2936</v>
      </c>
    </row>
    <row r="2038" spans="1:33" hidden="1" x14ac:dyDescent="0.35">
      <c r="A2038" s="21">
        <f>IF(ISBLANK(B2038),"",COUNTIF(B$2:B2038,B2038))-1</f>
        <v>75</v>
      </c>
      <c r="B2038" s="27">
        <v>12</v>
      </c>
      <c r="C2038" s="10">
        <f>VLOOKUP($A2038+IF($A2038=0,1,0),Database!$A:$Y,7,FALSE)</f>
        <v>46202.9375</v>
      </c>
      <c r="D2038" s="21" t="str">
        <f>VLOOKUP(Pronostics!$B2038,Setup_MPP!$A:$G,3,FALSE)</f>
        <v>Jaouad1</v>
      </c>
      <c r="E2038" s="21" t="str">
        <f>VLOOKUP(Pronostics!$B2038,Setup_MPP!$A:$G,2,FALSE)</f>
        <v>Jaouad SETTI</v>
      </c>
      <c r="F2038" s="21" t="str">
        <f>VLOOKUP($B2038,Setup_MPP!$A:$E,4,FALSE)</f>
        <v>#C2D4FF</v>
      </c>
      <c r="G2038" s="21" t="str">
        <f>VLOOKUP($B2038,Setup_MPP!$A:$E,5,FALSE)</f>
        <v>#6586D5</v>
      </c>
      <c r="H2038" s="21" t="str">
        <f>IFERROR(IF(AND(A2038&gt;=1,A2038&lt;=104),VLOOKUP($A2038,Location!$A:$J,6,FALSE),IF(A2038=0,"Avant l'ouverture",IF(OR(A2038=105,A2038=106),"Bonus"))),"")</f>
        <v>1/16 Finale</v>
      </c>
      <c r="I2038" s="21" t="str">
        <f>IF(LEFT(H2038,4)="Tour",VLOOKUP(A2038,Database!$A:$C,3,FALSE),"")</f>
        <v/>
      </c>
      <c r="J2038" s="21" t="str">
        <f>VLOOKUP($A2038,Location!$A:$J,7,FALSE)</f>
        <v>Allemagne</v>
      </c>
      <c r="K2038" s="21" t="str">
        <f>IFERROR(VLOOKUP(J2038,Setup_Team!$B:$C,2,FALSE), "TDB")</f>
        <v>DEU</v>
      </c>
      <c r="L2038" s="21" t="str">
        <f>VLOOKUP($A2038,Location!$A:$J,8,FALSE)</f>
        <v>Paraguay</v>
      </c>
      <c r="M2038" s="21" t="str">
        <f>IFERROR(VLOOKUP(L2038,Setup_Team!$B:$C,2,FALSE), "TDB")</f>
        <v>PRY</v>
      </c>
      <c r="N2038" s="21" t="str">
        <f>VLOOKUP($A2038,Location!$A:$J,9,FALSE)</f>
        <v>Foxborough</v>
      </c>
      <c r="O2038" s="21" t="str">
        <f>VLOOKUP($A2038,Location!$A:$J,10,FALSE)</f>
        <v>Gillette Stadium</v>
      </c>
      <c r="P2038" s="27">
        <v>4</v>
      </c>
      <c r="Q2038" s="27">
        <v>1</v>
      </c>
      <c r="R2038" s="27" t="str">
        <f t="shared" si="187"/>
        <v>4-1</v>
      </c>
      <c r="S2038" s="21">
        <v>0</v>
      </c>
      <c r="T2038" s="20">
        <f>VLOOKUP($A2038,Database!$A:$Y,10,FALSE)</f>
        <v>45</v>
      </c>
      <c r="U2038" s="20">
        <f>VLOOKUP($A2038,Database!$A:$Y,11,FALSE)</f>
        <v>140</v>
      </c>
      <c r="V2038" s="20">
        <f>VLOOKUP($A2038,Database!$A:$Y,12,FALSE)</f>
        <v>169</v>
      </c>
      <c r="W2038" s="20" t="str">
        <f>VLOOKUP(A2038,Database!A:M,13,FALSE)</f>
        <v>Terminé</v>
      </c>
      <c r="X2038" s="20">
        <f>VLOOKUP($A2038,Database!$A:$Y,20,FALSE)</f>
        <v>1</v>
      </c>
      <c r="Y2038" s="20">
        <f>VLOOKUP($A2038,Database!$A:$Y,21,FALSE)</f>
        <v>1</v>
      </c>
      <c r="Z2038" s="20">
        <f t="shared" si="186"/>
        <v>0</v>
      </c>
      <c r="AA2038" s="20">
        <f t="shared" si="188"/>
        <v>0</v>
      </c>
      <c r="AB2038" s="20">
        <f t="shared" ca="1" si="189"/>
        <v>0</v>
      </c>
      <c r="AC2038" s="20">
        <f t="shared" ca="1" si="190"/>
        <v>0</v>
      </c>
      <c r="AD2038" s="20" t="str">
        <f ca="1">IF(AC2038=0,"",IF(OR(ISBLANK(P2038),ISBLANK(Q2038)),"",IF(ISBLANK(VLOOKUP(A2038,Database!A:AA,22,FALSE)),"",VLOOKUP(A2038,Database!A:AA,22,FALSE))))</f>
        <v/>
      </c>
      <c r="AE2038" s="20">
        <f ca="1">IFERROR(
   IF(
     OR(ISBLANK(P2038),ISBLANK(Q2038)),
     "",
     IF(
       AND(AB2038&lt;&gt;"",OR(W2038="Terminé",W2038="En cours")),
       VLOOKUP(AD2038,Setup_ScoreExactBonus!A:D,4,FALSE),
       0
     )),
  0)</f>
        <v>0</v>
      </c>
      <c r="AF2038" s="21">
        <f t="shared" ca="1" si="191"/>
        <v>0</v>
      </c>
      <c r="AG2038" s="21">
        <f ca="1">SUMIFS(AF$2:AF2038,D$2:D2038,D2038)</f>
        <v>2839</v>
      </c>
    </row>
    <row r="2039" spans="1:33" hidden="1" x14ac:dyDescent="0.35">
      <c r="A2039" s="21">
        <f>IF(ISBLANK(B2039),"",COUNTIF(B$2:B2039,B2039))-1</f>
        <v>75</v>
      </c>
      <c r="B2039" s="27">
        <v>13</v>
      </c>
      <c r="C2039" s="10">
        <f>VLOOKUP($A2039+IF($A2039=0,1,0),Database!$A:$Y,7,FALSE)</f>
        <v>46202.9375</v>
      </c>
      <c r="D2039" s="21" t="str">
        <f>VLOOKUP(Pronostics!$B2039,Setup_MPP!$A:$G,3,FALSE)</f>
        <v>Julien_I</v>
      </c>
      <c r="E2039" s="21" t="str">
        <f>VLOOKUP(Pronostics!$B2039,Setup_MPP!$A:$G,2,FALSE)</f>
        <v>Julien INGE</v>
      </c>
      <c r="F2039" s="21" t="str">
        <f>VLOOKUP($B2039,Setup_MPP!$A:$E,4,FALSE)</f>
        <v>#C1E0EF</v>
      </c>
      <c r="G2039" s="21" t="str">
        <f>VLOOKUP($B2039,Setup_MPP!$A:$E,5,FALSE)</f>
        <v>#4F91B2</v>
      </c>
      <c r="H2039" s="21" t="str">
        <f>IFERROR(IF(AND(A2039&gt;=1,A2039&lt;=104),VLOOKUP($A2039,Location!$A:$J,6,FALSE),IF(A2039=0,"Avant l'ouverture",IF(OR(A2039=105,A2039=106),"Bonus"))),"")</f>
        <v>1/16 Finale</v>
      </c>
      <c r="I2039" s="21" t="str">
        <f>IF(LEFT(H2039,4)="Tour",VLOOKUP(A2039,Database!$A:$C,3,FALSE),"")</f>
        <v/>
      </c>
      <c r="J2039" s="21" t="str">
        <f>VLOOKUP($A2039,Location!$A:$J,7,FALSE)</f>
        <v>Allemagne</v>
      </c>
      <c r="K2039" s="21" t="str">
        <f>IFERROR(VLOOKUP(J2039,Setup_Team!$B:$C,2,FALSE), "TDB")</f>
        <v>DEU</v>
      </c>
      <c r="L2039" s="21" t="str">
        <f>VLOOKUP($A2039,Location!$A:$J,8,FALSE)</f>
        <v>Paraguay</v>
      </c>
      <c r="M2039" s="21" t="str">
        <f>IFERROR(VLOOKUP(L2039,Setup_Team!$B:$C,2,FALSE), "TDB")</f>
        <v>PRY</v>
      </c>
      <c r="N2039" s="21" t="str">
        <f>VLOOKUP($A2039,Location!$A:$J,9,FALSE)</f>
        <v>Foxborough</v>
      </c>
      <c r="O2039" s="21" t="str">
        <f>VLOOKUP($A2039,Location!$A:$J,10,FALSE)</f>
        <v>Gillette Stadium</v>
      </c>
      <c r="P2039" s="27">
        <v>2</v>
      </c>
      <c r="Q2039" s="27">
        <v>0</v>
      </c>
      <c r="R2039" s="27" t="str">
        <f t="shared" si="187"/>
        <v>2-0</v>
      </c>
      <c r="S2039" s="21">
        <v>0</v>
      </c>
      <c r="T2039" s="20">
        <f>VLOOKUP($A2039,Database!$A:$Y,10,FALSE)</f>
        <v>45</v>
      </c>
      <c r="U2039" s="20">
        <f>VLOOKUP($A2039,Database!$A:$Y,11,FALSE)</f>
        <v>140</v>
      </c>
      <c r="V2039" s="20">
        <f>VLOOKUP($A2039,Database!$A:$Y,12,FALSE)</f>
        <v>169</v>
      </c>
      <c r="W2039" s="20" t="str">
        <f>VLOOKUP(A2039,Database!A:M,13,FALSE)</f>
        <v>Terminé</v>
      </c>
      <c r="X2039" s="20">
        <f>VLOOKUP($A2039,Database!$A:$Y,20,FALSE)</f>
        <v>1</v>
      </c>
      <c r="Y2039" s="20">
        <f>VLOOKUP($A2039,Database!$A:$Y,21,FALSE)</f>
        <v>1</v>
      </c>
      <c r="Z2039" s="20">
        <f t="shared" si="186"/>
        <v>0</v>
      </c>
      <c r="AA2039" s="20">
        <f t="shared" si="188"/>
        <v>0</v>
      </c>
      <c r="AB2039" s="20">
        <f t="shared" ca="1" si="189"/>
        <v>0</v>
      </c>
      <c r="AC2039" s="20">
        <f t="shared" ca="1" si="190"/>
        <v>0</v>
      </c>
      <c r="AD2039" s="20" t="str">
        <f ca="1">IF(AC2039=0,"",IF(OR(ISBLANK(P2039),ISBLANK(Q2039)),"",IF(ISBLANK(VLOOKUP(A2039,Database!A:AA,22,FALSE)),"",VLOOKUP(A2039,Database!A:AA,22,FALSE))))</f>
        <v/>
      </c>
      <c r="AE2039" s="20">
        <f ca="1">IFERROR(
   IF(
     OR(ISBLANK(P2039),ISBLANK(Q2039)),
     "",
     IF(
       AND(AB2039&lt;&gt;"",OR(W2039="Terminé",W2039="En cours")),
       VLOOKUP(AD2039,Setup_ScoreExactBonus!A:D,4,FALSE),
       0
     )),
  0)</f>
        <v>0</v>
      </c>
      <c r="AF2039" s="21">
        <f t="shared" ca="1" si="191"/>
        <v>0</v>
      </c>
      <c r="AG2039" s="21">
        <f ca="1">SUMIFS(AF$2:AF2039,D$2:D2039,D2039)</f>
        <v>3068</v>
      </c>
    </row>
    <row r="2040" spans="1:33" hidden="1" x14ac:dyDescent="0.35">
      <c r="A2040" s="21">
        <f>IF(ISBLANK(B2040),"",COUNTIF(B$2:B2040,B2040))-1</f>
        <v>75</v>
      </c>
      <c r="B2040" s="27">
        <v>14</v>
      </c>
      <c r="C2040" s="10">
        <f>VLOOKUP($A2040+IF($A2040=0,1,0),Database!$A:$Y,7,FALSE)</f>
        <v>46202.9375</v>
      </c>
      <c r="D2040" s="21" t="str">
        <f>VLOOKUP(Pronostics!$B2040,Setup_MPP!$A:$G,3,FALSE)</f>
        <v>MarieEYT</v>
      </c>
      <c r="E2040" s="21" t="str">
        <f>VLOOKUP(Pronostics!$B2040,Setup_MPP!$A:$G,2,FALSE)</f>
        <v>Marie EXBRAYAT</v>
      </c>
      <c r="F2040" s="21" t="str">
        <f>VLOOKUP($B2040,Setup_MPP!$A:$E,4,FALSE)</f>
        <v>#FFAFD2</v>
      </c>
      <c r="G2040" s="21" t="str">
        <f>VLOOKUP($B2040,Setup_MPP!$A:$E,5,FALSE)</f>
        <v>#F2589B</v>
      </c>
      <c r="H2040" s="21" t="str">
        <f>IFERROR(IF(AND(A2040&gt;=1,A2040&lt;=104),VLOOKUP($A2040,Location!$A:$J,6,FALSE),IF(A2040=0,"Avant l'ouverture",IF(OR(A2040=105,A2040=106),"Bonus"))),"")</f>
        <v>1/16 Finale</v>
      </c>
      <c r="I2040" s="21" t="str">
        <f>IF(LEFT(H2040,4)="Tour",VLOOKUP(A2040,Database!$A:$C,3,FALSE),"")</f>
        <v/>
      </c>
      <c r="J2040" s="21" t="str">
        <f>VLOOKUP($A2040,Location!$A:$J,7,FALSE)</f>
        <v>Allemagne</v>
      </c>
      <c r="K2040" s="21" t="str">
        <f>IFERROR(VLOOKUP(J2040,Setup_Team!$B:$C,2,FALSE), "TDB")</f>
        <v>DEU</v>
      </c>
      <c r="L2040" s="21" t="str">
        <f>VLOOKUP($A2040,Location!$A:$J,8,FALSE)</f>
        <v>Paraguay</v>
      </c>
      <c r="M2040" s="21" t="str">
        <f>IFERROR(VLOOKUP(L2040,Setup_Team!$B:$C,2,FALSE), "TDB")</f>
        <v>PRY</v>
      </c>
      <c r="N2040" s="21" t="str">
        <f>VLOOKUP($A2040,Location!$A:$J,9,FALSE)</f>
        <v>Foxborough</v>
      </c>
      <c r="O2040" s="21" t="str">
        <f>VLOOKUP($A2040,Location!$A:$J,10,FALSE)</f>
        <v>Gillette Stadium</v>
      </c>
      <c r="P2040" s="27">
        <v>2</v>
      </c>
      <c r="Q2040" s="27">
        <v>0</v>
      </c>
      <c r="R2040" s="27" t="str">
        <f t="shared" si="187"/>
        <v>2-0</v>
      </c>
      <c r="S2040" s="21">
        <v>0</v>
      </c>
      <c r="T2040" s="20">
        <f>VLOOKUP($A2040,Database!$A:$Y,10,FALSE)</f>
        <v>45</v>
      </c>
      <c r="U2040" s="20">
        <f>VLOOKUP($A2040,Database!$A:$Y,11,FALSE)</f>
        <v>140</v>
      </c>
      <c r="V2040" s="20">
        <f>VLOOKUP($A2040,Database!$A:$Y,12,FALSE)</f>
        <v>169</v>
      </c>
      <c r="W2040" s="20" t="str">
        <f>VLOOKUP(A2040,Database!A:M,13,FALSE)</f>
        <v>Terminé</v>
      </c>
      <c r="X2040" s="20">
        <f>VLOOKUP($A2040,Database!$A:$Y,20,FALSE)</f>
        <v>1</v>
      </c>
      <c r="Y2040" s="20">
        <f>VLOOKUP($A2040,Database!$A:$Y,21,FALSE)</f>
        <v>1</v>
      </c>
      <c r="Z2040" s="20">
        <f t="shared" si="186"/>
        <v>0</v>
      </c>
      <c r="AA2040" s="20">
        <f t="shared" si="188"/>
        <v>0</v>
      </c>
      <c r="AB2040" s="20">
        <f t="shared" ca="1" si="189"/>
        <v>0</v>
      </c>
      <c r="AC2040" s="20">
        <f t="shared" ca="1" si="190"/>
        <v>0</v>
      </c>
      <c r="AD2040" s="20" t="str">
        <f ca="1">IF(AC2040=0,"",IF(OR(ISBLANK(P2040),ISBLANK(Q2040)),"",IF(ISBLANK(VLOOKUP(A2040,Database!A:AA,22,FALSE)),"",VLOOKUP(A2040,Database!A:AA,22,FALSE))))</f>
        <v/>
      </c>
      <c r="AE2040" s="20">
        <f ca="1">IFERROR(
   IF(
     OR(ISBLANK(P2040),ISBLANK(Q2040)),
     "",
     IF(
       AND(AB2040&lt;&gt;"",OR(W2040="Terminé",W2040="En cours")),
       VLOOKUP(AD2040,Setup_ScoreExactBonus!A:D,4,FALSE),
       0
     )),
  0)</f>
        <v>0</v>
      </c>
      <c r="AF2040" s="21">
        <f t="shared" ca="1" si="191"/>
        <v>0</v>
      </c>
      <c r="AG2040" s="21">
        <f ca="1">SUMIFS(AF$2:AF2040,D$2:D2040,D2040)</f>
        <v>3042</v>
      </c>
    </row>
    <row r="2041" spans="1:33" hidden="1" x14ac:dyDescent="0.35">
      <c r="A2041" s="21">
        <f>IF(ISBLANK(B2041),"",COUNTIF(B$2:B2041,B2041))-1</f>
        <v>75</v>
      </c>
      <c r="B2041" s="27">
        <v>15</v>
      </c>
      <c r="C2041" s="10">
        <f>VLOOKUP($A2041+IF($A2041=0,1,0),Database!$A:$Y,7,FALSE)</f>
        <v>46202.9375</v>
      </c>
      <c r="D2041" s="21" t="str">
        <f>VLOOKUP(Pronostics!$B2041,Setup_MPP!$A:$G,3,FALSE)</f>
        <v>Amino28</v>
      </c>
      <c r="E2041" s="21" t="str">
        <f>VLOOKUP(Pronostics!$B2041,Setup_MPP!$A:$G,2,FALSE)</f>
        <v>Amine ZARROUKI</v>
      </c>
      <c r="F2041" s="21" t="str">
        <f>VLOOKUP($B2041,Setup_MPP!$A:$E,4,FALSE)</f>
        <v>#FF9898</v>
      </c>
      <c r="G2041" s="21" t="str">
        <f>VLOOKUP($B2041,Setup_MPP!$A:$E,5,FALSE)</f>
        <v>#FF5D5D</v>
      </c>
      <c r="H2041" s="21" t="str">
        <f>IFERROR(IF(AND(A2041&gt;=1,A2041&lt;=104),VLOOKUP($A2041,Location!$A:$J,6,FALSE),IF(A2041=0,"Avant l'ouverture",IF(OR(A2041=105,A2041=106),"Bonus"))),"")</f>
        <v>1/16 Finale</v>
      </c>
      <c r="I2041" s="21" t="str">
        <f>IF(LEFT(H2041,4)="Tour",VLOOKUP(A2041,Database!$A:$C,3,FALSE),"")</f>
        <v/>
      </c>
      <c r="J2041" s="21" t="str">
        <f>VLOOKUP($A2041,Location!$A:$J,7,FALSE)</f>
        <v>Allemagne</v>
      </c>
      <c r="K2041" s="21" t="str">
        <f>IFERROR(VLOOKUP(J2041,Setup_Team!$B:$C,2,FALSE), "TDB")</f>
        <v>DEU</v>
      </c>
      <c r="L2041" s="21" t="str">
        <f>VLOOKUP($A2041,Location!$A:$J,8,FALSE)</f>
        <v>Paraguay</v>
      </c>
      <c r="M2041" s="21" t="str">
        <f>IFERROR(VLOOKUP(L2041,Setup_Team!$B:$C,2,FALSE), "TDB")</f>
        <v>PRY</v>
      </c>
      <c r="N2041" s="21" t="str">
        <f>VLOOKUP($A2041,Location!$A:$J,9,FALSE)</f>
        <v>Foxborough</v>
      </c>
      <c r="O2041" s="21" t="str">
        <f>VLOOKUP($A2041,Location!$A:$J,10,FALSE)</f>
        <v>Gillette Stadium</v>
      </c>
      <c r="P2041" s="27">
        <v>3</v>
      </c>
      <c r="Q2041" s="27">
        <v>0</v>
      </c>
      <c r="R2041" s="27" t="str">
        <f t="shared" si="187"/>
        <v>3-0</v>
      </c>
      <c r="S2041" s="21">
        <v>0</v>
      </c>
      <c r="T2041" s="20">
        <f>VLOOKUP($A2041,Database!$A:$Y,10,FALSE)</f>
        <v>45</v>
      </c>
      <c r="U2041" s="20">
        <f>VLOOKUP($A2041,Database!$A:$Y,11,FALSE)</f>
        <v>140</v>
      </c>
      <c r="V2041" s="20">
        <f>VLOOKUP($A2041,Database!$A:$Y,12,FALSE)</f>
        <v>169</v>
      </c>
      <c r="W2041" s="20" t="str">
        <f>VLOOKUP(A2041,Database!A:M,13,FALSE)</f>
        <v>Terminé</v>
      </c>
      <c r="X2041" s="20">
        <f>VLOOKUP($A2041,Database!$A:$Y,20,FALSE)</f>
        <v>1</v>
      </c>
      <c r="Y2041" s="20">
        <f>VLOOKUP($A2041,Database!$A:$Y,21,FALSE)</f>
        <v>1</v>
      </c>
      <c r="Z2041" s="20">
        <f t="shared" si="186"/>
        <v>0</v>
      </c>
      <c r="AA2041" s="20">
        <f t="shared" si="188"/>
        <v>0</v>
      </c>
      <c r="AB2041" s="20">
        <f t="shared" ca="1" si="189"/>
        <v>0</v>
      </c>
      <c r="AC2041" s="20">
        <f t="shared" ca="1" si="190"/>
        <v>0</v>
      </c>
      <c r="AD2041" s="20" t="str">
        <f ca="1">IF(AC2041=0,"",IF(OR(ISBLANK(P2041),ISBLANK(Q2041)),"",IF(ISBLANK(VLOOKUP(A2041,Database!A:AA,22,FALSE)),"",VLOOKUP(A2041,Database!A:AA,22,FALSE))))</f>
        <v/>
      </c>
      <c r="AE2041" s="20">
        <f ca="1">IFERROR(
   IF(
     OR(ISBLANK(P2041),ISBLANK(Q2041)),
     "",
     IF(
       AND(AB2041&lt;&gt;"",OR(W2041="Terminé",W2041="En cours")),
       VLOOKUP(AD2041,Setup_ScoreExactBonus!A:D,4,FALSE),
       0
     )),
  0)</f>
        <v>0</v>
      </c>
      <c r="AF2041" s="21">
        <f t="shared" ca="1" si="191"/>
        <v>0</v>
      </c>
      <c r="AG2041" s="21">
        <f ca="1">SUMIFS(AF$2:AF2041,D$2:D2041,D2041)</f>
        <v>2952</v>
      </c>
    </row>
    <row r="2042" spans="1:33" hidden="1" x14ac:dyDescent="0.35">
      <c r="A2042" s="21">
        <f>IF(ISBLANK(B2042),"",COUNTIF(B$2:B2042,B2042))-1</f>
        <v>75</v>
      </c>
      <c r="B2042" s="27">
        <v>16</v>
      </c>
      <c r="C2042" s="10">
        <f>VLOOKUP($A2042+IF($A2042=0,1,0),Database!$A:$Y,7,FALSE)</f>
        <v>46202.9375</v>
      </c>
      <c r="D2042" s="21" t="str">
        <f>VLOOKUP(Pronostics!$B2042,Setup_MPP!$A:$G,3,FALSE)</f>
        <v>RomaLaura</v>
      </c>
      <c r="E2042" s="21" t="str">
        <f>VLOOKUP(Pronostics!$B2042,Setup_MPP!$A:$G,2,FALSE)</f>
        <v>Laura GIULIANO</v>
      </c>
      <c r="F2042" s="21" t="str">
        <f>VLOOKUP($B2042,Setup_MPP!$A:$E,4,FALSE)</f>
        <v>#86A4FE</v>
      </c>
      <c r="G2042" s="21" t="str">
        <f>VLOOKUP($B2042,Setup_MPP!$A:$E,5,FALSE)</f>
        <v>#3769FF</v>
      </c>
      <c r="H2042" s="21" t="str">
        <f>IFERROR(IF(AND(A2042&gt;=1,A2042&lt;=104),VLOOKUP($A2042,Location!$A:$J,6,FALSE),IF(A2042=0,"Avant l'ouverture",IF(OR(A2042=105,A2042=106),"Bonus"))),"")</f>
        <v>1/16 Finale</v>
      </c>
      <c r="I2042" s="21" t="str">
        <f>IF(LEFT(H2042,4)="Tour",VLOOKUP(A2042,Database!$A:$C,3,FALSE),"")</f>
        <v/>
      </c>
      <c r="J2042" s="21" t="str">
        <f>VLOOKUP($A2042,Location!$A:$J,7,FALSE)</f>
        <v>Allemagne</v>
      </c>
      <c r="K2042" s="21" t="str">
        <f>IFERROR(VLOOKUP(J2042,Setup_Team!$B:$C,2,FALSE), "TDB")</f>
        <v>DEU</v>
      </c>
      <c r="L2042" s="21" t="str">
        <f>VLOOKUP($A2042,Location!$A:$J,8,FALSE)</f>
        <v>Paraguay</v>
      </c>
      <c r="M2042" s="21" t="str">
        <f>IFERROR(VLOOKUP(L2042,Setup_Team!$B:$C,2,FALSE), "TDB")</f>
        <v>PRY</v>
      </c>
      <c r="N2042" s="21" t="str">
        <f>VLOOKUP($A2042,Location!$A:$J,9,FALSE)</f>
        <v>Foxborough</v>
      </c>
      <c r="O2042" s="21" t="str">
        <f>VLOOKUP($A2042,Location!$A:$J,10,FALSE)</f>
        <v>Gillette Stadium</v>
      </c>
      <c r="P2042" s="27">
        <v>2</v>
      </c>
      <c r="Q2042" s="27">
        <v>1</v>
      </c>
      <c r="R2042" s="27" t="str">
        <f t="shared" si="187"/>
        <v>2-1</v>
      </c>
      <c r="S2042" s="21">
        <v>0</v>
      </c>
      <c r="T2042" s="20">
        <f>VLOOKUP($A2042,Database!$A:$Y,10,FALSE)</f>
        <v>45</v>
      </c>
      <c r="U2042" s="20">
        <f>VLOOKUP($A2042,Database!$A:$Y,11,FALSE)</f>
        <v>140</v>
      </c>
      <c r="V2042" s="20">
        <f>VLOOKUP($A2042,Database!$A:$Y,12,FALSE)</f>
        <v>169</v>
      </c>
      <c r="W2042" s="20" t="str">
        <f>VLOOKUP(A2042,Database!A:M,13,FALSE)</f>
        <v>Terminé</v>
      </c>
      <c r="X2042" s="20">
        <f>VLOOKUP($A2042,Database!$A:$Y,20,FALSE)</f>
        <v>1</v>
      </c>
      <c r="Y2042" s="20">
        <f>VLOOKUP($A2042,Database!$A:$Y,21,FALSE)</f>
        <v>1</v>
      </c>
      <c r="Z2042" s="20">
        <f t="shared" si="186"/>
        <v>0</v>
      </c>
      <c r="AA2042" s="20">
        <f t="shared" si="188"/>
        <v>0</v>
      </c>
      <c r="AB2042" s="20">
        <f t="shared" ca="1" si="189"/>
        <v>0</v>
      </c>
      <c r="AC2042" s="20">
        <f t="shared" ca="1" si="190"/>
        <v>0</v>
      </c>
      <c r="AD2042" s="20" t="str">
        <f ca="1">IF(AC2042=0,"",IF(OR(ISBLANK(P2042),ISBLANK(Q2042)),"",IF(ISBLANK(VLOOKUP(A2042,Database!A:AA,22,FALSE)),"",VLOOKUP(A2042,Database!A:AA,22,FALSE))))</f>
        <v/>
      </c>
      <c r="AE2042" s="20">
        <f ca="1">IFERROR(
   IF(
     OR(ISBLANK(P2042),ISBLANK(Q2042)),
     "",
     IF(
       AND(AB2042&lt;&gt;"",OR(W2042="Terminé",W2042="En cours")),
       VLOOKUP(AD2042,Setup_ScoreExactBonus!A:D,4,FALSE),
       0
     )),
  0)</f>
        <v>0</v>
      </c>
      <c r="AF2042" s="21">
        <f t="shared" ca="1" si="191"/>
        <v>0</v>
      </c>
      <c r="AG2042" s="21">
        <f ca="1">SUMIFS(AF$2:AF2042,D$2:D2042,D2042)</f>
        <v>2485</v>
      </c>
    </row>
    <row r="2043" spans="1:33" hidden="1" x14ac:dyDescent="0.35">
      <c r="A2043" s="21">
        <f>IF(ISBLANK(B2043),"",COUNTIF(B$2:B2043,B2043))-1</f>
        <v>75</v>
      </c>
      <c r="B2043" s="27">
        <v>17</v>
      </c>
      <c r="C2043" s="10">
        <f>VLOOKUP($A2043+IF($A2043=0,1,0),Database!$A:$Y,7,FALSE)</f>
        <v>46202.9375</v>
      </c>
      <c r="D2043" s="21" t="str">
        <f>VLOOKUP(Pronostics!$B2043,Setup_MPP!$A:$G,3,FALSE)</f>
        <v>Julien_cri</v>
      </c>
      <c r="E2043" s="21" t="str">
        <f>VLOOKUP(Pronostics!$B2043,Setup_MPP!$A:$G,2,FALSE)</f>
        <v>Julien CRIMOTEL</v>
      </c>
      <c r="F2043" s="21" t="str">
        <f>VLOOKUP($B2043,Setup_MPP!$A:$E,4,FALSE)</f>
        <v>#FFB0B0</v>
      </c>
      <c r="G2043" s="21" t="str">
        <f>VLOOKUP($B2043,Setup_MPP!$A:$E,5,FALSE)</f>
        <v>#F25757</v>
      </c>
      <c r="H2043" s="21" t="str">
        <f>IFERROR(IF(AND(A2043&gt;=1,A2043&lt;=104),VLOOKUP($A2043,Location!$A:$J,6,FALSE),IF(A2043=0,"Avant l'ouverture",IF(OR(A2043=105,A2043=106),"Bonus"))),"")</f>
        <v>1/16 Finale</v>
      </c>
      <c r="I2043" s="21" t="str">
        <f>IF(LEFT(H2043,4)="Tour",VLOOKUP(A2043,Database!$A:$C,3,FALSE),"")</f>
        <v/>
      </c>
      <c r="J2043" s="21" t="str">
        <f>VLOOKUP($A2043,Location!$A:$J,7,FALSE)</f>
        <v>Allemagne</v>
      </c>
      <c r="K2043" s="21" t="str">
        <f>IFERROR(VLOOKUP(J2043,Setup_Team!$B:$C,2,FALSE), "TDB")</f>
        <v>DEU</v>
      </c>
      <c r="L2043" s="21" t="str">
        <f>VLOOKUP($A2043,Location!$A:$J,8,FALSE)</f>
        <v>Paraguay</v>
      </c>
      <c r="M2043" s="21" t="str">
        <f>IFERROR(VLOOKUP(L2043,Setup_Team!$B:$C,2,FALSE), "TDB")</f>
        <v>PRY</v>
      </c>
      <c r="N2043" s="21" t="str">
        <f>VLOOKUP($A2043,Location!$A:$J,9,FALSE)</f>
        <v>Foxborough</v>
      </c>
      <c r="O2043" s="21" t="str">
        <f>VLOOKUP($A2043,Location!$A:$J,10,FALSE)</f>
        <v>Gillette Stadium</v>
      </c>
      <c r="P2043" s="27">
        <v>3</v>
      </c>
      <c r="Q2043" s="27">
        <v>1</v>
      </c>
      <c r="R2043" s="27" t="str">
        <f t="shared" si="187"/>
        <v>3-1</v>
      </c>
      <c r="S2043" s="21">
        <v>0</v>
      </c>
      <c r="T2043" s="20">
        <f>VLOOKUP($A2043,Database!$A:$Y,10,FALSE)</f>
        <v>45</v>
      </c>
      <c r="U2043" s="20">
        <f>VLOOKUP($A2043,Database!$A:$Y,11,FALSE)</f>
        <v>140</v>
      </c>
      <c r="V2043" s="20">
        <f>VLOOKUP($A2043,Database!$A:$Y,12,FALSE)</f>
        <v>169</v>
      </c>
      <c r="W2043" s="20" t="str">
        <f>VLOOKUP(A2043,Database!A:M,13,FALSE)</f>
        <v>Terminé</v>
      </c>
      <c r="X2043" s="20">
        <f>VLOOKUP($A2043,Database!$A:$Y,20,FALSE)</f>
        <v>1</v>
      </c>
      <c r="Y2043" s="20">
        <f>VLOOKUP($A2043,Database!$A:$Y,21,FALSE)</f>
        <v>1</v>
      </c>
      <c r="Z2043" s="20">
        <f t="shared" si="186"/>
        <v>0</v>
      </c>
      <c r="AA2043" s="20">
        <f t="shared" si="188"/>
        <v>0</v>
      </c>
      <c r="AB2043" s="20">
        <f t="shared" ca="1" si="189"/>
        <v>0</v>
      </c>
      <c r="AC2043" s="20">
        <f t="shared" ca="1" si="190"/>
        <v>0</v>
      </c>
      <c r="AD2043" s="20" t="str">
        <f ca="1">IF(AC2043=0,"",IF(OR(ISBLANK(P2043),ISBLANK(Q2043)),"",IF(ISBLANK(VLOOKUP(A2043,Database!A:AA,22,FALSE)),"",VLOOKUP(A2043,Database!A:AA,22,FALSE))))</f>
        <v/>
      </c>
      <c r="AE2043" s="20">
        <f ca="1">IFERROR(
   IF(
     OR(ISBLANK(P2043),ISBLANK(Q2043)),
     "",
     IF(
       AND(AB2043&lt;&gt;"",OR(W2043="Terminé",W2043="En cours")),
       VLOOKUP(AD2043,Setup_ScoreExactBonus!A:D,4,FALSE),
       0
     )),
  0)</f>
        <v>0</v>
      </c>
      <c r="AF2043" s="21">
        <f t="shared" ca="1" si="191"/>
        <v>0</v>
      </c>
      <c r="AG2043" s="21">
        <f ca="1">SUMIFS(AF$2:AF2043,D$2:D2043,D2043)</f>
        <v>2766</v>
      </c>
    </row>
    <row r="2044" spans="1:33" hidden="1" x14ac:dyDescent="0.35">
      <c r="A2044" s="21">
        <f>IF(ISBLANK(B2044),"",COUNTIF(B$2:B2044,B2044))-1</f>
        <v>75</v>
      </c>
      <c r="B2044" s="27">
        <v>18</v>
      </c>
      <c r="C2044" s="10">
        <f>VLOOKUP($A2044+IF($A2044=0,1,0),Database!$A:$Y,7,FALSE)</f>
        <v>46202.9375</v>
      </c>
      <c r="D2044" s="21" t="str">
        <f>VLOOKUP(Pronostics!$B2044,Setup_MPP!$A:$G,3,FALSE)</f>
        <v>Cartone</v>
      </c>
      <c r="E2044" s="21" t="str">
        <f>VLOOKUP(Pronostics!$B2044,Setup_MPP!$A:$G,2,FALSE)</f>
        <v>Quentin CARTON</v>
      </c>
      <c r="F2044" s="21" t="str">
        <f>VLOOKUP($B2044,Setup_MPP!$A:$E,4,FALSE)</f>
        <v>#F0BC42</v>
      </c>
      <c r="G2044" s="21" t="str">
        <f>VLOOKUP($B2044,Setup_MPP!$A:$E,5,FALSE)</f>
        <v>#8E1F2F</v>
      </c>
      <c r="H2044" s="21" t="str">
        <f>IFERROR(IF(AND(A2044&gt;=1,A2044&lt;=104),VLOOKUP($A2044,Location!$A:$J,6,FALSE),IF(A2044=0,"Avant l'ouverture",IF(OR(A2044=105,A2044=106),"Bonus"))),"")</f>
        <v>1/16 Finale</v>
      </c>
      <c r="I2044" s="21" t="str">
        <f>IF(LEFT(H2044,4)="Tour",VLOOKUP(A2044,Database!$A:$C,3,FALSE),"")</f>
        <v/>
      </c>
      <c r="J2044" s="21" t="str">
        <f>VLOOKUP($A2044,Location!$A:$J,7,FALSE)</f>
        <v>Allemagne</v>
      </c>
      <c r="K2044" s="21" t="str">
        <f>IFERROR(VLOOKUP(J2044,Setup_Team!$B:$C,2,FALSE), "TDB")</f>
        <v>DEU</v>
      </c>
      <c r="L2044" s="21" t="str">
        <f>VLOOKUP($A2044,Location!$A:$J,8,FALSE)</f>
        <v>Paraguay</v>
      </c>
      <c r="M2044" s="21" t="str">
        <f>IFERROR(VLOOKUP(L2044,Setup_Team!$B:$C,2,FALSE), "TDB")</f>
        <v>PRY</v>
      </c>
      <c r="N2044" s="21" t="str">
        <f>VLOOKUP($A2044,Location!$A:$J,9,FALSE)</f>
        <v>Foxborough</v>
      </c>
      <c r="O2044" s="21" t="str">
        <f>VLOOKUP($A2044,Location!$A:$J,10,FALSE)</f>
        <v>Gillette Stadium</v>
      </c>
      <c r="P2044" s="27">
        <v>3</v>
      </c>
      <c r="Q2044" s="27">
        <v>0</v>
      </c>
      <c r="R2044" s="27" t="str">
        <f t="shared" si="187"/>
        <v>3-0</v>
      </c>
      <c r="S2044" s="21">
        <v>0</v>
      </c>
      <c r="T2044" s="20">
        <f>VLOOKUP($A2044,Database!$A:$Y,10,FALSE)</f>
        <v>45</v>
      </c>
      <c r="U2044" s="20">
        <f>VLOOKUP($A2044,Database!$A:$Y,11,FALSE)</f>
        <v>140</v>
      </c>
      <c r="V2044" s="20">
        <f>VLOOKUP($A2044,Database!$A:$Y,12,FALSE)</f>
        <v>169</v>
      </c>
      <c r="W2044" s="20" t="str">
        <f>VLOOKUP(A2044,Database!A:M,13,FALSE)</f>
        <v>Terminé</v>
      </c>
      <c r="X2044" s="20">
        <f>VLOOKUP($A2044,Database!$A:$Y,20,FALSE)</f>
        <v>1</v>
      </c>
      <c r="Y2044" s="20">
        <f>VLOOKUP($A2044,Database!$A:$Y,21,FALSE)</f>
        <v>1</v>
      </c>
      <c r="Z2044" s="20">
        <f t="shared" si="186"/>
        <v>0</v>
      </c>
      <c r="AA2044" s="20">
        <f t="shared" si="188"/>
        <v>0</v>
      </c>
      <c r="AB2044" s="20">
        <f t="shared" ca="1" si="189"/>
        <v>0</v>
      </c>
      <c r="AC2044" s="20">
        <f t="shared" ca="1" si="190"/>
        <v>0</v>
      </c>
      <c r="AD2044" s="20" t="str">
        <f ca="1">IF(AC2044=0,"",IF(OR(ISBLANK(P2044),ISBLANK(Q2044)),"",IF(ISBLANK(VLOOKUP(A2044,Database!A:AA,22,FALSE)),"",VLOOKUP(A2044,Database!A:AA,22,FALSE))))</f>
        <v/>
      </c>
      <c r="AE2044" s="20">
        <f ca="1">IFERROR(
   IF(
     OR(ISBLANK(P2044),ISBLANK(Q2044)),
     "",
     IF(
       AND(AB2044&lt;&gt;"",OR(W2044="Terminé",W2044="En cours")),
       VLOOKUP(AD2044,Setup_ScoreExactBonus!A:D,4,FALSE),
       0
     )),
  0)</f>
        <v>0</v>
      </c>
      <c r="AF2044" s="21">
        <f t="shared" ca="1" si="191"/>
        <v>0</v>
      </c>
      <c r="AG2044" s="21">
        <f ca="1">SUMIFS(AF$2:AF2044,D$2:D2044,D2044)</f>
        <v>2777</v>
      </c>
    </row>
    <row r="2045" spans="1:33" hidden="1" x14ac:dyDescent="0.35">
      <c r="A2045" s="21">
        <f>IF(ISBLANK(B2045),"",COUNTIF(B$2:B2045,B2045))-1</f>
        <v>75</v>
      </c>
      <c r="B2045" s="27">
        <v>19</v>
      </c>
      <c r="C2045" s="10">
        <f>VLOOKUP($A2045+IF($A2045=0,1,0),Database!$A:$Y,7,FALSE)</f>
        <v>46202.9375</v>
      </c>
      <c r="D2045" s="21" t="str">
        <f>VLOOKUP(Pronostics!$B2045,Setup_MPP!$A:$G,3,FALSE)</f>
        <v>YramVi</v>
      </c>
      <c r="E2045" s="21" t="str">
        <f>VLOOKUP(Pronostics!$B2045,Setup_MPP!$A:$G,2,FALSE)</f>
        <v>Eyram TETSHIE</v>
      </c>
      <c r="F2045" s="21" t="str">
        <f>VLOOKUP($B2045,Setup_MPP!$A:$E,4,FALSE)</f>
        <v>#E8B28F</v>
      </c>
      <c r="G2045" s="21" t="str">
        <f>VLOOKUP($B2045,Setup_MPP!$A:$E,5,FALSE)</f>
        <v>#E65568</v>
      </c>
      <c r="H2045" s="21" t="str">
        <f>IFERROR(IF(AND(A2045&gt;=1,A2045&lt;=104),VLOOKUP($A2045,Location!$A:$J,6,FALSE),IF(A2045=0,"Avant l'ouverture",IF(OR(A2045=105,A2045=106),"Bonus"))),"")</f>
        <v>1/16 Finale</v>
      </c>
      <c r="I2045" s="21" t="str">
        <f>IF(LEFT(H2045,4)="Tour",VLOOKUP(A2045,Database!$A:$C,3,FALSE),"")</f>
        <v/>
      </c>
      <c r="J2045" s="21" t="str">
        <f>VLOOKUP($A2045,Location!$A:$J,7,FALSE)</f>
        <v>Allemagne</v>
      </c>
      <c r="K2045" s="21" t="str">
        <f>IFERROR(VLOOKUP(J2045,Setup_Team!$B:$C,2,FALSE), "TDB")</f>
        <v>DEU</v>
      </c>
      <c r="L2045" s="21" t="str">
        <f>VLOOKUP($A2045,Location!$A:$J,8,FALSE)</f>
        <v>Paraguay</v>
      </c>
      <c r="M2045" s="21" t="str">
        <f>IFERROR(VLOOKUP(L2045,Setup_Team!$B:$C,2,FALSE), "TDB")</f>
        <v>PRY</v>
      </c>
      <c r="N2045" s="21" t="str">
        <f>VLOOKUP($A2045,Location!$A:$J,9,FALSE)</f>
        <v>Foxborough</v>
      </c>
      <c r="O2045" s="21" t="str">
        <f>VLOOKUP($A2045,Location!$A:$J,10,FALSE)</f>
        <v>Gillette Stadium</v>
      </c>
      <c r="P2045" s="27">
        <v>2</v>
      </c>
      <c r="Q2045" s="27">
        <v>0</v>
      </c>
      <c r="R2045" s="27" t="str">
        <f t="shared" si="187"/>
        <v>2-0</v>
      </c>
      <c r="S2045" s="21">
        <v>0</v>
      </c>
      <c r="T2045" s="20">
        <f>VLOOKUP($A2045,Database!$A:$Y,10,FALSE)</f>
        <v>45</v>
      </c>
      <c r="U2045" s="20">
        <f>VLOOKUP($A2045,Database!$A:$Y,11,FALSE)</f>
        <v>140</v>
      </c>
      <c r="V2045" s="20">
        <f>VLOOKUP($A2045,Database!$A:$Y,12,FALSE)</f>
        <v>169</v>
      </c>
      <c r="W2045" s="20" t="str">
        <f>VLOOKUP(A2045,Database!A:M,13,FALSE)</f>
        <v>Terminé</v>
      </c>
      <c r="X2045" s="20">
        <f>VLOOKUP($A2045,Database!$A:$Y,20,FALSE)</f>
        <v>1</v>
      </c>
      <c r="Y2045" s="20">
        <f>VLOOKUP($A2045,Database!$A:$Y,21,FALSE)</f>
        <v>1</v>
      </c>
      <c r="Z2045" s="20">
        <f t="shared" si="186"/>
        <v>0</v>
      </c>
      <c r="AA2045" s="20">
        <f t="shared" si="188"/>
        <v>0</v>
      </c>
      <c r="AB2045" s="20">
        <f t="shared" ca="1" si="189"/>
        <v>0</v>
      </c>
      <c r="AC2045" s="20">
        <f t="shared" ca="1" si="190"/>
        <v>0</v>
      </c>
      <c r="AD2045" s="20" t="str">
        <f ca="1">IF(AC2045=0,"",IF(OR(ISBLANK(P2045),ISBLANK(Q2045)),"",IF(ISBLANK(VLOOKUP(A2045,Database!A:AA,22,FALSE)),"",VLOOKUP(A2045,Database!A:AA,22,FALSE))))</f>
        <v/>
      </c>
      <c r="AE2045" s="20">
        <f ca="1">IFERROR(
   IF(
     OR(ISBLANK(P2045),ISBLANK(Q2045)),
     "",
     IF(
       AND(AB2045&lt;&gt;"",OR(W2045="Terminé",W2045="En cours")),
       VLOOKUP(AD2045,Setup_ScoreExactBonus!A:D,4,FALSE),
       0
     )),
  0)</f>
        <v>0</v>
      </c>
      <c r="AF2045" s="21">
        <f t="shared" ca="1" si="191"/>
        <v>0</v>
      </c>
      <c r="AG2045" s="21">
        <f ca="1">SUMIFS(AF$2:AF2045,D$2:D2045,D2045)</f>
        <v>2645</v>
      </c>
    </row>
    <row r="2046" spans="1:33" hidden="1" x14ac:dyDescent="0.35">
      <c r="A2046" s="21">
        <f>IF(ISBLANK(B2046),"",COUNTIF(B$2:B2046,B2046))-1</f>
        <v>75</v>
      </c>
      <c r="B2046" s="27">
        <v>20</v>
      </c>
      <c r="C2046" s="10">
        <f>VLOOKUP($A2046+IF($A2046=0,1,0),Database!$A:$Y,7,FALSE)</f>
        <v>46202.9375</v>
      </c>
      <c r="D2046" s="21" t="str">
        <f>VLOOKUP(Pronostics!$B2046,Setup_MPP!$A:$G,3,FALSE)</f>
        <v>Anis_MaFihache</v>
      </c>
      <c r="E2046" s="21" t="str">
        <f>VLOOKUP(Pronostics!$B2046,Setup_MPP!$A:$G,2,FALSE)</f>
        <v>Anis LEBIK</v>
      </c>
      <c r="F2046" s="21" t="str">
        <f>VLOOKUP($B2046,Setup_MPP!$A:$E,4,FALSE)</f>
        <v>#60DC8C</v>
      </c>
      <c r="G2046" s="21" t="str">
        <f>VLOOKUP($B2046,Setup_MPP!$A:$E,5,FALSE)</f>
        <v>#22A34F</v>
      </c>
      <c r="H2046" s="21" t="str">
        <f>IFERROR(IF(AND(A2046&gt;=1,A2046&lt;=104),VLOOKUP($A2046,Location!$A:$J,6,FALSE),IF(A2046=0,"Avant l'ouverture",IF(OR(A2046=105,A2046=106),"Bonus"))),"")</f>
        <v>1/16 Finale</v>
      </c>
      <c r="I2046" s="21" t="str">
        <f>IF(LEFT(H2046,4)="Tour",VLOOKUP(A2046,Database!$A:$C,3,FALSE),"")</f>
        <v/>
      </c>
      <c r="J2046" s="21" t="str">
        <f>VLOOKUP($A2046,Location!$A:$J,7,FALSE)</f>
        <v>Allemagne</v>
      </c>
      <c r="K2046" s="21" t="str">
        <f>IFERROR(VLOOKUP(J2046,Setup_Team!$B:$C,2,FALSE), "TDB")</f>
        <v>DEU</v>
      </c>
      <c r="L2046" s="21" t="str">
        <f>VLOOKUP($A2046,Location!$A:$J,8,FALSE)</f>
        <v>Paraguay</v>
      </c>
      <c r="M2046" s="21" t="str">
        <f>IFERROR(VLOOKUP(L2046,Setup_Team!$B:$C,2,FALSE), "TDB")</f>
        <v>PRY</v>
      </c>
      <c r="N2046" s="21" t="str">
        <f>VLOOKUP($A2046,Location!$A:$J,9,FALSE)</f>
        <v>Foxborough</v>
      </c>
      <c r="O2046" s="21" t="str">
        <f>VLOOKUP($A2046,Location!$A:$J,10,FALSE)</f>
        <v>Gillette Stadium</v>
      </c>
      <c r="P2046" s="27">
        <v>3</v>
      </c>
      <c r="Q2046" s="27">
        <v>1</v>
      </c>
      <c r="R2046" s="27" t="str">
        <f t="shared" si="187"/>
        <v>3-1</v>
      </c>
      <c r="S2046" s="21">
        <v>0</v>
      </c>
      <c r="T2046" s="20">
        <f>VLOOKUP($A2046,Database!$A:$Y,10,FALSE)</f>
        <v>45</v>
      </c>
      <c r="U2046" s="20">
        <f>VLOOKUP($A2046,Database!$A:$Y,11,FALSE)</f>
        <v>140</v>
      </c>
      <c r="V2046" s="20">
        <f>VLOOKUP($A2046,Database!$A:$Y,12,FALSE)</f>
        <v>169</v>
      </c>
      <c r="W2046" s="20" t="str">
        <f>VLOOKUP(A2046,Database!A:M,13,FALSE)</f>
        <v>Terminé</v>
      </c>
      <c r="X2046" s="20">
        <f>VLOOKUP($A2046,Database!$A:$Y,20,FALSE)</f>
        <v>1</v>
      </c>
      <c r="Y2046" s="20">
        <f>VLOOKUP($A2046,Database!$A:$Y,21,FALSE)</f>
        <v>1</v>
      </c>
      <c r="Z2046" s="20">
        <f t="shared" si="186"/>
        <v>0</v>
      </c>
      <c r="AA2046" s="20">
        <f t="shared" si="188"/>
        <v>0</v>
      </c>
      <c r="AB2046" s="20">
        <f t="shared" ca="1" si="189"/>
        <v>0</v>
      </c>
      <c r="AC2046" s="20">
        <f t="shared" ca="1" si="190"/>
        <v>0</v>
      </c>
      <c r="AD2046" s="20" t="str">
        <f ca="1">IF(AC2046=0,"",IF(OR(ISBLANK(P2046),ISBLANK(Q2046)),"",IF(ISBLANK(VLOOKUP(A2046,Database!A:AA,22,FALSE)),"",VLOOKUP(A2046,Database!A:AA,22,FALSE))))</f>
        <v/>
      </c>
      <c r="AE2046" s="20">
        <f ca="1">IFERROR(
   IF(
     OR(ISBLANK(P2046),ISBLANK(Q2046)),
     "",
     IF(
       AND(AB2046&lt;&gt;"",OR(W2046="Terminé",W2046="En cours")),
       VLOOKUP(AD2046,Setup_ScoreExactBonus!A:D,4,FALSE),
       0
     )),
  0)</f>
        <v>0</v>
      </c>
      <c r="AF2046" s="21">
        <f t="shared" ca="1" si="191"/>
        <v>0</v>
      </c>
      <c r="AG2046" s="21">
        <f ca="1">SUMIFS(AF$2:AF2046,D$2:D2046,D2046)</f>
        <v>2656</v>
      </c>
    </row>
    <row r="2047" spans="1:33" hidden="1" x14ac:dyDescent="0.35">
      <c r="A2047" s="21">
        <f>IF(ISBLANK(B2047),"",COUNTIF(B$2:B2047,B2047))-1</f>
        <v>75</v>
      </c>
      <c r="B2047" s="27">
        <v>21</v>
      </c>
      <c r="C2047" s="10">
        <f>VLOOKUP($A2047+IF($A2047=0,1,0),Database!$A:$Y,7,FALSE)</f>
        <v>46202.9375</v>
      </c>
      <c r="D2047" s="21" t="str">
        <f>VLOOKUP(Pronostics!$B2047,Setup_MPP!$A:$G,3,FALSE)</f>
        <v>JUJULABOSS13</v>
      </c>
      <c r="E2047" s="21" t="str">
        <f>VLOOKUP(Pronostics!$B2047,Setup_MPP!$A:$G,2,FALSE)</f>
        <v>Julia BOUANAN</v>
      </c>
      <c r="F2047" s="21" t="str">
        <f>VLOOKUP($B2047,Setup_MPP!$A:$E,4,FALSE)</f>
        <v>#2FAEE0</v>
      </c>
      <c r="G2047" s="21" t="str">
        <f>VLOOKUP($B2047,Setup_MPP!$A:$E,5,FALSE)</f>
        <v>#BEA064</v>
      </c>
      <c r="H2047" s="21" t="str">
        <f>IFERROR(IF(AND(A2047&gt;=1,A2047&lt;=104),VLOOKUP($A2047,Location!$A:$J,6,FALSE),IF(A2047=0,"Avant l'ouverture",IF(OR(A2047=105,A2047=106),"Bonus"))),"")</f>
        <v>1/16 Finale</v>
      </c>
      <c r="I2047" s="21" t="str">
        <f>IF(LEFT(H2047,4)="Tour",VLOOKUP(A2047,Database!$A:$C,3,FALSE),"")</f>
        <v/>
      </c>
      <c r="J2047" s="21" t="str">
        <f>VLOOKUP($A2047,Location!$A:$J,7,FALSE)</f>
        <v>Allemagne</v>
      </c>
      <c r="K2047" s="21" t="str">
        <f>IFERROR(VLOOKUP(J2047,Setup_Team!$B:$C,2,FALSE), "TDB")</f>
        <v>DEU</v>
      </c>
      <c r="L2047" s="21" t="str">
        <f>VLOOKUP($A2047,Location!$A:$J,8,FALSE)</f>
        <v>Paraguay</v>
      </c>
      <c r="M2047" s="21" t="str">
        <f>IFERROR(VLOOKUP(L2047,Setup_Team!$B:$C,2,FALSE), "TDB")</f>
        <v>PRY</v>
      </c>
      <c r="N2047" s="21" t="str">
        <f>VLOOKUP($A2047,Location!$A:$J,9,FALSE)</f>
        <v>Foxborough</v>
      </c>
      <c r="O2047" s="21" t="str">
        <f>VLOOKUP($A2047,Location!$A:$J,10,FALSE)</f>
        <v>Gillette Stadium</v>
      </c>
      <c r="P2047" s="27">
        <v>3</v>
      </c>
      <c r="Q2047" s="27">
        <v>1</v>
      </c>
      <c r="R2047" s="27" t="str">
        <f t="shared" si="187"/>
        <v>3-1</v>
      </c>
      <c r="S2047" s="21">
        <v>0</v>
      </c>
      <c r="T2047" s="20">
        <f>VLOOKUP($A2047,Database!$A:$Y,10,FALSE)</f>
        <v>45</v>
      </c>
      <c r="U2047" s="20">
        <f>VLOOKUP($A2047,Database!$A:$Y,11,FALSE)</f>
        <v>140</v>
      </c>
      <c r="V2047" s="20">
        <f>VLOOKUP($A2047,Database!$A:$Y,12,FALSE)</f>
        <v>169</v>
      </c>
      <c r="W2047" s="20" t="str">
        <f>VLOOKUP(A2047,Database!A:M,13,FALSE)</f>
        <v>Terminé</v>
      </c>
      <c r="X2047" s="20">
        <f>VLOOKUP($A2047,Database!$A:$Y,20,FALSE)</f>
        <v>1</v>
      </c>
      <c r="Y2047" s="20">
        <f>VLOOKUP($A2047,Database!$A:$Y,21,FALSE)</f>
        <v>1</v>
      </c>
      <c r="Z2047" s="20">
        <f t="shared" si="186"/>
        <v>0</v>
      </c>
      <c r="AA2047" s="20">
        <f t="shared" si="188"/>
        <v>0</v>
      </c>
      <c r="AB2047" s="20">
        <f t="shared" ca="1" si="189"/>
        <v>0</v>
      </c>
      <c r="AC2047" s="20">
        <f t="shared" ca="1" si="190"/>
        <v>0</v>
      </c>
      <c r="AD2047" s="20" t="str">
        <f ca="1">IF(AC2047=0,"",IF(OR(ISBLANK(P2047),ISBLANK(Q2047)),"",IF(ISBLANK(VLOOKUP(A2047,Database!A:AA,22,FALSE)),"",VLOOKUP(A2047,Database!A:AA,22,FALSE))))</f>
        <v/>
      </c>
      <c r="AE2047" s="20">
        <f ca="1">IFERROR(
   IF(
     OR(ISBLANK(P2047),ISBLANK(Q2047)),
     "",
     IF(
       AND(AB2047&lt;&gt;"",OR(W2047="Terminé",W2047="En cours")),
       VLOOKUP(AD2047,Setup_ScoreExactBonus!A:D,4,FALSE),
       0
     )),
  0)</f>
        <v>0</v>
      </c>
      <c r="AF2047" s="21">
        <f t="shared" ca="1" si="191"/>
        <v>0</v>
      </c>
      <c r="AG2047" s="21">
        <f ca="1">SUMIFS(AF$2:AF2047,D$2:D2047,D2047)</f>
        <v>2533</v>
      </c>
    </row>
    <row r="2048" spans="1:33" hidden="1" x14ac:dyDescent="0.35">
      <c r="A2048" s="21">
        <f>IF(ISBLANK(B2048),"",COUNTIF(B$2:B2048,B2048))-1</f>
        <v>75</v>
      </c>
      <c r="B2048" s="27">
        <v>22</v>
      </c>
      <c r="C2048" s="10">
        <f>VLOOKUP($A2048+IF($A2048=0,1,0),Database!$A:$Y,7,FALSE)</f>
        <v>46202.9375</v>
      </c>
      <c r="D2048" s="21" t="str">
        <f>VLOOKUP(Pronostics!$B2048,Setup_MPP!$A:$G,3,FALSE)</f>
        <v>Jujumsrd</v>
      </c>
      <c r="E2048" s="21" t="str">
        <f>VLOOKUP(Pronostics!$B2048,Setup_MPP!$A:$G,2,FALSE)</f>
        <v>Julie Mansard</v>
      </c>
      <c r="F2048" s="21" t="str">
        <f>VLOOKUP($B2048,Setup_MPP!$A:$E,4,FALSE)</f>
        <v>#41DEF0</v>
      </c>
      <c r="G2048" s="21" t="str">
        <f>VLOOKUP($B2048,Setup_MPP!$A:$E,5,FALSE)</f>
        <v>#0BA6B7</v>
      </c>
      <c r="H2048" s="21" t="str">
        <f>IFERROR(IF(AND(A2048&gt;=1,A2048&lt;=104),VLOOKUP($A2048,Location!$A:$J,6,FALSE),IF(A2048=0,"Avant l'ouverture",IF(OR(A2048=105,A2048=106),"Bonus"))),"")</f>
        <v>1/16 Finale</v>
      </c>
      <c r="I2048" s="21" t="str">
        <f>IF(LEFT(H2048,4)="Tour",VLOOKUP(A2048,Database!$A:$C,3,FALSE),"")</f>
        <v/>
      </c>
      <c r="J2048" s="21" t="str">
        <f>VLOOKUP($A2048,Location!$A:$J,7,FALSE)</f>
        <v>Allemagne</v>
      </c>
      <c r="K2048" s="21" t="str">
        <f>IFERROR(VLOOKUP(J2048,Setup_Team!$B:$C,2,FALSE), "TDB")</f>
        <v>DEU</v>
      </c>
      <c r="L2048" s="21" t="str">
        <f>VLOOKUP($A2048,Location!$A:$J,8,FALSE)</f>
        <v>Paraguay</v>
      </c>
      <c r="M2048" s="21" t="str">
        <f>IFERROR(VLOOKUP(L2048,Setup_Team!$B:$C,2,FALSE), "TDB")</f>
        <v>PRY</v>
      </c>
      <c r="N2048" s="21" t="str">
        <f>VLOOKUP($A2048,Location!$A:$J,9,FALSE)</f>
        <v>Foxborough</v>
      </c>
      <c r="O2048" s="21" t="str">
        <f>VLOOKUP($A2048,Location!$A:$J,10,FALSE)</f>
        <v>Gillette Stadium</v>
      </c>
      <c r="P2048" s="27">
        <v>2</v>
      </c>
      <c r="Q2048" s="27">
        <v>0</v>
      </c>
      <c r="R2048" s="27" t="str">
        <f t="shared" si="187"/>
        <v>2-0</v>
      </c>
      <c r="S2048" s="21">
        <v>0</v>
      </c>
      <c r="T2048" s="20">
        <f>VLOOKUP($A2048,Database!$A:$Y,10,FALSE)</f>
        <v>45</v>
      </c>
      <c r="U2048" s="20">
        <f>VLOOKUP($A2048,Database!$A:$Y,11,FALSE)</f>
        <v>140</v>
      </c>
      <c r="V2048" s="20">
        <f>VLOOKUP($A2048,Database!$A:$Y,12,FALSE)</f>
        <v>169</v>
      </c>
      <c r="W2048" s="20" t="str">
        <f>VLOOKUP(A2048,Database!A:M,13,FALSE)</f>
        <v>Terminé</v>
      </c>
      <c r="X2048" s="20">
        <f>VLOOKUP($A2048,Database!$A:$Y,20,FALSE)</f>
        <v>1</v>
      </c>
      <c r="Y2048" s="20">
        <f>VLOOKUP($A2048,Database!$A:$Y,21,FALSE)</f>
        <v>1</v>
      </c>
      <c r="Z2048" s="20">
        <f t="shared" si="186"/>
        <v>0</v>
      </c>
      <c r="AA2048" s="20">
        <f t="shared" si="188"/>
        <v>0</v>
      </c>
      <c r="AB2048" s="20">
        <f t="shared" ca="1" si="189"/>
        <v>0</v>
      </c>
      <c r="AC2048" s="20">
        <f t="shared" ca="1" si="190"/>
        <v>0</v>
      </c>
      <c r="AD2048" s="20" t="str">
        <f ca="1">IF(AC2048=0,"",IF(OR(ISBLANK(P2048),ISBLANK(Q2048)),"",IF(ISBLANK(VLOOKUP(A2048,Database!A:AA,22,FALSE)),"",VLOOKUP(A2048,Database!A:AA,22,FALSE))))</f>
        <v/>
      </c>
      <c r="AE2048" s="20">
        <f ca="1">IFERROR(
   IF(
     OR(ISBLANK(P2048),ISBLANK(Q2048)),
     "",
     IF(
       AND(AB2048&lt;&gt;"",OR(W2048="Terminé",W2048="En cours")),
       VLOOKUP(AD2048,Setup_ScoreExactBonus!A:D,4,FALSE),
       0
     )),
  0)</f>
        <v>0</v>
      </c>
      <c r="AF2048" s="21">
        <f t="shared" ca="1" si="191"/>
        <v>0</v>
      </c>
      <c r="AG2048" s="21">
        <f ca="1">SUMIFS(AF$2:AF2048,D$2:D2048,D2048)</f>
        <v>2363</v>
      </c>
    </row>
    <row r="2049" spans="1:33" hidden="1" x14ac:dyDescent="0.35">
      <c r="A2049" s="21">
        <f>IF(ISBLANK(B2049),"",COUNTIF(B$2:B2049,B2049))-1</f>
        <v>75</v>
      </c>
      <c r="B2049" s="27">
        <v>23</v>
      </c>
      <c r="C2049" s="10">
        <f>VLOOKUP($A2049+IF($A2049=0,1,0),Database!$A:$Y,7,FALSE)</f>
        <v>46202.9375</v>
      </c>
      <c r="D2049" s="21" t="str">
        <f>VLOOKUP(Pronostics!$B2049,Setup_MPP!$A:$G,3,FALSE)</f>
        <v>DJUDJUPRONO</v>
      </c>
      <c r="E2049" s="21" t="str">
        <f>VLOOKUP(Pronostics!$B2049,Setup_MPP!$A:$G,2,FALSE)</f>
        <v>Juliette</v>
      </c>
      <c r="F2049" s="21" t="str">
        <f>VLOOKUP($B2049,Setup_MPP!$A:$E,4,FALSE)</f>
        <v>#F2A2A2</v>
      </c>
      <c r="G2049" s="21" t="str">
        <f>VLOOKUP($B2049,Setup_MPP!$A:$E,5,FALSE)</f>
        <v>#C25D5D</v>
      </c>
      <c r="H2049" s="21" t="str">
        <f>IFERROR(IF(AND(A2049&gt;=1,A2049&lt;=104),VLOOKUP($A2049,Location!$A:$J,6,FALSE),IF(A2049=0,"Avant l'ouverture",IF(OR(A2049=105,A2049=106),"Bonus"))),"")</f>
        <v>1/16 Finale</v>
      </c>
      <c r="I2049" s="21" t="str">
        <f>IF(LEFT(H2049,4)="Tour",VLOOKUP(A2049,Database!$A:$C,3,FALSE),"")</f>
        <v/>
      </c>
      <c r="J2049" s="21" t="str">
        <f>VLOOKUP($A2049,Location!$A:$J,7,FALSE)</f>
        <v>Allemagne</v>
      </c>
      <c r="K2049" s="21" t="str">
        <f>IFERROR(VLOOKUP(J2049,Setup_Team!$B:$C,2,FALSE), "TDB")</f>
        <v>DEU</v>
      </c>
      <c r="L2049" s="21" t="str">
        <f>VLOOKUP($A2049,Location!$A:$J,8,FALSE)</f>
        <v>Paraguay</v>
      </c>
      <c r="M2049" s="21" t="str">
        <f>IFERROR(VLOOKUP(L2049,Setup_Team!$B:$C,2,FALSE), "TDB")</f>
        <v>PRY</v>
      </c>
      <c r="N2049" s="21" t="str">
        <f>VLOOKUP($A2049,Location!$A:$J,9,FALSE)</f>
        <v>Foxborough</v>
      </c>
      <c r="O2049" s="21" t="str">
        <f>VLOOKUP($A2049,Location!$A:$J,10,FALSE)</f>
        <v>Gillette Stadium</v>
      </c>
      <c r="P2049" s="27">
        <v>2</v>
      </c>
      <c r="Q2049" s="27">
        <v>1</v>
      </c>
      <c r="R2049" s="27" t="str">
        <f t="shared" si="187"/>
        <v>2-1</v>
      </c>
      <c r="S2049" s="21">
        <v>0</v>
      </c>
      <c r="T2049" s="20">
        <f>VLOOKUP($A2049,Database!$A:$Y,10,FALSE)</f>
        <v>45</v>
      </c>
      <c r="U2049" s="20">
        <f>VLOOKUP($A2049,Database!$A:$Y,11,FALSE)</f>
        <v>140</v>
      </c>
      <c r="V2049" s="20">
        <f>VLOOKUP($A2049,Database!$A:$Y,12,FALSE)</f>
        <v>169</v>
      </c>
      <c r="W2049" s="20" t="str">
        <f>VLOOKUP(A2049,Database!A:M,13,FALSE)</f>
        <v>Terminé</v>
      </c>
      <c r="X2049" s="20">
        <f>VLOOKUP($A2049,Database!$A:$Y,20,FALSE)</f>
        <v>1</v>
      </c>
      <c r="Y2049" s="20">
        <f>VLOOKUP($A2049,Database!$A:$Y,21,FALSE)</f>
        <v>1</v>
      </c>
      <c r="Z2049" s="20">
        <f t="shared" si="186"/>
        <v>0</v>
      </c>
      <c r="AA2049" s="20">
        <f t="shared" si="188"/>
        <v>0</v>
      </c>
      <c r="AB2049" s="20">
        <f t="shared" ca="1" si="189"/>
        <v>0</v>
      </c>
      <c r="AC2049" s="20">
        <f t="shared" ca="1" si="190"/>
        <v>0</v>
      </c>
      <c r="AD2049" s="20" t="str">
        <f ca="1">IF(AC2049=0,"",IF(OR(ISBLANK(P2049),ISBLANK(Q2049)),"",IF(ISBLANK(VLOOKUP(A2049,Database!A:AA,22,FALSE)),"",VLOOKUP(A2049,Database!A:AA,22,FALSE))))</f>
        <v/>
      </c>
      <c r="AE2049" s="20">
        <f ca="1">IFERROR(
   IF(
     OR(ISBLANK(P2049),ISBLANK(Q2049)),
     "",
     IF(
       AND(AB2049&lt;&gt;"",OR(W2049="Terminé",W2049="En cours")),
       VLOOKUP(AD2049,Setup_ScoreExactBonus!A:D,4,FALSE),
       0
     )),
  0)</f>
        <v>0</v>
      </c>
      <c r="AF2049" s="21">
        <f t="shared" ca="1" si="191"/>
        <v>0</v>
      </c>
      <c r="AG2049" s="21">
        <f ca="1">SUMIFS(AF$2:AF2049,D$2:D2049,D2049)</f>
        <v>2098</v>
      </c>
    </row>
    <row r="2050" spans="1:33" hidden="1" x14ac:dyDescent="0.35">
      <c r="A2050" s="21">
        <f>IF(ISBLANK(B2050),"",COUNTIF(B$2:B2050,B2050))-1</f>
        <v>75</v>
      </c>
      <c r="B2050" s="27">
        <v>24</v>
      </c>
      <c r="C2050" s="10">
        <f>VLOOKUP($A2050+IF($A2050=0,1,0),Database!$A:$Y,7,FALSE)</f>
        <v>46202.9375</v>
      </c>
      <c r="D2050" s="21" t="str">
        <f>VLOOKUP(Pronostics!$B2050,Setup_MPP!$A:$G,3,FALSE)</f>
        <v>Samyaaaaaaaaaa</v>
      </c>
      <c r="E2050" s="21" t="str">
        <f>VLOOKUP(Pronostics!$B2050,Setup_MPP!$A:$G,2,FALSE)</f>
        <v>Samya ALAOUI</v>
      </c>
      <c r="F2050" s="21" t="str">
        <f>VLOOKUP($B2050,Setup_MPP!$A:$E,4,FALSE)</f>
        <v>#A2F2C7</v>
      </c>
      <c r="G2050" s="21" t="str">
        <f>VLOOKUP($B2050,Setup_MPP!$A:$E,5,FALSE)</f>
        <v>#5DC18C</v>
      </c>
      <c r="H2050" s="21" t="str">
        <f>IFERROR(IF(AND(A2050&gt;=1,A2050&lt;=104),VLOOKUP($A2050,Location!$A:$J,6,FALSE),IF(A2050=0,"Avant l'ouverture",IF(OR(A2050=105,A2050=106),"Bonus"))),"")</f>
        <v>1/16 Finale</v>
      </c>
      <c r="I2050" s="21" t="str">
        <f>IF(LEFT(H2050,4)="Tour",VLOOKUP(A2050,Database!$A:$C,3,FALSE),"")</f>
        <v/>
      </c>
      <c r="J2050" s="21" t="str">
        <f>VLOOKUP($A2050,Location!$A:$J,7,FALSE)</f>
        <v>Allemagne</v>
      </c>
      <c r="K2050" s="21" t="str">
        <f>IFERROR(VLOOKUP(J2050,Setup_Team!$B:$C,2,FALSE), "TDB")</f>
        <v>DEU</v>
      </c>
      <c r="L2050" s="21" t="str">
        <f>VLOOKUP($A2050,Location!$A:$J,8,FALSE)</f>
        <v>Paraguay</v>
      </c>
      <c r="M2050" s="21" t="str">
        <f>IFERROR(VLOOKUP(L2050,Setup_Team!$B:$C,2,FALSE), "TDB")</f>
        <v>PRY</v>
      </c>
      <c r="N2050" s="21" t="str">
        <f>VLOOKUP($A2050,Location!$A:$J,9,FALSE)</f>
        <v>Foxborough</v>
      </c>
      <c r="O2050" s="21" t="str">
        <f>VLOOKUP($A2050,Location!$A:$J,10,FALSE)</f>
        <v>Gillette Stadium</v>
      </c>
      <c r="P2050" s="27">
        <v>2</v>
      </c>
      <c r="Q2050" s="27">
        <v>2</v>
      </c>
      <c r="R2050" s="27" t="str">
        <f t="shared" si="187"/>
        <v>2-2</v>
      </c>
      <c r="S2050" s="21">
        <v>0</v>
      </c>
      <c r="T2050" s="20">
        <f>VLOOKUP($A2050,Database!$A:$Y,10,FALSE)</f>
        <v>45</v>
      </c>
      <c r="U2050" s="20">
        <f>VLOOKUP($A2050,Database!$A:$Y,11,FALSE)</f>
        <v>140</v>
      </c>
      <c r="V2050" s="20">
        <f>VLOOKUP($A2050,Database!$A:$Y,12,FALSE)</f>
        <v>169</v>
      </c>
      <c r="W2050" s="20" t="str">
        <f>VLOOKUP(A2050,Database!A:M,13,FALSE)</f>
        <v>Terminé</v>
      </c>
      <c r="X2050" s="20">
        <f>VLOOKUP($A2050,Database!$A:$Y,20,FALSE)</f>
        <v>1</v>
      </c>
      <c r="Y2050" s="20">
        <f>VLOOKUP($A2050,Database!$A:$Y,21,FALSE)</f>
        <v>1</v>
      </c>
      <c r="Z2050" s="20">
        <f t="shared" ref="Z2050:Z2113" si="192">IF(A2050=0,0,IF(W2050="À venir",0,IF(AND(ISBLANK(P2050),ISBLANK(Q2050)),1,0)))</f>
        <v>0</v>
      </c>
      <c r="AA2050" s="20">
        <f t="shared" si="188"/>
        <v>1</v>
      </c>
      <c r="AB2050" s="20">
        <f t="shared" ca="1" si="189"/>
        <v>140</v>
      </c>
      <c r="AC2050" s="20">
        <f t="shared" ca="1" si="190"/>
        <v>0</v>
      </c>
      <c r="AD2050" s="20" t="str">
        <f ca="1">IF(AC2050=0,"",IF(OR(ISBLANK(P2050),ISBLANK(Q2050)),"",IF(ISBLANK(VLOOKUP(A2050,Database!A:AA,22,FALSE)),"",VLOOKUP(A2050,Database!A:AA,22,FALSE))))</f>
        <v/>
      </c>
      <c r="AE2050" s="20">
        <f ca="1">IFERROR(
   IF(
     OR(ISBLANK(P2050),ISBLANK(Q2050)),
     "",
     IF(
       AND(AB2050&lt;&gt;"",OR(W2050="Terminé",W2050="En cours")),
       VLOOKUP(AD2050,Setup_ScoreExactBonus!A:D,4,FALSE),
       0
     )),
  0)</f>
        <v>0</v>
      </c>
      <c r="AF2050" s="21">
        <f t="shared" ca="1" si="191"/>
        <v>140</v>
      </c>
      <c r="AG2050" s="21">
        <f ca="1">SUMIFS(AF$2:AF2050,D$2:D2050,D2050)</f>
        <v>2986</v>
      </c>
    </row>
    <row r="2051" spans="1:33" hidden="1" x14ac:dyDescent="0.35">
      <c r="A2051" s="21">
        <f>IF(ISBLANK(B2051),"",COUNTIF(B$2:B2051,B2051))-1</f>
        <v>75</v>
      </c>
      <c r="B2051" s="27">
        <v>25</v>
      </c>
      <c r="C2051" s="10">
        <f>VLOOKUP($A2051+IF($A2051=0,1,0),Database!$A:$Y,7,FALSE)</f>
        <v>46202.9375</v>
      </c>
      <c r="D2051" s="21" t="str">
        <f>VLOOKUP(Pronostics!$B2051,Setup_MPP!$A:$G,3,FALSE)</f>
        <v>leaw0808</v>
      </c>
      <c r="E2051" s="21" t="str">
        <f>VLOOKUP(Pronostics!$B2051,Setup_MPP!$A:$G,2,FALSE)</f>
        <v>Léa WALOCQ</v>
      </c>
      <c r="F2051" s="21" t="str">
        <f>VLOOKUP($B2051,Setup_MPP!$A:$E,4,FALSE)</f>
        <v>#D1B9EB</v>
      </c>
      <c r="G2051" s="21" t="str">
        <f>VLOOKUP($B2051,Setup_MPP!$A:$E,5,FALSE)</f>
        <v>#B58BC7</v>
      </c>
      <c r="H2051" s="21" t="str">
        <f>IFERROR(IF(AND(A2051&gt;=1,A2051&lt;=104),VLOOKUP($A2051,Location!$A:$J,6,FALSE),IF(A2051=0,"Avant l'ouverture",IF(OR(A2051=105,A2051=106),"Bonus"))),"")</f>
        <v>1/16 Finale</v>
      </c>
      <c r="I2051" s="21" t="str">
        <f>IF(LEFT(H2051,4)="Tour",VLOOKUP(A2051,Database!$A:$C,3,FALSE),"")</f>
        <v/>
      </c>
      <c r="J2051" s="21" t="str">
        <f>VLOOKUP($A2051,Location!$A:$J,7,FALSE)</f>
        <v>Allemagne</v>
      </c>
      <c r="K2051" s="21" t="str">
        <f>IFERROR(VLOOKUP(J2051,Setup_Team!$B:$C,2,FALSE), "TDB")</f>
        <v>DEU</v>
      </c>
      <c r="L2051" s="21" t="str">
        <f>VLOOKUP($A2051,Location!$A:$J,8,FALSE)</f>
        <v>Paraguay</v>
      </c>
      <c r="M2051" s="21" t="str">
        <f>IFERROR(VLOOKUP(L2051,Setup_Team!$B:$C,2,FALSE), "TDB")</f>
        <v>PRY</v>
      </c>
      <c r="N2051" s="21" t="str">
        <f>VLOOKUP($A2051,Location!$A:$J,9,FALSE)</f>
        <v>Foxborough</v>
      </c>
      <c r="O2051" s="21" t="str">
        <f>VLOOKUP($A2051,Location!$A:$J,10,FALSE)</f>
        <v>Gillette Stadium</v>
      </c>
      <c r="P2051" s="27">
        <v>3</v>
      </c>
      <c r="Q2051" s="27">
        <v>0</v>
      </c>
      <c r="R2051" s="27" t="str">
        <f t="shared" ref="R2051:R2114" si="193">IF(AND(A2051&gt;0,A2051&lt;=104,W2051="Terminé"),TEXT(P2051,"0")&amp;"-"&amp;TEXT(Q2051,"0"),"")</f>
        <v>3-0</v>
      </c>
      <c r="S2051" s="21">
        <v>0</v>
      </c>
      <c r="T2051" s="20">
        <f>VLOOKUP($A2051,Database!$A:$Y,10,FALSE)</f>
        <v>45</v>
      </c>
      <c r="U2051" s="20">
        <f>VLOOKUP($A2051,Database!$A:$Y,11,FALSE)</f>
        <v>140</v>
      </c>
      <c r="V2051" s="20">
        <f>VLOOKUP($A2051,Database!$A:$Y,12,FALSE)</f>
        <v>169</v>
      </c>
      <c r="W2051" s="20" t="str">
        <f>VLOOKUP(A2051,Database!A:M,13,FALSE)</f>
        <v>Terminé</v>
      </c>
      <c r="X2051" s="20">
        <f>VLOOKUP($A2051,Database!$A:$Y,20,FALSE)</f>
        <v>1</v>
      </c>
      <c r="Y2051" s="20">
        <f>VLOOKUP($A2051,Database!$A:$Y,21,FALSE)</f>
        <v>1</v>
      </c>
      <c r="Z2051" s="20">
        <f t="shared" si="192"/>
        <v>0</v>
      </c>
      <c r="AA2051" s="20">
        <f t="shared" si="188"/>
        <v>0</v>
      </c>
      <c r="AB2051" s="20">
        <f t="shared" ca="1" si="189"/>
        <v>0</v>
      </c>
      <c r="AC2051" s="20">
        <f t="shared" ca="1" si="190"/>
        <v>0</v>
      </c>
      <c r="AD2051" s="20" t="str">
        <f ca="1">IF(AC2051=0,"",IF(OR(ISBLANK(P2051),ISBLANK(Q2051)),"",IF(ISBLANK(VLOOKUP(A2051,Database!A:AA,22,FALSE)),"",VLOOKUP(A2051,Database!A:AA,22,FALSE))))</f>
        <v/>
      </c>
      <c r="AE2051" s="20">
        <f ca="1">IFERROR(
   IF(
     OR(ISBLANK(P2051),ISBLANK(Q2051)),
     "",
     IF(
       AND(AB2051&lt;&gt;"",OR(W2051="Terminé",W2051="En cours")),
       VLOOKUP(AD2051,Setup_ScoreExactBonus!A:D,4,FALSE),
       0
     )),
  0)</f>
        <v>0</v>
      </c>
      <c r="AF2051" s="21">
        <f t="shared" ca="1" si="191"/>
        <v>0</v>
      </c>
      <c r="AG2051" s="21">
        <f ca="1">SUMIFS(AF$2:AF2051,D$2:D2051,D2051)</f>
        <v>2809</v>
      </c>
    </row>
    <row r="2052" spans="1:33" hidden="1" x14ac:dyDescent="0.35">
      <c r="A2052" s="21">
        <f>IF(ISBLANK(B2052),"",COUNTIF(B$2:B2052,B2052))-1</f>
        <v>75</v>
      </c>
      <c r="B2052" s="27">
        <v>26</v>
      </c>
      <c r="C2052" s="10">
        <v>46184.875</v>
      </c>
      <c r="D2052" s="21" t="str">
        <f>VLOOKUP(Pronostics!$B2052,Setup_MPP!$A:$G,3,FALSE)</f>
        <v>Mohamad#5GGG1</v>
      </c>
      <c r="E2052" s="21" t="str">
        <f>VLOOKUP(Pronostics!$B2052,Setup_MPP!$A:$G,2,FALSE)</f>
        <v>Mohamad EL KAWAS</v>
      </c>
      <c r="F2052" s="21" t="str">
        <f>VLOOKUP($B2052,Setup_MPP!$A:$E,4,FALSE)</f>
        <v>#EB8787</v>
      </c>
      <c r="G2052" s="21" t="str">
        <f>VLOOKUP($B2052,Setup_MPP!$A:$E,5,FALSE)</f>
        <v>#368E2C</v>
      </c>
      <c r="H2052" s="21" t="str">
        <f>IFERROR(IF(AND(A2052&gt;=1,A2052&lt;=104),VLOOKUP($A2052,Location!$A:$J,6,FALSE),IF(A2052=0,"Avant l'ouverture",IF(OR(A2052=105,A2052=106),"Bonus"))),"")</f>
        <v>1/16 Finale</v>
      </c>
      <c r="I2052" s="21" t="str">
        <f>IF(LEFT(H2052,4)="Tour",VLOOKUP(A2052,Database!$A:$C,3,FALSE),"")</f>
        <v/>
      </c>
      <c r="J2052" s="21" t="str">
        <f>VLOOKUP($A2052,Location!$A:$J,7,FALSE)</f>
        <v>Allemagne</v>
      </c>
      <c r="K2052" s="21" t="str">
        <f>IFERROR(VLOOKUP(J2052,Setup_Team!$B:$C,2,FALSE), "TDB")</f>
        <v>DEU</v>
      </c>
      <c r="L2052" s="21" t="str">
        <f>VLOOKUP($A2052,Location!$A:$J,8,FALSE)</f>
        <v>Paraguay</v>
      </c>
      <c r="M2052" s="21" t="str">
        <f>IFERROR(VLOOKUP(L2052,Setup_Team!$B:$C,2,FALSE), "TDB")</f>
        <v>PRY</v>
      </c>
      <c r="P2052" s="21">
        <v>3</v>
      </c>
      <c r="Q2052" s="21">
        <v>0</v>
      </c>
      <c r="R2052" s="27" t="str">
        <f t="shared" si="193"/>
        <v>3-0</v>
      </c>
      <c r="S2052" s="21">
        <v>0</v>
      </c>
      <c r="T2052" s="20">
        <f>VLOOKUP($A2052,Database!$A:$Y,10,FALSE)</f>
        <v>45</v>
      </c>
      <c r="U2052" s="20">
        <f>VLOOKUP($A2052,Database!$A:$Y,11,FALSE)</f>
        <v>140</v>
      </c>
      <c r="V2052" s="20">
        <f>VLOOKUP($A2052,Database!$A:$Y,12,FALSE)</f>
        <v>169</v>
      </c>
      <c r="W2052" s="20" t="str">
        <f>VLOOKUP(A2052,Database!A:M,13,FALSE)</f>
        <v>Terminé</v>
      </c>
      <c r="X2052" s="20">
        <f>VLOOKUP($A2052,Database!$A:$Y,20,FALSE)</f>
        <v>1</v>
      </c>
      <c r="Y2052" s="20">
        <f>VLOOKUP($A2052,Database!$A:$Y,21,FALSE)</f>
        <v>1</v>
      </c>
      <c r="Z2052" s="20">
        <f t="shared" si="192"/>
        <v>0</v>
      </c>
      <c r="AA2052" s="20">
        <f t="shared" si="188"/>
        <v>0</v>
      </c>
      <c r="AB2052" s="20">
        <f t="shared" ca="1" si="189"/>
        <v>0</v>
      </c>
      <c r="AC2052" s="20">
        <f t="shared" ca="1" si="190"/>
        <v>0</v>
      </c>
      <c r="AD2052" s="20" t="str">
        <f ca="1">IF(AC2052=0,"",IF(OR(ISBLANK(P2052),ISBLANK(Q2052)),"",IF(ISBLANK(VLOOKUP(A2052,Database!A:AA,22,FALSE)),"",VLOOKUP(A2052,Database!A:AA,22,FALSE))))</f>
        <v/>
      </c>
      <c r="AE2052" s="20">
        <f ca="1">IFERROR(
   IF(
     OR(ISBLANK(P2052),ISBLANK(Q2052)),
     "",
     IF(
       AND(AB2052&lt;&gt;"",OR(W2052="Terminé",W2052="En cours")),
       VLOOKUP(AD2052,Setup_ScoreExactBonus!A:D,4,FALSE),
       0
     )),
  0)</f>
        <v>0</v>
      </c>
      <c r="AF2052" s="21">
        <f t="shared" ca="1" si="191"/>
        <v>0</v>
      </c>
      <c r="AG2052" s="21">
        <f ca="1">SUMIFS(AF$2:AF2052,D$2:D2052,D2052)</f>
        <v>2349</v>
      </c>
    </row>
    <row r="2053" spans="1:33" hidden="1" x14ac:dyDescent="0.35">
      <c r="A2053" s="21">
        <f>IF(ISBLANK(B2053),"",COUNTIF(B$2:B2053,B2053))-1</f>
        <v>75</v>
      </c>
      <c r="B2053" s="27">
        <v>27</v>
      </c>
      <c r="C2053" s="10">
        <f>VLOOKUP($A2053+IF($A2053=0,1,0),Database!$A:$Y,7,FALSE)</f>
        <v>46202.9375</v>
      </c>
      <c r="D2053" s="21" t="str">
        <f>VLOOKUP(Pronostics!$B2053,Setup_MPP!$A:$G,3,FALSE)</f>
        <v>maryemkappa</v>
      </c>
      <c r="E2053" s="21" t="str">
        <f>VLOOKUP(Pronostics!$B2053,Setup_MPP!$A:$G,2,FALSE)</f>
        <v>Maryem GUIZANI</v>
      </c>
      <c r="F2053" s="21" t="str">
        <f>VLOOKUP($B2053,Setup_MPP!$A:$E,4,FALSE)</f>
        <v>#BCA2F4</v>
      </c>
      <c r="G2053" s="21" t="str">
        <f>VLOOKUP($B2053,Setup_MPP!$A:$E,5,FALSE)</f>
        <v>#6D3DD5</v>
      </c>
      <c r="H2053" s="21" t="str">
        <f>IFERROR(IF(AND(A2053&gt;=1,A2053&lt;=104),VLOOKUP($A2053,Location!$A:$J,6,FALSE),IF(A2053=0,"Avant l'ouverture",IF(OR(A2053=105,A2053=106),"Bonus"))),"")</f>
        <v>1/16 Finale</v>
      </c>
      <c r="I2053" s="21" t="str">
        <f>IF(LEFT(H2053,4)="Tour",VLOOKUP(A2053,Database!$A:$C,3,FALSE),"")</f>
        <v/>
      </c>
      <c r="J2053" s="21" t="str">
        <f>VLOOKUP($A2053,Location!$A:$J,7,FALSE)</f>
        <v>Allemagne</v>
      </c>
      <c r="K2053" s="21" t="str">
        <f>IFERROR(VLOOKUP(J2053,Setup_Team!$B:$C,2,FALSE), "TDB")</f>
        <v>DEU</v>
      </c>
      <c r="L2053" s="21" t="str">
        <f>VLOOKUP($A2053,Location!$A:$J,8,FALSE)</f>
        <v>Paraguay</v>
      </c>
      <c r="M2053" s="21" t="str">
        <f>IFERROR(VLOOKUP(L2053,Setup_Team!$B:$C,2,FALSE), "TDB")</f>
        <v>PRY</v>
      </c>
      <c r="P2053" s="21">
        <v>2</v>
      </c>
      <c r="Q2053" s="21">
        <v>1</v>
      </c>
      <c r="R2053" s="27" t="str">
        <f t="shared" si="193"/>
        <v>2-1</v>
      </c>
      <c r="S2053" s="21">
        <v>0</v>
      </c>
      <c r="T2053" s="20">
        <f>VLOOKUP($A2053,Database!$A:$Y,10,FALSE)</f>
        <v>45</v>
      </c>
      <c r="U2053" s="20">
        <f>VLOOKUP($A2053,Database!$A:$Y,11,FALSE)</f>
        <v>140</v>
      </c>
      <c r="V2053" s="20">
        <f>VLOOKUP($A2053,Database!$A:$Y,12,FALSE)</f>
        <v>169</v>
      </c>
      <c r="W2053" s="20" t="str">
        <f>VLOOKUP(A2053,Database!A:M,13,FALSE)</f>
        <v>Terminé</v>
      </c>
      <c r="X2053" s="20">
        <f>VLOOKUP($A2053,Database!$A:$Y,20,FALSE)</f>
        <v>1</v>
      </c>
      <c r="Y2053" s="20">
        <f>VLOOKUP($A2053,Database!$A:$Y,21,FALSE)</f>
        <v>1</v>
      </c>
      <c r="Z2053" s="20">
        <f t="shared" si="192"/>
        <v>0</v>
      </c>
      <c r="AA2053" s="20">
        <f t="shared" si="188"/>
        <v>0</v>
      </c>
      <c r="AB2053" s="20">
        <f t="shared" ca="1" si="189"/>
        <v>0</v>
      </c>
      <c r="AC2053" s="20">
        <f t="shared" ca="1" si="190"/>
        <v>0</v>
      </c>
      <c r="AD2053" s="20" t="str">
        <f ca="1">IF(AC2053=0,"",IF(OR(ISBLANK(P2053),ISBLANK(Q2053)),"",IF(ISBLANK(VLOOKUP(A2053,Database!A:AA,22,FALSE)),"",VLOOKUP(A2053,Database!A:AA,22,FALSE))))</f>
        <v/>
      </c>
      <c r="AE2053" s="20">
        <f ca="1">IFERROR(
   IF(
     OR(ISBLANK(P2053),ISBLANK(Q2053)),
     "",
     IF(
       AND(AB2053&lt;&gt;"",OR(W2053="Terminé",W2053="En cours")),
       VLOOKUP(AD2053,Setup_ScoreExactBonus!A:D,4,FALSE),
       0
     )),
  0)</f>
        <v>0</v>
      </c>
      <c r="AF2053" s="21">
        <f t="shared" ca="1" si="191"/>
        <v>0</v>
      </c>
      <c r="AG2053" s="21">
        <f ca="1">SUMIFS(AF$2:AF2053,D$2:D2053,D2053)</f>
        <v>2382</v>
      </c>
    </row>
    <row r="2054" spans="1:33" hidden="1" x14ac:dyDescent="0.35">
      <c r="A2054" s="21">
        <f>IF(ISBLANK(B2054),"",COUNTIF(B$2:B2054,B2054))-1</f>
        <v>76</v>
      </c>
      <c r="B2054" s="27">
        <v>1</v>
      </c>
      <c r="C2054" s="10">
        <f>VLOOKUP($A2054+IF($A2054=0,1,0),Database!$A:$Y,7,FALSE)</f>
        <v>46203.125</v>
      </c>
      <c r="D2054" s="21" t="str">
        <f>VLOOKUP(Pronostics!$B2054,Setup_MPP!$A:$G,3,FALSE)</f>
        <v>_Nicolas_LM_</v>
      </c>
      <c r="E2054" s="21" t="str">
        <f>VLOOKUP(Pronostics!$B2054,Setup_MPP!$A:$G,2,FALSE)</f>
        <v>Nicolas LE MOUEL</v>
      </c>
      <c r="F2054" s="21" t="str">
        <f>VLOOKUP($B2054,Setup_MPP!$A:$E,4,FALSE)</f>
        <v>#F7C79D</v>
      </c>
      <c r="G2054" s="21" t="str">
        <f>VLOOKUP($B2054,Setup_MPP!$A:$E,5,FALSE)</f>
        <v>#FFBE85</v>
      </c>
      <c r="H2054" s="21" t="str">
        <f>IFERROR(IF(AND(A2054&gt;=1,A2054&lt;=104),VLOOKUP($A2054,Location!$A:$J,6,FALSE),IF(A2054=0,"Avant l'ouverture",IF(OR(A2054=105,A2054=106),"Bonus"))),"")</f>
        <v>1/16 Finale</v>
      </c>
      <c r="I2054" s="21" t="str">
        <f>IF(LEFT(H2054,4)="Tour",VLOOKUP(A2054,Database!$A:$C,3,FALSE),"")</f>
        <v/>
      </c>
      <c r="J2054" s="21" t="str">
        <f>VLOOKUP($A2054,Location!$A:$J,7,FALSE)</f>
        <v>Pays-Bas</v>
      </c>
      <c r="K2054" s="21" t="str">
        <f>IFERROR(VLOOKUP(J2054,Setup_Team!$B:$C,2,FALSE), "TDB")</f>
        <v>NLD</v>
      </c>
      <c r="L2054" s="21" t="str">
        <f>VLOOKUP($A2054,Location!$A:$J,8,FALSE)</f>
        <v>Maroc</v>
      </c>
      <c r="M2054" s="21" t="str">
        <f>IFERROR(VLOOKUP(L2054,Setup_Team!$B:$C,2,FALSE), "TDB")</f>
        <v>MAR</v>
      </c>
      <c r="N2054" s="21" t="str">
        <f>VLOOKUP($A2054,Location!$A:$J,9,FALSE)</f>
        <v>Monterrey</v>
      </c>
      <c r="O2054" s="21" t="str">
        <f>VLOOKUP($A2054,Location!$A:$J,10,FALSE)</f>
        <v>Estadio BBVA</v>
      </c>
      <c r="P2054" s="27">
        <v>2</v>
      </c>
      <c r="Q2054" s="27">
        <v>1</v>
      </c>
      <c r="R2054" s="27" t="str">
        <f t="shared" si="193"/>
        <v>2-1</v>
      </c>
      <c r="S2054" s="21">
        <v>0</v>
      </c>
      <c r="T2054" s="20">
        <f>VLOOKUP($A2054,Database!$A:$Y,10,FALSE)</f>
        <v>80</v>
      </c>
      <c r="U2054" s="20">
        <f>VLOOKUP($A2054,Database!$A:$Y,11,FALSE)</f>
        <v>114</v>
      </c>
      <c r="V2054" s="20">
        <f>VLOOKUP($A2054,Database!$A:$Y,12,FALSE)</f>
        <v>122</v>
      </c>
      <c r="W2054" s="20" t="str">
        <f>VLOOKUP(A2054,Database!A:M,13,FALSE)</f>
        <v>Terminé</v>
      </c>
      <c r="X2054" s="20">
        <f>VLOOKUP($A2054,Database!$A:$Y,20,FALSE)</f>
        <v>1</v>
      </c>
      <c r="Y2054" s="20">
        <f>VLOOKUP($A2054,Database!$A:$Y,21,FALSE)</f>
        <v>1</v>
      </c>
      <c r="Z2054" s="20">
        <f t="shared" si="192"/>
        <v>0</v>
      </c>
      <c r="AA2054" s="20">
        <f t="shared" si="188"/>
        <v>0</v>
      </c>
      <c r="AB2054" s="20">
        <f t="shared" ca="1" si="189"/>
        <v>0</v>
      </c>
      <c r="AC2054" s="20">
        <f t="shared" ca="1" si="190"/>
        <v>0</v>
      </c>
      <c r="AD2054" s="20" t="str">
        <f ca="1">IF(AC2054=0,"",IF(OR(ISBLANK(P2054),ISBLANK(Q2054)),"",IF(ISBLANK(VLOOKUP(A2054,Database!A:AA,22,FALSE)),"",VLOOKUP(A2054,Database!A:AA,22,FALSE))))</f>
        <v/>
      </c>
      <c r="AE2054" s="20">
        <f ca="1">IFERROR(
   IF(
     OR(ISBLANK(P2054),ISBLANK(Q2054)),
     "",
     IF(
       AND(AB2054&lt;&gt;"",OR(W2054="Terminé",W2054="En cours")),
       VLOOKUP(AD2054,Setup_ScoreExactBonus!A:D,4,FALSE),
       0
     )),
  0)</f>
        <v>0</v>
      </c>
      <c r="AF2054" s="21">
        <f t="shared" ca="1" si="191"/>
        <v>0</v>
      </c>
      <c r="AG2054" s="21">
        <f ca="1">SUMIFS(AF$2:AF2054,D$2:D2054,D2054)</f>
        <v>2814</v>
      </c>
    </row>
    <row r="2055" spans="1:33" hidden="1" x14ac:dyDescent="0.35">
      <c r="A2055" s="21">
        <f>IF(ISBLANK(B2055),"",COUNTIF(B$2:B2055,B2055))-1</f>
        <v>76</v>
      </c>
      <c r="B2055" s="27">
        <v>2</v>
      </c>
      <c r="C2055" s="10">
        <f>VLOOKUP($A2055+IF($A2055=0,1,0),Database!$A:$Y,7,FALSE)</f>
        <v>46203.125</v>
      </c>
      <c r="D2055" s="21" t="str">
        <f>VLOOKUP(Pronostics!$B2055,Setup_MPP!$A:$G,3,FALSE)</f>
        <v>leaelaz</v>
      </c>
      <c r="E2055" s="21" t="str">
        <f>VLOOKUP(Pronostics!$B2055,Setup_MPP!$A:$G,2,FALSE)</f>
        <v>Léa EL ASERY</v>
      </c>
      <c r="F2055" s="21" t="str">
        <f>VLOOKUP($B2055,Setup_MPP!$A:$E,4,FALSE)</f>
        <v>#FFBEBE</v>
      </c>
      <c r="G2055" s="21" t="str">
        <f>VLOOKUP($B2055,Setup_MPP!$A:$E,5,FALSE)</f>
        <v>#DF6868</v>
      </c>
      <c r="H2055" s="21" t="str">
        <f>IFERROR(IF(AND(A2055&gt;=1,A2055&lt;=104),VLOOKUP($A2055,Location!$A:$J,6,FALSE),IF(A2055=0,"Avant l'ouverture",IF(OR(A2055=105,A2055=106),"Bonus"))),"")</f>
        <v>1/16 Finale</v>
      </c>
      <c r="I2055" s="21" t="str">
        <f>IF(LEFT(H2055,4)="Tour",VLOOKUP(A2055,Database!$A:$C,3,FALSE),"")</f>
        <v/>
      </c>
      <c r="J2055" s="21" t="str">
        <f>VLOOKUP($A2055,Location!$A:$J,7,FALSE)</f>
        <v>Pays-Bas</v>
      </c>
      <c r="K2055" s="21" t="str">
        <f>IFERROR(VLOOKUP(J2055,Setup_Team!$B:$C,2,FALSE), "TDB")</f>
        <v>NLD</v>
      </c>
      <c r="L2055" s="21" t="str">
        <f>VLOOKUP($A2055,Location!$A:$J,8,FALSE)</f>
        <v>Maroc</v>
      </c>
      <c r="M2055" s="21" t="str">
        <f>IFERROR(VLOOKUP(L2055,Setup_Team!$B:$C,2,FALSE), "TDB")</f>
        <v>MAR</v>
      </c>
      <c r="N2055" s="21" t="str">
        <f>VLOOKUP($A2055,Location!$A:$J,9,FALSE)</f>
        <v>Monterrey</v>
      </c>
      <c r="O2055" s="21" t="str">
        <f>VLOOKUP($A2055,Location!$A:$J,10,FALSE)</f>
        <v>Estadio BBVA</v>
      </c>
      <c r="P2055" s="27">
        <v>1</v>
      </c>
      <c r="Q2055" s="27">
        <v>2</v>
      </c>
      <c r="R2055" s="27" t="str">
        <f t="shared" si="193"/>
        <v>1-2</v>
      </c>
      <c r="S2055" s="21">
        <v>0</v>
      </c>
      <c r="T2055" s="20">
        <f>VLOOKUP($A2055,Database!$A:$Y,10,FALSE)</f>
        <v>80</v>
      </c>
      <c r="U2055" s="20">
        <f>VLOOKUP($A2055,Database!$A:$Y,11,FALSE)</f>
        <v>114</v>
      </c>
      <c r="V2055" s="20">
        <f>VLOOKUP($A2055,Database!$A:$Y,12,FALSE)</f>
        <v>122</v>
      </c>
      <c r="W2055" s="20" t="str">
        <f>VLOOKUP(A2055,Database!A:M,13,FALSE)</f>
        <v>Terminé</v>
      </c>
      <c r="X2055" s="20">
        <f>VLOOKUP($A2055,Database!$A:$Y,20,FALSE)</f>
        <v>1</v>
      </c>
      <c r="Y2055" s="20">
        <f>VLOOKUP($A2055,Database!$A:$Y,21,FALSE)</f>
        <v>1</v>
      </c>
      <c r="Z2055" s="20">
        <f t="shared" si="192"/>
        <v>0</v>
      </c>
      <c r="AA2055" s="20">
        <f t="shared" si="188"/>
        <v>0</v>
      </c>
      <c r="AB2055" s="20">
        <f t="shared" ca="1" si="189"/>
        <v>0</v>
      </c>
      <c r="AC2055" s="20">
        <f t="shared" ca="1" si="190"/>
        <v>0</v>
      </c>
      <c r="AD2055" s="20" t="str">
        <f ca="1">IF(AC2055=0,"",IF(OR(ISBLANK(P2055),ISBLANK(Q2055)),"",IF(ISBLANK(VLOOKUP(A2055,Database!A:AA,22,FALSE)),"",VLOOKUP(A2055,Database!A:AA,22,FALSE))))</f>
        <v/>
      </c>
      <c r="AE2055" s="20">
        <f ca="1">IFERROR(
   IF(
     OR(ISBLANK(P2055),ISBLANK(Q2055)),
     "",
     IF(
       AND(AB2055&lt;&gt;"",OR(W2055="Terminé",W2055="En cours")),
       VLOOKUP(AD2055,Setup_ScoreExactBonus!A:D,4,FALSE),
       0
     )),
  0)</f>
        <v>0</v>
      </c>
      <c r="AF2055" s="21">
        <f t="shared" ca="1" si="191"/>
        <v>0</v>
      </c>
      <c r="AG2055" s="21">
        <f ca="1">SUMIFS(AF$2:AF2055,D$2:D2055,D2055)</f>
        <v>3208</v>
      </c>
    </row>
    <row r="2056" spans="1:33" hidden="1" x14ac:dyDescent="0.35">
      <c r="A2056" s="21">
        <f>IF(ISBLANK(B2056),"",COUNTIF(B$2:B2056,B2056))-1</f>
        <v>76</v>
      </c>
      <c r="B2056" s="27">
        <v>3</v>
      </c>
      <c r="C2056" s="10">
        <f>VLOOKUP($A2056+IF($A2056=0,1,0),Database!$A:$Y,7,FALSE)</f>
        <v>46203.125</v>
      </c>
      <c r="D2056" s="21" t="str">
        <f>VLOOKUP(Pronostics!$B2056,Setup_MPP!$A:$G,3,FALSE)</f>
        <v>PasMetalleux</v>
      </c>
      <c r="E2056" s="21" t="str">
        <f>VLOOKUP(Pronostics!$B2056,Setup_MPP!$A:$G,2,FALSE)</f>
        <v>Elwenn JOUBREL</v>
      </c>
      <c r="F2056" s="21" t="str">
        <f>VLOOKUP($B2056,Setup_MPP!$A:$E,4,FALSE)</f>
        <v>#F5C7FC</v>
      </c>
      <c r="G2056" s="21" t="str">
        <f>VLOOKUP($B2056,Setup_MPP!$A:$E,5,FALSE)</f>
        <v>#C489CF</v>
      </c>
      <c r="H2056" s="21" t="str">
        <f>IFERROR(IF(AND(A2056&gt;=1,A2056&lt;=104),VLOOKUP($A2056,Location!$A:$J,6,FALSE),IF(A2056=0,"Avant l'ouverture",IF(OR(A2056=105,A2056=106),"Bonus"))),"")</f>
        <v>1/16 Finale</v>
      </c>
      <c r="I2056" s="21" t="str">
        <f>IF(LEFT(H2056,4)="Tour",VLOOKUP(A2056,Database!$A:$C,3,FALSE),"")</f>
        <v/>
      </c>
      <c r="J2056" s="21" t="str">
        <f>VLOOKUP($A2056,Location!$A:$J,7,FALSE)</f>
        <v>Pays-Bas</v>
      </c>
      <c r="K2056" s="21" t="str">
        <f>IFERROR(VLOOKUP(J2056,Setup_Team!$B:$C,2,FALSE), "TDB")</f>
        <v>NLD</v>
      </c>
      <c r="L2056" s="21" t="str">
        <f>VLOOKUP($A2056,Location!$A:$J,8,FALSE)</f>
        <v>Maroc</v>
      </c>
      <c r="M2056" s="21" t="str">
        <f>IFERROR(VLOOKUP(L2056,Setup_Team!$B:$C,2,FALSE), "TDB")</f>
        <v>MAR</v>
      </c>
      <c r="N2056" s="21" t="str">
        <f>VLOOKUP($A2056,Location!$A:$J,9,FALSE)</f>
        <v>Monterrey</v>
      </c>
      <c r="O2056" s="21" t="str">
        <f>VLOOKUP($A2056,Location!$A:$J,10,FALSE)</f>
        <v>Estadio BBVA</v>
      </c>
      <c r="P2056" s="27">
        <v>2</v>
      </c>
      <c r="Q2056" s="27">
        <v>1</v>
      </c>
      <c r="R2056" s="27" t="str">
        <f t="shared" si="193"/>
        <v>2-1</v>
      </c>
      <c r="S2056" s="21">
        <v>0</v>
      </c>
      <c r="T2056" s="20">
        <f>VLOOKUP($A2056,Database!$A:$Y,10,FALSE)</f>
        <v>80</v>
      </c>
      <c r="U2056" s="20">
        <f>VLOOKUP($A2056,Database!$A:$Y,11,FALSE)</f>
        <v>114</v>
      </c>
      <c r="V2056" s="20">
        <f>VLOOKUP($A2056,Database!$A:$Y,12,FALSE)</f>
        <v>122</v>
      </c>
      <c r="W2056" s="20" t="str">
        <f>VLOOKUP(A2056,Database!A:M,13,FALSE)</f>
        <v>Terminé</v>
      </c>
      <c r="X2056" s="20">
        <f>VLOOKUP($A2056,Database!$A:$Y,20,FALSE)</f>
        <v>1</v>
      </c>
      <c r="Y2056" s="20">
        <f>VLOOKUP($A2056,Database!$A:$Y,21,FALSE)</f>
        <v>1</v>
      </c>
      <c r="Z2056" s="20">
        <f t="shared" si="192"/>
        <v>0</v>
      </c>
      <c r="AA2056" s="20">
        <f t="shared" si="188"/>
        <v>0</v>
      </c>
      <c r="AB2056" s="20">
        <f t="shared" ca="1" si="189"/>
        <v>0</v>
      </c>
      <c r="AC2056" s="20">
        <f t="shared" ca="1" si="190"/>
        <v>0</v>
      </c>
      <c r="AD2056" s="20" t="str">
        <f ca="1">IF(AC2056=0,"",IF(OR(ISBLANK(P2056),ISBLANK(Q2056)),"",IF(ISBLANK(VLOOKUP(A2056,Database!A:AA,22,FALSE)),"",VLOOKUP(A2056,Database!A:AA,22,FALSE))))</f>
        <v/>
      </c>
      <c r="AE2056" s="20">
        <f ca="1">IFERROR(
   IF(
     OR(ISBLANK(P2056),ISBLANK(Q2056)),
     "",
     IF(
       AND(AB2056&lt;&gt;"",OR(W2056="Terminé",W2056="En cours")),
       VLOOKUP(AD2056,Setup_ScoreExactBonus!A:D,4,FALSE),
       0
     )),
  0)</f>
        <v>0</v>
      </c>
      <c r="AF2056" s="21">
        <f t="shared" ca="1" si="191"/>
        <v>0</v>
      </c>
      <c r="AG2056" s="21">
        <f ca="1">SUMIFS(AF$2:AF2056,D$2:D2056,D2056)</f>
        <v>2931</v>
      </c>
    </row>
    <row r="2057" spans="1:33" hidden="1" x14ac:dyDescent="0.35">
      <c r="A2057" s="21">
        <f>IF(ISBLANK(B2057),"",COUNTIF(B$2:B2057,B2057))-1</f>
        <v>76</v>
      </c>
      <c r="B2057" s="27">
        <v>4</v>
      </c>
      <c r="C2057" s="10">
        <f>VLOOKUP($A2057+IF($A2057=0,1,0),Database!$A:$Y,7,FALSE)</f>
        <v>46203.125</v>
      </c>
      <c r="D2057" s="21" t="str">
        <f>VLOOKUP(Pronostics!$B2057,Setup_MPP!$A:$G,3,FALSE)</f>
        <v>Popo444</v>
      </c>
      <c r="E2057" s="21" t="str">
        <f>VLOOKUP(Pronostics!$B2057,Setup_MPP!$A:$G,2,FALSE)</f>
        <v>Pauline OLIVIER</v>
      </c>
      <c r="F2057" s="21" t="str">
        <f>VLOOKUP($B2057,Setup_MPP!$A:$E,4,FALSE)</f>
        <v>#A5EA7F</v>
      </c>
      <c r="G2057" s="21" t="str">
        <f>VLOOKUP($B2057,Setup_MPP!$A:$E,5,FALSE)</f>
        <v>#80C65A</v>
      </c>
      <c r="H2057" s="21" t="str">
        <f>IFERROR(IF(AND(A2057&gt;=1,A2057&lt;=104),VLOOKUP($A2057,Location!$A:$J,6,FALSE),IF(A2057=0,"Avant l'ouverture",IF(OR(A2057=105,A2057=106),"Bonus"))),"")</f>
        <v>1/16 Finale</v>
      </c>
      <c r="I2057" s="21" t="str">
        <f>IF(LEFT(H2057,4)="Tour",VLOOKUP(A2057,Database!$A:$C,3,FALSE),"")</f>
        <v/>
      </c>
      <c r="J2057" s="21" t="str">
        <f>VLOOKUP($A2057,Location!$A:$J,7,FALSE)</f>
        <v>Pays-Bas</v>
      </c>
      <c r="K2057" s="21" t="str">
        <f>IFERROR(VLOOKUP(J2057,Setup_Team!$B:$C,2,FALSE), "TDB")</f>
        <v>NLD</v>
      </c>
      <c r="L2057" s="21" t="str">
        <f>VLOOKUP($A2057,Location!$A:$J,8,FALSE)</f>
        <v>Maroc</v>
      </c>
      <c r="M2057" s="21" t="str">
        <f>IFERROR(VLOOKUP(L2057,Setup_Team!$B:$C,2,FALSE), "TDB")</f>
        <v>MAR</v>
      </c>
      <c r="N2057" s="21" t="str">
        <f>VLOOKUP($A2057,Location!$A:$J,9,FALSE)</f>
        <v>Monterrey</v>
      </c>
      <c r="O2057" s="21" t="str">
        <f>VLOOKUP($A2057,Location!$A:$J,10,FALSE)</f>
        <v>Estadio BBVA</v>
      </c>
      <c r="P2057" s="27">
        <v>1</v>
      </c>
      <c r="Q2057" s="27">
        <v>1</v>
      </c>
      <c r="R2057" s="27" t="str">
        <f t="shared" si="193"/>
        <v>1-1</v>
      </c>
      <c r="S2057" s="21">
        <v>0</v>
      </c>
      <c r="T2057" s="20">
        <f>VLOOKUP($A2057,Database!$A:$Y,10,FALSE)</f>
        <v>80</v>
      </c>
      <c r="U2057" s="20">
        <f>VLOOKUP($A2057,Database!$A:$Y,11,FALSE)</f>
        <v>114</v>
      </c>
      <c r="V2057" s="20">
        <f>VLOOKUP($A2057,Database!$A:$Y,12,FALSE)</f>
        <v>122</v>
      </c>
      <c r="W2057" s="20" t="str">
        <f>VLOOKUP(A2057,Database!A:M,13,FALSE)</f>
        <v>Terminé</v>
      </c>
      <c r="X2057" s="20">
        <f>VLOOKUP($A2057,Database!$A:$Y,20,FALSE)</f>
        <v>1</v>
      </c>
      <c r="Y2057" s="20">
        <f>VLOOKUP($A2057,Database!$A:$Y,21,FALSE)</f>
        <v>1</v>
      </c>
      <c r="Z2057" s="20">
        <f t="shared" si="192"/>
        <v>0</v>
      </c>
      <c r="AA2057" s="20">
        <f t="shared" si="188"/>
        <v>1</v>
      </c>
      <c r="AB2057" s="20">
        <f t="shared" ca="1" si="189"/>
        <v>114</v>
      </c>
      <c r="AC2057" s="20">
        <f t="shared" ca="1" si="190"/>
        <v>1</v>
      </c>
      <c r="AD2057" s="20" t="str">
        <f ca="1">IF(AC2057=0,"",IF(OR(ISBLANK(P2057),ISBLANK(Q2057)),"",IF(ISBLANK(VLOOKUP(A2057,Database!A:AA,22,FALSE)),"",VLOOKUP(A2057,Database!A:AA,22,FALSE))))</f>
        <v>Exact</v>
      </c>
      <c r="AE2057" s="20">
        <f ca="1">IFERROR(
   IF(
     OR(ISBLANK(P2057),ISBLANK(Q2057)),
     "",
     IF(
       AND(AB2057&lt;&gt;"",OR(W2057="Terminé",W2057="En cours")),
       VLOOKUP(AD2057,Setup_ScoreExactBonus!A:D,4,FALSE),
       0
     )),
  0)</f>
        <v>20</v>
      </c>
      <c r="AF2057" s="21">
        <f t="shared" ca="1" si="191"/>
        <v>134</v>
      </c>
      <c r="AG2057" s="21">
        <f ca="1">SUMIFS(AF$2:AF2057,D$2:D2057,D2057)</f>
        <v>2961</v>
      </c>
    </row>
    <row r="2058" spans="1:33" hidden="1" x14ac:dyDescent="0.35">
      <c r="A2058" s="21">
        <f>IF(ISBLANK(B2058),"",COUNTIF(B$2:B2058,B2058))-1</f>
        <v>76</v>
      </c>
      <c r="B2058" s="27">
        <v>5</v>
      </c>
      <c r="C2058" s="10">
        <f>VLOOKUP($A2058+IF($A2058=0,1,0),Database!$A:$Y,7,FALSE)</f>
        <v>46203.125</v>
      </c>
      <c r="D2058" s="21" t="str">
        <f>VLOOKUP(Pronostics!$B2058,Setup_MPP!$A:$G,3,FALSE)</f>
        <v>_Jujul</v>
      </c>
      <c r="E2058" s="21" t="str">
        <f>VLOOKUP(Pronostics!$B2058,Setup_MPP!$A:$G,2,FALSE)</f>
        <v>Julie BOISSIERE</v>
      </c>
      <c r="F2058" s="21" t="str">
        <f>VLOOKUP($B2058,Setup_MPP!$A:$E,4,FALSE)</f>
        <v>#D890FF</v>
      </c>
      <c r="G2058" s="21" t="str">
        <f>VLOOKUP($B2058,Setup_MPP!$A:$E,5,FALSE)</f>
        <v>#B750EF</v>
      </c>
      <c r="H2058" s="21" t="str">
        <f>IFERROR(IF(AND(A2058&gt;=1,A2058&lt;=104),VLOOKUP($A2058,Location!$A:$J,6,FALSE),IF(A2058=0,"Avant l'ouverture",IF(OR(A2058=105,A2058=106),"Bonus"))),"")</f>
        <v>1/16 Finale</v>
      </c>
      <c r="I2058" s="21" t="str">
        <f>IF(LEFT(H2058,4)="Tour",VLOOKUP(A2058,Database!$A:$C,3,FALSE),"")</f>
        <v/>
      </c>
      <c r="J2058" s="21" t="str">
        <f>VLOOKUP($A2058,Location!$A:$J,7,FALSE)</f>
        <v>Pays-Bas</v>
      </c>
      <c r="K2058" s="21" t="str">
        <f>IFERROR(VLOOKUP(J2058,Setup_Team!$B:$C,2,FALSE), "TDB")</f>
        <v>NLD</v>
      </c>
      <c r="L2058" s="21" t="str">
        <f>VLOOKUP($A2058,Location!$A:$J,8,FALSE)</f>
        <v>Maroc</v>
      </c>
      <c r="M2058" s="21" t="str">
        <f>IFERROR(VLOOKUP(L2058,Setup_Team!$B:$C,2,FALSE), "TDB")</f>
        <v>MAR</v>
      </c>
      <c r="N2058" s="21" t="str">
        <f>VLOOKUP($A2058,Location!$A:$J,9,FALSE)</f>
        <v>Monterrey</v>
      </c>
      <c r="O2058" s="21" t="str">
        <f>VLOOKUP($A2058,Location!$A:$J,10,FALSE)</f>
        <v>Estadio BBVA</v>
      </c>
      <c r="P2058" s="27">
        <v>2</v>
      </c>
      <c r="Q2058" s="27">
        <v>1</v>
      </c>
      <c r="R2058" s="27" t="str">
        <f t="shared" si="193"/>
        <v>2-1</v>
      </c>
      <c r="S2058" s="21">
        <v>0</v>
      </c>
      <c r="T2058" s="20">
        <f>VLOOKUP($A2058,Database!$A:$Y,10,FALSE)</f>
        <v>80</v>
      </c>
      <c r="U2058" s="20">
        <f>VLOOKUP($A2058,Database!$A:$Y,11,FALSE)</f>
        <v>114</v>
      </c>
      <c r="V2058" s="20">
        <f>VLOOKUP($A2058,Database!$A:$Y,12,FALSE)</f>
        <v>122</v>
      </c>
      <c r="W2058" s="20" t="str">
        <f>VLOOKUP(A2058,Database!A:M,13,FALSE)</f>
        <v>Terminé</v>
      </c>
      <c r="X2058" s="20">
        <f>VLOOKUP($A2058,Database!$A:$Y,20,FALSE)</f>
        <v>1</v>
      </c>
      <c r="Y2058" s="20">
        <f>VLOOKUP($A2058,Database!$A:$Y,21,FALSE)</f>
        <v>1</v>
      </c>
      <c r="Z2058" s="20">
        <f t="shared" si="192"/>
        <v>0</v>
      </c>
      <c r="AA2058" s="20">
        <f t="shared" si="188"/>
        <v>0</v>
      </c>
      <c r="AB2058" s="20">
        <f t="shared" ca="1" si="189"/>
        <v>0</v>
      </c>
      <c r="AC2058" s="20">
        <f t="shared" ca="1" si="190"/>
        <v>0</v>
      </c>
      <c r="AD2058" s="20" t="str">
        <f ca="1">IF(AC2058=0,"",IF(OR(ISBLANK(P2058),ISBLANK(Q2058)),"",IF(ISBLANK(VLOOKUP(A2058,Database!A:AA,22,FALSE)),"",VLOOKUP(A2058,Database!A:AA,22,FALSE))))</f>
        <v/>
      </c>
      <c r="AE2058" s="20">
        <f ca="1">IFERROR(
   IF(
     OR(ISBLANK(P2058),ISBLANK(Q2058)),
     "",
     IF(
       AND(AB2058&lt;&gt;"",OR(W2058="Terminé",W2058="En cours")),
       VLOOKUP(AD2058,Setup_ScoreExactBonus!A:D,4,FALSE),
       0
     )),
  0)</f>
        <v>0</v>
      </c>
      <c r="AF2058" s="21">
        <f t="shared" ca="1" si="191"/>
        <v>0</v>
      </c>
      <c r="AG2058" s="21">
        <f ca="1">SUMIFS(AF$2:AF2058,D$2:D2058,D2058)</f>
        <v>2304</v>
      </c>
    </row>
    <row r="2059" spans="1:33" hidden="1" x14ac:dyDescent="0.35">
      <c r="A2059" s="21">
        <f>IF(ISBLANK(B2059),"",COUNTIF(B$2:B2059,B2059))-1</f>
        <v>76</v>
      </c>
      <c r="B2059" s="27">
        <v>6</v>
      </c>
      <c r="C2059" s="10">
        <f>VLOOKUP($A2059+IF($A2059=0,1,0),Database!$A:$Y,7,FALSE)</f>
        <v>46203.125</v>
      </c>
      <c r="D2059" s="21" t="str">
        <f>VLOOKUP(Pronostics!$B2059,Setup_MPP!$A:$G,3,FALSE)</f>
        <v>Julay</v>
      </c>
      <c r="E2059" s="21" t="str">
        <f>VLOOKUP(Pronostics!$B2059,Setup_MPP!$A:$G,2,FALSE)</f>
        <v>Julie BOUCHARD</v>
      </c>
      <c r="F2059" s="21" t="str">
        <f>VLOOKUP($B2059,Setup_MPP!$A:$E,4,FALSE)</f>
        <v>#A6F7B1</v>
      </c>
      <c r="G2059" s="21" t="str">
        <f>VLOOKUP($B2059,Setup_MPP!$A:$E,5,FALSE)</f>
        <v>#6EC179</v>
      </c>
      <c r="H2059" s="21" t="str">
        <f>IFERROR(IF(AND(A2059&gt;=1,A2059&lt;=104),VLOOKUP($A2059,Location!$A:$J,6,FALSE),IF(A2059=0,"Avant l'ouverture",IF(OR(A2059=105,A2059=106),"Bonus"))),"")</f>
        <v>1/16 Finale</v>
      </c>
      <c r="I2059" s="21" t="str">
        <f>IF(LEFT(H2059,4)="Tour",VLOOKUP(A2059,Database!$A:$C,3,FALSE),"")</f>
        <v/>
      </c>
      <c r="J2059" s="21" t="str">
        <f>VLOOKUP($A2059,Location!$A:$J,7,FALSE)</f>
        <v>Pays-Bas</v>
      </c>
      <c r="K2059" s="21" t="str">
        <f>IFERROR(VLOOKUP(J2059,Setup_Team!$B:$C,2,FALSE), "TDB")</f>
        <v>NLD</v>
      </c>
      <c r="L2059" s="21" t="str">
        <f>VLOOKUP($A2059,Location!$A:$J,8,FALSE)</f>
        <v>Maroc</v>
      </c>
      <c r="M2059" s="21" t="str">
        <f>IFERROR(VLOOKUP(L2059,Setup_Team!$B:$C,2,FALSE), "TDB")</f>
        <v>MAR</v>
      </c>
      <c r="N2059" s="21" t="str">
        <f>VLOOKUP($A2059,Location!$A:$J,9,FALSE)</f>
        <v>Monterrey</v>
      </c>
      <c r="O2059" s="21" t="str">
        <f>VLOOKUP($A2059,Location!$A:$J,10,FALSE)</f>
        <v>Estadio BBVA</v>
      </c>
      <c r="P2059" s="27">
        <v>1</v>
      </c>
      <c r="Q2059" s="27">
        <v>1</v>
      </c>
      <c r="R2059" s="27" t="str">
        <f t="shared" si="193"/>
        <v>1-1</v>
      </c>
      <c r="S2059" s="21">
        <v>0</v>
      </c>
      <c r="T2059" s="20">
        <f>VLOOKUP($A2059,Database!$A:$Y,10,FALSE)</f>
        <v>80</v>
      </c>
      <c r="U2059" s="20">
        <f>VLOOKUP($A2059,Database!$A:$Y,11,FALSE)</f>
        <v>114</v>
      </c>
      <c r="V2059" s="20">
        <f>VLOOKUP($A2059,Database!$A:$Y,12,FALSE)</f>
        <v>122</v>
      </c>
      <c r="W2059" s="20" t="str">
        <f>VLOOKUP(A2059,Database!A:M,13,FALSE)</f>
        <v>Terminé</v>
      </c>
      <c r="X2059" s="20">
        <f>VLOOKUP($A2059,Database!$A:$Y,20,FALSE)</f>
        <v>1</v>
      </c>
      <c r="Y2059" s="20">
        <f>VLOOKUP($A2059,Database!$A:$Y,21,FALSE)</f>
        <v>1</v>
      </c>
      <c r="Z2059" s="20">
        <f t="shared" si="192"/>
        <v>0</v>
      </c>
      <c r="AA2059" s="20">
        <f t="shared" si="188"/>
        <v>1</v>
      </c>
      <c r="AB2059" s="20">
        <f t="shared" ca="1" si="189"/>
        <v>114</v>
      </c>
      <c r="AC2059" s="20">
        <f t="shared" ca="1" si="190"/>
        <v>1</v>
      </c>
      <c r="AD2059" s="20" t="str">
        <f ca="1">IF(AC2059=0,"",IF(OR(ISBLANK(P2059),ISBLANK(Q2059)),"",IF(ISBLANK(VLOOKUP(A2059,Database!A:AA,22,FALSE)),"",VLOOKUP(A2059,Database!A:AA,22,FALSE))))</f>
        <v>Exact</v>
      </c>
      <c r="AE2059" s="20">
        <f ca="1">IFERROR(
   IF(
     OR(ISBLANK(P2059),ISBLANK(Q2059)),
     "",
     IF(
       AND(AB2059&lt;&gt;"",OR(W2059="Terminé",W2059="En cours")),
       VLOOKUP(AD2059,Setup_ScoreExactBonus!A:D,4,FALSE),
       0
     )),
  0)</f>
        <v>20</v>
      </c>
      <c r="AF2059" s="21">
        <f t="shared" ca="1" si="191"/>
        <v>134</v>
      </c>
      <c r="AG2059" s="21">
        <f ca="1">SUMIFS(AF$2:AF2059,D$2:D2059,D2059)</f>
        <v>3072</v>
      </c>
    </row>
    <row r="2060" spans="1:33" hidden="1" x14ac:dyDescent="0.35">
      <c r="A2060" s="21">
        <f>IF(ISBLANK(B2060),"",COUNTIF(B$2:B2060,B2060))-1</f>
        <v>76</v>
      </c>
      <c r="B2060" s="27">
        <v>7</v>
      </c>
      <c r="C2060" s="10">
        <f>VLOOKUP($A2060+IF($A2060=0,1,0),Database!$A:$Y,7,FALSE)</f>
        <v>46203.125</v>
      </c>
      <c r="D2060" s="21" t="str">
        <f>VLOOKUP(Pronostics!$B2060,Setup_MPP!$A:$G,3,FALSE)</f>
        <v>__Vince__</v>
      </c>
      <c r="E2060" s="21" t="str">
        <f>VLOOKUP(Pronostics!$B2060,Setup_MPP!$A:$G,2,FALSE)</f>
        <v>Vincent FRAYSSE</v>
      </c>
      <c r="F2060" s="21" t="str">
        <f>VLOOKUP($B2060,Setup_MPP!$A:$E,4,FALSE)</f>
        <v>#B2EAE8</v>
      </c>
      <c r="G2060" s="21" t="str">
        <f>VLOOKUP($B2060,Setup_MPP!$A:$E,5,FALSE)</f>
        <v>#6CB4B1</v>
      </c>
      <c r="H2060" s="21" t="str">
        <f>IFERROR(IF(AND(A2060&gt;=1,A2060&lt;=104),VLOOKUP($A2060,Location!$A:$J,6,FALSE),IF(A2060=0,"Avant l'ouverture",IF(OR(A2060=105,A2060=106),"Bonus"))),"")</f>
        <v>1/16 Finale</v>
      </c>
      <c r="I2060" s="21" t="str">
        <f>IF(LEFT(H2060,4)="Tour",VLOOKUP(A2060,Database!$A:$C,3,FALSE),"")</f>
        <v/>
      </c>
      <c r="J2060" s="21" t="str">
        <f>VLOOKUP($A2060,Location!$A:$J,7,FALSE)</f>
        <v>Pays-Bas</v>
      </c>
      <c r="K2060" s="21" t="str">
        <f>IFERROR(VLOOKUP(J2060,Setup_Team!$B:$C,2,FALSE), "TDB")</f>
        <v>NLD</v>
      </c>
      <c r="L2060" s="21" t="str">
        <f>VLOOKUP($A2060,Location!$A:$J,8,FALSE)</f>
        <v>Maroc</v>
      </c>
      <c r="M2060" s="21" t="str">
        <f>IFERROR(VLOOKUP(L2060,Setup_Team!$B:$C,2,FALSE), "TDB")</f>
        <v>MAR</v>
      </c>
      <c r="N2060" s="21" t="str">
        <f>VLOOKUP($A2060,Location!$A:$J,9,FALSE)</f>
        <v>Monterrey</v>
      </c>
      <c r="O2060" s="21" t="str">
        <f>VLOOKUP($A2060,Location!$A:$J,10,FALSE)</f>
        <v>Estadio BBVA</v>
      </c>
      <c r="P2060" s="27">
        <v>2</v>
      </c>
      <c r="Q2060" s="27">
        <v>1</v>
      </c>
      <c r="R2060" s="27" t="str">
        <f t="shared" si="193"/>
        <v>2-1</v>
      </c>
      <c r="S2060" s="21">
        <v>0</v>
      </c>
      <c r="T2060" s="20">
        <f>VLOOKUP($A2060,Database!$A:$Y,10,FALSE)</f>
        <v>80</v>
      </c>
      <c r="U2060" s="20">
        <f>VLOOKUP($A2060,Database!$A:$Y,11,FALSE)</f>
        <v>114</v>
      </c>
      <c r="V2060" s="20">
        <f>VLOOKUP($A2060,Database!$A:$Y,12,FALSE)</f>
        <v>122</v>
      </c>
      <c r="W2060" s="20" t="str">
        <f>VLOOKUP(A2060,Database!A:M,13,FALSE)</f>
        <v>Terminé</v>
      </c>
      <c r="X2060" s="20">
        <f>VLOOKUP($A2060,Database!$A:$Y,20,FALSE)</f>
        <v>1</v>
      </c>
      <c r="Y2060" s="20">
        <f>VLOOKUP($A2060,Database!$A:$Y,21,FALSE)</f>
        <v>1</v>
      </c>
      <c r="Z2060" s="20">
        <f t="shared" si="192"/>
        <v>0</v>
      </c>
      <c r="AA2060" s="20">
        <f t="shared" si="188"/>
        <v>0</v>
      </c>
      <c r="AB2060" s="20">
        <f t="shared" ca="1" si="189"/>
        <v>0</v>
      </c>
      <c r="AC2060" s="20">
        <f t="shared" ca="1" si="190"/>
        <v>0</v>
      </c>
      <c r="AD2060" s="20" t="str">
        <f ca="1">IF(AC2060=0,"",IF(OR(ISBLANK(P2060),ISBLANK(Q2060)),"",IF(ISBLANK(VLOOKUP(A2060,Database!A:AA,22,FALSE)),"",VLOOKUP(A2060,Database!A:AA,22,FALSE))))</f>
        <v/>
      </c>
      <c r="AE2060" s="20">
        <f ca="1">IFERROR(
   IF(
     OR(ISBLANK(P2060),ISBLANK(Q2060)),
     "",
     IF(
       AND(AB2060&lt;&gt;"",OR(W2060="Terminé",W2060="En cours")),
       VLOOKUP(AD2060,Setup_ScoreExactBonus!A:D,4,FALSE),
       0
     )),
  0)</f>
        <v>0</v>
      </c>
      <c r="AF2060" s="21">
        <f t="shared" ca="1" si="191"/>
        <v>0</v>
      </c>
      <c r="AG2060" s="21">
        <f ca="1">SUMIFS(AF$2:AF2060,D$2:D2060,D2060)</f>
        <v>1519</v>
      </c>
    </row>
    <row r="2061" spans="1:33" hidden="1" x14ac:dyDescent="0.35">
      <c r="A2061" s="21">
        <f>IF(ISBLANK(B2061),"",COUNTIF(B$2:B2061,B2061))-1</f>
        <v>76</v>
      </c>
      <c r="B2061" s="27">
        <v>8</v>
      </c>
      <c r="C2061" s="10">
        <f>VLOOKUP($A2061+IF($A2061=0,1,0),Database!$A:$Y,7,FALSE)</f>
        <v>46203.125</v>
      </c>
      <c r="D2061" s="21" t="str">
        <f>VLOOKUP(Pronostics!$B2061,Setup_MPP!$A:$G,3,FALSE)</f>
        <v>Louuiiis</v>
      </c>
      <c r="E2061" s="21" t="str">
        <f>VLOOKUP(Pronostics!$B2061,Setup_MPP!$A:$G,2,FALSE)</f>
        <v>Louis HARLE</v>
      </c>
      <c r="F2061" s="21" t="str">
        <f>VLOOKUP($B2061,Setup_MPP!$A:$E,4,FALSE)</f>
        <v>#EEF7B1</v>
      </c>
      <c r="G2061" s="21" t="str">
        <f>VLOOKUP($B2061,Setup_MPP!$A:$E,5,FALSE)</f>
        <v>#C1CB7D</v>
      </c>
      <c r="H2061" s="21" t="str">
        <f>IFERROR(IF(AND(A2061&gt;=1,A2061&lt;=104),VLOOKUP($A2061,Location!$A:$J,6,FALSE),IF(A2061=0,"Avant l'ouverture",IF(OR(A2061=105,A2061=106),"Bonus"))),"")</f>
        <v>1/16 Finale</v>
      </c>
      <c r="I2061" s="21" t="str">
        <f>IF(LEFT(H2061,4)="Tour",VLOOKUP(A2061,Database!$A:$C,3,FALSE),"")</f>
        <v/>
      </c>
      <c r="J2061" s="21" t="str">
        <f>VLOOKUP($A2061,Location!$A:$J,7,FALSE)</f>
        <v>Pays-Bas</v>
      </c>
      <c r="K2061" s="21" t="str">
        <f>IFERROR(VLOOKUP(J2061,Setup_Team!$B:$C,2,FALSE), "TDB")</f>
        <v>NLD</v>
      </c>
      <c r="L2061" s="21" t="str">
        <f>VLOOKUP($A2061,Location!$A:$J,8,FALSE)</f>
        <v>Maroc</v>
      </c>
      <c r="M2061" s="21" t="str">
        <f>IFERROR(VLOOKUP(L2061,Setup_Team!$B:$C,2,FALSE), "TDB")</f>
        <v>MAR</v>
      </c>
      <c r="N2061" s="21" t="str">
        <f>VLOOKUP($A2061,Location!$A:$J,9,FALSE)</f>
        <v>Monterrey</v>
      </c>
      <c r="O2061" s="21" t="str">
        <f>VLOOKUP($A2061,Location!$A:$J,10,FALSE)</f>
        <v>Estadio BBVA</v>
      </c>
      <c r="P2061" s="27">
        <v>1</v>
      </c>
      <c r="Q2061" s="27">
        <v>2</v>
      </c>
      <c r="R2061" s="27" t="str">
        <f t="shared" si="193"/>
        <v>1-2</v>
      </c>
      <c r="S2061" s="21">
        <v>0</v>
      </c>
      <c r="T2061" s="20">
        <f>VLOOKUP($A2061,Database!$A:$Y,10,FALSE)</f>
        <v>80</v>
      </c>
      <c r="U2061" s="20">
        <f>VLOOKUP($A2061,Database!$A:$Y,11,FALSE)</f>
        <v>114</v>
      </c>
      <c r="V2061" s="20">
        <f>VLOOKUP($A2061,Database!$A:$Y,12,FALSE)</f>
        <v>122</v>
      </c>
      <c r="W2061" s="20" t="str">
        <f>VLOOKUP(A2061,Database!A:M,13,FALSE)</f>
        <v>Terminé</v>
      </c>
      <c r="X2061" s="20">
        <f>VLOOKUP($A2061,Database!$A:$Y,20,FALSE)</f>
        <v>1</v>
      </c>
      <c r="Y2061" s="20">
        <f>VLOOKUP($A2061,Database!$A:$Y,21,FALSE)</f>
        <v>1</v>
      </c>
      <c r="Z2061" s="20">
        <f t="shared" si="192"/>
        <v>0</v>
      </c>
      <c r="AA2061" s="20">
        <f t="shared" si="188"/>
        <v>0</v>
      </c>
      <c r="AB2061" s="20">
        <f t="shared" ca="1" si="189"/>
        <v>0</v>
      </c>
      <c r="AC2061" s="20">
        <f t="shared" ca="1" si="190"/>
        <v>0</v>
      </c>
      <c r="AD2061" s="20" t="str">
        <f ca="1">IF(AC2061=0,"",IF(OR(ISBLANK(P2061),ISBLANK(Q2061)),"",IF(ISBLANK(VLOOKUP(A2061,Database!A:AA,22,FALSE)),"",VLOOKUP(A2061,Database!A:AA,22,FALSE))))</f>
        <v/>
      </c>
      <c r="AE2061" s="20">
        <f ca="1">IFERROR(
   IF(
     OR(ISBLANK(P2061),ISBLANK(Q2061)),
     "",
     IF(
       AND(AB2061&lt;&gt;"",OR(W2061="Terminé",W2061="En cours")),
       VLOOKUP(AD2061,Setup_ScoreExactBonus!A:D,4,FALSE),
       0
     )),
  0)</f>
        <v>0</v>
      </c>
      <c r="AF2061" s="21">
        <f t="shared" ca="1" si="191"/>
        <v>0</v>
      </c>
      <c r="AG2061" s="21">
        <f ca="1">SUMIFS(AF$2:AF2061,D$2:D2061,D2061)</f>
        <v>2881</v>
      </c>
    </row>
    <row r="2062" spans="1:33" x14ac:dyDescent="0.35">
      <c r="A2062" s="21">
        <f>IF(ISBLANK(B2062),"",COUNTIF(B$2:B2062,B2062))-1</f>
        <v>76</v>
      </c>
      <c r="B2062" s="27">
        <v>9</v>
      </c>
      <c r="C2062" s="10">
        <f>VLOOKUP($A2062+IF($A2062=0,1,0),Database!$A:$Y,7,FALSE)</f>
        <v>46203.125</v>
      </c>
      <c r="D2062" s="21" t="str">
        <f>VLOOKUP(Pronostics!$B2062,Setup_MPP!$A:$G,3,FALSE)</f>
        <v>Aurelien_dpq</v>
      </c>
      <c r="E2062" s="21" t="str">
        <f>VLOOKUP(Pronostics!$B2062,Setup_MPP!$A:$G,2,FALSE)</f>
        <v>Aurélien DE POULPIQUET</v>
      </c>
      <c r="F2062" s="21" t="str">
        <f>VLOOKUP($B2062,Setup_MPP!$A:$E,4,FALSE)</f>
        <v>#F4EA9D</v>
      </c>
      <c r="G2062" s="21" t="str">
        <f>VLOOKUP($B2062,Setup_MPP!$A:$E,5,FALSE)</f>
        <v>#D2C458</v>
      </c>
      <c r="H2062" s="21" t="str">
        <f>IFERROR(IF(AND(A2062&gt;=1,A2062&lt;=104),VLOOKUP($A2062,Location!$A:$J,6,FALSE),IF(A2062=0,"Avant l'ouverture",IF(OR(A2062=105,A2062=106),"Bonus"))),"")</f>
        <v>1/16 Finale</v>
      </c>
      <c r="I2062" s="21" t="str">
        <f>IF(LEFT(H2062,4)="Tour",VLOOKUP(A2062,Database!$A:$C,3,FALSE),"")</f>
        <v/>
      </c>
      <c r="J2062" s="21" t="str">
        <f>VLOOKUP($A2062,Location!$A:$J,7,FALSE)</f>
        <v>Pays-Bas</v>
      </c>
      <c r="K2062" s="21" t="str">
        <f>IFERROR(VLOOKUP(J2062,Setup_Team!$B:$C,2,FALSE), "TDB")</f>
        <v>NLD</v>
      </c>
      <c r="L2062" s="21" t="str">
        <f>VLOOKUP($A2062,Location!$A:$J,8,FALSE)</f>
        <v>Maroc</v>
      </c>
      <c r="M2062" s="21" t="str">
        <f>IFERROR(VLOOKUP(L2062,Setup_Team!$B:$C,2,FALSE), "TDB")</f>
        <v>MAR</v>
      </c>
      <c r="N2062" s="21" t="str">
        <f>VLOOKUP($A2062,Location!$A:$J,9,FALSE)</f>
        <v>Monterrey</v>
      </c>
      <c r="O2062" s="21" t="str">
        <f>VLOOKUP($A2062,Location!$A:$J,10,FALSE)</f>
        <v>Estadio BBVA</v>
      </c>
      <c r="P2062" s="27">
        <v>2</v>
      </c>
      <c r="Q2062" s="27">
        <v>1</v>
      </c>
      <c r="R2062" s="27" t="str">
        <f t="shared" si="193"/>
        <v>2-1</v>
      </c>
      <c r="S2062" s="21">
        <v>0</v>
      </c>
      <c r="T2062" s="20">
        <f>VLOOKUP($A2062,Database!$A:$Y,10,FALSE)</f>
        <v>80</v>
      </c>
      <c r="U2062" s="20">
        <f>VLOOKUP($A2062,Database!$A:$Y,11,FALSE)</f>
        <v>114</v>
      </c>
      <c r="V2062" s="20">
        <f>VLOOKUP($A2062,Database!$A:$Y,12,FALSE)</f>
        <v>122</v>
      </c>
      <c r="W2062" s="20" t="str">
        <f>VLOOKUP(A2062,Database!A:M,13,FALSE)</f>
        <v>Terminé</v>
      </c>
      <c r="X2062" s="20">
        <f>VLOOKUP($A2062,Database!$A:$Y,20,FALSE)</f>
        <v>1</v>
      </c>
      <c r="Y2062" s="20">
        <f>VLOOKUP($A2062,Database!$A:$Y,21,FALSE)</f>
        <v>1</v>
      </c>
      <c r="Z2062" s="20">
        <f t="shared" si="192"/>
        <v>0</v>
      </c>
      <c r="AA2062" s="20">
        <f t="shared" si="188"/>
        <v>0</v>
      </c>
      <c r="AB2062" s="20">
        <f t="shared" ca="1" si="189"/>
        <v>0</v>
      </c>
      <c r="AC2062" s="20">
        <f t="shared" ca="1" si="190"/>
        <v>0</v>
      </c>
      <c r="AD2062" s="20" t="str">
        <f ca="1">IF(AC2062=0,"",IF(OR(ISBLANK(P2062),ISBLANK(Q2062)),"",IF(ISBLANK(VLOOKUP(A2062,Database!A:AA,22,FALSE)),"",VLOOKUP(A2062,Database!A:AA,22,FALSE))))</f>
        <v/>
      </c>
      <c r="AE2062" s="20">
        <f ca="1">IFERROR(
   IF(
     OR(ISBLANK(P2062),ISBLANK(Q2062)),
     "",
     IF(
       AND(AB2062&lt;&gt;"",OR(W2062="Terminé",W2062="En cours")),
       VLOOKUP(AD2062,Setup_ScoreExactBonus!A:D,4,FALSE),
       0
     )),
  0)</f>
        <v>0</v>
      </c>
      <c r="AF2062" s="21">
        <f t="shared" ca="1" si="191"/>
        <v>0</v>
      </c>
      <c r="AG2062" s="21">
        <f ca="1">SUMIFS(AF$2:AF2062,D$2:D2062,D2062)</f>
        <v>3024</v>
      </c>
    </row>
    <row r="2063" spans="1:33" hidden="1" x14ac:dyDescent="0.35">
      <c r="A2063" s="21">
        <f>IF(ISBLANK(B2063),"",COUNTIF(B$2:B2063,B2063))-1</f>
        <v>76</v>
      </c>
      <c r="B2063" s="27">
        <v>10</v>
      </c>
      <c r="C2063" s="10">
        <f>VLOOKUP($A2063+IF($A2063=0,1,0),Database!$A:$Y,7,FALSE)</f>
        <v>46203.125</v>
      </c>
      <c r="D2063" s="21" t="str">
        <f>VLOOKUP(Pronostics!$B2063,Setup_MPP!$A:$G,3,FALSE)</f>
        <v>RandomPaul</v>
      </c>
      <c r="E2063" s="21" t="str">
        <f>VLOOKUP(Pronostics!$B2063,Setup_MPP!$A:$G,2,FALSE)</f>
        <v>Paul MONTESINOS</v>
      </c>
      <c r="F2063" s="21" t="str">
        <f>VLOOKUP($B2063,Setup_MPP!$A:$E,4,FALSE)</f>
        <v>#C4B0FF</v>
      </c>
      <c r="G2063" s="21" t="str">
        <f>VLOOKUP($B2063,Setup_MPP!$A:$E,5,FALSE)</f>
        <v>#7F66C8</v>
      </c>
      <c r="H2063" s="21" t="str">
        <f>IFERROR(IF(AND(A2063&gt;=1,A2063&lt;=104),VLOOKUP($A2063,Location!$A:$J,6,FALSE),IF(A2063=0,"Avant l'ouverture",IF(OR(A2063=105,A2063=106),"Bonus"))),"")</f>
        <v>1/16 Finale</v>
      </c>
      <c r="I2063" s="21" t="str">
        <f>IF(LEFT(H2063,4)="Tour",VLOOKUP(A2063,Database!$A:$C,3,FALSE),"")</f>
        <v/>
      </c>
      <c r="J2063" s="21" t="str">
        <f>VLOOKUP($A2063,Location!$A:$J,7,FALSE)</f>
        <v>Pays-Bas</v>
      </c>
      <c r="K2063" s="21" t="str">
        <f>IFERROR(VLOOKUP(J2063,Setup_Team!$B:$C,2,FALSE), "TDB")</f>
        <v>NLD</v>
      </c>
      <c r="L2063" s="21" t="str">
        <f>VLOOKUP($A2063,Location!$A:$J,8,FALSE)</f>
        <v>Maroc</v>
      </c>
      <c r="M2063" s="21" t="str">
        <f>IFERROR(VLOOKUP(L2063,Setup_Team!$B:$C,2,FALSE), "TDB")</f>
        <v>MAR</v>
      </c>
      <c r="N2063" s="21" t="str">
        <f>VLOOKUP($A2063,Location!$A:$J,9,FALSE)</f>
        <v>Monterrey</v>
      </c>
      <c r="O2063" s="21" t="str">
        <f>VLOOKUP($A2063,Location!$A:$J,10,FALSE)</f>
        <v>Estadio BBVA</v>
      </c>
      <c r="P2063" s="27">
        <v>0</v>
      </c>
      <c r="Q2063" s="27">
        <v>1</v>
      </c>
      <c r="R2063" s="27" t="str">
        <f t="shared" si="193"/>
        <v>0-1</v>
      </c>
      <c r="S2063" s="21">
        <v>0</v>
      </c>
      <c r="T2063" s="20">
        <f>VLOOKUP($A2063,Database!$A:$Y,10,FALSE)</f>
        <v>80</v>
      </c>
      <c r="U2063" s="20">
        <f>VLOOKUP($A2063,Database!$A:$Y,11,FALSE)</f>
        <v>114</v>
      </c>
      <c r="V2063" s="20">
        <f>VLOOKUP($A2063,Database!$A:$Y,12,FALSE)</f>
        <v>122</v>
      </c>
      <c r="W2063" s="20" t="str">
        <f>VLOOKUP(A2063,Database!A:M,13,FALSE)</f>
        <v>Terminé</v>
      </c>
      <c r="X2063" s="20">
        <f>VLOOKUP($A2063,Database!$A:$Y,20,FALSE)</f>
        <v>1</v>
      </c>
      <c r="Y2063" s="20">
        <f>VLOOKUP($A2063,Database!$A:$Y,21,FALSE)</f>
        <v>1</v>
      </c>
      <c r="Z2063" s="20">
        <f t="shared" si="192"/>
        <v>0</v>
      </c>
      <c r="AA2063" s="20">
        <f t="shared" si="188"/>
        <v>0</v>
      </c>
      <c r="AB2063" s="20">
        <f t="shared" ca="1" si="189"/>
        <v>0</v>
      </c>
      <c r="AC2063" s="20">
        <f t="shared" ca="1" si="190"/>
        <v>0</v>
      </c>
      <c r="AD2063" s="20" t="str">
        <f ca="1">IF(AC2063=0,"",IF(OR(ISBLANK(P2063),ISBLANK(Q2063)),"",IF(ISBLANK(VLOOKUP(A2063,Database!A:AA,22,FALSE)),"",VLOOKUP(A2063,Database!A:AA,22,FALSE))))</f>
        <v/>
      </c>
      <c r="AE2063" s="20">
        <f ca="1">IFERROR(
   IF(
     OR(ISBLANK(P2063),ISBLANK(Q2063)),
     "",
     IF(
       AND(AB2063&lt;&gt;"",OR(W2063="Terminé",W2063="En cours")),
       VLOOKUP(AD2063,Setup_ScoreExactBonus!A:D,4,FALSE),
       0
     )),
  0)</f>
        <v>0</v>
      </c>
      <c r="AF2063" s="21">
        <f t="shared" ca="1" si="191"/>
        <v>0</v>
      </c>
      <c r="AG2063" s="21">
        <f ca="1">SUMIFS(AF$2:AF2063,D$2:D2063,D2063)</f>
        <v>2649</v>
      </c>
    </row>
    <row r="2064" spans="1:33" hidden="1" x14ac:dyDescent="0.35">
      <c r="A2064" s="21">
        <f>IF(ISBLANK(B2064),"",COUNTIF(B$2:B2064,B2064))-1</f>
        <v>76</v>
      </c>
      <c r="B2064" s="27">
        <v>11</v>
      </c>
      <c r="C2064" s="10">
        <f>VLOOKUP($A2064+IF($A2064=0,1,0),Database!$A:$Y,7,FALSE)</f>
        <v>46203.125</v>
      </c>
      <c r="D2064" s="21" t="str">
        <f>VLOOKUP(Pronostics!$B2064,Setup_MPP!$A:$G,3,FALSE)</f>
        <v>Kinsley91</v>
      </c>
      <c r="E2064" s="21" t="str">
        <f>VLOOKUP(Pronostics!$B2064,Setup_MPP!$A:$G,2,FALSE)</f>
        <v>Kinsley ROQUE</v>
      </c>
      <c r="F2064" s="21" t="str">
        <f>VLOOKUP($B2064,Setup_MPP!$A:$E,4,FALSE)</f>
        <v>#CBEBBA</v>
      </c>
      <c r="G2064" s="21" t="str">
        <f>VLOOKUP($B2064,Setup_MPP!$A:$E,5,FALSE)</f>
        <v>#70BC6E</v>
      </c>
      <c r="H2064" s="21" t="str">
        <f>IFERROR(IF(AND(A2064&gt;=1,A2064&lt;=104),VLOOKUP($A2064,Location!$A:$J,6,FALSE),IF(A2064=0,"Avant l'ouverture",IF(OR(A2064=105,A2064=106),"Bonus"))),"")</f>
        <v>1/16 Finale</v>
      </c>
      <c r="I2064" s="21" t="str">
        <f>IF(LEFT(H2064,4)="Tour",VLOOKUP(A2064,Database!$A:$C,3,FALSE),"")</f>
        <v/>
      </c>
      <c r="J2064" s="21" t="str">
        <f>VLOOKUP($A2064,Location!$A:$J,7,FALSE)</f>
        <v>Pays-Bas</v>
      </c>
      <c r="K2064" s="21" t="str">
        <f>IFERROR(VLOOKUP(J2064,Setup_Team!$B:$C,2,FALSE), "TDB")</f>
        <v>NLD</v>
      </c>
      <c r="L2064" s="21" t="str">
        <f>VLOOKUP($A2064,Location!$A:$J,8,FALSE)</f>
        <v>Maroc</v>
      </c>
      <c r="M2064" s="21" t="str">
        <f>IFERROR(VLOOKUP(L2064,Setup_Team!$B:$C,2,FALSE), "TDB")</f>
        <v>MAR</v>
      </c>
      <c r="N2064" s="21" t="str">
        <f>VLOOKUP($A2064,Location!$A:$J,9,FALSE)</f>
        <v>Monterrey</v>
      </c>
      <c r="O2064" s="21" t="str">
        <f>VLOOKUP($A2064,Location!$A:$J,10,FALSE)</f>
        <v>Estadio BBVA</v>
      </c>
      <c r="P2064" s="27">
        <v>1</v>
      </c>
      <c r="Q2064" s="27">
        <v>1</v>
      </c>
      <c r="R2064" s="27" t="str">
        <f t="shared" si="193"/>
        <v>1-1</v>
      </c>
      <c r="S2064" s="21">
        <v>0</v>
      </c>
      <c r="T2064" s="20">
        <f>VLOOKUP($A2064,Database!$A:$Y,10,FALSE)</f>
        <v>80</v>
      </c>
      <c r="U2064" s="20">
        <f>VLOOKUP($A2064,Database!$A:$Y,11,FALSE)</f>
        <v>114</v>
      </c>
      <c r="V2064" s="20">
        <f>VLOOKUP($A2064,Database!$A:$Y,12,FALSE)</f>
        <v>122</v>
      </c>
      <c r="W2064" s="20" t="str">
        <f>VLOOKUP(A2064,Database!A:M,13,FALSE)</f>
        <v>Terminé</v>
      </c>
      <c r="X2064" s="20">
        <f>VLOOKUP($A2064,Database!$A:$Y,20,FALSE)</f>
        <v>1</v>
      </c>
      <c r="Y2064" s="20">
        <f>VLOOKUP($A2064,Database!$A:$Y,21,FALSE)</f>
        <v>1</v>
      </c>
      <c r="Z2064" s="20">
        <f t="shared" si="192"/>
        <v>0</v>
      </c>
      <c r="AA2064" s="20">
        <f t="shared" si="188"/>
        <v>1</v>
      </c>
      <c r="AB2064" s="20">
        <f t="shared" ca="1" si="189"/>
        <v>114</v>
      </c>
      <c r="AC2064" s="20">
        <f t="shared" ca="1" si="190"/>
        <v>1</v>
      </c>
      <c r="AD2064" s="20" t="str">
        <f ca="1">IF(AC2064=0,"",IF(OR(ISBLANK(P2064),ISBLANK(Q2064)),"",IF(ISBLANK(VLOOKUP(A2064,Database!A:AA,22,FALSE)),"",VLOOKUP(A2064,Database!A:AA,22,FALSE))))</f>
        <v>Exact</v>
      </c>
      <c r="AE2064" s="20">
        <f ca="1">IFERROR(
   IF(
     OR(ISBLANK(P2064),ISBLANK(Q2064)),
     "",
     IF(
       AND(AB2064&lt;&gt;"",OR(W2064="Terminé",W2064="En cours")),
       VLOOKUP(AD2064,Setup_ScoreExactBonus!A:D,4,FALSE),
       0
     )),
  0)</f>
        <v>20</v>
      </c>
      <c r="AF2064" s="21">
        <f t="shared" ca="1" si="191"/>
        <v>134</v>
      </c>
      <c r="AG2064" s="21">
        <f ca="1">SUMIFS(AF$2:AF2064,D$2:D2064,D2064)</f>
        <v>3070</v>
      </c>
    </row>
    <row r="2065" spans="1:33" hidden="1" x14ac:dyDescent="0.35">
      <c r="A2065" s="21">
        <f>IF(ISBLANK(B2065),"",COUNTIF(B$2:B2065,B2065))-1</f>
        <v>76</v>
      </c>
      <c r="B2065" s="27">
        <v>12</v>
      </c>
      <c r="C2065" s="10">
        <f>VLOOKUP($A2065+IF($A2065=0,1,0),Database!$A:$Y,7,FALSE)</f>
        <v>46203.125</v>
      </c>
      <c r="D2065" s="21" t="str">
        <f>VLOOKUP(Pronostics!$B2065,Setup_MPP!$A:$G,3,FALSE)</f>
        <v>Jaouad1</v>
      </c>
      <c r="E2065" s="21" t="str">
        <f>VLOOKUP(Pronostics!$B2065,Setup_MPP!$A:$G,2,FALSE)</f>
        <v>Jaouad SETTI</v>
      </c>
      <c r="F2065" s="21" t="str">
        <f>VLOOKUP($B2065,Setup_MPP!$A:$E,4,FALSE)</f>
        <v>#C2D4FF</v>
      </c>
      <c r="G2065" s="21" t="str">
        <f>VLOOKUP($B2065,Setup_MPP!$A:$E,5,FALSE)</f>
        <v>#6586D5</v>
      </c>
      <c r="H2065" s="21" t="str">
        <f>IFERROR(IF(AND(A2065&gt;=1,A2065&lt;=104),VLOOKUP($A2065,Location!$A:$J,6,FALSE),IF(A2065=0,"Avant l'ouverture",IF(OR(A2065=105,A2065=106),"Bonus"))),"")</f>
        <v>1/16 Finale</v>
      </c>
      <c r="I2065" s="21" t="str">
        <f>IF(LEFT(H2065,4)="Tour",VLOOKUP(A2065,Database!$A:$C,3,FALSE),"")</f>
        <v/>
      </c>
      <c r="J2065" s="21" t="str">
        <f>VLOOKUP($A2065,Location!$A:$J,7,FALSE)</f>
        <v>Pays-Bas</v>
      </c>
      <c r="K2065" s="21" t="str">
        <f>IFERROR(VLOOKUP(J2065,Setup_Team!$B:$C,2,FALSE), "TDB")</f>
        <v>NLD</v>
      </c>
      <c r="L2065" s="21" t="str">
        <f>VLOOKUP($A2065,Location!$A:$J,8,FALSE)</f>
        <v>Maroc</v>
      </c>
      <c r="M2065" s="21" t="str">
        <f>IFERROR(VLOOKUP(L2065,Setup_Team!$B:$C,2,FALSE), "TDB")</f>
        <v>MAR</v>
      </c>
      <c r="N2065" s="21" t="str">
        <f>VLOOKUP($A2065,Location!$A:$J,9,FALSE)</f>
        <v>Monterrey</v>
      </c>
      <c r="O2065" s="21" t="str">
        <f>VLOOKUP($A2065,Location!$A:$J,10,FALSE)</f>
        <v>Estadio BBVA</v>
      </c>
      <c r="P2065" s="27">
        <v>0</v>
      </c>
      <c r="Q2065" s="27">
        <v>1</v>
      </c>
      <c r="R2065" s="27" t="str">
        <f t="shared" si="193"/>
        <v>0-1</v>
      </c>
      <c r="S2065" s="21">
        <v>0</v>
      </c>
      <c r="T2065" s="20">
        <f>VLOOKUP($A2065,Database!$A:$Y,10,FALSE)</f>
        <v>80</v>
      </c>
      <c r="U2065" s="20">
        <f>VLOOKUP($A2065,Database!$A:$Y,11,FALSE)</f>
        <v>114</v>
      </c>
      <c r="V2065" s="20">
        <f>VLOOKUP($A2065,Database!$A:$Y,12,FALSE)</f>
        <v>122</v>
      </c>
      <c r="W2065" s="20" t="str">
        <f>VLOOKUP(A2065,Database!A:M,13,FALSE)</f>
        <v>Terminé</v>
      </c>
      <c r="X2065" s="20">
        <f>VLOOKUP($A2065,Database!$A:$Y,20,FALSE)</f>
        <v>1</v>
      </c>
      <c r="Y2065" s="20">
        <f>VLOOKUP($A2065,Database!$A:$Y,21,FALSE)</f>
        <v>1</v>
      </c>
      <c r="Z2065" s="20">
        <f t="shared" si="192"/>
        <v>0</v>
      </c>
      <c r="AA2065" s="20">
        <f t="shared" si="188"/>
        <v>0</v>
      </c>
      <c r="AB2065" s="20">
        <f t="shared" ca="1" si="189"/>
        <v>0</v>
      </c>
      <c r="AC2065" s="20">
        <f t="shared" ca="1" si="190"/>
        <v>0</v>
      </c>
      <c r="AD2065" s="20" t="str">
        <f ca="1">IF(AC2065=0,"",IF(OR(ISBLANK(P2065),ISBLANK(Q2065)),"",IF(ISBLANK(VLOOKUP(A2065,Database!A:AA,22,FALSE)),"",VLOOKUP(A2065,Database!A:AA,22,FALSE))))</f>
        <v/>
      </c>
      <c r="AE2065" s="20">
        <f ca="1">IFERROR(
   IF(
     OR(ISBLANK(P2065),ISBLANK(Q2065)),
     "",
     IF(
       AND(AB2065&lt;&gt;"",OR(W2065="Terminé",W2065="En cours")),
       VLOOKUP(AD2065,Setup_ScoreExactBonus!A:D,4,FALSE),
       0
     )),
  0)</f>
        <v>0</v>
      </c>
      <c r="AF2065" s="21">
        <f t="shared" ca="1" si="191"/>
        <v>0</v>
      </c>
      <c r="AG2065" s="21">
        <f ca="1">SUMIFS(AF$2:AF2065,D$2:D2065,D2065)</f>
        <v>2839</v>
      </c>
    </row>
    <row r="2066" spans="1:33" hidden="1" x14ac:dyDescent="0.35">
      <c r="A2066" s="21">
        <f>IF(ISBLANK(B2066),"",COUNTIF(B$2:B2066,B2066))-1</f>
        <v>76</v>
      </c>
      <c r="B2066" s="27">
        <v>13</v>
      </c>
      <c r="C2066" s="10">
        <f>VLOOKUP($A2066+IF($A2066=0,1,0),Database!$A:$Y,7,FALSE)</f>
        <v>46203.125</v>
      </c>
      <c r="D2066" s="21" t="str">
        <f>VLOOKUP(Pronostics!$B2066,Setup_MPP!$A:$G,3,FALSE)</f>
        <v>Julien_I</v>
      </c>
      <c r="E2066" s="21" t="str">
        <f>VLOOKUP(Pronostics!$B2066,Setup_MPP!$A:$G,2,FALSE)</f>
        <v>Julien INGE</v>
      </c>
      <c r="F2066" s="21" t="str">
        <f>VLOOKUP($B2066,Setup_MPP!$A:$E,4,FALSE)</f>
        <v>#C1E0EF</v>
      </c>
      <c r="G2066" s="21" t="str">
        <f>VLOOKUP($B2066,Setup_MPP!$A:$E,5,FALSE)</f>
        <v>#4F91B2</v>
      </c>
      <c r="H2066" s="21" t="str">
        <f>IFERROR(IF(AND(A2066&gt;=1,A2066&lt;=104),VLOOKUP($A2066,Location!$A:$J,6,FALSE),IF(A2066=0,"Avant l'ouverture",IF(OR(A2066=105,A2066=106),"Bonus"))),"")</f>
        <v>1/16 Finale</v>
      </c>
      <c r="I2066" s="21" t="str">
        <f>IF(LEFT(H2066,4)="Tour",VLOOKUP(A2066,Database!$A:$C,3,FALSE),"")</f>
        <v/>
      </c>
      <c r="J2066" s="21" t="str">
        <f>VLOOKUP($A2066,Location!$A:$J,7,FALSE)</f>
        <v>Pays-Bas</v>
      </c>
      <c r="K2066" s="21" t="str">
        <f>IFERROR(VLOOKUP(J2066,Setup_Team!$B:$C,2,FALSE), "TDB")</f>
        <v>NLD</v>
      </c>
      <c r="L2066" s="21" t="str">
        <f>VLOOKUP($A2066,Location!$A:$J,8,FALSE)</f>
        <v>Maroc</v>
      </c>
      <c r="M2066" s="21" t="str">
        <f>IFERROR(VLOOKUP(L2066,Setup_Team!$B:$C,2,FALSE), "TDB")</f>
        <v>MAR</v>
      </c>
      <c r="N2066" s="21" t="str">
        <f>VLOOKUP($A2066,Location!$A:$J,9,FALSE)</f>
        <v>Monterrey</v>
      </c>
      <c r="O2066" s="21" t="str">
        <f>VLOOKUP($A2066,Location!$A:$J,10,FALSE)</f>
        <v>Estadio BBVA</v>
      </c>
      <c r="P2066" s="27">
        <v>3</v>
      </c>
      <c r="Q2066" s="27">
        <v>2</v>
      </c>
      <c r="R2066" s="27" t="str">
        <f t="shared" si="193"/>
        <v>3-2</v>
      </c>
      <c r="S2066" s="21">
        <v>0</v>
      </c>
      <c r="T2066" s="20">
        <f>VLOOKUP($A2066,Database!$A:$Y,10,FALSE)</f>
        <v>80</v>
      </c>
      <c r="U2066" s="20">
        <f>VLOOKUP($A2066,Database!$A:$Y,11,FALSE)</f>
        <v>114</v>
      </c>
      <c r="V2066" s="20">
        <f>VLOOKUP($A2066,Database!$A:$Y,12,FALSE)</f>
        <v>122</v>
      </c>
      <c r="W2066" s="20" t="str">
        <f>VLOOKUP(A2066,Database!A:M,13,FALSE)</f>
        <v>Terminé</v>
      </c>
      <c r="X2066" s="20">
        <f>VLOOKUP($A2066,Database!$A:$Y,20,FALSE)</f>
        <v>1</v>
      </c>
      <c r="Y2066" s="20">
        <f>VLOOKUP($A2066,Database!$A:$Y,21,FALSE)</f>
        <v>1</v>
      </c>
      <c r="Z2066" s="20">
        <f t="shared" si="192"/>
        <v>0</v>
      </c>
      <c r="AA2066" s="20">
        <f t="shared" si="188"/>
        <v>0</v>
      </c>
      <c r="AB2066" s="20">
        <f t="shared" ca="1" si="189"/>
        <v>0</v>
      </c>
      <c r="AC2066" s="20">
        <f t="shared" ca="1" si="190"/>
        <v>0</v>
      </c>
      <c r="AD2066" s="20" t="str">
        <f ca="1">IF(AC2066=0,"",IF(OR(ISBLANK(P2066),ISBLANK(Q2066)),"",IF(ISBLANK(VLOOKUP(A2066,Database!A:AA,22,FALSE)),"",VLOOKUP(A2066,Database!A:AA,22,FALSE))))</f>
        <v/>
      </c>
      <c r="AE2066" s="20">
        <f ca="1">IFERROR(
   IF(
     OR(ISBLANK(P2066),ISBLANK(Q2066)),
     "",
     IF(
       AND(AB2066&lt;&gt;"",OR(W2066="Terminé",W2066="En cours")),
       VLOOKUP(AD2066,Setup_ScoreExactBonus!A:D,4,FALSE),
       0
     )),
  0)</f>
        <v>0</v>
      </c>
      <c r="AF2066" s="21">
        <f t="shared" ca="1" si="191"/>
        <v>0</v>
      </c>
      <c r="AG2066" s="21">
        <f ca="1">SUMIFS(AF$2:AF2066,D$2:D2066,D2066)</f>
        <v>3068</v>
      </c>
    </row>
    <row r="2067" spans="1:33" hidden="1" x14ac:dyDescent="0.35">
      <c r="A2067" s="21">
        <f>IF(ISBLANK(B2067),"",COUNTIF(B$2:B2067,B2067))-1</f>
        <v>76</v>
      </c>
      <c r="B2067" s="27">
        <v>14</v>
      </c>
      <c r="C2067" s="10">
        <f>VLOOKUP($A2067+IF($A2067=0,1,0),Database!$A:$Y,7,FALSE)</f>
        <v>46203.125</v>
      </c>
      <c r="D2067" s="21" t="str">
        <f>VLOOKUP(Pronostics!$B2067,Setup_MPP!$A:$G,3,FALSE)</f>
        <v>MarieEYT</v>
      </c>
      <c r="E2067" s="21" t="str">
        <f>VLOOKUP(Pronostics!$B2067,Setup_MPP!$A:$G,2,FALSE)</f>
        <v>Marie EXBRAYAT</v>
      </c>
      <c r="F2067" s="21" t="str">
        <f>VLOOKUP($B2067,Setup_MPP!$A:$E,4,FALSE)</f>
        <v>#FFAFD2</v>
      </c>
      <c r="G2067" s="21" t="str">
        <f>VLOOKUP($B2067,Setup_MPP!$A:$E,5,FALSE)</f>
        <v>#F2589B</v>
      </c>
      <c r="H2067" s="21" t="str">
        <f>IFERROR(IF(AND(A2067&gt;=1,A2067&lt;=104),VLOOKUP($A2067,Location!$A:$J,6,FALSE),IF(A2067=0,"Avant l'ouverture",IF(OR(A2067=105,A2067=106),"Bonus"))),"")</f>
        <v>1/16 Finale</v>
      </c>
      <c r="I2067" s="21" t="str">
        <f>IF(LEFT(H2067,4)="Tour",VLOOKUP(A2067,Database!$A:$C,3,FALSE),"")</f>
        <v/>
      </c>
      <c r="J2067" s="21" t="str">
        <f>VLOOKUP($A2067,Location!$A:$J,7,FALSE)</f>
        <v>Pays-Bas</v>
      </c>
      <c r="K2067" s="21" t="str">
        <f>IFERROR(VLOOKUP(J2067,Setup_Team!$B:$C,2,FALSE), "TDB")</f>
        <v>NLD</v>
      </c>
      <c r="L2067" s="21" t="str">
        <f>VLOOKUP($A2067,Location!$A:$J,8,FALSE)</f>
        <v>Maroc</v>
      </c>
      <c r="M2067" s="21" t="str">
        <f>IFERROR(VLOOKUP(L2067,Setup_Team!$B:$C,2,FALSE), "TDB")</f>
        <v>MAR</v>
      </c>
      <c r="N2067" s="21" t="str">
        <f>VLOOKUP($A2067,Location!$A:$J,9,FALSE)</f>
        <v>Monterrey</v>
      </c>
      <c r="O2067" s="21" t="str">
        <f>VLOOKUP($A2067,Location!$A:$J,10,FALSE)</f>
        <v>Estadio BBVA</v>
      </c>
      <c r="P2067" s="27">
        <v>1</v>
      </c>
      <c r="Q2067" s="27">
        <v>2</v>
      </c>
      <c r="R2067" s="27" t="str">
        <f t="shared" si="193"/>
        <v>1-2</v>
      </c>
      <c r="S2067" s="21">
        <v>0</v>
      </c>
      <c r="T2067" s="20">
        <f>VLOOKUP($A2067,Database!$A:$Y,10,FALSE)</f>
        <v>80</v>
      </c>
      <c r="U2067" s="20">
        <f>VLOOKUP($A2067,Database!$A:$Y,11,FALSE)</f>
        <v>114</v>
      </c>
      <c r="V2067" s="20">
        <f>VLOOKUP($A2067,Database!$A:$Y,12,FALSE)</f>
        <v>122</v>
      </c>
      <c r="W2067" s="20" t="str">
        <f>VLOOKUP(A2067,Database!A:M,13,FALSE)</f>
        <v>Terminé</v>
      </c>
      <c r="X2067" s="20">
        <f>VLOOKUP($A2067,Database!$A:$Y,20,FALSE)</f>
        <v>1</v>
      </c>
      <c r="Y2067" s="20">
        <f>VLOOKUP($A2067,Database!$A:$Y,21,FALSE)</f>
        <v>1</v>
      </c>
      <c r="Z2067" s="20">
        <f t="shared" si="192"/>
        <v>0</v>
      </c>
      <c r="AA2067" s="20">
        <f t="shared" si="188"/>
        <v>0</v>
      </c>
      <c r="AB2067" s="20">
        <f t="shared" ca="1" si="189"/>
        <v>0</v>
      </c>
      <c r="AC2067" s="20">
        <f t="shared" ca="1" si="190"/>
        <v>0</v>
      </c>
      <c r="AD2067" s="20" t="str">
        <f ca="1">IF(AC2067=0,"",IF(OR(ISBLANK(P2067),ISBLANK(Q2067)),"",IF(ISBLANK(VLOOKUP(A2067,Database!A:AA,22,FALSE)),"",VLOOKUP(A2067,Database!A:AA,22,FALSE))))</f>
        <v/>
      </c>
      <c r="AE2067" s="20">
        <f ca="1">IFERROR(
   IF(
     OR(ISBLANK(P2067),ISBLANK(Q2067)),
     "",
     IF(
       AND(AB2067&lt;&gt;"",OR(W2067="Terminé",W2067="En cours")),
       VLOOKUP(AD2067,Setup_ScoreExactBonus!A:D,4,FALSE),
       0
     )),
  0)</f>
        <v>0</v>
      </c>
      <c r="AF2067" s="21">
        <f t="shared" ca="1" si="191"/>
        <v>0</v>
      </c>
      <c r="AG2067" s="21">
        <f ca="1">SUMIFS(AF$2:AF2067,D$2:D2067,D2067)</f>
        <v>3042</v>
      </c>
    </row>
    <row r="2068" spans="1:33" hidden="1" x14ac:dyDescent="0.35">
      <c r="A2068" s="21">
        <f>IF(ISBLANK(B2068),"",COUNTIF(B$2:B2068,B2068))-1</f>
        <v>76</v>
      </c>
      <c r="B2068" s="27">
        <v>15</v>
      </c>
      <c r="C2068" s="10">
        <f>VLOOKUP($A2068+IF($A2068=0,1,0),Database!$A:$Y,7,FALSE)</f>
        <v>46203.125</v>
      </c>
      <c r="D2068" s="21" t="str">
        <f>VLOOKUP(Pronostics!$B2068,Setup_MPP!$A:$G,3,FALSE)</f>
        <v>Amino28</v>
      </c>
      <c r="E2068" s="21" t="str">
        <f>VLOOKUP(Pronostics!$B2068,Setup_MPP!$A:$G,2,FALSE)</f>
        <v>Amine ZARROUKI</v>
      </c>
      <c r="F2068" s="21" t="str">
        <f>VLOOKUP($B2068,Setup_MPP!$A:$E,4,FALSE)</f>
        <v>#FF9898</v>
      </c>
      <c r="G2068" s="21" t="str">
        <f>VLOOKUP($B2068,Setup_MPP!$A:$E,5,FALSE)</f>
        <v>#FF5D5D</v>
      </c>
      <c r="H2068" s="21" t="str">
        <f>IFERROR(IF(AND(A2068&gt;=1,A2068&lt;=104),VLOOKUP($A2068,Location!$A:$J,6,FALSE),IF(A2068=0,"Avant l'ouverture",IF(OR(A2068=105,A2068=106),"Bonus"))),"")</f>
        <v>1/16 Finale</v>
      </c>
      <c r="I2068" s="21" t="str">
        <f>IF(LEFT(H2068,4)="Tour",VLOOKUP(A2068,Database!$A:$C,3,FALSE),"")</f>
        <v/>
      </c>
      <c r="J2068" s="21" t="str">
        <f>VLOOKUP($A2068,Location!$A:$J,7,FALSE)</f>
        <v>Pays-Bas</v>
      </c>
      <c r="K2068" s="21" t="str">
        <f>IFERROR(VLOOKUP(J2068,Setup_Team!$B:$C,2,FALSE), "TDB")</f>
        <v>NLD</v>
      </c>
      <c r="L2068" s="21" t="str">
        <f>VLOOKUP($A2068,Location!$A:$J,8,FALSE)</f>
        <v>Maroc</v>
      </c>
      <c r="M2068" s="21" t="str">
        <f>IFERROR(VLOOKUP(L2068,Setup_Team!$B:$C,2,FALSE), "TDB")</f>
        <v>MAR</v>
      </c>
      <c r="N2068" s="21" t="str">
        <f>VLOOKUP($A2068,Location!$A:$J,9,FALSE)</f>
        <v>Monterrey</v>
      </c>
      <c r="O2068" s="21" t="str">
        <f>VLOOKUP($A2068,Location!$A:$J,10,FALSE)</f>
        <v>Estadio BBVA</v>
      </c>
      <c r="P2068" s="27">
        <v>2</v>
      </c>
      <c r="Q2068" s="27">
        <v>1</v>
      </c>
      <c r="R2068" s="27" t="str">
        <f t="shared" si="193"/>
        <v>2-1</v>
      </c>
      <c r="S2068" s="21">
        <v>0</v>
      </c>
      <c r="T2068" s="20">
        <f>VLOOKUP($A2068,Database!$A:$Y,10,FALSE)</f>
        <v>80</v>
      </c>
      <c r="U2068" s="20">
        <f>VLOOKUP($A2068,Database!$A:$Y,11,FALSE)</f>
        <v>114</v>
      </c>
      <c r="V2068" s="20">
        <f>VLOOKUP($A2068,Database!$A:$Y,12,FALSE)</f>
        <v>122</v>
      </c>
      <c r="W2068" s="20" t="str">
        <f>VLOOKUP(A2068,Database!A:M,13,FALSE)</f>
        <v>Terminé</v>
      </c>
      <c r="X2068" s="20">
        <f>VLOOKUP($A2068,Database!$A:$Y,20,FALSE)</f>
        <v>1</v>
      </c>
      <c r="Y2068" s="20">
        <f>VLOOKUP($A2068,Database!$A:$Y,21,FALSE)</f>
        <v>1</v>
      </c>
      <c r="Z2068" s="20">
        <f t="shared" si="192"/>
        <v>0</v>
      </c>
      <c r="AA2068" s="20">
        <f t="shared" si="188"/>
        <v>0</v>
      </c>
      <c r="AB2068" s="20">
        <f t="shared" ca="1" si="189"/>
        <v>0</v>
      </c>
      <c r="AC2068" s="20">
        <f t="shared" ca="1" si="190"/>
        <v>0</v>
      </c>
      <c r="AD2068" s="20" t="str">
        <f ca="1">IF(AC2068=0,"",IF(OR(ISBLANK(P2068),ISBLANK(Q2068)),"",IF(ISBLANK(VLOOKUP(A2068,Database!A:AA,22,FALSE)),"",VLOOKUP(A2068,Database!A:AA,22,FALSE))))</f>
        <v/>
      </c>
      <c r="AE2068" s="20">
        <f ca="1">IFERROR(
   IF(
     OR(ISBLANK(P2068),ISBLANK(Q2068)),
     "",
     IF(
       AND(AB2068&lt;&gt;"",OR(W2068="Terminé",W2068="En cours")),
       VLOOKUP(AD2068,Setup_ScoreExactBonus!A:D,4,FALSE),
       0
     )),
  0)</f>
        <v>0</v>
      </c>
      <c r="AF2068" s="21">
        <f t="shared" ca="1" si="191"/>
        <v>0</v>
      </c>
      <c r="AG2068" s="21">
        <f ca="1">SUMIFS(AF$2:AF2068,D$2:D2068,D2068)</f>
        <v>2952</v>
      </c>
    </row>
    <row r="2069" spans="1:33" hidden="1" x14ac:dyDescent="0.35">
      <c r="A2069" s="21">
        <f>IF(ISBLANK(B2069),"",COUNTIF(B$2:B2069,B2069))-1</f>
        <v>76</v>
      </c>
      <c r="B2069" s="27">
        <v>16</v>
      </c>
      <c r="C2069" s="10">
        <f>VLOOKUP($A2069+IF($A2069=0,1,0),Database!$A:$Y,7,FALSE)</f>
        <v>46203.125</v>
      </c>
      <c r="D2069" s="21" t="str">
        <f>VLOOKUP(Pronostics!$B2069,Setup_MPP!$A:$G,3,FALSE)</f>
        <v>RomaLaura</v>
      </c>
      <c r="E2069" s="21" t="str">
        <f>VLOOKUP(Pronostics!$B2069,Setup_MPP!$A:$G,2,FALSE)</f>
        <v>Laura GIULIANO</v>
      </c>
      <c r="F2069" s="21" t="str">
        <f>VLOOKUP($B2069,Setup_MPP!$A:$E,4,FALSE)</f>
        <v>#86A4FE</v>
      </c>
      <c r="G2069" s="21" t="str">
        <f>VLOOKUP($B2069,Setup_MPP!$A:$E,5,FALSE)</f>
        <v>#3769FF</v>
      </c>
      <c r="H2069" s="21" t="str">
        <f>IFERROR(IF(AND(A2069&gt;=1,A2069&lt;=104),VLOOKUP($A2069,Location!$A:$J,6,FALSE),IF(A2069=0,"Avant l'ouverture",IF(OR(A2069=105,A2069=106),"Bonus"))),"")</f>
        <v>1/16 Finale</v>
      </c>
      <c r="I2069" s="21" t="str">
        <f>IF(LEFT(H2069,4)="Tour",VLOOKUP(A2069,Database!$A:$C,3,FALSE),"")</f>
        <v/>
      </c>
      <c r="J2069" s="21" t="str">
        <f>VLOOKUP($A2069,Location!$A:$J,7,FALSE)</f>
        <v>Pays-Bas</v>
      </c>
      <c r="K2069" s="21" t="str">
        <f>IFERROR(VLOOKUP(J2069,Setup_Team!$B:$C,2,FALSE), "TDB")</f>
        <v>NLD</v>
      </c>
      <c r="L2069" s="21" t="str">
        <f>VLOOKUP($A2069,Location!$A:$J,8,FALSE)</f>
        <v>Maroc</v>
      </c>
      <c r="M2069" s="21" t="str">
        <f>IFERROR(VLOOKUP(L2069,Setup_Team!$B:$C,2,FALSE), "TDB")</f>
        <v>MAR</v>
      </c>
      <c r="N2069" s="21" t="str">
        <f>VLOOKUP($A2069,Location!$A:$J,9,FALSE)</f>
        <v>Monterrey</v>
      </c>
      <c r="O2069" s="21" t="str">
        <f>VLOOKUP($A2069,Location!$A:$J,10,FALSE)</f>
        <v>Estadio BBVA</v>
      </c>
      <c r="P2069" s="27">
        <v>3</v>
      </c>
      <c r="Q2069" s="27">
        <v>2</v>
      </c>
      <c r="R2069" s="27" t="str">
        <f t="shared" si="193"/>
        <v>3-2</v>
      </c>
      <c r="S2069" s="21">
        <v>0</v>
      </c>
      <c r="T2069" s="20">
        <f>VLOOKUP($A2069,Database!$A:$Y,10,FALSE)</f>
        <v>80</v>
      </c>
      <c r="U2069" s="20">
        <f>VLOOKUP($A2069,Database!$A:$Y,11,FALSE)</f>
        <v>114</v>
      </c>
      <c r="V2069" s="20">
        <f>VLOOKUP($A2069,Database!$A:$Y,12,FALSE)</f>
        <v>122</v>
      </c>
      <c r="W2069" s="20" t="str">
        <f>VLOOKUP(A2069,Database!A:M,13,FALSE)</f>
        <v>Terminé</v>
      </c>
      <c r="X2069" s="20">
        <f>VLOOKUP($A2069,Database!$A:$Y,20,FALSE)</f>
        <v>1</v>
      </c>
      <c r="Y2069" s="20">
        <f>VLOOKUP($A2069,Database!$A:$Y,21,FALSE)</f>
        <v>1</v>
      </c>
      <c r="Z2069" s="20">
        <f t="shared" si="192"/>
        <v>0</v>
      </c>
      <c r="AA2069" s="20">
        <f t="shared" si="188"/>
        <v>0</v>
      </c>
      <c r="AB2069" s="20">
        <f t="shared" ca="1" si="189"/>
        <v>0</v>
      </c>
      <c r="AC2069" s="20">
        <f t="shared" ca="1" si="190"/>
        <v>0</v>
      </c>
      <c r="AD2069" s="20" t="str">
        <f ca="1">IF(AC2069=0,"",IF(OR(ISBLANK(P2069),ISBLANK(Q2069)),"",IF(ISBLANK(VLOOKUP(A2069,Database!A:AA,22,FALSE)),"",VLOOKUP(A2069,Database!A:AA,22,FALSE))))</f>
        <v/>
      </c>
      <c r="AE2069" s="20">
        <f ca="1">IFERROR(
   IF(
     OR(ISBLANK(P2069),ISBLANK(Q2069)),
     "",
     IF(
       AND(AB2069&lt;&gt;"",OR(W2069="Terminé",W2069="En cours")),
       VLOOKUP(AD2069,Setup_ScoreExactBonus!A:D,4,FALSE),
       0
     )),
  0)</f>
        <v>0</v>
      </c>
      <c r="AF2069" s="21">
        <f t="shared" ca="1" si="191"/>
        <v>0</v>
      </c>
      <c r="AG2069" s="21">
        <f ca="1">SUMIFS(AF$2:AF2069,D$2:D2069,D2069)</f>
        <v>2485</v>
      </c>
    </row>
    <row r="2070" spans="1:33" hidden="1" x14ac:dyDescent="0.35">
      <c r="A2070" s="21">
        <f>IF(ISBLANK(B2070),"",COUNTIF(B$2:B2070,B2070))-1</f>
        <v>76</v>
      </c>
      <c r="B2070" s="27">
        <v>17</v>
      </c>
      <c r="C2070" s="10">
        <f>VLOOKUP($A2070+IF($A2070=0,1,0),Database!$A:$Y,7,FALSE)</f>
        <v>46203.125</v>
      </c>
      <c r="D2070" s="21" t="str">
        <f>VLOOKUP(Pronostics!$B2070,Setup_MPP!$A:$G,3,FALSE)</f>
        <v>Julien_cri</v>
      </c>
      <c r="E2070" s="21" t="str">
        <f>VLOOKUP(Pronostics!$B2070,Setup_MPP!$A:$G,2,FALSE)</f>
        <v>Julien CRIMOTEL</v>
      </c>
      <c r="F2070" s="21" t="str">
        <f>VLOOKUP($B2070,Setup_MPP!$A:$E,4,FALSE)</f>
        <v>#FFB0B0</v>
      </c>
      <c r="G2070" s="21" t="str">
        <f>VLOOKUP($B2070,Setup_MPP!$A:$E,5,FALSE)</f>
        <v>#F25757</v>
      </c>
      <c r="H2070" s="21" t="str">
        <f>IFERROR(IF(AND(A2070&gt;=1,A2070&lt;=104),VLOOKUP($A2070,Location!$A:$J,6,FALSE),IF(A2070=0,"Avant l'ouverture",IF(OR(A2070=105,A2070=106),"Bonus"))),"")</f>
        <v>1/16 Finale</v>
      </c>
      <c r="I2070" s="21" t="str">
        <f>IF(LEFT(H2070,4)="Tour",VLOOKUP(A2070,Database!$A:$C,3,FALSE),"")</f>
        <v/>
      </c>
      <c r="J2070" s="21" t="str">
        <f>VLOOKUP($A2070,Location!$A:$J,7,FALSE)</f>
        <v>Pays-Bas</v>
      </c>
      <c r="K2070" s="21" t="str">
        <f>IFERROR(VLOOKUP(J2070,Setup_Team!$B:$C,2,FALSE), "TDB")</f>
        <v>NLD</v>
      </c>
      <c r="L2070" s="21" t="str">
        <f>VLOOKUP($A2070,Location!$A:$J,8,FALSE)</f>
        <v>Maroc</v>
      </c>
      <c r="M2070" s="21" t="str">
        <f>IFERROR(VLOOKUP(L2070,Setup_Team!$B:$C,2,FALSE), "TDB")</f>
        <v>MAR</v>
      </c>
      <c r="N2070" s="21" t="str">
        <f>VLOOKUP($A2070,Location!$A:$J,9,FALSE)</f>
        <v>Monterrey</v>
      </c>
      <c r="O2070" s="21" t="str">
        <f>VLOOKUP($A2070,Location!$A:$J,10,FALSE)</f>
        <v>Estadio BBVA</v>
      </c>
      <c r="P2070" s="27">
        <v>2</v>
      </c>
      <c r="Q2070" s="27">
        <v>1</v>
      </c>
      <c r="R2070" s="27" t="str">
        <f t="shared" si="193"/>
        <v>2-1</v>
      </c>
      <c r="S2070" s="21">
        <v>0</v>
      </c>
      <c r="T2070" s="20">
        <f>VLOOKUP($A2070,Database!$A:$Y,10,FALSE)</f>
        <v>80</v>
      </c>
      <c r="U2070" s="20">
        <f>VLOOKUP($A2070,Database!$A:$Y,11,FALSE)</f>
        <v>114</v>
      </c>
      <c r="V2070" s="20">
        <f>VLOOKUP($A2070,Database!$A:$Y,12,FALSE)</f>
        <v>122</v>
      </c>
      <c r="W2070" s="20" t="str">
        <f>VLOOKUP(A2070,Database!A:M,13,FALSE)</f>
        <v>Terminé</v>
      </c>
      <c r="X2070" s="20">
        <f>VLOOKUP($A2070,Database!$A:$Y,20,FALSE)</f>
        <v>1</v>
      </c>
      <c r="Y2070" s="20">
        <f>VLOOKUP($A2070,Database!$A:$Y,21,FALSE)</f>
        <v>1</v>
      </c>
      <c r="Z2070" s="20">
        <f t="shared" si="192"/>
        <v>0</v>
      </c>
      <c r="AA2070" s="20">
        <f t="shared" si="188"/>
        <v>0</v>
      </c>
      <c r="AB2070" s="20">
        <f t="shared" ca="1" si="189"/>
        <v>0</v>
      </c>
      <c r="AC2070" s="20">
        <f t="shared" ca="1" si="190"/>
        <v>0</v>
      </c>
      <c r="AD2070" s="20" t="str">
        <f ca="1">IF(AC2070=0,"",IF(OR(ISBLANK(P2070),ISBLANK(Q2070)),"",IF(ISBLANK(VLOOKUP(A2070,Database!A:AA,22,FALSE)),"",VLOOKUP(A2070,Database!A:AA,22,FALSE))))</f>
        <v/>
      </c>
      <c r="AE2070" s="20">
        <f ca="1">IFERROR(
   IF(
     OR(ISBLANK(P2070),ISBLANK(Q2070)),
     "",
     IF(
       AND(AB2070&lt;&gt;"",OR(W2070="Terminé",W2070="En cours")),
       VLOOKUP(AD2070,Setup_ScoreExactBonus!A:D,4,FALSE),
       0
     )),
  0)</f>
        <v>0</v>
      </c>
      <c r="AF2070" s="21">
        <f t="shared" ca="1" si="191"/>
        <v>0</v>
      </c>
      <c r="AG2070" s="21">
        <f ca="1">SUMIFS(AF$2:AF2070,D$2:D2070,D2070)</f>
        <v>2766</v>
      </c>
    </row>
    <row r="2071" spans="1:33" hidden="1" x14ac:dyDescent="0.35">
      <c r="A2071" s="21">
        <f>IF(ISBLANK(B2071),"",COUNTIF(B$2:B2071,B2071))-1</f>
        <v>76</v>
      </c>
      <c r="B2071" s="27">
        <v>18</v>
      </c>
      <c r="C2071" s="10">
        <f>VLOOKUP($A2071+IF($A2071=0,1,0),Database!$A:$Y,7,FALSE)</f>
        <v>46203.125</v>
      </c>
      <c r="D2071" s="21" t="str">
        <f>VLOOKUP(Pronostics!$B2071,Setup_MPP!$A:$G,3,FALSE)</f>
        <v>Cartone</v>
      </c>
      <c r="E2071" s="21" t="str">
        <f>VLOOKUP(Pronostics!$B2071,Setup_MPP!$A:$G,2,FALSE)</f>
        <v>Quentin CARTON</v>
      </c>
      <c r="F2071" s="21" t="str">
        <f>VLOOKUP($B2071,Setup_MPP!$A:$E,4,FALSE)</f>
        <v>#F0BC42</v>
      </c>
      <c r="G2071" s="21" t="str">
        <f>VLOOKUP($B2071,Setup_MPP!$A:$E,5,FALSE)</f>
        <v>#8E1F2F</v>
      </c>
      <c r="H2071" s="21" t="str">
        <f>IFERROR(IF(AND(A2071&gt;=1,A2071&lt;=104),VLOOKUP($A2071,Location!$A:$J,6,FALSE),IF(A2071=0,"Avant l'ouverture",IF(OR(A2071=105,A2071=106),"Bonus"))),"")</f>
        <v>1/16 Finale</v>
      </c>
      <c r="I2071" s="21" t="str">
        <f>IF(LEFT(H2071,4)="Tour",VLOOKUP(A2071,Database!$A:$C,3,FALSE),"")</f>
        <v/>
      </c>
      <c r="J2071" s="21" t="str">
        <f>VLOOKUP($A2071,Location!$A:$J,7,FALSE)</f>
        <v>Pays-Bas</v>
      </c>
      <c r="K2071" s="21" t="str">
        <f>IFERROR(VLOOKUP(J2071,Setup_Team!$B:$C,2,FALSE), "TDB")</f>
        <v>NLD</v>
      </c>
      <c r="L2071" s="21" t="str">
        <f>VLOOKUP($A2071,Location!$A:$J,8,FALSE)</f>
        <v>Maroc</v>
      </c>
      <c r="M2071" s="21" t="str">
        <f>IFERROR(VLOOKUP(L2071,Setup_Team!$B:$C,2,FALSE), "TDB")</f>
        <v>MAR</v>
      </c>
      <c r="N2071" s="21" t="str">
        <f>VLOOKUP($A2071,Location!$A:$J,9,FALSE)</f>
        <v>Monterrey</v>
      </c>
      <c r="O2071" s="21" t="str">
        <f>VLOOKUP($A2071,Location!$A:$J,10,FALSE)</f>
        <v>Estadio BBVA</v>
      </c>
      <c r="P2071" s="27">
        <v>1</v>
      </c>
      <c r="Q2071" s="27">
        <v>2</v>
      </c>
      <c r="R2071" s="27" t="str">
        <f t="shared" si="193"/>
        <v>1-2</v>
      </c>
      <c r="S2071" s="21">
        <v>0</v>
      </c>
      <c r="T2071" s="20">
        <f>VLOOKUP($A2071,Database!$A:$Y,10,FALSE)</f>
        <v>80</v>
      </c>
      <c r="U2071" s="20">
        <f>VLOOKUP($A2071,Database!$A:$Y,11,FALSE)</f>
        <v>114</v>
      </c>
      <c r="V2071" s="20">
        <f>VLOOKUP($A2071,Database!$A:$Y,12,FALSE)</f>
        <v>122</v>
      </c>
      <c r="W2071" s="20" t="str">
        <f>VLOOKUP(A2071,Database!A:M,13,FALSE)</f>
        <v>Terminé</v>
      </c>
      <c r="X2071" s="20">
        <f>VLOOKUP($A2071,Database!$A:$Y,20,FALSE)</f>
        <v>1</v>
      </c>
      <c r="Y2071" s="20">
        <f>VLOOKUP($A2071,Database!$A:$Y,21,FALSE)</f>
        <v>1</v>
      </c>
      <c r="Z2071" s="20">
        <f t="shared" si="192"/>
        <v>0</v>
      </c>
      <c r="AA2071" s="20">
        <f t="shared" si="188"/>
        <v>0</v>
      </c>
      <c r="AB2071" s="20">
        <f t="shared" ca="1" si="189"/>
        <v>0</v>
      </c>
      <c r="AC2071" s="20">
        <f t="shared" ca="1" si="190"/>
        <v>0</v>
      </c>
      <c r="AD2071" s="20" t="str">
        <f ca="1">IF(AC2071=0,"",IF(OR(ISBLANK(P2071),ISBLANK(Q2071)),"",IF(ISBLANK(VLOOKUP(A2071,Database!A:AA,22,FALSE)),"",VLOOKUP(A2071,Database!A:AA,22,FALSE))))</f>
        <v/>
      </c>
      <c r="AE2071" s="20">
        <f ca="1">IFERROR(
   IF(
     OR(ISBLANK(P2071),ISBLANK(Q2071)),
     "",
     IF(
       AND(AB2071&lt;&gt;"",OR(W2071="Terminé",W2071="En cours")),
       VLOOKUP(AD2071,Setup_ScoreExactBonus!A:D,4,FALSE),
       0
     )),
  0)</f>
        <v>0</v>
      </c>
      <c r="AF2071" s="21">
        <f t="shared" ca="1" si="191"/>
        <v>0</v>
      </c>
      <c r="AG2071" s="21">
        <f ca="1">SUMIFS(AF$2:AF2071,D$2:D2071,D2071)</f>
        <v>2777</v>
      </c>
    </row>
    <row r="2072" spans="1:33" hidden="1" x14ac:dyDescent="0.35">
      <c r="A2072" s="21">
        <f>IF(ISBLANK(B2072),"",COUNTIF(B$2:B2072,B2072))-1</f>
        <v>76</v>
      </c>
      <c r="B2072" s="27">
        <v>19</v>
      </c>
      <c r="C2072" s="10">
        <f>VLOOKUP($A2072+IF($A2072=0,1,0),Database!$A:$Y,7,FALSE)</f>
        <v>46203.125</v>
      </c>
      <c r="D2072" s="21" t="str">
        <f>VLOOKUP(Pronostics!$B2072,Setup_MPP!$A:$G,3,FALSE)</f>
        <v>YramVi</v>
      </c>
      <c r="E2072" s="21" t="str">
        <f>VLOOKUP(Pronostics!$B2072,Setup_MPP!$A:$G,2,FALSE)</f>
        <v>Eyram TETSHIE</v>
      </c>
      <c r="F2072" s="21" t="str">
        <f>VLOOKUP($B2072,Setup_MPP!$A:$E,4,FALSE)</f>
        <v>#E8B28F</v>
      </c>
      <c r="G2072" s="21" t="str">
        <f>VLOOKUP($B2072,Setup_MPP!$A:$E,5,FALSE)</f>
        <v>#E65568</v>
      </c>
      <c r="H2072" s="21" t="str">
        <f>IFERROR(IF(AND(A2072&gt;=1,A2072&lt;=104),VLOOKUP($A2072,Location!$A:$J,6,FALSE),IF(A2072=0,"Avant l'ouverture",IF(OR(A2072=105,A2072=106),"Bonus"))),"")</f>
        <v>1/16 Finale</v>
      </c>
      <c r="I2072" s="21" t="str">
        <f>IF(LEFT(H2072,4)="Tour",VLOOKUP(A2072,Database!$A:$C,3,FALSE),"")</f>
        <v/>
      </c>
      <c r="J2072" s="21" t="str">
        <f>VLOOKUP($A2072,Location!$A:$J,7,FALSE)</f>
        <v>Pays-Bas</v>
      </c>
      <c r="K2072" s="21" t="str">
        <f>IFERROR(VLOOKUP(J2072,Setup_Team!$B:$C,2,FALSE), "TDB")</f>
        <v>NLD</v>
      </c>
      <c r="L2072" s="21" t="str">
        <f>VLOOKUP($A2072,Location!$A:$J,8,FALSE)</f>
        <v>Maroc</v>
      </c>
      <c r="M2072" s="21" t="str">
        <f>IFERROR(VLOOKUP(L2072,Setup_Team!$B:$C,2,FALSE), "TDB")</f>
        <v>MAR</v>
      </c>
      <c r="N2072" s="21" t="str">
        <f>VLOOKUP($A2072,Location!$A:$J,9,FALSE)</f>
        <v>Monterrey</v>
      </c>
      <c r="O2072" s="21" t="str">
        <f>VLOOKUP($A2072,Location!$A:$J,10,FALSE)</f>
        <v>Estadio BBVA</v>
      </c>
      <c r="P2072" s="27">
        <v>1</v>
      </c>
      <c r="Q2072" s="27">
        <v>1</v>
      </c>
      <c r="R2072" s="27" t="str">
        <f t="shared" si="193"/>
        <v>1-1</v>
      </c>
      <c r="S2072" s="21">
        <v>0</v>
      </c>
      <c r="T2072" s="20">
        <f>VLOOKUP($A2072,Database!$A:$Y,10,FALSE)</f>
        <v>80</v>
      </c>
      <c r="U2072" s="20">
        <f>VLOOKUP($A2072,Database!$A:$Y,11,FALSE)</f>
        <v>114</v>
      </c>
      <c r="V2072" s="20">
        <f>VLOOKUP($A2072,Database!$A:$Y,12,FALSE)</f>
        <v>122</v>
      </c>
      <c r="W2072" s="20" t="str">
        <f>VLOOKUP(A2072,Database!A:M,13,FALSE)</f>
        <v>Terminé</v>
      </c>
      <c r="X2072" s="20">
        <f>VLOOKUP($A2072,Database!$A:$Y,20,FALSE)</f>
        <v>1</v>
      </c>
      <c r="Y2072" s="20">
        <f>VLOOKUP($A2072,Database!$A:$Y,21,FALSE)</f>
        <v>1</v>
      </c>
      <c r="Z2072" s="20">
        <f t="shared" si="192"/>
        <v>0</v>
      </c>
      <c r="AA2072" s="20">
        <f t="shared" si="188"/>
        <v>1</v>
      </c>
      <c r="AB2072" s="20">
        <f t="shared" ca="1" si="189"/>
        <v>114</v>
      </c>
      <c r="AC2072" s="20">
        <f t="shared" ca="1" si="190"/>
        <v>1</v>
      </c>
      <c r="AD2072" s="20" t="str">
        <f ca="1">IF(AC2072=0,"",IF(OR(ISBLANK(P2072),ISBLANK(Q2072)),"",IF(ISBLANK(VLOOKUP(A2072,Database!A:AA,22,FALSE)),"",VLOOKUP(A2072,Database!A:AA,22,FALSE))))</f>
        <v>Exact</v>
      </c>
      <c r="AE2072" s="20">
        <f ca="1">IFERROR(
   IF(
     OR(ISBLANK(P2072),ISBLANK(Q2072)),
     "",
     IF(
       AND(AB2072&lt;&gt;"",OR(W2072="Terminé",W2072="En cours")),
       VLOOKUP(AD2072,Setup_ScoreExactBonus!A:D,4,FALSE),
       0
     )),
  0)</f>
        <v>20</v>
      </c>
      <c r="AF2072" s="21">
        <f t="shared" ca="1" si="191"/>
        <v>134</v>
      </c>
      <c r="AG2072" s="21">
        <f ca="1">SUMIFS(AF$2:AF2072,D$2:D2072,D2072)</f>
        <v>2779</v>
      </c>
    </row>
    <row r="2073" spans="1:33" hidden="1" x14ac:dyDescent="0.35">
      <c r="A2073" s="21">
        <f>IF(ISBLANK(B2073),"",COUNTIF(B$2:B2073,B2073))-1</f>
        <v>76</v>
      </c>
      <c r="B2073" s="27">
        <v>20</v>
      </c>
      <c r="C2073" s="10">
        <f>VLOOKUP($A2073+IF($A2073=0,1,0),Database!$A:$Y,7,FALSE)</f>
        <v>46203.125</v>
      </c>
      <c r="D2073" s="21" t="str">
        <f>VLOOKUP(Pronostics!$B2073,Setup_MPP!$A:$G,3,FALSE)</f>
        <v>Anis_MaFihache</v>
      </c>
      <c r="E2073" s="21" t="str">
        <f>VLOOKUP(Pronostics!$B2073,Setup_MPP!$A:$G,2,FALSE)</f>
        <v>Anis LEBIK</v>
      </c>
      <c r="F2073" s="21" t="str">
        <f>VLOOKUP($B2073,Setup_MPP!$A:$E,4,FALSE)</f>
        <v>#60DC8C</v>
      </c>
      <c r="G2073" s="21" t="str">
        <f>VLOOKUP($B2073,Setup_MPP!$A:$E,5,FALSE)</f>
        <v>#22A34F</v>
      </c>
      <c r="H2073" s="21" t="str">
        <f>IFERROR(IF(AND(A2073&gt;=1,A2073&lt;=104),VLOOKUP($A2073,Location!$A:$J,6,FALSE),IF(A2073=0,"Avant l'ouverture",IF(OR(A2073=105,A2073=106),"Bonus"))),"")</f>
        <v>1/16 Finale</v>
      </c>
      <c r="I2073" s="21" t="str">
        <f>IF(LEFT(H2073,4)="Tour",VLOOKUP(A2073,Database!$A:$C,3,FALSE),"")</f>
        <v/>
      </c>
      <c r="J2073" s="21" t="str">
        <f>VLOOKUP($A2073,Location!$A:$J,7,FALSE)</f>
        <v>Pays-Bas</v>
      </c>
      <c r="K2073" s="21" t="str">
        <f>IFERROR(VLOOKUP(J2073,Setup_Team!$B:$C,2,FALSE), "TDB")</f>
        <v>NLD</v>
      </c>
      <c r="L2073" s="21" t="str">
        <f>VLOOKUP($A2073,Location!$A:$J,8,FALSE)</f>
        <v>Maroc</v>
      </c>
      <c r="M2073" s="21" t="str">
        <f>IFERROR(VLOOKUP(L2073,Setup_Team!$B:$C,2,FALSE), "TDB")</f>
        <v>MAR</v>
      </c>
      <c r="N2073" s="21" t="str">
        <f>VLOOKUP($A2073,Location!$A:$J,9,FALSE)</f>
        <v>Monterrey</v>
      </c>
      <c r="O2073" s="21" t="str">
        <f>VLOOKUP($A2073,Location!$A:$J,10,FALSE)</f>
        <v>Estadio BBVA</v>
      </c>
      <c r="P2073" s="27">
        <v>2</v>
      </c>
      <c r="Q2073" s="27">
        <v>1</v>
      </c>
      <c r="R2073" s="27" t="str">
        <f t="shared" si="193"/>
        <v>2-1</v>
      </c>
      <c r="S2073" s="21">
        <v>0</v>
      </c>
      <c r="T2073" s="20">
        <f>VLOOKUP($A2073,Database!$A:$Y,10,FALSE)</f>
        <v>80</v>
      </c>
      <c r="U2073" s="20">
        <f>VLOOKUP($A2073,Database!$A:$Y,11,FALSE)</f>
        <v>114</v>
      </c>
      <c r="V2073" s="20">
        <f>VLOOKUP($A2073,Database!$A:$Y,12,FALSE)</f>
        <v>122</v>
      </c>
      <c r="W2073" s="20" t="str">
        <f>VLOOKUP(A2073,Database!A:M,13,FALSE)</f>
        <v>Terminé</v>
      </c>
      <c r="X2073" s="20">
        <f>VLOOKUP($A2073,Database!$A:$Y,20,FALSE)</f>
        <v>1</v>
      </c>
      <c r="Y2073" s="20">
        <f>VLOOKUP($A2073,Database!$A:$Y,21,FALSE)</f>
        <v>1</v>
      </c>
      <c r="Z2073" s="20">
        <f t="shared" si="192"/>
        <v>0</v>
      </c>
      <c r="AA2073" s="20">
        <f t="shared" si="188"/>
        <v>0</v>
      </c>
      <c r="AB2073" s="20">
        <f t="shared" ca="1" si="189"/>
        <v>0</v>
      </c>
      <c r="AC2073" s="20">
        <f t="shared" ca="1" si="190"/>
        <v>0</v>
      </c>
      <c r="AD2073" s="20" t="str">
        <f ca="1">IF(AC2073=0,"",IF(OR(ISBLANK(P2073),ISBLANK(Q2073)),"",IF(ISBLANK(VLOOKUP(A2073,Database!A:AA,22,FALSE)),"",VLOOKUP(A2073,Database!A:AA,22,FALSE))))</f>
        <v/>
      </c>
      <c r="AE2073" s="20">
        <f ca="1">IFERROR(
   IF(
     OR(ISBLANK(P2073),ISBLANK(Q2073)),
     "",
     IF(
       AND(AB2073&lt;&gt;"",OR(W2073="Terminé",W2073="En cours")),
       VLOOKUP(AD2073,Setup_ScoreExactBonus!A:D,4,FALSE),
       0
     )),
  0)</f>
        <v>0</v>
      </c>
      <c r="AF2073" s="21">
        <f t="shared" ca="1" si="191"/>
        <v>0</v>
      </c>
      <c r="AG2073" s="21">
        <f ca="1">SUMIFS(AF$2:AF2073,D$2:D2073,D2073)</f>
        <v>2656</v>
      </c>
    </row>
    <row r="2074" spans="1:33" hidden="1" x14ac:dyDescent="0.35">
      <c r="A2074" s="21">
        <f>IF(ISBLANK(B2074),"",COUNTIF(B$2:B2074,B2074))-1</f>
        <v>76</v>
      </c>
      <c r="B2074" s="27">
        <v>21</v>
      </c>
      <c r="C2074" s="10">
        <f>VLOOKUP($A2074+IF($A2074=0,1,0),Database!$A:$Y,7,FALSE)</f>
        <v>46203.125</v>
      </c>
      <c r="D2074" s="21" t="str">
        <f>VLOOKUP(Pronostics!$B2074,Setup_MPP!$A:$G,3,FALSE)</f>
        <v>JUJULABOSS13</v>
      </c>
      <c r="E2074" s="21" t="str">
        <f>VLOOKUP(Pronostics!$B2074,Setup_MPP!$A:$G,2,FALSE)</f>
        <v>Julia BOUANAN</v>
      </c>
      <c r="F2074" s="21" t="str">
        <f>VLOOKUP($B2074,Setup_MPP!$A:$E,4,FALSE)</f>
        <v>#2FAEE0</v>
      </c>
      <c r="G2074" s="21" t="str">
        <f>VLOOKUP($B2074,Setup_MPP!$A:$E,5,FALSE)</f>
        <v>#BEA064</v>
      </c>
      <c r="H2074" s="21" t="str">
        <f>IFERROR(IF(AND(A2074&gt;=1,A2074&lt;=104),VLOOKUP($A2074,Location!$A:$J,6,FALSE),IF(A2074=0,"Avant l'ouverture",IF(OR(A2074=105,A2074=106),"Bonus"))),"")</f>
        <v>1/16 Finale</v>
      </c>
      <c r="I2074" s="21" t="str">
        <f>IF(LEFT(H2074,4)="Tour",VLOOKUP(A2074,Database!$A:$C,3,FALSE),"")</f>
        <v/>
      </c>
      <c r="J2074" s="21" t="str">
        <f>VLOOKUP($A2074,Location!$A:$J,7,FALSE)</f>
        <v>Pays-Bas</v>
      </c>
      <c r="K2074" s="21" t="str">
        <f>IFERROR(VLOOKUP(J2074,Setup_Team!$B:$C,2,FALSE), "TDB")</f>
        <v>NLD</v>
      </c>
      <c r="L2074" s="21" t="str">
        <f>VLOOKUP($A2074,Location!$A:$J,8,FALSE)</f>
        <v>Maroc</v>
      </c>
      <c r="M2074" s="21" t="str">
        <f>IFERROR(VLOOKUP(L2074,Setup_Team!$B:$C,2,FALSE), "TDB")</f>
        <v>MAR</v>
      </c>
      <c r="N2074" s="21" t="str">
        <f>VLOOKUP($A2074,Location!$A:$J,9,FALSE)</f>
        <v>Monterrey</v>
      </c>
      <c r="O2074" s="21" t="str">
        <f>VLOOKUP($A2074,Location!$A:$J,10,FALSE)</f>
        <v>Estadio BBVA</v>
      </c>
      <c r="P2074" s="27">
        <v>2</v>
      </c>
      <c r="Q2074" s="27">
        <v>3</v>
      </c>
      <c r="R2074" s="27" t="str">
        <f t="shared" si="193"/>
        <v>2-3</v>
      </c>
      <c r="S2074" s="21">
        <v>0</v>
      </c>
      <c r="T2074" s="20">
        <f>VLOOKUP($A2074,Database!$A:$Y,10,FALSE)</f>
        <v>80</v>
      </c>
      <c r="U2074" s="20">
        <f>VLOOKUP($A2074,Database!$A:$Y,11,FALSE)</f>
        <v>114</v>
      </c>
      <c r="V2074" s="20">
        <f>VLOOKUP($A2074,Database!$A:$Y,12,FALSE)</f>
        <v>122</v>
      </c>
      <c r="W2074" s="20" t="str">
        <f>VLOOKUP(A2074,Database!A:M,13,FALSE)</f>
        <v>Terminé</v>
      </c>
      <c r="X2074" s="20">
        <f>VLOOKUP($A2074,Database!$A:$Y,20,FALSE)</f>
        <v>1</v>
      </c>
      <c r="Y2074" s="20">
        <f>VLOOKUP($A2074,Database!$A:$Y,21,FALSE)</f>
        <v>1</v>
      </c>
      <c r="Z2074" s="20">
        <f t="shared" si="192"/>
        <v>0</v>
      </c>
      <c r="AA2074" s="20">
        <f t="shared" si="188"/>
        <v>0</v>
      </c>
      <c r="AB2074" s="20">
        <f t="shared" ca="1" si="189"/>
        <v>0</v>
      </c>
      <c r="AC2074" s="20">
        <f t="shared" ca="1" si="190"/>
        <v>0</v>
      </c>
      <c r="AD2074" s="20" t="str">
        <f ca="1">IF(AC2074=0,"",IF(OR(ISBLANK(P2074),ISBLANK(Q2074)),"",IF(ISBLANK(VLOOKUP(A2074,Database!A:AA,22,FALSE)),"",VLOOKUP(A2074,Database!A:AA,22,FALSE))))</f>
        <v/>
      </c>
      <c r="AE2074" s="20">
        <f ca="1">IFERROR(
   IF(
     OR(ISBLANK(P2074),ISBLANK(Q2074)),
     "",
     IF(
       AND(AB2074&lt;&gt;"",OR(W2074="Terminé",W2074="En cours")),
       VLOOKUP(AD2074,Setup_ScoreExactBonus!A:D,4,FALSE),
       0
     )),
  0)</f>
        <v>0</v>
      </c>
      <c r="AF2074" s="21">
        <f t="shared" ca="1" si="191"/>
        <v>0</v>
      </c>
      <c r="AG2074" s="21">
        <f ca="1">SUMIFS(AF$2:AF2074,D$2:D2074,D2074)</f>
        <v>2533</v>
      </c>
    </row>
    <row r="2075" spans="1:33" hidden="1" x14ac:dyDescent="0.35">
      <c r="A2075" s="21">
        <f>IF(ISBLANK(B2075),"",COUNTIF(B$2:B2075,B2075))-1</f>
        <v>76</v>
      </c>
      <c r="B2075" s="27">
        <v>22</v>
      </c>
      <c r="C2075" s="10">
        <f>VLOOKUP($A2075+IF($A2075=0,1,0),Database!$A:$Y,7,FALSE)</f>
        <v>46203.125</v>
      </c>
      <c r="D2075" s="21" t="str">
        <f>VLOOKUP(Pronostics!$B2075,Setup_MPP!$A:$G,3,FALSE)</f>
        <v>Jujumsrd</v>
      </c>
      <c r="E2075" s="21" t="str">
        <f>VLOOKUP(Pronostics!$B2075,Setup_MPP!$A:$G,2,FALSE)</f>
        <v>Julie Mansard</v>
      </c>
      <c r="F2075" s="21" t="str">
        <f>VLOOKUP($B2075,Setup_MPP!$A:$E,4,FALSE)</f>
        <v>#41DEF0</v>
      </c>
      <c r="G2075" s="21" t="str">
        <f>VLOOKUP($B2075,Setup_MPP!$A:$E,5,FALSE)</f>
        <v>#0BA6B7</v>
      </c>
      <c r="H2075" s="21" t="str">
        <f>IFERROR(IF(AND(A2075&gt;=1,A2075&lt;=104),VLOOKUP($A2075,Location!$A:$J,6,FALSE),IF(A2075=0,"Avant l'ouverture",IF(OR(A2075=105,A2075=106),"Bonus"))),"")</f>
        <v>1/16 Finale</v>
      </c>
      <c r="I2075" s="21" t="str">
        <f>IF(LEFT(H2075,4)="Tour",VLOOKUP(A2075,Database!$A:$C,3,FALSE),"")</f>
        <v/>
      </c>
      <c r="J2075" s="21" t="str">
        <f>VLOOKUP($A2075,Location!$A:$J,7,FALSE)</f>
        <v>Pays-Bas</v>
      </c>
      <c r="K2075" s="21" t="str">
        <f>IFERROR(VLOOKUP(J2075,Setup_Team!$B:$C,2,FALSE), "TDB")</f>
        <v>NLD</v>
      </c>
      <c r="L2075" s="21" t="str">
        <f>VLOOKUP($A2075,Location!$A:$J,8,FALSE)</f>
        <v>Maroc</v>
      </c>
      <c r="M2075" s="21" t="str">
        <f>IFERROR(VLOOKUP(L2075,Setup_Team!$B:$C,2,FALSE), "TDB")</f>
        <v>MAR</v>
      </c>
      <c r="N2075" s="21" t="str">
        <f>VLOOKUP($A2075,Location!$A:$J,9,FALSE)</f>
        <v>Monterrey</v>
      </c>
      <c r="O2075" s="21" t="str">
        <f>VLOOKUP($A2075,Location!$A:$J,10,FALSE)</f>
        <v>Estadio BBVA</v>
      </c>
      <c r="P2075" s="27">
        <v>2</v>
      </c>
      <c r="Q2075" s="27">
        <v>1</v>
      </c>
      <c r="R2075" s="27" t="str">
        <f t="shared" si="193"/>
        <v>2-1</v>
      </c>
      <c r="S2075" s="21">
        <v>0</v>
      </c>
      <c r="T2075" s="20">
        <f>VLOOKUP($A2075,Database!$A:$Y,10,FALSE)</f>
        <v>80</v>
      </c>
      <c r="U2075" s="20">
        <f>VLOOKUP($A2075,Database!$A:$Y,11,FALSE)</f>
        <v>114</v>
      </c>
      <c r="V2075" s="20">
        <f>VLOOKUP($A2075,Database!$A:$Y,12,FALSE)</f>
        <v>122</v>
      </c>
      <c r="W2075" s="20" t="str">
        <f>VLOOKUP(A2075,Database!A:M,13,FALSE)</f>
        <v>Terminé</v>
      </c>
      <c r="X2075" s="20">
        <f>VLOOKUP($A2075,Database!$A:$Y,20,FALSE)</f>
        <v>1</v>
      </c>
      <c r="Y2075" s="20">
        <f>VLOOKUP($A2075,Database!$A:$Y,21,FALSE)</f>
        <v>1</v>
      </c>
      <c r="Z2075" s="20">
        <f t="shared" si="192"/>
        <v>0</v>
      </c>
      <c r="AA2075" s="20">
        <f t="shared" si="188"/>
        <v>0</v>
      </c>
      <c r="AB2075" s="20">
        <f t="shared" ca="1" si="189"/>
        <v>0</v>
      </c>
      <c r="AC2075" s="20">
        <f t="shared" ca="1" si="190"/>
        <v>0</v>
      </c>
      <c r="AD2075" s="20" t="str">
        <f ca="1">IF(AC2075=0,"",IF(OR(ISBLANK(P2075),ISBLANK(Q2075)),"",IF(ISBLANK(VLOOKUP(A2075,Database!A:AA,22,FALSE)),"",VLOOKUP(A2075,Database!A:AA,22,FALSE))))</f>
        <v/>
      </c>
      <c r="AE2075" s="20">
        <f ca="1">IFERROR(
   IF(
     OR(ISBLANK(P2075),ISBLANK(Q2075)),
     "",
     IF(
       AND(AB2075&lt;&gt;"",OR(W2075="Terminé",W2075="En cours")),
       VLOOKUP(AD2075,Setup_ScoreExactBonus!A:D,4,FALSE),
       0
     )),
  0)</f>
        <v>0</v>
      </c>
      <c r="AF2075" s="21">
        <f t="shared" ca="1" si="191"/>
        <v>0</v>
      </c>
      <c r="AG2075" s="21">
        <f ca="1">SUMIFS(AF$2:AF2075,D$2:D2075,D2075)</f>
        <v>2363</v>
      </c>
    </row>
    <row r="2076" spans="1:33" hidden="1" x14ac:dyDescent="0.35">
      <c r="A2076" s="21">
        <f>IF(ISBLANK(B2076),"",COUNTIF(B$2:B2076,B2076))-1</f>
        <v>76</v>
      </c>
      <c r="B2076" s="27">
        <v>23</v>
      </c>
      <c r="C2076" s="10">
        <f>VLOOKUP($A2076+IF($A2076=0,1,0),Database!$A:$Y,7,FALSE)</f>
        <v>46203.125</v>
      </c>
      <c r="D2076" s="21" t="str">
        <f>VLOOKUP(Pronostics!$B2076,Setup_MPP!$A:$G,3,FALSE)</f>
        <v>DJUDJUPRONO</v>
      </c>
      <c r="E2076" s="21" t="str">
        <f>VLOOKUP(Pronostics!$B2076,Setup_MPP!$A:$G,2,FALSE)</f>
        <v>Juliette</v>
      </c>
      <c r="F2076" s="21" t="str">
        <f>VLOOKUP($B2076,Setup_MPP!$A:$E,4,FALSE)</f>
        <v>#F2A2A2</v>
      </c>
      <c r="G2076" s="21" t="str">
        <f>VLOOKUP($B2076,Setup_MPP!$A:$E,5,FALSE)</f>
        <v>#C25D5D</v>
      </c>
      <c r="H2076" s="21" t="str">
        <f>IFERROR(IF(AND(A2076&gt;=1,A2076&lt;=104),VLOOKUP($A2076,Location!$A:$J,6,FALSE),IF(A2076=0,"Avant l'ouverture",IF(OR(A2076=105,A2076=106),"Bonus"))),"")</f>
        <v>1/16 Finale</v>
      </c>
      <c r="I2076" s="21" t="str">
        <f>IF(LEFT(H2076,4)="Tour",VLOOKUP(A2076,Database!$A:$C,3,FALSE),"")</f>
        <v/>
      </c>
      <c r="J2076" s="21" t="str">
        <f>VLOOKUP($A2076,Location!$A:$J,7,FALSE)</f>
        <v>Pays-Bas</v>
      </c>
      <c r="K2076" s="21" t="str">
        <f>IFERROR(VLOOKUP(J2076,Setup_Team!$B:$C,2,FALSE), "TDB")</f>
        <v>NLD</v>
      </c>
      <c r="L2076" s="21" t="str">
        <f>VLOOKUP($A2076,Location!$A:$J,8,FALSE)</f>
        <v>Maroc</v>
      </c>
      <c r="M2076" s="21" t="str">
        <f>IFERROR(VLOOKUP(L2076,Setup_Team!$B:$C,2,FALSE), "TDB")</f>
        <v>MAR</v>
      </c>
      <c r="N2076" s="21" t="str">
        <f>VLOOKUP($A2076,Location!$A:$J,9,FALSE)</f>
        <v>Monterrey</v>
      </c>
      <c r="O2076" s="21" t="str">
        <f>VLOOKUP($A2076,Location!$A:$J,10,FALSE)</f>
        <v>Estadio BBVA</v>
      </c>
      <c r="P2076" s="27">
        <v>1</v>
      </c>
      <c r="Q2076" s="27">
        <v>3</v>
      </c>
      <c r="R2076" s="27" t="str">
        <f t="shared" si="193"/>
        <v>1-3</v>
      </c>
      <c r="S2076" s="21">
        <v>0</v>
      </c>
      <c r="T2076" s="20">
        <f>VLOOKUP($A2076,Database!$A:$Y,10,FALSE)</f>
        <v>80</v>
      </c>
      <c r="U2076" s="20">
        <f>VLOOKUP($A2076,Database!$A:$Y,11,FALSE)</f>
        <v>114</v>
      </c>
      <c r="V2076" s="20">
        <f>VLOOKUP($A2076,Database!$A:$Y,12,FALSE)</f>
        <v>122</v>
      </c>
      <c r="W2076" s="20" t="str">
        <f>VLOOKUP(A2076,Database!A:M,13,FALSE)</f>
        <v>Terminé</v>
      </c>
      <c r="X2076" s="20">
        <f>VLOOKUP($A2076,Database!$A:$Y,20,FALSE)</f>
        <v>1</v>
      </c>
      <c r="Y2076" s="20">
        <f>VLOOKUP($A2076,Database!$A:$Y,21,FALSE)</f>
        <v>1</v>
      </c>
      <c r="Z2076" s="20">
        <f t="shared" si="192"/>
        <v>0</v>
      </c>
      <c r="AA2076" s="20">
        <f t="shared" si="188"/>
        <v>0</v>
      </c>
      <c r="AB2076" s="20">
        <f t="shared" ca="1" si="189"/>
        <v>0</v>
      </c>
      <c r="AC2076" s="20">
        <f t="shared" ca="1" si="190"/>
        <v>0</v>
      </c>
      <c r="AD2076" s="20" t="str">
        <f ca="1">IF(AC2076=0,"",IF(OR(ISBLANK(P2076),ISBLANK(Q2076)),"",IF(ISBLANK(VLOOKUP(A2076,Database!A:AA,22,FALSE)),"",VLOOKUP(A2076,Database!A:AA,22,FALSE))))</f>
        <v/>
      </c>
      <c r="AE2076" s="20">
        <f ca="1">IFERROR(
   IF(
     OR(ISBLANK(P2076),ISBLANK(Q2076)),
     "",
     IF(
       AND(AB2076&lt;&gt;"",OR(W2076="Terminé",W2076="En cours")),
       VLOOKUP(AD2076,Setup_ScoreExactBonus!A:D,4,FALSE),
       0
     )),
  0)</f>
        <v>0</v>
      </c>
      <c r="AF2076" s="21">
        <f t="shared" ca="1" si="191"/>
        <v>0</v>
      </c>
      <c r="AG2076" s="21">
        <f ca="1">SUMIFS(AF$2:AF2076,D$2:D2076,D2076)</f>
        <v>2098</v>
      </c>
    </row>
    <row r="2077" spans="1:33" hidden="1" x14ac:dyDescent="0.35">
      <c r="A2077" s="21">
        <f>IF(ISBLANK(B2077),"",COUNTIF(B$2:B2077,B2077))-1</f>
        <v>76</v>
      </c>
      <c r="B2077" s="27">
        <v>24</v>
      </c>
      <c r="C2077" s="10">
        <f>VLOOKUP($A2077+IF($A2077=0,1,0),Database!$A:$Y,7,FALSE)</f>
        <v>46203.125</v>
      </c>
      <c r="D2077" s="21" t="str">
        <f>VLOOKUP(Pronostics!$B2077,Setup_MPP!$A:$G,3,FALSE)</f>
        <v>Samyaaaaaaaaaa</v>
      </c>
      <c r="E2077" s="21" t="str">
        <f>VLOOKUP(Pronostics!$B2077,Setup_MPP!$A:$G,2,FALSE)</f>
        <v>Samya ALAOUI</v>
      </c>
      <c r="F2077" s="21" t="str">
        <f>VLOOKUP($B2077,Setup_MPP!$A:$E,4,FALSE)</f>
        <v>#A2F2C7</v>
      </c>
      <c r="G2077" s="21" t="str">
        <f>VLOOKUP($B2077,Setup_MPP!$A:$E,5,FALSE)</f>
        <v>#5DC18C</v>
      </c>
      <c r="H2077" s="21" t="str">
        <f>IFERROR(IF(AND(A2077&gt;=1,A2077&lt;=104),VLOOKUP($A2077,Location!$A:$J,6,FALSE),IF(A2077=0,"Avant l'ouverture",IF(OR(A2077=105,A2077=106),"Bonus"))),"")</f>
        <v>1/16 Finale</v>
      </c>
      <c r="I2077" s="21" t="str">
        <f>IF(LEFT(H2077,4)="Tour",VLOOKUP(A2077,Database!$A:$C,3,FALSE),"")</f>
        <v/>
      </c>
      <c r="J2077" s="21" t="str">
        <f>VLOOKUP($A2077,Location!$A:$J,7,FALSE)</f>
        <v>Pays-Bas</v>
      </c>
      <c r="K2077" s="21" t="str">
        <f>IFERROR(VLOOKUP(J2077,Setup_Team!$B:$C,2,FALSE), "TDB")</f>
        <v>NLD</v>
      </c>
      <c r="L2077" s="21" t="str">
        <f>VLOOKUP($A2077,Location!$A:$J,8,FALSE)</f>
        <v>Maroc</v>
      </c>
      <c r="M2077" s="21" t="str">
        <f>IFERROR(VLOOKUP(L2077,Setup_Team!$B:$C,2,FALSE), "TDB")</f>
        <v>MAR</v>
      </c>
      <c r="N2077" s="21" t="str">
        <f>VLOOKUP($A2077,Location!$A:$J,9,FALSE)</f>
        <v>Monterrey</v>
      </c>
      <c r="O2077" s="21" t="str">
        <f>VLOOKUP($A2077,Location!$A:$J,10,FALSE)</f>
        <v>Estadio BBVA</v>
      </c>
      <c r="P2077" s="27">
        <v>0</v>
      </c>
      <c r="Q2077" s="27">
        <v>1</v>
      </c>
      <c r="R2077" s="27" t="str">
        <f t="shared" si="193"/>
        <v>0-1</v>
      </c>
      <c r="S2077" s="21">
        <v>0</v>
      </c>
      <c r="T2077" s="20">
        <f>VLOOKUP($A2077,Database!$A:$Y,10,FALSE)</f>
        <v>80</v>
      </c>
      <c r="U2077" s="20">
        <f>VLOOKUP($A2077,Database!$A:$Y,11,FALSE)</f>
        <v>114</v>
      </c>
      <c r="V2077" s="20">
        <f>VLOOKUP($A2077,Database!$A:$Y,12,FALSE)</f>
        <v>122</v>
      </c>
      <c r="W2077" s="20" t="str">
        <f>VLOOKUP(A2077,Database!A:M,13,FALSE)</f>
        <v>Terminé</v>
      </c>
      <c r="X2077" s="20">
        <f>VLOOKUP($A2077,Database!$A:$Y,20,FALSE)</f>
        <v>1</v>
      </c>
      <c r="Y2077" s="20">
        <f>VLOOKUP($A2077,Database!$A:$Y,21,FALSE)</f>
        <v>1</v>
      </c>
      <c r="Z2077" s="20">
        <f t="shared" si="192"/>
        <v>0</v>
      </c>
      <c r="AA2077" s="20">
        <f t="shared" ref="AA2077:AA2140" si="194">IF(OR(ISBLANK(P2077),ISBLANK(Q2077)),"",IF(OR(AND(P2077&gt;Q2077,X2077&gt;Y2077),AND(P2077=Q2077,X2077=Y2077),AND(P2077&lt;Q2077,X2077&lt;Y2077)),1,0))</f>
        <v>0</v>
      </c>
      <c r="AB2077" s="20">
        <f t="shared" ref="AB2077:AB2140" ca="1" si="195">IF(C2077&lt;NOW(),IF(AND(P2077&gt;Q2077,X2077&gt;Y2077),T2077,IF(AND(P2077=Q2077,X2077=Y2077),U2077,IF(AND(P2077&lt;Q2077,X2077&lt;Y2077),V2077,0))),"")</f>
        <v>0</v>
      </c>
      <c r="AC2077" s="20">
        <f t="shared" ref="AC2077:AC2140" ca="1" si="196">IF(AND(P2077=X2077,Q2077=Y2077,NOT(ISBLANK(P2077)),NOT(ISBLANK(Q2077)),NOT(ISBLANK(X2077)),NOT(ISBLANK(AB2077))),1,0)</f>
        <v>0</v>
      </c>
      <c r="AD2077" s="20" t="str">
        <f ca="1">IF(AC2077=0,"",IF(OR(ISBLANK(P2077),ISBLANK(Q2077)),"",IF(ISBLANK(VLOOKUP(A2077,Database!A:AA,22,FALSE)),"",VLOOKUP(A2077,Database!A:AA,22,FALSE))))</f>
        <v/>
      </c>
      <c r="AE2077" s="20">
        <f ca="1">IFERROR(
   IF(
     OR(ISBLANK(P2077),ISBLANK(Q2077)),
     "",
     IF(
       AND(AB2077&lt;&gt;"",OR(W2077="Terminé",W2077="En cours")),
       VLOOKUP(AD2077,Setup_ScoreExactBonus!A:D,4,FALSE),
       0
     )),
  0)</f>
        <v>0</v>
      </c>
      <c r="AF2077" s="21">
        <f t="shared" ref="AF2077:AF2140" ca="1" si="197">IFERROR(IF(OR(ISBLANK(P2077),ISBLANK(Q2077)),0,IF(AB2077&lt;&gt;"", AB2077 + IF(AC2077=1,AE2077, 0), "") * (S2077+1)),"")</f>
        <v>0</v>
      </c>
      <c r="AG2077" s="21">
        <f ca="1">SUMIFS(AF$2:AF2077,D$2:D2077,D2077)</f>
        <v>2986</v>
      </c>
    </row>
    <row r="2078" spans="1:33" hidden="1" x14ac:dyDescent="0.35">
      <c r="A2078" s="21">
        <f>IF(ISBLANK(B2078),"",COUNTIF(B$2:B2078,B2078))-1</f>
        <v>76</v>
      </c>
      <c r="B2078" s="27">
        <v>25</v>
      </c>
      <c r="C2078" s="10">
        <f>VLOOKUP($A2078+IF($A2078=0,1,0),Database!$A:$Y,7,FALSE)</f>
        <v>46203.125</v>
      </c>
      <c r="D2078" s="21" t="str">
        <f>VLOOKUP(Pronostics!$B2078,Setup_MPP!$A:$G,3,FALSE)</f>
        <v>leaw0808</v>
      </c>
      <c r="E2078" s="21" t="str">
        <f>VLOOKUP(Pronostics!$B2078,Setup_MPP!$A:$G,2,FALSE)</f>
        <v>Léa WALOCQ</v>
      </c>
      <c r="F2078" s="21" t="str">
        <f>VLOOKUP($B2078,Setup_MPP!$A:$E,4,FALSE)</f>
        <v>#D1B9EB</v>
      </c>
      <c r="G2078" s="21" t="str">
        <f>VLOOKUP($B2078,Setup_MPP!$A:$E,5,FALSE)</f>
        <v>#B58BC7</v>
      </c>
      <c r="H2078" s="21" t="str">
        <f>IFERROR(IF(AND(A2078&gt;=1,A2078&lt;=104),VLOOKUP($A2078,Location!$A:$J,6,FALSE),IF(A2078=0,"Avant l'ouverture",IF(OR(A2078=105,A2078=106),"Bonus"))),"")</f>
        <v>1/16 Finale</v>
      </c>
      <c r="I2078" s="21" t="str">
        <f>IF(LEFT(H2078,4)="Tour",VLOOKUP(A2078,Database!$A:$C,3,FALSE),"")</f>
        <v/>
      </c>
      <c r="J2078" s="21" t="str">
        <f>VLOOKUP($A2078,Location!$A:$J,7,FALSE)</f>
        <v>Pays-Bas</v>
      </c>
      <c r="K2078" s="21" t="str">
        <f>IFERROR(VLOOKUP(J2078,Setup_Team!$B:$C,2,FALSE), "TDB")</f>
        <v>NLD</v>
      </c>
      <c r="L2078" s="21" t="str">
        <f>VLOOKUP($A2078,Location!$A:$J,8,FALSE)</f>
        <v>Maroc</v>
      </c>
      <c r="M2078" s="21" t="str">
        <f>IFERROR(VLOOKUP(L2078,Setup_Team!$B:$C,2,FALSE), "TDB")</f>
        <v>MAR</v>
      </c>
      <c r="N2078" s="21" t="str">
        <f>VLOOKUP($A2078,Location!$A:$J,9,FALSE)</f>
        <v>Monterrey</v>
      </c>
      <c r="O2078" s="21" t="str">
        <f>VLOOKUP($A2078,Location!$A:$J,10,FALSE)</f>
        <v>Estadio BBVA</v>
      </c>
      <c r="P2078" s="27">
        <v>1</v>
      </c>
      <c r="Q2078" s="27">
        <v>2</v>
      </c>
      <c r="R2078" s="27" t="str">
        <f t="shared" si="193"/>
        <v>1-2</v>
      </c>
      <c r="S2078" s="21">
        <v>0</v>
      </c>
      <c r="T2078" s="20">
        <f>VLOOKUP($A2078,Database!$A:$Y,10,FALSE)</f>
        <v>80</v>
      </c>
      <c r="U2078" s="20">
        <f>VLOOKUP($A2078,Database!$A:$Y,11,FALSE)</f>
        <v>114</v>
      </c>
      <c r="V2078" s="20">
        <f>VLOOKUP($A2078,Database!$A:$Y,12,FALSE)</f>
        <v>122</v>
      </c>
      <c r="W2078" s="20" t="str">
        <f>VLOOKUP(A2078,Database!A:M,13,FALSE)</f>
        <v>Terminé</v>
      </c>
      <c r="X2078" s="20">
        <f>VLOOKUP($A2078,Database!$A:$Y,20,FALSE)</f>
        <v>1</v>
      </c>
      <c r="Y2078" s="20">
        <f>VLOOKUP($A2078,Database!$A:$Y,21,FALSE)</f>
        <v>1</v>
      </c>
      <c r="Z2078" s="20">
        <f t="shared" si="192"/>
        <v>0</v>
      </c>
      <c r="AA2078" s="20">
        <f t="shared" si="194"/>
        <v>0</v>
      </c>
      <c r="AB2078" s="20">
        <f t="shared" ca="1" si="195"/>
        <v>0</v>
      </c>
      <c r="AC2078" s="20">
        <f t="shared" ca="1" si="196"/>
        <v>0</v>
      </c>
      <c r="AD2078" s="20" t="str">
        <f ca="1">IF(AC2078=0,"",IF(OR(ISBLANK(P2078),ISBLANK(Q2078)),"",IF(ISBLANK(VLOOKUP(A2078,Database!A:AA,22,FALSE)),"",VLOOKUP(A2078,Database!A:AA,22,FALSE))))</f>
        <v/>
      </c>
      <c r="AE2078" s="20">
        <f ca="1">IFERROR(
   IF(
     OR(ISBLANK(P2078),ISBLANK(Q2078)),
     "",
     IF(
       AND(AB2078&lt;&gt;"",OR(W2078="Terminé",W2078="En cours")),
       VLOOKUP(AD2078,Setup_ScoreExactBonus!A:D,4,FALSE),
       0
     )),
  0)</f>
        <v>0</v>
      </c>
      <c r="AF2078" s="21">
        <f t="shared" ca="1" si="197"/>
        <v>0</v>
      </c>
      <c r="AG2078" s="21">
        <f ca="1">SUMIFS(AF$2:AF2078,D$2:D2078,D2078)</f>
        <v>2809</v>
      </c>
    </row>
    <row r="2079" spans="1:33" hidden="1" x14ac:dyDescent="0.35">
      <c r="A2079" s="21">
        <f>IF(ISBLANK(B2079),"",COUNTIF(B$2:B2079,B2079))-1</f>
        <v>76</v>
      </c>
      <c r="B2079" s="27">
        <v>26</v>
      </c>
      <c r="C2079" s="10">
        <v>46184.875</v>
      </c>
      <c r="D2079" s="21" t="str">
        <f>VLOOKUP(Pronostics!$B2079,Setup_MPP!$A:$G,3,FALSE)</f>
        <v>Mohamad#5GGG1</v>
      </c>
      <c r="E2079" s="21" t="str">
        <f>VLOOKUP(Pronostics!$B2079,Setup_MPP!$A:$G,2,FALSE)</f>
        <v>Mohamad EL KAWAS</v>
      </c>
      <c r="F2079" s="21" t="str">
        <f>VLOOKUP($B2079,Setup_MPP!$A:$E,4,FALSE)</f>
        <v>#EB8787</v>
      </c>
      <c r="G2079" s="21" t="str">
        <f>VLOOKUP($B2079,Setup_MPP!$A:$E,5,FALSE)</f>
        <v>#368E2C</v>
      </c>
      <c r="H2079" s="21" t="str">
        <f>IFERROR(IF(AND(A2079&gt;=1,A2079&lt;=104),VLOOKUP($A2079,Location!$A:$J,6,FALSE),IF(A2079=0,"Avant l'ouverture",IF(OR(A2079=105,A2079=106),"Bonus"))),"")</f>
        <v>1/16 Finale</v>
      </c>
      <c r="I2079" s="21" t="str">
        <f>IF(LEFT(H2079,4)="Tour",VLOOKUP(A2079,Database!$A:$C,3,FALSE),"")</f>
        <v/>
      </c>
      <c r="J2079" s="21" t="str">
        <f>VLOOKUP($A2079,Location!$A:$J,7,FALSE)</f>
        <v>Pays-Bas</v>
      </c>
      <c r="K2079" s="21" t="str">
        <f>IFERROR(VLOOKUP(J2079,Setup_Team!$B:$C,2,FALSE), "TDB")</f>
        <v>NLD</v>
      </c>
      <c r="L2079" s="21" t="str">
        <f>VLOOKUP($A2079,Location!$A:$J,8,FALSE)</f>
        <v>Maroc</v>
      </c>
      <c r="M2079" s="21" t="str">
        <f>IFERROR(VLOOKUP(L2079,Setup_Team!$B:$C,2,FALSE), "TDB")</f>
        <v>MAR</v>
      </c>
      <c r="P2079" s="21">
        <v>1</v>
      </c>
      <c r="Q2079" s="21">
        <v>2</v>
      </c>
      <c r="R2079" s="27" t="str">
        <f t="shared" si="193"/>
        <v>1-2</v>
      </c>
      <c r="S2079" s="21">
        <v>0</v>
      </c>
      <c r="T2079" s="20">
        <f>VLOOKUP($A2079,Database!$A:$Y,10,FALSE)</f>
        <v>80</v>
      </c>
      <c r="U2079" s="20">
        <f>VLOOKUP($A2079,Database!$A:$Y,11,FALSE)</f>
        <v>114</v>
      </c>
      <c r="V2079" s="20">
        <f>VLOOKUP($A2079,Database!$A:$Y,12,FALSE)</f>
        <v>122</v>
      </c>
      <c r="W2079" s="20" t="str">
        <f>VLOOKUP(A2079,Database!A:M,13,FALSE)</f>
        <v>Terminé</v>
      </c>
      <c r="X2079" s="20">
        <f>VLOOKUP($A2079,Database!$A:$Y,20,FALSE)</f>
        <v>1</v>
      </c>
      <c r="Y2079" s="20">
        <f>VLOOKUP($A2079,Database!$A:$Y,21,FALSE)</f>
        <v>1</v>
      </c>
      <c r="Z2079" s="20">
        <f t="shared" si="192"/>
        <v>0</v>
      </c>
      <c r="AA2079" s="20">
        <f t="shared" si="194"/>
        <v>0</v>
      </c>
      <c r="AB2079" s="20">
        <f t="shared" ca="1" si="195"/>
        <v>0</v>
      </c>
      <c r="AC2079" s="20">
        <f t="shared" ca="1" si="196"/>
        <v>0</v>
      </c>
      <c r="AD2079" s="20" t="str">
        <f ca="1">IF(AC2079=0,"",IF(OR(ISBLANK(P2079),ISBLANK(Q2079)),"",IF(ISBLANK(VLOOKUP(A2079,Database!A:AA,22,FALSE)),"",VLOOKUP(A2079,Database!A:AA,22,FALSE))))</f>
        <v/>
      </c>
      <c r="AE2079" s="20">
        <f ca="1">IFERROR(
   IF(
     OR(ISBLANK(P2079),ISBLANK(Q2079)),
     "",
     IF(
       AND(AB2079&lt;&gt;"",OR(W2079="Terminé",W2079="En cours")),
       VLOOKUP(AD2079,Setup_ScoreExactBonus!A:D,4,FALSE),
       0
     )),
  0)</f>
        <v>0</v>
      </c>
      <c r="AF2079" s="21">
        <f t="shared" ca="1" si="197"/>
        <v>0</v>
      </c>
      <c r="AG2079" s="21">
        <f ca="1">SUMIFS(AF$2:AF2079,D$2:D2079,D2079)</f>
        <v>2349</v>
      </c>
    </row>
    <row r="2080" spans="1:33" hidden="1" x14ac:dyDescent="0.35">
      <c r="A2080" s="21">
        <f>IF(ISBLANK(B2080),"",COUNTIF(B$2:B2080,B2080))-1</f>
        <v>76</v>
      </c>
      <c r="B2080" s="27">
        <v>27</v>
      </c>
      <c r="C2080" s="10">
        <f>VLOOKUP($A2080+IF($A2080=0,1,0),Database!$A:$Y,7,FALSE)</f>
        <v>46203.125</v>
      </c>
      <c r="D2080" s="21" t="str">
        <f>VLOOKUP(Pronostics!$B2080,Setup_MPP!$A:$G,3,FALSE)</f>
        <v>maryemkappa</v>
      </c>
      <c r="E2080" s="21" t="str">
        <f>VLOOKUP(Pronostics!$B2080,Setup_MPP!$A:$G,2,FALSE)</f>
        <v>Maryem GUIZANI</v>
      </c>
      <c r="F2080" s="21" t="str">
        <f>VLOOKUP($B2080,Setup_MPP!$A:$E,4,FALSE)</f>
        <v>#BCA2F4</v>
      </c>
      <c r="G2080" s="21" t="str">
        <f>VLOOKUP($B2080,Setup_MPP!$A:$E,5,FALSE)</f>
        <v>#6D3DD5</v>
      </c>
      <c r="H2080" s="21" t="str">
        <f>IFERROR(IF(AND(A2080&gt;=1,A2080&lt;=104),VLOOKUP($A2080,Location!$A:$J,6,FALSE),IF(A2080=0,"Avant l'ouverture",IF(OR(A2080=105,A2080=106),"Bonus"))),"")</f>
        <v>1/16 Finale</v>
      </c>
      <c r="I2080" s="21" t="str">
        <f>IF(LEFT(H2080,4)="Tour",VLOOKUP(A2080,Database!$A:$C,3,FALSE),"")</f>
        <v/>
      </c>
      <c r="J2080" s="21" t="str">
        <f>VLOOKUP($A2080,Location!$A:$J,7,FALSE)</f>
        <v>Pays-Bas</v>
      </c>
      <c r="K2080" s="21" t="str">
        <f>IFERROR(VLOOKUP(J2080,Setup_Team!$B:$C,2,FALSE), "TDB")</f>
        <v>NLD</v>
      </c>
      <c r="L2080" s="21" t="str">
        <f>VLOOKUP($A2080,Location!$A:$J,8,FALSE)</f>
        <v>Maroc</v>
      </c>
      <c r="M2080" s="21" t="str">
        <f>IFERROR(VLOOKUP(L2080,Setup_Team!$B:$C,2,FALSE), "TDB")</f>
        <v>MAR</v>
      </c>
      <c r="P2080" s="21">
        <v>1</v>
      </c>
      <c r="Q2080" s="21">
        <v>1</v>
      </c>
      <c r="R2080" s="27" t="str">
        <f t="shared" si="193"/>
        <v>1-1</v>
      </c>
      <c r="S2080" s="21">
        <v>0</v>
      </c>
      <c r="T2080" s="20">
        <f>VLOOKUP($A2080,Database!$A:$Y,10,FALSE)</f>
        <v>80</v>
      </c>
      <c r="U2080" s="20">
        <f>VLOOKUP($A2080,Database!$A:$Y,11,FALSE)</f>
        <v>114</v>
      </c>
      <c r="V2080" s="20">
        <f>VLOOKUP($A2080,Database!$A:$Y,12,FALSE)</f>
        <v>122</v>
      </c>
      <c r="W2080" s="20" t="str">
        <f>VLOOKUP(A2080,Database!A:M,13,FALSE)</f>
        <v>Terminé</v>
      </c>
      <c r="X2080" s="20">
        <f>VLOOKUP($A2080,Database!$A:$Y,20,FALSE)</f>
        <v>1</v>
      </c>
      <c r="Y2080" s="20">
        <f>VLOOKUP($A2080,Database!$A:$Y,21,FALSE)</f>
        <v>1</v>
      </c>
      <c r="Z2080" s="20">
        <f t="shared" si="192"/>
        <v>0</v>
      </c>
      <c r="AA2080" s="20">
        <f t="shared" si="194"/>
        <v>1</v>
      </c>
      <c r="AB2080" s="20">
        <f t="shared" ca="1" si="195"/>
        <v>114</v>
      </c>
      <c r="AC2080" s="20">
        <f t="shared" ca="1" si="196"/>
        <v>1</v>
      </c>
      <c r="AD2080" s="20" t="str">
        <f ca="1">IF(AC2080=0,"",IF(OR(ISBLANK(P2080),ISBLANK(Q2080)),"",IF(ISBLANK(VLOOKUP(A2080,Database!A:AA,22,FALSE)),"",VLOOKUP(A2080,Database!A:AA,22,FALSE))))</f>
        <v>Exact</v>
      </c>
      <c r="AE2080" s="20">
        <f ca="1">IFERROR(
   IF(
     OR(ISBLANK(P2080),ISBLANK(Q2080)),
     "",
     IF(
       AND(AB2080&lt;&gt;"",OR(W2080="Terminé",W2080="En cours")),
       VLOOKUP(AD2080,Setup_ScoreExactBonus!A:D,4,FALSE),
       0
     )),
  0)</f>
        <v>20</v>
      </c>
      <c r="AF2080" s="21">
        <f t="shared" ca="1" si="197"/>
        <v>134</v>
      </c>
      <c r="AG2080" s="21">
        <f ca="1">SUMIFS(AF$2:AF2080,D$2:D2080,D2080)</f>
        <v>2516</v>
      </c>
    </row>
    <row r="2081" spans="1:33" hidden="1" x14ac:dyDescent="0.35">
      <c r="A2081" s="21">
        <f>IF(ISBLANK(B2081),"",COUNTIF(B$2:B2081,B2081))-1</f>
        <v>77</v>
      </c>
      <c r="B2081" s="27">
        <v>1</v>
      </c>
      <c r="C2081" s="10">
        <f>VLOOKUP($A2081+IF($A2081=0,1,0),Database!$A:$Y,7,FALSE)</f>
        <v>46203.791666666664</v>
      </c>
      <c r="D2081" s="21" t="str">
        <f>VLOOKUP(Pronostics!$B2081,Setup_MPP!$A:$G,3,FALSE)</f>
        <v>_Nicolas_LM_</v>
      </c>
      <c r="E2081" s="21" t="str">
        <f>VLOOKUP(Pronostics!$B2081,Setup_MPP!$A:$G,2,FALSE)</f>
        <v>Nicolas LE MOUEL</v>
      </c>
      <c r="F2081" s="21" t="str">
        <f>VLOOKUP($B2081,Setup_MPP!$A:$E,4,FALSE)</f>
        <v>#F7C79D</v>
      </c>
      <c r="G2081" s="21" t="str">
        <f>VLOOKUP($B2081,Setup_MPP!$A:$E,5,FALSE)</f>
        <v>#FFBE85</v>
      </c>
      <c r="H2081" s="21" t="str">
        <f>IFERROR(IF(AND(A2081&gt;=1,A2081&lt;=104),VLOOKUP($A2081,Location!$A:$J,6,FALSE),IF(A2081=0,"Avant l'ouverture",IF(OR(A2081=105,A2081=106),"Bonus"))),"")</f>
        <v>1/16 Finale</v>
      </c>
      <c r="I2081" s="21" t="str">
        <f>IF(LEFT(H2081,4)="Tour",VLOOKUP(A2081,Database!$A:$C,3,FALSE),"")</f>
        <v/>
      </c>
      <c r="J2081" s="21" t="str">
        <f>VLOOKUP($A2081,Location!$A:$J,7,FALSE)</f>
        <v>Côte d'Ivoire</v>
      </c>
      <c r="K2081" s="21" t="str">
        <f>IFERROR(VLOOKUP(J2081,Setup_Team!$B:$C,2,FALSE), "TDB")</f>
        <v>CIV</v>
      </c>
      <c r="L2081" s="21" t="str">
        <f>VLOOKUP($A2081,Location!$A:$J,8,FALSE)</f>
        <v>Norvège</v>
      </c>
      <c r="M2081" s="21" t="str">
        <f>IFERROR(VLOOKUP(L2081,Setup_Team!$B:$C,2,FALSE), "TDB")</f>
        <v>NOR</v>
      </c>
      <c r="N2081" s="21" t="str">
        <f>VLOOKUP($A2081,Location!$A:$J,9,FALSE)</f>
        <v>Arlington, Dallas, Texas</v>
      </c>
      <c r="O2081" s="21" t="str">
        <f>VLOOKUP($A2081,Location!$A:$J,10,FALSE)</f>
        <v>AT&amp;T Stadium</v>
      </c>
      <c r="P2081" s="27">
        <v>2</v>
      </c>
      <c r="Q2081" s="27">
        <v>1</v>
      </c>
      <c r="R2081" s="27" t="str">
        <f t="shared" si="193"/>
        <v>2-1</v>
      </c>
      <c r="S2081" s="21">
        <v>0</v>
      </c>
      <c r="T2081" s="20">
        <f>VLOOKUP($A2081,Database!$A:$Y,10,FALSE)</f>
        <v>123</v>
      </c>
      <c r="U2081" s="20">
        <f>VLOOKUP($A2081,Database!$A:$Y,11,FALSE)</f>
        <v>119</v>
      </c>
      <c r="V2081" s="20">
        <f>VLOOKUP($A2081,Database!$A:$Y,12,FALSE)</f>
        <v>75</v>
      </c>
      <c r="W2081" s="20" t="str">
        <f>VLOOKUP(A2081,Database!A:M,13,FALSE)</f>
        <v>Terminé</v>
      </c>
      <c r="X2081" s="20">
        <f>VLOOKUP($A2081,Database!$A:$Y,20,FALSE)</f>
        <v>1</v>
      </c>
      <c r="Y2081" s="20">
        <f>VLOOKUP($A2081,Database!$A:$Y,21,FALSE)</f>
        <v>2</v>
      </c>
      <c r="Z2081" s="20">
        <f t="shared" si="192"/>
        <v>0</v>
      </c>
      <c r="AA2081" s="20">
        <f t="shared" si="194"/>
        <v>0</v>
      </c>
      <c r="AB2081" s="20">
        <f t="shared" ca="1" si="195"/>
        <v>0</v>
      </c>
      <c r="AC2081" s="20">
        <f t="shared" ca="1" si="196"/>
        <v>0</v>
      </c>
      <c r="AD2081" s="20" t="str">
        <f ca="1">IF(AC2081=0,"",IF(OR(ISBLANK(P2081),ISBLANK(Q2081)),"",IF(ISBLANK(VLOOKUP(A2081,Database!A:AA,22,FALSE)),"",VLOOKUP(A2081,Database!A:AA,22,FALSE))))</f>
        <v/>
      </c>
      <c r="AE2081" s="20">
        <f ca="1">IFERROR(
   IF(
     OR(ISBLANK(P2081),ISBLANK(Q2081)),
     "",
     IF(
       AND(AB2081&lt;&gt;"",OR(W2081="Terminé",W2081="En cours")),
       VLOOKUP(AD2081,Setup_ScoreExactBonus!A:D,4,FALSE),
       0
     )),
  0)</f>
        <v>0</v>
      </c>
      <c r="AF2081" s="21">
        <f t="shared" ca="1" si="197"/>
        <v>0</v>
      </c>
      <c r="AG2081" s="21">
        <f ca="1">SUMIFS(AF$2:AF2081,D$2:D2081,D2081)</f>
        <v>2814</v>
      </c>
    </row>
    <row r="2082" spans="1:33" hidden="1" x14ac:dyDescent="0.35">
      <c r="A2082" s="21">
        <f>IF(ISBLANK(B2082),"",COUNTIF(B$2:B2082,B2082))-1</f>
        <v>77</v>
      </c>
      <c r="B2082" s="27">
        <v>2</v>
      </c>
      <c r="C2082" s="10">
        <f>VLOOKUP($A2082+IF($A2082=0,1,0),Database!$A:$Y,7,FALSE)</f>
        <v>46203.791666666664</v>
      </c>
      <c r="D2082" s="21" t="str">
        <f>VLOOKUP(Pronostics!$B2082,Setup_MPP!$A:$G,3,FALSE)</f>
        <v>leaelaz</v>
      </c>
      <c r="E2082" s="21" t="str">
        <f>VLOOKUP(Pronostics!$B2082,Setup_MPP!$A:$G,2,FALSE)</f>
        <v>Léa EL ASERY</v>
      </c>
      <c r="F2082" s="21" t="str">
        <f>VLOOKUP($B2082,Setup_MPP!$A:$E,4,FALSE)</f>
        <v>#FFBEBE</v>
      </c>
      <c r="G2082" s="21" t="str">
        <f>VLOOKUP($B2082,Setup_MPP!$A:$E,5,FALSE)</f>
        <v>#DF6868</v>
      </c>
      <c r="H2082" s="21" t="str">
        <f>IFERROR(IF(AND(A2082&gt;=1,A2082&lt;=104),VLOOKUP($A2082,Location!$A:$J,6,FALSE),IF(A2082=0,"Avant l'ouverture",IF(OR(A2082=105,A2082=106),"Bonus"))),"")</f>
        <v>1/16 Finale</v>
      </c>
      <c r="I2082" s="21" t="str">
        <f>IF(LEFT(H2082,4)="Tour",VLOOKUP(A2082,Database!$A:$C,3,FALSE),"")</f>
        <v/>
      </c>
      <c r="J2082" s="21" t="str">
        <f>VLOOKUP($A2082,Location!$A:$J,7,FALSE)</f>
        <v>Côte d'Ivoire</v>
      </c>
      <c r="K2082" s="21" t="str">
        <f>IFERROR(VLOOKUP(J2082,Setup_Team!$B:$C,2,FALSE), "TDB")</f>
        <v>CIV</v>
      </c>
      <c r="L2082" s="21" t="str">
        <f>VLOOKUP($A2082,Location!$A:$J,8,FALSE)</f>
        <v>Norvège</v>
      </c>
      <c r="M2082" s="21" t="str">
        <f>IFERROR(VLOOKUP(L2082,Setup_Team!$B:$C,2,FALSE), "TDB")</f>
        <v>NOR</v>
      </c>
      <c r="N2082" s="21" t="str">
        <f>VLOOKUP($A2082,Location!$A:$J,9,FALSE)</f>
        <v>Arlington, Dallas, Texas</v>
      </c>
      <c r="O2082" s="21" t="str">
        <f>VLOOKUP($A2082,Location!$A:$J,10,FALSE)</f>
        <v>AT&amp;T Stadium</v>
      </c>
      <c r="P2082" s="27">
        <v>1</v>
      </c>
      <c r="Q2082" s="27">
        <v>2</v>
      </c>
      <c r="R2082" s="27" t="str">
        <f t="shared" si="193"/>
        <v>1-2</v>
      </c>
      <c r="S2082" s="21">
        <v>0</v>
      </c>
      <c r="T2082" s="20">
        <f>VLOOKUP($A2082,Database!$A:$Y,10,FALSE)</f>
        <v>123</v>
      </c>
      <c r="U2082" s="20">
        <f>VLOOKUP($A2082,Database!$A:$Y,11,FALSE)</f>
        <v>119</v>
      </c>
      <c r="V2082" s="20">
        <f>VLOOKUP($A2082,Database!$A:$Y,12,FALSE)</f>
        <v>75</v>
      </c>
      <c r="W2082" s="20" t="str">
        <f>VLOOKUP(A2082,Database!A:M,13,FALSE)</f>
        <v>Terminé</v>
      </c>
      <c r="X2082" s="20">
        <f>VLOOKUP($A2082,Database!$A:$Y,20,FALSE)</f>
        <v>1</v>
      </c>
      <c r="Y2082" s="20">
        <f>VLOOKUP($A2082,Database!$A:$Y,21,FALSE)</f>
        <v>2</v>
      </c>
      <c r="Z2082" s="20">
        <f t="shared" si="192"/>
        <v>0</v>
      </c>
      <c r="AA2082" s="20">
        <f t="shared" si="194"/>
        <v>1</v>
      </c>
      <c r="AB2082" s="20">
        <f t="shared" ca="1" si="195"/>
        <v>75</v>
      </c>
      <c r="AC2082" s="20">
        <f t="shared" ca="1" si="196"/>
        <v>1</v>
      </c>
      <c r="AD2082" s="20" t="str">
        <f ca="1">IF(AC2082=0,"",IF(OR(ISBLANK(P2082),ISBLANK(Q2082)),"",IF(ISBLANK(VLOOKUP(A2082,Database!A:AA,22,FALSE)),"",VLOOKUP(A2082,Database!A:AA,22,FALSE))))</f>
        <v>Exact</v>
      </c>
      <c r="AE2082" s="20">
        <f ca="1">IFERROR(
   IF(
     OR(ISBLANK(P2082),ISBLANK(Q2082)),
     "",
     IF(
       AND(AB2082&lt;&gt;"",OR(W2082="Terminé",W2082="En cours")),
       VLOOKUP(AD2082,Setup_ScoreExactBonus!A:D,4,FALSE),
       0
     )),
  0)</f>
        <v>20</v>
      </c>
      <c r="AF2082" s="21">
        <f t="shared" ca="1" si="197"/>
        <v>95</v>
      </c>
      <c r="AG2082" s="21">
        <f ca="1">SUMIFS(AF$2:AF2082,D$2:D2082,D2082)</f>
        <v>3303</v>
      </c>
    </row>
    <row r="2083" spans="1:33" hidden="1" x14ac:dyDescent="0.35">
      <c r="A2083" s="21">
        <f>IF(ISBLANK(B2083),"",COUNTIF(B$2:B2083,B2083))-1</f>
        <v>77</v>
      </c>
      <c r="B2083" s="27">
        <v>3</v>
      </c>
      <c r="C2083" s="10">
        <f>VLOOKUP($A2083+IF($A2083=0,1,0),Database!$A:$Y,7,FALSE)</f>
        <v>46203.791666666664</v>
      </c>
      <c r="D2083" s="21" t="str">
        <f>VLOOKUP(Pronostics!$B2083,Setup_MPP!$A:$G,3,FALSE)</f>
        <v>PasMetalleux</v>
      </c>
      <c r="E2083" s="21" t="str">
        <f>VLOOKUP(Pronostics!$B2083,Setup_MPP!$A:$G,2,FALSE)</f>
        <v>Elwenn JOUBREL</v>
      </c>
      <c r="F2083" s="21" t="str">
        <f>VLOOKUP($B2083,Setup_MPP!$A:$E,4,FALSE)</f>
        <v>#F5C7FC</v>
      </c>
      <c r="G2083" s="21" t="str">
        <f>VLOOKUP($B2083,Setup_MPP!$A:$E,5,FALSE)</f>
        <v>#C489CF</v>
      </c>
      <c r="H2083" s="21" t="str">
        <f>IFERROR(IF(AND(A2083&gt;=1,A2083&lt;=104),VLOOKUP($A2083,Location!$A:$J,6,FALSE),IF(A2083=0,"Avant l'ouverture",IF(OR(A2083=105,A2083=106),"Bonus"))),"")</f>
        <v>1/16 Finale</v>
      </c>
      <c r="I2083" s="21" t="str">
        <f>IF(LEFT(H2083,4)="Tour",VLOOKUP(A2083,Database!$A:$C,3,FALSE),"")</f>
        <v/>
      </c>
      <c r="J2083" s="21" t="str">
        <f>VLOOKUP($A2083,Location!$A:$J,7,FALSE)</f>
        <v>Côte d'Ivoire</v>
      </c>
      <c r="K2083" s="21" t="str">
        <f>IFERROR(VLOOKUP(J2083,Setup_Team!$B:$C,2,FALSE), "TDB")</f>
        <v>CIV</v>
      </c>
      <c r="L2083" s="21" t="str">
        <f>VLOOKUP($A2083,Location!$A:$J,8,FALSE)</f>
        <v>Norvège</v>
      </c>
      <c r="M2083" s="21" t="str">
        <f>IFERROR(VLOOKUP(L2083,Setup_Team!$B:$C,2,FALSE), "TDB")</f>
        <v>NOR</v>
      </c>
      <c r="N2083" s="21" t="str">
        <f>VLOOKUP($A2083,Location!$A:$J,9,FALSE)</f>
        <v>Arlington, Dallas, Texas</v>
      </c>
      <c r="O2083" s="21" t="str">
        <f>VLOOKUP($A2083,Location!$A:$J,10,FALSE)</f>
        <v>AT&amp;T Stadium</v>
      </c>
      <c r="P2083" s="27">
        <v>3</v>
      </c>
      <c r="Q2083" s="27">
        <v>2</v>
      </c>
      <c r="R2083" s="27" t="str">
        <f t="shared" si="193"/>
        <v>3-2</v>
      </c>
      <c r="S2083" s="21">
        <v>0</v>
      </c>
      <c r="T2083" s="20">
        <f>VLOOKUP($A2083,Database!$A:$Y,10,FALSE)</f>
        <v>123</v>
      </c>
      <c r="U2083" s="20">
        <f>VLOOKUP($A2083,Database!$A:$Y,11,FALSE)</f>
        <v>119</v>
      </c>
      <c r="V2083" s="20">
        <f>VLOOKUP($A2083,Database!$A:$Y,12,FALSE)</f>
        <v>75</v>
      </c>
      <c r="W2083" s="20" t="str">
        <f>VLOOKUP(A2083,Database!A:M,13,FALSE)</f>
        <v>Terminé</v>
      </c>
      <c r="X2083" s="20">
        <f>VLOOKUP($A2083,Database!$A:$Y,20,FALSE)</f>
        <v>1</v>
      </c>
      <c r="Y2083" s="20">
        <f>VLOOKUP($A2083,Database!$A:$Y,21,FALSE)</f>
        <v>2</v>
      </c>
      <c r="Z2083" s="20">
        <f t="shared" si="192"/>
        <v>0</v>
      </c>
      <c r="AA2083" s="20">
        <f t="shared" si="194"/>
        <v>0</v>
      </c>
      <c r="AB2083" s="20">
        <f t="shared" ca="1" si="195"/>
        <v>0</v>
      </c>
      <c r="AC2083" s="20">
        <f t="shared" ca="1" si="196"/>
        <v>0</v>
      </c>
      <c r="AD2083" s="20" t="str">
        <f ca="1">IF(AC2083=0,"",IF(OR(ISBLANK(P2083),ISBLANK(Q2083)),"",IF(ISBLANK(VLOOKUP(A2083,Database!A:AA,22,FALSE)),"",VLOOKUP(A2083,Database!A:AA,22,FALSE))))</f>
        <v/>
      </c>
      <c r="AE2083" s="20">
        <f ca="1">IFERROR(
   IF(
     OR(ISBLANK(P2083),ISBLANK(Q2083)),
     "",
     IF(
       AND(AB2083&lt;&gt;"",OR(W2083="Terminé",W2083="En cours")),
       VLOOKUP(AD2083,Setup_ScoreExactBonus!A:D,4,FALSE),
       0
     )),
  0)</f>
        <v>0</v>
      </c>
      <c r="AF2083" s="21">
        <f t="shared" ca="1" si="197"/>
        <v>0</v>
      </c>
      <c r="AG2083" s="21">
        <f ca="1">SUMIFS(AF$2:AF2083,D$2:D2083,D2083)</f>
        <v>2931</v>
      </c>
    </row>
    <row r="2084" spans="1:33" hidden="1" x14ac:dyDescent="0.35">
      <c r="A2084" s="21">
        <f>IF(ISBLANK(B2084),"",COUNTIF(B$2:B2084,B2084))-1</f>
        <v>77</v>
      </c>
      <c r="B2084" s="27">
        <v>4</v>
      </c>
      <c r="C2084" s="10">
        <f>VLOOKUP($A2084+IF($A2084=0,1,0),Database!$A:$Y,7,FALSE)</f>
        <v>46203.791666666664</v>
      </c>
      <c r="D2084" s="21" t="str">
        <f>VLOOKUP(Pronostics!$B2084,Setup_MPP!$A:$G,3,FALSE)</f>
        <v>Popo444</v>
      </c>
      <c r="E2084" s="21" t="str">
        <f>VLOOKUP(Pronostics!$B2084,Setup_MPP!$A:$G,2,FALSE)</f>
        <v>Pauline OLIVIER</v>
      </c>
      <c r="F2084" s="21" t="str">
        <f>VLOOKUP($B2084,Setup_MPP!$A:$E,4,FALSE)</f>
        <v>#A5EA7F</v>
      </c>
      <c r="G2084" s="21" t="str">
        <f>VLOOKUP($B2084,Setup_MPP!$A:$E,5,FALSE)</f>
        <v>#80C65A</v>
      </c>
      <c r="H2084" s="21" t="str">
        <f>IFERROR(IF(AND(A2084&gt;=1,A2084&lt;=104),VLOOKUP($A2084,Location!$A:$J,6,FALSE),IF(A2084=0,"Avant l'ouverture",IF(OR(A2084=105,A2084=106),"Bonus"))),"")</f>
        <v>1/16 Finale</v>
      </c>
      <c r="I2084" s="21" t="str">
        <f>IF(LEFT(H2084,4)="Tour",VLOOKUP(A2084,Database!$A:$C,3,FALSE),"")</f>
        <v/>
      </c>
      <c r="J2084" s="21" t="str">
        <f>VLOOKUP($A2084,Location!$A:$J,7,FALSE)</f>
        <v>Côte d'Ivoire</v>
      </c>
      <c r="K2084" s="21" t="str">
        <f>IFERROR(VLOOKUP(J2084,Setup_Team!$B:$C,2,FALSE), "TDB")</f>
        <v>CIV</v>
      </c>
      <c r="L2084" s="21" t="str">
        <f>VLOOKUP($A2084,Location!$A:$J,8,FALSE)</f>
        <v>Norvège</v>
      </c>
      <c r="M2084" s="21" t="str">
        <f>IFERROR(VLOOKUP(L2084,Setup_Team!$B:$C,2,FALSE), "TDB")</f>
        <v>NOR</v>
      </c>
      <c r="N2084" s="21" t="str">
        <f>VLOOKUP($A2084,Location!$A:$J,9,FALSE)</f>
        <v>Arlington, Dallas, Texas</v>
      </c>
      <c r="O2084" s="21" t="str">
        <f>VLOOKUP($A2084,Location!$A:$J,10,FALSE)</f>
        <v>AT&amp;T Stadium</v>
      </c>
      <c r="P2084" s="27">
        <v>0</v>
      </c>
      <c r="Q2084" s="27">
        <v>1</v>
      </c>
      <c r="R2084" s="27" t="str">
        <f t="shared" si="193"/>
        <v>0-1</v>
      </c>
      <c r="S2084" s="21">
        <v>0</v>
      </c>
      <c r="T2084" s="20">
        <f>VLOOKUP($A2084,Database!$A:$Y,10,FALSE)</f>
        <v>123</v>
      </c>
      <c r="U2084" s="20">
        <f>VLOOKUP($A2084,Database!$A:$Y,11,FALSE)</f>
        <v>119</v>
      </c>
      <c r="V2084" s="20">
        <f>VLOOKUP($A2084,Database!$A:$Y,12,FALSE)</f>
        <v>75</v>
      </c>
      <c r="W2084" s="20" t="str">
        <f>VLOOKUP(A2084,Database!A:M,13,FALSE)</f>
        <v>Terminé</v>
      </c>
      <c r="X2084" s="20">
        <f>VLOOKUP($A2084,Database!$A:$Y,20,FALSE)</f>
        <v>1</v>
      </c>
      <c r="Y2084" s="20">
        <f>VLOOKUP($A2084,Database!$A:$Y,21,FALSE)</f>
        <v>2</v>
      </c>
      <c r="Z2084" s="20">
        <f t="shared" si="192"/>
        <v>0</v>
      </c>
      <c r="AA2084" s="20">
        <f t="shared" si="194"/>
        <v>1</v>
      </c>
      <c r="AB2084" s="20">
        <f t="shared" ca="1" si="195"/>
        <v>75</v>
      </c>
      <c r="AC2084" s="20">
        <f t="shared" ca="1" si="196"/>
        <v>0</v>
      </c>
      <c r="AD2084" s="20" t="str">
        <f ca="1">IF(AC2084=0,"",IF(OR(ISBLANK(P2084),ISBLANK(Q2084)),"",IF(ISBLANK(VLOOKUP(A2084,Database!A:AA,22,FALSE)),"",VLOOKUP(A2084,Database!A:AA,22,FALSE))))</f>
        <v/>
      </c>
      <c r="AE2084" s="20">
        <f ca="1">IFERROR(
   IF(
     OR(ISBLANK(P2084),ISBLANK(Q2084)),
     "",
     IF(
       AND(AB2084&lt;&gt;"",OR(W2084="Terminé",W2084="En cours")),
       VLOOKUP(AD2084,Setup_ScoreExactBonus!A:D,4,FALSE),
       0
     )),
  0)</f>
        <v>0</v>
      </c>
      <c r="AF2084" s="21">
        <f t="shared" ca="1" si="197"/>
        <v>75</v>
      </c>
      <c r="AG2084" s="21">
        <f ca="1">SUMIFS(AF$2:AF2084,D$2:D2084,D2084)</f>
        <v>3036</v>
      </c>
    </row>
    <row r="2085" spans="1:33" hidden="1" x14ac:dyDescent="0.35">
      <c r="A2085" s="21">
        <f>IF(ISBLANK(B2085),"",COUNTIF(B$2:B2085,B2085))-1</f>
        <v>77</v>
      </c>
      <c r="B2085" s="27">
        <v>5</v>
      </c>
      <c r="C2085" s="10">
        <f>VLOOKUP($A2085+IF($A2085=0,1,0),Database!$A:$Y,7,FALSE)</f>
        <v>46203.791666666664</v>
      </c>
      <c r="D2085" s="21" t="str">
        <f>VLOOKUP(Pronostics!$B2085,Setup_MPP!$A:$G,3,FALSE)</f>
        <v>_Jujul</v>
      </c>
      <c r="E2085" s="21" t="str">
        <f>VLOOKUP(Pronostics!$B2085,Setup_MPP!$A:$G,2,FALSE)</f>
        <v>Julie BOISSIERE</v>
      </c>
      <c r="F2085" s="21" t="str">
        <f>VLOOKUP($B2085,Setup_MPP!$A:$E,4,FALSE)</f>
        <v>#D890FF</v>
      </c>
      <c r="G2085" s="21" t="str">
        <f>VLOOKUP($B2085,Setup_MPP!$A:$E,5,FALSE)</f>
        <v>#B750EF</v>
      </c>
      <c r="H2085" s="21" t="str">
        <f>IFERROR(IF(AND(A2085&gt;=1,A2085&lt;=104),VLOOKUP($A2085,Location!$A:$J,6,FALSE),IF(A2085=0,"Avant l'ouverture",IF(OR(A2085=105,A2085=106),"Bonus"))),"")</f>
        <v>1/16 Finale</v>
      </c>
      <c r="I2085" s="21" t="str">
        <f>IF(LEFT(H2085,4)="Tour",VLOOKUP(A2085,Database!$A:$C,3,FALSE),"")</f>
        <v/>
      </c>
      <c r="J2085" s="21" t="str">
        <f>VLOOKUP($A2085,Location!$A:$J,7,FALSE)</f>
        <v>Côte d'Ivoire</v>
      </c>
      <c r="K2085" s="21" t="str">
        <f>IFERROR(VLOOKUP(J2085,Setup_Team!$B:$C,2,FALSE), "TDB")</f>
        <v>CIV</v>
      </c>
      <c r="L2085" s="21" t="str">
        <f>VLOOKUP($A2085,Location!$A:$J,8,FALSE)</f>
        <v>Norvège</v>
      </c>
      <c r="M2085" s="21" t="str">
        <f>IFERROR(VLOOKUP(L2085,Setup_Team!$B:$C,2,FALSE), "TDB")</f>
        <v>NOR</v>
      </c>
      <c r="N2085" s="21" t="str">
        <f>VLOOKUP($A2085,Location!$A:$J,9,FALSE)</f>
        <v>Arlington, Dallas, Texas</v>
      </c>
      <c r="O2085" s="21" t="str">
        <f>VLOOKUP($A2085,Location!$A:$J,10,FALSE)</f>
        <v>AT&amp;T Stadium</v>
      </c>
      <c r="P2085" s="27">
        <v>3</v>
      </c>
      <c r="Q2085" s="27">
        <v>2</v>
      </c>
      <c r="R2085" s="27" t="str">
        <f t="shared" si="193"/>
        <v>3-2</v>
      </c>
      <c r="S2085" s="21">
        <v>0</v>
      </c>
      <c r="T2085" s="20">
        <f>VLOOKUP($A2085,Database!$A:$Y,10,FALSE)</f>
        <v>123</v>
      </c>
      <c r="U2085" s="20">
        <f>VLOOKUP($A2085,Database!$A:$Y,11,FALSE)</f>
        <v>119</v>
      </c>
      <c r="V2085" s="20">
        <f>VLOOKUP($A2085,Database!$A:$Y,12,FALSE)</f>
        <v>75</v>
      </c>
      <c r="W2085" s="20" t="str">
        <f>VLOOKUP(A2085,Database!A:M,13,FALSE)</f>
        <v>Terminé</v>
      </c>
      <c r="X2085" s="20">
        <f>VLOOKUP($A2085,Database!$A:$Y,20,FALSE)</f>
        <v>1</v>
      </c>
      <c r="Y2085" s="20">
        <f>VLOOKUP($A2085,Database!$A:$Y,21,FALSE)</f>
        <v>2</v>
      </c>
      <c r="Z2085" s="20">
        <f t="shared" si="192"/>
        <v>0</v>
      </c>
      <c r="AA2085" s="20">
        <f t="shared" si="194"/>
        <v>0</v>
      </c>
      <c r="AB2085" s="20">
        <f t="shared" ca="1" si="195"/>
        <v>0</v>
      </c>
      <c r="AC2085" s="20">
        <f t="shared" ca="1" si="196"/>
        <v>0</v>
      </c>
      <c r="AD2085" s="20" t="str">
        <f ca="1">IF(AC2085=0,"",IF(OR(ISBLANK(P2085),ISBLANK(Q2085)),"",IF(ISBLANK(VLOOKUP(A2085,Database!A:AA,22,FALSE)),"",VLOOKUP(A2085,Database!A:AA,22,FALSE))))</f>
        <v/>
      </c>
      <c r="AE2085" s="20">
        <f ca="1">IFERROR(
   IF(
     OR(ISBLANK(P2085),ISBLANK(Q2085)),
     "",
     IF(
       AND(AB2085&lt;&gt;"",OR(W2085="Terminé",W2085="En cours")),
       VLOOKUP(AD2085,Setup_ScoreExactBonus!A:D,4,FALSE),
       0
     )),
  0)</f>
        <v>0</v>
      </c>
      <c r="AF2085" s="21">
        <f t="shared" ca="1" si="197"/>
        <v>0</v>
      </c>
      <c r="AG2085" s="21">
        <f ca="1">SUMIFS(AF$2:AF2085,D$2:D2085,D2085)</f>
        <v>2304</v>
      </c>
    </row>
    <row r="2086" spans="1:33" hidden="1" x14ac:dyDescent="0.35">
      <c r="A2086" s="21">
        <f>IF(ISBLANK(B2086),"",COUNTIF(B$2:B2086,B2086))-1</f>
        <v>77</v>
      </c>
      <c r="B2086" s="27">
        <v>6</v>
      </c>
      <c r="C2086" s="10">
        <f>VLOOKUP($A2086+IF($A2086=0,1,0),Database!$A:$Y,7,FALSE)</f>
        <v>46203.791666666664</v>
      </c>
      <c r="D2086" s="21" t="str">
        <f>VLOOKUP(Pronostics!$B2086,Setup_MPP!$A:$G,3,FALSE)</f>
        <v>Julay</v>
      </c>
      <c r="E2086" s="21" t="str">
        <f>VLOOKUP(Pronostics!$B2086,Setup_MPP!$A:$G,2,FALSE)</f>
        <v>Julie BOUCHARD</v>
      </c>
      <c r="F2086" s="21" t="str">
        <f>VLOOKUP($B2086,Setup_MPP!$A:$E,4,FALSE)</f>
        <v>#A6F7B1</v>
      </c>
      <c r="G2086" s="21" t="str">
        <f>VLOOKUP($B2086,Setup_MPP!$A:$E,5,FALSE)</f>
        <v>#6EC179</v>
      </c>
      <c r="H2086" s="21" t="str">
        <f>IFERROR(IF(AND(A2086&gt;=1,A2086&lt;=104),VLOOKUP($A2086,Location!$A:$J,6,FALSE),IF(A2086=0,"Avant l'ouverture",IF(OR(A2086=105,A2086=106),"Bonus"))),"")</f>
        <v>1/16 Finale</v>
      </c>
      <c r="I2086" s="21" t="str">
        <f>IF(LEFT(H2086,4)="Tour",VLOOKUP(A2086,Database!$A:$C,3,FALSE),"")</f>
        <v/>
      </c>
      <c r="J2086" s="21" t="str">
        <f>VLOOKUP($A2086,Location!$A:$J,7,FALSE)</f>
        <v>Côte d'Ivoire</v>
      </c>
      <c r="K2086" s="21" t="str">
        <f>IFERROR(VLOOKUP(J2086,Setup_Team!$B:$C,2,FALSE), "TDB")</f>
        <v>CIV</v>
      </c>
      <c r="L2086" s="21" t="str">
        <f>VLOOKUP($A2086,Location!$A:$J,8,FALSE)</f>
        <v>Norvège</v>
      </c>
      <c r="M2086" s="21" t="str">
        <f>IFERROR(VLOOKUP(L2086,Setup_Team!$B:$C,2,FALSE), "TDB")</f>
        <v>NOR</v>
      </c>
      <c r="N2086" s="21" t="str">
        <f>VLOOKUP($A2086,Location!$A:$J,9,FALSE)</f>
        <v>Arlington, Dallas, Texas</v>
      </c>
      <c r="O2086" s="21" t="str">
        <f>VLOOKUP($A2086,Location!$A:$J,10,FALSE)</f>
        <v>AT&amp;T Stadium</v>
      </c>
      <c r="P2086" s="27">
        <v>1</v>
      </c>
      <c r="Q2086" s="27">
        <v>1</v>
      </c>
      <c r="R2086" s="27" t="str">
        <f t="shared" si="193"/>
        <v>1-1</v>
      </c>
      <c r="S2086" s="21">
        <v>0</v>
      </c>
      <c r="T2086" s="20">
        <f>VLOOKUP($A2086,Database!$A:$Y,10,FALSE)</f>
        <v>123</v>
      </c>
      <c r="U2086" s="20">
        <f>VLOOKUP($A2086,Database!$A:$Y,11,FALSE)</f>
        <v>119</v>
      </c>
      <c r="V2086" s="20">
        <f>VLOOKUP($A2086,Database!$A:$Y,12,FALSE)</f>
        <v>75</v>
      </c>
      <c r="W2086" s="20" t="str">
        <f>VLOOKUP(A2086,Database!A:M,13,FALSE)</f>
        <v>Terminé</v>
      </c>
      <c r="X2086" s="20">
        <f>VLOOKUP($A2086,Database!$A:$Y,20,FALSE)</f>
        <v>1</v>
      </c>
      <c r="Y2086" s="20">
        <f>VLOOKUP($A2086,Database!$A:$Y,21,FALSE)</f>
        <v>2</v>
      </c>
      <c r="Z2086" s="20">
        <f t="shared" si="192"/>
        <v>0</v>
      </c>
      <c r="AA2086" s="20">
        <f t="shared" si="194"/>
        <v>0</v>
      </c>
      <c r="AB2086" s="20">
        <f t="shared" ca="1" si="195"/>
        <v>0</v>
      </c>
      <c r="AC2086" s="20">
        <f t="shared" ca="1" si="196"/>
        <v>0</v>
      </c>
      <c r="AD2086" s="20" t="str">
        <f ca="1">IF(AC2086=0,"",IF(OR(ISBLANK(P2086),ISBLANK(Q2086)),"",IF(ISBLANK(VLOOKUP(A2086,Database!A:AA,22,FALSE)),"",VLOOKUP(A2086,Database!A:AA,22,FALSE))))</f>
        <v/>
      </c>
      <c r="AE2086" s="20">
        <f ca="1">IFERROR(
   IF(
     OR(ISBLANK(P2086),ISBLANK(Q2086)),
     "",
     IF(
       AND(AB2086&lt;&gt;"",OR(W2086="Terminé",W2086="En cours")),
       VLOOKUP(AD2086,Setup_ScoreExactBonus!A:D,4,FALSE),
       0
     )),
  0)</f>
        <v>0</v>
      </c>
      <c r="AF2086" s="21">
        <f t="shared" ca="1" si="197"/>
        <v>0</v>
      </c>
      <c r="AG2086" s="21">
        <f ca="1">SUMIFS(AF$2:AF2086,D$2:D2086,D2086)</f>
        <v>3072</v>
      </c>
    </row>
    <row r="2087" spans="1:33" hidden="1" x14ac:dyDescent="0.35">
      <c r="A2087" s="21">
        <f>IF(ISBLANK(B2087),"",COUNTIF(B$2:B2087,B2087))-1</f>
        <v>77</v>
      </c>
      <c r="B2087" s="27">
        <v>7</v>
      </c>
      <c r="C2087" s="10">
        <f>VLOOKUP($A2087+IF($A2087=0,1,0),Database!$A:$Y,7,FALSE)</f>
        <v>46203.791666666664</v>
      </c>
      <c r="D2087" s="21" t="str">
        <f>VLOOKUP(Pronostics!$B2087,Setup_MPP!$A:$G,3,FALSE)</f>
        <v>__Vince__</v>
      </c>
      <c r="E2087" s="21" t="str">
        <f>VLOOKUP(Pronostics!$B2087,Setup_MPP!$A:$G,2,FALSE)</f>
        <v>Vincent FRAYSSE</v>
      </c>
      <c r="F2087" s="21" t="str">
        <f>VLOOKUP($B2087,Setup_MPP!$A:$E,4,FALSE)</f>
        <v>#B2EAE8</v>
      </c>
      <c r="G2087" s="21" t="str">
        <f>VLOOKUP($B2087,Setup_MPP!$A:$E,5,FALSE)</f>
        <v>#6CB4B1</v>
      </c>
      <c r="H2087" s="21" t="str">
        <f>IFERROR(IF(AND(A2087&gt;=1,A2087&lt;=104),VLOOKUP($A2087,Location!$A:$J,6,FALSE),IF(A2087=0,"Avant l'ouverture",IF(OR(A2087=105,A2087=106),"Bonus"))),"")</f>
        <v>1/16 Finale</v>
      </c>
      <c r="I2087" s="21" t="str">
        <f>IF(LEFT(H2087,4)="Tour",VLOOKUP(A2087,Database!$A:$C,3,FALSE),"")</f>
        <v/>
      </c>
      <c r="J2087" s="21" t="str">
        <f>VLOOKUP($A2087,Location!$A:$J,7,FALSE)</f>
        <v>Côte d'Ivoire</v>
      </c>
      <c r="K2087" s="21" t="str">
        <f>IFERROR(VLOOKUP(J2087,Setup_Team!$B:$C,2,FALSE), "TDB")</f>
        <v>CIV</v>
      </c>
      <c r="L2087" s="21" t="str">
        <f>VLOOKUP($A2087,Location!$A:$J,8,FALSE)</f>
        <v>Norvège</v>
      </c>
      <c r="M2087" s="21" t="str">
        <f>IFERROR(VLOOKUP(L2087,Setup_Team!$B:$C,2,FALSE), "TDB")</f>
        <v>NOR</v>
      </c>
      <c r="N2087" s="21" t="str">
        <f>VLOOKUP($A2087,Location!$A:$J,9,FALSE)</f>
        <v>Arlington, Dallas, Texas</v>
      </c>
      <c r="O2087" s="21" t="str">
        <f>VLOOKUP($A2087,Location!$A:$J,10,FALSE)</f>
        <v>AT&amp;T Stadium</v>
      </c>
      <c r="P2087" s="27">
        <v>1</v>
      </c>
      <c r="Q2087" s="27">
        <v>2</v>
      </c>
      <c r="R2087" s="27" t="str">
        <f t="shared" si="193"/>
        <v>1-2</v>
      </c>
      <c r="S2087" s="21">
        <v>0</v>
      </c>
      <c r="T2087" s="20">
        <f>VLOOKUP($A2087,Database!$A:$Y,10,FALSE)</f>
        <v>123</v>
      </c>
      <c r="U2087" s="20">
        <f>VLOOKUP($A2087,Database!$A:$Y,11,FALSE)</f>
        <v>119</v>
      </c>
      <c r="V2087" s="20">
        <f>VLOOKUP($A2087,Database!$A:$Y,12,FALSE)</f>
        <v>75</v>
      </c>
      <c r="W2087" s="20" t="str">
        <f>VLOOKUP(A2087,Database!A:M,13,FALSE)</f>
        <v>Terminé</v>
      </c>
      <c r="X2087" s="20">
        <f>VLOOKUP($A2087,Database!$A:$Y,20,FALSE)</f>
        <v>1</v>
      </c>
      <c r="Y2087" s="20">
        <f>VLOOKUP($A2087,Database!$A:$Y,21,FALSE)</f>
        <v>2</v>
      </c>
      <c r="Z2087" s="20">
        <f t="shared" si="192"/>
        <v>0</v>
      </c>
      <c r="AA2087" s="20">
        <f t="shared" si="194"/>
        <v>1</v>
      </c>
      <c r="AB2087" s="20">
        <f t="shared" ca="1" si="195"/>
        <v>75</v>
      </c>
      <c r="AC2087" s="20">
        <f t="shared" ca="1" si="196"/>
        <v>1</v>
      </c>
      <c r="AD2087" s="20" t="str">
        <f ca="1">IF(AC2087=0,"",IF(OR(ISBLANK(P2087),ISBLANK(Q2087)),"",IF(ISBLANK(VLOOKUP(A2087,Database!A:AA,22,FALSE)),"",VLOOKUP(A2087,Database!A:AA,22,FALSE))))</f>
        <v>Exact</v>
      </c>
      <c r="AE2087" s="20">
        <f ca="1">IFERROR(
   IF(
     OR(ISBLANK(P2087),ISBLANK(Q2087)),
     "",
     IF(
       AND(AB2087&lt;&gt;"",OR(W2087="Terminé",W2087="En cours")),
       VLOOKUP(AD2087,Setup_ScoreExactBonus!A:D,4,FALSE),
       0
     )),
  0)</f>
        <v>20</v>
      </c>
      <c r="AF2087" s="21">
        <f t="shared" ca="1" si="197"/>
        <v>95</v>
      </c>
      <c r="AG2087" s="21">
        <f ca="1">SUMIFS(AF$2:AF2087,D$2:D2087,D2087)</f>
        <v>1614</v>
      </c>
    </row>
    <row r="2088" spans="1:33" hidden="1" x14ac:dyDescent="0.35">
      <c r="A2088" s="21">
        <f>IF(ISBLANK(B2088),"",COUNTIF(B$2:B2088,B2088))-1</f>
        <v>77</v>
      </c>
      <c r="B2088" s="27">
        <v>8</v>
      </c>
      <c r="C2088" s="10">
        <f>VLOOKUP($A2088+IF($A2088=0,1,0),Database!$A:$Y,7,FALSE)</f>
        <v>46203.791666666664</v>
      </c>
      <c r="D2088" s="21" t="str">
        <f>VLOOKUP(Pronostics!$B2088,Setup_MPP!$A:$G,3,FALSE)</f>
        <v>Louuiiis</v>
      </c>
      <c r="E2088" s="21" t="str">
        <f>VLOOKUP(Pronostics!$B2088,Setup_MPP!$A:$G,2,FALSE)</f>
        <v>Louis HARLE</v>
      </c>
      <c r="F2088" s="21" t="str">
        <f>VLOOKUP($B2088,Setup_MPP!$A:$E,4,FALSE)</f>
        <v>#EEF7B1</v>
      </c>
      <c r="G2088" s="21" t="str">
        <f>VLOOKUP($B2088,Setup_MPP!$A:$E,5,FALSE)</f>
        <v>#C1CB7D</v>
      </c>
      <c r="H2088" s="21" t="str">
        <f>IFERROR(IF(AND(A2088&gt;=1,A2088&lt;=104),VLOOKUP($A2088,Location!$A:$J,6,FALSE),IF(A2088=0,"Avant l'ouverture",IF(OR(A2088=105,A2088=106),"Bonus"))),"")</f>
        <v>1/16 Finale</v>
      </c>
      <c r="I2088" s="21" t="str">
        <f>IF(LEFT(H2088,4)="Tour",VLOOKUP(A2088,Database!$A:$C,3,FALSE),"")</f>
        <v/>
      </c>
      <c r="J2088" s="21" t="str">
        <f>VLOOKUP($A2088,Location!$A:$J,7,FALSE)</f>
        <v>Côte d'Ivoire</v>
      </c>
      <c r="K2088" s="21" t="str">
        <f>IFERROR(VLOOKUP(J2088,Setup_Team!$B:$C,2,FALSE), "TDB")</f>
        <v>CIV</v>
      </c>
      <c r="L2088" s="21" t="str">
        <f>VLOOKUP($A2088,Location!$A:$J,8,FALSE)</f>
        <v>Norvège</v>
      </c>
      <c r="M2088" s="21" t="str">
        <f>IFERROR(VLOOKUP(L2088,Setup_Team!$B:$C,2,FALSE), "TDB")</f>
        <v>NOR</v>
      </c>
      <c r="N2088" s="21" t="str">
        <f>VLOOKUP($A2088,Location!$A:$J,9,FALSE)</f>
        <v>Arlington, Dallas, Texas</v>
      </c>
      <c r="O2088" s="21" t="str">
        <f>VLOOKUP($A2088,Location!$A:$J,10,FALSE)</f>
        <v>AT&amp;T Stadium</v>
      </c>
      <c r="P2088" s="27">
        <v>0</v>
      </c>
      <c r="Q2088" s="27">
        <v>2</v>
      </c>
      <c r="R2088" s="27" t="str">
        <f t="shared" si="193"/>
        <v>0-2</v>
      </c>
      <c r="S2088" s="21">
        <v>0</v>
      </c>
      <c r="T2088" s="20">
        <f>VLOOKUP($A2088,Database!$A:$Y,10,FALSE)</f>
        <v>123</v>
      </c>
      <c r="U2088" s="20">
        <f>VLOOKUP($A2088,Database!$A:$Y,11,FALSE)</f>
        <v>119</v>
      </c>
      <c r="V2088" s="20">
        <f>VLOOKUP($A2088,Database!$A:$Y,12,FALSE)</f>
        <v>75</v>
      </c>
      <c r="W2088" s="20" t="str">
        <f>VLOOKUP(A2088,Database!A:M,13,FALSE)</f>
        <v>Terminé</v>
      </c>
      <c r="X2088" s="20">
        <f>VLOOKUP($A2088,Database!$A:$Y,20,FALSE)</f>
        <v>1</v>
      </c>
      <c r="Y2088" s="20">
        <f>VLOOKUP($A2088,Database!$A:$Y,21,FALSE)</f>
        <v>2</v>
      </c>
      <c r="Z2088" s="20">
        <f t="shared" si="192"/>
        <v>0</v>
      </c>
      <c r="AA2088" s="20">
        <f t="shared" si="194"/>
        <v>1</v>
      </c>
      <c r="AB2088" s="20">
        <f t="shared" ca="1" si="195"/>
        <v>75</v>
      </c>
      <c r="AC2088" s="20">
        <f t="shared" ca="1" si="196"/>
        <v>0</v>
      </c>
      <c r="AD2088" s="20" t="str">
        <f ca="1">IF(AC2088=0,"",IF(OR(ISBLANK(P2088),ISBLANK(Q2088)),"",IF(ISBLANK(VLOOKUP(A2088,Database!A:AA,22,FALSE)),"",VLOOKUP(A2088,Database!A:AA,22,FALSE))))</f>
        <v/>
      </c>
      <c r="AE2088" s="20">
        <f ca="1">IFERROR(
   IF(
     OR(ISBLANK(P2088),ISBLANK(Q2088)),
     "",
     IF(
       AND(AB2088&lt;&gt;"",OR(W2088="Terminé",W2088="En cours")),
       VLOOKUP(AD2088,Setup_ScoreExactBonus!A:D,4,FALSE),
       0
     )),
  0)</f>
        <v>0</v>
      </c>
      <c r="AF2088" s="21">
        <f t="shared" ca="1" si="197"/>
        <v>75</v>
      </c>
      <c r="AG2088" s="21">
        <f ca="1">SUMIFS(AF$2:AF2088,D$2:D2088,D2088)</f>
        <v>2956</v>
      </c>
    </row>
    <row r="2089" spans="1:33" x14ac:dyDescent="0.35">
      <c r="A2089" s="21">
        <f>IF(ISBLANK(B2089),"",COUNTIF(B$2:B2089,B2089))-1</f>
        <v>77</v>
      </c>
      <c r="B2089" s="27">
        <v>9</v>
      </c>
      <c r="C2089" s="10">
        <f>VLOOKUP($A2089+IF($A2089=0,1,0),Database!$A:$Y,7,FALSE)</f>
        <v>46203.791666666664</v>
      </c>
      <c r="D2089" s="21" t="str">
        <f>VLOOKUP(Pronostics!$B2089,Setup_MPP!$A:$G,3,FALSE)</f>
        <v>Aurelien_dpq</v>
      </c>
      <c r="E2089" s="21" t="str">
        <f>VLOOKUP(Pronostics!$B2089,Setup_MPP!$A:$G,2,FALSE)</f>
        <v>Aurélien DE POULPIQUET</v>
      </c>
      <c r="F2089" s="21" t="str">
        <f>VLOOKUP($B2089,Setup_MPP!$A:$E,4,FALSE)</f>
        <v>#F4EA9D</v>
      </c>
      <c r="G2089" s="21" t="str">
        <f>VLOOKUP($B2089,Setup_MPP!$A:$E,5,FALSE)</f>
        <v>#D2C458</v>
      </c>
      <c r="H2089" s="21" t="str">
        <f>IFERROR(IF(AND(A2089&gt;=1,A2089&lt;=104),VLOOKUP($A2089,Location!$A:$J,6,FALSE),IF(A2089=0,"Avant l'ouverture",IF(OR(A2089=105,A2089=106),"Bonus"))),"")</f>
        <v>1/16 Finale</v>
      </c>
      <c r="I2089" s="21" t="str">
        <f>IF(LEFT(H2089,4)="Tour",VLOOKUP(A2089,Database!$A:$C,3,FALSE),"")</f>
        <v/>
      </c>
      <c r="J2089" s="21" t="str">
        <f>VLOOKUP($A2089,Location!$A:$J,7,FALSE)</f>
        <v>Côte d'Ivoire</v>
      </c>
      <c r="K2089" s="21" t="str">
        <f>IFERROR(VLOOKUP(J2089,Setup_Team!$B:$C,2,FALSE), "TDB")</f>
        <v>CIV</v>
      </c>
      <c r="L2089" s="21" t="str">
        <f>VLOOKUP($A2089,Location!$A:$J,8,FALSE)</f>
        <v>Norvège</v>
      </c>
      <c r="M2089" s="21" t="str">
        <f>IFERROR(VLOOKUP(L2089,Setup_Team!$B:$C,2,FALSE), "TDB")</f>
        <v>NOR</v>
      </c>
      <c r="N2089" s="21" t="str">
        <f>VLOOKUP($A2089,Location!$A:$J,9,FALSE)</f>
        <v>Arlington, Dallas, Texas</v>
      </c>
      <c r="O2089" s="21" t="str">
        <f>VLOOKUP($A2089,Location!$A:$J,10,FALSE)</f>
        <v>AT&amp;T Stadium</v>
      </c>
      <c r="P2089" s="27">
        <v>1</v>
      </c>
      <c r="Q2089" s="27">
        <v>2</v>
      </c>
      <c r="R2089" s="27" t="str">
        <f t="shared" si="193"/>
        <v>1-2</v>
      </c>
      <c r="S2089" s="21">
        <v>0</v>
      </c>
      <c r="T2089" s="20">
        <f>VLOOKUP($A2089,Database!$A:$Y,10,FALSE)</f>
        <v>123</v>
      </c>
      <c r="U2089" s="20">
        <f>VLOOKUP($A2089,Database!$A:$Y,11,FALSE)</f>
        <v>119</v>
      </c>
      <c r="V2089" s="20">
        <f>VLOOKUP($A2089,Database!$A:$Y,12,FALSE)</f>
        <v>75</v>
      </c>
      <c r="W2089" s="20" t="str">
        <f>VLOOKUP(A2089,Database!A:M,13,FALSE)</f>
        <v>Terminé</v>
      </c>
      <c r="X2089" s="20">
        <f>VLOOKUP($A2089,Database!$A:$Y,20,FALSE)</f>
        <v>1</v>
      </c>
      <c r="Y2089" s="20">
        <f>VLOOKUP($A2089,Database!$A:$Y,21,FALSE)</f>
        <v>2</v>
      </c>
      <c r="Z2089" s="20">
        <f t="shared" si="192"/>
        <v>0</v>
      </c>
      <c r="AA2089" s="20">
        <f t="shared" si="194"/>
        <v>1</v>
      </c>
      <c r="AB2089" s="20">
        <f t="shared" ca="1" si="195"/>
        <v>75</v>
      </c>
      <c r="AC2089" s="20">
        <f t="shared" ca="1" si="196"/>
        <v>1</v>
      </c>
      <c r="AD2089" s="20" t="str">
        <f ca="1">IF(AC2089=0,"",IF(OR(ISBLANK(P2089),ISBLANK(Q2089)),"",IF(ISBLANK(VLOOKUP(A2089,Database!A:AA,22,FALSE)),"",VLOOKUP(A2089,Database!A:AA,22,FALSE))))</f>
        <v>Exact</v>
      </c>
      <c r="AE2089" s="20">
        <f ca="1">IFERROR(
   IF(
     OR(ISBLANK(P2089),ISBLANK(Q2089)),
     "",
     IF(
       AND(AB2089&lt;&gt;"",OR(W2089="Terminé",W2089="En cours")),
       VLOOKUP(AD2089,Setup_ScoreExactBonus!A:D,4,FALSE),
       0
     )),
  0)</f>
        <v>20</v>
      </c>
      <c r="AF2089" s="21">
        <f t="shared" ca="1" si="197"/>
        <v>95</v>
      </c>
      <c r="AG2089" s="21">
        <f ca="1">SUMIFS(AF$2:AF2089,D$2:D2089,D2089)</f>
        <v>3119</v>
      </c>
    </row>
    <row r="2090" spans="1:33" hidden="1" x14ac:dyDescent="0.35">
      <c r="A2090" s="21">
        <f>IF(ISBLANK(B2090),"",COUNTIF(B$2:B2090,B2090))-1</f>
        <v>77</v>
      </c>
      <c r="B2090" s="27">
        <v>10</v>
      </c>
      <c r="C2090" s="10">
        <f>VLOOKUP($A2090+IF($A2090=0,1,0),Database!$A:$Y,7,FALSE)</f>
        <v>46203.791666666664</v>
      </c>
      <c r="D2090" s="21" t="str">
        <f>VLOOKUP(Pronostics!$B2090,Setup_MPP!$A:$G,3,FALSE)</f>
        <v>RandomPaul</v>
      </c>
      <c r="E2090" s="21" t="str">
        <f>VLOOKUP(Pronostics!$B2090,Setup_MPP!$A:$G,2,FALSE)</f>
        <v>Paul MONTESINOS</v>
      </c>
      <c r="F2090" s="21" t="str">
        <f>VLOOKUP($B2090,Setup_MPP!$A:$E,4,FALSE)</f>
        <v>#C4B0FF</v>
      </c>
      <c r="G2090" s="21" t="str">
        <f>VLOOKUP($B2090,Setup_MPP!$A:$E,5,FALSE)</f>
        <v>#7F66C8</v>
      </c>
      <c r="H2090" s="21" t="str">
        <f>IFERROR(IF(AND(A2090&gt;=1,A2090&lt;=104),VLOOKUP($A2090,Location!$A:$J,6,FALSE),IF(A2090=0,"Avant l'ouverture",IF(OR(A2090=105,A2090=106),"Bonus"))),"")</f>
        <v>1/16 Finale</v>
      </c>
      <c r="I2090" s="21" t="str">
        <f>IF(LEFT(H2090,4)="Tour",VLOOKUP(A2090,Database!$A:$C,3,FALSE),"")</f>
        <v/>
      </c>
      <c r="J2090" s="21" t="str">
        <f>VLOOKUP($A2090,Location!$A:$J,7,FALSE)</f>
        <v>Côte d'Ivoire</v>
      </c>
      <c r="K2090" s="21" t="str">
        <f>IFERROR(VLOOKUP(J2090,Setup_Team!$B:$C,2,FALSE), "TDB")</f>
        <v>CIV</v>
      </c>
      <c r="L2090" s="21" t="str">
        <f>VLOOKUP($A2090,Location!$A:$J,8,FALSE)</f>
        <v>Norvège</v>
      </c>
      <c r="M2090" s="21" t="str">
        <f>IFERROR(VLOOKUP(L2090,Setup_Team!$B:$C,2,FALSE), "TDB")</f>
        <v>NOR</v>
      </c>
      <c r="N2090" s="21" t="str">
        <f>VLOOKUP($A2090,Location!$A:$J,9,FALSE)</f>
        <v>Arlington, Dallas, Texas</v>
      </c>
      <c r="O2090" s="21" t="str">
        <f>VLOOKUP($A2090,Location!$A:$J,10,FALSE)</f>
        <v>AT&amp;T Stadium</v>
      </c>
      <c r="P2090" s="27">
        <v>0</v>
      </c>
      <c r="Q2090" s="27">
        <v>0</v>
      </c>
      <c r="R2090" s="27" t="str">
        <f t="shared" si="193"/>
        <v>0-0</v>
      </c>
      <c r="S2090" s="21">
        <v>0</v>
      </c>
      <c r="T2090" s="20">
        <f>VLOOKUP($A2090,Database!$A:$Y,10,FALSE)</f>
        <v>123</v>
      </c>
      <c r="U2090" s="20">
        <f>VLOOKUP($A2090,Database!$A:$Y,11,FALSE)</f>
        <v>119</v>
      </c>
      <c r="V2090" s="20">
        <f>VLOOKUP($A2090,Database!$A:$Y,12,FALSE)</f>
        <v>75</v>
      </c>
      <c r="W2090" s="20" t="str">
        <f>VLOOKUP(A2090,Database!A:M,13,FALSE)</f>
        <v>Terminé</v>
      </c>
      <c r="X2090" s="20">
        <f>VLOOKUP($A2090,Database!$A:$Y,20,FALSE)</f>
        <v>1</v>
      </c>
      <c r="Y2090" s="20">
        <f>VLOOKUP($A2090,Database!$A:$Y,21,FALSE)</f>
        <v>2</v>
      </c>
      <c r="Z2090" s="20">
        <f t="shared" si="192"/>
        <v>0</v>
      </c>
      <c r="AA2090" s="20">
        <f t="shared" si="194"/>
        <v>0</v>
      </c>
      <c r="AB2090" s="20">
        <f t="shared" ca="1" si="195"/>
        <v>0</v>
      </c>
      <c r="AC2090" s="20">
        <f t="shared" ca="1" si="196"/>
        <v>0</v>
      </c>
      <c r="AD2090" s="20" t="str">
        <f ca="1">IF(AC2090=0,"",IF(OR(ISBLANK(P2090),ISBLANK(Q2090)),"",IF(ISBLANK(VLOOKUP(A2090,Database!A:AA,22,FALSE)),"",VLOOKUP(A2090,Database!A:AA,22,FALSE))))</f>
        <v/>
      </c>
      <c r="AE2090" s="20">
        <f ca="1">IFERROR(
   IF(
     OR(ISBLANK(P2090),ISBLANK(Q2090)),
     "",
     IF(
       AND(AB2090&lt;&gt;"",OR(W2090="Terminé",W2090="En cours")),
       VLOOKUP(AD2090,Setup_ScoreExactBonus!A:D,4,FALSE),
       0
     )),
  0)</f>
        <v>0</v>
      </c>
      <c r="AF2090" s="21">
        <f t="shared" ca="1" si="197"/>
        <v>0</v>
      </c>
      <c r="AG2090" s="21">
        <f ca="1">SUMIFS(AF$2:AF2090,D$2:D2090,D2090)</f>
        <v>2649</v>
      </c>
    </row>
    <row r="2091" spans="1:33" hidden="1" x14ac:dyDescent="0.35">
      <c r="A2091" s="21">
        <f>IF(ISBLANK(B2091),"",COUNTIF(B$2:B2091,B2091))-1</f>
        <v>77</v>
      </c>
      <c r="B2091" s="27">
        <v>11</v>
      </c>
      <c r="C2091" s="10">
        <f>VLOOKUP($A2091+IF($A2091=0,1,0),Database!$A:$Y,7,FALSE)</f>
        <v>46203.791666666664</v>
      </c>
      <c r="D2091" s="21" t="str">
        <f>VLOOKUP(Pronostics!$B2091,Setup_MPP!$A:$G,3,FALSE)</f>
        <v>Kinsley91</v>
      </c>
      <c r="E2091" s="21" t="str">
        <f>VLOOKUP(Pronostics!$B2091,Setup_MPP!$A:$G,2,FALSE)</f>
        <v>Kinsley ROQUE</v>
      </c>
      <c r="F2091" s="21" t="str">
        <f>VLOOKUP($B2091,Setup_MPP!$A:$E,4,FALSE)</f>
        <v>#CBEBBA</v>
      </c>
      <c r="G2091" s="21" t="str">
        <f>VLOOKUP($B2091,Setup_MPP!$A:$E,5,FALSE)</f>
        <v>#70BC6E</v>
      </c>
      <c r="H2091" s="21" t="str">
        <f>IFERROR(IF(AND(A2091&gt;=1,A2091&lt;=104),VLOOKUP($A2091,Location!$A:$J,6,FALSE),IF(A2091=0,"Avant l'ouverture",IF(OR(A2091=105,A2091=106),"Bonus"))),"")</f>
        <v>1/16 Finale</v>
      </c>
      <c r="I2091" s="21" t="str">
        <f>IF(LEFT(H2091,4)="Tour",VLOOKUP(A2091,Database!$A:$C,3,FALSE),"")</f>
        <v/>
      </c>
      <c r="J2091" s="21" t="str">
        <f>VLOOKUP($A2091,Location!$A:$J,7,FALSE)</f>
        <v>Côte d'Ivoire</v>
      </c>
      <c r="K2091" s="21" t="str">
        <f>IFERROR(VLOOKUP(J2091,Setup_Team!$B:$C,2,FALSE), "TDB")</f>
        <v>CIV</v>
      </c>
      <c r="L2091" s="21" t="str">
        <f>VLOOKUP($A2091,Location!$A:$J,8,FALSE)</f>
        <v>Norvège</v>
      </c>
      <c r="M2091" s="21" t="str">
        <f>IFERROR(VLOOKUP(L2091,Setup_Team!$B:$C,2,FALSE), "TDB")</f>
        <v>NOR</v>
      </c>
      <c r="N2091" s="21" t="str">
        <f>VLOOKUP($A2091,Location!$A:$J,9,FALSE)</f>
        <v>Arlington, Dallas, Texas</v>
      </c>
      <c r="O2091" s="21" t="str">
        <f>VLOOKUP($A2091,Location!$A:$J,10,FALSE)</f>
        <v>AT&amp;T Stadium</v>
      </c>
      <c r="P2091" s="27">
        <v>1</v>
      </c>
      <c r="Q2091" s="27">
        <v>1</v>
      </c>
      <c r="R2091" s="27" t="str">
        <f t="shared" si="193"/>
        <v>1-1</v>
      </c>
      <c r="S2091" s="21">
        <v>0</v>
      </c>
      <c r="T2091" s="20">
        <f>VLOOKUP($A2091,Database!$A:$Y,10,FALSE)</f>
        <v>123</v>
      </c>
      <c r="U2091" s="20">
        <f>VLOOKUP($A2091,Database!$A:$Y,11,FALSE)</f>
        <v>119</v>
      </c>
      <c r="V2091" s="20">
        <f>VLOOKUP($A2091,Database!$A:$Y,12,FALSE)</f>
        <v>75</v>
      </c>
      <c r="W2091" s="20" t="str">
        <f>VLOOKUP(A2091,Database!A:M,13,FALSE)</f>
        <v>Terminé</v>
      </c>
      <c r="X2091" s="20">
        <f>VLOOKUP($A2091,Database!$A:$Y,20,FALSE)</f>
        <v>1</v>
      </c>
      <c r="Y2091" s="20">
        <f>VLOOKUP($A2091,Database!$A:$Y,21,FALSE)</f>
        <v>2</v>
      </c>
      <c r="Z2091" s="20">
        <f t="shared" si="192"/>
        <v>0</v>
      </c>
      <c r="AA2091" s="20">
        <f t="shared" si="194"/>
        <v>0</v>
      </c>
      <c r="AB2091" s="20">
        <f t="shared" ca="1" si="195"/>
        <v>0</v>
      </c>
      <c r="AC2091" s="20">
        <f t="shared" ca="1" si="196"/>
        <v>0</v>
      </c>
      <c r="AD2091" s="20" t="str">
        <f ca="1">IF(AC2091=0,"",IF(OR(ISBLANK(P2091),ISBLANK(Q2091)),"",IF(ISBLANK(VLOOKUP(A2091,Database!A:AA,22,FALSE)),"",VLOOKUP(A2091,Database!A:AA,22,FALSE))))</f>
        <v/>
      </c>
      <c r="AE2091" s="20">
        <f ca="1">IFERROR(
   IF(
     OR(ISBLANK(P2091),ISBLANK(Q2091)),
     "",
     IF(
       AND(AB2091&lt;&gt;"",OR(W2091="Terminé",W2091="En cours")),
       VLOOKUP(AD2091,Setup_ScoreExactBonus!A:D,4,FALSE),
       0
     )),
  0)</f>
        <v>0</v>
      </c>
      <c r="AF2091" s="21">
        <f t="shared" ca="1" si="197"/>
        <v>0</v>
      </c>
      <c r="AG2091" s="21">
        <f ca="1">SUMIFS(AF$2:AF2091,D$2:D2091,D2091)</f>
        <v>3070</v>
      </c>
    </row>
    <row r="2092" spans="1:33" hidden="1" x14ac:dyDescent="0.35">
      <c r="A2092" s="21">
        <f>IF(ISBLANK(B2092),"",COUNTIF(B$2:B2092,B2092))-1</f>
        <v>77</v>
      </c>
      <c r="B2092" s="27">
        <v>12</v>
      </c>
      <c r="C2092" s="10">
        <f>VLOOKUP($A2092+IF($A2092=0,1,0),Database!$A:$Y,7,FALSE)</f>
        <v>46203.791666666664</v>
      </c>
      <c r="D2092" s="21" t="str">
        <f>VLOOKUP(Pronostics!$B2092,Setup_MPP!$A:$G,3,FALSE)</f>
        <v>Jaouad1</v>
      </c>
      <c r="E2092" s="21" t="str">
        <f>VLOOKUP(Pronostics!$B2092,Setup_MPP!$A:$G,2,FALSE)</f>
        <v>Jaouad SETTI</v>
      </c>
      <c r="F2092" s="21" t="str">
        <f>VLOOKUP($B2092,Setup_MPP!$A:$E,4,FALSE)</f>
        <v>#C2D4FF</v>
      </c>
      <c r="G2092" s="21" t="str">
        <f>VLOOKUP($B2092,Setup_MPP!$A:$E,5,FALSE)</f>
        <v>#6586D5</v>
      </c>
      <c r="H2092" s="21" t="str">
        <f>IFERROR(IF(AND(A2092&gt;=1,A2092&lt;=104),VLOOKUP($A2092,Location!$A:$J,6,FALSE),IF(A2092=0,"Avant l'ouverture",IF(OR(A2092=105,A2092=106),"Bonus"))),"")</f>
        <v>1/16 Finale</v>
      </c>
      <c r="I2092" s="21" t="str">
        <f>IF(LEFT(H2092,4)="Tour",VLOOKUP(A2092,Database!$A:$C,3,FALSE),"")</f>
        <v/>
      </c>
      <c r="J2092" s="21" t="str">
        <f>VLOOKUP($A2092,Location!$A:$J,7,FALSE)</f>
        <v>Côte d'Ivoire</v>
      </c>
      <c r="K2092" s="21" t="str">
        <f>IFERROR(VLOOKUP(J2092,Setup_Team!$B:$C,2,FALSE), "TDB")</f>
        <v>CIV</v>
      </c>
      <c r="L2092" s="21" t="str">
        <f>VLOOKUP($A2092,Location!$A:$J,8,FALSE)</f>
        <v>Norvège</v>
      </c>
      <c r="M2092" s="21" t="str">
        <f>IFERROR(VLOOKUP(L2092,Setup_Team!$B:$C,2,FALSE), "TDB")</f>
        <v>NOR</v>
      </c>
      <c r="N2092" s="21" t="str">
        <f>VLOOKUP($A2092,Location!$A:$J,9,FALSE)</f>
        <v>Arlington, Dallas, Texas</v>
      </c>
      <c r="O2092" s="21" t="str">
        <f>VLOOKUP($A2092,Location!$A:$J,10,FALSE)</f>
        <v>AT&amp;T Stadium</v>
      </c>
      <c r="P2092" s="27">
        <v>2</v>
      </c>
      <c r="Q2092" s="27">
        <v>1</v>
      </c>
      <c r="R2092" s="27" t="str">
        <f t="shared" si="193"/>
        <v>2-1</v>
      </c>
      <c r="S2092" s="21">
        <v>0</v>
      </c>
      <c r="T2092" s="20">
        <f>VLOOKUP($A2092,Database!$A:$Y,10,FALSE)</f>
        <v>123</v>
      </c>
      <c r="U2092" s="20">
        <f>VLOOKUP($A2092,Database!$A:$Y,11,FALSE)</f>
        <v>119</v>
      </c>
      <c r="V2092" s="20">
        <f>VLOOKUP($A2092,Database!$A:$Y,12,FALSE)</f>
        <v>75</v>
      </c>
      <c r="W2092" s="20" t="str">
        <f>VLOOKUP(A2092,Database!A:M,13,FALSE)</f>
        <v>Terminé</v>
      </c>
      <c r="X2092" s="20">
        <f>VLOOKUP($A2092,Database!$A:$Y,20,FALSE)</f>
        <v>1</v>
      </c>
      <c r="Y2092" s="20">
        <f>VLOOKUP($A2092,Database!$A:$Y,21,FALSE)</f>
        <v>2</v>
      </c>
      <c r="Z2092" s="20">
        <f t="shared" si="192"/>
        <v>0</v>
      </c>
      <c r="AA2092" s="20">
        <f t="shared" si="194"/>
        <v>0</v>
      </c>
      <c r="AB2092" s="20">
        <f t="shared" ca="1" si="195"/>
        <v>0</v>
      </c>
      <c r="AC2092" s="20">
        <f t="shared" ca="1" si="196"/>
        <v>0</v>
      </c>
      <c r="AD2092" s="20" t="str">
        <f ca="1">IF(AC2092=0,"",IF(OR(ISBLANK(P2092),ISBLANK(Q2092)),"",IF(ISBLANK(VLOOKUP(A2092,Database!A:AA,22,FALSE)),"",VLOOKUP(A2092,Database!A:AA,22,FALSE))))</f>
        <v/>
      </c>
      <c r="AE2092" s="20">
        <f ca="1">IFERROR(
   IF(
     OR(ISBLANK(P2092),ISBLANK(Q2092)),
     "",
     IF(
       AND(AB2092&lt;&gt;"",OR(W2092="Terminé",W2092="En cours")),
       VLOOKUP(AD2092,Setup_ScoreExactBonus!A:D,4,FALSE),
       0
     )),
  0)</f>
        <v>0</v>
      </c>
      <c r="AF2092" s="21">
        <f t="shared" ca="1" si="197"/>
        <v>0</v>
      </c>
      <c r="AG2092" s="21">
        <f ca="1">SUMIFS(AF$2:AF2092,D$2:D2092,D2092)</f>
        <v>2839</v>
      </c>
    </row>
    <row r="2093" spans="1:33" hidden="1" x14ac:dyDescent="0.35">
      <c r="A2093" s="21">
        <f>IF(ISBLANK(B2093),"",COUNTIF(B$2:B2093,B2093))-1</f>
        <v>77</v>
      </c>
      <c r="B2093" s="27">
        <v>13</v>
      </c>
      <c r="C2093" s="10">
        <f>VLOOKUP($A2093+IF($A2093=0,1,0),Database!$A:$Y,7,FALSE)</f>
        <v>46203.791666666664</v>
      </c>
      <c r="D2093" s="21" t="str">
        <f>VLOOKUP(Pronostics!$B2093,Setup_MPP!$A:$G,3,FALSE)</f>
        <v>Julien_I</v>
      </c>
      <c r="E2093" s="21" t="str">
        <f>VLOOKUP(Pronostics!$B2093,Setup_MPP!$A:$G,2,FALSE)</f>
        <v>Julien INGE</v>
      </c>
      <c r="F2093" s="21" t="str">
        <f>VLOOKUP($B2093,Setup_MPP!$A:$E,4,FALSE)</f>
        <v>#C1E0EF</v>
      </c>
      <c r="G2093" s="21" t="str">
        <f>VLOOKUP($B2093,Setup_MPP!$A:$E,5,FALSE)</f>
        <v>#4F91B2</v>
      </c>
      <c r="H2093" s="21" t="str">
        <f>IFERROR(IF(AND(A2093&gt;=1,A2093&lt;=104),VLOOKUP($A2093,Location!$A:$J,6,FALSE),IF(A2093=0,"Avant l'ouverture",IF(OR(A2093=105,A2093=106),"Bonus"))),"")</f>
        <v>1/16 Finale</v>
      </c>
      <c r="I2093" s="21" t="str">
        <f>IF(LEFT(H2093,4)="Tour",VLOOKUP(A2093,Database!$A:$C,3,FALSE),"")</f>
        <v/>
      </c>
      <c r="J2093" s="21" t="str">
        <f>VLOOKUP($A2093,Location!$A:$J,7,FALSE)</f>
        <v>Côte d'Ivoire</v>
      </c>
      <c r="K2093" s="21" t="str">
        <f>IFERROR(VLOOKUP(J2093,Setup_Team!$B:$C,2,FALSE), "TDB")</f>
        <v>CIV</v>
      </c>
      <c r="L2093" s="21" t="str">
        <f>VLOOKUP($A2093,Location!$A:$J,8,FALSE)</f>
        <v>Norvège</v>
      </c>
      <c r="M2093" s="21" t="str">
        <f>IFERROR(VLOOKUP(L2093,Setup_Team!$B:$C,2,FALSE), "TDB")</f>
        <v>NOR</v>
      </c>
      <c r="N2093" s="21" t="str">
        <f>VLOOKUP($A2093,Location!$A:$J,9,FALSE)</f>
        <v>Arlington, Dallas, Texas</v>
      </c>
      <c r="O2093" s="21" t="str">
        <f>VLOOKUP($A2093,Location!$A:$J,10,FALSE)</f>
        <v>AT&amp;T Stadium</v>
      </c>
      <c r="P2093" s="27">
        <v>2</v>
      </c>
      <c r="Q2093" s="27">
        <v>1</v>
      </c>
      <c r="R2093" s="27" t="str">
        <f t="shared" si="193"/>
        <v>2-1</v>
      </c>
      <c r="S2093" s="21">
        <v>0</v>
      </c>
      <c r="T2093" s="20">
        <f>VLOOKUP($A2093,Database!$A:$Y,10,FALSE)</f>
        <v>123</v>
      </c>
      <c r="U2093" s="20">
        <f>VLOOKUP($A2093,Database!$A:$Y,11,FALSE)</f>
        <v>119</v>
      </c>
      <c r="V2093" s="20">
        <f>VLOOKUP($A2093,Database!$A:$Y,12,FALSE)</f>
        <v>75</v>
      </c>
      <c r="W2093" s="20" t="str">
        <f>VLOOKUP(A2093,Database!A:M,13,FALSE)</f>
        <v>Terminé</v>
      </c>
      <c r="X2093" s="20">
        <f>VLOOKUP($A2093,Database!$A:$Y,20,FALSE)</f>
        <v>1</v>
      </c>
      <c r="Y2093" s="20">
        <f>VLOOKUP($A2093,Database!$A:$Y,21,FALSE)</f>
        <v>2</v>
      </c>
      <c r="Z2093" s="20">
        <f t="shared" si="192"/>
        <v>0</v>
      </c>
      <c r="AA2093" s="20">
        <f t="shared" si="194"/>
        <v>0</v>
      </c>
      <c r="AB2093" s="20">
        <f t="shared" ca="1" si="195"/>
        <v>0</v>
      </c>
      <c r="AC2093" s="20">
        <f t="shared" ca="1" si="196"/>
        <v>0</v>
      </c>
      <c r="AD2093" s="20" t="str">
        <f ca="1">IF(AC2093=0,"",IF(OR(ISBLANK(P2093),ISBLANK(Q2093)),"",IF(ISBLANK(VLOOKUP(A2093,Database!A:AA,22,FALSE)),"",VLOOKUP(A2093,Database!A:AA,22,FALSE))))</f>
        <v/>
      </c>
      <c r="AE2093" s="20">
        <f ca="1">IFERROR(
   IF(
     OR(ISBLANK(P2093),ISBLANK(Q2093)),
     "",
     IF(
       AND(AB2093&lt;&gt;"",OR(W2093="Terminé",W2093="En cours")),
       VLOOKUP(AD2093,Setup_ScoreExactBonus!A:D,4,FALSE),
       0
     )),
  0)</f>
        <v>0</v>
      </c>
      <c r="AF2093" s="21">
        <f t="shared" ca="1" si="197"/>
        <v>0</v>
      </c>
      <c r="AG2093" s="21">
        <f ca="1">SUMIFS(AF$2:AF2093,D$2:D2093,D2093)</f>
        <v>3068</v>
      </c>
    </row>
    <row r="2094" spans="1:33" hidden="1" x14ac:dyDescent="0.35">
      <c r="A2094" s="21">
        <f>IF(ISBLANK(B2094),"",COUNTIF(B$2:B2094,B2094))-1</f>
        <v>77</v>
      </c>
      <c r="B2094" s="27">
        <v>14</v>
      </c>
      <c r="C2094" s="10">
        <f>VLOOKUP($A2094+IF($A2094=0,1,0),Database!$A:$Y,7,FALSE)</f>
        <v>46203.791666666664</v>
      </c>
      <c r="D2094" s="21" t="str">
        <f>VLOOKUP(Pronostics!$B2094,Setup_MPP!$A:$G,3,FALSE)</f>
        <v>MarieEYT</v>
      </c>
      <c r="E2094" s="21" t="str">
        <f>VLOOKUP(Pronostics!$B2094,Setup_MPP!$A:$G,2,FALSE)</f>
        <v>Marie EXBRAYAT</v>
      </c>
      <c r="F2094" s="21" t="str">
        <f>VLOOKUP($B2094,Setup_MPP!$A:$E,4,FALSE)</f>
        <v>#FFAFD2</v>
      </c>
      <c r="G2094" s="21" t="str">
        <f>VLOOKUP($B2094,Setup_MPP!$A:$E,5,FALSE)</f>
        <v>#F2589B</v>
      </c>
      <c r="H2094" s="21" t="str">
        <f>IFERROR(IF(AND(A2094&gt;=1,A2094&lt;=104),VLOOKUP($A2094,Location!$A:$J,6,FALSE),IF(A2094=0,"Avant l'ouverture",IF(OR(A2094=105,A2094=106),"Bonus"))),"")</f>
        <v>1/16 Finale</v>
      </c>
      <c r="I2094" s="21" t="str">
        <f>IF(LEFT(H2094,4)="Tour",VLOOKUP(A2094,Database!$A:$C,3,FALSE),"")</f>
        <v/>
      </c>
      <c r="J2094" s="21" t="str">
        <f>VLOOKUP($A2094,Location!$A:$J,7,FALSE)</f>
        <v>Côte d'Ivoire</v>
      </c>
      <c r="K2094" s="21" t="str">
        <f>IFERROR(VLOOKUP(J2094,Setup_Team!$B:$C,2,FALSE), "TDB")</f>
        <v>CIV</v>
      </c>
      <c r="L2094" s="21" t="str">
        <f>VLOOKUP($A2094,Location!$A:$J,8,FALSE)</f>
        <v>Norvège</v>
      </c>
      <c r="M2094" s="21" t="str">
        <f>IFERROR(VLOOKUP(L2094,Setup_Team!$B:$C,2,FALSE), "TDB")</f>
        <v>NOR</v>
      </c>
      <c r="N2094" s="21" t="str">
        <f>VLOOKUP($A2094,Location!$A:$J,9,FALSE)</f>
        <v>Arlington, Dallas, Texas</v>
      </c>
      <c r="O2094" s="21" t="str">
        <f>VLOOKUP($A2094,Location!$A:$J,10,FALSE)</f>
        <v>AT&amp;T Stadium</v>
      </c>
      <c r="P2094" s="27">
        <v>1</v>
      </c>
      <c r="Q2094" s="27">
        <v>2</v>
      </c>
      <c r="R2094" s="27" t="str">
        <f t="shared" si="193"/>
        <v>1-2</v>
      </c>
      <c r="S2094" s="21">
        <v>0</v>
      </c>
      <c r="T2094" s="20">
        <f>VLOOKUP($A2094,Database!$A:$Y,10,FALSE)</f>
        <v>123</v>
      </c>
      <c r="U2094" s="20">
        <f>VLOOKUP($A2094,Database!$A:$Y,11,FALSE)</f>
        <v>119</v>
      </c>
      <c r="V2094" s="20">
        <f>VLOOKUP($A2094,Database!$A:$Y,12,FALSE)</f>
        <v>75</v>
      </c>
      <c r="W2094" s="20" t="str">
        <f>VLOOKUP(A2094,Database!A:M,13,FALSE)</f>
        <v>Terminé</v>
      </c>
      <c r="X2094" s="20">
        <f>VLOOKUP($A2094,Database!$A:$Y,20,FALSE)</f>
        <v>1</v>
      </c>
      <c r="Y2094" s="20">
        <f>VLOOKUP($A2094,Database!$A:$Y,21,FALSE)</f>
        <v>2</v>
      </c>
      <c r="Z2094" s="20">
        <f t="shared" si="192"/>
        <v>0</v>
      </c>
      <c r="AA2094" s="20">
        <f t="shared" si="194"/>
        <v>1</v>
      </c>
      <c r="AB2094" s="20">
        <f t="shared" ca="1" si="195"/>
        <v>75</v>
      </c>
      <c r="AC2094" s="20">
        <f t="shared" ca="1" si="196"/>
        <v>1</v>
      </c>
      <c r="AD2094" s="20" t="str">
        <f ca="1">IF(AC2094=0,"",IF(OR(ISBLANK(P2094),ISBLANK(Q2094)),"",IF(ISBLANK(VLOOKUP(A2094,Database!A:AA,22,FALSE)),"",VLOOKUP(A2094,Database!A:AA,22,FALSE))))</f>
        <v>Exact</v>
      </c>
      <c r="AE2094" s="20">
        <f ca="1">IFERROR(
   IF(
     OR(ISBLANK(P2094),ISBLANK(Q2094)),
     "",
     IF(
       AND(AB2094&lt;&gt;"",OR(W2094="Terminé",W2094="En cours")),
       VLOOKUP(AD2094,Setup_ScoreExactBonus!A:D,4,FALSE),
       0
     )),
  0)</f>
        <v>20</v>
      </c>
      <c r="AF2094" s="21">
        <f t="shared" ca="1" si="197"/>
        <v>95</v>
      </c>
      <c r="AG2094" s="21">
        <f ca="1">SUMIFS(AF$2:AF2094,D$2:D2094,D2094)</f>
        <v>3137</v>
      </c>
    </row>
    <row r="2095" spans="1:33" hidden="1" x14ac:dyDescent="0.35">
      <c r="A2095" s="21">
        <f>IF(ISBLANK(B2095),"",COUNTIF(B$2:B2095,B2095))-1</f>
        <v>77</v>
      </c>
      <c r="B2095" s="27">
        <v>15</v>
      </c>
      <c r="C2095" s="10">
        <f>VLOOKUP($A2095+IF($A2095=0,1,0),Database!$A:$Y,7,FALSE)</f>
        <v>46203.791666666664</v>
      </c>
      <c r="D2095" s="21" t="str">
        <f>VLOOKUP(Pronostics!$B2095,Setup_MPP!$A:$G,3,FALSE)</f>
        <v>Amino28</v>
      </c>
      <c r="E2095" s="21" t="str">
        <f>VLOOKUP(Pronostics!$B2095,Setup_MPP!$A:$G,2,FALSE)</f>
        <v>Amine ZARROUKI</v>
      </c>
      <c r="F2095" s="21" t="str">
        <f>VLOOKUP($B2095,Setup_MPP!$A:$E,4,FALSE)</f>
        <v>#FF9898</v>
      </c>
      <c r="G2095" s="21" t="str">
        <f>VLOOKUP($B2095,Setup_MPP!$A:$E,5,FALSE)</f>
        <v>#FF5D5D</v>
      </c>
      <c r="H2095" s="21" t="str">
        <f>IFERROR(IF(AND(A2095&gt;=1,A2095&lt;=104),VLOOKUP($A2095,Location!$A:$J,6,FALSE),IF(A2095=0,"Avant l'ouverture",IF(OR(A2095=105,A2095=106),"Bonus"))),"")</f>
        <v>1/16 Finale</v>
      </c>
      <c r="I2095" s="21" t="str">
        <f>IF(LEFT(H2095,4)="Tour",VLOOKUP(A2095,Database!$A:$C,3,FALSE),"")</f>
        <v/>
      </c>
      <c r="J2095" s="21" t="str">
        <f>VLOOKUP($A2095,Location!$A:$J,7,FALSE)</f>
        <v>Côte d'Ivoire</v>
      </c>
      <c r="K2095" s="21" t="str">
        <f>IFERROR(VLOOKUP(J2095,Setup_Team!$B:$C,2,FALSE), "TDB")</f>
        <v>CIV</v>
      </c>
      <c r="L2095" s="21" t="str">
        <f>VLOOKUP($A2095,Location!$A:$J,8,FALSE)</f>
        <v>Norvège</v>
      </c>
      <c r="M2095" s="21" t="str">
        <f>IFERROR(VLOOKUP(L2095,Setup_Team!$B:$C,2,FALSE), "TDB")</f>
        <v>NOR</v>
      </c>
      <c r="N2095" s="21" t="str">
        <f>VLOOKUP($A2095,Location!$A:$J,9,FALSE)</f>
        <v>Arlington, Dallas, Texas</v>
      </c>
      <c r="O2095" s="21" t="str">
        <f>VLOOKUP($A2095,Location!$A:$J,10,FALSE)</f>
        <v>AT&amp;T Stadium</v>
      </c>
      <c r="P2095" s="27">
        <v>1</v>
      </c>
      <c r="Q2095" s="27">
        <v>2</v>
      </c>
      <c r="R2095" s="27" t="str">
        <f t="shared" si="193"/>
        <v>1-2</v>
      </c>
      <c r="S2095" s="21">
        <v>0</v>
      </c>
      <c r="T2095" s="20">
        <f>VLOOKUP($A2095,Database!$A:$Y,10,FALSE)</f>
        <v>123</v>
      </c>
      <c r="U2095" s="20">
        <f>VLOOKUP($A2095,Database!$A:$Y,11,FALSE)</f>
        <v>119</v>
      </c>
      <c r="V2095" s="20">
        <f>VLOOKUP($A2095,Database!$A:$Y,12,FALSE)</f>
        <v>75</v>
      </c>
      <c r="W2095" s="20" t="str">
        <f>VLOOKUP(A2095,Database!A:M,13,FALSE)</f>
        <v>Terminé</v>
      </c>
      <c r="X2095" s="20">
        <f>VLOOKUP($A2095,Database!$A:$Y,20,FALSE)</f>
        <v>1</v>
      </c>
      <c r="Y2095" s="20">
        <f>VLOOKUP($A2095,Database!$A:$Y,21,FALSE)</f>
        <v>2</v>
      </c>
      <c r="Z2095" s="20">
        <f t="shared" si="192"/>
        <v>0</v>
      </c>
      <c r="AA2095" s="20">
        <f t="shared" si="194"/>
        <v>1</v>
      </c>
      <c r="AB2095" s="20">
        <f t="shared" ca="1" si="195"/>
        <v>75</v>
      </c>
      <c r="AC2095" s="20">
        <f t="shared" ca="1" si="196"/>
        <v>1</v>
      </c>
      <c r="AD2095" s="20" t="str">
        <f ca="1">IF(AC2095=0,"",IF(OR(ISBLANK(P2095),ISBLANK(Q2095)),"",IF(ISBLANK(VLOOKUP(A2095,Database!A:AA,22,FALSE)),"",VLOOKUP(A2095,Database!A:AA,22,FALSE))))</f>
        <v>Exact</v>
      </c>
      <c r="AE2095" s="20">
        <f ca="1">IFERROR(
   IF(
     OR(ISBLANK(P2095),ISBLANK(Q2095)),
     "",
     IF(
       AND(AB2095&lt;&gt;"",OR(W2095="Terminé",W2095="En cours")),
       VLOOKUP(AD2095,Setup_ScoreExactBonus!A:D,4,FALSE),
       0
     )),
  0)</f>
        <v>20</v>
      </c>
      <c r="AF2095" s="21">
        <f t="shared" ca="1" si="197"/>
        <v>95</v>
      </c>
      <c r="AG2095" s="21">
        <f ca="1">SUMIFS(AF$2:AF2095,D$2:D2095,D2095)</f>
        <v>3047</v>
      </c>
    </row>
    <row r="2096" spans="1:33" hidden="1" x14ac:dyDescent="0.35">
      <c r="A2096" s="21">
        <f>IF(ISBLANK(B2096),"",COUNTIF(B$2:B2096,B2096))-1</f>
        <v>77</v>
      </c>
      <c r="B2096" s="27">
        <v>16</v>
      </c>
      <c r="C2096" s="10">
        <f>VLOOKUP($A2096+IF($A2096=0,1,0),Database!$A:$Y,7,FALSE)</f>
        <v>46203.791666666664</v>
      </c>
      <c r="D2096" s="21" t="str">
        <f>VLOOKUP(Pronostics!$B2096,Setup_MPP!$A:$G,3,FALSE)</f>
        <v>RomaLaura</v>
      </c>
      <c r="E2096" s="21" t="str">
        <f>VLOOKUP(Pronostics!$B2096,Setup_MPP!$A:$G,2,FALSE)</f>
        <v>Laura GIULIANO</v>
      </c>
      <c r="F2096" s="21" t="str">
        <f>VLOOKUP($B2096,Setup_MPP!$A:$E,4,FALSE)</f>
        <v>#86A4FE</v>
      </c>
      <c r="G2096" s="21" t="str">
        <f>VLOOKUP($B2096,Setup_MPP!$A:$E,5,FALSE)</f>
        <v>#3769FF</v>
      </c>
      <c r="H2096" s="21" t="str">
        <f>IFERROR(IF(AND(A2096&gt;=1,A2096&lt;=104),VLOOKUP($A2096,Location!$A:$J,6,FALSE),IF(A2096=0,"Avant l'ouverture",IF(OR(A2096=105,A2096=106),"Bonus"))),"")</f>
        <v>1/16 Finale</v>
      </c>
      <c r="I2096" s="21" t="str">
        <f>IF(LEFT(H2096,4)="Tour",VLOOKUP(A2096,Database!$A:$C,3,FALSE),"")</f>
        <v/>
      </c>
      <c r="J2096" s="21" t="str">
        <f>VLOOKUP($A2096,Location!$A:$J,7,FALSE)</f>
        <v>Côte d'Ivoire</v>
      </c>
      <c r="K2096" s="21" t="str">
        <f>IFERROR(VLOOKUP(J2096,Setup_Team!$B:$C,2,FALSE), "TDB")</f>
        <v>CIV</v>
      </c>
      <c r="L2096" s="21" t="str">
        <f>VLOOKUP($A2096,Location!$A:$J,8,FALSE)</f>
        <v>Norvège</v>
      </c>
      <c r="M2096" s="21" t="str">
        <f>IFERROR(VLOOKUP(L2096,Setup_Team!$B:$C,2,FALSE), "TDB")</f>
        <v>NOR</v>
      </c>
      <c r="N2096" s="21" t="str">
        <f>VLOOKUP($A2096,Location!$A:$J,9,FALSE)</f>
        <v>Arlington, Dallas, Texas</v>
      </c>
      <c r="O2096" s="21" t="str">
        <f>VLOOKUP($A2096,Location!$A:$J,10,FALSE)</f>
        <v>AT&amp;T Stadium</v>
      </c>
      <c r="P2096" s="27">
        <v>3</v>
      </c>
      <c r="Q2096" s="27">
        <v>2</v>
      </c>
      <c r="R2096" s="27" t="str">
        <f t="shared" si="193"/>
        <v>3-2</v>
      </c>
      <c r="S2096" s="21">
        <v>0</v>
      </c>
      <c r="T2096" s="20">
        <f>VLOOKUP($A2096,Database!$A:$Y,10,FALSE)</f>
        <v>123</v>
      </c>
      <c r="U2096" s="20">
        <f>VLOOKUP($A2096,Database!$A:$Y,11,FALSE)</f>
        <v>119</v>
      </c>
      <c r="V2096" s="20">
        <f>VLOOKUP($A2096,Database!$A:$Y,12,FALSE)</f>
        <v>75</v>
      </c>
      <c r="W2096" s="20" t="str">
        <f>VLOOKUP(A2096,Database!A:M,13,FALSE)</f>
        <v>Terminé</v>
      </c>
      <c r="X2096" s="20">
        <f>VLOOKUP($A2096,Database!$A:$Y,20,FALSE)</f>
        <v>1</v>
      </c>
      <c r="Y2096" s="20">
        <f>VLOOKUP($A2096,Database!$A:$Y,21,FALSE)</f>
        <v>2</v>
      </c>
      <c r="Z2096" s="20">
        <f t="shared" si="192"/>
        <v>0</v>
      </c>
      <c r="AA2096" s="20">
        <f t="shared" si="194"/>
        <v>0</v>
      </c>
      <c r="AB2096" s="20">
        <f t="shared" ca="1" si="195"/>
        <v>0</v>
      </c>
      <c r="AC2096" s="20">
        <f t="shared" ca="1" si="196"/>
        <v>0</v>
      </c>
      <c r="AD2096" s="20" t="str">
        <f ca="1">IF(AC2096=0,"",IF(OR(ISBLANK(P2096),ISBLANK(Q2096)),"",IF(ISBLANK(VLOOKUP(A2096,Database!A:AA,22,FALSE)),"",VLOOKUP(A2096,Database!A:AA,22,FALSE))))</f>
        <v/>
      </c>
      <c r="AE2096" s="20">
        <f ca="1">IFERROR(
   IF(
     OR(ISBLANK(P2096),ISBLANK(Q2096)),
     "",
     IF(
       AND(AB2096&lt;&gt;"",OR(W2096="Terminé",W2096="En cours")),
       VLOOKUP(AD2096,Setup_ScoreExactBonus!A:D,4,FALSE),
       0
     )),
  0)</f>
        <v>0</v>
      </c>
      <c r="AF2096" s="21">
        <f t="shared" ca="1" si="197"/>
        <v>0</v>
      </c>
      <c r="AG2096" s="21">
        <f ca="1">SUMIFS(AF$2:AF2096,D$2:D2096,D2096)</f>
        <v>2485</v>
      </c>
    </row>
    <row r="2097" spans="1:33" hidden="1" x14ac:dyDescent="0.35">
      <c r="A2097" s="21">
        <f>IF(ISBLANK(B2097),"",COUNTIF(B$2:B2097,B2097))-1</f>
        <v>77</v>
      </c>
      <c r="B2097" s="27">
        <v>17</v>
      </c>
      <c r="C2097" s="10">
        <f>VLOOKUP($A2097+IF($A2097=0,1,0),Database!$A:$Y,7,FALSE)</f>
        <v>46203.791666666664</v>
      </c>
      <c r="D2097" s="21" t="str">
        <f>VLOOKUP(Pronostics!$B2097,Setup_MPP!$A:$G,3,FALSE)</f>
        <v>Julien_cri</v>
      </c>
      <c r="E2097" s="21" t="str">
        <f>VLOOKUP(Pronostics!$B2097,Setup_MPP!$A:$G,2,FALSE)</f>
        <v>Julien CRIMOTEL</v>
      </c>
      <c r="F2097" s="21" t="str">
        <f>VLOOKUP($B2097,Setup_MPP!$A:$E,4,FALSE)</f>
        <v>#FFB0B0</v>
      </c>
      <c r="G2097" s="21" t="str">
        <f>VLOOKUP($B2097,Setup_MPP!$A:$E,5,FALSE)</f>
        <v>#F25757</v>
      </c>
      <c r="H2097" s="21" t="str">
        <f>IFERROR(IF(AND(A2097&gt;=1,A2097&lt;=104),VLOOKUP($A2097,Location!$A:$J,6,FALSE),IF(A2097=0,"Avant l'ouverture",IF(OR(A2097=105,A2097=106),"Bonus"))),"")</f>
        <v>1/16 Finale</v>
      </c>
      <c r="I2097" s="21" t="str">
        <f>IF(LEFT(H2097,4)="Tour",VLOOKUP(A2097,Database!$A:$C,3,FALSE),"")</f>
        <v/>
      </c>
      <c r="J2097" s="21" t="str">
        <f>VLOOKUP($A2097,Location!$A:$J,7,FALSE)</f>
        <v>Côte d'Ivoire</v>
      </c>
      <c r="K2097" s="21" t="str">
        <f>IFERROR(VLOOKUP(J2097,Setup_Team!$B:$C,2,FALSE), "TDB")</f>
        <v>CIV</v>
      </c>
      <c r="L2097" s="21" t="str">
        <f>VLOOKUP($A2097,Location!$A:$J,8,FALSE)</f>
        <v>Norvège</v>
      </c>
      <c r="M2097" s="21" t="str">
        <f>IFERROR(VLOOKUP(L2097,Setup_Team!$B:$C,2,FALSE), "TDB")</f>
        <v>NOR</v>
      </c>
      <c r="N2097" s="21" t="str">
        <f>VLOOKUP($A2097,Location!$A:$J,9,FALSE)</f>
        <v>Arlington, Dallas, Texas</v>
      </c>
      <c r="O2097" s="21" t="str">
        <f>VLOOKUP($A2097,Location!$A:$J,10,FALSE)</f>
        <v>AT&amp;T Stadium</v>
      </c>
      <c r="P2097" s="27">
        <v>1</v>
      </c>
      <c r="Q2097" s="27">
        <v>2</v>
      </c>
      <c r="R2097" s="27" t="str">
        <f t="shared" si="193"/>
        <v>1-2</v>
      </c>
      <c r="S2097" s="21">
        <v>0</v>
      </c>
      <c r="T2097" s="20">
        <f>VLOOKUP($A2097,Database!$A:$Y,10,FALSE)</f>
        <v>123</v>
      </c>
      <c r="U2097" s="20">
        <f>VLOOKUP($A2097,Database!$A:$Y,11,FALSE)</f>
        <v>119</v>
      </c>
      <c r="V2097" s="20">
        <f>VLOOKUP($A2097,Database!$A:$Y,12,FALSE)</f>
        <v>75</v>
      </c>
      <c r="W2097" s="20" t="str">
        <f>VLOOKUP(A2097,Database!A:M,13,FALSE)</f>
        <v>Terminé</v>
      </c>
      <c r="X2097" s="20">
        <f>VLOOKUP($A2097,Database!$A:$Y,20,FALSE)</f>
        <v>1</v>
      </c>
      <c r="Y2097" s="20">
        <f>VLOOKUP($A2097,Database!$A:$Y,21,FALSE)</f>
        <v>2</v>
      </c>
      <c r="Z2097" s="20">
        <f t="shared" si="192"/>
        <v>0</v>
      </c>
      <c r="AA2097" s="20">
        <f t="shared" si="194"/>
        <v>1</v>
      </c>
      <c r="AB2097" s="20">
        <f t="shared" ca="1" si="195"/>
        <v>75</v>
      </c>
      <c r="AC2097" s="20">
        <f t="shared" ca="1" si="196"/>
        <v>1</v>
      </c>
      <c r="AD2097" s="20" t="str">
        <f ca="1">IF(AC2097=0,"",IF(OR(ISBLANK(P2097),ISBLANK(Q2097)),"",IF(ISBLANK(VLOOKUP(A2097,Database!A:AA,22,FALSE)),"",VLOOKUP(A2097,Database!A:AA,22,FALSE))))</f>
        <v>Exact</v>
      </c>
      <c r="AE2097" s="20">
        <f ca="1">IFERROR(
   IF(
     OR(ISBLANK(P2097),ISBLANK(Q2097)),
     "",
     IF(
       AND(AB2097&lt;&gt;"",OR(W2097="Terminé",W2097="En cours")),
       VLOOKUP(AD2097,Setup_ScoreExactBonus!A:D,4,FALSE),
       0
     )),
  0)</f>
        <v>20</v>
      </c>
      <c r="AF2097" s="21">
        <f t="shared" ca="1" si="197"/>
        <v>95</v>
      </c>
      <c r="AG2097" s="21">
        <f ca="1">SUMIFS(AF$2:AF2097,D$2:D2097,D2097)</f>
        <v>2861</v>
      </c>
    </row>
    <row r="2098" spans="1:33" hidden="1" x14ac:dyDescent="0.35">
      <c r="A2098" s="21">
        <f>IF(ISBLANK(B2098),"",COUNTIF(B$2:B2098,B2098))-1</f>
        <v>77</v>
      </c>
      <c r="B2098" s="27">
        <v>18</v>
      </c>
      <c r="C2098" s="10">
        <f>VLOOKUP($A2098+IF($A2098=0,1,0),Database!$A:$Y,7,FALSE)</f>
        <v>46203.791666666664</v>
      </c>
      <c r="D2098" s="21" t="str">
        <f>VLOOKUP(Pronostics!$B2098,Setup_MPP!$A:$G,3,FALSE)</f>
        <v>Cartone</v>
      </c>
      <c r="E2098" s="21" t="str">
        <f>VLOOKUP(Pronostics!$B2098,Setup_MPP!$A:$G,2,FALSE)</f>
        <v>Quentin CARTON</v>
      </c>
      <c r="F2098" s="21" t="str">
        <f>VLOOKUP($B2098,Setup_MPP!$A:$E,4,FALSE)</f>
        <v>#F0BC42</v>
      </c>
      <c r="G2098" s="21" t="str">
        <f>VLOOKUP($B2098,Setup_MPP!$A:$E,5,FALSE)</f>
        <v>#8E1F2F</v>
      </c>
      <c r="H2098" s="21" t="str">
        <f>IFERROR(IF(AND(A2098&gt;=1,A2098&lt;=104),VLOOKUP($A2098,Location!$A:$J,6,FALSE),IF(A2098=0,"Avant l'ouverture",IF(OR(A2098=105,A2098=106),"Bonus"))),"")</f>
        <v>1/16 Finale</v>
      </c>
      <c r="I2098" s="21" t="str">
        <f>IF(LEFT(H2098,4)="Tour",VLOOKUP(A2098,Database!$A:$C,3,FALSE),"")</f>
        <v/>
      </c>
      <c r="J2098" s="21" t="str">
        <f>VLOOKUP($A2098,Location!$A:$J,7,FALSE)</f>
        <v>Côte d'Ivoire</v>
      </c>
      <c r="K2098" s="21" t="str">
        <f>IFERROR(VLOOKUP(J2098,Setup_Team!$B:$C,2,FALSE), "TDB")</f>
        <v>CIV</v>
      </c>
      <c r="L2098" s="21" t="str">
        <f>VLOOKUP($A2098,Location!$A:$J,8,FALSE)</f>
        <v>Norvège</v>
      </c>
      <c r="M2098" s="21" t="str">
        <f>IFERROR(VLOOKUP(L2098,Setup_Team!$B:$C,2,FALSE), "TDB")</f>
        <v>NOR</v>
      </c>
      <c r="N2098" s="21" t="str">
        <f>VLOOKUP($A2098,Location!$A:$J,9,FALSE)</f>
        <v>Arlington, Dallas, Texas</v>
      </c>
      <c r="O2098" s="21" t="str">
        <f>VLOOKUP($A2098,Location!$A:$J,10,FALSE)</f>
        <v>AT&amp;T Stadium</v>
      </c>
      <c r="P2098" s="27">
        <v>2</v>
      </c>
      <c r="Q2098" s="27">
        <v>1</v>
      </c>
      <c r="R2098" s="27" t="str">
        <f t="shared" si="193"/>
        <v>2-1</v>
      </c>
      <c r="S2098" s="21">
        <v>0</v>
      </c>
      <c r="T2098" s="20">
        <f>VLOOKUP($A2098,Database!$A:$Y,10,FALSE)</f>
        <v>123</v>
      </c>
      <c r="U2098" s="20">
        <f>VLOOKUP($A2098,Database!$A:$Y,11,FALSE)</f>
        <v>119</v>
      </c>
      <c r="V2098" s="20">
        <f>VLOOKUP($A2098,Database!$A:$Y,12,FALSE)</f>
        <v>75</v>
      </c>
      <c r="W2098" s="20" t="str">
        <f>VLOOKUP(A2098,Database!A:M,13,FALSE)</f>
        <v>Terminé</v>
      </c>
      <c r="X2098" s="20">
        <f>VLOOKUP($A2098,Database!$A:$Y,20,FALSE)</f>
        <v>1</v>
      </c>
      <c r="Y2098" s="20">
        <f>VLOOKUP($A2098,Database!$A:$Y,21,FALSE)</f>
        <v>2</v>
      </c>
      <c r="Z2098" s="20">
        <f t="shared" si="192"/>
        <v>0</v>
      </c>
      <c r="AA2098" s="20">
        <f t="shared" si="194"/>
        <v>0</v>
      </c>
      <c r="AB2098" s="20">
        <f t="shared" ca="1" si="195"/>
        <v>0</v>
      </c>
      <c r="AC2098" s="20">
        <f t="shared" ca="1" si="196"/>
        <v>0</v>
      </c>
      <c r="AD2098" s="20" t="str">
        <f ca="1">IF(AC2098=0,"",IF(OR(ISBLANK(P2098),ISBLANK(Q2098)),"",IF(ISBLANK(VLOOKUP(A2098,Database!A:AA,22,FALSE)),"",VLOOKUP(A2098,Database!A:AA,22,FALSE))))</f>
        <v/>
      </c>
      <c r="AE2098" s="20">
        <f ca="1">IFERROR(
   IF(
     OR(ISBLANK(P2098),ISBLANK(Q2098)),
     "",
     IF(
       AND(AB2098&lt;&gt;"",OR(W2098="Terminé",W2098="En cours")),
       VLOOKUP(AD2098,Setup_ScoreExactBonus!A:D,4,FALSE),
       0
     )),
  0)</f>
        <v>0</v>
      </c>
      <c r="AF2098" s="21">
        <f t="shared" ca="1" si="197"/>
        <v>0</v>
      </c>
      <c r="AG2098" s="21">
        <f ca="1">SUMIFS(AF$2:AF2098,D$2:D2098,D2098)</f>
        <v>2777</v>
      </c>
    </row>
    <row r="2099" spans="1:33" hidden="1" x14ac:dyDescent="0.35">
      <c r="A2099" s="21">
        <f>IF(ISBLANK(B2099),"",COUNTIF(B$2:B2099,B2099))-1</f>
        <v>77</v>
      </c>
      <c r="B2099" s="27">
        <v>19</v>
      </c>
      <c r="C2099" s="10">
        <f>VLOOKUP($A2099+IF($A2099=0,1,0),Database!$A:$Y,7,FALSE)</f>
        <v>46203.791666666664</v>
      </c>
      <c r="D2099" s="21" t="str">
        <f>VLOOKUP(Pronostics!$B2099,Setup_MPP!$A:$G,3,FALSE)</f>
        <v>YramVi</v>
      </c>
      <c r="E2099" s="21" t="str">
        <f>VLOOKUP(Pronostics!$B2099,Setup_MPP!$A:$G,2,FALSE)</f>
        <v>Eyram TETSHIE</v>
      </c>
      <c r="F2099" s="21" t="str">
        <f>VLOOKUP($B2099,Setup_MPP!$A:$E,4,FALSE)</f>
        <v>#E8B28F</v>
      </c>
      <c r="G2099" s="21" t="str">
        <f>VLOOKUP($B2099,Setup_MPP!$A:$E,5,FALSE)</f>
        <v>#E65568</v>
      </c>
      <c r="H2099" s="21" t="str">
        <f>IFERROR(IF(AND(A2099&gt;=1,A2099&lt;=104),VLOOKUP($A2099,Location!$A:$J,6,FALSE),IF(A2099=0,"Avant l'ouverture",IF(OR(A2099=105,A2099=106),"Bonus"))),"")</f>
        <v>1/16 Finale</v>
      </c>
      <c r="I2099" s="21" t="str">
        <f>IF(LEFT(H2099,4)="Tour",VLOOKUP(A2099,Database!$A:$C,3,FALSE),"")</f>
        <v/>
      </c>
      <c r="J2099" s="21" t="str">
        <f>VLOOKUP($A2099,Location!$A:$J,7,FALSE)</f>
        <v>Côte d'Ivoire</v>
      </c>
      <c r="K2099" s="21" t="str">
        <f>IFERROR(VLOOKUP(J2099,Setup_Team!$B:$C,2,FALSE), "TDB")</f>
        <v>CIV</v>
      </c>
      <c r="L2099" s="21" t="str">
        <f>VLOOKUP($A2099,Location!$A:$J,8,FALSE)</f>
        <v>Norvège</v>
      </c>
      <c r="M2099" s="21" t="str">
        <f>IFERROR(VLOOKUP(L2099,Setup_Team!$B:$C,2,FALSE), "TDB")</f>
        <v>NOR</v>
      </c>
      <c r="N2099" s="21" t="str">
        <f>VLOOKUP($A2099,Location!$A:$J,9,FALSE)</f>
        <v>Arlington, Dallas, Texas</v>
      </c>
      <c r="O2099" s="21" t="str">
        <f>VLOOKUP($A2099,Location!$A:$J,10,FALSE)</f>
        <v>AT&amp;T Stadium</v>
      </c>
      <c r="P2099" s="27">
        <v>2</v>
      </c>
      <c r="Q2099" s="27">
        <v>2</v>
      </c>
      <c r="R2099" s="27" t="str">
        <f t="shared" si="193"/>
        <v>2-2</v>
      </c>
      <c r="S2099" s="21">
        <v>0</v>
      </c>
      <c r="T2099" s="20">
        <f>VLOOKUP($A2099,Database!$A:$Y,10,FALSE)</f>
        <v>123</v>
      </c>
      <c r="U2099" s="20">
        <f>VLOOKUP($A2099,Database!$A:$Y,11,FALSE)</f>
        <v>119</v>
      </c>
      <c r="V2099" s="20">
        <f>VLOOKUP($A2099,Database!$A:$Y,12,FALSE)</f>
        <v>75</v>
      </c>
      <c r="W2099" s="20" t="str">
        <f>VLOOKUP(A2099,Database!A:M,13,FALSE)</f>
        <v>Terminé</v>
      </c>
      <c r="X2099" s="20">
        <f>VLOOKUP($A2099,Database!$A:$Y,20,FALSE)</f>
        <v>1</v>
      </c>
      <c r="Y2099" s="20">
        <f>VLOOKUP($A2099,Database!$A:$Y,21,FALSE)</f>
        <v>2</v>
      </c>
      <c r="Z2099" s="20">
        <f t="shared" si="192"/>
        <v>0</v>
      </c>
      <c r="AA2099" s="20">
        <f t="shared" si="194"/>
        <v>0</v>
      </c>
      <c r="AB2099" s="20">
        <f t="shared" ca="1" si="195"/>
        <v>0</v>
      </c>
      <c r="AC2099" s="20">
        <f t="shared" ca="1" si="196"/>
        <v>0</v>
      </c>
      <c r="AD2099" s="20" t="str">
        <f ca="1">IF(AC2099=0,"",IF(OR(ISBLANK(P2099),ISBLANK(Q2099)),"",IF(ISBLANK(VLOOKUP(A2099,Database!A:AA,22,FALSE)),"",VLOOKUP(A2099,Database!A:AA,22,FALSE))))</f>
        <v/>
      </c>
      <c r="AE2099" s="20">
        <f ca="1">IFERROR(
   IF(
     OR(ISBLANK(P2099),ISBLANK(Q2099)),
     "",
     IF(
       AND(AB2099&lt;&gt;"",OR(W2099="Terminé",W2099="En cours")),
       VLOOKUP(AD2099,Setup_ScoreExactBonus!A:D,4,FALSE),
       0
     )),
  0)</f>
        <v>0</v>
      </c>
      <c r="AF2099" s="21">
        <f t="shared" ca="1" si="197"/>
        <v>0</v>
      </c>
      <c r="AG2099" s="21">
        <f ca="1">SUMIFS(AF$2:AF2099,D$2:D2099,D2099)</f>
        <v>2779</v>
      </c>
    </row>
    <row r="2100" spans="1:33" hidden="1" x14ac:dyDescent="0.35">
      <c r="A2100" s="21">
        <f>IF(ISBLANK(B2100),"",COUNTIF(B$2:B2100,B2100))-1</f>
        <v>77</v>
      </c>
      <c r="B2100" s="27">
        <v>20</v>
      </c>
      <c r="C2100" s="10">
        <f>VLOOKUP($A2100+IF($A2100=0,1,0),Database!$A:$Y,7,FALSE)</f>
        <v>46203.791666666664</v>
      </c>
      <c r="D2100" s="21" t="str">
        <f>VLOOKUP(Pronostics!$B2100,Setup_MPP!$A:$G,3,FALSE)</f>
        <v>Anis_MaFihache</v>
      </c>
      <c r="E2100" s="21" t="str">
        <f>VLOOKUP(Pronostics!$B2100,Setup_MPP!$A:$G,2,FALSE)</f>
        <v>Anis LEBIK</v>
      </c>
      <c r="F2100" s="21" t="str">
        <f>VLOOKUP($B2100,Setup_MPP!$A:$E,4,FALSE)</f>
        <v>#60DC8C</v>
      </c>
      <c r="G2100" s="21" t="str">
        <f>VLOOKUP($B2100,Setup_MPP!$A:$E,5,FALSE)</f>
        <v>#22A34F</v>
      </c>
      <c r="H2100" s="21" t="str">
        <f>IFERROR(IF(AND(A2100&gt;=1,A2100&lt;=104),VLOOKUP($A2100,Location!$A:$J,6,FALSE),IF(A2100=0,"Avant l'ouverture",IF(OR(A2100=105,A2100=106),"Bonus"))),"")</f>
        <v>1/16 Finale</v>
      </c>
      <c r="I2100" s="21" t="str">
        <f>IF(LEFT(H2100,4)="Tour",VLOOKUP(A2100,Database!$A:$C,3,FALSE),"")</f>
        <v/>
      </c>
      <c r="J2100" s="21" t="str">
        <f>VLOOKUP($A2100,Location!$A:$J,7,FALSE)</f>
        <v>Côte d'Ivoire</v>
      </c>
      <c r="K2100" s="21" t="str">
        <f>IFERROR(VLOOKUP(J2100,Setup_Team!$B:$C,2,FALSE), "TDB")</f>
        <v>CIV</v>
      </c>
      <c r="L2100" s="21" t="str">
        <f>VLOOKUP($A2100,Location!$A:$J,8,FALSE)</f>
        <v>Norvège</v>
      </c>
      <c r="M2100" s="21" t="str">
        <f>IFERROR(VLOOKUP(L2100,Setup_Team!$B:$C,2,FALSE), "TDB")</f>
        <v>NOR</v>
      </c>
      <c r="N2100" s="21" t="str">
        <f>VLOOKUP($A2100,Location!$A:$J,9,FALSE)</f>
        <v>Arlington, Dallas, Texas</v>
      </c>
      <c r="O2100" s="21" t="str">
        <f>VLOOKUP($A2100,Location!$A:$J,10,FALSE)</f>
        <v>AT&amp;T Stadium</v>
      </c>
      <c r="P2100" s="27">
        <v>1</v>
      </c>
      <c r="Q2100" s="27">
        <v>2</v>
      </c>
      <c r="R2100" s="27" t="str">
        <f t="shared" si="193"/>
        <v>1-2</v>
      </c>
      <c r="S2100" s="21">
        <v>0</v>
      </c>
      <c r="T2100" s="20">
        <f>VLOOKUP($A2100,Database!$A:$Y,10,FALSE)</f>
        <v>123</v>
      </c>
      <c r="U2100" s="20">
        <f>VLOOKUP($A2100,Database!$A:$Y,11,FALSE)</f>
        <v>119</v>
      </c>
      <c r="V2100" s="20">
        <f>VLOOKUP($A2100,Database!$A:$Y,12,FALSE)</f>
        <v>75</v>
      </c>
      <c r="W2100" s="20" t="str">
        <f>VLOOKUP(A2100,Database!A:M,13,FALSE)</f>
        <v>Terminé</v>
      </c>
      <c r="X2100" s="20">
        <f>VLOOKUP($A2100,Database!$A:$Y,20,FALSE)</f>
        <v>1</v>
      </c>
      <c r="Y2100" s="20">
        <f>VLOOKUP($A2100,Database!$A:$Y,21,FALSE)</f>
        <v>2</v>
      </c>
      <c r="Z2100" s="20">
        <f t="shared" si="192"/>
        <v>0</v>
      </c>
      <c r="AA2100" s="20">
        <f t="shared" si="194"/>
        <v>1</v>
      </c>
      <c r="AB2100" s="20">
        <f t="shared" ca="1" si="195"/>
        <v>75</v>
      </c>
      <c r="AC2100" s="20">
        <f t="shared" ca="1" si="196"/>
        <v>1</v>
      </c>
      <c r="AD2100" s="20" t="str">
        <f ca="1">IF(AC2100=0,"",IF(OR(ISBLANK(P2100),ISBLANK(Q2100)),"",IF(ISBLANK(VLOOKUP(A2100,Database!A:AA,22,FALSE)),"",VLOOKUP(A2100,Database!A:AA,22,FALSE))))</f>
        <v>Exact</v>
      </c>
      <c r="AE2100" s="20">
        <f ca="1">IFERROR(
   IF(
     OR(ISBLANK(P2100),ISBLANK(Q2100)),
     "",
     IF(
       AND(AB2100&lt;&gt;"",OR(W2100="Terminé",W2100="En cours")),
       VLOOKUP(AD2100,Setup_ScoreExactBonus!A:D,4,FALSE),
       0
     )),
  0)</f>
        <v>20</v>
      </c>
      <c r="AF2100" s="21">
        <f t="shared" ca="1" si="197"/>
        <v>95</v>
      </c>
      <c r="AG2100" s="21">
        <f ca="1">SUMIFS(AF$2:AF2100,D$2:D2100,D2100)</f>
        <v>2751</v>
      </c>
    </row>
    <row r="2101" spans="1:33" hidden="1" x14ac:dyDescent="0.35">
      <c r="A2101" s="21">
        <f>IF(ISBLANK(B2101),"",COUNTIF(B$2:B2101,B2101))-1</f>
        <v>77</v>
      </c>
      <c r="B2101" s="27">
        <v>21</v>
      </c>
      <c r="C2101" s="10">
        <f>VLOOKUP($A2101+IF($A2101=0,1,0),Database!$A:$Y,7,FALSE)</f>
        <v>46203.791666666664</v>
      </c>
      <c r="D2101" s="21" t="str">
        <f>VLOOKUP(Pronostics!$B2101,Setup_MPP!$A:$G,3,FALSE)</f>
        <v>JUJULABOSS13</v>
      </c>
      <c r="E2101" s="21" t="str">
        <f>VLOOKUP(Pronostics!$B2101,Setup_MPP!$A:$G,2,FALSE)</f>
        <v>Julia BOUANAN</v>
      </c>
      <c r="F2101" s="21" t="str">
        <f>VLOOKUP($B2101,Setup_MPP!$A:$E,4,FALSE)</f>
        <v>#2FAEE0</v>
      </c>
      <c r="G2101" s="21" t="str">
        <f>VLOOKUP($B2101,Setup_MPP!$A:$E,5,FALSE)</f>
        <v>#BEA064</v>
      </c>
      <c r="H2101" s="21" t="str">
        <f>IFERROR(IF(AND(A2101&gt;=1,A2101&lt;=104),VLOOKUP($A2101,Location!$A:$J,6,FALSE),IF(A2101=0,"Avant l'ouverture",IF(OR(A2101=105,A2101=106),"Bonus"))),"")</f>
        <v>1/16 Finale</v>
      </c>
      <c r="I2101" s="21" t="str">
        <f>IF(LEFT(H2101,4)="Tour",VLOOKUP(A2101,Database!$A:$C,3,FALSE),"")</f>
        <v/>
      </c>
      <c r="J2101" s="21" t="str">
        <f>VLOOKUP($A2101,Location!$A:$J,7,FALSE)</f>
        <v>Côte d'Ivoire</v>
      </c>
      <c r="K2101" s="21" t="str">
        <f>IFERROR(VLOOKUP(J2101,Setup_Team!$B:$C,2,FALSE), "TDB")</f>
        <v>CIV</v>
      </c>
      <c r="L2101" s="21" t="str">
        <f>VLOOKUP($A2101,Location!$A:$J,8,FALSE)</f>
        <v>Norvège</v>
      </c>
      <c r="M2101" s="21" t="str">
        <f>IFERROR(VLOOKUP(L2101,Setup_Team!$B:$C,2,FALSE), "TDB")</f>
        <v>NOR</v>
      </c>
      <c r="N2101" s="21" t="str">
        <f>VLOOKUP($A2101,Location!$A:$J,9,FALSE)</f>
        <v>Arlington, Dallas, Texas</v>
      </c>
      <c r="O2101" s="21" t="str">
        <f>VLOOKUP($A2101,Location!$A:$J,10,FALSE)</f>
        <v>AT&amp;T Stadium</v>
      </c>
      <c r="P2101" s="27">
        <v>2</v>
      </c>
      <c r="Q2101" s="27">
        <v>3</v>
      </c>
      <c r="R2101" s="27" t="str">
        <f t="shared" si="193"/>
        <v>2-3</v>
      </c>
      <c r="S2101" s="21">
        <v>0</v>
      </c>
      <c r="T2101" s="20">
        <f>VLOOKUP($A2101,Database!$A:$Y,10,FALSE)</f>
        <v>123</v>
      </c>
      <c r="U2101" s="20">
        <f>VLOOKUP($A2101,Database!$A:$Y,11,FALSE)</f>
        <v>119</v>
      </c>
      <c r="V2101" s="20">
        <f>VLOOKUP($A2101,Database!$A:$Y,12,FALSE)</f>
        <v>75</v>
      </c>
      <c r="W2101" s="20" t="str">
        <f>VLOOKUP(A2101,Database!A:M,13,FALSE)</f>
        <v>Terminé</v>
      </c>
      <c r="X2101" s="20">
        <f>VLOOKUP($A2101,Database!$A:$Y,20,FALSE)</f>
        <v>1</v>
      </c>
      <c r="Y2101" s="20">
        <f>VLOOKUP($A2101,Database!$A:$Y,21,FALSE)</f>
        <v>2</v>
      </c>
      <c r="Z2101" s="20">
        <f t="shared" si="192"/>
        <v>0</v>
      </c>
      <c r="AA2101" s="20">
        <f t="shared" si="194"/>
        <v>1</v>
      </c>
      <c r="AB2101" s="20">
        <f t="shared" ca="1" si="195"/>
        <v>75</v>
      </c>
      <c r="AC2101" s="20">
        <f t="shared" ca="1" si="196"/>
        <v>0</v>
      </c>
      <c r="AD2101" s="20" t="str">
        <f ca="1">IF(AC2101=0,"",IF(OR(ISBLANK(P2101),ISBLANK(Q2101)),"",IF(ISBLANK(VLOOKUP(A2101,Database!A:AA,22,FALSE)),"",VLOOKUP(A2101,Database!A:AA,22,FALSE))))</f>
        <v/>
      </c>
      <c r="AE2101" s="20">
        <f ca="1">IFERROR(
   IF(
     OR(ISBLANK(P2101),ISBLANK(Q2101)),
     "",
     IF(
       AND(AB2101&lt;&gt;"",OR(W2101="Terminé",W2101="En cours")),
       VLOOKUP(AD2101,Setup_ScoreExactBonus!A:D,4,FALSE),
       0
     )),
  0)</f>
        <v>0</v>
      </c>
      <c r="AF2101" s="21">
        <f t="shared" ca="1" si="197"/>
        <v>75</v>
      </c>
      <c r="AG2101" s="21">
        <f ca="1">SUMIFS(AF$2:AF2101,D$2:D2101,D2101)</f>
        <v>2608</v>
      </c>
    </row>
    <row r="2102" spans="1:33" hidden="1" x14ac:dyDescent="0.35">
      <c r="A2102" s="21">
        <f>IF(ISBLANK(B2102),"",COUNTIF(B$2:B2102,B2102))-1</f>
        <v>77</v>
      </c>
      <c r="B2102" s="27">
        <v>22</v>
      </c>
      <c r="C2102" s="10">
        <f>VLOOKUP($A2102+IF($A2102=0,1,0),Database!$A:$Y,7,FALSE)</f>
        <v>46203.791666666664</v>
      </c>
      <c r="D2102" s="21" t="str">
        <f>VLOOKUP(Pronostics!$B2102,Setup_MPP!$A:$G,3,FALSE)</f>
        <v>Jujumsrd</v>
      </c>
      <c r="E2102" s="21" t="str">
        <f>VLOOKUP(Pronostics!$B2102,Setup_MPP!$A:$G,2,FALSE)</f>
        <v>Julie Mansard</v>
      </c>
      <c r="F2102" s="21" t="str">
        <f>VLOOKUP($B2102,Setup_MPP!$A:$E,4,FALSE)</f>
        <v>#41DEF0</v>
      </c>
      <c r="G2102" s="21" t="str">
        <f>VLOOKUP($B2102,Setup_MPP!$A:$E,5,FALSE)</f>
        <v>#0BA6B7</v>
      </c>
      <c r="H2102" s="21" t="str">
        <f>IFERROR(IF(AND(A2102&gt;=1,A2102&lt;=104),VLOOKUP($A2102,Location!$A:$J,6,FALSE),IF(A2102=0,"Avant l'ouverture",IF(OR(A2102=105,A2102=106),"Bonus"))),"")</f>
        <v>1/16 Finale</v>
      </c>
      <c r="I2102" s="21" t="str">
        <f>IF(LEFT(H2102,4)="Tour",VLOOKUP(A2102,Database!$A:$C,3,FALSE),"")</f>
        <v/>
      </c>
      <c r="J2102" s="21" t="str">
        <f>VLOOKUP($A2102,Location!$A:$J,7,FALSE)</f>
        <v>Côte d'Ivoire</v>
      </c>
      <c r="K2102" s="21" t="str">
        <f>IFERROR(VLOOKUP(J2102,Setup_Team!$B:$C,2,FALSE), "TDB")</f>
        <v>CIV</v>
      </c>
      <c r="L2102" s="21" t="str">
        <f>VLOOKUP($A2102,Location!$A:$J,8,FALSE)</f>
        <v>Norvège</v>
      </c>
      <c r="M2102" s="21" t="str">
        <f>IFERROR(VLOOKUP(L2102,Setup_Team!$B:$C,2,FALSE), "TDB")</f>
        <v>NOR</v>
      </c>
      <c r="N2102" s="21" t="str">
        <f>VLOOKUP($A2102,Location!$A:$J,9,FALSE)</f>
        <v>Arlington, Dallas, Texas</v>
      </c>
      <c r="O2102" s="21" t="str">
        <f>VLOOKUP($A2102,Location!$A:$J,10,FALSE)</f>
        <v>AT&amp;T Stadium</v>
      </c>
      <c r="P2102" s="27">
        <v>1</v>
      </c>
      <c r="Q2102" s="27">
        <v>2</v>
      </c>
      <c r="R2102" s="27" t="str">
        <f t="shared" si="193"/>
        <v>1-2</v>
      </c>
      <c r="S2102" s="21">
        <v>0</v>
      </c>
      <c r="T2102" s="20">
        <f>VLOOKUP($A2102,Database!$A:$Y,10,FALSE)</f>
        <v>123</v>
      </c>
      <c r="U2102" s="20">
        <f>VLOOKUP($A2102,Database!$A:$Y,11,FALSE)</f>
        <v>119</v>
      </c>
      <c r="V2102" s="20">
        <f>VLOOKUP($A2102,Database!$A:$Y,12,FALSE)</f>
        <v>75</v>
      </c>
      <c r="W2102" s="20" t="str">
        <f>VLOOKUP(A2102,Database!A:M,13,FALSE)</f>
        <v>Terminé</v>
      </c>
      <c r="X2102" s="20">
        <f>VLOOKUP($A2102,Database!$A:$Y,20,FALSE)</f>
        <v>1</v>
      </c>
      <c r="Y2102" s="20">
        <f>VLOOKUP($A2102,Database!$A:$Y,21,FALSE)</f>
        <v>2</v>
      </c>
      <c r="Z2102" s="20">
        <f t="shared" si="192"/>
        <v>0</v>
      </c>
      <c r="AA2102" s="20">
        <f t="shared" si="194"/>
        <v>1</v>
      </c>
      <c r="AB2102" s="20">
        <f t="shared" ca="1" si="195"/>
        <v>75</v>
      </c>
      <c r="AC2102" s="20">
        <f t="shared" ca="1" si="196"/>
        <v>1</v>
      </c>
      <c r="AD2102" s="20" t="str">
        <f ca="1">IF(AC2102=0,"",IF(OR(ISBLANK(P2102),ISBLANK(Q2102)),"",IF(ISBLANK(VLOOKUP(A2102,Database!A:AA,22,FALSE)),"",VLOOKUP(A2102,Database!A:AA,22,FALSE))))</f>
        <v>Exact</v>
      </c>
      <c r="AE2102" s="20">
        <f ca="1">IFERROR(
   IF(
     OR(ISBLANK(P2102),ISBLANK(Q2102)),
     "",
     IF(
       AND(AB2102&lt;&gt;"",OR(W2102="Terminé",W2102="En cours")),
       VLOOKUP(AD2102,Setup_ScoreExactBonus!A:D,4,FALSE),
       0
     )),
  0)</f>
        <v>20</v>
      </c>
      <c r="AF2102" s="21">
        <f t="shared" ca="1" si="197"/>
        <v>95</v>
      </c>
      <c r="AG2102" s="21">
        <f ca="1">SUMIFS(AF$2:AF2102,D$2:D2102,D2102)</f>
        <v>2458</v>
      </c>
    </row>
    <row r="2103" spans="1:33" hidden="1" x14ac:dyDescent="0.35">
      <c r="A2103" s="21">
        <f>IF(ISBLANK(B2103),"",COUNTIF(B$2:B2103,B2103))-1</f>
        <v>77</v>
      </c>
      <c r="B2103" s="27">
        <v>23</v>
      </c>
      <c r="C2103" s="10">
        <f>VLOOKUP($A2103+IF($A2103=0,1,0),Database!$A:$Y,7,FALSE)</f>
        <v>46203.791666666664</v>
      </c>
      <c r="D2103" s="21" t="str">
        <f>VLOOKUP(Pronostics!$B2103,Setup_MPP!$A:$G,3,FALSE)</f>
        <v>DJUDJUPRONO</v>
      </c>
      <c r="E2103" s="21" t="str">
        <f>VLOOKUP(Pronostics!$B2103,Setup_MPP!$A:$G,2,FALSE)</f>
        <v>Juliette</v>
      </c>
      <c r="F2103" s="21" t="str">
        <f>VLOOKUP($B2103,Setup_MPP!$A:$E,4,FALSE)</f>
        <v>#F2A2A2</v>
      </c>
      <c r="G2103" s="21" t="str">
        <f>VLOOKUP($B2103,Setup_MPP!$A:$E,5,FALSE)</f>
        <v>#C25D5D</v>
      </c>
      <c r="H2103" s="21" t="str">
        <f>IFERROR(IF(AND(A2103&gt;=1,A2103&lt;=104),VLOOKUP($A2103,Location!$A:$J,6,FALSE),IF(A2103=0,"Avant l'ouverture",IF(OR(A2103=105,A2103=106),"Bonus"))),"")</f>
        <v>1/16 Finale</v>
      </c>
      <c r="I2103" s="21" t="str">
        <f>IF(LEFT(H2103,4)="Tour",VLOOKUP(A2103,Database!$A:$C,3,FALSE),"")</f>
        <v/>
      </c>
      <c r="J2103" s="21" t="str">
        <f>VLOOKUP($A2103,Location!$A:$J,7,FALSE)</f>
        <v>Côte d'Ivoire</v>
      </c>
      <c r="K2103" s="21" t="str">
        <f>IFERROR(VLOOKUP(J2103,Setup_Team!$B:$C,2,FALSE), "TDB")</f>
        <v>CIV</v>
      </c>
      <c r="L2103" s="21" t="str">
        <f>VLOOKUP($A2103,Location!$A:$J,8,FALSE)</f>
        <v>Norvège</v>
      </c>
      <c r="M2103" s="21" t="str">
        <f>IFERROR(VLOOKUP(L2103,Setup_Team!$B:$C,2,FALSE), "TDB")</f>
        <v>NOR</v>
      </c>
      <c r="N2103" s="21" t="str">
        <f>VLOOKUP($A2103,Location!$A:$J,9,FALSE)</f>
        <v>Arlington, Dallas, Texas</v>
      </c>
      <c r="O2103" s="21" t="str">
        <f>VLOOKUP($A2103,Location!$A:$J,10,FALSE)</f>
        <v>AT&amp;T Stadium</v>
      </c>
      <c r="P2103" s="27">
        <v>1</v>
      </c>
      <c r="Q2103" s="27">
        <v>1</v>
      </c>
      <c r="R2103" s="27" t="str">
        <f t="shared" si="193"/>
        <v>1-1</v>
      </c>
      <c r="S2103" s="21">
        <v>0</v>
      </c>
      <c r="T2103" s="20">
        <f>VLOOKUP($A2103,Database!$A:$Y,10,FALSE)</f>
        <v>123</v>
      </c>
      <c r="U2103" s="20">
        <f>VLOOKUP($A2103,Database!$A:$Y,11,FALSE)</f>
        <v>119</v>
      </c>
      <c r="V2103" s="20">
        <f>VLOOKUP($A2103,Database!$A:$Y,12,FALSE)</f>
        <v>75</v>
      </c>
      <c r="W2103" s="20" t="str">
        <f>VLOOKUP(A2103,Database!A:M,13,FALSE)</f>
        <v>Terminé</v>
      </c>
      <c r="X2103" s="20">
        <f>VLOOKUP($A2103,Database!$A:$Y,20,FALSE)</f>
        <v>1</v>
      </c>
      <c r="Y2103" s="20">
        <f>VLOOKUP($A2103,Database!$A:$Y,21,FALSE)</f>
        <v>2</v>
      </c>
      <c r="Z2103" s="20">
        <f t="shared" si="192"/>
        <v>0</v>
      </c>
      <c r="AA2103" s="20">
        <f t="shared" si="194"/>
        <v>0</v>
      </c>
      <c r="AB2103" s="20">
        <f t="shared" ca="1" si="195"/>
        <v>0</v>
      </c>
      <c r="AC2103" s="20">
        <f t="shared" ca="1" si="196"/>
        <v>0</v>
      </c>
      <c r="AD2103" s="20" t="str">
        <f ca="1">IF(AC2103=0,"",IF(OR(ISBLANK(P2103),ISBLANK(Q2103)),"",IF(ISBLANK(VLOOKUP(A2103,Database!A:AA,22,FALSE)),"",VLOOKUP(A2103,Database!A:AA,22,FALSE))))</f>
        <v/>
      </c>
      <c r="AE2103" s="20">
        <f ca="1">IFERROR(
   IF(
     OR(ISBLANK(P2103),ISBLANK(Q2103)),
     "",
     IF(
       AND(AB2103&lt;&gt;"",OR(W2103="Terminé",W2103="En cours")),
       VLOOKUP(AD2103,Setup_ScoreExactBonus!A:D,4,FALSE),
       0
     )),
  0)</f>
        <v>0</v>
      </c>
      <c r="AF2103" s="21">
        <f t="shared" ca="1" si="197"/>
        <v>0</v>
      </c>
      <c r="AG2103" s="21">
        <f ca="1">SUMIFS(AF$2:AF2103,D$2:D2103,D2103)</f>
        <v>2098</v>
      </c>
    </row>
    <row r="2104" spans="1:33" hidden="1" x14ac:dyDescent="0.35">
      <c r="A2104" s="21">
        <f>IF(ISBLANK(B2104),"",COUNTIF(B$2:B2104,B2104))-1</f>
        <v>77</v>
      </c>
      <c r="B2104" s="27">
        <v>24</v>
      </c>
      <c r="C2104" s="10">
        <f>VLOOKUP($A2104+IF($A2104=0,1,0),Database!$A:$Y,7,FALSE)</f>
        <v>46203.791666666664</v>
      </c>
      <c r="D2104" s="21" t="str">
        <f>VLOOKUP(Pronostics!$B2104,Setup_MPP!$A:$G,3,FALSE)</f>
        <v>Samyaaaaaaaaaa</v>
      </c>
      <c r="E2104" s="21" t="str">
        <f>VLOOKUP(Pronostics!$B2104,Setup_MPP!$A:$G,2,FALSE)</f>
        <v>Samya ALAOUI</v>
      </c>
      <c r="F2104" s="21" t="str">
        <f>VLOOKUP($B2104,Setup_MPP!$A:$E,4,FALSE)</f>
        <v>#A2F2C7</v>
      </c>
      <c r="G2104" s="21" t="str">
        <f>VLOOKUP($B2104,Setup_MPP!$A:$E,5,FALSE)</f>
        <v>#5DC18C</v>
      </c>
      <c r="H2104" s="21" t="str">
        <f>IFERROR(IF(AND(A2104&gt;=1,A2104&lt;=104),VLOOKUP($A2104,Location!$A:$J,6,FALSE),IF(A2104=0,"Avant l'ouverture",IF(OR(A2104=105,A2104=106),"Bonus"))),"")</f>
        <v>1/16 Finale</v>
      </c>
      <c r="I2104" s="21" t="str">
        <f>IF(LEFT(H2104,4)="Tour",VLOOKUP(A2104,Database!$A:$C,3,FALSE),"")</f>
        <v/>
      </c>
      <c r="J2104" s="21" t="str">
        <f>VLOOKUP($A2104,Location!$A:$J,7,FALSE)</f>
        <v>Côte d'Ivoire</v>
      </c>
      <c r="K2104" s="21" t="str">
        <f>IFERROR(VLOOKUP(J2104,Setup_Team!$B:$C,2,FALSE), "TDB")</f>
        <v>CIV</v>
      </c>
      <c r="L2104" s="21" t="str">
        <f>VLOOKUP($A2104,Location!$A:$J,8,FALSE)</f>
        <v>Norvège</v>
      </c>
      <c r="M2104" s="21" t="str">
        <f>IFERROR(VLOOKUP(L2104,Setup_Team!$B:$C,2,FALSE), "TDB")</f>
        <v>NOR</v>
      </c>
      <c r="N2104" s="21" t="str">
        <f>VLOOKUP($A2104,Location!$A:$J,9,FALSE)</f>
        <v>Arlington, Dallas, Texas</v>
      </c>
      <c r="O2104" s="21" t="str">
        <f>VLOOKUP($A2104,Location!$A:$J,10,FALSE)</f>
        <v>AT&amp;T Stadium</v>
      </c>
      <c r="P2104" s="27">
        <v>2</v>
      </c>
      <c r="Q2104" s="27">
        <v>1</v>
      </c>
      <c r="R2104" s="27" t="str">
        <f t="shared" si="193"/>
        <v>2-1</v>
      </c>
      <c r="S2104" s="21">
        <v>0</v>
      </c>
      <c r="T2104" s="20">
        <f>VLOOKUP($A2104,Database!$A:$Y,10,FALSE)</f>
        <v>123</v>
      </c>
      <c r="U2104" s="20">
        <f>VLOOKUP($A2104,Database!$A:$Y,11,FALSE)</f>
        <v>119</v>
      </c>
      <c r="V2104" s="20">
        <f>VLOOKUP($A2104,Database!$A:$Y,12,FALSE)</f>
        <v>75</v>
      </c>
      <c r="W2104" s="20" t="str">
        <f>VLOOKUP(A2104,Database!A:M,13,FALSE)</f>
        <v>Terminé</v>
      </c>
      <c r="X2104" s="20">
        <f>VLOOKUP($A2104,Database!$A:$Y,20,FALSE)</f>
        <v>1</v>
      </c>
      <c r="Y2104" s="20">
        <f>VLOOKUP($A2104,Database!$A:$Y,21,FALSE)</f>
        <v>2</v>
      </c>
      <c r="Z2104" s="20">
        <f t="shared" si="192"/>
        <v>0</v>
      </c>
      <c r="AA2104" s="20">
        <f t="shared" si="194"/>
        <v>0</v>
      </c>
      <c r="AB2104" s="20">
        <f t="shared" ca="1" si="195"/>
        <v>0</v>
      </c>
      <c r="AC2104" s="20">
        <f t="shared" ca="1" si="196"/>
        <v>0</v>
      </c>
      <c r="AD2104" s="20" t="str">
        <f ca="1">IF(AC2104=0,"",IF(OR(ISBLANK(P2104),ISBLANK(Q2104)),"",IF(ISBLANK(VLOOKUP(A2104,Database!A:AA,22,FALSE)),"",VLOOKUP(A2104,Database!A:AA,22,FALSE))))</f>
        <v/>
      </c>
      <c r="AE2104" s="20">
        <f ca="1">IFERROR(
   IF(
     OR(ISBLANK(P2104),ISBLANK(Q2104)),
     "",
     IF(
       AND(AB2104&lt;&gt;"",OR(W2104="Terminé",W2104="En cours")),
       VLOOKUP(AD2104,Setup_ScoreExactBonus!A:D,4,FALSE),
       0
     )),
  0)</f>
        <v>0</v>
      </c>
      <c r="AF2104" s="21">
        <f t="shared" ca="1" si="197"/>
        <v>0</v>
      </c>
      <c r="AG2104" s="21">
        <f ca="1">SUMIFS(AF$2:AF2104,D$2:D2104,D2104)</f>
        <v>2986</v>
      </c>
    </row>
    <row r="2105" spans="1:33" hidden="1" x14ac:dyDescent="0.35">
      <c r="A2105" s="21">
        <f>IF(ISBLANK(B2105),"",COUNTIF(B$2:B2105,B2105))-1</f>
        <v>77</v>
      </c>
      <c r="B2105" s="27">
        <v>25</v>
      </c>
      <c r="C2105" s="10">
        <f>VLOOKUP($A2105+IF($A2105=0,1,0),Database!$A:$Y,7,FALSE)</f>
        <v>46203.791666666664</v>
      </c>
      <c r="D2105" s="21" t="str">
        <f>VLOOKUP(Pronostics!$B2105,Setup_MPP!$A:$G,3,FALSE)</f>
        <v>leaw0808</v>
      </c>
      <c r="E2105" s="21" t="str">
        <f>VLOOKUP(Pronostics!$B2105,Setup_MPP!$A:$G,2,FALSE)</f>
        <v>Léa WALOCQ</v>
      </c>
      <c r="F2105" s="21" t="str">
        <f>VLOOKUP($B2105,Setup_MPP!$A:$E,4,FALSE)</f>
        <v>#D1B9EB</v>
      </c>
      <c r="G2105" s="21" t="str">
        <f>VLOOKUP($B2105,Setup_MPP!$A:$E,5,FALSE)</f>
        <v>#B58BC7</v>
      </c>
      <c r="H2105" s="21" t="str">
        <f>IFERROR(IF(AND(A2105&gt;=1,A2105&lt;=104),VLOOKUP($A2105,Location!$A:$J,6,FALSE),IF(A2105=0,"Avant l'ouverture",IF(OR(A2105=105,A2105=106),"Bonus"))),"")</f>
        <v>1/16 Finale</v>
      </c>
      <c r="I2105" s="21" t="str">
        <f>IF(LEFT(H2105,4)="Tour",VLOOKUP(A2105,Database!$A:$C,3,FALSE),"")</f>
        <v/>
      </c>
      <c r="J2105" s="21" t="str">
        <f>VLOOKUP($A2105,Location!$A:$J,7,FALSE)</f>
        <v>Côte d'Ivoire</v>
      </c>
      <c r="K2105" s="21" t="str">
        <f>IFERROR(VLOOKUP(J2105,Setup_Team!$B:$C,2,FALSE), "TDB")</f>
        <v>CIV</v>
      </c>
      <c r="L2105" s="21" t="str">
        <f>VLOOKUP($A2105,Location!$A:$J,8,FALSE)</f>
        <v>Norvège</v>
      </c>
      <c r="M2105" s="21" t="str">
        <f>IFERROR(VLOOKUP(L2105,Setup_Team!$B:$C,2,FALSE), "TDB")</f>
        <v>NOR</v>
      </c>
      <c r="N2105" s="21" t="str">
        <f>VLOOKUP($A2105,Location!$A:$J,9,FALSE)</f>
        <v>Arlington, Dallas, Texas</v>
      </c>
      <c r="O2105" s="21" t="str">
        <f>VLOOKUP($A2105,Location!$A:$J,10,FALSE)</f>
        <v>AT&amp;T Stadium</v>
      </c>
      <c r="P2105" s="27">
        <v>0</v>
      </c>
      <c r="Q2105" s="27">
        <v>1</v>
      </c>
      <c r="R2105" s="27" t="str">
        <f t="shared" si="193"/>
        <v>0-1</v>
      </c>
      <c r="S2105" s="21">
        <v>0</v>
      </c>
      <c r="T2105" s="20">
        <f>VLOOKUP($A2105,Database!$A:$Y,10,FALSE)</f>
        <v>123</v>
      </c>
      <c r="U2105" s="20">
        <f>VLOOKUP($A2105,Database!$A:$Y,11,FALSE)</f>
        <v>119</v>
      </c>
      <c r="V2105" s="20">
        <f>VLOOKUP($A2105,Database!$A:$Y,12,FALSE)</f>
        <v>75</v>
      </c>
      <c r="W2105" s="20" t="str">
        <f>VLOOKUP(A2105,Database!A:M,13,FALSE)</f>
        <v>Terminé</v>
      </c>
      <c r="X2105" s="20">
        <f>VLOOKUP($A2105,Database!$A:$Y,20,FALSE)</f>
        <v>1</v>
      </c>
      <c r="Y2105" s="20">
        <f>VLOOKUP($A2105,Database!$A:$Y,21,FALSE)</f>
        <v>2</v>
      </c>
      <c r="Z2105" s="20">
        <f t="shared" si="192"/>
        <v>0</v>
      </c>
      <c r="AA2105" s="20">
        <f t="shared" si="194"/>
        <v>1</v>
      </c>
      <c r="AB2105" s="20">
        <f t="shared" ca="1" si="195"/>
        <v>75</v>
      </c>
      <c r="AC2105" s="20">
        <f t="shared" ca="1" si="196"/>
        <v>0</v>
      </c>
      <c r="AD2105" s="20" t="str">
        <f ca="1">IF(AC2105=0,"",IF(OR(ISBLANK(P2105),ISBLANK(Q2105)),"",IF(ISBLANK(VLOOKUP(A2105,Database!A:AA,22,FALSE)),"",VLOOKUP(A2105,Database!A:AA,22,FALSE))))</f>
        <v/>
      </c>
      <c r="AE2105" s="20">
        <f ca="1">IFERROR(
   IF(
     OR(ISBLANK(P2105),ISBLANK(Q2105)),
     "",
     IF(
       AND(AB2105&lt;&gt;"",OR(W2105="Terminé",W2105="En cours")),
       VLOOKUP(AD2105,Setup_ScoreExactBonus!A:D,4,FALSE),
       0
     )),
  0)</f>
        <v>0</v>
      </c>
      <c r="AF2105" s="21">
        <f t="shared" ca="1" si="197"/>
        <v>75</v>
      </c>
      <c r="AG2105" s="21">
        <f ca="1">SUMIFS(AF$2:AF2105,D$2:D2105,D2105)</f>
        <v>2884</v>
      </c>
    </row>
    <row r="2106" spans="1:33" hidden="1" x14ac:dyDescent="0.35">
      <c r="A2106" s="21">
        <f>IF(ISBLANK(B2106),"",COUNTIF(B$2:B2106,B2106))-1</f>
        <v>77</v>
      </c>
      <c r="B2106" s="27">
        <v>26</v>
      </c>
      <c r="C2106" s="10">
        <v>46184.875</v>
      </c>
      <c r="D2106" s="21" t="str">
        <f>VLOOKUP(Pronostics!$B2106,Setup_MPP!$A:$G,3,FALSE)</f>
        <v>Mohamad#5GGG1</v>
      </c>
      <c r="E2106" s="21" t="str">
        <f>VLOOKUP(Pronostics!$B2106,Setup_MPP!$A:$G,2,FALSE)</f>
        <v>Mohamad EL KAWAS</v>
      </c>
      <c r="F2106" s="21" t="str">
        <f>VLOOKUP($B2106,Setup_MPP!$A:$E,4,FALSE)</f>
        <v>#EB8787</v>
      </c>
      <c r="G2106" s="21" t="str">
        <f>VLOOKUP($B2106,Setup_MPP!$A:$E,5,FALSE)</f>
        <v>#368E2C</v>
      </c>
      <c r="H2106" s="21" t="str">
        <f>IFERROR(IF(AND(A2106&gt;=1,A2106&lt;=104),VLOOKUP($A2106,Location!$A:$J,6,FALSE),IF(A2106=0,"Avant l'ouverture",IF(OR(A2106=105,A2106=106),"Bonus"))),"")</f>
        <v>1/16 Finale</v>
      </c>
      <c r="I2106" s="21" t="str">
        <f>IF(LEFT(H2106,4)="Tour",VLOOKUP(A2106,Database!$A:$C,3,FALSE),"")</f>
        <v/>
      </c>
      <c r="J2106" s="21" t="str">
        <f>VLOOKUP($A2106,Location!$A:$J,7,FALSE)</f>
        <v>Côte d'Ivoire</v>
      </c>
      <c r="K2106" s="21" t="str">
        <f>IFERROR(VLOOKUP(J2106,Setup_Team!$B:$C,2,FALSE), "TDB")</f>
        <v>CIV</v>
      </c>
      <c r="L2106" s="21" t="str">
        <f>VLOOKUP($A2106,Location!$A:$J,8,FALSE)</f>
        <v>Norvège</v>
      </c>
      <c r="M2106" s="21" t="str">
        <f>IFERROR(VLOOKUP(L2106,Setup_Team!$B:$C,2,FALSE), "TDB")</f>
        <v>NOR</v>
      </c>
      <c r="P2106" s="21">
        <v>0</v>
      </c>
      <c r="Q2106" s="21">
        <v>3</v>
      </c>
      <c r="R2106" s="27" t="str">
        <f t="shared" si="193"/>
        <v>0-3</v>
      </c>
      <c r="S2106" s="21">
        <v>0</v>
      </c>
      <c r="T2106" s="20">
        <f>VLOOKUP($A2106,Database!$A:$Y,10,FALSE)</f>
        <v>123</v>
      </c>
      <c r="U2106" s="20">
        <f>VLOOKUP($A2106,Database!$A:$Y,11,FALSE)</f>
        <v>119</v>
      </c>
      <c r="V2106" s="20">
        <f>VLOOKUP($A2106,Database!$A:$Y,12,FALSE)</f>
        <v>75</v>
      </c>
      <c r="W2106" s="20" t="str">
        <f>VLOOKUP(A2106,Database!A:M,13,FALSE)</f>
        <v>Terminé</v>
      </c>
      <c r="X2106" s="20">
        <f>VLOOKUP($A2106,Database!$A:$Y,20,FALSE)</f>
        <v>1</v>
      </c>
      <c r="Y2106" s="20">
        <f>VLOOKUP($A2106,Database!$A:$Y,21,FALSE)</f>
        <v>2</v>
      </c>
      <c r="Z2106" s="20">
        <f t="shared" si="192"/>
        <v>0</v>
      </c>
      <c r="AA2106" s="20">
        <f t="shared" si="194"/>
        <v>1</v>
      </c>
      <c r="AB2106" s="20">
        <f t="shared" ca="1" si="195"/>
        <v>75</v>
      </c>
      <c r="AC2106" s="20">
        <f t="shared" ca="1" si="196"/>
        <v>0</v>
      </c>
      <c r="AD2106" s="20" t="str">
        <f ca="1">IF(AC2106=0,"",IF(OR(ISBLANK(P2106),ISBLANK(Q2106)),"",IF(ISBLANK(VLOOKUP(A2106,Database!A:AA,22,FALSE)),"",VLOOKUP(A2106,Database!A:AA,22,FALSE))))</f>
        <v/>
      </c>
      <c r="AE2106" s="20">
        <f ca="1">IFERROR(
   IF(
     OR(ISBLANK(P2106),ISBLANK(Q2106)),
     "",
     IF(
       AND(AB2106&lt;&gt;"",OR(W2106="Terminé",W2106="En cours")),
       VLOOKUP(AD2106,Setup_ScoreExactBonus!A:D,4,FALSE),
       0
     )),
  0)</f>
        <v>0</v>
      </c>
      <c r="AF2106" s="21">
        <f t="shared" ca="1" si="197"/>
        <v>75</v>
      </c>
      <c r="AG2106" s="21">
        <f ca="1">SUMIFS(AF$2:AF2106,D$2:D2106,D2106)</f>
        <v>2424</v>
      </c>
    </row>
    <row r="2107" spans="1:33" hidden="1" x14ac:dyDescent="0.35">
      <c r="A2107" s="21">
        <f>IF(ISBLANK(B2107),"",COUNTIF(B$2:B2107,B2107))-1</f>
        <v>77</v>
      </c>
      <c r="B2107" s="27">
        <v>27</v>
      </c>
      <c r="C2107" s="10">
        <f>VLOOKUP($A2107+IF($A2107=0,1,0),Database!$A:$Y,7,FALSE)</f>
        <v>46203.791666666664</v>
      </c>
      <c r="D2107" s="21" t="str">
        <f>VLOOKUP(Pronostics!$B2107,Setup_MPP!$A:$G,3,FALSE)</f>
        <v>maryemkappa</v>
      </c>
      <c r="E2107" s="21" t="str">
        <f>VLOOKUP(Pronostics!$B2107,Setup_MPP!$A:$G,2,FALSE)</f>
        <v>Maryem GUIZANI</v>
      </c>
      <c r="F2107" s="21" t="str">
        <f>VLOOKUP($B2107,Setup_MPP!$A:$E,4,FALSE)</f>
        <v>#BCA2F4</v>
      </c>
      <c r="G2107" s="21" t="str">
        <f>VLOOKUP($B2107,Setup_MPP!$A:$E,5,FALSE)</f>
        <v>#6D3DD5</v>
      </c>
      <c r="H2107" s="21" t="str">
        <f>IFERROR(IF(AND(A2107&gt;=1,A2107&lt;=104),VLOOKUP($A2107,Location!$A:$J,6,FALSE),IF(A2107=0,"Avant l'ouverture",IF(OR(A2107=105,A2107=106),"Bonus"))),"")</f>
        <v>1/16 Finale</v>
      </c>
      <c r="I2107" s="21" t="str">
        <f>IF(LEFT(H2107,4)="Tour",VLOOKUP(A2107,Database!$A:$C,3,FALSE),"")</f>
        <v/>
      </c>
      <c r="J2107" s="21" t="str">
        <f>VLOOKUP($A2107,Location!$A:$J,7,FALSE)</f>
        <v>Côte d'Ivoire</v>
      </c>
      <c r="K2107" s="21" t="str">
        <f>IFERROR(VLOOKUP(J2107,Setup_Team!$B:$C,2,FALSE), "TDB")</f>
        <v>CIV</v>
      </c>
      <c r="L2107" s="21" t="str">
        <f>VLOOKUP($A2107,Location!$A:$J,8,FALSE)</f>
        <v>Norvège</v>
      </c>
      <c r="M2107" s="21" t="str">
        <f>IFERROR(VLOOKUP(L2107,Setup_Team!$B:$C,2,FALSE), "TDB")</f>
        <v>NOR</v>
      </c>
      <c r="P2107" s="27">
        <v>1</v>
      </c>
      <c r="Q2107" s="27">
        <v>2</v>
      </c>
      <c r="R2107" s="27" t="str">
        <f t="shared" si="193"/>
        <v>1-2</v>
      </c>
      <c r="S2107" s="21">
        <v>0</v>
      </c>
      <c r="T2107" s="20">
        <f>VLOOKUP($A2107,Database!$A:$Y,10,FALSE)</f>
        <v>123</v>
      </c>
      <c r="U2107" s="20">
        <f>VLOOKUP($A2107,Database!$A:$Y,11,FALSE)</f>
        <v>119</v>
      </c>
      <c r="V2107" s="20">
        <f>VLOOKUP($A2107,Database!$A:$Y,12,FALSE)</f>
        <v>75</v>
      </c>
      <c r="W2107" s="20" t="str">
        <f>VLOOKUP(A2107,Database!A:M,13,FALSE)</f>
        <v>Terminé</v>
      </c>
      <c r="X2107" s="20">
        <f>VLOOKUP($A2107,Database!$A:$Y,20,FALSE)</f>
        <v>1</v>
      </c>
      <c r="Y2107" s="20">
        <f>VLOOKUP($A2107,Database!$A:$Y,21,FALSE)</f>
        <v>2</v>
      </c>
      <c r="Z2107" s="20">
        <f t="shared" si="192"/>
        <v>0</v>
      </c>
      <c r="AA2107" s="20">
        <f t="shared" si="194"/>
        <v>1</v>
      </c>
      <c r="AB2107" s="20">
        <f t="shared" ca="1" si="195"/>
        <v>75</v>
      </c>
      <c r="AC2107" s="20">
        <f t="shared" ca="1" si="196"/>
        <v>1</v>
      </c>
      <c r="AD2107" s="20" t="str">
        <f ca="1">IF(AC2107=0,"",IF(OR(ISBLANK(P2107),ISBLANK(Q2107)),"",IF(ISBLANK(VLOOKUP(A2107,Database!A:AA,22,FALSE)),"",VLOOKUP(A2107,Database!A:AA,22,FALSE))))</f>
        <v>Exact</v>
      </c>
      <c r="AE2107" s="20">
        <f ca="1">IFERROR(
   IF(
     OR(ISBLANK(P2107),ISBLANK(Q2107)),
     "",
     IF(
       AND(AB2107&lt;&gt;"",OR(W2107="Terminé",W2107="En cours")),
       VLOOKUP(AD2107,Setup_ScoreExactBonus!A:D,4,FALSE),
       0
     )),
  0)</f>
        <v>20</v>
      </c>
      <c r="AF2107" s="21">
        <f t="shared" ca="1" si="197"/>
        <v>95</v>
      </c>
      <c r="AG2107" s="21">
        <f ca="1">SUMIFS(AF$2:AF2107,D$2:D2107,D2107)</f>
        <v>2611</v>
      </c>
    </row>
    <row r="2108" spans="1:33" hidden="1" x14ac:dyDescent="0.35">
      <c r="A2108" s="21">
        <f>IF(ISBLANK(B2108),"",COUNTIF(B$2:B2108,B2108))-1</f>
        <v>78</v>
      </c>
      <c r="B2108" s="27">
        <v>1</v>
      </c>
      <c r="C2108" s="10">
        <f>VLOOKUP($A2108+IF($A2108=0,1,0),Database!$A:$Y,7,FALSE)</f>
        <v>46203.958333333336</v>
      </c>
      <c r="D2108" s="21" t="str">
        <f>VLOOKUP(Pronostics!$B2108,Setup_MPP!$A:$G,3,FALSE)</f>
        <v>_Nicolas_LM_</v>
      </c>
      <c r="E2108" s="21" t="str">
        <f>VLOOKUP(Pronostics!$B2108,Setup_MPP!$A:$G,2,FALSE)</f>
        <v>Nicolas LE MOUEL</v>
      </c>
      <c r="F2108" s="21" t="str">
        <f>VLOOKUP($B2108,Setup_MPP!$A:$E,4,FALSE)</f>
        <v>#F7C79D</v>
      </c>
      <c r="G2108" s="21" t="str">
        <f>VLOOKUP($B2108,Setup_MPP!$A:$E,5,FALSE)</f>
        <v>#FFBE85</v>
      </c>
      <c r="H2108" s="21" t="str">
        <f>IFERROR(IF(AND(A2108&gt;=1,A2108&lt;=104),VLOOKUP($A2108,Location!$A:$J,6,FALSE),IF(A2108=0,"Avant l'ouverture",IF(OR(A2108=105,A2108=106),"Bonus"))),"")</f>
        <v>1/16 Finale</v>
      </c>
      <c r="I2108" s="21" t="str">
        <f>IF(LEFT(H2108,4)="Tour",VLOOKUP(A2108,Database!$A:$C,3,FALSE),"")</f>
        <v/>
      </c>
      <c r="J2108" s="21" t="str">
        <f>VLOOKUP($A2108,Location!$A:$J,7,FALSE)</f>
        <v>France</v>
      </c>
      <c r="K2108" s="21" t="str">
        <f>IFERROR(VLOOKUP(J2108,Setup_Team!$B:$C,2,FALSE), "TDB")</f>
        <v>FRA</v>
      </c>
      <c r="L2108" s="21" t="str">
        <f>VLOOKUP($A2108,Location!$A:$J,8,FALSE)</f>
        <v>Suède</v>
      </c>
      <c r="M2108" s="21" t="str">
        <f>IFERROR(VLOOKUP(L2108,Setup_Team!$B:$C,2,FALSE), "TDB")</f>
        <v>SWE</v>
      </c>
      <c r="N2108" s="21" t="str">
        <f>VLOOKUP($A2108,Location!$A:$J,9,FALSE)</f>
        <v>East Rutherford, New Jersey/New York</v>
      </c>
      <c r="O2108" s="21" t="str">
        <f>VLOOKUP($A2108,Location!$A:$J,10,FALSE)</f>
        <v>MetLife Stadium</v>
      </c>
      <c r="P2108" s="27">
        <v>4</v>
      </c>
      <c r="Q2108" s="27">
        <v>1</v>
      </c>
      <c r="R2108" s="27" t="str">
        <f t="shared" si="193"/>
        <v>4-1</v>
      </c>
      <c r="S2108" s="21">
        <v>0</v>
      </c>
      <c r="T2108" s="20">
        <f>VLOOKUP($A2108,Database!$A:$Y,10,FALSE)</f>
        <v>38</v>
      </c>
      <c r="U2108" s="20">
        <f>VLOOKUP($A2108,Database!$A:$Y,11,FALSE)</f>
        <v>148</v>
      </c>
      <c r="V2108" s="20">
        <f>VLOOKUP($A2108,Database!$A:$Y,12,FALSE)</f>
        <v>182</v>
      </c>
      <c r="W2108" s="20" t="str">
        <f>VLOOKUP(A2108,Database!A:M,13,FALSE)</f>
        <v>Terminé</v>
      </c>
      <c r="X2108" s="20">
        <f>VLOOKUP($A2108,Database!$A:$Y,20,FALSE)</f>
        <v>3</v>
      </c>
      <c r="Y2108" s="20">
        <f>VLOOKUP($A2108,Database!$A:$Y,21,FALSE)</f>
        <v>0</v>
      </c>
      <c r="Z2108" s="20">
        <f t="shared" si="192"/>
        <v>0</v>
      </c>
      <c r="AA2108" s="20">
        <f t="shared" si="194"/>
        <v>1</v>
      </c>
      <c r="AB2108" s="20">
        <f t="shared" ca="1" si="195"/>
        <v>38</v>
      </c>
      <c r="AC2108" s="20">
        <f t="shared" ca="1" si="196"/>
        <v>0</v>
      </c>
      <c r="AD2108" s="20" t="str">
        <f ca="1">IF(AC2108=0,"",IF(OR(ISBLANK(P2108),ISBLANK(Q2108)),"",IF(ISBLANK(VLOOKUP(A2108,Database!A:AA,22,FALSE)),"",VLOOKUP(A2108,Database!A:AA,22,FALSE))))</f>
        <v/>
      </c>
      <c r="AE2108" s="20">
        <f ca="1">IFERROR(
   IF(
     OR(ISBLANK(P2108),ISBLANK(Q2108)),
     "",
     IF(
       AND(AB2108&lt;&gt;"",OR(W2108="Terminé",W2108="En cours")),
       VLOOKUP(AD2108,Setup_ScoreExactBonus!A:D,4,FALSE),
       0
     )),
  0)</f>
        <v>0</v>
      </c>
      <c r="AF2108" s="21">
        <f t="shared" ca="1" si="197"/>
        <v>38</v>
      </c>
      <c r="AG2108" s="21">
        <f ca="1">SUMIFS(AF$2:AF2108,D$2:D2108,D2108)</f>
        <v>2852</v>
      </c>
    </row>
    <row r="2109" spans="1:33" hidden="1" x14ac:dyDescent="0.35">
      <c r="A2109" s="21">
        <f>IF(ISBLANK(B2109),"",COUNTIF(B$2:B2109,B2109))-1</f>
        <v>78</v>
      </c>
      <c r="B2109" s="27">
        <v>2</v>
      </c>
      <c r="C2109" s="10">
        <f>VLOOKUP($A2109+IF($A2109=0,1,0),Database!$A:$Y,7,FALSE)</f>
        <v>46203.958333333336</v>
      </c>
      <c r="D2109" s="21" t="str">
        <f>VLOOKUP(Pronostics!$B2109,Setup_MPP!$A:$G,3,FALSE)</f>
        <v>leaelaz</v>
      </c>
      <c r="E2109" s="21" t="str">
        <f>VLOOKUP(Pronostics!$B2109,Setup_MPP!$A:$G,2,FALSE)</f>
        <v>Léa EL ASERY</v>
      </c>
      <c r="F2109" s="21" t="str">
        <f>VLOOKUP($B2109,Setup_MPP!$A:$E,4,FALSE)</f>
        <v>#FFBEBE</v>
      </c>
      <c r="G2109" s="21" t="str">
        <f>VLOOKUP($B2109,Setup_MPP!$A:$E,5,FALSE)</f>
        <v>#DF6868</v>
      </c>
      <c r="H2109" s="21" t="str">
        <f>IFERROR(IF(AND(A2109&gt;=1,A2109&lt;=104),VLOOKUP($A2109,Location!$A:$J,6,FALSE),IF(A2109=0,"Avant l'ouverture",IF(OR(A2109=105,A2109=106),"Bonus"))),"")</f>
        <v>1/16 Finale</v>
      </c>
      <c r="I2109" s="21" t="str">
        <f>IF(LEFT(H2109,4)="Tour",VLOOKUP(A2109,Database!$A:$C,3,FALSE),"")</f>
        <v/>
      </c>
      <c r="J2109" s="21" t="str">
        <f>VLOOKUP($A2109,Location!$A:$J,7,FALSE)</f>
        <v>France</v>
      </c>
      <c r="K2109" s="21" t="str">
        <f>IFERROR(VLOOKUP(J2109,Setup_Team!$B:$C,2,FALSE), "TDB")</f>
        <v>FRA</v>
      </c>
      <c r="L2109" s="21" t="str">
        <f>VLOOKUP($A2109,Location!$A:$J,8,FALSE)</f>
        <v>Suède</v>
      </c>
      <c r="M2109" s="21" t="str">
        <f>IFERROR(VLOOKUP(L2109,Setup_Team!$B:$C,2,FALSE), "TDB")</f>
        <v>SWE</v>
      </c>
      <c r="N2109" s="21" t="str">
        <f>VLOOKUP($A2109,Location!$A:$J,9,FALSE)</f>
        <v>East Rutherford, New Jersey/New York</v>
      </c>
      <c r="O2109" s="21" t="str">
        <f>VLOOKUP($A2109,Location!$A:$J,10,FALSE)</f>
        <v>MetLife Stadium</v>
      </c>
      <c r="P2109" s="27">
        <v>3</v>
      </c>
      <c r="Q2109" s="27">
        <v>1</v>
      </c>
      <c r="R2109" s="27" t="str">
        <f t="shared" si="193"/>
        <v>3-1</v>
      </c>
      <c r="S2109" s="21">
        <v>0</v>
      </c>
      <c r="T2109" s="20">
        <f>VLOOKUP($A2109,Database!$A:$Y,10,FALSE)</f>
        <v>38</v>
      </c>
      <c r="U2109" s="20">
        <f>VLOOKUP($A2109,Database!$A:$Y,11,FALSE)</f>
        <v>148</v>
      </c>
      <c r="V2109" s="20">
        <f>VLOOKUP($A2109,Database!$A:$Y,12,FALSE)</f>
        <v>182</v>
      </c>
      <c r="W2109" s="20" t="str">
        <f>VLOOKUP(A2109,Database!A:M,13,FALSE)</f>
        <v>Terminé</v>
      </c>
      <c r="X2109" s="20">
        <f>VLOOKUP($A2109,Database!$A:$Y,20,FALSE)</f>
        <v>3</v>
      </c>
      <c r="Y2109" s="20">
        <f>VLOOKUP($A2109,Database!$A:$Y,21,FALSE)</f>
        <v>0</v>
      </c>
      <c r="Z2109" s="20">
        <f t="shared" si="192"/>
        <v>0</v>
      </c>
      <c r="AA2109" s="20">
        <f t="shared" si="194"/>
        <v>1</v>
      </c>
      <c r="AB2109" s="20">
        <f t="shared" ca="1" si="195"/>
        <v>38</v>
      </c>
      <c r="AC2109" s="20">
        <f t="shared" ca="1" si="196"/>
        <v>0</v>
      </c>
      <c r="AD2109" s="20" t="str">
        <f ca="1">IF(AC2109=0,"",IF(OR(ISBLANK(P2109),ISBLANK(Q2109)),"",IF(ISBLANK(VLOOKUP(A2109,Database!A:AA,22,FALSE)),"",VLOOKUP(A2109,Database!A:AA,22,FALSE))))</f>
        <v/>
      </c>
      <c r="AE2109" s="20">
        <f ca="1">IFERROR(
   IF(
     OR(ISBLANK(P2109),ISBLANK(Q2109)),
     "",
     IF(
       AND(AB2109&lt;&gt;"",OR(W2109="Terminé",W2109="En cours")),
       VLOOKUP(AD2109,Setup_ScoreExactBonus!A:D,4,FALSE),
       0
     )),
  0)</f>
        <v>0</v>
      </c>
      <c r="AF2109" s="21">
        <f t="shared" ca="1" si="197"/>
        <v>38</v>
      </c>
      <c r="AG2109" s="21">
        <f ca="1">SUMIFS(AF$2:AF2109,D$2:D2109,D2109)</f>
        <v>3341</v>
      </c>
    </row>
    <row r="2110" spans="1:33" hidden="1" x14ac:dyDescent="0.35">
      <c r="A2110" s="21">
        <f>IF(ISBLANK(B2110),"",COUNTIF(B$2:B2110,B2110))-1</f>
        <v>78</v>
      </c>
      <c r="B2110" s="27">
        <v>3</v>
      </c>
      <c r="C2110" s="10">
        <f>VLOOKUP($A2110+IF($A2110=0,1,0),Database!$A:$Y,7,FALSE)</f>
        <v>46203.958333333336</v>
      </c>
      <c r="D2110" s="21" t="str">
        <f>VLOOKUP(Pronostics!$B2110,Setup_MPP!$A:$G,3,FALSE)</f>
        <v>PasMetalleux</v>
      </c>
      <c r="E2110" s="21" t="str">
        <f>VLOOKUP(Pronostics!$B2110,Setup_MPP!$A:$G,2,FALSE)</f>
        <v>Elwenn JOUBREL</v>
      </c>
      <c r="F2110" s="21" t="str">
        <f>VLOOKUP($B2110,Setup_MPP!$A:$E,4,FALSE)</f>
        <v>#F5C7FC</v>
      </c>
      <c r="G2110" s="21" t="str">
        <f>VLOOKUP($B2110,Setup_MPP!$A:$E,5,FALSE)</f>
        <v>#C489CF</v>
      </c>
      <c r="H2110" s="21" t="str">
        <f>IFERROR(IF(AND(A2110&gt;=1,A2110&lt;=104),VLOOKUP($A2110,Location!$A:$J,6,FALSE),IF(A2110=0,"Avant l'ouverture",IF(OR(A2110=105,A2110=106),"Bonus"))),"")</f>
        <v>1/16 Finale</v>
      </c>
      <c r="I2110" s="21" t="str">
        <f>IF(LEFT(H2110,4)="Tour",VLOOKUP(A2110,Database!$A:$C,3,FALSE),"")</f>
        <v/>
      </c>
      <c r="J2110" s="21" t="str">
        <f>VLOOKUP($A2110,Location!$A:$J,7,FALSE)</f>
        <v>France</v>
      </c>
      <c r="K2110" s="21" t="str">
        <f>IFERROR(VLOOKUP(J2110,Setup_Team!$B:$C,2,FALSE), "TDB")</f>
        <v>FRA</v>
      </c>
      <c r="L2110" s="21" t="str">
        <f>VLOOKUP($A2110,Location!$A:$J,8,FALSE)</f>
        <v>Suède</v>
      </c>
      <c r="M2110" s="21" t="str">
        <f>IFERROR(VLOOKUP(L2110,Setup_Team!$B:$C,2,FALSE), "TDB")</f>
        <v>SWE</v>
      </c>
      <c r="N2110" s="21" t="str">
        <f>VLOOKUP($A2110,Location!$A:$J,9,FALSE)</f>
        <v>East Rutherford, New Jersey/New York</v>
      </c>
      <c r="O2110" s="21" t="str">
        <f>VLOOKUP($A2110,Location!$A:$J,10,FALSE)</f>
        <v>MetLife Stadium</v>
      </c>
      <c r="P2110" s="27">
        <v>4</v>
      </c>
      <c r="Q2110" s="27">
        <v>2</v>
      </c>
      <c r="R2110" s="27" t="str">
        <f t="shared" si="193"/>
        <v>4-2</v>
      </c>
      <c r="S2110" s="21">
        <v>0</v>
      </c>
      <c r="T2110" s="20">
        <f>VLOOKUP($A2110,Database!$A:$Y,10,FALSE)</f>
        <v>38</v>
      </c>
      <c r="U2110" s="20">
        <f>VLOOKUP($A2110,Database!$A:$Y,11,FALSE)</f>
        <v>148</v>
      </c>
      <c r="V2110" s="20">
        <f>VLOOKUP($A2110,Database!$A:$Y,12,FALSE)</f>
        <v>182</v>
      </c>
      <c r="W2110" s="20" t="str">
        <f>VLOOKUP(A2110,Database!A:M,13,FALSE)</f>
        <v>Terminé</v>
      </c>
      <c r="X2110" s="20">
        <f>VLOOKUP($A2110,Database!$A:$Y,20,FALSE)</f>
        <v>3</v>
      </c>
      <c r="Y2110" s="20">
        <f>VLOOKUP($A2110,Database!$A:$Y,21,FALSE)</f>
        <v>0</v>
      </c>
      <c r="Z2110" s="20">
        <f t="shared" si="192"/>
        <v>0</v>
      </c>
      <c r="AA2110" s="20">
        <f t="shared" si="194"/>
        <v>1</v>
      </c>
      <c r="AB2110" s="20">
        <f t="shared" ca="1" si="195"/>
        <v>38</v>
      </c>
      <c r="AC2110" s="20">
        <f t="shared" ca="1" si="196"/>
        <v>0</v>
      </c>
      <c r="AD2110" s="20" t="str">
        <f ca="1">IF(AC2110=0,"",IF(OR(ISBLANK(P2110),ISBLANK(Q2110)),"",IF(ISBLANK(VLOOKUP(A2110,Database!A:AA,22,FALSE)),"",VLOOKUP(A2110,Database!A:AA,22,FALSE))))</f>
        <v/>
      </c>
      <c r="AE2110" s="20">
        <f ca="1">IFERROR(
   IF(
     OR(ISBLANK(P2110),ISBLANK(Q2110)),
     "",
     IF(
       AND(AB2110&lt;&gt;"",OR(W2110="Terminé",W2110="En cours")),
       VLOOKUP(AD2110,Setup_ScoreExactBonus!A:D,4,FALSE),
       0
     )),
  0)</f>
        <v>0</v>
      </c>
      <c r="AF2110" s="21">
        <f t="shared" ca="1" si="197"/>
        <v>38</v>
      </c>
      <c r="AG2110" s="21">
        <f ca="1">SUMIFS(AF$2:AF2110,D$2:D2110,D2110)</f>
        <v>2969</v>
      </c>
    </row>
    <row r="2111" spans="1:33" hidden="1" x14ac:dyDescent="0.35">
      <c r="A2111" s="21">
        <f>IF(ISBLANK(B2111),"",COUNTIF(B$2:B2111,B2111))-1</f>
        <v>78</v>
      </c>
      <c r="B2111" s="27">
        <v>4</v>
      </c>
      <c r="C2111" s="10">
        <f>VLOOKUP($A2111+IF($A2111=0,1,0),Database!$A:$Y,7,FALSE)</f>
        <v>46203.958333333336</v>
      </c>
      <c r="D2111" s="21" t="str">
        <f>VLOOKUP(Pronostics!$B2111,Setup_MPP!$A:$G,3,FALSE)</f>
        <v>Popo444</v>
      </c>
      <c r="E2111" s="21" t="str">
        <f>VLOOKUP(Pronostics!$B2111,Setup_MPP!$A:$G,2,FALSE)</f>
        <v>Pauline OLIVIER</v>
      </c>
      <c r="F2111" s="21" t="str">
        <f>VLOOKUP($B2111,Setup_MPP!$A:$E,4,FALSE)</f>
        <v>#A5EA7F</v>
      </c>
      <c r="G2111" s="21" t="str">
        <f>VLOOKUP($B2111,Setup_MPP!$A:$E,5,FALSE)</f>
        <v>#80C65A</v>
      </c>
      <c r="H2111" s="21" t="str">
        <f>IFERROR(IF(AND(A2111&gt;=1,A2111&lt;=104),VLOOKUP($A2111,Location!$A:$J,6,FALSE),IF(A2111=0,"Avant l'ouverture",IF(OR(A2111=105,A2111=106),"Bonus"))),"")</f>
        <v>1/16 Finale</v>
      </c>
      <c r="I2111" s="21" t="str">
        <f>IF(LEFT(H2111,4)="Tour",VLOOKUP(A2111,Database!$A:$C,3,FALSE),"")</f>
        <v/>
      </c>
      <c r="J2111" s="21" t="str">
        <f>VLOOKUP($A2111,Location!$A:$J,7,FALSE)</f>
        <v>France</v>
      </c>
      <c r="K2111" s="21" t="str">
        <f>IFERROR(VLOOKUP(J2111,Setup_Team!$B:$C,2,FALSE), "TDB")</f>
        <v>FRA</v>
      </c>
      <c r="L2111" s="21" t="str">
        <f>VLOOKUP($A2111,Location!$A:$J,8,FALSE)</f>
        <v>Suède</v>
      </c>
      <c r="M2111" s="21" t="str">
        <f>IFERROR(VLOOKUP(L2111,Setup_Team!$B:$C,2,FALSE), "TDB")</f>
        <v>SWE</v>
      </c>
      <c r="N2111" s="21" t="str">
        <f>VLOOKUP($A2111,Location!$A:$J,9,FALSE)</f>
        <v>East Rutherford, New Jersey/New York</v>
      </c>
      <c r="O2111" s="21" t="str">
        <f>VLOOKUP($A2111,Location!$A:$J,10,FALSE)</f>
        <v>MetLife Stadium</v>
      </c>
      <c r="P2111" s="27">
        <v>3</v>
      </c>
      <c r="Q2111" s="27">
        <v>0</v>
      </c>
      <c r="R2111" s="27" t="str">
        <f t="shared" si="193"/>
        <v>3-0</v>
      </c>
      <c r="S2111" s="21">
        <v>0</v>
      </c>
      <c r="T2111" s="20">
        <f>VLOOKUP($A2111,Database!$A:$Y,10,FALSE)</f>
        <v>38</v>
      </c>
      <c r="U2111" s="20">
        <f>VLOOKUP($A2111,Database!$A:$Y,11,FALSE)</f>
        <v>148</v>
      </c>
      <c r="V2111" s="20">
        <f>VLOOKUP($A2111,Database!$A:$Y,12,FALSE)</f>
        <v>182</v>
      </c>
      <c r="W2111" s="20" t="str">
        <f>VLOOKUP(A2111,Database!A:M,13,FALSE)</f>
        <v>Terminé</v>
      </c>
      <c r="X2111" s="20">
        <f>VLOOKUP($A2111,Database!$A:$Y,20,FALSE)</f>
        <v>3</v>
      </c>
      <c r="Y2111" s="20">
        <f>VLOOKUP($A2111,Database!$A:$Y,21,FALSE)</f>
        <v>0</v>
      </c>
      <c r="Z2111" s="20">
        <f t="shared" si="192"/>
        <v>0</v>
      </c>
      <c r="AA2111" s="20">
        <f t="shared" si="194"/>
        <v>1</v>
      </c>
      <c r="AB2111" s="20">
        <f t="shared" ca="1" si="195"/>
        <v>38</v>
      </c>
      <c r="AC2111" s="20">
        <f t="shared" ca="1" si="196"/>
        <v>1</v>
      </c>
      <c r="AD2111" s="20" t="str">
        <f ca="1">IF(AC2111=0,"",IF(OR(ISBLANK(P2111),ISBLANK(Q2111)),"",IF(ISBLANK(VLOOKUP(A2111,Database!A:AA,22,FALSE)),"",VLOOKUP(A2111,Database!A:AA,22,FALSE))))</f>
        <v>Rare</v>
      </c>
      <c r="AE2111" s="20">
        <f ca="1">IFERROR(
   IF(
     OR(ISBLANK(P2111),ISBLANK(Q2111)),
     "",
     IF(
       AND(AB2111&lt;&gt;"",OR(W2111="Terminé",W2111="En cours")),
       VLOOKUP(AD2111,Setup_ScoreExactBonus!A:D,4,FALSE),
       0
     )),
  0)</f>
        <v>30</v>
      </c>
      <c r="AF2111" s="21">
        <f t="shared" ca="1" si="197"/>
        <v>68</v>
      </c>
      <c r="AG2111" s="21">
        <f ca="1">SUMIFS(AF$2:AF2111,D$2:D2111,D2111)</f>
        <v>3104</v>
      </c>
    </row>
    <row r="2112" spans="1:33" hidden="1" x14ac:dyDescent="0.35">
      <c r="A2112" s="21">
        <f>IF(ISBLANK(B2112),"",COUNTIF(B$2:B2112,B2112))-1</f>
        <v>78</v>
      </c>
      <c r="B2112" s="27">
        <v>5</v>
      </c>
      <c r="C2112" s="10">
        <f>VLOOKUP($A2112+IF($A2112=0,1,0),Database!$A:$Y,7,FALSE)</f>
        <v>46203.958333333336</v>
      </c>
      <c r="D2112" s="21" t="str">
        <f>VLOOKUP(Pronostics!$B2112,Setup_MPP!$A:$G,3,FALSE)</f>
        <v>_Jujul</v>
      </c>
      <c r="E2112" s="21" t="str">
        <f>VLOOKUP(Pronostics!$B2112,Setup_MPP!$A:$G,2,FALSE)</f>
        <v>Julie BOISSIERE</v>
      </c>
      <c r="F2112" s="21" t="str">
        <f>VLOOKUP($B2112,Setup_MPP!$A:$E,4,FALSE)</f>
        <v>#D890FF</v>
      </c>
      <c r="G2112" s="21" t="str">
        <f>VLOOKUP($B2112,Setup_MPP!$A:$E,5,FALSE)</f>
        <v>#B750EF</v>
      </c>
      <c r="H2112" s="21" t="str">
        <f>IFERROR(IF(AND(A2112&gt;=1,A2112&lt;=104),VLOOKUP($A2112,Location!$A:$J,6,FALSE),IF(A2112=0,"Avant l'ouverture",IF(OR(A2112=105,A2112=106),"Bonus"))),"")</f>
        <v>1/16 Finale</v>
      </c>
      <c r="I2112" s="21" t="str">
        <f>IF(LEFT(H2112,4)="Tour",VLOOKUP(A2112,Database!$A:$C,3,FALSE),"")</f>
        <v/>
      </c>
      <c r="J2112" s="21" t="str">
        <f>VLOOKUP($A2112,Location!$A:$J,7,FALSE)</f>
        <v>France</v>
      </c>
      <c r="K2112" s="21" t="str">
        <f>IFERROR(VLOOKUP(J2112,Setup_Team!$B:$C,2,FALSE), "TDB")</f>
        <v>FRA</v>
      </c>
      <c r="L2112" s="21" t="str">
        <f>VLOOKUP($A2112,Location!$A:$J,8,FALSE)</f>
        <v>Suède</v>
      </c>
      <c r="M2112" s="21" t="str">
        <f>IFERROR(VLOOKUP(L2112,Setup_Team!$B:$C,2,FALSE), "TDB")</f>
        <v>SWE</v>
      </c>
      <c r="N2112" s="21" t="str">
        <f>VLOOKUP($A2112,Location!$A:$J,9,FALSE)</f>
        <v>East Rutherford, New Jersey/New York</v>
      </c>
      <c r="O2112" s="21" t="str">
        <f>VLOOKUP($A2112,Location!$A:$J,10,FALSE)</f>
        <v>MetLife Stadium</v>
      </c>
      <c r="P2112" s="27">
        <v>0</v>
      </c>
      <c r="Q2112" s="27">
        <v>0</v>
      </c>
      <c r="R2112" s="27" t="str">
        <f t="shared" si="193"/>
        <v>0-0</v>
      </c>
      <c r="S2112" s="21">
        <v>0</v>
      </c>
      <c r="T2112" s="20">
        <f>VLOOKUP($A2112,Database!$A:$Y,10,FALSE)</f>
        <v>38</v>
      </c>
      <c r="U2112" s="20">
        <f>VLOOKUP($A2112,Database!$A:$Y,11,FALSE)</f>
        <v>148</v>
      </c>
      <c r="V2112" s="20">
        <f>VLOOKUP($A2112,Database!$A:$Y,12,FALSE)</f>
        <v>182</v>
      </c>
      <c r="W2112" s="20" t="str">
        <f>VLOOKUP(A2112,Database!A:M,13,FALSE)</f>
        <v>Terminé</v>
      </c>
      <c r="X2112" s="20">
        <f>VLOOKUP($A2112,Database!$A:$Y,20,FALSE)</f>
        <v>3</v>
      </c>
      <c r="Y2112" s="20">
        <f>VLOOKUP($A2112,Database!$A:$Y,21,FALSE)</f>
        <v>0</v>
      </c>
      <c r="Z2112" s="20">
        <f t="shared" si="192"/>
        <v>0</v>
      </c>
      <c r="AA2112" s="20">
        <f t="shared" si="194"/>
        <v>0</v>
      </c>
      <c r="AB2112" s="20">
        <f t="shared" ca="1" si="195"/>
        <v>0</v>
      </c>
      <c r="AC2112" s="20">
        <f t="shared" ca="1" si="196"/>
        <v>0</v>
      </c>
      <c r="AD2112" s="20" t="str">
        <f ca="1">IF(AC2112=0,"",IF(OR(ISBLANK(P2112),ISBLANK(Q2112)),"",IF(ISBLANK(VLOOKUP(A2112,Database!A:AA,22,FALSE)),"",VLOOKUP(A2112,Database!A:AA,22,FALSE))))</f>
        <v/>
      </c>
      <c r="AE2112" s="20">
        <f ca="1">IFERROR(
   IF(
     OR(ISBLANK(P2112),ISBLANK(Q2112)),
     "",
     IF(
       AND(AB2112&lt;&gt;"",OR(W2112="Terminé",W2112="En cours")),
       VLOOKUP(AD2112,Setup_ScoreExactBonus!A:D,4,FALSE),
       0
     )),
  0)</f>
        <v>0</v>
      </c>
      <c r="AF2112" s="21">
        <f t="shared" ca="1" si="197"/>
        <v>0</v>
      </c>
      <c r="AG2112" s="21">
        <f ca="1">SUMIFS(AF$2:AF2112,D$2:D2112,D2112)</f>
        <v>2304</v>
      </c>
    </row>
    <row r="2113" spans="1:33" hidden="1" x14ac:dyDescent="0.35">
      <c r="A2113" s="21">
        <f>IF(ISBLANK(B2113),"",COUNTIF(B$2:B2113,B2113))-1</f>
        <v>78</v>
      </c>
      <c r="B2113" s="27">
        <v>6</v>
      </c>
      <c r="C2113" s="10">
        <f>VLOOKUP($A2113+IF($A2113=0,1,0),Database!$A:$Y,7,FALSE)</f>
        <v>46203.958333333336</v>
      </c>
      <c r="D2113" s="21" t="str">
        <f>VLOOKUP(Pronostics!$B2113,Setup_MPP!$A:$G,3,FALSE)</f>
        <v>Julay</v>
      </c>
      <c r="E2113" s="21" t="str">
        <f>VLOOKUP(Pronostics!$B2113,Setup_MPP!$A:$G,2,FALSE)</f>
        <v>Julie BOUCHARD</v>
      </c>
      <c r="F2113" s="21" t="str">
        <f>VLOOKUP($B2113,Setup_MPP!$A:$E,4,FALSE)</f>
        <v>#A6F7B1</v>
      </c>
      <c r="G2113" s="21" t="str">
        <f>VLOOKUP($B2113,Setup_MPP!$A:$E,5,FALSE)</f>
        <v>#6EC179</v>
      </c>
      <c r="H2113" s="21" t="str">
        <f>IFERROR(IF(AND(A2113&gt;=1,A2113&lt;=104),VLOOKUP($A2113,Location!$A:$J,6,FALSE),IF(A2113=0,"Avant l'ouverture",IF(OR(A2113=105,A2113=106),"Bonus"))),"")</f>
        <v>1/16 Finale</v>
      </c>
      <c r="I2113" s="21" t="str">
        <f>IF(LEFT(H2113,4)="Tour",VLOOKUP(A2113,Database!$A:$C,3,FALSE),"")</f>
        <v/>
      </c>
      <c r="J2113" s="21" t="str">
        <f>VLOOKUP($A2113,Location!$A:$J,7,FALSE)</f>
        <v>France</v>
      </c>
      <c r="K2113" s="21" t="str">
        <f>IFERROR(VLOOKUP(J2113,Setup_Team!$B:$C,2,FALSE), "TDB")</f>
        <v>FRA</v>
      </c>
      <c r="L2113" s="21" t="str">
        <f>VLOOKUP($A2113,Location!$A:$J,8,FALSE)</f>
        <v>Suède</v>
      </c>
      <c r="M2113" s="21" t="str">
        <f>IFERROR(VLOOKUP(L2113,Setup_Team!$B:$C,2,FALSE), "TDB")</f>
        <v>SWE</v>
      </c>
      <c r="N2113" s="21" t="str">
        <f>VLOOKUP($A2113,Location!$A:$J,9,FALSE)</f>
        <v>East Rutherford, New Jersey/New York</v>
      </c>
      <c r="O2113" s="21" t="str">
        <f>VLOOKUP($A2113,Location!$A:$J,10,FALSE)</f>
        <v>MetLife Stadium</v>
      </c>
      <c r="P2113" s="27">
        <v>3</v>
      </c>
      <c r="Q2113" s="27">
        <v>1</v>
      </c>
      <c r="R2113" s="27" t="str">
        <f t="shared" si="193"/>
        <v>3-1</v>
      </c>
      <c r="S2113" s="21">
        <v>0</v>
      </c>
      <c r="T2113" s="20">
        <f>VLOOKUP($A2113,Database!$A:$Y,10,FALSE)</f>
        <v>38</v>
      </c>
      <c r="U2113" s="20">
        <f>VLOOKUP($A2113,Database!$A:$Y,11,FALSE)</f>
        <v>148</v>
      </c>
      <c r="V2113" s="20">
        <f>VLOOKUP($A2113,Database!$A:$Y,12,FALSE)</f>
        <v>182</v>
      </c>
      <c r="W2113" s="20" t="str">
        <f>VLOOKUP(A2113,Database!A:M,13,FALSE)</f>
        <v>Terminé</v>
      </c>
      <c r="X2113" s="20">
        <f>VLOOKUP($A2113,Database!$A:$Y,20,FALSE)</f>
        <v>3</v>
      </c>
      <c r="Y2113" s="20">
        <f>VLOOKUP($A2113,Database!$A:$Y,21,FALSE)</f>
        <v>0</v>
      </c>
      <c r="Z2113" s="20">
        <f t="shared" si="192"/>
        <v>0</v>
      </c>
      <c r="AA2113" s="20">
        <f t="shared" si="194"/>
        <v>1</v>
      </c>
      <c r="AB2113" s="20">
        <f t="shared" ca="1" si="195"/>
        <v>38</v>
      </c>
      <c r="AC2113" s="20">
        <f t="shared" ca="1" si="196"/>
        <v>0</v>
      </c>
      <c r="AD2113" s="20" t="str">
        <f ca="1">IF(AC2113=0,"",IF(OR(ISBLANK(P2113),ISBLANK(Q2113)),"",IF(ISBLANK(VLOOKUP(A2113,Database!A:AA,22,FALSE)),"",VLOOKUP(A2113,Database!A:AA,22,FALSE))))</f>
        <v/>
      </c>
      <c r="AE2113" s="20">
        <f ca="1">IFERROR(
   IF(
     OR(ISBLANK(P2113),ISBLANK(Q2113)),
     "",
     IF(
       AND(AB2113&lt;&gt;"",OR(W2113="Terminé",W2113="En cours")),
       VLOOKUP(AD2113,Setup_ScoreExactBonus!A:D,4,FALSE),
       0
     )),
  0)</f>
        <v>0</v>
      </c>
      <c r="AF2113" s="21">
        <f t="shared" ca="1" si="197"/>
        <v>38</v>
      </c>
      <c r="AG2113" s="21">
        <f ca="1">SUMIFS(AF$2:AF2113,D$2:D2113,D2113)</f>
        <v>3110</v>
      </c>
    </row>
    <row r="2114" spans="1:33" hidden="1" x14ac:dyDescent="0.35">
      <c r="A2114" s="21">
        <f>IF(ISBLANK(B2114),"",COUNTIF(B$2:B2114,B2114))-1</f>
        <v>78</v>
      </c>
      <c r="B2114" s="27">
        <v>7</v>
      </c>
      <c r="C2114" s="10">
        <f>VLOOKUP($A2114+IF($A2114=0,1,0),Database!$A:$Y,7,FALSE)</f>
        <v>46203.958333333336</v>
      </c>
      <c r="D2114" s="21" t="str">
        <f>VLOOKUP(Pronostics!$B2114,Setup_MPP!$A:$G,3,FALSE)</f>
        <v>__Vince__</v>
      </c>
      <c r="E2114" s="21" t="str">
        <f>VLOOKUP(Pronostics!$B2114,Setup_MPP!$A:$G,2,FALSE)</f>
        <v>Vincent FRAYSSE</v>
      </c>
      <c r="F2114" s="21" t="str">
        <f>VLOOKUP($B2114,Setup_MPP!$A:$E,4,FALSE)</f>
        <v>#B2EAE8</v>
      </c>
      <c r="G2114" s="21" t="str">
        <f>VLOOKUP($B2114,Setup_MPP!$A:$E,5,FALSE)</f>
        <v>#6CB4B1</v>
      </c>
      <c r="H2114" s="21" t="str">
        <f>IFERROR(IF(AND(A2114&gt;=1,A2114&lt;=104),VLOOKUP($A2114,Location!$A:$J,6,FALSE),IF(A2114=0,"Avant l'ouverture",IF(OR(A2114=105,A2114=106),"Bonus"))),"")</f>
        <v>1/16 Finale</v>
      </c>
      <c r="I2114" s="21" t="str">
        <f>IF(LEFT(H2114,4)="Tour",VLOOKUP(A2114,Database!$A:$C,3,FALSE),"")</f>
        <v/>
      </c>
      <c r="J2114" s="21" t="str">
        <f>VLOOKUP($A2114,Location!$A:$J,7,FALSE)</f>
        <v>France</v>
      </c>
      <c r="K2114" s="21" t="str">
        <f>IFERROR(VLOOKUP(J2114,Setup_Team!$B:$C,2,FALSE), "TDB")</f>
        <v>FRA</v>
      </c>
      <c r="L2114" s="21" t="str">
        <f>VLOOKUP($A2114,Location!$A:$J,8,FALSE)</f>
        <v>Suède</v>
      </c>
      <c r="M2114" s="21" t="str">
        <f>IFERROR(VLOOKUP(L2114,Setup_Team!$B:$C,2,FALSE), "TDB")</f>
        <v>SWE</v>
      </c>
      <c r="N2114" s="21" t="str">
        <f>VLOOKUP($A2114,Location!$A:$J,9,FALSE)</f>
        <v>East Rutherford, New Jersey/New York</v>
      </c>
      <c r="O2114" s="21" t="str">
        <f>VLOOKUP($A2114,Location!$A:$J,10,FALSE)</f>
        <v>MetLife Stadium</v>
      </c>
      <c r="P2114" s="27">
        <v>3</v>
      </c>
      <c r="Q2114" s="27">
        <v>1</v>
      </c>
      <c r="R2114" s="27" t="str">
        <f t="shared" si="193"/>
        <v>3-1</v>
      </c>
      <c r="S2114" s="21">
        <v>0</v>
      </c>
      <c r="T2114" s="20">
        <f>VLOOKUP($A2114,Database!$A:$Y,10,FALSE)</f>
        <v>38</v>
      </c>
      <c r="U2114" s="20">
        <f>VLOOKUP($A2114,Database!$A:$Y,11,FALSE)</f>
        <v>148</v>
      </c>
      <c r="V2114" s="20">
        <f>VLOOKUP($A2114,Database!$A:$Y,12,FALSE)</f>
        <v>182</v>
      </c>
      <c r="W2114" s="20" t="str">
        <f>VLOOKUP(A2114,Database!A:M,13,FALSE)</f>
        <v>Terminé</v>
      </c>
      <c r="X2114" s="20">
        <f>VLOOKUP($A2114,Database!$A:$Y,20,FALSE)</f>
        <v>3</v>
      </c>
      <c r="Y2114" s="20">
        <f>VLOOKUP($A2114,Database!$A:$Y,21,FALSE)</f>
        <v>0</v>
      </c>
      <c r="Z2114" s="20">
        <f t="shared" ref="Z2114:Z2177" si="198">IF(A2114=0,0,IF(W2114="À venir",0,IF(AND(ISBLANK(P2114),ISBLANK(Q2114)),1,0)))</f>
        <v>0</v>
      </c>
      <c r="AA2114" s="20">
        <f t="shared" si="194"/>
        <v>1</v>
      </c>
      <c r="AB2114" s="20">
        <f t="shared" ca="1" si="195"/>
        <v>38</v>
      </c>
      <c r="AC2114" s="20">
        <f t="shared" ca="1" si="196"/>
        <v>0</v>
      </c>
      <c r="AD2114" s="20" t="str">
        <f ca="1">IF(AC2114=0,"",IF(OR(ISBLANK(P2114),ISBLANK(Q2114)),"",IF(ISBLANK(VLOOKUP(A2114,Database!A:AA,22,FALSE)),"",VLOOKUP(A2114,Database!A:AA,22,FALSE))))</f>
        <v/>
      </c>
      <c r="AE2114" s="20">
        <f ca="1">IFERROR(
   IF(
     OR(ISBLANK(P2114),ISBLANK(Q2114)),
     "",
     IF(
       AND(AB2114&lt;&gt;"",OR(W2114="Terminé",W2114="En cours")),
       VLOOKUP(AD2114,Setup_ScoreExactBonus!A:D,4,FALSE),
       0
     )),
  0)</f>
        <v>0</v>
      </c>
      <c r="AF2114" s="21">
        <f t="shared" ca="1" si="197"/>
        <v>38</v>
      </c>
      <c r="AG2114" s="21">
        <f ca="1">SUMIFS(AF$2:AF2114,D$2:D2114,D2114)</f>
        <v>1652</v>
      </c>
    </row>
    <row r="2115" spans="1:33" hidden="1" x14ac:dyDescent="0.35">
      <c r="A2115" s="21">
        <f>IF(ISBLANK(B2115),"",COUNTIF(B$2:B2115,B2115))-1</f>
        <v>78</v>
      </c>
      <c r="B2115" s="27">
        <v>8</v>
      </c>
      <c r="C2115" s="10">
        <f>VLOOKUP($A2115+IF($A2115=0,1,0),Database!$A:$Y,7,FALSE)</f>
        <v>46203.958333333336</v>
      </c>
      <c r="D2115" s="21" t="str">
        <f>VLOOKUP(Pronostics!$B2115,Setup_MPP!$A:$G,3,FALSE)</f>
        <v>Louuiiis</v>
      </c>
      <c r="E2115" s="21" t="str">
        <f>VLOOKUP(Pronostics!$B2115,Setup_MPP!$A:$G,2,FALSE)</f>
        <v>Louis HARLE</v>
      </c>
      <c r="F2115" s="21" t="str">
        <f>VLOOKUP($B2115,Setup_MPP!$A:$E,4,FALSE)</f>
        <v>#EEF7B1</v>
      </c>
      <c r="G2115" s="21" t="str">
        <f>VLOOKUP($B2115,Setup_MPP!$A:$E,5,FALSE)</f>
        <v>#C1CB7D</v>
      </c>
      <c r="H2115" s="21" t="str">
        <f>IFERROR(IF(AND(A2115&gt;=1,A2115&lt;=104),VLOOKUP($A2115,Location!$A:$J,6,FALSE),IF(A2115=0,"Avant l'ouverture",IF(OR(A2115=105,A2115=106),"Bonus"))),"")</f>
        <v>1/16 Finale</v>
      </c>
      <c r="I2115" s="21" t="str">
        <f>IF(LEFT(H2115,4)="Tour",VLOOKUP(A2115,Database!$A:$C,3,FALSE),"")</f>
        <v/>
      </c>
      <c r="J2115" s="21" t="str">
        <f>VLOOKUP($A2115,Location!$A:$J,7,FALSE)</f>
        <v>France</v>
      </c>
      <c r="K2115" s="21" t="str">
        <f>IFERROR(VLOOKUP(J2115,Setup_Team!$B:$C,2,FALSE), "TDB")</f>
        <v>FRA</v>
      </c>
      <c r="L2115" s="21" t="str">
        <f>VLOOKUP($A2115,Location!$A:$J,8,FALSE)</f>
        <v>Suède</v>
      </c>
      <c r="M2115" s="21" t="str">
        <f>IFERROR(VLOOKUP(L2115,Setup_Team!$B:$C,2,FALSE), "TDB")</f>
        <v>SWE</v>
      </c>
      <c r="N2115" s="21" t="str">
        <f>VLOOKUP($A2115,Location!$A:$J,9,FALSE)</f>
        <v>East Rutherford, New Jersey/New York</v>
      </c>
      <c r="O2115" s="21" t="str">
        <f>VLOOKUP($A2115,Location!$A:$J,10,FALSE)</f>
        <v>MetLife Stadium</v>
      </c>
      <c r="P2115" s="27">
        <v>3</v>
      </c>
      <c r="Q2115" s="27">
        <v>1</v>
      </c>
      <c r="R2115" s="27" t="str">
        <f t="shared" ref="R2115:R2178" si="199">IF(AND(A2115&gt;0,A2115&lt;=104,W2115="Terminé"),TEXT(P2115,"0")&amp;"-"&amp;TEXT(Q2115,"0"),"")</f>
        <v>3-1</v>
      </c>
      <c r="S2115" s="21">
        <v>0</v>
      </c>
      <c r="T2115" s="20">
        <f>VLOOKUP($A2115,Database!$A:$Y,10,FALSE)</f>
        <v>38</v>
      </c>
      <c r="U2115" s="20">
        <f>VLOOKUP($A2115,Database!$A:$Y,11,FALSE)</f>
        <v>148</v>
      </c>
      <c r="V2115" s="20">
        <f>VLOOKUP($A2115,Database!$A:$Y,12,FALSE)</f>
        <v>182</v>
      </c>
      <c r="W2115" s="20" t="str">
        <f>VLOOKUP(A2115,Database!A:M,13,FALSE)</f>
        <v>Terminé</v>
      </c>
      <c r="X2115" s="20">
        <f>VLOOKUP($A2115,Database!$A:$Y,20,FALSE)</f>
        <v>3</v>
      </c>
      <c r="Y2115" s="20">
        <f>VLOOKUP($A2115,Database!$A:$Y,21,FALSE)</f>
        <v>0</v>
      </c>
      <c r="Z2115" s="20">
        <f t="shared" si="198"/>
        <v>0</v>
      </c>
      <c r="AA2115" s="20">
        <f t="shared" si="194"/>
        <v>1</v>
      </c>
      <c r="AB2115" s="20">
        <f t="shared" ca="1" si="195"/>
        <v>38</v>
      </c>
      <c r="AC2115" s="20">
        <f t="shared" ca="1" si="196"/>
        <v>0</v>
      </c>
      <c r="AD2115" s="20" t="str">
        <f ca="1">IF(AC2115=0,"",IF(OR(ISBLANK(P2115),ISBLANK(Q2115)),"",IF(ISBLANK(VLOOKUP(A2115,Database!A:AA,22,FALSE)),"",VLOOKUP(A2115,Database!A:AA,22,FALSE))))</f>
        <v/>
      </c>
      <c r="AE2115" s="20">
        <f ca="1">IFERROR(
   IF(
     OR(ISBLANK(P2115),ISBLANK(Q2115)),
     "",
     IF(
       AND(AB2115&lt;&gt;"",OR(W2115="Terminé",W2115="En cours")),
       VLOOKUP(AD2115,Setup_ScoreExactBonus!A:D,4,FALSE),
       0
     )),
  0)</f>
        <v>0</v>
      </c>
      <c r="AF2115" s="21">
        <f t="shared" ca="1" si="197"/>
        <v>38</v>
      </c>
      <c r="AG2115" s="21">
        <f ca="1">SUMIFS(AF$2:AF2115,D$2:D2115,D2115)</f>
        <v>2994</v>
      </c>
    </row>
    <row r="2116" spans="1:33" x14ac:dyDescent="0.35">
      <c r="A2116" s="21">
        <f>IF(ISBLANK(B2116),"",COUNTIF(B$2:B2116,B2116))-1</f>
        <v>78</v>
      </c>
      <c r="B2116" s="27">
        <v>9</v>
      </c>
      <c r="C2116" s="10">
        <f>VLOOKUP($A2116+IF($A2116=0,1,0),Database!$A:$Y,7,FALSE)</f>
        <v>46203.958333333336</v>
      </c>
      <c r="D2116" s="21" t="str">
        <f>VLOOKUP(Pronostics!$B2116,Setup_MPP!$A:$G,3,FALSE)</f>
        <v>Aurelien_dpq</v>
      </c>
      <c r="E2116" s="21" t="str">
        <f>VLOOKUP(Pronostics!$B2116,Setup_MPP!$A:$G,2,FALSE)</f>
        <v>Aurélien DE POULPIQUET</v>
      </c>
      <c r="F2116" s="21" t="str">
        <f>VLOOKUP($B2116,Setup_MPP!$A:$E,4,FALSE)</f>
        <v>#F4EA9D</v>
      </c>
      <c r="G2116" s="21" t="str">
        <f>VLOOKUP($B2116,Setup_MPP!$A:$E,5,FALSE)</f>
        <v>#D2C458</v>
      </c>
      <c r="H2116" s="21" t="str">
        <f>IFERROR(IF(AND(A2116&gt;=1,A2116&lt;=104),VLOOKUP($A2116,Location!$A:$J,6,FALSE),IF(A2116=0,"Avant l'ouverture",IF(OR(A2116=105,A2116=106),"Bonus"))),"")</f>
        <v>1/16 Finale</v>
      </c>
      <c r="I2116" s="21" t="str">
        <f>IF(LEFT(H2116,4)="Tour",VLOOKUP(A2116,Database!$A:$C,3,FALSE),"")</f>
        <v/>
      </c>
      <c r="J2116" s="21" t="str">
        <f>VLOOKUP($A2116,Location!$A:$J,7,FALSE)</f>
        <v>France</v>
      </c>
      <c r="K2116" s="21" t="str">
        <f>IFERROR(VLOOKUP(J2116,Setup_Team!$B:$C,2,FALSE), "TDB")</f>
        <v>FRA</v>
      </c>
      <c r="L2116" s="21" t="str">
        <f>VLOOKUP($A2116,Location!$A:$J,8,FALSE)</f>
        <v>Suède</v>
      </c>
      <c r="M2116" s="21" t="str">
        <f>IFERROR(VLOOKUP(L2116,Setup_Team!$B:$C,2,FALSE), "TDB")</f>
        <v>SWE</v>
      </c>
      <c r="N2116" s="21" t="str">
        <f>VLOOKUP($A2116,Location!$A:$J,9,FALSE)</f>
        <v>East Rutherford, New Jersey/New York</v>
      </c>
      <c r="O2116" s="21" t="str">
        <f>VLOOKUP($A2116,Location!$A:$J,10,FALSE)</f>
        <v>MetLife Stadium</v>
      </c>
      <c r="P2116" s="27">
        <v>3</v>
      </c>
      <c r="Q2116" s="27">
        <v>1</v>
      </c>
      <c r="R2116" s="27" t="str">
        <f t="shared" si="199"/>
        <v>3-1</v>
      </c>
      <c r="S2116" s="21">
        <v>0</v>
      </c>
      <c r="T2116" s="20">
        <f>VLOOKUP($A2116,Database!$A:$Y,10,FALSE)</f>
        <v>38</v>
      </c>
      <c r="U2116" s="20">
        <f>VLOOKUP($A2116,Database!$A:$Y,11,FALSE)</f>
        <v>148</v>
      </c>
      <c r="V2116" s="20">
        <f>VLOOKUP($A2116,Database!$A:$Y,12,FALSE)</f>
        <v>182</v>
      </c>
      <c r="W2116" s="20" t="str">
        <f>VLOOKUP(A2116,Database!A:M,13,FALSE)</f>
        <v>Terminé</v>
      </c>
      <c r="X2116" s="20">
        <f>VLOOKUP($A2116,Database!$A:$Y,20,FALSE)</f>
        <v>3</v>
      </c>
      <c r="Y2116" s="20">
        <f>VLOOKUP($A2116,Database!$A:$Y,21,FALSE)</f>
        <v>0</v>
      </c>
      <c r="Z2116" s="20">
        <f t="shared" si="198"/>
        <v>0</v>
      </c>
      <c r="AA2116" s="20">
        <f t="shared" si="194"/>
        <v>1</v>
      </c>
      <c r="AB2116" s="20">
        <f t="shared" ca="1" si="195"/>
        <v>38</v>
      </c>
      <c r="AC2116" s="20">
        <f t="shared" ca="1" si="196"/>
        <v>0</v>
      </c>
      <c r="AD2116" s="20" t="str">
        <f ca="1">IF(AC2116=0,"",IF(OR(ISBLANK(P2116),ISBLANK(Q2116)),"",IF(ISBLANK(VLOOKUP(A2116,Database!A:AA,22,FALSE)),"",VLOOKUP(A2116,Database!A:AA,22,FALSE))))</f>
        <v/>
      </c>
      <c r="AE2116" s="20">
        <f ca="1">IFERROR(
   IF(
     OR(ISBLANK(P2116),ISBLANK(Q2116)),
     "",
     IF(
       AND(AB2116&lt;&gt;"",OR(W2116="Terminé",W2116="En cours")),
       VLOOKUP(AD2116,Setup_ScoreExactBonus!A:D,4,FALSE),
       0
     )),
  0)</f>
        <v>0</v>
      </c>
      <c r="AF2116" s="21">
        <f t="shared" ca="1" si="197"/>
        <v>38</v>
      </c>
      <c r="AG2116" s="21">
        <f ca="1">SUMIFS(AF$2:AF2116,D$2:D2116,D2116)</f>
        <v>3157</v>
      </c>
    </row>
    <row r="2117" spans="1:33" hidden="1" x14ac:dyDescent="0.35">
      <c r="A2117" s="21">
        <f>IF(ISBLANK(B2117),"",COUNTIF(B$2:B2117,B2117))-1</f>
        <v>78</v>
      </c>
      <c r="B2117" s="27">
        <v>10</v>
      </c>
      <c r="C2117" s="10">
        <f>VLOOKUP($A2117+IF($A2117=0,1,0),Database!$A:$Y,7,FALSE)</f>
        <v>46203.958333333336</v>
      </c>
      <c r="D2117" s="21" t="str">
        <f>VLOOKUP(Pronostics!$B2117,Setup_MPP!$A:$G,3,FALSE)</f>
        <v>RandomPaul</v>
      </c>
      <c r="E2117" s="21" t="str">
        <f>VLOOKUP(Pronostics!$B2117,Setup_MPP!$A:$G,2,FALSE)</f>
        <v>Paul MONTESINOS</v>
      </c>
      <c r="F2117" s="21" t="str">
        <f>VLOOKUP($B2117,Setup_MPP!$A:$E,4,FALSE)</f>
        <v>#C4B0FF</v>
      </c>
      <c r="G2117" s="21" t="str">
        <f>VLOOKUP($B2117,Setup_MPP!$A:$E,5,FALSE)</f>
        <v>#7F66C8</v>
      </c>
      <c r="H2117" s="21" t="str">
        <f>IFERROR(IF(AND(A2117&gt;=1,A2117&lt;=104),VLOOKUP($A2117,Location!$A:$J,6,FALSE),IF(A2117=0,"Avant l'ouverture",IF(OR(A2117=105,A2117=106),"Bonus"))),"")</f>
        <v>1/16 Finale</v>
      </c>
      <c r="I2117" s="21" t="str">
        <f>IF(LEFT(H2117,4)="Tour",VLOOKUP(A2117,Database!$A:$C,3,FALSE),"")</f>
        <v/>
      </c>
      <c r="J2117" s="21" t="str">
        <f>VLOOKUP($A2117,Location!$A:$J,7,FALSE)</f>
        <v>France</v>
      </c>
      <c r="K2117" s="21" t="str">
        <f>IFERROR(VLOOKUP(J2117,Setup_Team!$B:$C,2,FALSE), "TDB")</f>
        <v>FRA</v>
      </c>
      <c r="L2117" s="21" t="str">
        <f>VLOOKUP($A2117,Location!$A:$J,8,FALSE)</f>
        <v>Suède</v>
      </c>
      <c r="M2117" s="21" t="str">
        <f>IFERROR(VLOOKUP(L2117,Setup_Team!$B:$C,2,FALSE), "TDB")</f>
        <v>SWE</v>
      </c>
      <c r="N2117" s="21" t="str">
        <f>VLOOKUP($A2117,Location!$A:$J,9,FALSE)</f>
        <v>East Rutherford, New Jersey/New York</v>
      </c>
      <c r="O2117" s="21" t="str">
        <f>VLOOKUP($A2117,Location!$A:$J,10,FALSE)</f>
        <v>MetLife Stadium</v>
      </c>
      <c r="P2117" s="27">
        <v>2</v>
      </c>
      <c r="Q2117" s="27">
        <v>0</v>
      </c>
      <c r="R2117" s="27" t="str">
        <f t="shared" si="199"/>
        <v>2-0</v>
      </c>
      <c r="S2117" s="21">
        <v>0</v>
      </c>
      <c r="T2117" s="20">
        <f>VLOOKUP($A2117,Database!$A:$Y,10,FALSE)</f>
        <v>38</v>
      </c>
      <c r="U2117" s="20">
        <f>VLOOKUP($A2117,Database!$A:$Y,11,FALSE)</f>
        <v>148</v>
      </c>
      <c r="V2117" s="20">
        <f>VLOOKUP($A2117,Database!$A:$Y,12,FALSE)</f>
        <v>182</v>
      </c>
      <c r="W2117" s="20" t="str">
        <f>VLOOKUP(A2117,Database!A:M,13,FALSE)</f>
        <v>Terminé</v>
      </c>
      <c r="X2117" s="20">
        <f>VLOOKUP($A2117,Database!$A:$Y,20,FALSE)</f>
        <v>3</v>
      </c>
      <c r="Y2117" s="20">
        <f>VLOOKUP($A2117,Database!$A:$Y,21,FALSE)</f>
        <v>0</v>
      </c>
      <c r="Z2117" s="20">
        <f t="shared" si="198"/>
        <v>0</v>
      </c>
      <c r="AA2117" s="20">
        <f t="shared" si="194"/>
        <v>1</v>
      </c>
      <c r="AB2117" s="20">
        <f t="shared" ca="1" si="195"/>
        <v>38</v>
      </c>
      <c r="AC2117" s="20">
        <f t="shared" ca="1" si="196"/>
        <v>0</v>
      </c>
      <c r="AD2117" s="20" t="str">
        <f ca="1">IF(AC2117=0,"",IF(OR(ISBLANK(P2117),ISBLANK(Q2117)),"",IF(ISBLANK(VLOOKUP(A2117,Database!A:AA,22,FALSE)),"",VLOOKUP(A2117,Database!A:AA,22,FALSE))))</f>
        <v/>
      </c>
      <c r="AE2117" s="20">
        <f ca="1">IFERROR(
   IF(
     OR(ISBLANK(P2117),ISBLANK(Q2117)),
     "",
     IF(
       AND(AB2117&lt;&gt;"",OR(W2117="Terminé",W2117="En cours")),
       VLOOKUP(AD2117,Setup_ScoreExactBonus!A:D,4,FALSE),
       0
     )),
  0)</f>
        <v>0</v>
      </c>
      <c r="AF2117" s="21">
        <f t="shared" ca="1" si="197"/>
        <v>38</v>
      </c>
      <c r="AG2117" s="21">
        <f ca="1">SUMIFS(AF$2:AF2117,D$2:D2117,D2117)</f>
        <v>2687</v>
      </c>
    </row>
    <row r="2118" spans="1:33" hidden="1" x14ac:dyDescent="0.35">
      <c r="A2118" s="21">
        <f>IF(ISBLANK(B2118),"",COUNTIF(B$2:B2118,B2118))-1</f>
        <v>78</v>
      </c>
      <c r="B2118" s="27">
        <v>11</v>
      </c>
      <c r="C2118" s="10">
        <f>VLOOKUP($A2118+IF($A2118=0,1,0),Database!$A:$Y,7,FALSE)</f>
        <v>46203.958333333336</v>
      </c>
      <c r="D2118" s="21" t="str">
        <f>VLOOKUP(Pronostics!$B2118,Setup_MPP!$A:$G,3,FALSE)</f>
        <v>Kinsley91</v>
      </c>
      <c r="E2118" s="21" t="str">
        <f>VLOOKUP(Pronostics!$B2118,Setup_MPP!$A:$G,2,FALSE)</f>
        <v>Kinsley ROQUE</v>
      </c>
      <c r="F2118" s="21" t="str">
        <f>VLOOKUP($B2118,Setup_MPP!$A:$E,4,FALSE)</f>
        <v>#CBEBBA</v>
      </c>
      <c r="G2118" s="21" t="str">
        <f>VLOOKUP($B2118,Setup_MPP!$A:$E,5,FALSE)</f>
        <v>#70BC6E</v>
      </c>
      <c r="H2118" s="21" t="str">
        <f>IFERROR(IF(AND(A2118&gt;=1,A2118&lt;=104),VLOOKUP($A2118,Location!$A:$J,6,FALSE),IF(A2118=0,"Avant l'ouverture",IF(OR(A2118=105,A2118=106),"Bonus"))),"")</f>
        <v>1/16 Finale</v>
      </c>
      <c r="I2118" s="21" t="str">
        <f>IF(LEFT(H2118,4)="Tour",VLOOKUP(A2118,Database!$A:$C,3,FALSE),"")</f>
        <v/>
      </c>
      <c r="J2118" s="21" t="str">
        <f>VLOOKUP($A2118,Location!$A:$J,7,FALSE)</f>
        <v>France</v>
      </c>
      <c r="K2118" s="21" t="str">
        <f>IFERROR(VLOOKUP(J2118,Setup_Team!$B:$C,2,FALSE), "TDB")</f>
        <v>FRA</v>
      </c>
      <c r="L2118" s="21" t="str">
        <f>VLOOKUP($A2118,Location!$A:$J,8,FALSE)</f>
        <v>Suède</v>
      </c>
      <c r="M2118" s="21" t="str">
        <f>IFERROR(VLOOKUP(L2118,Setup_Team!$B:$C,2,FALSE), "TDB")</f>
        <v>SWE</v>
      </c>
      <c r="N2118" s="21" t="str">
        <f>VLOOKUP($A2118,Location!$A:$J,9,FALSE)</f>
        <v>East Rutherford, New Jersey/New York</v>
      </c>
      <c r="O2118" s="21" t="str">
        <f>VLOOKUP($A2118,Location!$A:$J,10,FALSE)</f>
        <v>MetLife Stadium</v>
      </c>
      <c r="P2118" s="27">
        <v>3</v>
      </c>
      <c r="Q2118" s="27">
        <v>1</v>
      </c>
      <c r="R2118" s="27" t="str">
        <f t="shared" si="199"/>
        <v>3-1</v>
      </c>
      <c r="S2118" s="21">
        <v>0</v>
      </c>
      <c r="T2118" s="20">
        <f>VLOOKUP($A2118,Database!$A:$Y,10,FALSE)</f>
        <v>38</v>
      </c>
      <c r="U2118" s="20">
        <f>VLOOKUP($A2118,Database!$A:$Y,11,FALSE)</f>
        <v>148</v>
      </c>
      <c r="V2118" s="20">
        <f>VLOOKUP($A2118,Database!$A:$Y,12,FALSE)</f>
        <v>182</v>
      </c>
      <c r="W2118" s="20" t="str">
        <f>VLOOKUP(A2118,Database!A:M,13,FALSE)</f>
        <v>Terminé</v>
      </c>
      <c r="X2118" s="20">
        <f>VLOOKUP($A2118,Database!$A:$Y,20,FALSE)</f>
        <v>3</v>
      </c>
      <c r="Y2118" s="20">
        <f>VLOOKUP($A2118,Database!$A:$Y,21,FALSE)</f>
        <v>0</v>
      </c>
      <c r="Z2118" s="20">
        <f t="shared" si="198"/>
        <v>0</v>
      </c>
      <c r="AA2118" s="20">
        <f t="shared" si="194"/>
        <v>1</v>
      </c>
      <c r="AB2118" s="20">
        <f t="shared" ca="1" si="195"/>
        <v>38</v>
      </c>
      <c r="AC2118" s="20">
        <f t="shared" ca="1" si="196"/>
        <v>0</v>
      </c>
      <c r="AD2118" s="20" t="str">
        <f ca="1">IF(AC2118=0,"",IF(OR(ISBLANK(P2118),ISBLANK(Q2118)),"",IF(ISBLANK(VLOOKUP(A2118,Database!A:AA,22,FALSE)),"",VLOOKUP(A2118,Database!A:AA,22,FALSE))))</f>
        <v/>
      </c>
      <c r="AE2118" s="20">
        <f ca="1">IFERROR(
   IF(
     OR(ISBLANK(P2118),ISBLANK(Q2118)),
     "",
     IF(
       AND(AB2118&lt;&gt;"",OR(W2118="Terminé",W2118="En cours")),
       VLOOKUP(AD2118,Setup_ScoreExactBonus!A:D,4,FALSE),
       0
     )),
  0)</f>
        <v>0</v>
      </c>
      <c r="AF2118" s="21">
        <f t="shared" ca="1" si="197"/>
        <v>38</v>
      </c>
      <c r="AG2118" s="21">
        <f ca="1">SUMIFS(AF$2:AF2118,D$2:D2118,D2118)</f>
        <v>3108</v>
      </c>
    </row>
    <row r="2119" spans="1:33" hidden="1" x14ac:dyDescent="0.35">
      <c r="A2119" s="21">
        <f>IF(ISBLANK(B2119),"",COUNTIF(B$2:B2119,B2119))-1</f>
        <v>78</v>
      </c>
      <c r="B2119" s="27">
        <v>12</v>
      </c>
      <c r="C2119" s="10">
        <f>VLOOKUP($A2119+IF($A2119=0,1,0),Database!$A:$Y,7,FALSE)</f>
        <v>46203.958333333336</v>
      </c>
      <c r="D2119" s="21" t="str">
        <f>VLOOKUP(Pronostics!$B2119,Setup_MPP!$A:$G,3,FALSE)</f>
        <v>Jaouad1</v>
      </c>
      <c r="E2119" s="21" t="str">
        <f>VLOOKUP(Pronostics!$B2119,Setup_MPP!$A:$G,2,FALSE)</f>
        <v>Jaouad SETTI</v>
      </c>
      <c r="F2119" s="21" t="str">
        <f>VLOOKUP($B2119,Setup_MPP!$A:$E,4,FALSE)</f>
        <v>#C2D4FF</v>
      </c>
      <c r="G2119" s="21" t="str">
        <f>VLOOKUP($B2119,Setup_MPP!$A:$E,5,FALSE)</f>
        <v>#6586D5</v>
      </c>
      <c r="H2119" s="21" t="str">
        <f>IFERROR(IF(AND(A2119&gt;=1,A2119&lt;=104),VLOOKUP($A2119,Location!$A:$J,6,FALSE),IF(A2119=0,"Avant l'ouverture",IF(OR(A2119=105,A2119=106),"Bonus"))),"")</f>
        <v>1/16 Finale</v>
      </c>
      <c r="I2119" s="21" t="str">
        <f>IF(LEFT(H2119,4)="Tour",VLOOKUP(A2119,Database!$A:$C,3,FALSE),"")</f>
        <v/>
      </c>
      <c r="J2119" s="21" t="str">
        <f>VLOOKUP($A2119,Location!$A:$J,7,FALSE)</f>
        <v>France</v>
      </c>
      <c r="K2119" s="21" t="str">
        <f>IFERROR(VLOOKUP(J2119,Setup_Team!$B:$C,2,FALSE), "TDB")</f>
        <v>FRA</v>
      </c>
      <c r="L2119" s="21" t="str">
        <f>VLOOKUP($A2119,Location!$A:$J,8,FALSE)</f>
        <v>Suède</v>
      </c>
      <c r="M2119" s="21" t="str">
        <f>IFERROR(VLOOKUP(L2119,Setup_Team!$B:$C,2,FALSE), "TDB")</f>
        <v>SWE</v>
      </c>
      <c r="N2119" s="21" t="str">
        <f>VLOOKUP($A2119,Location!$A:$J,9,FALSE)</f>
        <v>East Rutherford, New Jersey/New York</v>
      </c>
      <c r="O2119" s="21" t="str">
        <f>VLOOKUP($A2119,Location!$A:$J,10,FALSE)</f>
        <v>MetLife Stadium</v>
      </c>
      <c r="P2119" s="27">
        <v>3</v>
      </c>
      <c r="Q2119" s="27">
        <v>1</v>
      </c>
      <c r="R2119" s="27" t="str">
        <f t="shared" si="199"/>
        <v>3-1</v>
      </c>
      <c r="S2119" s="21">
        <v>0</v>
      </c>
      <c r="T2119" s="20">
        <f>VLOOKUP($A2119,Database!$A:$Y,10,FALSE)</f>
        <v>38</v>
      </c>
      <c r="U2119" s="20">
        <f>VLOOKUP($A2119,Database!$A:$Y,11,FALSE)</f>
        <v>148</v>
      </c>
      <c r="V2119" s="20">
        <f>VLOOKUP($A2119,Database!$A:$Y,12,FALSE)</f>
        <v>182</v>
      </c>
      <c r="W2119" s="20" t="str">
        <f>VLOOKUP(A2119,Database!A:M,13,FALSE)</f>
        <v>Terminé</v>
      </c>
      <c r="X2119" s="20">
        <f>VLOOKUP($A2119,Database!$A:$Y,20,FALSE)</f>
        <v>3</v>
      </c>
      <c r="Y2119" s="20">
        <f>VLOOKUP($A2119,Database!$A:$Y,21,FALSE)</f>
        <v>0</v>
      </c>
      <c r="Z2119" s="20">
        <f t="shared" si="198"/>
        <v>0</v>
      </c>
      <c r="AA2119" s="20">
        <f t="shared" si="194"/>
        <v>1</v>
      </c>
      <c r="AB2119" s="20">
        <f t="shared" ca="1" si="195"/>
        <v>38</v>
      </c>
      <c r="AC2119" s="20">
        <f t="shared" ca="1" si="196"/>
        <v>0</v>
      </c>
      <c r="AD2119" s="20" t="str">
        <f ca="1">IF(AC2119=0,"",IF(OR(ISBLANK(P2119),ISBLANK(Q2119)),"",IF(ISBLANK(VLOOKUP(A2119,Database!A:AA,22,FALSE)),"",VLOOKUP(A2119,Database!A:AA,22,FALSE))))</f>
        <v/>
      </c>
      <c r="AE2119" s="20">
        <f ca="1">IFERROR(
   IF(
     OR(ISBLANK(P2119),ISBLANK(Q2119)),
     "",
     IF(
       AND(AB2119&lt;&gt;"",OR(W2119="Terminé",W2119="En cours")),
       VLOOKUP(AD2119,Setup_ScoreExactBonus!A:D,4,FALSE),
       0
     )),
  0)</f>
        <v>0</v>
      </c>
      <c r="AF2119" s="21">
        <f t="shared" ca="1" si="197"/>
        <v>38</v>
      </c>
      <c r="AG2119" s="21">
        <f ca="1">SUMIFS(AF$2:AF2119,D$2:D2119,D2119)</f>
        <v>2877</v>
      </c>
    </row>
    <row r="2120" spans="1:33" hidden="1" x14ac:dyDescent="0.35">
      <c r="A2120" s="21">
        <f>IF(ISBLANK(B2120),"",COUNTIF(B$2:B2120,B2120))-1</f>
        <v>78</v>
      </c>
      <c r="B2120" s="27">
        <v>13</v>
      </c>
      <c r="C2120" s="10">
        <f>VLOOKUP($A2120+IF($A2120=0,1,0),Database!$A:$Y,7,FALSE)</f>
        <v>46203.958333333336</v>
      </c>
      <c r="D2120" s="21" t="str">
        <f>VLOOKUP(Pronostics!$B2120,Setup_MPP!$A:$G,3,FALSE)</f>
        <v>Julien_I</v>
      </c>
      <c r="E2120" s="21" t="str">
        <f>VLOOKUP(Pronostics!$B2120,Setup_MPP!$A:$G,2,FALSE)</f>
        <v>Julien INGE</v>
      </c>
      <c r="F2120" s="21" t="str">
        <f>VLOOKUP($B2120,Setup_MPP!$A:$E,4,FALSE)</f>
        <v>#C1E0EF</v>
      </c>
      <c r="G2120" s="21" t="str">
        <f>VLOOKUP($B2120,Setup_MPP!$A:$E,5,FALSE)</f>
        <v>#4F91B2</v>
      </c>
      <c r="H2120" s="21" t="str">
        <f>IFERROR(IF(AND(A2120&gt;=1,A2120&lt;=104),VLOOKUP($A2120,Location!$A:$J,6,FALSE),IF(A2120=0,"Avant l'ouverture",IF(OR(A2120=105,A2120=106),"Bonus"))),"")</f>
        <v>1/16 Finale</v>
      </c>
      <c r="I2120" s="21" t="str">
        <f>IF(LEFT(H2120,4)="Tour",VLOOKUP(A2120,Database!$A:$C,3,FALSE),"")</f>
        <v/>
      </c>
      <c r="J2120" s="21" t="str">
        <f>VLOOKUP($A2120,Location!$A:$J,7,FALSE)</f>
        <v>France</v>
      </c>
      <c r="K2120" s="21" t="str">
        <f>IFERROR(VLOOKUP(J2120,Setup_Team!$B:$C,2,FALSE), "TDB")</f>
        <v>FRA</v>
      </c>
      <c r="L2120" s="21" t="str">
        <f>VLOOKUP($A2120,Location!$A:$J,8,FALSE)</f>
        <v>Suède</v>
      </c>
      <c r="M2120" s="21" t="str">
        <f>IFERROR(VLOOKUP(L2120,Setup_Team!$B:$C,2,FALSE), "TDB")</f>
        <v>SWE</v>
      </c>
      <c r="N2120" s="21" t="str">
        <f>VLOOKUP($A2120,Location!$A:$J,9,FALSE)</f>
        <v>East Rutherford, New Jersey/New York</v>
      </c>
      <c r="O2120" s="21" t="str">
        <f>VLOOKUP($A2120,Location!$A:$J,10,FALSE)</f>
        <v>MetLife Stadium</v>
      </c>
      <c r="P2120" s="27">
        <v>4</v>
      </c>
      <c r="Q2120" s="27">
        <v>1</v>
      </c>
      <c r="R2120" s="27" t="str">
        <f t="shared" si="199"/>
        <v>4-1</v>
      </c>
      <c r="S2120" s="21">
        <v>0</v>
      </c>
      <c r="T2120" s="20">
        <f>VLOOKUP($A2120,Database!$A:$Y,10,FALSE)</f>
        <v>38</v>
      </c>
      <c r="U2120" s="20">
        <f>VLOOKUP($A2120,Database!$A:$Y,11,FALSE)</f>
        <v>148</v>
      </c>
      <c r="V2120" s="20">
        <f>VLOOKUP($A2120,Database!$A:$Y,12,FALSE)</f>
        <v>182</v>
      </c>
      <c r="W2120" s="20" t="str">
        <f>VLOOKUP(A2120,Database!A:M,13,FALSE)</f>
        <v>Terminé</v>
      </c>
      <c r="X2120" s="20">
        <f>VLOOKUP($A2120,Database!$A:$Y,20,FALSE)</f>
        <v>3</v>
      </c>
      <c r="Y2120" s="20">
        <f>VLOOKUP($A2120,Database!$A:$Y,21,FALSE)</f>
        <v>0</v>
      </c>
      <c r="Z2120" s="20">
        <f t="shared" si="198"/>
        <v>0</v>
      </c>
      <c r="AA2120" s="20">
        <f t="shared" si="194"/>
        <v>1</v>
      </c>
      <c r="AB2120" s="20">
        <f t="shared" ca="1" si="195"/>
        <v>38</v>
      </c>
      <c r="AC2120" s="20">
        <f t="shared" ca="1" si="196"/>
        <v>0</v>
      </c>
      <c r="AD2120" s="20" t="str">
        <f ca="1">IF(AC2120=0,"",IF(OR(ISBLANK(P2120),ISBLANK(Q2120)),"",IF(ISBLANK(VLOOKUP(A2120,Database!A:AA,22,FALSE)),"",VLOOKUP(A2120,Database!A:AA,22,FALSE))))</f>
        <v/>
      </c>
      <c r="AE2120" s="20">
        <f ca="1">IFERROR(
   IF(
     OR(ISBLANK(P2120),ISBLANK(Q2120)),
     "",
     IF(
       AND(AB2120&lt;&gt;"",OR(W2120="Terminé",W2120="En cours")),
       VLOOKUP(AD2120,Setup_ScoreExactBonus!A:D,4,FALSE),
       0
     )),
  0)</f>
        <v>0</v>
      </c>
      <c r="AF2120" s="21">
        <f t="shared" ca="1" si="197"/>
        <v>38</v>
      </c>
      <c r="AG2120" s="21">
        <f ca="1">SUMIFS(AF$2:AF2120,D$2:D2120,D2120)</f>
        <v>3106</v>
      </c>
    </row>
    <row r="2121" spans="1:33" hidden="1" x14ac:dyDescent="0.35">
      <c r="A2121" s="21">
        <f>IF(ISBLANK(B2121),"",COUNTIF(B$2:B2121,B2121))-1</f>
        <v>78</v>
      </c>
      <c r="B2121" s="27">
        <v>14</v>
      </c>
      <c r="C2121" s="10">
        <f>VLOOKUP($A2121+IF($A2121=0,1,0),Database!$A:$Y,7,FALSE)</f>
        <v>46203.958333333336</v>
      </c>
      <c r="D2121" s="21" t="str">
        <f>VLOOKUP(Pronostics!$B2121,Setup_MPP!$A:$G,3,FALSE)</f>
        <v>MarieEYT</v>
      </c>
      <c r="E2121" s="21" t="str">
        <f>VLOOKUP(Pronostics!$B2121,Setup_MPP!$A:$G,2,FALSE)</f>
        <v>Marie EXBRAYAT</v>
      </c>
      <c r="F2121" s="21" t="str">
        <f>VLOOKUP($B2121,Setup_MPP!$A:$E,4,FALSE)</f>
        <v>#FFAFD2</v>
      </c>
      <c r="G2121" s="21" t="str">
        <f>VLOOKUP($B2121,Setup_MPP!$A:$E,5,FALSE)</f>
        <v>#F2589B</v>
      </c>
      <c r="H2121" s="21" t="str">
        <f>IFERROR(IF(AND(A2121&gt;=1,A2121&lt;=104),VLOOKUP($A2121,Location!$A:$J,6,FALSE),IF(A2121=0,"Avant l'ouverture",IF(OR(A2121=105,A2121=106),"Bonus"))),"")</f>
        <v>1/16 Finale</v>
      </c>
      <c r="I2121" s="21" t="str">
        <f>IF(LEFT(H2121,4)="Tour",VLOOKUP(A2121,Database!$A:$C,3,FALSE),"")</f>
        <v/>
      </c>
      <c r="J2121" s="21" t="str">
        <f>VLOOKUP($A2121,Location!$A:$J,7,FALSE)</f>
        <v>France</v>
      </c>
      <c r="K2121" s="21" t="str">
        <f>IFERROR(VLOOKUP(J2121,Setup_Team!$B:$C,2,FALSE), "TDB")</f>
        <v>FRA</v>
      </c>
      <c r="L2121" s="21" t="str">
        <f>VLOOKUP($A2121,Location!$A:$J,8,FALSE)</f>
        <v>Suède</v>
      </c>
      <c r="M2121" s="21" t="str">
        <f>IFERROR(VLOOKUP(L2121,Setup_Team!$B:$C,2,FALSE), "TDB")</f>
        <v>SWE</v>
      </c>
      <c r="N2121" s="21" t="str">
        <f>VLOOKUP($A2121,Location!$A:$J,9,FALSE)</f>
        <v>East Rutherford, New Jersey/New York</v>
      </c>
      <c r="O2121" s="21" t="str">
        <f>VLOOKUP($A2121,Location!$A:$J,10,FALSE)</f>
        <v>MetLife Stadium</v>
      </c>
      <c r="P2121" s="27">
        <v>4</v>
      </c>
      <c r="Q2121" s="27">
        <v>1</v>
      </c>
      <c r="R2121" s="27" t="str">
        <f t="shared" si="199"/>
        <v>4-1</v>
      </c>
      <c r="S2121" s="21">
        <v>0</v>
      </c>
      <c r="T2121" s="20">
        <f>VLOOKUP($A2121,Database!$A:$Y,10,FALSE)</f>
        <v>38</v>
      </c>
      <c r="U2121" s="20">
        <f>VLOOKUP($A2121,Database!$A:$Y,11,FALSE)</f>
        <v>148</v>
      </c>
      <c r="V2121" s="20">
        <f>VLOOKUP($A2121,Database!$A:$Y,12,FALSE)</f>
        <v>182</v>
      </c>
      <c r="W2121" s="20" t="str">
        <f>VLOOKUP(A2121,Database!A:M,13,FALSE)</f>
        <v>Terminé</v>
      </c>
      <c r="X2121" s="20">
        <f>VLOOKUP($A2121,Database!$A:$Y,20,FALSE)</f>
        <v>3</v>
      </c>
      <c r="Y2121" s="20">
        <f>VLOOKUP($A2121,Database!$A:$Y,21,FALSE)</f>
        <v>0</v>
      </c>
      <c r="Z2121" s="20">
        <f t="shared" si="198"/>
        <v>0</v>
      </c>
      <c r="AA2121" s="20">
        <f t="shared" si="194"/>
        <v>1</v>
      </c>
      <c r="AB2121" s="20">
        <f t="shared" ca="1" si="195"/>
        <v>38</v>
      </c>
      <c r="AC2121" s="20">
        <f t="shared" ca="1" si="196"/>
        <v>0</v>
      </c>
      <c r="AD2121" s="20" t="str">
        <f ca="1">IF(AC2121=0,"",IF(OR(ISBLANK(P2121),ISBLANK(Q2121)),"",IF(ISBLANK(VLOOKUP(A2121,Database!A:AA,22,FALSE)),"",VLOOKUP(A2121,Database!A:AA,22,FALSE))))</f>
        <v/>
      </c>
      <c r="AE2121" s="20">
        <f ca="1">IFERROR(
   IF(
     OR(ISBLANK(P2121),ISBLANK(Q2121)),
     "",
     IF(
       AND(AB2121&lt;&gt;"",OR(W2121="Terminé",W2121="En cours")),
       VLOOKUP(AD2121,Setup_ScoreExactBonus!A:D,4,FALSE),
       0
     )),
  0)</f>
        <v>0</v>
      </c>
      <c r="AF2121" s="21">
        <f t="shared" ca="1" si="197"/>
        <v>38</v>
      </c>
      <c r="AG2121" s="21">
        <f ca="1">SUMIFS(AF$2:AF2121,D$2:D2121,D2121)</f>
        <v>3175</v>
      </c>
    </row>
    <row r="2122" spans="1:33" hidden="1" x14ac:dyDescent="0.35">
      <c r="A2122" s="21">
        <f>IF(ISBLANK(B2122),"",COUNTIF(B$2:B2122,B2122))-1</f>
        <v>78</v>
      </c>
      <c r="B2122" s="27">
        <v>15</v>
      </c>
      <c r="C2122" s="10">
        <f>VLOOKUP($A2122+IF($A2122=0,1,0),Database!$A:$Y,7,FALSE)</f>
        <v>46203.958333333336</v>
      </c>
      <c r="D2122" s="21" t="str">
        <f>VLOOKUP(Pronostics!$B2122,Setup_MPP!$A:$G,3,FALSE)</f>
        <v>Amino28</v>
      </c>
      <c r="E2122" s="21" t="str">
        <f>VLOOKUP(Pronostics!$B2122,Setup_MPP!$A:$G,2,FALSE)</f>
        <v>Amine ZARROUKI</v>
      </c>
      <c r="F2122" s="21" t="str">
        <f>VLOOKUP($B2122,Setup_MPP!$A:$E,4,FALSE)</f>
        <v>#FF9898</v>
      </c>
      <c r="G2122" s="21" t="str">
        <f>VLOOKUP($B2122,Setup_MPP!$A:$E,5,FALSE)</f>
        <v>#FF5D5D</v>
      </c>
      <c r="H2122" s="21" t="str">
        <f>IFERROR(IF(AND(A2122&gt;=1,A2122&lt;=104),VLOOKUP($A2122,Location!$A:$J,6,FALSE),IF(A2122=0,"Avant l'ouverture",IF(OR(A2122=105,A2122=106),"Bonus"))),"")</f>
        <v>1/16 Finale</v>
      </c>
      <c r="I2122" s="21" t="str">
        <f>IF(LEFT(H2122,4)="Tour",VLOOKUP(A2122,Database!$A:$C,3,FALSE),"")</f>
        <v/>
      </c>
      <c r="J2122" s="21" t="str">
        <f>VLOOKUP($A2122,Location!$A:$J,7,FALSE)</f>
        <v>France</v>
      </c>
      <c r="K2122" s="21" t="str">
        <f>IFERROR(VLOOKUP(J2122,Setup_Team!$B:$C,2,FALSE), "TDB")</f>
        <v>FRA</v>
      </c>
      <c r="L2122" s="21" t="str">
        <f>VLOOKUP($A2122,Location!$A:$J,8,FALSE)</f>
        <v>Suède</v>
      </c>
      <c r="M2122" s="21" t="str">
        <f>IFERROR(VLOOKUP(L2122,Setup_Team!$B:$C,2,FALSE), "TDB")</f>
        <v>SWE</v>
      </c>
      <c r="N2122" s="21" t="str">
        <f>VLOOKUP($A2122,Location!$A:$J,9,FALSE)</f>
        <v>East Rutherford, New Jersey/New York</v>
      </c>
      <c r="O2122" s="21" t="str">
        <f>VLOOKUP($A2122,Location!$A:$J,10,FALSE)</f>
        <v>MetLife Stadium</v>
      </c>
      <c r="P2122" s="27">
        <v>3</v>
      </c>
      <c r="Q2122" s="27">
        <v>1</v>
      </c>
      <c r="R2122" s="27" t="str">
        <f t="shared" si="199"/>
        <v>3-1</v>
      </c>
      <c r="S2122" s="21">
        <v>0</v>
      </c>
      <c r="T2122" s="20">
        <f>VLOOKUP($A2122,Database!$A:$Y,10,FALSE)</f>
        <v>38</v>
      </c>
      <c r="U2122" s="20">
        <f>VLOOKUP($A2122,Database!$A:$Y,11,FALSE)</f>
        <v>148</v>
      </c>
      <c r="V2122" s="20">
        <f>VLOOKUP($A2122,Database!$A:$Y,12,FALSE)</f>
        <v>182</v>
      </c>
      <c r="W2122" s="20" t="str">
        <f>VLOOKUP(A2122,Database!A:M,13,FALSE)</f>
        <v>Terminé</v>
      </c>
      <c r="X2122" s="20">
        <f>VLOOKUP($A2122,Database!$A:$Y,20,FALSE)</f>
        <v>3</v>
      </c>
      <c r="Y2122" s="20">
        <f>VLOOKUP($A2122,Database!$A:$Y,21,FALSE)</f>
        <v>0</v>
      </c>
      <c r="Z2122" s="20">
        <f t="shared" si="198"/>
        <v>0</v>
      </c>
      <c r="AA2122" s="20">
        <f t="shared" si="194"/>
        <v>1</v>
      </c>
      <c r="AB2122" s="20">
        <f t="shared" ca="1" si="195"/>
        <v>38</v>
      </c>
      <c r="AC2122" s="20">
        <f t="shared" ca="1" si="196"/>
        <v>0</v>
      </c>
      <c r="AD2122" s="20" t="str">
        <f ca="1">IF(AC2122=0,"",IF(OR(ISBLANK(P2122),ISBLANK(Q2122)),"",IF(ISBLANK(VLOOKUP(A2122,Database!A:AA,22,FALSE)),"",VLOOKUP(A2122,Database!A:AA,22,FALSE))))</f>
        <v/>
      </c>
      <c r="AE2122" s="20">
        <f ca="1">IFERROR(
   IF(
     OR(ISBLANK(P2122),ISBLANK(Q2122)),
     "",
     IF(
       AND(AB2122&lt;&gt;"",OR(W2122="Terminé",W2122="En cours")),
       VLOOKUP(AD2122,Setup_ScoreExactBonus!A:D,4,FALSE),
       0
     )),
  0)</f>
        <v>0</v>
      </c>
      <c r="AF2122" s="21">
        <f t="shared" ca="1" si="197"/>
        <v>38</v>
      </c>
      <c r="AG2122" s="21">
        <f ca="1">SUMIFS(AF$2:AF2122,D$2:D2122,D2122)</f>
        <v>3085</v>
      </c>
    </row>
    <row r="2123" spans="1:33" hidden="1" x14ac:dyDescent="0.35">
      <c r="A2123" s="21">
        <f>IF(ISBLANK(B2123),"",COUNTIF(B$2:B2123,B2123))-1</f>
        <v>78</v>
      </c>
      <c r="B2123" s="27">
        <v>16</v>
      </c>
      <c r="C2123" s="10">
        <f>VLOOKUP($A2123+IF($A2123=0,1,0),Database!$A:$Y,7,FALSE)</f>
        <v>46203.958333333336</v>
      </c>
      <c r="D2123" s="21" t="str">
        <f>VLOOKUP(Pronostics!$B2123,Setup_MPP!$A:$G,3,FALSE)</f>
        <v>RomaLaura</v>
      </c>
      <c r="E2123" s="21" t="str">
        <f>VLOOKUP(Pronostics!$B2123,Setup_MPP!$A:$G,2,FALSE)</f>
        <v>Laura GIULIANO</v>
      </c>
      <c r="F2123" s="21" t="str">
        <f>VLOOKUP($B2123,Setup_MPP!$A:$E,4,FALSE)</f>
        <v>#86A4FE</v>
      </c>
      <c r="G2123" s="21" t="str">
        <f>VLOOKUP($B2123,Setup_MPP!$A:$E,5,FALSE)</f>
        <v>#3769FF</v>
      </c>
      <c r="H2123" s="21" t="str">
        <f>IFERROR(IF(AND(A2123&gt;=1,A2123&lt;=104),VLOOKUP($A2123,Location!$A:$J,6,FALSE),IF(A2123=0,"Avant l'ouverture",IF(OR(A2123=105,A2123=106),"Bonus"))),"")</f>
        <v>1/16 Finale</v>
      </c>
      <c r="I2123" s="21" t="str">
        <f>IF(LEFT(H2123,4)="Tour",VLOOKUP(A2123,Database!$A:$C,3,FALSE),"")</f>
        <v/>
      </c>
      <c r="J2123" s="21" t="str">
        <f>VLOOKUP($A2123,Location!$A:$J,7,FALSE)</f>
        <v>France</v>
      </c>
      <c r="K2123" s="21" t="str">
        <f>IFERROR(VLOOKUP(J2123,Setup_Team!$B:$C,2,FALSE), "TDB")</f>
        <v>FRA</v>
      </c>
      <c r="L2123" s="21" t="str">
        <f>VLOOKUP($A2123,Location!$A:$J,8,FALSE)</f>
        <v>Suède</v>
      </c>
      <c r="M2123" s="21" t="str">
        <f>IFERROR(VLOOKUP(L2123,Setup_Team!$B:$C,2,FALSE), "TDB")</f>
        <v>SWE</v>
      </c>
      <c r="N2123" s="21" t="str">
        <f>VLOOKUP($A2123,Location!$A:$J,9,FALSE)</f>
        <v>East Rutherford, New Jersey/New York</v>
      </c>
      <c r="O2123" s="21" t="str">
        <f>VLOOKUP($A2123,Location!$A:$J,10,FALSE)</f>
        <v>MetLife Stadium</v>
      </c>
      <c r="P2123" s="27">
        <v>2</v>
      </c>
      <c r="Q2123" s="27">
        <v>2</v>
      </c>
      <c r="R2123" s="27" t="str">
        <f t="shared" si="199"/>
        <v>2-2</v>
      </c>
      <c r="S2123" s="21">
        <v>0</v>
      </c>
      <c r="T2123" s="20">
        <f>VLOOKUP($A2123,Database!$A:$Y,10,FALSE)</f>
        <v>38</v>
      </c>
      <c r="U2123" s="20">
        <f>VLOOKUP($A2123,Database!$A:$Y,11,FALSE)</f>
        <v>148</v>
      </c>
      <c r="V2123" s="20">
        <f>VLOOKUP($A2123,Database!$A:$Y,12,FALSE)</f>
        <v>182</v>
      </c>
      <c r="W2123" s="20" t="str">
        <f>VLOOKUP(A2123,Database!A:M,13,FALSE)</f>
        <v>Terminé</v>
      </c>
      <c r="X2123" s="20">
        <f>VLOOKUP($A2123,Database!$A:$Y,20,FALSE)</f>
        <v>3</v>
      </c>
      <c r="Y2123" s="20">
        <f>VLOOKUP($A2123,Database!$A:$Y,21,FALSE)</f>
        <v>0</v>
      </c>
      <c r="Z2123" s="20">
        <f t="shared" si="198"/>
        <v>0</v>
      </c>
      <c r="AA2123" s="20">
        <f t="shared" si="194"/>
        <v>0</v>
      </c>
      <c r="AB2123" s="20">
        <f t="shared" ca="1" si="195"/>
        <v>0</v>
      </c>
      <c r="AC2123" s="20">
        <f t="shared" ca="1" si="196"/>
        <v>0</v>
      </c>
      <c r="AD2123" s="20" t="str">
        <f ca="1">IF(AC2123=0,"",IF(OR(ISBLANK(P2123),ISBLANK(Q2123)),"",IF(ISBLANK(VLOOKUP(A2123,Database!A:AA,22,FALSE)),"",VLOOKUP(A2123,Database!A:AA,22,FALSE))))</f>
        <v/>
      </c>
      <c r="AE2123" s="20">
        <f ca="1">IFERROR(
   IF(
     OR(ISBLANK(P2123),ISBLANK(Q2123)),
     "",
     IF(
       AND(AB2123&lt;&gt;"",OR(W2123="Terminé",W2123="En cours")),
       VLOOKUP(AD2123,Setup_ScoreExactBonus!A:D,4,FALSE),
       0
     )),
  0)</f>
        <v>0</v>
      </c>
      <c r="AF2123" s="21">
        <f t="shared" ca="1" si="197"/>
        <v>0</v>
      </c>
      <c r="AG2123" s="21">
        <f ca="1">SUMIFS(AF$2:AF2123,D$2:D2123,D2123)</f>
        <v>2485</v>
      </c>
    </row>
    <row r="2124" spans="1:33" hidden="1" x14ac:dyDescent="0.35">
      <c r="A2124" s="21">
        <f>IF(ISBLANK(B2124),"",COUNTIF(B$2:B2124,B2124))-1</f>
        <v>78</v>
      </c>
      <c r="B2124" s="27">
        <v>17</v>
      </c>
      <c r="C2124" s="10">
        <f>VLOOKUP($A2124+IF($A2124=0,1,0),Database!$A:$Y,7,FALSE)</f>
        <v>46203.958333333336</v>
      </c>
      <c r="D2124" s="21" t="str">
        <f>VLOOKUP(Pronostics!$B2124,Setup_MPP!$A:$G,3,FALSE)</f>
        <v>Julien_cri</v>
      </c>
      <c r="E2124" s="21" t="str">
        <f>VLOOKUP(Pronostics!$B2124,Setup_MPP!$A:$G,2,FALSE)</f>
        <v>Julien CRIMOTEL</v>
      </c>
      <c r="F2124" s="21" t="str">
        <f>VLOOKUP($B2124,Setup_MPP!$A:$E,4,FALSE)</f>
        <v>#FFB0B0</v>
      </c>
      <c r="G2124" s="21" t="str">
        <f>VLOOKUP($B2124,Setup_MPP!$A:$E,5,FALSE)</f>
        <v>#F25757</v>
      </c>
      <c r="H2124" s="21" t="str">
        <f>IFERROR(IF(AND(A2124&gt;=1,A2124&lt;=104),VLOOKUP($A2124,Location!$A:$J,6,FALSE),IF(A2124=0,"Avant l'ouverture",IF(OR(A2124=105,A2124=106),"Bonus"))),"")</f>
        <v>1/16 Finale</v>
      </c>
      <c r="I2124" s="21" t="str">
        <f>IF(LEFT(H2124,4)="Tour",VLOOKUP(A2124,Database!$A:$C,3,FALSE),"")</f>
        <v/>
      </c>
      <c r="J2124" s="21" t="str">
        <f>VLOOKUP($A2124,Location!$A:$J,7,FALSE)</f>
        <v>France</v>
      </c>
      <c r="K2124" s="21" t="str">
        <f>IFERROR(VLOOKUP(J2124,Setup_Team!$B:$C,2,FALSE), "TDB")</f>
        <v>FRA</v>
      </c>
      <c r="L2124" s="21" t="str">
        <f>VLOOKUP($A2124,Location!$A:$J,8,FALSE)</f>
        <v>Suède</v>
      </c>
      <c r="M2124" s="21" t="str">
        <f>IFERROR(VLOOKUP(L2124,Setup_Team!$B:$C,2,FALSE), "TDB")</f>
        <v>SWE</v>
      </c>
      <c r="N2124" s="21" t="str">
        <f>VLOOKUP($A2124,Location!$A:$J,9,FALSE)</f>
        <v>East Rutherford, New Jersey/New York</v>
      </c>
      <c r="O2124" s="21" t="str">
        <f>VLOOKUP($A2124,Location!$A:$J,10,FALSE)</f>
        <v>MetLife Stadium</v>
      </c>
      <c r="P2124" s="27">
        <v>4</v>
      </c>
      <c r="Q2124" s="27">
        <v>1</v>
      </c>
      <c r="R2124" s="27" t="str">
        <f t="shared" si="199"/>
        <v>4-1</v>
      </c>
      <c r="S2124" s="21">
        <v>0</v>
      </c>
      <c r="T2124" s="20">
        <f>VLOOKUP($A2124,Database!$A:$Y,10,FALSE)</f>
        <v>38</v>
      </c>
      <c r="U2124" s="20">
        <f>VLOOKUP($A2124,Database!$A:$Y,11,FALSE)</f>
        <v>148</v>
      </c>
      <c r="V2124" s="20">
        <f>VLOOKUP($A2124,Database!$A:$Y,12,FALSE)</f>
        <v>182</v>
      </c>
      <c r="W2124" s="20" t="str">
        <f>VLOOKUP(A2124,Database!A:M,13,FALSE)</f>
        <v>Terminé</v>
      </c>
      <c r="X2124" s="20">
        <f>VLOOKUP($A2124,Database!$A:$Y,20,FALSE)</f>
        <v>3</v>
      </c>
      <c r="Y2124" s="20">
        <f>VLOOKUP($A2124,Database!$A:$Y,21,FALSE)</f>
        <v>0</v>
      </c>
      <c r="Z2124" s="20">
        <f t="shared" si="198"/>
        <v>0</v>
      </c>
      <c r="AA2124" s="20">
        <f t="shared" si="194"/>
        <v>1</v>
      </c>
      <c r="AB2124" s="20">
        <f t="shared" ca="1" si="195"/>
        <v>38</v>
      </c>
      <c r="AC2124" s="20">
        <f t="shared" ca="1" si="196"/>
        <v>0</v>
      </c>
      <c r="AD2124" s="20" t="str">
        <f ca="1">IF(AC2124=0,"",IF(OR(ISBLANK(P2124),ISBLANK(Q2124)),"",IF(ISBLANK(VLOOKUP(A2124,Database!A:AA,22,FALSE)),"",VLOOKUP(A2124,Database!A:AA,22,FALSE))))</f>
        <v/>
      </c>
      <c r="AE2124" s="20">
        <f ca="1">IFERROR(
   IF(
     OR(ISBLANK(P2124),ISBLANK(Q2124)),
     "",
     IF(
       AND(AB2124&lt;&gt;"",OR(W2124="Terminé",W2124="En cours")),
       VLOOKUP(AD2124,Setup_ScoreExactBonus!A:D,4,FALSE),
       0
     )),
  0)</f>
        <v>0</v>
      </c>
      <c r="AF2124" s="21">
        <f t="shared" ca="1" si="197"/>
        <v>38</v>
      </c>
      <c r="AG2124" s="21">
        <f ca="1">SUMIFS(AF$2:AF2124,D$2:D2124,D2124)</f>
        <v>2899</v>
      </c>
    </row>
    <row r="2125" spans="1:33" hidden="1" x14ac:dyDescent="0.35">
      <c r="A2125" s="21">
        <f>IF(ISBLANK(B2125),"",COUNTIF(B$2:B2125,B2125))-1</f>
        <v>78</v>
      </c>
      <c r="B2125" s="27">
        <v>18</v>
      </c>
      <c r="C2125" s="10">
        <f>VLOOKUP($A2125+IF($A2125=0,1,0),Database!$A:$Y,7,FALSE)</f>
        <v>46203.958333333336</v>
      </c>
      <c r="D2125" s="21" t="str">
        <f>VLOOKUP(Pronostics!$B2125,Setup_MPP!$A:$G,3,FALSE)</f>
        <v>Cartone</v>
      </c>
      <c r="E2125" s="21" t="str">
        <f>VLOOKUP(Pronostics!$B2125,Setup_MPP!$A:$G,2,FALSE)</f>
        <v>Quentin CARTON</v>
      </c>
      <c r="F2125" s="21" t="str">
        <f>VLOOKUP($B2125,Setup_MPP!$A:$E,4,FALSE)</f>
        <v>#F0BC42</v>
      </c>
      <c r="G2125" s="21" t="str">
        <f>VLOOKUP($B2125,Setup_MPP!$A:$E,5,FALSE)</f>
        <v>#8E1F2F</v>
      </c>
      <c r="H2125" s="21" t="str">
        <f>IFERROR(IF(AND(A2125&gt;=1,A2125&lt;=104),VLOOKUP($A2125,Location!$A:$J,6,FALSE),IF(A2125=0,"Avant l'ouverture",IF(OR(A2125=105,A2125=106),"Bonus"))),"")</f>
        <v>1/16 Finale</v>
      </c>
      <c r="I2125" s="21" t="str">
        <f>IF(LEFT(H2125,4)="Tour",VLOOKUP(A2125,Database!$A:$C,3,FALSE),"")</f>
        <v/>
      </c>
      <c r="J2125" s="21" t="str">
        <f>VLOOKUP($A2125,Location!$A:$J,7,FALSE)</f>
        <v>France</v>
      </c>
      <c r="K2125" s="21" t="str">
        <f>IFERROR(VLOOKUP(J2125,Setup_Team!$B:$C,2,FALSE), "TDB")</f>
        <v>FRA</v>
      </c>
      <c r="L2125" s="21" t="str">
        <f>VLOOKUP($A2125,Location!$A:$J,8,FALSE)</f>
        <v>Suède</v>
      </c>
      <c r="M2125" s="21" t="str">
        <f>IFERROR(VLOOKUP(L2125,Setup_Team!$B:$C,2,FALSE), "TDB")</f>
        <v>SWE</v>
      </c>
      <c r="N2125" s="21" t="str">
        <f>VLOOKUP($A2125,Location!$A:$J,9,FALSE)</f>
        <v>East Rutherford, New Jersey/New York</v>
      </c>
      <c r="O2125" s="21" t="str">
        <f>VLOOKUP($A2125,Location!$A:$J,10,FALSE)</f>
        <v>MetLife Stadium</v>
      </c>
      <c r="P2125" s="27">
        <v>4</v>
      </c>
      <c r="Q2125" s="27">
        <v>0</v>
      </c>
      <c r="R2125" s="27" t="str">
        <f t="shared" si="199"/>
        <v>4-0</v>
      </c>
      <c r="S2125" s="21">
        <v>0</v>
      </c>
      <c r="T2125" s="20">
        <f>VLOOKUP($A2125,Database!$A:$Y,10,FALSE)</f>
        <v>38</v>
      </c>
      <c r="U2125" s="20">
        <f>VLOOKUP($A2125,Database!$A:$Y,11,FALSE)</f>
        <v>148</v>
      </c>
      <c r="V2125" s="20">
        <f>VLOOKUP($A2125,Database!$A:$Y,12,FALSE)</f>
        <v>182</v>
      </c>
      <c r="W2125" s="20" t="str">
        <f>VLOOKUP(A2125,Database!A:M,13,FALSE)</f>
        <v>Terminé</v>
      </c>
      <c r="X2125" s="20">
        <f>VLOOKUP($A2125,Database!$A:$Y,20,FALSE)</f>
        <v>3</v>
      </c>
      <c r="Y2125" s="20">
        <f>VLOOKUP($A2125,Database!$A:$Y,21,FALSE)</f>
        <v>0</v>
      </c>
      <c r="Z2125" s="20">
        <f t="shared" si="198"/>
        <v>0</v>
      </c>
      <c r="AA2125" s="20">
        <f t="shared" si="194"/>
        <v>1</v>
      </c>
      <c r="AB2125" s="20">
        <f t="shared" ca="1" si="195"/>
        <v>38</v>
      </c>
      <c r="AC2125" s="20">
        <f t="shared" ca="1" si="196"/>
        <v>0</v>
      </c>
      <c r="AD2125" s="20" t="str">
        <f ca="1">IF(AC2125=0,"",IF(OR(ISBLANK(P2125),ISBLANK(Q2125)),"",IF(ISBLANK(VLOOKUP(A2125,Database!A:AA,22,FALSE)),"",VLOOKUP(A2125,Database!A:AA,22,FALSE))))</f>
        <v/>
      </c>
      <c r="AE2125" s="20">
        <f ca="1">IFERROR(
   IF(
     OR(ISBLANK(P2125),ISBLANK(Q2125)),
     "",
     IF(
       AND(AB2125&lt;&gt;"",OR(W2125="Terminé",W2125="En cours")),
       VLOOKUP(AD2125,Setup_ScoreExactBonus!A:D,4,FALSE),
       0
     )),
  0)</f>
        <v>0</v>
      </c>
      <c r="AF2125" s="21">
        <f t="shared" ca="1" si="197"/>
        <v>38</v>
      </c>
      <c r="AG2125" s="21">
        <f ca="1">SUMIFS(AF$2:AF2125,D$2:D2125,D2125)</f>
        <v>2815</v>
      </c>
    </row>
    <row r="2126" spans="1:33" hidden="1" x14ac:dyDescent="0.35">
      <c r="A2126" s="21">
        <f>IF(ISBLANK(B2126),"",COUNTIF(B$2:B2126,B2126))-1</f>
        <v>78</v>
      </c>
      <c r="B2126" s="27">
        <v>19</v>
      </c>
      <c r="C2126" s="10">
        <f>VLOOKUP($A2126+IF($A2126=0,1,0),Database!$A:$Y,7,FALSE)</f>
        <v>46203.958333333336</v>
      </c>
      <c r="D2126" s="21" t="str">
        <f>VLOOKUP(Pronostics!$B2126,Setup_MPP!$A:$G,3,FALSE)</f>
        <v>YramVi</v>
      </c>
      <c r="E2126" s="21" t="str">
        <f>VLOOKUP(Pronostics!$B2126,Setup_MPP!$A:$G,2,FALSE)</f>
        <v>Eyram TETSHIE</v>
      </c>
      <c r="F2126" s="21" t="str">
        <f>VLOOKUP($B2126,Setup_MPP!$A:$E,4,FALSE)</f>
        <v>#E8B28F</v>
      </c>
      <c r="G2126" s="21" t="str">
        <f>VLOOKUP($B2126,Setup_MPP!$A:$E,5,FALSE)</f>
        <v>#E65568</v>
      </c>
      <c r="H2126" s="21" t="str">
        <f>IFERROR(IF(AND(A2126&gt;=1,A2126&lt;=104),VLOOKUP($A2126,Location!$A:$J,6,FALSE),IF(A2126=0,"Avant l'ouverture",IF(OR(A2126=105,A2126=106),"Bonus"))),"")</f>
        <v>1/16 Finale</v>
      </c>
      <c r="I2126" s="21" t="str">
        <f>IF(LEFT(H2126,4)="Tour",VLOOKUP(A2126,Database!$A:$C,3,FALSE),"")</f>
        <v/>
      </c>
      <c r="J2126" s="21" t="str">
        <f>VLOOKUP($A2126,Location!$A:$J,7,FALSE)</f>
        <v>France</v>
      </c>
      <c r="K2126" s="21" t="str">
        <f>IFERROR(VLOOKUP(J2126,Setup_Team!$B:$C,2,FALSE), "TDB")</f>
        <v>FRA</v>
      </c>
      <c r="L2126" s="21" t="str">
        <f>VLOOKUP($A2126,Location!$A:$J,8,FALSE)</f>
        <v>Suède</v>
      </c>
      <c r="M2126" s="21" t="str">
        <f>IFERROR(VLOOKUP(L2126,Setup_Team!$B:$C,2,FALSE), "TDB")</f>
        <v>SWE</v>
      </c>
      <c r="N2126" s="21" t="str">
        <f>VLOOKUP($A2126,Location!$A:$J,9,FALSE)</f>
        <v>East Rutherford, New Jersey/New York</v>
      </c>
      <c r="O2126" s="21" t="str">
        <f>VLOOKUP($A2126,Location!$A:$J,10,FALSE)</f>
        <v>MetLife Stadium</v>
      </c>
      <c r="P2126" s="27">
        <v>3</v>
      </c>
      <c r="Q2126" s="27">
        <v>1</v>
      </c>
      <c r="R2126" s="27" t="str">
        <f t="shared" si="199"/>
        <v>3-1</v>
      </c>
      <c r="S2126" s="21">
        <v>0</v>
      </c>
      <c r="T2126" s="20">
        <f>VLOOKUP($A2126,Database!$A:$Y,10,FALSE)</f>
        <v>38</v>
      </c>
      <c r="U2126" s="20">
        <f>VLOOKUP($A2126,Database!$A:$Y,11,FALSE)</f>
        <v>148</v>
      </c>
      <c r="V2126" s="20">
        <f>VLOOKUP($A2126,Database!$A:$Y,12,FALSE)</f>
        <v>182</v>
      </c>
      <c r="W2126" s="20" t="str">
        <f>VLOOKUP(A2126,Database!A:M,13,FALSE)</f>
        <v>Terminé</v>
      </c>
      <c r="X2126" s="20">
        <f>VLOOKUP($A2126,Database!$A:$Y,20,FALSE)</f>
        <v>3</v>
      </c>
      <c r="Y2126" s="20">
        <f>VLOOKUP($A2126,Database!$A:$Y,21,FALSE)</f>
        <v>0</v>
      </c>
      <c r="Z2126" s="20">
        <f t="shared" si="198"/>
        <v>0</v>
      </c>
      <c r="AA2126" s="20">
        <f t="shared" si="194"/>
        <v>1</v>
      </c>
      <c r="AB2126" s="20">
        <f t="shared" ca="1" si="195"/>
        <v>38</v>
      </c>
      <c r="AC2126" s="20">
        <f t="shared" ca="1" si="196"/>
        <v>0</v>
      </c>
      <c r="AD2126" s="20" t="str">
        <f ca="1">IF(AC2126=0,"",IF(OR(ISBLANK(P2126),ISBLANK(Q2126)),"",IF(ISBLANK(VLOOKUP(A2126,Database!A:AA,22,FALSE)),"",VLOOKUP(A2126,Database!A:AA,22,FALSE))))</f>
        <v/>
      </c>
      <c r="AE2126" s="20">
        <f ca="1">IFERROR(
   IF(
     OR(ISBLANK(P2126),ISBLANK(Q2126)),
     "",
     IF(
       AND(AB2126&lt;&gt;"",OR(W2126="Terminé",W2126="En cours")),
       VLOOKUP(AD2126,Setup_ScoreExactBonus!A:D,4,FALSE),
       0
     )),
  0)</f>
        <v>0</v>
      </c>
      <c r="AF2126" s="21">
        <f t="shared" ca="1" si="197"/>
        <v>38</v>
      </c>
      <c r="AG2126" s="21">
        <f ca="1">SUMIFS(AF$2:AF2126,D$2:D2126,D2126)</f>
        <v>2817</v>
      </c>
    </row>
    <row r="2127" spans="1:33" hidden="1" x14ac:dyDescent="0.35">
      <c r="A2127" s="21">
        <f>IF(ISBLANK(B2127),"",COUNTIF(B$2:B2127,B2127))-1</f>
        <v>78</v>
      </c>
      <c r="B2127" s="27">
        <v>20</v>
      </c>
      <c r="C2127" s="10">
        <f>VLOOKUP($A2127+IF($A2127=0,1,0),Database!$A:$Y,7,FALSE)</f>
        <v>46203.958333333336</v>
      </c>
      <c r="D2127" s="21" t="str">
        <f>VLOOKUP(Pronostics!$B2127,Setup_MPP!$A:$G,3,FALSE)</f>
        <v>Anis_MaFihache</v>
      </c>
      <c r="E2127" s="21" t="str">
        <f>VLOOKUP(Pronostics!$B2127,Setup_MPP!$A:$G,2,FALSE)</f>
        <v>Anis LEBIK</v>
      </c>
      <c r="F2127" s="21" t="str">
        <f>VLOOKUP($B2127,Setup_MPP!$A:$E,4,FALSE)</f>
        <v>#60DC8C</v>
      </c>
      <c r="G2127" s="21" t="str">
        <f>VLOOKUP($B2127,Setup_MPP!$A:$E,5,FALSE)</f>
        <v>#22A34F</v>
      </c>
      <c r="H2127" s="21" t="str">
        <f>IFERROR(IF(AND(A2127&gt;=1,A2127&lt;=104),VLOOKUP($A2127,Location!$A:$J,6,FALSE),IF(A2127=0,"Avant l'ouverture",IF(OR(A2127=105,A2127=106),"Bonus"))),"")</f>
        <v>1/16 Finale</v>
      </c>
      <c r="I2127" s="21" t="str">
        <f>IF(LEFT(H2127,4)="Tour",VLOOKUP(A2127,Database!$A:$C,3,FALSE),"")</f>
        <v/>
      </c>
      <c r="J2127" s="21" t="str">
        <f>VLOOKUP($A2127,Location!$A:$J,7,FALSE)</f>
        <v>France</v>
      </c>
      <c r="K2127" s="21" t="str">
        <f>IFERROR(VLOOKUP(J2127,Setup_Team!$B:$C,2,FALSE), "TDB")</f>
        <v>FRA</v>
      </c>
      <c r="L2127" s="21" t="str">
        <f>VLOOKUP($A2127,Location!$A:$J,8,FALSE)</f>
        <v>Suède</v>
      </c>
      <c r="M2127" s="21" t="str">
        <f>IFERROR(VLOOKUP(L2127,Setup_Team!$B:$C,2,FALSE), "TDB")</f>
        <v>SWE</v>
      </c>
      <c r="N2127" s="21" t="str">
        <f>VLOOKUP($A2127,Location!$A:$J,9,FALSE)</f>
        <v>East Rutherford, New Jersey/New York</v>
      </c>
      <c r="O2127" s="21" t="str">
        <f>VLOOKUP($A2127,Location!$A:$J,10,FALSE)</f>
        <v>MetLife Stadium</v>
      </c>
      <c r="P2127" s="27">
        <v>3</v>
      </c>
      <c r="Q2127" s="27">
        <v>1</v>
      </c>
      <c r="R2127" s="27" t="str">
        <f t="shared" si="199"/>
        <v>3-1</v>
      </c>
      <c r="S2127" s="21">
        <v>0</v>
      </c>
      <c r="T2127" s="20">
        <f>VLOOKUP($A2127,Database!$A:$Y,10,FALSE)</f>
        <v>38</v>
      </c>
      <c r="U2127" s="20">
        <f>VLOOKUP($A2127,Database!$A:$Y,11,FALSE)</f>
        <v>148</v>
      </c>
      <c r="V2127" s="20">
        <f>VLOOKUP($A2127,Database!$A:$Y,12,FALSE)</f>
        <v>182</v>
      </c>
      <c r="W2127" s="20" t="str">
        <f>VLOOKUP(A2127,Database!A:M,13,FALSE)</f>
        <v>Terminé</v>
      </c>
      <c r="X2127" s="20">
        <f>VLOOKUP($A2127,Database!$A:$Y,20,FALSE)</f>
        <v>3</v>
      </c>
      <c r="Y2127" s="20">
        <f>VLOOKUP($A2127,Database!$A:$Y,21,FALSE)</f>
        <v>0</v>
      </c>
      <c r="Z2127" s="20">
        <f t="shared" si="198"/>
        <v>0</v>
      </c>
      <c r="AA2127" s="20">
        <f t="shared" si="194"/>
        <v>1</v>
      </c>
      <c r="AB2127" s="20">
        <f t="shared" ca="1" si="195"/>
        <v>38</v>
      </c>
      <c r="AC2127" s="20">
        <f t="shared" ca="1" si="196"/>
        <v>0</v>
      </c>
      <c r="AD2127" s="20" t="str">
        <f ca="1">IF(AC2127=0,"",IF(OR(ISBLANK(P2127),ISBLANK(Q2127)),"",IF(ISBLANK(VLOOKUP(A2127,Database!A:AA,22,FALSE)),"",VLOOKUP(A2127,Database!A:AA,22,FALSE))))</f>
        <v/>
      </c>
      <c r="AE2127" s="20">
        <f ca="1">IFERROR(
   IF(
     OR(ISBLANK(P2127),ISBLANK(Q2127)),
     "",
     IF(
       AND(AB2127&lt;&gt;"",OR(W2127="Terminé",W2127="En cours")),
       VLOOKUP(AD2127,Setup_ScoreExactBonus!A:D,4,FALSE),
       0
     )),
  0)</f>
        <v>0</v>
      </c>
      <c r="AF2127" s="21">
        <f t="shared" ca="1" si="197"/>
        <v>38</v>
      </c>
      <c r="AG2127" s="21">
        <f ca="1">SUMIFS(AF$2:AF2127,D$2:D2127,D2127)</f>
        <v>2789</v>
      </c>
    </row>
    <row r="2128" spans="1:33" hidden="1" x14ac:dyDescent="0.35">
      <c r="A2128" s="21">
        <f>IF(ISBLANK(B2128),"",COUNTIF(B$2:B2128,B2128))-1</f>
        <v>78</v>
      </c>
      <c r="B2128" s="27">
        <v>21</v>
      </c>
      <c r="C2128" s="10">
        <f>VLOOKUP($A2128+IF($A2128=0,1,0),Database!$A:$Y,7,FALSE)</f>
        <v>46203.958333333336</v>
      </c>
      <c r="D2128" s="21" t="str">
        <f>VLOOKUP(Pronostics!$B2128,Setup_MPP!$A:$G,3,FALSE)</f>
        <v>JUJULABOSS13</v>
      </c>
      <c r="E2128" s="21" t="str">
        <f>VLOOKUP(Pronostics!$B2128,Setup_MPP!$A:$G,2,FALSE)</f>
        <v>Julia BOUANAN</v>
      </c>
      <c r="F2128" s="21" t="str">
        <f>VLOOKUP($B2128,Setup_MPP!$A:$E,4,FALSE)</f>
        <v>#2FAEE0</v>
      </c>
      <c r="G2128" s="21" t="str">
        <f>VLOOKUP($B2128,Setup_MPP!$A:$E,5,FALSE)</f>
        <v>#BEA064</v>
      </c>
      <c r="H2128" s="21" t="str">
        <f>IFERROR(IF(AND(A2128&gt;=1,A2128&lt;=104),VLOOKUP($A2128,Location!$A:$J,6,FALSE),IF(A2128=0,"Avant l'ouverture",IF(OR(A2128=105,A2128=106),"Bonus"))),"")</f>
        <v>1/16 Finale</v>
      </c>
      <c r="I2128" s="21" t="str">
        <f>IF(LEFT(H2128,4)="Tour",VLOOKUP(A2128,Database!$A:$C,3,FALSE),"")</f>
        <v/>
      </c>
      <c r="J2128" s="21" t="str">
        <f>VLOOKUP($A2128,Location!$A:$J,7,FALSE)</f>
        <v>France</v>
      </c>
      <c r="K2128" s="21" t="str">
        <f>IFERROR(VLOOKUP(J2128,Setup_Team!$B:$C,2,FALSE), "TDB")</f>
        <v>FRA</v>
      </c>
      <c r="L2128" s="21" t="str">
        <f>VLOOKUP($A2128,Location!$A:$J,8,FALSE)</f>
        <v>Suède</v>
      </c>
      <c r="M2128" s="21" t="str">
        <f>IFERROR(VLOOKUP(L2128,Setup_Team!$B:$C,2,FALSE), "TDB")</f>
        <v>SWE</v>
      </c>
      <c r="N2128" s="21" t="str">
        <f>VLOOKUP($A2128,Location!$A:$J,9,FALSE)</f>
        <v>East Rutherford, New Jersey/New York</v>
      </c>
      <c r="O2128" s="21" t="str">
        <f>VLOOKUP($A2128,Location!$A:$J,10,FALSE)</f>
        <v>MetLife Stadium</v>
      </c>
      <c r="P2128" s="27">
        <v>3</v>
      </c>
      <c r="Q2128" s="27">
        <v>1</v>
      </c>
      <c r="R2128" s="27" t="str">
        <f t="shared" si="199"/>
        <v>3-1</v>
      </c>
      <c r="S2128" s="21">
        <v>0</v>
      </c>
      <c r="T2128" s="20">
        <f>VLOOKUP($A2128,Database!$A:$Y,10,FALSE)</f>
        <v>38</v>
      </c>
      <c r="U2128" s="20">
        <f>VLOOKUP($A2128,Database!$A:$Y,11,FALSE)</f>
        <v>148</v>
      </c>
      <c r="V2128" s="20">
        <f>VLOOKUP($A2128,Database!$A:$Y,12,FALSE)</f>
        <v>182</v>
      </c>
      <c r="W2128" s="20" t="str">
        <f>VLOOKUP(A2128,Database!A:M,13,FALSE)</f>
        <v>Terminé</v>
      </c>
      <c r="X2128" s="20">
        <f>VLOOKUP($A2128,Database!$A:$Y,20,FALSE)</f>
        <v>3</v>
      </c>
      <c r="Y2128" s="20">
        <f>VLOOKUP($A2128,Database!$A:$Y,21,FALSE)</f>
        <v>0</v>
      </c>
      <c r="Z2128" s="20">
        <f t="shared" si="198"/>
        <v>0</v>
      </c>
      <c r="AA2128" s="20">
        <f t="shared" si="194"/>
        <v>1</v>
      </c>
      <c r="AB2128" s="20">
        <f t="shared" ca="1" si="195"/>
        <v>38</v>
      </c>
      <c r="AC2128" s="20">
        <f t="shared" ca="1" si="196"/>
        <v>0</v>
      </c>
      <c r="AD2128" s="20" t="str">
        <f ca="1">IF(AC2128=0,"",IF(OR(ISBLANK(P2128),ISBLANK(Q2128)),"",IF(ISBLANK(VLOOKUP(A2128,Database!A:AA,22,FALSE)),"",VLOOKUP(A2128,Database!A:AA,22,FALSE))))</f>
        <v/>
      </c>
      <c r="AE2128" s="20">
        <f ca="1">IFERROR(
   IF(
     OR(ISBLANK(P2128),ISBLANK(Q2128)),
     "",
     IF(
       AND(AB2128&lt;&gt;"",OR(W2128="Terminé",W2128="En cours")),
       VLOOKUP(AD2128,Setup_ScoreExactBonus!A:D,4,FALSE),
       0
     )),
  0)</f>
        <v>0</v>
      </c>
      <c r="AF2128" s="21">
        <f t="shared" ca="1" si="197"/>
        <v>38</v>
      </c>
      <c r="AG2128" s="21">
        <f ca="1">SUMIFS(AF$2:AF2128,D$2:D2128,D2128)</f>
        <v>2646</v>
      </c>
    </row>
    <row r="2129" spans="1:33" hidden="1" x14ac:dyDescent="0.35">
      <c r="A2129" s="21">
        <f>IF(ISBLANK(B2129),"",COUNTIF(B$2:B2129,B2129))-1</f>
        <v>78</v>
      </c>
      <c r="B2129" s="27">
        <v>22</v>
      </c>
      <c r="C2129" s="10">
        <f>VLOOKUP($A2129+IF($A2129=0,1,0),Database!$A:$Y,7,FALSE)</f>
        <v>46203.958333333336</v>
      </c>
      <c r="D2129" s="21" t="str">
        <f>VLOOKUP(Pronostics!$B2129,Setup_MPP!$A:$G,3,FALSE)</f>
        <v>Jujumsrd</v>
      </c>
      <c r="E2129" s="21" t="str">
        <f>VLOOKUP(Pronostics!$B2129,Setup_MPP!$A:$G,2,FALSE)</f>
        <v>Julie Mansard</v>
      </c>
      <c r="F2129" s="21" t="str">
        <f>VLOOKUP($B2129,Setup_MPP!$A:$E,4,FALSE)</f>
        <v>#41DEF0</v>
      </c>
      <c r="G2129" s="21" t="str">
        <f>VLOOKUP($B2129,Setup_MPP!$A:$E,5,FALSE)</f>
        <v>#0BA6B7</v>
      </c>
      <c r="H2129" s="21" t="str">
        <f>IFERROR(IF(AND(A2129&gt;=1,A2129&lt;=104),VLOOKUP($A2129,Location!$A:$J,6,FALSE),IF(A2129=0,"Avant l'ouverture",IF(OR(A2129=105,A2129=106),"Bonus"))),"")</f>
        <v>1/16 Finale</v>
      </c>
      <c r="I2129" s="21" t="str">
        <f>IF(LEFT(H2129,4)="Tour",VLOOKUP(A2129,Database!$A:$C,3,FALSE),"")</f>
        <v/>
      </c>
      <c r="J2129" s="21" t="str">
        <f>VLOOKUP($A2129,Location!$A:$J,7,FALSE)</f>
        <v>France</v>
      </c>
      <c r="K2129" s="21" t="str">
        <f>IFERROR(VLOOKUP(J2129,Setup_Team!$B:$C,2,FALSE), "TDB")</f>
        <v>FRA</v>
      </c>
      <c r="L2129" s="21" t="str">
        <f>VLOOKUP($A2129,Location!$A:$J,8,FALSE)</f>
        <v>Suède</v>
      </c>
      <c r="M2129" s="21" t="str">
        <f>IFERROR(VLOOKUP(L2129,Setup_Team!$B:$C,2,FALSE), "TDB")</f>
        <v>SWE</v>
      </c>
      <c r="N2129" s="21" t="str">
        <f>VLOOKUP($A2129,Location!$A:$J,9,FALSE)</f>
        <v>East Rutherford, New Jersey/New York</v>
      </c>
      <c r="O2129" s="21" t="str">
        <f>VLOOKUP($A2129,Location!$A:$J,10,FALSE)</f>
        <v>MetLife Stadium</v>
      </c>
      <c r="P2129" s="27">
        <v>3</v>
      </c>
      <c r="Q2129" s="27">
        <v>0</v>
      </c>
      <c r="R2129" s="27" t="str">
        <f t="shared" si="199"/>
        <v>3-0</v>
      </c>
      <c r="S2129" s="21">
        <v>0</v>
      </c>
      <c r="T2129" s="20">
        <f>VLOOKUP($A2129,Database!$A:$Y,10,FALSE)</f>
        <v>38</v>
      </c>
      <c r="U2129" s="20">
        <f>VLOOKUP($A2129,Database!$A:$Y,11,FALSE)</f>
        <v>148</v>
      </c>
      <c r="V2129" s="20">
        <f>VLOOKUP($A2129,Database!$A:$Y,12,FALSE)</f>
        <v>182</v>
      </c>
      <c r="W2129" s="20" t="str">
        <f>VLOOKUP(A2129,Database!A:M,13,FALSE)</f>
        <v>Terminé</v>
      </c>
      <c r="X2129" s="20">
        <f>VLOOKUP($A2129,Database!$A:$Y,20,FALSE)</f>
        <v>3</v>
      </c>
      <c r="Y2129" s="20">
        <f>VLOOKUP($A2129,Database!$A:$Y,21,FALSE)</f>
        <v>0</v>
      </c>
      <c r="Z2129" s="20">
        <f t="shared" si="198"/>
        <v>0</v>
      </c>
      <c r="AA2129" s="20">
        <f t="shared" si="194"/>
        <v>1</v>
      </c>
      <c r="AB2129" s="20">
        <f t="shared" ca="1" si="195"/>
        <v>38</v>
      </c>
      <c r="AC2129" s="20">
        <f t="shared" ca="1" si="196"/>
        <v>1</v>
      </c>
      <c r="AD2129" s="20" t="str">
        <f ca="1">IF(AC2129=0,"",IF(OR(ISBLANK(P2129),ISBLANK(Q2129)),"",IF(ISBLANK(VLOOKUP(A2129,Database!A:AA,22,FALSE)),"",VLOOKUP(A2129,Database!A:AA,22,FALSE))))</f>
        <v>Rare</v>
      </c>
      <c r="AE2129" s="20">
        <f ca="1">IFERROR(
   IF(
     OR(ISBLANK(P2129),ISBLANK(Q2129)),
     "",
     IF(
       AND(AB2129&lt;&gt;"",OR(W2129="Terminé",W2129="En cours")),
       VLOOKUP(AD2129,Setup_ScoreExactBonus!A:D,4,FALSE),
       0
     )),
  0)</f>
        <v>30</v>
      </c>
      <c r="AF2129" s="21">
        <f t="shared" ca="1" si="197"/>
        <v>68</v>
      </c>
      <c r="AG2129" s="21">
        <f ca="1">SUMIFS(AF$2:AF2129,D$2:D2129,D2129)</f>
        <v>2526</v>
      </c>
    </row>
    <row r="2130" spans="1:33" hidden="1" x14ac:dyDescent="0.35">
      <c r="A2130" s="21">
        <f>IF(ISBLANK(B2130),"",COUNTIF(B$2:B2130,B2130))-1</f>
        <v>78</v>
      </c>
      <c r="B2130" s="27">
        <v>23</v>
      </c>
      <c r="C2130" s="10">
        <f>VLOOKUP($A2130+IF($A2130=0,1,0),Database!$A:$Y,7,FALSE)</f>
        <v>46203.958333333336</v>
      </c>
      <c r="D2130" s="21" t="str">
        <f>VLOOKUP(Pronostics!$B2130,Setup_MPP!$A:$G,3,FALSE)</f>
        <v>DJUDJUPRONO</v>
      </c>
      <c r="E2130" s="21" t="str">
        <f>VLOOKUP(Pronostics!$B2130,Setup_MPP!$A:$G,2,FALSE)</f>
        <v>Juliette</v>
      </c>
      <c r="F2130" s="21" t="str">
        <f>VLOOKUP($B2130,Setup_MPP!$A:$E,4,FALSE)</f>
        <v>#F2A2A2</v>
      </c>
      <c r="G2130" s="21" t="str">
        <f>VLOOKUP($B2130,Setup_MPP!$A:$E,5,FALSE)</f>
        <v>#C25D5D</v>
      </c>
      <c r="H2130" s="21" t="str">
        <f>IFERROR(IF(AND(A2130&gt;=1,A2130&lt;=104),VLOOKUP($A2130,Location!$A:$J,6,FALSE),IF(A2130=0,"Avant l'ouverture",IF(OR(A2130=105,A2130=106),"Bonus"))),"")</f>
        <v>1/16 Finale</v>
      </c>
      <c r="I2130" s="21" t="str">
        <f>IF(LEFT(H2130,4)="Tour",VLOOKUP(A2130,Database!$A:$C,3,FALSE),"")</f>
        <v/>
      </c>
      <c r="J2130" s="21" t="str">
        <f>VLOOKUP($A2130,Location!$A:$J,7,FALSE)</f>
        <v>France</v>
      </c>
      <c r="K2130" s="21" t="str">
        <f>IFERROR(VLOOKUP(J2130,Setup_Team!$B:$C,2,FALSE), "TDB")</f>
        <v>FRA</v>
      </c>
      <c r="L2130" s="21" t="str">
        <f>VLOOKUP($A2130,Location!$A:$J,8,FALSE)</f>
        <v>Suède</v>
      </c>
      <c r="M2130" s="21" t="str">
        <f>IFERROR(VLOOKUP(L2130,Setup_Team!$B:$C,2,FALSE), "TDB")</f>
        <v>SWE</v>
      </c>
      <c r="N2130" s="21" t="str">
        <f>VLOOKUP($A2130,Location!$A:$J,9,FALSE)</f>
        <v>East Rutherford, New Jersey/New York</v>
      </c>
      <c r="O2130" s="21" t="str">
        <f>VLOOKUP($A2130,Location!$A:$J,10,FALSE)</f>
        <v>MetLife Stadium</v>
      </c>
      <c r="P2130" s="27">
        <v>2</v>
      </c>
      <c r="Q2130" s="27">
        <v>0</v>
      </c>
      <c r="R2130" s="27" t="str">
        <f t="shared" si="199"/>
        <v>2-0</v>
      </c>
      <c r="S2130" s="21">
        <v>0</v>
      </c>
      <c r="T2130" s="20">
        <f>VLOOKUP($A2130,Database!$A:$Y,10,FALSE)</f>
        <v>38</v>
      </c>
      <c r="U2130" s="20">
        <f>VLOOKUP($A2130,Database!$A:$Y,11,FALSE)</f>
        <v>148</v>
      </c>
      <c r="V2130" s="20">
        <f>VLOOKUP($A2130,Database!$A:$Y,12,FALSE)</f>
        <v>182</v>
      </c>
      <c r="W2130" s="20" t="str">
        <f>VLOOKUP(A2130,Database!A:M,13,FALSE)</f>
        <v>Terminé</v>
      </c>
      <c r="X2130" s="20">
        <f>VLOOKUP($A2130,Database!$A:$Y,20,FALSE)</f>
        <v>3</v>
      </c>
      <c r="Y2130" s="20">
        <f>VLOOKUP($A2130,Database!$A:$Y,21,FALSE)</f>
        <v>0</v>
      </c>
      <c r="Z2130" s="20">
        <f t="shared" si="198"/>
        <v>0</v>
      </c>
      <c r="AA2130" s="20">
        <f t="shared" si="194"/>
        <v>1</v>
      </c>
      <c r="AB2130" s="20">
        <f t="shared" ca="1" si="195"/>
        <v>38</v>
      </c>
      <c r="AC2130" s="20">
        <f t="shared" ca="1" si="196"/>
        <v>0</v>
      </c>
      <c r="AD2130" s="20" t="str">
        <f ca="1">IF(AC2130=0,"",IF(OR(ISBLANK(P2130),ISBLANK(Q2130)),"",IF(ISBLANK(VLOOKUP(A2130,Database!A:AA,22,FALSE)),"",VLOOKUP(A2130,Database!A:AA,22,FALSE))))</f>
        <v/>
      </c>
      <c r="AE2130" s="20">
        <f ca="1">IFERROR(
   IF(
     OR(ISBLANK(P2130),ISBLANK(Q2130)),
     "",
     IF(
       AND(AB2130&lt;&gt;"",OR(W2130="Terminé",W2130="En cours")),
       VLOOKUP(AD2130,Setup_ScoreExactBonus!A:D,4,FALSE),
       0
     )),
  0)</f>
        <v>0</v>
      </c>
      <c r="AF2130" s="21">
        <f t="shared" ca="1" si="197"/>
        <v>38</v>
      </c>
      <c r="AG2130" s="21">
        <f ca="1">SUMIFS(AF$2:AF2130,D$2:D2130,D2130)</f>
        <v>2136</v>
      </c>
    </row>
    <row r="2131" spans="1:33" hidden="1" x14ac:dyDescent="0.35">
      <c r="A2131" s="21">
        <f>IF(ISBLANK(B2131),"",COUNTIF(B$2:B2131,B2131))-1</f>
        <v>78</v>
      </c>
      <c r="B2131" s="27">
        <v>24</v>
      </c>
      <c r="C2131" s="10">
        <f>VLOOKUP($A2131+IF($A2131=0,1,0),Database!$A:$Y,7,FALSE)</f>
        <v>46203.958333333336</v>
      </c>
      <c r="D2131" s="21" t="str">
        <f>VLOOKUP(Pronostics!$B2131,Setup_MPP!$A:$G,3,FALSE)</f>
        <v>Samyaaaaaaaaaa</v>
      </c>
      <c r="E2131" s="21" t="str">
        <f>VLOOKUP(Pronostics!$B2131,Setup_MPP!$A:$G,2,FALSE)</f>
        <v>Samya ALAOUI</v>
      </c>
      <c r="F2131" s="21" t="str">
        <f>VLOOKUP($B2131,Setup_MPP!$A:$E,4,FALSE)</f>
        <v>#A2F2C7</v>
      </c>
      <c r="G2131" s="21" t="str">
        <f>VLOOKUP($B2131,Setup_MPP!$A:$E,5,FALSE)</f>
        <v>#5DC18C</v>
      </c>
      <c r="H2131" s="21" t="str">
        <f>IFERROR(IF(AND(A2131&gt;=1,A2131&lt;=104),VLOOKUP($A2131,Location!$A:$J,6,FALSE),IF(A2131=0,"Avant l'ouverture",IF(OR(A2131=105,A2131=106),"Bonus"))),"")</f>
        <v>1/16 Finale</v>
      </c>
      <c r="I2131" s="21" t="str">
        <f>IF(LEFT(H2131,4)="Tour",VLOOKUP(A2131,Database!$A:$C,3,FALSE),"")</f>
        <v/>
      </c>
      <c r="J2131" s="21" t="str">
        <f>VLOOKUP($A2131,Location!$A:$J,7,FALSE)</f>
        <v>France</v>
      </c>
      <c r="K2131" s="21" t="str">
        <f>IFERROR(VLOOKUP(J2131,Setup_Team!$B:$C,2,FALSE), "TDB")</f>
        <v>FRA</v>
      </c>
      <c r="L2131" s="21" t="str">
        <f>VLOOKUP($A2131,Location!$A:$J,8,FALSE)</f>
        <v>Suède</v>
      </c>
      <c r="M2131" s="21" t="str">
        <f>IFERROR(VLOOKUP(L2131,Setup_Team!$B:$C,2,FALSE), "TDB")</f>
        <v>SWE</v>
      </c>
      <c r="N2131" s="21" t="str">
        <f>VLOOKUP($A2131,Location!$A:$J,9,FALSE)</f>
        <v>East Rutherford, New Jersey/New York</v>
      </c>
      <c r="O2131" s="21" t="str">
        <f>VLOOKUP($A2131,Location!$A:$J,10,FALSE)</f>
        <v>MetLife Stadium</v>
      </c>
      <c r="P2131" s="27">
        <v>3</v>
      </c>
      <c r="Q2131" s="27">
        <v>0</v>
      </c>
      <c r="R2131" s="27" t="str">
        <f t="shared" si="199"/>
        <v>3-0</v>
      </c>
      <c r="S2131" s="21">
        <v>0</v>
      </c>
      <c r="T2131" s="20">
        <f>VLOOKUP($A2131,Database!$A:$Y,10,FALSE)</f>
        <v>38</v>
      </c>
      <c r="U2131" s="20">
        <f>VLOOKUP($A2131,Database!$A:$Y,11,FALSE)</f>
        <v>148</v>
      </c>
      <c r="V2131" s="20">
        <f>VLOOKUP($A2131,Database!$A:$Y,12,FALSE)</f>
        <v>182</v>
      </c>
      <c r="W2131" s="20" t="str">
        <f>VLOOKUP(A2131,Database!A:M,13,FALSE)</f>
        <v>Terminé</v>
      </c>
      <c r="X2131" s="20">
        <f>VLOOKUP($A2131,Database!$A:$Y,20,FALSE)</f>
        <v>3</v>
      </c>
      <c r="Y2131" s="20">
        <f>VLOOKUP($A2131,Database!$A:$Y,21,FALSE)</f>
        <v>0</v>
      </c>
      <c r="Z2131" s="20">
        <f t="shared" si="198"/>
        <v>0</v>
      </c>
      <c r="AA2131" s="20">
        <f t="shared" si="194"/>
        <v>1</v>
      </c>
      <c r="AB2131" s="20">
        <f t="shared" ca="1" si="195"/>
        <v>38</v>
      </c>
      <c r="AC2131" s="20">
        <f t="shared" ca="1" si="196"/>
        <v>1</v>
      </c>
      <c r="AD2131" s="20" t="str">
        <f ca="1">IF(AC2131=0,"",IF(OR(ISBLANK(P2131),ISBLANK(Q2131)),"",IF(ISBLANK(VLOOKUP(A2131,Database!A:AA,22,FALSE)),"",VLOOKUP(A2131,Database!A:AA,22,FALSE))))</f>
        <v>Rare</v>
      </c>
      <c r="AE2131" s="20">
        <f ca="1">IFERROR(
   IF(
     OR(ISBLANK(P2131),ISBLANK(Q2131)),
     "",
     IF(
       AND(AB2131&lt;&gt;"",OR(W2131="Terminé",W2131="En cours")),
       VLOOKUP(AD2131,Setup_ScoreExactBonus!A:D,4,FALSE),
       0
     )),
  0)</f>
        <v>30</v>
      </c>
      <c r="AF2131" s="21">
        <f t="shared" ca="1" si="197"/>
        <v>68</v>
      </c>
      <c r="AG2131" s="21">
        <f ca="1">SUMIFS(AF$2:AF2131,D$2:D2131,D2131)</f>
        <v>3054</v>
      </c>
    </row>
    <row r="2132" spans="1:33" hidden="1" x14ac:dyDescent="0.35">
      <c r="A2132" s="21">
        <f>IF(ISBLANK(B2132),"",COUNTIF(B$2:B2132,B2132))-1</f>
        <v>78</v>
      </c>
      <c r="B2132" s="27">
        <v>25</v>
      </c>
      <c r="C2132" s="10">
        <f>VLOOKUP($A2132+IF($A2132=0,1,0),Database!$A:$Y,7,FALSE)</f>
        <v>46203.958333333336</v>
      </c>
      <c r="D2132" s="21" t="str">
        <f>VLOOKUP(Pronostics!$B2132,Setup_MPP!$A:$G,3,FALSE)</f>
        <v>leaw0808</v>
      </c>
      <c r="E2132" s="21" t="str">
        <f>VLOOKUP(Pronostics!$B2132,Setup_MPP!$A:$G,2,FALSE)</f>
        <v>Léa WALOCQ</v>
      </c>
      <c r="F2132" s="21" t="str">
        <f>VLOOKUP($B2132,Setup_MPP!$A:$E,4,FALSE)</f>
        <v>#D1B9EB</v>
      </c>
      <c r="G2132" s="21" t="str">
        <f>VLOOKUP($B2132,Setup_MPP!$A:$E,5,FALSE)</f>
        <v>#B58BC7</v>
      </c>
      <c r="H2132" s="21" t="str">
        <f>IFERROR(IF(AND(A2132&gt;=1,A2132&lt;=104),VLOOKUP($A2132,Location!$A:$J,6,FALSE),IF(A2132=0,"Avant l'ouverture",IF(OR(A2132=105,A2132=106),"Bonus"))),"")</f>
        <v>1/16 Finale</v>
      </c>
      <c r="I2132" s="21" t="str">
        <f>IF(LEFT(H2132,4)="Tour",VLOOKUP(A2132,Database!$A:$C,3,FALSE),"")</f>
        <v/>
      </c>
      <c r="J2132" s="21" t="str">
        <f>VLOOKUP($A2132,Location!$A:$J,7,FALSE)</f>
        <v>France</v>
      </c>
      <c r="K2132" s="21" t="str">
        <f>IFERROR(VLOOKUP(J2132,Setup_Team!$B:$C,2,FALSE), "TDB")</f>
        <v>FRA</v>
      </c>
      <c r="L2132" s="21" t="str">
        <f>VLOOKUP($A2132,Location!$A:$J,8,FALSE)</f>
        <v>Suède</v>
      </c>
      <c r="M2132" s="21" t="str">
        <f>IFERROR(VLOOKUP(L2132,Setup_Team!$B:$C,2,FALSE), "TDB")</f>
        <v>SWE</v>
      </c>
      <c r="N2132" s="21" t="str">
        <f>VLOOKUP($A2132,Location!$A:$J,9,FALSE)</f>
        <v>East Rutherford, New Jersey/New York</v>
      </c>
      <c r="O2132" s="21" t="str">
        <f>VLOOKUP($A2132,Location!$A:$J,10,FALSE)</f>
        <v>MetLife Stadium</v>
      </c>
      <c r="P2132" s="27">
        <v>3</v>
      </c>
      <c r="Q2132" s="27">
        <v>0</v>
      </c>
      <c r="R2132" s="27" t="str">
        <f t="shared" si="199"/>
        <v>3-0</v>
      </c>
      <c r="S2132" s="21">
        <v>0</v>
      </c>
      <c r="T2132" s="20">
        <f>VLOOKUP($A2132,Database!$A:$Y,10,FALSE)</f>
        <v>38</v>
      </c>
      <c r="U2132" s="20">
        <f>VLOOKUP($A2132,Database!$A:$Y,11,FALSE)</f>
        <v>148</v>
      </c>
      <c r="V2132" s="20">
        <f>VLOOKUP($A2132,Database!$A:$Y,12,FALSE)</f>
        <v>182</v>
      </c>
      <c r="W2132" s="20" t="str">
        <f>VLOOKUP(A2132,Database!A:M,13,FALSE)</f>
        <v>Terminé</v>
      </c>
      <c r="X2132" s="20">
        <f>VLOOKUP($A2132,Database!$A:$Y,20,FALSE)</f>
        <v>3</v>
      </c>
      <c r="Y2132" s="20">
        <f>VLOOKUP($A2132,Database!$A:$Y,21,FALSE)</f>
        <v>0</v>
      </c>
      <c r="Z2132" s="20">
        <f t="shared" si="198"/>
        <v>0</v>
      </c>
      <c r="AA2132" s="20">
        <f t="shared" si="194"/>
        <v>1</v>
      </c>
      <c r="AB2132" s="20">
        <f t="shared" ca="1" si="195"/>
        <v>38</v>
      </c>
      <c r="AC2132" s="20">
        <f t="shared" ca="1" si="196"/>
        <v>1</v>
      </c>
      <c r="AD2132" s="20" t="str">
        <f ca="1">IF(AC2132=0,"",IF(OR(ISBLANK(P2132),ISBLANK(Q2132)),"",IF(ISBLANK(VLOOKUP(A2132,Database!A:AA,22,FALSE)),"",VLOOKUP(A2132,Database!A:AA,22,FALSE))))</f>
        <v>Rare</v>
      </c>
      <c r="AE2132" s="20">
        <f ca="1">IFERROR(
   IF(
     OR(ISBLANK(P2132),ISBLANK(Q2132)),
     "",
     IF(
       AND(AB2132&lt;&gt;"",OR(W2132="Terminé",W2132="En cours")),
       VLOOKUP(AD2132,Setup_ScoreExactBonus!A:D,4,FALSE),
       0
     )),
  0)</f>
        <v>30</v>
      </c>
      <c r="AF2132" s="21">
        <f t="shared" ca="1" si="197"/>
        <v>68</v>
      </c>
      <c r="AG2132" s="21">
        <f ca="1">SUMIFS(AF$2:AF2132,D$2:D2132,D2132)</f>
        <v>2952</v>
      </c>
    </row>
    <row r="2133" spans="1:33" hidden="1" x14ac:dyDescent="0.35">
      <c r="A2133" s="21">
        <f>IF(ISBLANK(B2133),"",COUNTIF(B$2:B2133,B2133))-1</f>
        <v>78</v>
      </c>
      <c r="B2133" s="27">
        <v>26</v>
      </c>
      <c r="C2133" s="10">
        <v>46184.875</v>
      </c>
      <c r="D2133" s="21" t="str">
        <f>VLOOKUP(Pronostics!$B2133,Setup_MPP!$A:$G,3,FALSE)</f>
        <v>Mohamad#5GGG1</v>
      </c>
      <c r="E2133" s="21" t="str">
        <f>VLOOKUP(Pronostics!$B2133,Setup_MPP!$A:$G,2,FALSE)</f>
        <v>Mohamad EL KAWAS</v>
      </c>
      <c r="F2133" s="21" t="str">
        <f>VLOOKUP($B2133,Setup_MPP!$A:$E,4,FALSE)</f>
        <v>#EB8787</v>
      </c>
      <c r="G2133" s="21" t="str">
        <f>VLOOKUP($B2133,Setup_MPP!$A:$E,5,FALSE)</f>
        <v>#368E2C</v>
      </c>
      <c r="H2133" s="21" t="str">
        <f>IFERROR(IF(AND(A2133&gt;=1,A2133&lt;=104),VLOOKUP($A2133,Location!$A:$J,6,FALSE),IF(A2133=0,"Avant l'ouverture",IF(OR(A2133=105,A2133=106),"Bonus"))),"")</f>
        <v>1/16 Finale</v>
      </c>
      <c r="I2133" s="21" t="str">
        <f>IF(LEFT(H2133,4)="Tour",VLOOKUP(A2133,Database!$A:$C,3,FALSE),"")</f>
        <v/>
      </c>
      <c r="J2133" s="21" t="str">
        <f>VLOOKUP($A2133,Location!$A:$J,7,FALSE)</f>
        <v>France</v>
      </c>
      <c r="K2133" s="21" t="str">
        <f>IFERROR(VLOOKUP(J2133,Setup_Team!$B:$C,2,FALSE), "TDB")</f>
        <v>FRA</v>
      </c>
      <c r="L2133" s="21" t="str">
        <f>VLOOKUP($A2133,Location!$A:$J,8,FALSE)</f>
        <v>Suède</v>
      </c>
      <c r="M2133" s="21" t="str">
        <f>IFERROR(VLOOKUP(L2133,Setup_Team!$B:$C,2,FALSE), "TDB")</f>
        <v>SWE</v>
      </c>
      <c r="P2133" s="21">
        <v>4</v>
      </c>
      <c r="Q2133" s="21">
        <v>0</v>
      </c>
      <c r="R2133" s="27" t="str">
        <f t="shared" si="199"/>
        <v>4-0</v>
      </c>
      <c r="S2133" s="21">
        <v>0</v>
      </c>
      <c r="T2133" s="20">
        <f>VLOOKUP($A2133,Database!$A:$Y,10,FALSE)</f>
        <v>38</v>
      </c>
      <c r="U2133" s="20">
        <f>VLOOKUP($A2133,Database!$A:$Y,11,FALSE)</f>
        <v>148</v>
      </c>
      <c r="V2133" s="20">
        <f>VLOOKUP($A2133,Database!$A:$Y,12,FALSE)</f>
        <v>182</v>
      </c>
      <c r="W2133" s="20" t="str">
        <f>VLOOKUP(A2133,Database!A:M,13,FALSE)</f>
        <v>Terminé</v>
      </c>
      <c r="X2133" s="20">
        <f>VLOOKUP($A2133,Database!$A:$Y,20,FALSE)</f>
        <v>3</v>
      </c>
      <c r="Y2133" s="20">
        <f>VLOOKUP($A2133,Database!$A:$Y,21,FALSE)</f>
        <v>0</v>
      </c>
      <c r="Z2133" s="20">
        <f t="shared" si="198"/>
        <v>0</v>
      </c>
      <c r="AA2133" s="20">
        <f t="shared" si="194"/>
        <v>1</v>
      </c>
      <c r="AB2133" s="20">
        <f t="shared" ca="1" si="195"/>
        <v>38</v>
      </c>
      <c r="AC2133" s="20">
        <f t="shared" ca="1" si="196"/>
        <v>0</v>
      </c>
      <c r="AD2133" s="20" t="str">
        <f ca="1">IF(AC2133=0,"",IF(OR(ISBLANK(P2133),ISBLANK(Q2133)),"",IF(ISBLANK(VLOOKUP(A2133,Database!A:AA,22,FALSE)),"",VLOOKUP(A2133,Database!A:AA,22,FALSE))))</f>
        <v/>
      </c>
      <c r="AE2133" s="20">
        <f ca="1">IFERROR(
   IF(
     OR(ISBLANK(P2133),ISBLANK(Q2133)),
     "",
     IF(
       AND(AB2133&lt;&gt;"",OR(W2133="Terminé",W2133="En cours")),
       VLOOKUP(AD2133,Setup_ScoreExactBonus!A:D,4,FALSE),
       0
     )),
  0)</f>
        <v>0</v>
      </c>
      <c r="AF2133" s="21">
        <f t="shared" ca="1" si="197"/>
        <v>38</v>
      </c>
      <c r="AG2133" s="21">
        <f ca="1">SUMIFS(AF$2:AF2133,D$2:D2133,D2133)</f>
        <v>2462</v>
      </c>
    </row>
    <row r="2134" spans="1:33" hidden="1" x14ac:dyDescent="0.35">
      <c r="A2134" s="21">
        <f>IF(ISBLANK(B2134),"",COUNTIF(B$2:B2134,B2134))-1</f>
        <v>78</v>
      </c>
      <c r="B2134" s="27">
        <v>27</v>
      </c>
      <c r="C2134" s="10">
        <f>VLOOKUP($A2134+IF($A2134=0,1,0),Database!$A:$Y,7,FALSE)</f>
        <v>46203.958333333336</v>
      </c>
      <c r="D2134" s="21" t="str">
        <f>VLOOKUP(Pronostics!$B2134,Setup_MPP!$A:$G,3,FALSE)</f>
        <v>maryemkappa</v>
      </c>
      <c r="E2134" s="21" t="str">
        <f>VLOOKUP(Pronostics!$B2134,Setup_MPP!$A:$G,2,FALSE)</f>
        <v>Maryem GUIZANI</v>
      </c>
      <c r="F2134" s="21" t="str">
        <f>VLOOKUP($B2134,Setup_MPP!$A:$E,4,FALSE)</f>
        <v>#BCA2F4</v>
      </c>
      <c r="G2134" s="21" t="str">
        <f>VLOOKUP($B2134,Setup_MPP!$A:$E,5,FALSE)</f>
        <v>#6D3DD5</v>
      </c>
      <c r="H2134" s="21" t="str">
        <f>IFERROR(IF(AND(A2134&gt;=1,A2134&lt;=104),VLOOKUP($A2134,Location!$A:$J,6,FALSE),IF(A2134=0,"Avant l'ouverture",IF(OR(A2134=105,A2134=106),"Bonus"))),"")</f>
        <v>1/16 Finale</v>
      </c>
      <c r="I2134" s="21" t="str">
        <f>IF(LEFT(H2134,4)="Tour",VLOOKUP(A2134,Database!$A:$C,3,FALSE),"")</f>
        <v/>
      </c>
      <c r="J2134" s="21" t="str">
        <f>VLOOKUP($A2134,Location!$A:$J,7,FALSE)</f>
        <v>France</v>
      </c>
      <c r="K2134" s="21" t="str">
        <f>IFERROR(VLOOKUP(J2134,Setup_Team!$B:$C,2,FALSE), "TDB")</f>
        <v>FRA</v>
      </c>
      <c r="L2134" s="21" t="str">
        <f>VLOOKUP($A2134,Location!$A:$J,8,FALSE)</f>
        <v>Suède</v>
      </c>
      <c r="M2134" s="21" t="str">
        <f>IFERROR(VLOOKUP(L2134,Setup_Team!$B:$C,2,FALSE), "TDB")</f>
        <v>SWE</v>
      </c>
      <c r="P2134" s="21">
        <v>2</v>
      </c>
      <c r="Q2134" s="21">
        <v>1</v>
      </c>
      <c r="R2134" s="27" t="str">
        <f t="shared" si="199"/>
        <v>2-1</v>
      </c>
      <c r="S2134" s="21">
        <v>0</v>
      </c>
      <c r="T2134" s="20">
        <f>VLOOKUP($A2134,Database!$A:$Y,10,FALSE)</f>
        <v>38</v>
      </c>
      <c r="U2134" s="20">
        <f>VLOOKUP($A2134,Database!$A:$Y,11,FALSE)</f>
        <v>148</v>
      </c>
      <c r="V2134" s="20">
        <f>VLOOKUP($A2134,Database!$A:$Y,12,FALSE)</f>
        <v>182</v>
      </c>
      <c r="W2134" s="20" t="str">
        <f>VLOOKUP(A2134,Database!A:M,13,FALSE)</f>
        <v>Terminé</v>
      </c>
      <c r="X2134" s="20">
        <f>VLOOKUP($A2134,Database!$A:$Y,20,FALSE)</f>
        <v>3</v>
      </c>
      <c r="Y2134" s="20">
        <f>VLOOKUP($A2134,Database!$A:$Y,21,FALSE)</f>
        <v>0</v>
      </c>
      <c r="Z2134" s="20">
        <f t="shared" si="198"/>
        <v>0</v>
      </c>
      <c r="AA2134" s="20">
        <f t="shared" si="194"/>
        <v>1</v>
      </c>
      <c r="AB2134" s="20">
        <f t="shared" ca="1" si="195"/>
        <v>38</v>
      </c>
      <c r="AC2134" s="20">
        <f t="shared" ca="1" si="196"/>
        <v>0</v>
      </c>
      <c r="AD2134" s="20" t="str">
        <f ca="1">IF(AC2134=0,"",IF(OR(ISBLANK(P2134),ISBLANK(Q2134)),"",IF(ISBLANK(VLOOKUP(A2134,Database!A:AA,22,FALSE)),"",VLOOKUP(A2134,Database!A:AA,22,FALSE))))</f>
        <v/>
      </c>
      <c r="AE2134" s="20">
        <f ca="1">IFERROR(
   IF(
     OR(ISBLANK(P2134),ISBLANK(Q2134)),
     "",
     IF(
       AND(AB2134&lt;&gt;"",OR(W2134="Terminé",W2134="En cours")),
       VLOOKUP(AD2134,Setup_ScoreExactBonus!A:D,4,FALSE),
       0
     )),
  0)</f>
        <v>0</v>
      </c>
      <c r="AF2134" s="21">
        <f t="shared" ca="1" si="197"/>
        <v>38</v>
      </c>
      <c r="AG2134" s="21">
        <f ca="1">SUMIFS(AF$2:AF2134,D$2:D2134,D2134)</f>
        <v>2649</v>
      </c>
    </row>
    <row r="2135" spans="1:33" hidden="1" x14ac:dyDescent="0.35">
      <c r="A2135" s="21">
        <f>IF(ISBLANK(B2135),"",COUNTIF(B$2:B2135,B2135))-1</f>
        <v>79</v>
      </c>
      <c r="B2135" s="27">
        <v>1</v>
      </c>
      <c r="C2135" s="10">
        <f>VLOOKUP($A2135+IF($A2135=0,1,0),Database!$A:$Y,7,FALSE)</f>
        <v>46204.125</v>
      </c>
      <c r="D2135" s="21" t="str">
        <f>VLOOKUP(Pronostics!$B2135,Setup_MPP!$A:$G,3,FALSE)</f>
        <v>_Nicolas_LM_</v>
      </c>
      <c r="E2135" s="21" t="str">
        <f>VLOOKUP(Pronostics!$B2135,Setup_MPP!$A:$G,2,FALSE)</f>
        <v>Nicolas LE MOUEL</v>
      </c>
      <c r="F2135" s="21" t="str">
        <f>VLOOKUP($B2135,Setup_MPP!$A:$E,4,FALSE)</f>
        <v>#F7C79D</v>
      </c>
      <c r="G2135" s="21" t="str">
        <f>VLOOKUP($B2135,Setup_MPP!$A:$E,5,FALSE)</f>
        <v>#FFBE85</v>
      </c>
      <c r="H2135" s="21" t="str">
        <f>IFERROR(IF(AND(A2135&gt;=1,A2135&lt;=104),VLOOKUP($A2135,Location!$A:$J,6,FALSE),IF(A2135=0,"Avant l'ouverture",IF(OR(A2135=105,A2135=106),"Bonus"))),"")</f>
        <v>1/16 Finale</v>
      </c>
      <c r="I2135" s="21" t="str">
        <f>IF(LEFT(H2135,4)="Tour",VLOOKUP(A2135,Database!$A:$C,3,FALSE),"")</f>
        <v/>
      </c>
      <c r="J2135" s="21" t="str">
        <f>VLOOKUP($A2135,Location!$A:$J,7,FALSE)</f>
        <v>Mexique</v>
      </c>
      <c r="K2135" s="21" t="str">
        <f>IFERROR(VLOOKUP(J2135,Setup_Team!$B:$C,2,FALSE), "TDB")</f>
        <v>MEX</v>
      </c>
      <c r="L2135" s="21" t="str">
        <f>VLOOKUP($A2135,Location!$A:$J,8,FALSE)</f>
        <v>Equateur</v>
      </c>
      <c r="M2135" s="21" t="str">
        <f>IFERROR(VLOOKUP(L2135,Setup_Team!$B:$C,2,FALSE), "TDB")</f>
        <v>ECU</v>
      </c>
      <c r="N2135" s="21" t="str">
        <f>VLOOKUP($A2135,Location!$A:$J,9,FALSE)</f>
        <v>Mexique City</v>
      </c>
      <c r="O2135" s="21" t="str">
        <f>VLOOKUP($A2135,Location!$A:$J,10,FALSE)</f>
        <v>Estadio Azteca</v>
      </c>
      <c r="P2135" s="27">
        <v>2</v>
      </c>
      <c r="Q2135" s="27">
        <v>0</v>
      </c>
      <c r="R2135" s="27" t="str">
        <f t="shared" si="199"/>
        <v>2-0</v>
      </c>
      <c r="S2135" s="21">
        <v>0</v>
      </c>
      <c r="T2135" s="20">
        <f>VLOOKUP($A2135,Database!$A:$Y,10,FALSE)</f>
        <v>84</v>
      </c>
      <c r="U2135" s="20">
        <f>VLOOKUP($A2135,Database!$A:$Y,11,FALSE)</f>
        <v>108</v>
      </c>
      <c r="V2135" s="20">
        <f>VLOOKUP($A2135,Database!$A:$Y,12,FALSE)</f>
        <v>122</v>
      </c>
      <c r="W2135" s="20" t="str">
        <f>VLOOKUP(A2135,Database!A:M,13,FALSE)</f>
        <v>Terminé</v>
      </c>
      <c r="X2135" s="20">
        <f>VLOOKUP($A2135,Database!$A:$Y,20,FALSE)</f>
        <v>2</v>
      </c>
      <c r="Y2135" s="20">
        <f>VLOOKUP($A2135,Database!$A:$Y,21,FALSE)</f>
        <v>0</v>
      </c>
      <c r="Z2135" s="20">
        <f t="shared" si="198"/>
        <v>0</v>
      </c>
      <c r="AA2135" s="20">
        <f t="shared" si="194"/>
        <v>1</v>
      </c>
      <c r="AB2135" s="20">
        <f t="shared" ca="1" si="195"/>
        <v>84</v>
      </c>
      <c r="AC2135" s="20">
        <f t="shared" ca="1" si="196"/>
        <v>1</v>
      </c>
      <c r="AD2135" s="20" t="str">
        <f ca="1">IF(AC2135=0,"",IF(OR(ISBLANK(P2135),ISBLANK(Q2135)),"",IF(ISBLANK(VLOOKUP(A2135,Database!A:AA,22,FALSE)),"",VLOOKUP(A2135,Database!A:AA,22,FALSE))))</f>
        <v>Rare</v>
      </c>
      <c r="AE2135" s="20">
        <f ca="1">IFERROR(
   IF(
     OR(ISBLANK(P2135),ISBLANK(Q2135)),
     "",
     IF(
       AND(AB2135&lt;&gt;"",OR(W2135="Terminé",W2135="En cours")),
       VLOOKUP(AD2135,Setup_ScoreExactBonus!A:D,4,FALSE),
       0
     )),
  0)</f>
        <v>30</v>
      </c>
      <c r="AF2135" s="21">
        <f t="shared" ca="1" si="197"/>
        <v>114</v>
      </c>
      <c r="AG2135" s="21">
        <f ca="1">SUMIFS(AF$2:AF2135,D$2:D2135,D2135)</f>
        <v>2966</v>
      </c>
    </row>
    <row r="2136" spans="1:33" hidden="1" x14ac:dyDescent="0.35">
      <c r="A2136" s="21">
        <f>IF(ISBLANK(B2136),"",COUNTIF(B$2:B2136,B2136))-1</f>
        <v>79</v>
      </c>
      <c r="B2136" s="27">
        <v>2</v>
      </c>
      <c r="C2136" s="10">
        <f>VLOOKUP($A2136+IF($A2136=0,1,0),Database!$A:$Y,7,FALSE)</f>
        <v>46204.125</v>
      </c>
      <c r="D2136" s="21" t="str">
        <f>VLOOKUP(Pronostics!$B2136,Setup_MPP!$A:$G,3,FALSE)</f>
        <v>leaelaz</v>
      </c>
      <c r="E2136" s="21" t="str">
        <f>VLOOKUP(Pronostics!$B2136,Setup_MPP!$A:$G,2,FALSE)</f>
        <v>Léa EL ASERY</v>
      </c>
      <c r="F2136" s="21" t="str">
        <f>VLOOKUP($B2136,Setup_MPP!$A:$E,4,FALSE)</f>
        <v>#FFBEBE</v>
      </c>
      <c r="G2136" s="21" t="str">
        <f>VLOOKUP($B2136,Setup_MPP!$A:$E,5,FALSE)</f>
        <v>#DF6868</v>
      </c>
      <c r="H2136" s="21" t="str">
        <f>IFERROR(IF(AND(A2136&gt;=1,A2136&lt;=104),VLOOKUP($A2136,Location!$A:$J,6,FALSE),IF(A2136=0,"Avant l'ouverture",IF(OR(A2136=105,A2136=106),"Bonus"))),"")</f>
        <v>1/16 Finale</v>
      </c>
      <c r="I2136" s="21" t="str">
        <f>IF(LEFT(H2136,4)="Tour",VLOOKUP(A2136,Database!$A:$C,3,FALSE),"")</f>
        <v/>
      </c>
      <c r="J2136" s="21" t="str">
        <f>VLOOKUP($A2136,Location!$A:$J,7,FALSE)</f>
        <v>Mexique</v>
      </c>
      <c r="K2136" s="21" t="str">
        <f>IFERROR(VLOOKUP(J2136,Setup_Team!$B:$C,2,FALSE), "TDB")</f>
        <v>MEX</v>
      </c>
      <c r="L2136" s="21" t="str">
        <f>VLOOKUP($A2136,Location!$A:$J,8,FALSE)</f>
        <v>Equateur</v>
      </c>
      <c r="M2136" s="21" t="str">
        <f>IFERROR(VLOOKUP(L2136,Setup_Team!$B:$C,2,FALSE), "TDB")</f>
        <v>ECU</v>
      </c>
      <c r="N2136" s="21" t="str">
        <f>VLOOKUP($A2136,Location!$A:$J,9,FALSE)</f>
        <v>Mexique City</v>
      </c>
      <c r="O2136" s="21" t="str">
        <f>VLOOKUP($A2136,Location!$A:$J,10,FALSE)</f>
        <v>Estadio Azteca</v>
      </c>
      <c r="P2136" s="27">
        <v>2</v>
      </c>
      <c r="Q2136" s="27">
        <v>1</v>
      </c>
      <c r="R2136" s="27" t="str">
        <f t="shared" si="199"/>
        <v>2-1</v>
      </c>
      <c r="S2136" s="21">
        <v>0</v>
      </c>
      <c r="T2136" s="20">
        <f>VLOOKUP($A2136,Database!$A:$Y,10,FALSE)</f>
        <v>84</v>
      </c>
      <c r="U2136" s="20">
        <f>VLOOKUP($A2136,Database!$A:$Y,11,FALSE)</f>
        <v>108</v>
      </c>
      <c r="V2136" s="20">
        <f>VLOOKUP($A2136,Database!$A:$Y,12,FALSE)</f>
        <v>122</v>
      </c>
      <c r="W2136" s="20" t="str">
        <f>VLOOKUP(A2136,Database!A:M,13,FALSE)</f>
        <v>Terminé</v>
      </c>
      <c r="X2136" s="20">
        <f>VLOOKUP($A2136,Database!$A:$Y,20,FALSE)</f>
        <v>2</v>
      </c>
      <c r="Y2136" s="20">
        <f>VLOOKUP($A2136,Database!$A:$Y,21,FALSE)</f>
        <v>0</v>
      </c>
      <c r="Z2136" s="20">
        <f t="shared" si="198"/>
        <v>0</v>
      </c>
      <c r="AA2136" s="20">
        <f t="shared" si="194"/>
        <v>1</v>
      </c>
      <c r="AB2136" s="20">
        <f t="shared" ca="1" si="195"/>
        <v>84</v>
      </c>
      <c r="AC2136" s="20">
        <f t="shared" ca="1" si="196"/>
        <v>0</v>
      </c>
      <c r="AD2136" s="20" t="str">
        <f ca="1">IF(AC2136=0,"",IF(OR(ISBLANK(P2136),ISBLANK(Q2136)),"",IF(ISBLANK(VLOOKUP(A2136,Database!A:AA,22,FALSE)),"",VLOOKUP(A2136,Database!A:AA,22,FALSE))))</f>
        <v/>
      </c>
      <c r="AE2136" s="20">
        <f ca="1">IFERROR(
   IF(
     OR(ISBLANK(P2136),ISBLANK(Q2136)),
     "",
     IF(
       AND(AB2136&lt;&gt;"",OR(W2136="Terminé",W2136="En cours")),
       VLOOKUP(AD2136,Setup_ScoreExactBonus!A:D,4,FALSE),
       0
     )),
  0)</f>
        <v>0</v>
      </c>
      <c r="AF2136" s="21">
        <f t="shared" ca="1" si="197"/>
        <v>84</v>
      </c>
      <c r="AG2136" s="21">
        <f ca="1">SUMIFS(AF$2:AF2136,D$2:D2136,D2136)</f>
        <v>3425</v>
      </c>
    </row>
    <row r="2137" spans="1:33" hidden="1" x14ac:dyDescent="0.35">
      <c r="A2137" s="21">
        <f>IF(ISBLANK(B2137),"",COUNTIF(B$2:B2137,B2137))-1</f>
        <v>79</v>
      </c>
      <c r="B2137" s="27">
        <v>3</v>
      </c>
      <c r="C2137" s="10">
        <f>VLOOKUP($A2137+IF($A2137=0,1,0),Database!$A:$Y,7,FALSE)</f>
        <v>46204.125</v>
      </c>
      <c r="D2137" s="21" t="str">
        <f>VLOOKUP(Pronostics!$B2137,Setup_MPP!$A:$G,3,FALSE)</f>
        <v>PasMetalleux</v>
      </c>
      <c r="E2137" s="21" t="str">
        <f>VLOOKUP(Pronostics!$B2137,Setup_MPP!$A:$G,2,FALSE)</f>
        <v>Elwenn JOUBREL</v>
      </c>
      <c r="F2137" s="21" t="str">
        <f>VLOOKUP($B2137,Setup_MPP!$A:$E,4,FALSE)</f>
        <v>#F5C7FC</v>
      </c>
      <c r="G2137" s="21" t="str">
        <f>VLOOKUP($B2137,Setup_MPP!$A:$E,5,FALSE)</f>
        <v>#C489CF</v>
      </c>
      <c r="H2137" s="21" t="str">
        <f>IFERROR(IF(AND(A2137&gt;=1,A2137&lt;=104),VLOOKUP($A2137,Location!$A:$J,6,FALSE),IF(A2137=0,"Avant l'ouverture",IF(OR(A2137=105,A2137=106),"Bonus"))),"")</f>
        <v>1/16 Finale</v>
      </c>
      <c r="I2137" s="21" t="str">
        <f>IF(LEFT(H2137,4)="Tour",VLOOKUP(A2137,Database!$A:$C,3,FALSE),"")</f>
        <v/>
      </c>
      <c r="J2137" s="21" t="str">
        <f>VLOOKUP($A2137,Location!$A:$J,7,FALSE)</f>
        <v>Mexique</v>
      </c>
      <c r="K2137" s="21" t="str">
        <f>IFERROR(VLOOKUP(J2137,Setup_Team!$B:$C,2,FALSE), "TDB")</f>
        <v>MEX</v>
      </c>
      <c r="L2137" s="21" t="str">
        <f>VLOOKUP($A2137,Location!$A:$J,8,FALSE)</f>
        <v>Equateur</v>
      </c>
      <c r="M2137" s="21" t="str">
        <f>IFERROR(VLOOKUP(L2137,Setup_Team!$B:$C,2,FALSE), "TDB")</f>
        <v>ECU</v>
      </c>
      <c r="N2137" s="21" t="str">
        <f>VLOOKUP($A2137,Location!$A:$J,9,FALSE)</f>
        <v>Mexique City</v>
      </c>
      <c r="O2137" s="21" t="str">
        <f>VLOOKUP($A2137,Location!$A:$J,10,FALSE)</f>
        <v>Estadio Azteca</v>
      </c>
      <c r="P2137" s="27">
        <v>3</v>
      </c>
      <c r="Q2137" s="27">
        <v>1</v>
      </c>
      <c r="R2137" s="27" t="str">
        <f t="shared" si="199"/>
        <v>3-1</v>
      </c>
      <c r="S2137" s="21">
        <v>0</v>
      </c>
      <c r="T2137" s="20">
        <f>VLOOKUP($A2137,Database!$A:$Y,10,FALSE)</f>
        <v>84</v>
      </c>
      <c r="U2137" s="20">
        <f>VLOOKUP($A2137,Database!$A:$Y,11,FALSE)</f>
        <v>108</v>
      </c>
      <c r="V2137" s="20">
        <f>VLOOKUP($A2137,Database!$A:$Y,12,FALSE)</f>
        <v>122</v>
      </c>
      <c r="W2137" s="20" t="str">
        <f>VLOOKUP(A2137,Database!A:M,13,FALSE)</f>
        <v>Terminé</v>
      </c>
      <c r="X2137" s="20">
        <f>VLOOKUP($A2137,Database!$A:$Y,20,FALSE)</f>
        <v>2</v>
      </c>
      <c r="Y2137" s="20">
        <f>VLOOKUP($A2137,Database!$A:$Y,21,FALSE)</f>
        <v>0</v>
      </c>
      <c r="Z2137" s="20">
        <f t="shared" si="198"/>
        <v>0</v>
      </c>
      <c r="AA2137" s="20">
        <f t="shared" si="194"/>
        <v>1</v>
      </c>
      <c r="AB2137" s="20">
        <f t="shared" ca="1" si="195"/>
        <v>84</v>
      </c>
      <c r="AC2137" s="20">
        <f t="shared" ca="1" si="196"/>
        <v>0</v>
      </c>
      <c r="AD2137" s="20" t="str">
        <f ca="1">IF(AC2137=0,"",IF(OR(ISBLANK(P2137),ISBLANK(Q2137)),"",IF(ISBLANK(VLOOKUP(A2137,Database!A:AA,22,FALSE)),"",VLOOKUP(A2137,Database!A:AA,22,FALSE))))</f>
        <v/>
      </c>
      <c r="AE2137" s="20">
        <f ca="1">IFERROR(
   IF(
     OR(ISBLANK(P2137),ISBLANK(Q2137)),
     "",
     IF(
       AND(AB2137&lt;&gt;"",OR(W2137="Terminé",W2137="En cours")),
       VLOOKUP(AD2137,Setup_ScoreExactBonus!A:D,4,FALSE),
       0
     )),
  0)</f>
        <v>0</v>
      </c>
      <c r="AF2137" s="21">
        <f t="shared" ca="1" si="197"/>
        <v>84</v>
      </c>
      <c r="AG2137" s="21">
        <f ca="1">SUMIFS(AF$2:AF2137,D$2:D2137,D2137)</f>
        <v>3053</v>
      </c>
    </row>
    <row r="2138" spans="1:33" hidden="1" x14ac:dyDescent="0.35">
      <c r="A2138" s="21">
        <f>IF(ISBLANK(B2138),"",COUNTIF(B$2:B2138,B2138))-1</f>
        <v>79</v>
      </c>
      <c r="B2138" s="27">
        <v>4</v>
      </c>
      <c r="C2138" s="10">
        <f>VLOOKUP($A2138+IF($A2138=0,1,0),Database!$A:$Y,7,FALSE)</f>
        <v>46204.125</v>
      </c>
      <c r="D2138" s="21" t="str">
        <f>VLOOKUP(Pronostics!$B2138,Setup_MPP!$A:$G,3,FALSE)</f>
        <v>Popo444</v>
      </c>
      <c r="E2138" s="21" t="str">
        <f>VLOOKUP(Pronostics!$B2138,Setup_MPP!$A:$G,2,FALSE)</f>
        <v>Pauline OLIVIER</v>
      </c>
      <c r="F2138" s="21" t="str">
        <f>VLOOKUP($B2138,Setup_MPP!$A:$E,4,FALSE)</f>
        <v>#A5EA7F</v>
      </c>
      <c r="G2138" s="21" t="str">
        <f>VLOOKUP($B2138,Setup_MPP!$A:$E,5,FALSE)</f>
        <v>#80C65A</v>
      </c>
      <c r="H2138" s="21" t="str">
        <f>IFERROR(IF(AND(A2138&gt;=1,A2138&lt;=104),VLOOKUP($A2138,Location!$A:$J,6,FALSE),IF(A2138=0,"Avant l'ouverture",IF(OR(A2138=105,A2138=106),"Bonus"))),"")</f>
        <v>1/16 Finale</v>
      </c>
      <c r="I2138" s="21" t="str">
        <f>IF(LEFT(H2138,4)="Tour",VLOOKUP(A2138,Database!$A:$C,3,FALSE),"")</f>
        <v/>
      </c>
      <c r="J2138" s="21" t="str">
        <f>VLOOKUP($A2138,Location!$A:$J,7,FALSE)</f>
        <v>Mexique</v>
      </c>
      <c r="K2138" s="21" t="str">
        <f>IFERROR(VLOOKUP(J2138,Setup_Team!$B:$C,2,FALSE), "TDB")</f>
        <v>MEX</v>
      </c>
      <c r="L2138" s="21" t="str">
        <f>VLOOKUP($A2138,Location!$A:$J,8,FALSE)</f>
        <v>Equateur</v>
      </c>
      <c r="M2138" s="21" t="str">
        <f>IFERROR(VLOOKUP(L2138,Setup_Team!$B:$C,2,FALSE), "TDB")</f>
        <v>ECU</v>
      </c>
      <c r="N2138" s="21" t="str">
        <f>VLOOKUP($A2138,Location!$A:$J,9,FALSE)</f>
        <v>Mexique City</v>
      </c>
      <c r="O2138" s="21" t="str">
        <f>VLOOKUP($A2138,Location!$A:$J,10,FALSE)</f>
        <v>Estadio Azteca</v>
      </c>
      <c r="P2138" s="27">
        <v>2</v>
      </c>
      <c r="Q2138" s="27">
        <v>0</v>
      </c>
      <c r="R2138" s="27" t="str">
        <f t="shared" si="199"/>
        <v>2-0</v>
      </c>
      <c r="S2138" s="21">
        <v>0</v>
      </c>
      <c r="T2138" s="20">
        <f>VLOOKUP($A2138,Database!$A:$Y,10,FALSE)</f>
        <v>84</v>
      </c>
      <c r="U2138" s="20">
        <f>VLOOKUP($A2138,Database!$A:$Y,11,FALSE)</f>
        <v>108</v>
      </c>
      <c r="V2138" s="20">
        <f>VLOOKUP($A2138,Database!$A:$Y,12,FALSE)</f>
        <v>122</v>
      </c>
      <c r="W2138" s="20" t="str">
        <f>VLOOKUP(A2138,Database!A:M,13,FALSE)</f>
        <v>Terminé</v>
      </c>
      <c r="X2138" s="20">
        <f>VLOOKUP($A2138,Database!$A:$Y,20,FALSE)</f>
        <v>2</v>
      </c>
      <c r="Y2138" s="20">
        <f>VLOOKUP($A2138,Database!$A:$Y,21,FALSE)</f>
        <v>0</v>
      </c>
      <c r="Z2138" s="20">
        <f t="shared" si="198"/>
        <v>0</v>
      </c>
      <c r="AA2138" s="20">
        <f t="shared" si="194"/>
        <v>1</v>
      </c>
      <c r="AB2138" s="20">
        <f t="shared" ca="1" si="195"/>
        <v>84</v>
      </c>
      <c r="AC2138" s="20">
        <f t="shared" ca="1" si="196"/>
        <v>1</v>
      </c>
      <c r="AD2138" s="20" t="str">
        <f ca="1">IF(AC2138=0,"",IF(OR(ISBLANK(P2138),ISBLANK(Q2138)),"",IF(ISBLANK(VLOOKUP(A2138,Database!A:AA,22,FALSE)),"",VLOOKUP(A2138,Database!A:AA,22,FALSE))))</f>
        <v>Rare</v>
      </c>
      <c r="AE2138" s="20">
        <f ca="1">IFERROR(
   IF(
     OR(ISBLANK(P2138),ISBLANK(Q2138)),
     "",
     IF(
       AND(AB2138&lt;&gt;"",OR(W2138="Terminé",W2138="En cours")),
       VLOOKUP(AD2138,Setup_ScoreExactBonus!A:D,4,FALSE),
       0
     )),
  0)</f>
        <v>30</v>
      </c>
      <c r="AF2138" s="21">
        <f t="shared" ca="1" si="197"/>
        <v>114</v>
      </c>
      <c r="AG2138" s="21">
        <f ca="1">SUMIFS(AF$2:AF2138,D$2:D2138,D2138)</f>
        <v>3218</v>
      </c>
    </row>
    <row r="2139" spans="1:33" hidden="1" x14ac:dyDescent="0.35">
      <c r="A2139" s="21">
        <f>IF(ISBLANK(B2139),"",COUNTIF(B$2:B2139,B2139))-1</f>
        <v>79</v>
      </c>
      <c r="B2139" s="27">
        <v>5</v>
      </c>
      <c r="C2139" s="10">
        <f>VLOOKUP($A2139+IF($A2139=0,1,0),Database!$A:$Y,7,FALSE)</f>
        <v>46204.125</v>
      </c>
      <c r="D2139" s="21" t="str">
        <f>VLOOKUP(Pronostics!$B2139,Setup_MPP!$A:$G,3,FALSE)</f>
        <v>_Jujul</v>
      </c>
      <c r="E2139" s="21" t="str">
        <f>VLOOKUP(Pronostics!$B2139,Setup_MPP!$A:$G,2,FALSE)</f>
        <v>Julie BOISSIERE</v>
      </c>
      <c r="F2139" s="21" t="str">
        <f>VLOOKUP($B2139,Setup_MPP!$A:$E,4,FALSE)</f>
        <v>#D890FF</v>
      </c>
      <c r="G2139" s="21" t="str">
        <f>VLOOKUP($B2139,Setup_MPP!$A:$E,5,FALSE)</f>
        <v>#B750EF</v>
      </c>
      <c r="H2139" s="21" t="str">
        <f>IFERROR(IF(AND(A2139&gt;=1,A2139&lt;=104),VLOOKUP($A2139,Location!$A:$J,6,FALSE),IF(A2139=0,"Avant l'ouverture",IF(OR(A2139=105,A2139=106),"Bonus"))),"")</f>
        <v>1/16 Finale</v>
      </c>
      <c r="I2139" s="21" t="str">
        <f>IF(LEFT(H2139,4)="Tour",VLOOKUP(A2139,Database!$A:$C,3,FALSE),"")</f>
        <v/>
      </c>
      <c r="J2139" s="21" t="str">
        <f>VLOOKUP($A2139,Location!$A:$J,7,FALSE)</f>
        <v>Mexique</v>
      </c>
      <c r="K2139" s="21" t="str">
        <f>IFERROR(VLOOKUP(J2139,Setup_Team!$B:$C,2,FALSE), "TDB")</f>
        <v>MEX</v>
      </c>
      <c r="L2139" s="21" t="str">
        <f>VLOOKUP($A2139,Location!$A:$J,8,FALSE)</f>
        <v>Equateur</v>
      </c>
      <c r="M2139" s="21" t="str">
        <f>IFERROR(VLOOKUP(L2139,Setup_Team!$B:$C,2,FALSE), "TDB")</f>
        <v>ECU</v>
      </c>
      <c r="N2139" s="21" t="str">
        <f>VLOOKUP($A2139,Location!$A:$J,9,FALSE)</f>
        <v>Mexique City</v>
      </c>
      <c r="O2139" s="21" t="str">
        <f>VLOOKUP($A2139,Location!$A:$J,10,FALSE)</f>
        <v>Estadio Azteca</v>
      </c>
      <c r="P2139" s="27">
        <v>1</v>
      </c>
      <c r="Q2139" s="27">
        <v>2</v>
      </c>
      <c r="R2139" s="27" t="str">
        <f t="shared" si="199"/>
        <v>1-2</v>
      </c>
      <c r="S2139" s="21">
        <v>0</v>
      </c>
      <c r="T2139" s="20">
        <f>VLOOKUP($A2139,Database!$A:$Y,10,FALSE)</f>
        <v>84</v>
      </c>
      <c r="U2139" s="20">
        <f>VLOOKUP($A2139,Database!$A:$Y,11,FALSE)</f>
        <v>108</v>
      </c>
      <c r="V2139" s="20">
        <f>VLOOKUP($A2139,Database!$A:$Y,12,FALSE)</f>
        <v>122</v>
      </c>
      <c r="W2139" s="20" t="str">
        <f>VLOOKUP(A2139,Database!A:M,13,FALSE)</f>
        <v>Terminé</v>
      </c>
      <c r="X2139" s="20">
        <f>VLOOKUP($A2139,Database!$A:$Y,20,FALSE)</f>
        <v>2</v>
      </c>
      <c r="Y2139" s="20">
        <f>VLOOKUP($A2139,Database!$A:$Y,21,FALSE)</f>
        <v>0</v>
      </c>
      <c r="Z2139" s="20">
        <f t="shared" si="198"/>
        <v>0</v>
      </c>
      <c r="AA2139" s="20">
        <f t="shared" si="194"/>
        <v>0</v>
      </c>
      <c r="AB2139" s="20">
        <f t="shared" ca="1" si="195"/>
        <v>0</v>
      </c>
      <c r="AC2139" s="20">
        <f t="shared" ca="1" si="196"/>
        <v>0</v>
      </c>
      <c r="AD2139" s="20" t="str">
        <f ca="1">IF(AC2139=0,"",IF(OR(ISBLANK(P2139),ISBLANK(Q2139)),"",IF(ISBLANK(VLOOKUP(A2139,Database!A:AA,22,FALSE)),"",VLOOKUP(A2139,Database!A:AA,22,FALSE))))</f>
        <v/>
      </c>
      <c r="AE2139" s="20">
        <f ca="1">IFERROR(
   IF(
     OR(ISBLANK(P2139),ISBLANK(Q2139)),
     "",
     IF(
       AND(AB2139&lt;&gt;"",OR(W2139="Terminé",W2139="En cours")),
       VLOOKUP(AD2139,Setup_ScoreExactBonus!A:D,4,FALSE),
       0
     )),
  0)</f>
        <v>0</v>
      </c>
      <c r="AF2139" s="21">
        <f t="shared" ca="1" si="197"/>
        <v>0</v>
      </c>
      <c r="AG2139" s="21">
        <f ca="1">SUMIFS(AF$2:AF2139,D$2:D2139,D2139)</f>
        <v>2304</v>
      </c>
    </row>
    <row r="2140" spans="1:33" hidden="1" x14ac:dyDescent="0.35">
      <c r="A2140" s="21">
        <f>IF(ISBLANK(B2140),"",COUNTIF(B$2:B2140,B2140))-1</f>
        <v>79</v>
      </c>
      <c r="B2140" s="27">
        <v>6</v>
      </c>
      <c r="C2140" s="10">
        <f>VLOOKUP($A2140+IF($A2140=0,1,0),Database!$A:$Y,7,FALSE)</f>
        <v>46204.125</v>
      </c>
      <c r="D2140" s="21" t="str">
        <f>VLOOKUP(Pronostics!$B2140,Setup_MPP!$A:$G,3,FALSE)</f>
        <v>Julay</v>
      </c>
      <c r="E2140" s="21" t="str">
        <f>VLOOKUP(Pronostics!$B2140,Setup_MPP!$A:$G,2,FALSE)</f>
        <v>Julie BOUCHARD</v>
      </c>
      <c r="F2140" s="21" t="str">
        <f>VLOOKUP($B2140,Setup_MPP!$A:$E,4,FALSE)</f>
        <v>#A6F7B1</v>
      </c>
      <c r="G2140" s="21" t="str">
        <f>VLOOKUP($B2140,Setup_MPP!$A:$E,5,FALSE)</f>
        <v>#6EC179</v>
      </c>
      <c r="H2140" s="21" t="str">
        <f>IFERROR(IF(AND(A2140&gt;=1,A2140&lt;=104),VLOOKUP($A2140,Location!$A:$J,6,FALSE),IF(A2140=0,"Avant l'ouverture",IF(OR(A2140=105,A2140=106),"Bonus"))),"")</f>
        <v>1/16 Finale</v>
      </c>
      <c r="I2140" s="21" t="str">
        <f>IF(LEFT(H2140,4)="Tour",VLOOKUP(A2140,Database!$A:$C,3,FALSE),"")</f>
        <v/>
      </c>
      <c r="J2140" s="21" t="str">
        <f>VLOOKUP($A2140,Location!$A:$J,7,FALSE)</f>
        <v>Mexique</v>
      </c>
      <c r="K2140" s="21" t="str">
        <f>IFERROR(VLOOKUP(J2140,Setup_Team!$B:$C,2,FALSE), "TDB")</f>
        <v>MEX</v>
      </c>
      <c r="L2140" s="21" t="str">
        <f>VLOOKUP($A2140,Location!$A:$J,8,FALSE)</f>
        <v>Equateur</v>
      </c>
      <c r="M2140" s="21" t="str">
        <f>IFERROR(VLOOKUP(L2140,Setup_Team!$B:$C,2,FALSE), "TDB")</f>
        <v>ECU</v>
      </c>
      <c r="N2140" s="21" t="str">
        <f>VLOOKUP($A2140,Location!$A:$J,9,FALSE)</f>
        <v>Mexique City</v>
      </c>
      <c r="O2140" s="21" t="str">
        <f>VLOOKUP($A2140,Location!$A:$J,10,FALSE)</f>
        <v>Estadio Azteca</v>
      </c>
      <c r="P2140" s="27">
        <v>2</v>
      </c>
      <c r="Q2140" s="27">
        <v>0</v>
      </c>
      <c r="R2140" s="27" t="str">
        <f t="shared" si="199"/>
        <v>2-0</v>
      </c>
      <c r="S2140" s="21">
        <v>0</v>
      </c>
      <c r="T2140" s="20">
        <f>VLOOKUP($A2140,Database!$A:$Y,10,FALSE)</f>
        <v>84</v>
      </c>
      <c r="U2140" s="20">
        <f>VLOOKUP($A2140,Database!$A:$Y,11,FALSE)</f>
        <v>108</v>
      </c>
      <c r="V2140" s="20">
        <f>VLOOKUP($A2140,Database!$A:$Y,12,FALSE)</f>
        <v>122</v>
      </c>
      <c r="W2140" s="20" t="str">
        <f>VLOOKUP(A2140,Database!A:M,13,FALSE)</f>
        <v>Terminé</v>
      </c>
      <c r="X2140" s="20">
        <f>VLOOKUP($A2140,Database!$A:$Y,20,FALSE)</f>
        <v>2</v>
      </c>
      <c r="Y2140" s="20">
        <f>VLOOKUP($A2140,Database!$A:$Y,21,FALSE)</f>
        <v>0</v>
      </c>
      <c r="Z2140" s="20">
        <f t="shared" si="198"/>
        <v>0</v>
      </c>
      <c r="AA2140" s="20">
        <f t="shared" si="194"/>
        <v>1</v>
      </c>
      <c r="AB2140" s="20">
        <f t="shared" ca="1" si="195"/>
        <v>84</v>
      </c>
      <c r="AC2140" s="20">
        <f t="shared" ca="1" si="196"/>
        <v>1</v>
      </c>
      <c r="AD2140" s="20" t="str">
        <f ca="1">IF(AC2140=0,"",IF(OR(ISBLANK(P2140),ISBLANK(Q2140)),"",IF(ISBLANK(VLOOKUP(A2140,Database!A:AA,22,FALSE)),"",VLOOKUP(A2140,Database!A:AA,22,FALSE))))</f>
        <v>Rare</v>
      </c>
      <c r="AE2140" s="20">
        <f ca="1">IFERROR(
   IF(
     OR(ISBLANK(P2140),ISBLANK(Q2140)),
     "",
     IF(
       AND(AB2140&lt;&gt;"",OR(W2140="Terminé",W2140="En cours")),
       VLOOKUP(AD2140,Setup_ScoreExactBonus!A:D,4,FALSE),
       0
     )),
  0)</f>
        <v>30</v>
      </c>
      <c r="AF2140" s="21">
        <f t="shared" ca="1" si="197"/>
        <v>114</v>
      </c>
      <c r="AG2140" s="21">
        <f ca="1">SUMIFS(AF$2:AF2140,D$2:D2140,D2140)</f>
        <v>3224</v>
      </c>
    </row>
    <row r="2141" spans="1:33" hidden="1" x14ac:dyDescent="0.35">
      <c r="A2141" s="21">
        <f>IF(ISBLANK(B2141),"",COUNTIF(B$2:B2141,B2141))-1</f>
        <v>79</v>
      </c>
      <c r="B2141" s="27">
        <v>7</v>
      </c>
      <c r="C2141" s="10">
        <f>VLOOKUP($A2141+IF($A2141=0,1,0),Database!$A:$Y,7,FALSE)</f>
        <v>46204.125</v>
      </c>
      <c r="D2141" s="21" t="str">
        <f>VLOOKUP(Pronostics!$B2141,Setup_MPP!$A:$G,3,FALSE)</f>
        <v>__Vince__</v>
      </c>
      <c r="E2141" s="21" t="str">
        <f>VLOOKUP(Pronostics!$B2141,Setup_MPP!$A:$G,2,FALSE)</f>
        <v>Vincent FRAYSSE</v>
      </c>
      <c r="F2141" s="21" t="str">
        <f>VLOOKUP($B2141,Setup_MPP!$A:$E,4,FALSE)</f>
        <v>#B2EAE8</v>
      </c>
      <c r="G2141" s="21" t="str">
        <f>VLOOKUP($B2141,Setup_MPP!$A:$E,5,FALSE)</f>
        <v>#6CB4B1</v>
      </c>
      <c r="H2141" s="21" t="str">
        <f>IFERROR(IF(AND(A2141&gt;=1,A2141&lt;=104),VLOOKUP($A2141,Location!$A:$J,6,FALSE),IF(A2141=0,"Avant l'ouverture",IF(OR(A2141=105,A2141=106),"Bonus"))),"")</f>
        <v>1/16 Finale</v>
      </c>
      <c r="I2141" s="21" t="str">
        <f>IF(LEFT(H2141,4)="Tour",VLOOKUP(A2141,Database!$A:$C,3,FALSE),"")</f>
        <v/>
      </c>
      <c r="J2141" s="21" t="str">
        <f>VLOOKUP($A2141,Location!$A:$J,7,FALSE)</f>
        <v>Mexique</v>
      </c>
      <c r="K2141" s="21" t="str">
        <f>IFERROR(VLOOKUP(J2141,Setup_Team!$B:$C,2,FALSE), "TDB")</f>
        <v>MEX</v>
      </c>
      <c r="L2141" s="21" t="str">
        <f>VLOOKUP($A2141,Location!$A:$J,8,FALSE)</f>
        <v>Equateur</v>
      </c>
      <c r="M2141" s="21" t="str">
        <f>IFERROR(VLOOKUP(L2141,Setup_Team!$B:$C,2,FALSE), "TDB")</f>
        <v>ECU</v>
      </c>
      <c r="N2141" s="21" t="str">
        <f>VLOOKUP($A2141,Location!$A:$J,9,FALSE)</f>
        <v>Mexique City</v>
      </c>
      <c r="O2141" s="21" t="str">
        <f>VLOOKUP($A2141,Location!$A:$J,10,FALSE)</f>
        <v>Estadio Azteca</v>
      </c>
      <c r="P2141" s="27">
        <v>2</v>
      </c>
      <c r="Q2141" s="27">
        <v>1</v>
      </c>
      <c r="R2141" s="27" t="str">
        <f t="shared" si="199"/>
        <v>2-1</v>
      </c>
      <c r="S2141" s="21">
        <v>0</v>
      </c>
      <c r="T2141" s="20">
        <f>VLOOKUP($A2141,Database!$A:$Y,10,FALSE)</f>
        <v>84</v>
      </c>
      <c r="U2141" s="20">
        <f>VLOOKUP($A2141,Database!$A:$Y,11,FALSE)</f>
        <v>108</v>
      </c>
      <c r="V2141" s="20">
        <f>VLOOKUP($A2141,Database!$A:$Y,12,FALSE)</f>
        <v>122</v>
      </c>
      <c r="W2141" s="20" t="str">
        <f>VLOOKUP(A2141,Database!A:M,13,FALSE)</f>
        <v>Terminé</v>
      </c>
      <c r="X2141" s="20">
        <f>VLOOKUP($A2141,Database!$A:$Y,20,FALSE)</f>
        <v>2</v>
      </c>
      <c r="Y2141" s="20">
        <f>VLOOKUP($A2141,Database!$A:$Y,21,FALSE)</f>
        <v>0</v>
      </c>
      <c r="Z2141" s="20">
        <f t="shared" si="198"/>
        <v>0</v>
      </c>
      <c r="AA2141" s="20">
        <f t="shared" ref="AA2141:AA2204" si="200">IF(OR(ISBLANK(P2141),ISBLANK(Q2141)),"",IF(OR(AND(P2141&gt;Q2141,X2141&gt;Y2141),AND(P2141=Q2141,X2141=Y2141),AND(P2141&lt;Q2141,X2141&lt;Y2141)),1,0))</f>
        <v>1</v>
      </c>
      <c r="AB2141" s="20">
        <f t="shared" ref="AB2141:AB2204" ca="1" si="201">IF(C2141&lt;NOW(),IF(AND(P2141&gt;Q2141,X2141&gt;Y2141),T2141,IF(AND(P2141=Q2141,X2141=Y2141),U2141,IF(AND(P2141&lt;Q2141,X2141&lt;Y2141),V2141,0))),"")</f>
        <v>84</v>
      </c>
      <c r="AC2141" s="20">
        <f t="shared" ref="AC2141:AC2204" ca="1" si="202">IF(AND(P2141=X2141,Q2141=Y2141,NOT(ISBLANK(P2141)),NOT(ISBLANK(Q2141)),NOT(ISBLANK(X2141)),NOT(ISBLANK(AB2141))),1,0)</f>
        <v>0</v>
      </c>
      <c r="AD2141" s="20" t="str">
        <f ca="1">IF(AC2141=0,"",IF(OR(ISBLANK(P2141),ISBLANK(Q2141)),"",IF(ISBLANK(VLOOKUP(A2141,Database!A:AA,22,FALSE)),"",VLOOKUP(A2141,Database!A:AA,22,FALSE))))</f>
        <v/>
      </c>
      <c r="AE2141" s="20">
        <f ca="1">IFERROR(
   IF(
     OR(ISBLANK(P2141),ISBLANK(Q2141)),
     "",
     IF(
       AND(AB2141&lt;&gt;"",OR(W2141="Terminé",W2141="En cours")),
       VLOOKUP(AD2141,Setup_ScoreExactBonus!A:D,4,FALSE),
       0
     )),
  0)</f>
        <v>0</v>
      </c>
      <c r="AF2141" s="21">
        <f t="shared" ref="AF2141:AF2204" ca="1" si="203">IFERROR(IF(OR(ISBLANK(P2141),ISBLANK(Q2141)),0,IF(AB2141&lt;&gt;"", AB2141 + IF(AC2141=1,AE2141, 0), "") * (S2141+1)),"")</f>
        <v>84</v>
      </c>
      <c r="AG2141" s="21">
        <f ca="1">SUMIFS(AF$2:AF2141,D$2:D2141,D2141)</f>
        <v>1736</v>
      </c>
    </row>
    <row r="2142" spans="1:33" hidden="1" x14ac:dyDescent="0.35">
      <c r="A2142" s="21">
        <f>IF(ISBLANK(B2142),"",COUNTIF(B$2:B2142,B2142))-1</f>
        <v>79</v>
      </c>
      <c r="B2142" s="27">
        <v>8</v>
      </c>
      <c r="C2142" s="10">
        <f>VLOOKUP($A2142+IF($A2142=0,1,0),Database!$A:$Y,7,FALSE)</f>
        <v>46204.125</v>
      </c>
      <c r="D2142" s="21" t="str">
        <f>VLOOKUP(Pronostics!$B2142,Setup_MPP!$A:$G,3,FALSE)</f>
        <v>Louuiiis</v>
      </c>
      <c r="E2142" s="21" t="str">
        <f>VLOOKUP(Pronostics!$B2142,Setup_MPP!$A:$G,2,FALSE)</f>
        <v>Louis HARLE</v>
      </c>
      <c r="F2142" s="21" t="str">
        <f>VLOOKUP($B2142,Setup_MPP!$A:$E,4,FALSE)</f>
        <v>#EEF7B1</v>
      </c>
      <c r="G2142" s="21" t="str">
        <f>VLOOKUP($B2142,Setup_MPP!$A:$E,5,FALSE)</f>
        <v>#C1CB7D</v>
      </c>
      <c r="H2142" s="21" t="str">
        <f>IFERROR(IF(AND(A2142&gt;=1,A2142&lt;=104),VLOOKUP($A2142,Location!$A:$J,6,FALSE),IF(A2142=0,"Avant l'ouverture",IF(OR(A2142=105,A2142=106),"Bonus"))),"")</f>
        <v>1/16 Finale</v>
      </c>
      <c r="I2142" s="21" t="str">
        <f>IF(LEFT(H2142,4)="Tour",VLOOKUP(A2142,Database!$A:$C,3,FALSE),"")</f>
        <v/>
      </c>
      <c r="J2142" s="21" t="str">
        <f>VLOOKUP($A2142,Location!$A:$J,7,FALSE)</f>
        <v>Mexique</v>
      </c>
      <c r="K2142" s="21" t="str">
        <f>IFERROR(VLOOKUP(J2142,Setup_Team!$B:$C,2,FALSE), "TDB")</f>
        <v>MEX</v>
      </c>
      <c r="L2142" s="21" t="str">
        <f>VLOOKUP($A2142,Location!$A:$J,8,FALSE)</f>
        <v>Equateur</v>
      </c>
      <c r="M2142" s="21" t="str">
        <f>IFERROR(VLOOKUP(L2142,Setup_Team!$B:$C,2,FALSE), "TDB")</f>
        <v>ECU</v>
      </c>
      <c r="N2142" s="21" t="str">
        <f>VLOOKUP($A2142,Location!$A:$J,9,FALSE)</f>
        <v>Mexique City</v>
      </c>
      <c r="O2142" s="21" t="str">
        <f>VLOOKUP($A2142,Location!$A:$J,10,FALSE)</f>
        <v>Estadio Azteca</v>
      </c>
      <c r="P2142" s="27">
        <v>0</v>
      </c>
      <c r="Q2142" s="27">
        <v>2</v>
      </c>
      <c r="R2142" s="27" t="str">
        <f t="shared" si="199"/>
        <v>0-2</v>
      </c>
      <c r="S2142" s="21">
        <v>0</v>
      </c>
      <c r="T2142" s="20">
        <f>VLOOKUP($A2142,Database!$A:$Y,10,FALSE)</f>
        <v>84</v>
      </c>
      <c r="U2142" s="20">
        <f>VLOOKUP($A2142,Database!$A:$Y,11,FALSE)</f>
        <v>108</v>
      </c>
      <c r="V2142" s="20">
        <f>VLOOKUP($A2142,Database!$A:$Y,12,FALSE)</f>
        <v>122</v>
      </c>
      <c r="W2142" s="20" t="str">
        <f>VLOOKUP(A2142,Database!A:M,13,FALSE)</f>
        <v>Terminé</v>
      </c>
      <c r="X2142" s="20">
        <f>VLOOKUP($A2142,Database!$A:$Y,20,FALSE)</f>
        <v>2</v>
      </c>
      <c r="Y2142" s="20">
        <f>VLOOKUP($A2142,Database!$A:$Y,21,FALSE)</f>
        <v>0</v>
      </c>
      <c r="Z2142" s="20">
        <f t="shared" si="198"/>
        <v>0</v>
      </c>
      <c r="AA2142" s="20">
        <f t="shared" si="200"/>
        <v>0</v>
      </c>
      <c r="AB2142" s="20">
        <f t="shared" ca="1" si="201"/>
        <v>0</v>
      </c>
      <c r="AC2142" s="20">
        <f t="shared" ca="1" si="202"/>
        <v>0</v>
      </c>
      <c r="AD2142" s="20" t="str">
        <f ca="1">IF(AC2142=0,"",IF(OR(ISBLANK(P2142),ISBLANK(Q2142)),"",IF(ISBLANK(VLOOKUP(A2142,Database!A:AA,22,FALSE)),"",VLOOKUP(A2142,Database!A:AA,22,FALSE))))</f>
        <v/>
      </c>
      <c r="AE2142" s="20">
        <f ca="1">IFERROR(
   IF(
     OR(ISBLANK(P2142),ISBLANK(Q2142)),
     "",
     IF(
       AND(AB2142&lt;&gt;"",OR(W2142="Terminé",W2142="En cours")),
       VLOOKUP(AD2142,Setup_ScoreExactBonus!A:D,4,FALSE),
       0
     )),
  0)</f>
        <v>0</v>
      </c>
      <c r="AF2142" s="21">
        <f t="shared" ca="1" si="203"/>
        <v>0</v>
      </c>
      <c r="AG2142" s="21">
        <f ca="1">SUMIFS(AF$2:AF2142,D$2:D2142,D2142)</f>
        <v>2994</v>
      </c>
    </row>
    <row r="2143" spans="1:33" x14ac:dyDescent="0.35">
      <c r="A2143" s="21">
        <f>IF(ISBLANK(B2143),"",COUNTIF(B$2:B2143,B2143))-1</f>
        <v>79</v>
      </c>
      <c r="B2143" s="27">
        <v>9</v>
      </c>
      <c r="C2143" s="10">
        <f>VLOOKUP($A2143+IF($A2143=0,1,0),Database!$A:$Y,7,FALSE)</f>
        <v>46204.125</v>
      </c>
      <c r="D2143" s="21" t="str">
        <f>VLOOKUP(Pronostics!$B2143,Setup_MPP!$A:$G,3,FALSE)</f>
        <v>Aurelien_dpq</v>
      </c>
      <c r="E2143" s="21" t="str">
        <f>VLOOKUP(Pronostics!$B2143,Setup_MPP!$A:$G,2,FALSE)</f>
        <v>Aurélien DE POULPIQUET</v>
      </c>
      <c r="F2143" s="21" t="str">
        <f>VLOOKUP($B2143,Setup_MPP!$A:$E,4,FALSE)</f>
        <v>#F4EA9D</v>
      </c>
      <c r="G2143" s="21" t="str">
        <f>VLOOKUP($B2143,Setup_MPP!$A:$E,5,FALSE)</f>
        <v>#D2C458</v>
      </c>
      <c r="H2143" s="21" t="str">
        <f>IFERROR(IF(AND(A2143&gt;=1,A2143&lt;=104),VLOOKUP($A2143,Location!$A:$J,6,FALSE),IF(A2143=0,"Avant l'ouverture",IF(OR(A2143=105,A2143=106),"Bonus"))),"")</f>
        <v>1/16 Finale</v>
      </c>
      <c r="I2143" s="21" t="str">
        <f>IF(LEFT(H2143,4)="Tour",VLOOKUP(A2143,Database!$A:$C,3,FALSE),"")</f>
        <v/>
      </c>
      <c r="J2143" s="21" t="str">
        <f>VLOOKUP($A2143,Location!$A:$J,7,FALSE)</f>
        <v>Mexique</v>
      </c>
      <c r="K2143" s="21" t="str">
        <f>IFERROR(VLOOKUP(J2143,Setup_Team!$B:$C,2,FALSE), "TDB")</f>
        <v>MEX</v>
      </c>
      <c r="L2143" s="21" t="str">
        <f>VLOOKUP($A2143,Location!$A:$J,8,FALSE)</f>
        <v>Equateur</v>
      </c>
      <c r="M2143" s="21" t="str">
        <f>IFERROR(VLOOKUP(L2143,Setup_Team!$B:$C,2,FALSE), "TDB")</f>
        <v>ECU</v>
      </c>
      <c r="N2143" s="21" t="str">
        <f>VLOOKUP($A2143,Location!$A:$J,9,FALSE)</f>
        <v>Mexique City</v>
      </c>
      <c r="O2143" s="21" t="str">
        <f>VLOOKUP($A2143,Location!$A:$J,10,FALSE)</f>
        <v>Estadio Azteca</v>
      </c>
      <c r="P2143" s="27">
        <v>1</v>
      </c>
      <c r="Q2143" s="27">
        <v>0</v>
      </c>
      <c r="R2143" s="27" t="str">
        <f t="shared" si="199"/>
        <v>1-0</v>
      </c>
      <c r="S2143" s="21">
        <v>0</v>
      </c>
      <c r="T2143" s="20">
        <f>VLOOKUP($A2143,Database!$A:$Y,10,FALSE)</f>
        <v>84</v>
      </c>
      <c r="U2143" s="20">
        <f>VLOOKUP($A2143,Database!$A:$Y,11,FALSE)</f>
        <v>108</v>
      </c>
      <c r="V2143" s="20">
        <f>VLOOKUP($A2143,Database!$A:$Y,12,FALSE)</f>
        <v>122</v>
      </c>
      <c r="W2143" s="20" t="str">
        <f>VLOOKUP(A2143,Database!A:M,13,FALSE)</f>
        <v>Terminé</v>
      </c>
      <c r="X2143" s="20">
        <f>VLOOKUP($A2143,Database!$A:$Y,20,FALSE)</f>
        <v>2</v>
      </c>
      <c r="Y2143" s="20">
        <f>VLOOKUP($A2143,Database!$A:$Y,21,FALSE)</f>
        <v>0</v>
      </c>
      <c r="Z2143" s="20">
        <f t="shared" si="198"/>
        <v>0</v>
      </c>
      <c r="AA2143" s="20">
        <f t="shared" si="200"/>
        <v>1</v>
      </c>
      <c r="AB2143" s="20">
        <f t="shared" ca="1" si="201"/>
        <v>84</v>
      </c>
      <c r="AC2143" s="20">
        <f t="shared" ca="1" si="202"/>
        <v>0</v>
      </c>
      <c r="AD2143" s="20" t="str">
        <f ca="1">IF(AC2143=0,"",IF(OR(ISBLANK(P2143),ISBLANK(Q2143)),"",IF(ISBLANK(VLOOKUP(A2143,Database!A:AA,22,FALSE)),"",VLOOKUP(A2143,Database!A:AA,22,FALSE))))</f>
        <v/>
      </c>
      <c r="AE2143" s="20">
        <f ca="1">IFERROR(
   IF(
     OR(ISBLANK(P2143),ISBLANK(Q2143)),
     "",
     IF(
       AND(AB2143&lt;&gt;"",OR(W2143="Terminé",W2143="En cours")),
       VLOOKUP(AD2143,Setup_ScoreExactBonus!A:D,4,FALSE),
       0
     )),
  0)</f>
        <v>0</v>
      </c>
      <c r="AF2143" s="21">
        <f t="shared" ca="1" si="203"/>
        <v>84</v>
      </c>
      <c r="AG2143" s="21">
        <f ca="1">SUMIFS(AF$2:AF2143,D$2:D2143,D2143)</f>
        <v>3241</v>
      </c>
    </row>
    <row r="2144" spans="1:33" hidden="1" x14ac:dyDescent="0.35">
      <c r="A2144" s="21">
        <f>IF(ISBLANK(B2144),"",COUNTIF(B$2:B2144,B2144))-1</f>
        <v>79</v>
      </c>
      <c r="B2144" s="27">
        <v>10</v>
      </c>
      <c r="C2144" s="10">
        <f>VLOOKUP($A2144+IF($A2144=0,1,0),Database!$A:$Y,7,FALSE)</f>
        <v>46204.125</v>
      </c>
      <c r="D2144" s="21" t="str">
        <f>VLOOKUP(Pronostics!$B2144,Setup_MPP!$A:$G,3,FALSE)</f>
        <v>RandomPaul</v>
      </c>
      <c r="E2144" s="21" t="str">
        <f>VLOOKUP(Pronostics!$B2144,Setup_MPP!$A:$G,2,FALSE)</f>
        <v>Paul MONTESINOS</v>
      </c>
      <c r="F2144" s="21" t="str">
        <f>VLOOKUP($B2144,Setup_MPP!$A:$E,4,FALSE)</f>
        <v>#C4B0FF</v>
      </c>
      <c r="G2144" s="21" t="str">
        <f>VLOOKUP($B2144,Setup_MPP!$A:$E,5,FALSE)</f>
        <v>#7F66C8</v>
      </c>
      <c r="H2144" s="21" t="str">
        <f>IFERROR(IF(AND(A2144&gt;=1,A2144&lt;=104),VLOOKUP($A2144,Location!$A:$J,6,FALSE),IF(A2144=0,"Avant l'ouverture",IF(OR(A2144=105,A2144=106),"Bonus"))),"")</f>
        <v>1/16 Finale</v>
      </c>
      <c r="I2144" s="21" t="str">
        <f>IF(LEFT(H2144,4)="Tour",VLOOKUP(A2144,Database!$A:$C,3,FALSE),"")</f>
        <v/>
      </c>
      <c r="J2144" s="21" t="str">
        <f>VLOOKUP($A2144,Location!$A:$J,7,FALSE)</f>
        <v>Mexique</v>
      </c>
      <c r="K2144" s="21" t="str">
        <f>IFERROR(VLOOKUP(J2144,Setup_Team!$B:$C,2,FALSE), "TDB")</f>
        <v>MEX</v>
      </c>
      <c r="L2144" s="21" t="str">
        <f>VLOOKUP($A2144,Location!$A:$J,8,FALSE)</f>
        <v>Equateur</v>
      </c>
      <c r="M2144" s="21" t="str">
        <f>IFERROR(VLOOKUP(L2144,Setup_Team!$B:$C,2,FALSE), "TDB")</f>
        <v>ECU</v>
      </c>
      <c r="N2144" s="21" t="str">
        <f>VLOOKUP($A2144,Location!$A:$J,9,FALSE)</f>
        <v>Mexique City</v>
      </c>
      <c r="O2144" s="21" t="str">
        <f>VLOOKUP($A2144,Location!$A:$J,10,FALSE)</f>
        <v>Estadio Azteca</v>
      </c>
      <c r="P2144" s="27">
        <v>2</v>
      </c>
      <c r="Q2144" s="27">
        <v>0</v>
      </c>
      <c r="R2144" s="27" t="str">
        <f t="shared" si="199"/>
        <v>2-0</v>
      </c>
      <c r="S2144" s="21">
        <v>0</v>
      </c>
      <c r="T2144" s="20">
        <f>VLOOKUP($A2144,Database!$A:$Y,10,FALSE)</f>
        <v>84</v>
      </c>
      <c r="U2144" s="20">
        <f>VLOOKUP($A2144,Database!$A:$Y,11,FALSE)</f>
        <v>108</v>
      </c>
      <c r="V2144" s="20">
        <f>VLOOKUP($A2144,Database!$A:$Y,12,FALSE)</f>
        <v>122</v>
      </c>
      <c r="W2144" s="20" t="str">
        <f>VLOOKUP(A2144,Database!A:M,13,FALSE)</f>
        <v>Terminé</v>
      </c>
      <c r="X2144" s="20">
        <f>VLOOKUP($A2144,Database!$A:$Y,20,FALSE)</f>
        <v>2</v>
      </c>
      <c r="Y2144" s="20">
        <f>VLOOKUP($A2144,Database!$A:$Y,21,FALSE)</f>
        <v>0</v>
      </c>
      <c r="Z2144" s="20">
        <f t="shared" si="198"/>
        <v>0</v>
      </c>
      <c r="AA2144" s="20">
        <f t="shared" si="200"/>
        <v>1</v>
      </c>
      <c r="AB2144" s="20">
        <f t="shared" ca="1" si="201"/>
        <v>84</v>
      </c>
      <c r="AC2144" s="20">
        <f t="shared" ca="1" si="202"/>
        <v>1</v>
      </c>
      <c r="AD2144" s="20" t="str">
        <f ca="1">IF(AC2144=0,"",IF(OR(ISBLANK(P2144),ISBLANK(Q2144)),"",IF(ISBLANK(VLOOKUP(A2144,Database!A:AA,22,FALSE)),"",VLOOKUP(A2144,Database!A:AA,22,FALSE))))</f>
        <v>Rare</v>
      </c>
      <c r="AE2144" s="20">
        <f ca="1">IFERROR(
   IF(
     OR(ISBLANK(P2144),ISBLANK(Q2144)),
     "",
     IF(
       AND(AB2144&lt;&gt;"",OR(W2144="Terminé",W2144="En cours")),
       VLOOKUP(AD2144,Setup_ScoreExactBonus!A:D,4,FALSE),
       0
     )),
  0)</f>
        <v>30</v>
      </c>
      <c r="AF2144" s="21">
        <f t="shared" ca="1" si="203"/>
        <v>114</v>
      </c>
      <c r="AG2144" s="21">
        <f ca="1">SUMIFS(AF$2:AF2144,D$2:D2144,D2144)</f>
        <v>2801</v>
      </c>
    </row>
    <row r="2145" spans="1:33" hidden="1" x14ac:dyDescent="0.35">
      <c r="A2145" s="21">
        <f>IF(ISBLANK(B2145),"",COUNTIF(B$2:B2145,B2145))-1</f>
        <v>79</v>
      </c>
      <c r="B2145" s="27">
        <v>11</v>
      </c>
      <c r="C2145" s="10">
        <f>VLOOKUP($A2145+IF($A2145=0,1,0),Database!$A:$Y,7,FALSE)</f>
        <v>46204.125</v>
      </c>
      <c r="D2145" s="21" t="str">
        <f>VLOOKUP(Pronostics!$B2145,Setup_MPP!$A:$G,3,FALSE)</f>
        <v>Kinsley91</v>
      </c>
      <c r="E2145" s="21" t="str">
        <f>VLOOKUP(Pronostics!$B2145,Setup_MPP!$A:$G,2,FALSE)</f>
        <v>Kinsley ROQUE</v>
      </c>
      <c r="F2145" s="21" t="str">
        <f>VLOOKUP($B2145,Setup_MPP!$A:$E,4,FALSE)</f>
        <v>#CBEBBA</v>
      </c>
      <c r="G2145" s="21" t="str">
        <f>VLOOKUP($B2145,Setup_MPP!$A:$E,5,FALSE)</f>
        <v>#70BC6E</v>
      </c>
      <c r="H2145" s="21" t="str">
        <f>IFERROR(IF(AND(A2145&gt;=1,A2145&lt;=104),VLOOKUP($A2145,Location!$A:$J,6,FALSE),IF(A2145=0,"Avant l'ouverture",IF(OR(A2145=105,A2145=106),"Bonus"))),"")</f>
        <v>1/16 Finale</v>
      </c>
      <c r="I2145" s="21" t="str">
        <f>IF(LEFT(H2145,4)="Tour",VLOOKUP(A2145,Database!$A:$C,3,FALSE),"")</f>
        <v/>
      </c>
      <c r="J2145" s="21" t="str">
        <f>VLOOKUP($A2145,Location!$A:$J,7,FALSE)</f>
        <v>Mexique</v>
      </c>
      <c r="K2145" s="21" t="str">
        <f>IFERROR(VLOOKUP(J2145,Setup_Team!$B:$C,2,FALSE), "TDB")</f>
        <v>MEX</v>
      </c>
      <c r="L2145" s="21" t="str">
        <f>VLOOKUP($A2145,Location!$A:$J,8,FALSE)</f>
        <v>Equateur</v>
      </c>
      <c r="M2145" s="21" t="str">
        <f>IFERROR(VLOOKUP(L2145,Setup_Team!$B:$C,2,FALSE), "TDB")</f>
        <v>ECU</v>
      </c>
      <c r="N2145" s="21" t="str">
        <f>VLOOKUP($A2145,Location!$A:$J,9,FALSE)</f>
        <v>Mexique City</v>
      </c>
      <c r="O2145" s="21" t="str">
        <f>VLOOKUP($A2145,Location!$A:$J,10,FALSE)</f>
        <v>Estadio Azteca</v>
      </c>
      <c r="P2145" s="27">
        <v>2</v>
      </c>
      <c r="Q2145" s="27">
        <v>1</v>
      </c>
      <c r="R2145" s="27" t="str">
        <f t="shared" si="199"/>
        <v>2-1</v>
      </c>
      <c r="S2145" s="21">
        <v>0</v>
      </c>
      <c r="T2145" s="20">
        <f>VLOOKUP($A2145,Database!$A:$Y,10,FALSE)</f>
        <v>84</v>
      </c>
      <c r="U2145" s="20">
        <f>VLOOKUP($A2145,Database!$A:$Y,11,FALSE)</f>
        <v>108</v>
      </c>
      <c r="V2145" s="20">
        <f>VLOOKUP($A2145,Database!$A:$Y,12,FALSE)</f>
        <v>122</v>
      </c>
      <c r="W2145" s="20" t="str">
        <f>VLOOKUP(A2145,Database!A:M,13,FALSE)</f>
        <v>Terminé</v>
      </c>
      <c r="X2145" s="20">
        <f>VLOOKUP($A2145,Database!$A:$Y,20,FALSE)</f>
        <v>2</v>
      </c>
      <c r="Y2145" s="20">
        <f>VLOOKUP($A2145,Database!$A:$Y,21,FALSE)</f>
        <v>0</v>
      </c>
      <c r="Z2145" s="20">
        <f t="shared" si="198"/>
        <v>0</v>
      </c>
      <c r="AA2145" s="20">
        <f t="shared" si="200"/>
        <v>1</v>
      </c>
      <c r="AB2145" s="20">
        <f t="shared" ca="1" si="201"/>
        <v>84</v>
      </c>
      <c r="AC2145" s="20">
        <f t="shared" ca="1" si="202"/>
        <v>0</v>
      </c>
      <c r="AD2145" s="20" t="str">
        <f ca="1">IF(AC2145=0,"",IF(OR(ISBLANK(P2145),ISBLANK(Q2145)),"",IF(ISBLANK(VLOOKUP(A2145,Database!A:AA,22,FALSE)),"",VLOOKUP(A2145,Database!A:AA,22,FALSE))))</f>
        <v/>
      </c>
      <c r="AE2145" s="20">
        <f ca="1">IFERROR(
   IF(
     OR(ISBLANK(P2145),ISBLANK(Q2145)),
     "",
     IF(
       AND(AB2145&lt;&gt;"",OR(W2145="Terminé",W2145="En cours")),
       VLOOKUP(AD2145,Setup_ScoreExactBonus!A:D,4,FALSE),
       0
     )),
  0)</f>
        <v>0</v>
      </c>
      <c r="AF2145" s="21">
        <f t="shared" ca="1" si="203"/>
        <v>84</v>
      </c>
      <c r="AG2145" s="21">
        <f ca="1">SUMIFS(AF$2:AF2145,D$2:D2145,D2145)</f>
        <v>3192</v>
      </c>
    </row>
    <row r="2146" spans="1:33" hidden="1" x14ac:dyDescent="0.35">
      <c r="A2146" s="21">
        <f>IF(ISBLANK(B2146),"",COUNTIF(B$2:B2146,B2146))-1</f>
        <v>79</v>
      </c>
      <c r="B2146" s="27">
        <v>12</v>
      </c>
      <c r="C2146" s="10">
        <f>VLOOKUP($A2146+IF($A2146=0,1,0),Database!$A:$Y,7,FALSE)</f>
        <v>46204.125</v>
      </c>
      <c r="D2146" s="21" t="str">
        <f>VLOOKUP(Pronostics!$B2146,Setup_MPP!$A:$G,3,FALSE)</f>
        <v>Jaouad1</v>
      </c>
      <c r="E2146" s="21" t="str">
        <f>VLOOKUP(Pronostics!$B2146,Setup_MPP!$A:$G,2,FALSE)</f>
        <v>Jaouad SETTI</v>
      </c>
      <c r="F2146" s="21" t="str">
        <f>VLOOKUP($B2146,Setup_MPP!$A:$E,4,FALSE)</f>
        <v>#C2D4FF</v>
      </c>
      <c r="G2146" s="21" t="str">
        <f>VLOOKUP($B2146,Setup_MPP!$A:$E,5,FALSE)</f>
        <v>#6586D5</v>
      </c>
      <c r="H2146" s="21" t="str">
        <f>IFERROR(IF(AND(A2146&gt;=1,A2146&lt;=104),VLOOKUP($A2146,Location!$A:$J,6,FALSE),IF(A2146=0,"Avant l'ouverture",IF(OR(A2146=105,A2146=106),"Bonus"))),"")</f>
        <v>1/16 Finale</v>
      </c>
      <c r="I2146" s="21" t="str">
        <f>IF(LEFT(H2146,4)="Tour",VLOOKUP(A2146,Database!$A:$C,3,FALSE),"")</f>
        <v/>
      </c>
      <c r="J2146" s="21" t="str">
        <f>VLOOKUP($A2146,Location!$A:$J,7,FALSE)</f>
        <v>Mexique</v>
      </c>
      <c r="K2146" s="21" t="str">
        <f>IFERROR(VLOOKUP(J2146,Setup_Team!$B:$C,2,FALSE), "TDB")</f>
        <v>MEX</v>
      </c>
      <c r="L2146" s="21" t="str">
        <f>VLOOKUP($A2146,Location!$A:$J,8,FALSE)</f>
        <v>Equateur</v>
      </c>
      <c r="M2146" s="21" t="str">
        <f>IFERROR(VLOOKUP(L2146,Setup_Team!$B:$C,2,FALSE), "TDB")</f>
        <v>ECU</v>
      </c>
      <c r="N2146" s="21" t="str">
        <f>VLOOKUP($A2146,Location!$A:$J,9,FALSE)</f>
        <v>Mexique City</v>
      </c>
      <c r="O2146" s="21" t="str">
        <f>VLOOKUP($A2146,Location!$A:$J,10,FALSE)</f>
        <v>Estadio Azteca</v>
      </c>
      <c r="P2146" s="27">
        <v>0</v>
      </c>
      <c r="Q2146" s="27">
        <v>1</v>
      </c>
      <c r="R2146" s="27" t="str">
        <f t="shared" si="199"/>
        <v>0-1</v>
      </c>
      <c r="S2146" s="21">
        <v>0</v>
      </c>
      <c r="T2146" s="20">
        <f>VLOOKUP($A2146,Database!$A:$Y,10,FALSE)</f>
        <v>84</v>
      </c>
      <c r="U2146" s="20">
        <f>VLOOKUP($A2146,Database!$A:$Y,11,FALSE)</f>
        <v>108</v>
      </c>
      <c r="V2146" s="20">
        <f>VLOOKUP($A2146,Database!$A:$Y,12,FALSE)</f>
        <v>122</v>
      </c>
      <c r="W2146" s="20" t="str">
        <f>VLOOKUP(A2146,Database!A:M,13,FALSE)</f>
        <v>Terminé</v>
      </c>
      <c r="X2146" s="20">
        <f>VLOOKUP($A2146,Database!$A:$Y,20,FALSE)</f>
        <v>2</v>
      </c>
      <c r="Y2146" s="20">
        <f>VLOOKUP($A2146,Database!$A:$Y,21,FALSE)</f>
        <v>0</v>
      </c>
      <c r="Z2146" s="20">
        <f t="shared" si="198"/>
        <v>0</v>
      </c>
      <c r="AA2146" s="20">
        <f t="shared" si="200"/>
        <v>0</v>
      </c>
      <c r="AB2146" s="20">
        <f t="shared" ca="1" si="201"/>
        <v>0</v>
      </c>
      <c r="AC2146" s="20">
        <f t="shared" ca="1" si="202"/>
        <v>0</v>
      </c>
      <c r="AD2146" s="20" t="str">
        <f ca="1">IF(AC2146=0,"",IF(OR(ISBLANK(P2146),ISBLANK(Q2146)),"",IF(ISBLANK(VLOOKUP(A2146,Database!A:AA,22,FALSE)),"",VLOOKUP(A2146,Database!A:AA,22,FALSE))))</f>
        <v/>
      </c>
      <c r="AE2146" s="20">
        <f ca="1">IFERROR(
   IF(
     OR(ISBLANK(P2146),ISBLANK(Q2146)),
     "",
     IF(
       AND(AB2146&lt;&gt;"",OR(W2146="Terminé",W2146="En cours")),
       VLOOKUP(AD2146,Setup_ScoreExactBonus!A:D,4,FALSE),
       0
     )),
  0)</f>
        <v>0</v>
      </c>
      <c r="AF2146" s="21">
        <f t="shared" ca="1" si="203"/>
        <v>0</v>
      </c>
      <c r="AG2146" s="21">
        <f ca="1">SUMIFS(AF$2:AF2146,D$2:D2146,D2146)</f>
        <v>2877</v>
      </c>
    </row>
    <row r="2147" spans="1:33" hidden="1" x14ac:dyDescent="0.35">
      <c r="A2147" s="21">
        <f>IF(ISBLANK(B2147),"",COUNTIF(B$2:B2147,B2147))-1</f>
        <v>79</v>
      </c>
      <c r="B2147" s="27">
        <v>13</v>
      </c>
      <c r="C2147" s="10">
        <f>VLOOKUP($A2147+IF($A2147=0,1,0),Database!$A:$Y,7,FALSE)</f>
        <v>46204.125</v>
      </c>
      <c r="D2147" s="21" t="str">
        <f>VLOOKUP(Pronostics!$B2147,Setup_MPP!$A:$G,3,FALSE)</f>
        <v>Julien_I</v>
      </c>
      <c r="E2147" s="21" t="str">
        <f>VLOOKUP(Pronostics!$B2147,Setup_MPP!$A:$G,2,FALSE)</f>
        <v>Julien INGE</v>
      </c>
      <c r="F2147" s="21" t="str">
        <f>VLOOKUP($B2147,Setup_MPP!$A:$E,4,FALSE)</f>
        <v>#C1E0EF</v>
      </c>
      <c r="G2147" s="21" t="str">
        <f>VLOOKUP($B2147,Setup_MPP!$A:$E,5,FALSE)</f>
        <v>#4F91B2</v>
      </c>
      <c r="H2147" s="21" t="str">
        <f>IFERROR(IF(AND(A2147&gt;=1,A2147&lt;=104),VLOOKUP($A2147,Location!$A:$J,6,FALSE),IF(A2147=0,"Avant l'ouverture",IF(OR(A2147=105,A2147=106),"Bonus"))),"")</f>
        <v>1/16 Finale</v>
      </c>
      <c r="I2147" s="21" t="str">
        <f>IF(LEFT(H2147,4)="Tour",VLOOKUP(A2147,Database!$A:$C,3,FALSE),"")</f>
        <v/>
      </c>
      <c r="J2147" s="21" t="str">
        <f>VLOOKUP($A2147,Location!$A:$J,7,FALSE)</f>
        <v>Mexique</v>
      </c>
      <c r="K2147" s="21" t="str">
        <f>IFERROR(VLOOKUP(J2147,Setup_Team!$B:$C,2,FALSE), "TDB")</f>
        <v>MEX</v>
      </c>
      <c r="L2147" s="21" t="str">
        <f>VLOOKUP($A2147,Location!$A:$J,8,FALSE)</f>
        <v>Equateur</v>
      </c>
      <c r="M2147" s="21" t="str">
        <f>IFERROR(VLOOKUP(L2147,Setup_Team!$B:$C,2,FALSE), "TDB")</f>
        <v>ECU</v>
      </c>
      <c r="N2147" s="21" t="str">
        <f>VLOOKUP($A2147,Location!$A:$J,9,FALSE)</f>
        <v>Mexique City</v>
      </c>
      <c r="O2147" s="21" t="str">
        <f>VLOOKUP($A2147,Location!$A:$J,10,FALSE)</f>
        <v>Estadio Azteca</v>
      </c>
      <c r="P2147" s="27">
        <v>3</v>
      </c>
      <c r="Q2147" s="27">
        <v>1</v>
      </c>
      <c r="R2147" s="27" t="str">
        <f t="shared" si="199"/>
        <v>3-1</v>
      </c>
      <c r="S2147" s="21">
        <v>0</v>
      </c>
      <c r="T2147" s="20">
        <f>VLOOKUP($A2147,Database!$A:$Y,10,FALSE)</f>
        <v>84</v>
      </c>
      <c r="U2147" s="20">
        <f>VLOOKUP($A2147,Database!$A:$Y,11,FALSE)</f>
        <v>108</v>
      </c>
      <c r="V2147" s="20">
        <f>VLOOKUP($A2147,Database!$A:$Y,12,FALSE)</f>
        <v>122</v>
      </c>
      <c r="W2147" s="20" t="str">
        <f>VLOOKUP(A2147,Database!A:M,13,FALSE)</f>
        <v>Terminé</v>
      </c>
      <c r="X2147" s="20">
        <f>VLOOKUP($A2147,Database!$A:$Y,20,FALSE)</f>
        <v>2</v>
      </c>
      <c r="Y2147" s="20">
        <f>VLOOKUP($A2147,Database!$A:$Y,21,FALSE)</f>
        <v>0</v>
      </c>
      <c r="Z2147" s="20">
        <f t="shared" si="198"/>
        <v>0</v>
      </c>
      <c r="AA2147" s="20">
        <f t="shared" si="200"/>
        <v>1</v>
      </c>
      <c r="AB2147" s="20">
        <f t="shared" ca="1" si="201"/>
        <v>84</v>
      </c>
      <c r="AC2147" s="20">
        <f t="shared" ca="1" si="202"/>
        <v>0</v>
      </c>
      <c r="AD2147" s="20" t="str">
        <f ca="1">IF(AC2147=0,"",IF(OR(ISBLANK(P2147),ISBLANK(Q2147)),"",IF(ISBLANK(VLOOKUP(A2147,Database!A:AA,22,FALSE)),"",VLOOKUP(A2147,Database!A:AA,22,FALSE))))</f>
        <v/>
      </c>
      <c r="AE2147" s="20">
        <f ca="1">IFERROR(
   IF(
     OR(ISBLANK(P2147),ISBLANK(Q2147)),
     "",
     IF(
       AND(AB2147&lt;&gt;"",OR(W2147="Terminé",W2147="En cours")),
       VLOOKUP(AD2147,Setup_ScoreExactBonus!A:D,4,FALSE),
       0
     )),
  0)</f>
        <v>0</v>
      </c>
      <c r="AF2147" s="21">
        <f t="shared" ca="1" si="203"/>
        <v>84</v>
      </c>
      <c r="AG2147" s="21">
        <f ca="1">SUMIFS(AF$2:AF2147,D$2:D2147,D2147)</f>
        <v>3190</v>
      </c>
    </row>
    <row r="2148" spans="1:33" hidden="1" x14ac:dyDescent="0.35">
      <c r="A2148" s="21">
        <f>IF(ISBLANK(B2148),"",COUNTIF(B$2:B2148,B2148))-1</f>
        <v>79</v>
      </c>
      <c r="B2148" s="27">
        <v>14</v>
      </c>
      <c r="C2148" s="10">
        <f>VLOOKUP($A2148+IF($A2148=0,1,0),Database!$A:$Y,7,FALSE)</f>
        <v>46204.125</v>
      </c>
      <c r="D2148" s="21" t="str">
        <f>VLOOKUP(Pronostics!$B2148,Setup_MPP!$A:$G,3,FALSE)</f>
        <v>MarieEYT</v>
      </c>
      <c r="E2148" s="21" t="str">
        <f>VLOOKUP(Pronostics!$B2148,Setup_MPP!$A:$G,2,FALSE)</f>
        <v>Marie EXBRAYAT</v>
      </c>
      <c r="F2148" s="21" t="str">
        <f>VLOOKUP($B2148,Setup_MPP!$A:$E,4,FALSE)</f>
        <v>#FFAFD2</v>
      </c>
      <c r="G2148" s="21" t="str">
        <f>VLOOKUP($B2148,Setup_MPP!$A:$E,5,FALSE)</f>
        <v>#F2589B</v>
      </c>
      <c r="H2148" s="21" t="str">
        <f>IFERROR(IF(AND(A2148&gt;=1,A2148&lt;=104),VLOOKUP($A2148,Location!$A:$J,6,FALSE),IF(A2148=0,"Avant l'ouverture",IF(OR(A2148=105,A2148=106),"Bonus"))),"")</f>
        <v>1/16 Finale</v>
      </c>
      <c r="I2148" s="21" t="str">
        <f>IF(LEFT(H2148,4)="Tour",VLOOKUP(A2148,Database!$A:$C,3,FALSE),"")</f>
        <v/>
      </c>
      <c r="J2148" s="21" t="str">
        <f>VLOOKUP($A2148,Location!$A:$J,7,FALSE)</f>
        <v>Mexique</v>
      </c>
      <c r="K2148" s="21" t="str">
        <f>IFERROR(VLOOKUP(J2148,Setup_Team!$B:$C,2,FALSE), "TDB")</f>
        <v>MEX</v>
      </c>
      <c r="L2148" s="21" t="str">
        <f>VLOOKUP($A2148,Location!$A:$J,8,FALSE)</f>
        <v>Equateur</v>
      </c>
      <c r="M2148" s="21" t="str">
        <f>IFERROR(VLOOKUP(L2148,Setup_Team!$B:$C,2,FALSE), "TDB")</f>
        <v>ECU</v>
      </c>
      <c r="N2148" s="21" t="str">
        <f>VLOOKUP($A2148,Location!$A:$J,9,FALSE)</f>
        <v>Mexique City</v>
      </c>
      <c r="O2148" s="21" t="str">
        <f>VLOOKUP($A2148,Location!$A:$J,10,FALSE)</f>
        <v>Estadio Azteca</v>
      </c>
      <c r="P2148" s="27">
        <v>2</v>
      </c>
      <c r="Q2148" s="27">
        <v>0</v>
      </c>
      <c r="R2148" s="27" t="str">
        <f t="shared" si="199"/>
        <v>2-0</v>
      </c>
      <c r="S2148" s="21">
        <v>0</v>
      </c>
      <c r="T2148" s="20">
        <f>VLOOKUP($A2148,Database!$A:$Y,10,FALSE)</f>
        <v>84</v>
      </c>
      <c r="U2148" s="20">
        <f>VLOOKUP($A2148,Database!$A:$Y,11,FALSE)</f>
        <v>108</v>
      </c>
      <c r="V2148" s="20">
        <f>VLOOKUP($A2148,Database!$A:$Y,12,FALSE)</f>
        <v>122</v>
      </c>
      <c r="W2148" s="20" t="str">
        <f>VLOOKUP(A2148,Database!A:M,13,FALSE)</f>
        <v>Terminé</v>
      </c>
      <c r="X2148" s="20">
        <f>VLOOKUP($A2148,Database!$A:$Y,20,FALSE)</f>
        <v>2</v>
      </c>
      <c r="Y2148" s="20">
        <f>VLOOKUP($A2148,Database!$A:$Y,21,FALSE)</f>
        <v>0</v>
      </c>
      <c r="Z2148" s="20">
        <f t="shared" si="198"/>
        <v>0</v>
      </c>
      <c r="AA2148" s="20">
        <f t="shared" si="200"/>
        <v>1</v>
      </c>
      <c r="AB2148" s="20">
        <f t="shared" ca="1" si="201"/>
        <v>84</v>
      </c>
      <c r="AC2148" s="20">
        <f t="shared" ca="1" si="202"/>
        <v>1</v>
      </c>
      <c r="AD2148" s="20" t="str">
        <f ca="1">IF(AC2148=0,"",IF(OR(ISBLANK(P2148),ISBLANK(Q2148)),"",IF(ISBLANK(VLOOKUP(A2148,Database!A:AA,22,FALSE)),"",VLOOKUP(A2148,Database!A:AA,22,FALSE))))</f>
        <v>Rare</v>
      </c>
      <c r="AE2148" s="20">
        <f ca="1">IFERROR(
   IF(
     OR(ISBLANK(P2148),ISBLANK(Q2148)),
     "",
     IF(
       AND(AB2148&lt;&gt;"",OR(W2148="Terminé",W2148="En cours")),
       VLOOKUP(AD2148,Setup_ScoreExactBonus!A:D,4,FALSE),
       0
     )),
  0)</f>
        <v>30</v>
      </c>
      <c r="AF2148" s="21">
        <f t="shared" ca="1" si="203"/>
        <v>114</v>
      </c>
      <c r="AG2148" s="21">
        <f ca="1">SUMIFS(AF$2:AF2148,D$2:D2148,D2148)</f>
        <v>3289</v>
      </c>
    </row>
    <row r="2149" spans="1:33" hidden="1" x14ac:dyDescent="0.35">
      <c r="A2149" s="21">
        <f>IF(ISBLANK(B2149),"",COUNTIF(B$2:B2149,B2149))-1</f>
        <v>79</v>
      </c>
      <c r="B2149" s="27">
        <v>15</v>
      </c>
      <c r="C2149" s="10">
        <f>VLOOKUP($A2149+IF($A2149=0,1,0),Database!$A:$Y,7,FALSE)</f>
        <v>46204.125</v>
      </c>
      <c r="D2149" s="21" t="str">
        <f>VLOOKUP(Pronostics!$B2149,Setup_MPP!$A:$G,3,FALSE)</f>
        <v>Amino28</v>
      </c>
      <c r="E2149" s="21" t="str">
        <f>VLOOKUP(Pronostics!$B2149,Setup_MPP!$A:$G,2,FALSE)</f>
        <v>Amine ZARROUKI</v>
      </c>
      <c r="F2149" s="21" t="str">
        <f>VLOOKUP($B2149,Setup_MPP!$A:$E,4,FALSE)</f>
        <v>#FF9898</v>
      </c>
      <c r="G2149" s="21" t="str">
        <f>VLOOKUP($B2149,Setup_MPP!$A:$E,5,FALSE)</f>
        <v>#FF5D5D</v>
      </c>
      <c r="H2149" s="21" t="str">
        <f>IFERROR(IF(AND(A2149&gt;=1,A2149&lt;=104),VLOOKUP($A2149,Location!$A:$J,6,FALSE),IF(A2149=0,"Avant l'ouverture",IF(OR(A2149=105,A2149=106),"Bonus"))),"")</f>
        <v>1/16 Finale</v>
      </c>
      <c r="I2149" s="21" t="str">
        <f>IF(LEFT(H2149,4)="Tour",VLOOKUP(A2149,Database!$A:$C,3,FALSE),"")</f>
        <v/>
      </c>
      <c r="J2149" s="21" t="str">
        <f>VLOOKUP($A2149,Location!$A:$J,7,FALSE)</f>
        <v>Mexique</v>
      </c>
      <c r="K2149" s="21" t="str">
        <f>IFERROR(VLOOKUP(J2149,Setup_Team!$B:$C,2,FALSE), "TDB")</f>
        <v>MEX</v>
      </c>
      <c r="L2149" s="21" t="str">
        <f>VLOOKUP($A2149,Location!$A:$J,8,FALSE)</f>
        <v>Equateur</v>
      </c>
      <c r="M2149" s="21" t="str">
        <f>IFERROR(VLOOKUP(L2149,Setup_Team!$B:$C,2,FALSE), "TDB")</f>
        <v>ECU</v>
      </c>
      <c r="N2149" s="21" t="str">
        <f>VLOOKUP($A2149,Location!$A:$J,9,FALSE)</f>
        <v>Mexique City</v>
      </c>
      <c r="O2149" s="21" t="str">
        <f>VLOOKUP($A2149,Location!$A:$J,10,FALSE)</f>
        <v>Estadio Azteca</v>
      </c>
      <c r="P2149" s="27">
        <v>2</v>
      </c>
      <c r="Q2149" s="27">
        <v>1</v>
      </c>
      <c r="R2149" s="27" t="str">
        <f t="shared" si="199"/>
        <v>2-1</v>
      </c>
      <c r="S2149" s="21">
        <v>0</v>
      </c>
      <c r="T2149" s="20">
        <f>VLOOKUP($A2149,Database!$A:$Y,10,FALSE)</f>
        <v>84</v>
      </c>
      <c r="U2149" s="20">
        <f>VLOOKUP($A2149,Database!$A:$Y,11,FALSE)</f>
        <v>108</v>
      </c>
      <c r="V2149" s="20">
        <f>VLOOKUP($A2149,Database!$A:$Y,12,FALSE)</f>
        <v>122</v>
      </c>
      <c r="W2149" s="20" t="str">
        <f>VLOOKUP(A2149,Database!A:M,13,FALSE)</f>
        <v>Terminé</v>
      </c>
      <c r="X2149" s="20">
        <f>VLOOKUP($A2149,Database!$A:$Y,20,FALSE)</f>
        <v>2</v>
      </c>
      <c r="Y2149" s="20">
        <f>VLOOKUP($A2149,Database!$A:$Y,21,FALSE)</f>
        <v>0</v>
      </c>
      <c r="Z2149" s="20">
        <f t="shared" si="198"/>
        <v>0</v>
      </c>
      <c r="AA2149" s="20">
        <f t="shared" si="200"/>
        <v>1</v>
      </c>
      <c r="AB2149" s="20">
        <f t="shared" ca="1" si="201"/>
        <v>84</v>
      </c>
      <c r="AC2149" s="20">
        <f t="shared" ca="1" si="202"/>
        <v>0</v>
      </c>
      <c r="AD2149" s="20" t="str">
        <f ca="1">IF(AC2149=0,"",IF(OR(ISBLANK(P2149),ISBLANK(Q2149)),"",IF(ISBLANK(VLOOKUP(A2149,Database!A:AA,22,FALSE)),"",VLOOKUP(A2149,Database!A:AA,22,FALSE))))</f>
        <v/>
      </c>
      <c r="AE2149" s="20">
        <f ca="1">IFERROR(
   IF(
     OR(ISBLANK(P2149),ISBLANK(Q2149)),
     "",
     IF(
       AND(AB2149&lt;&gt;"",OR(W2149="Terminé",W2149="En cours")),
       VLOOKUP(AD2149,Setup_ScoreExactBonus!A:D,4,FALSE),
       0
     )),
  0)</f>
        <v>0</v>
      </c>
      <c r="AF2149" s="21">
        <f t="shared" ca="1" si="203"/>
        <v>84</v>
      </c>
      <c r="AG2149" s="21">
        <f ca="1">SUMIFS(AF$2:AF2149,D$2:D2149,D2149)</f>
        <v>3169</v>
      </c>
    </row>
    <row r="2150" spans="1:33" hidden="1" x14ac:dyDescent="0.35">
      <c r="A2150" s="21">
        <f>IF(ISBLANK(B2150),"",COUNTIF(B$2:B2150,B2150))-1</f>
        <v>79</v>
      </c>
      <c r="B2150" s="27">
        <v>16</v>
      </c>
      <c r="C2150" s="10">
        <f>VLOOKUP($A2150+IF($A2150=0,1,0),Database!$A:$Y,7,FALSE)</f>
        <v>46204.125</v>
      </c>
      <c r="D2150" s="21" t="str">
        <f>VLOOKUP(Pronostics!$B2150,Setup_MPP!$A:$G,3,FALSE)</f>
        <v>RomaLaura</v>
      </c>
      <c r="E2150" s="21" t="str">
        <f>VLOOKUP(Pronostics!$B2150,Setup_MPP!$A:$G,2,FALSE)</f>
        <v>Laura GIULIANO</v>
      </c>
      <c r="F2150" s="21" t="str">
        <f>VLOOKUP($B2150,Setup_MPP!$A:$E,4,FALSE)</f>
        <v>#86A4FE</v>
      </c>
      <c r="G2150" s="21" t="str">
        <f>VLOOKUP($B2150,Setup_MPP!$A:$E,5,FALSE)</f>
        <v>#3769FF</v>
      </c>
      <c r="H2150" s="21" t="str">
        <f>IFERROR(IF(AND(A2150&gt;=1,A2150&lt;=104),VLOOKUP($A2150,Location!$A:$J,6,FALSE),IF(A2150=0,"Avant l'ouverture",IF(OR(A2150=105,A2150=106),"Bonus"))),"")</f>
        <v>1/16 Finale</v>
      </c>
      <c r="I2150" s="21" t="str">
        <f>IF(LEFT(H2150,4)="Tour",VLOOKUP(A2150,Database!$A:$C,3,FALSE),"")</f>
        <v/>
      </c>
      <c r="J2150" s="21" t="str">
        <f>VLOOKUP($A2150,Location!$A:$J,7,FALSE)</f>
        <v>Mexique</v>
      </c>
      <c r="K2150" s="21" t="str">
        <f>IFERROR(VLOOKUP(J2150,Setup_Team!$B:$C,2,FALSE), "TDB")</f>
        <v>MEX</v>
      </c>
      <c r="L2150" s="21" t="str">
        <f>VLOOKUP($A2150,Location!$A:$J,8,FALSE)</f>
        <v>Equateur</v>
      </c>
      <c r="M2150" s="21" t="str">
        <f>IFERROR(VLOOKUP(L2150,Setup_Team!$B:$C,2,FALSE), "TDB")</f>
        <v>ECU</v>
      </c>
      <c r="N2150" s="21" t="str">
        <f>VLOOKUP($A2150,Location!$A:$J,9,FALSE)</f>
        <v>Mexique City</v>
      </c>
      <c r="O2150" s="21" t="str">
        <f>VLOOKUP($A2150,Location!$A:$J,10,FALSE)</f>
        <v>Estadio Azteca</v>
      </c>
      <c r="P2150" s="27">
        <v>2</v>
      </c>
      <c r="Q2150" s="27">
        <v>1</v>
      </c>
      <c r="R2150" s="27" t="str">
        <f t="shared" si="199"/>
        <v>2-1</v>
      </c>
      <c r="S2150" s="21">
        <v>0</v>
      </c>
      <c r="T2150" s="20">
        <f>VLOOKUP($A2150,Database!$A:$Y,10,FALSE)</f>
        <v>84</v>
      </c>
      <c r="U2150" s="20">
        <f>VLOOKUP($A2150,Database!$A:$Y,11,FALSE)</f>
        <v>108</v>
      </c>
      <c r="V2150" s="20">
        <f>VLOOKUP($A2150,Database!$A:$Y,12,FALSE)</f>
        <v>122</v>
      </c>
      <c r="W2150" s="20" t="str">
        <f>VLOOKUP(A2150,Database!A:M,13,FALSE)</f>
        <v>Terminé</v>
      </c>
      <c r="X2150" s="20">
        <f>VLOOKUP($A2150,Database!$A:$Y,20,FALSE)</f>
        <v>2</v>
      </c>
      <c r="Y2150" s="20">
        <f>VLOOKUP($A2150,Database!$A:$Y,21,FALSE)</f>
        <v>0</v>
      </c>
      <c r="Z2150" s="20">
        <f t="shared" si="198"/>
        <v>0</v>
      </c>
      <c r="AA2150" s="20">
        <f t="shared" si="200"/>
        <v>1</v>
      </c>
      <c r="AB2150" s="20">
        <f t="shared" ca="1" si="201"/>
        <v>84</v>
      </c>
      <c r="AC2150" s="20">
        <f t="shared" ca="1" si="202"/>
        <v>0</v>
      </c>
      <c r="AD2150" s="20" t="str">
        <f ca="1">IF(AC2150=0,"",IF(OR(ISBLANK(P2150),ISBLANK(Q2150)),"",IF(ISBLANK(VLOOKUP(A2150,Database!A:AA,22,FALSE)),"",VLOOKUP(A2150,Database!A:AA,22,FALSE))))</f>
        <v/>
      </c>
      <c r="AE2150" s="20">
        <f ca="1">IFERROR(
   IF(
     OR(ISBLANK(P2150),ISBLANK(Q2150)),
     "",
     IF(
       AND(AB2150&lt;&gt;"",OR(W2150="Terminé",W2150="En cours")),
       VLOOKUP(AD2150,Setup_ScoreExactBonus!A:D,4,FALSE),
       0
     )),
  0)</f>
        <v>0</v>
      </c>
      <c r="AF2150" s="21">
        <f t="shared" ca="1" si="203"/>
        <v>84</v>
      </c>
      <c r="AG2150" s="21">
        <f ca="1">SUMIFS(AF$2:AF2150,D$2:D2150,D2150)</f>
        <v>2569</v>
      </c>
    </row>
    <row r="2151" spans="1:33" hidden="1" x14ac:dyDescent="0.35">
      <c r="A2151" s="21">
        <f>IF(ISBLANK(B2151),"",COUNTIF(B$2:B2151,B2151))-1</f>
        <v>79</v>
      </c>
      <c r="B2151" s="27">
        <v>17</v>
      </c>
      <c r="C2151" s="10">
        <f>VLOOKUP($A2151+IF($A2151=0,1,0),Database!$A:$Y,7,FALSE)</f>
        <v>46204.125</v>
      </c>
      <c r="D2151" s="21" t="str">
        <f>VLOOKUP(Pronostics!$B2151,Setup_MPP!$A:$G,3,FALSE)</f>
        <v>Julien_cri</v>
      </c>
      <c r="E2151" s="21" t="str">
        <f>VLOOKUP(Pronostics!$B2151,Setup_MPP!$A:$G,2,FALSE)</f>
        <v>Julien CRIMOTEL</v>
      </c>
      <c r="F2151" s="21" t="str">
        <f>VLOOKUP($B2151,Setup_MPP!$A:$E,4,FALSE)</f>
        <v>#FFB0B0</v>
      </c>
      <c r="G2151" s="21" t="str">
        <f>VLOOKUP($B2151,Setup_MPP!$A:$E,5,FALSE)</f>
        <v>#F25757</v>
      </c>
      <c r="H2151" s="21" t="str">
        <f>IFERROR(IF(AND(A2151&gt;=1,A2151&lt;=104),VLOOKUP($A2151,Location!$A:$J,6,FALSE),IF(A2151=0,"Avant l'ouverture",IF(OR(A2151=105,A2151=106),"Bonus"))),"")</f>
        <v>1/16 Finale</v>
      </c>
      <c r="I2151" s="21" t="str">
        <f>IF(LEFT(H2151,4)="Tour",VLOOKUP(A2151,Database!$A:$C,3,FALSE),"")</f>
        <v/>
      </c>
      <c r="J2151" s="21" t="str">
        <f>VLOOKUP($A2151,Location!$A:$J,7,FALSE)</f>
        <v>Mexique</v>
      </c>
      <c r="K2151" s="21" t="str">
        <f>IFERROR(VLOOKUP(J2151,Setup_Team!$B:$C,2,FALSE), "TDB")</f>
        <v>MEX</v>
      </c>
      <c r="L2151" s="21" t="str">
        <f>VLOOKUP($A2151,Location!$A:$J,8,FALSE)</f>
        <v>Equateur</v>
      </c>
      <c r="M2151" s="21" t="str">
        <f>IFERROR(VLOOKUP(L2151,Setup_Team!$B:$C,2,FALSE), "TDB")</f>
        <v>ECU</v>
      </c>
      <c r="N2151" s="21" t="str">
        <f>VLOOKUP($A2151,Location!$A:$J,9,FALSE)</f>
        <v>Mexique City</v>
      </c>
      <c r="O2151" s="21" t="str">
        <f>VLOOKUP($A2151,Location!$A:$J,10,FALSE)</f>
        <v>Estadio Azteca</v>
      </c>
      <c r="P2151" s="27">
        <v>2</v>
      </c>
      <c r="Q2151" s="27">
        <v>1</v>
      </c>
      <c r="R2151" s="27" t="str">
        <f t="shared" si="199"/>
        <v>2-1</v>
      </c>
      <c r="S2151" s="21">
        <v>0</v>
      </c>
      <c r="T2151" s="20">
        <f>VLOOKUP($A2151,Database!$A:$Y,10,FALSE)</f>
        <v>84</v>
      </c>
      <c r="U2151" s="20">
        <f>VLOOKUP($A2151,Database!$A:$Y,11,FALSE)</f>
        <v>108</v>
      </c>
      <c r="V2151" s="20">
        <f>VLOOKUP($A2151,Database!$A:$Y,12,FALSE)</f>
        <v>122</v>
      </c>
      <c r="W2151" s="20" t="str">
        <f>VLOOKUP(A2151,Database!A:M,13,FALSE)</f>
        <v>Terminé</v>
      </c>
      <c r="X2151" s="20">
        <f>VLOOKUP($A2151,Database!$A:$Y,20,FALSE)</f>
        <v>2</v>
      </c>
      <c r="Y2151" s="20">
        <f>VLOOKUP($A2151,Database!$A:$Y,21,FALSE)</f>
        <v>0</v>
      </c>
      <c r="Z2151" s="20">
        <f t="shared" si="198"/>
        <v>0</v>
      </c>
      <c r="AA2151" s="20">
        <f t="shared" si="200"/>
        <v>1</v>
      </c>
      <c r="AB2151" s="20">
        <f t="shared" ca="1" si="201"/>
        <v>84</v>
      </c>
      <c r="AC2151" s="20">
        <f t="shared" ca="1" si="202"/>
        <v>0</v>
      </c>
      <c r="AD2151" s="20" t="str">
        <f ca="1">IF(AC2151=0,"",IF(OR(ISBLANK(P2151),ISBLANK(Q2151)),"",IF(ISBLANK(VLOOKUP(A2151,Database!A:AA,22,FALSE)),"",VLOOKUP(A2151,Database!A:AA,22,FALSE))))</f>
        <v/>
      </c>
      <c r="AE2151" s="20">
        <f ca="1">IFERROR(
   IF(
     OR(ISBLANK(P2151),ISBLANK(Q2151)),
     "",
     IF(
       AND(AB2151&lt;&gt;"",OR(W2151="Terminé",W2151="En cours")),
       VLOOKUP(AD2151,Setup_ScoreExactBonus!A:D,4,FALSE),
       0
     )),
  0)</f>
        <v>0</v>
      </c>
      <c r="AF2151" s="21">
        <f t="shared" ca="1" si="203"/>
        <v>84</v>
      </c>
      <c r="AG2151" s="21">
        <f ca="1">SUMIFS(AF$2:AF2151,D$2:D2151,D2151)</f>
        <v>2983</v>
      </c>
    </row>
    <row r="2152" spans="1:33" hidden="1" x14ac:dyDescent="0.35">
      <c r="A2152" s="21">
        <f>IF(ISBLANK(B2152),"",COUNTIF(B$2:B2152,B2152))-1</f>
        <v>79</v>
      </c>
      <c r="B2152" s="27">
        <v>18</v>
      </c>
      <c r="C2152" s="10">
        <f>VLOOKUP($A2152+IF($A2152=0,1,0),Database!$A:$Y,7,FALSE)</f>
        <v>46204.125</v>
      </c>
      <c r="D2152" s="21" t="str">
        <f>VLOOKUP(Pronostics!$B2152,Setup_MPP!$A:$G,3,FALSE)</f>
        <v>Cartone</v>
      </c>
      <c r="E2152" s="21" t="str">
        <f>VLOOKUP(Pronostics!$B2152,Setup_MPP!$A:$G,2,FALSE)</f>
        <v>Quentin CARTON</v>
      </c>
      <c r="F2152" s="21" t="str">
        <f>VLOOKUP($B2152,Setup_MPP!$A:$E,4,FALSE)</f>
        <v>#F0BC42</v>
      </c>
      <c r="G2152" s="21" t="str">
        <f>VLOOKUP($B2152,Setup_MPP!$A:$E,5,FALSE)</f>
        <v>#8E1F2F</v>
      </c>
      <c r="H2152" s="21" t="str">
        <f>IFERROR(IF(AND(A2152&gt;=1,A2152&lt;=104),VLOOKUP($A2152,Location!$A:$J,6,FALSE),IF(A2152=0,"Avant l'ouverture",IF(OR(A2152=105,A2152=106),"Bonus"))),"")</f>
        <v>1/16 Finale</v>
      </c>
      <c r="I2152" s="21" t="str">
        <f>IF(LEFT(H2152,4)="Tour",VLOOKUP(A2152,Database!$A:$C,3,FALSE),"")</f>
        <v/>
      </c>
      <c r="J2152" s="21" t="str">
        <f>VLOOKUP($A2152,Location!$A:$J,7,FALSE)</f>
        <v>Mexique</v>
      </c>
      <c r="K2152" s="21" t="str">
        <f>IFERROR(VLOOKUP(J2152,Setup_Team!$B:$C,2,FALSE), "TDB")</f>
        <v>MEX</v>
      </c>
      <c r="L2152" s="21" t="str">
        <f>VLOOKUP($A2152,Location!$A:$J,8,FALSE)</f>
        <v>Equateur</v>
      </c>
      <c r="M2152" s="21" t="str">
        <f>IFERROR(VLOOKUP(L2152,Setup_Team!$B:$C,2,FALSE), "TDB")</f>
        <v>ECU</v>
      </c>
      <c r="N2152" s="21" t="str">
        <f>VLOOKUP($A2152,Location!$A:$J,9,FALSE)</f>
        <v>Mexique City</v>
      </c>
      <c r="O2152" s="21" t="str">
        <f>VLOOKUP($A2152,Location!$A:$J,10,FALSE)</f>
        <v>Estadio Azteca</v>
      </c>
      <c r="P2152" s="27">
        <v>2</v>
      </c>
      <c r="Q2152" s="27">
        <v>0</v>
      </c>
      <c r="R2152" s="27" t="str">
        <f t="shared" si="199"/>
        <v>2-0</v>
      </c>
      <c r="S2152" s="21">
        <v>0</v>
      </c>
      <c r="T2152" s="20">
        <f>VLOOKUP($A2152,Database!$A:$Y,10,FALSE)</f>
        <v>84</v>
      </c>
      <c r="U2152" s="20">
        <f>VLOOKUP($A2152,Database!$A:$Y,11,FALSE)</f>
        <v>108</v>
      </c>
      <c r="V2152" s="20">
        <f>VLOOKUP($A2152,Database!$A:$Y,12,FALSE)</f>
        <v>122</v>
      </c>
      <c r="W2152" s="20" t="str">
        <f>VLOOKUP(A2152,Database!A:M,13,FALSE)</f>
        <v>Terminé</v>
      </c>
      <c r="X2152" s="20">
        <f>VLOOKUP($A2152,Database!$A:$Y,20,FALSE)</f>
        <v>2</v>
      </c>
      <c r="Y2152" s="20">
        <f>VLOOKUP($A2152,Database!$A:$Y,21,FALSE)</f>
        <v>0</v>
      </c>
      <c r="Z2152" s="20">
        <f t="shared" si="198"/>
        <v>0</v>
      </c>
      <c r="AA2152" s="20">
        <f t="shared" si="200"/>
        <v>1</v>
      </c>
      <c r="AB2152" s="20">
        <f t="shared" ca="1" si="201"/>
        <v>84</v>
      </c>
      <c r="AC2152" s="20">
        <f t="shared" ca="1" si="202"/>
        <v>1</v>
      </c>
      <c r="AD2152" s="20" t="str">
        <f ca="1">IF(AC2152=0,"",IF(OR(ISBLANK(P2152),ISBLANK(Q2152)),"",IF(ISBLANK(VLOOKUP(A2152,Database!A:AA,22,FALSE)),"",VLOOKUP(A2152,Database!A:AA,22,FALSE))))</f>
        <v>Rare</v>
      </c>
      <c r="AE2152" s="20">
        <f ca="1">IFERROR(
   IF(
     OR(ISBLANK(P2152),ISBLANK(Q2152)),
     "",
     IF(
       AND(AB2152&lt;&gt;"",OR(W2152="Terminé",W2152="En cours")),
       VLOOKUP(AD2152,Setup_ScoreExactBonus!A:D,4,FALSE),
       0
     )),
  0)</f>
        <v>30</v>
      </c>
      <c r="AF2152" s="21">
        <f t="shared" ca="1" si="203"/>
        <v>114</v>
      </c>
      <c r="AG2152" s="21">
        <f ca="1">SUMIFS(AF$2:AF2152,D$2:D2152,D2152)</f>
        <v>2929</v>
      </c>
    </row>
    <row r="2153" spans="1:33" hidden="1" x14ac:dyDescent="0.35">
      <c r="A2153" s="21">
        <f>IF(ISBLANK(B2153),"",COUNTIF(B$2:B2153,B2153))-1</f>
        <v>79</v>
      </c>
      <c r="B2153" s="27">
        <v>19</v>
      </c>
      <c r="C2153" s="10">
        <f>VLOOKUP($A2153+IF($A2153=0,1,0),Database!$A:$Y,7,FALSE)</f>
        <v>46204.125</v>
      </c>
      <c r="D2153" s="21" t="str">
        <f>VLOOKUP(Pronostics!$B2153,Setup_MPP!$A:$G,3,FALSE)</f>
        <v>YramVi</v>
      </c>
      <c r="E2153" s="21" t="str">
        <f>VLOOKUP(Pronostics!$B2153,Setup_MPP!$A:$G,2,FALSE)</f>
        <v>Eyram TETSHIE</v>
      </c>
      <c r="F2153" s="21" t="str">
        <f>VLOOKUP($B2153,Setup_MPP!$A:$E,4,FALSE)</f>
        <v>#E8B28F</v>
      </c>
      <c r="G2153" s="21" t="str">
        <f>VLOOKUP($B2153,Setup_MPP!$A:$E,5,FALSE)</f>
        <v>#E65568</v>
      </c>
      <c r="H2153" s="21" t="str">
        <f>IFERROR(IF(AND(A2153&gt;=1,A2153&lt;=104),VLOOKUP($A2153,Location!$A:$J,6,FALSE),IF(A2153=0,"Avant l'ouverture",IF(OR(A2153=105,A2153=106),"Bonus"))),"")</f>
        <v>1/16 Finale</v>
      </c>
      <c r="I2153" s="21" t="str">
        <f>IF(LEFT(H2153,4)="Tour",VLOOKUP(A2153,Database!$A:$C,3,FALSE),"")</f>
        <v/>
      </c>
      <c r="J2153" s="21" t="str">
        <f>VLOOKUP($A2153,Location!$A:$J,7,FALSE)</f>
        <v>Mexique</v>
      </c>
      <c r="K2153" s="21" t="str">
        <f>IFERROR(VLOOKUP(J2153,Setup_Team!$B:$C,2,FALSE), "TDB")</f>
        <v>MEX</v>
      </c>
      <c r="L2153" s="21" t="str">
        <f>VLOOKUP($A2153,Location!$A:$J,8,FALSE)</f>
        <v>Equateur</v>
      </c>
      <c r="M2153" s="21" t="str">
        <f>IFERROR(VLOOKUP(L2153,Setup_Team!$B:$C,2,FALSE), "TDB")</f>
        <v>ECU</v>
      </c>
      <c r="N2153" s="21" t="str">
        <f>VLOOKUP($A2153,Location!$A:$J,9,FALSE)</f>
        <v>Mexique City</v>
      </c>
      <c r="O2153" s="21" t="str">
        <f>VLOOKUP($A2153,Location!$A:$J,10,FALSE)</f>
        <v>Estadio Azteca</v>
      </c>
      <c r="P2153" s="27">
        <v>2</v>
      </c>
      <c r="Q2153" s="27">
        <v>1</v>
      </c>
      <c r="R2153" s="27" t="str">
        <f t="shared" si="199"/>
        <v>2-1</v>
      </c>
      <c r="S2153" s="21">
        <v>0</v>
      </c>
      <c r="T2153" s="20">
        <f>VLOOKUP($A2153,Database!$A:$Y,10,FALSE)</f>
        <v>84</v>
      </c>
      <c r="U2153" s="20">
        <f>VLOOKUP($A2153,Database!$A:$Y,11,FALSE)</f>
        <v>108</v>
      </c>
      <c r="V2153" s="20">
        <f>VLOOKUP($A2153,Database!$A:$Y,12,FALSE)</f>
        <v>122</v>
      </c>
      <c r="W2153" s="20" t="str">
        <f>VLOOKUP(A2153,Database!A:M,13,FALSE)</f>
        <v>Terminé</v>
      </c>
      <c r="X2153" s="20">
        <f>VLOOKUP($A2153,Database!$A:$Y,20,FALSE)</f>
        <v>2</v>
      </c>
      <c r="Y2153" s="20">
        <f>VLOOKUP($A2153,Database!$A:$Y,21,FALSE)</f>
        <v>0</v>
      </c>
      <c r="Z2153" s="20">
        <f t="shared" si="198"/>
        <v>0</v>
      </c>
      <c r="AA2153" s="20">
        <f t="shared" si="200"/>
        <v>1</v>
      </c>
      <c r="AB2153" s="20">
        <f t="shared" ca="1" si="201"/>
        <v>84</v>
      </c>
      <c r="AC2153" s="20">
        <f t="shared" ca="1" si="202"/>
        <v>0</v>
      </c>
      <c r="AD2153" s="20" t="str">
        <f ca="1">IF(AC2153=0,"",IF(OR(ISBLANK(P2153),ISBLANK(Q2153)),"",IF(ISBLANK(VLOOKUP(A2153,Database!A:AA,22,FALSE)),"",VLOOKUP(A2153,Database!A:AA,22,FALSE))))</f>
        <v/>
      </c>
      <c r="AE2153" s="20">
        <f ca="1">IFERROR(
   IF(
     OR(ISBLANK(P2153),ISBLANK(Q2153)),
     "",
     IF(
       AND(AB2153&lt;&gt;"",OR(W2153="Terminé",W2153="En cours")),
       VLOOKUP(AD2153,Setup_ScoreExactBonus!A:D,4,FALSE),
       0
     )),
  0)</f>
        <v>0</v>
      </c>
      <c r="AF2153" s="21">
        <f t="shared" ca="1" si="203"/>
        <v>84</v>
      </c>
      <c r="AG2153" s="21">
        <f ca="1">SUMIFS(AF$2:AF2153,D$2:D2153,D2153)</f>
        <v>2901</v>
      </c>
    </row>
    <row r="2154" spans="1:33" hidden="1" x14ac:dyDescent="0.35">
      <c r="A2154" s="21">
        <f>IF(ISBLANK(B2154),"",COUNTIF(B$2:B2154,B2154))-1</f>
        <v>79</v>
      </c>
      <c r="B2154" s="27">
        <v>20</v>
      </c>
      <c r="C2154" s="10">
        <f>VLOOKUP($A2154+IF($A2154=0,1,0),Database!$A:$Y,7,FALSE)</f>
        <v>46204.125</v>
      </c>
      <c r="D2154" s="21" t="str">
        <f>VLOOKUP(Pronostics!$B2154,Setup_MPP!$A:$G,3,FALSE)</f>
        <v>Anis_MaFihache</v>
      </c>
      <c r="E2154" s="21" t="str">
        <f>VLOOKUP(Pronostics!$B2154,Setup_MPP!$A:$G,2,FALSE)</f>
        <v>Anis LEBIK</v>
      </c>
      <c r="F2154" s="21" t="str">
        <f>VLOOKUP($B2154,Setup_MPP!$A:$E,4,FALSE)</f>
        <v>#60DC8C</v>
      </c>
      <c r="G2154" s="21" t="str">
        <f>VLOOKUP($B2154,Setup_MPP!$A:$E,5,FALSE)</f>
        <v>#22A34F</v>
      </c>
      <c r="H2154" s="21" t="str">
        <f>IFERROR(IF(AND(A2154&gt;=1,A2154&lt;=104),VLOOKUP($A2154,Location!$A:$J,6,FALSE),IF(A2154=0,"Avant l'ouverture",IF(OR(A2154=105,A2154=106),"Bonus"))),"")</f>
        <v>1/16 Finale</v>
      </c>
      <c r="I2154" s="21" t="str">
        <f>IF(LEFT(H2154,4)="Tour",VLOOKUP(A2154,Database!$A:$C,3,FALSE),"")</f>
        <v/>
      </c>
      <c r="J2154" s="21" t="str">
        <f>VLOOKUP($A2154,Location!$A:$J,7,FALSE)</f>
        <v>Mexique</v>
      </c>
      <c r="K2154" s="21" t="str">
        <f>IFERROR(VLOOKUP(J2154,Setup_Team!$B:$C,2,FALSE), "TDB")</f>
        <v>MEX</v>
      </c>
      <c r="L2154" s="21" t="str">
        <f>VLOOKUP($A2154,Location!$A:$J,8,FALSE)</f>
        <v>Equateur</v>
      </c>
      <c r="M2154" s="21" t="str">
        <f>IFERROR(VLOOKUP(L2154,Setup_Team!$B:$C,2,FALSE), "TDB")</f>
        <v>ECU</v>
      </c>
      <c r="N2154" s="21" t="str">
        <f>VLOOKUP($A2154,Location!$A:$J,9,FALSE)</f>
        <v>Mexique City</v>
      </c>
      <c r="O2154" s="21" t="str">
        <f>VLOOKUP($A2154,Location!$A:$J,10,FALSE)</f>
        <v>Estadio Azteca</v>
      </c>
      <c r="P2154" s="27">
        <v>1</v>
      </c>
      <c r="Q2154" s="27">
        <v>1</v>
      </c>
      <c r="R2154" s="27" t="str">
        <f t="shared" si="199"/>
        <v>1-1</v>
      </c>
      <c r="S2154" s="21">
        <v>0</v>
      </c>
      <c r="T2154" s="20">
        <f>VLOOKUP($A2154,Database!$A:$Y,10,FALSE)</f>
        <v>84</v>
      </c>
      <c r="U2154" s="20">
        <f>VLOOKUP($A2154,Database!$A:$Y,11,FALSE)</f>
        <v>108</v>
      </c>
      <c r="V2154" s="20">
        <f>VLOOKUP($A2154,Database!$A:$Y,12,FALSE)</f>
        <v>122</v>
      </c>
      <c r="W2154" s="20" t="str">
        <f>VLOOKUP(A2154,Database!A:M,13,FALSE)</f>
        <v>Terminé</v>
      </c>
      <c r="X2154" s="20">
        <f>VLOOKUP($A2154,Database!$A:$Y,20,FALSE)</f>
        <v>2</v>
      </c>
      <c r="Y2154" s="20">
        <f>VLOOKUP($A2154,Database!$A:$Y,21,FALSE)</f>
        <v>0</v>
      </c>
      <c r="Z2154" s="20">
        <f t="shared" si="198"/>
        <v>0</v>
      </c>
      <c r="AA2154" s="20">
        <f t="shared" si="200"/>
        <v>0</v>
      </c>
      <c r="AB2154" s="20">
        <f t="shared" ca="1" si="201"/>
        <v>0</v>
      </c>
      <c r="AC2154" s="20">
        <f t="shared" ca="1" si="202"/>
        <v>0</v>
      </c>
      <c r="AD2154" s="20" t="str">
        <f ca="1">IF(AC2154=0,"",IF(OR(ISBLANK(P2154),ISBLANK(Q2154)),"",IF(ISBLANK(VLOOKUP(A2154,Database!A:AA,22,FALSE)),"",VLOOKUP(A2154,Database!A:AA,22,FALSE))))</f>
        <v/>
      </c>
      <c r="AE2154" s="20">
        <f ca="1">IFERROR(
   IF(
     OR(ISBLANK(P2154),ISBLANK(Q2154)),
     "",
     IF(
       AND(AB2154&lt;&gt;"",OR(W2154="Terminé",W2154="En cours")),
       VLOOKUP(AD2154,Setup_ScoreExactBonus!A:D,4,FALSE),
       0
     )),
  0)</f>
        <v>0</v>
      </c>
      <c r="AF2154" s="21">
        <f t="shared" ca="1" si="203"/>
        <v>0</v>
      </c>
      <c r="AG2154" s="21">
        <f ca="1">SUMIFS(AF$2:AF2154,D$2:D2154,D2154)</f>
        <v>2789</v>
      </c>
    </row>
    <row r="2155" spans="1:33" hidden="1" x14ac:dyDescent="0.35">
      <c r="A2155" s="21">
        <f>IF(ISBLANK(B2155),"",COUNTIF(B$2:B2155,B2155))-1</f>
        <v>79</v>
      </c>
      <c r="B2155" s="27">
        <v>21</v>
      </c>
      <c r="C2155" s="10">
        <f>VLOOKUP($A2155+IF($A2155=0,1,0),Database!$A:$Y,7,FALSE)</f>
        <v>46204.125</v>
      </c>
      <c r="D2155" s="21" t="str">
        <f>VLOOKUP(Pronostics!$B2155,Setup_MPP!$A:$G,3,FALSE)</f>
        <v>JUJULABOSS13</v>
      </c>
      <c r="E2155" s="21" t="str">
        <f>VLOOKUP(Pronostics!$B2155,Setup_MPP!$A:$G,2,FALSE)</f>
        <v>Julia BOUANAN</v>
      </c>
      <c r="F2155" s="21" t="str">
        <f>VLOOKUP($B2155,Setup_MPP!$A:$E,4,FALSE)</f>
        <v>#2FAEE0</v>
      </c>
      <c r="G2155" s="21" t="str">
        <f>VLOOKUP($B2155,Setup_MPP!$A:$E,5,FALSE)</f>
        <v>#BEA064</v>
      </c>
      <c r="H2155" s="21" t="str">
        <f>IFERROR(IF(AND(A2155&gt;=1,A2155&lt;=104),VLOOKUP($A2155,Location!$A:$J,6,FALSE),IF(A2155=0,"Avant l'ouverture",IF(OR(A2155=105,A2155=106),"Bonus"))),"")</f>
        <v>1/16 Finale</v>
      </c>
      <c r="I2155" s="21" t="str">
        <f>IF(LEFT(H2155,4)="Tour",VLOOKUP(A2155,Database!$A:$C,3,FALSE),"")</f>
        <v/>
      </c>
      <c r="J2155" s="21" t="str">
        <f>VLOOKUP($A2155,Location!$A:$J,7,FALSE)</f>
        <v>Mexique</v>
      </c>
      <c r="K2155" s="21" t="str">
        <f>IFERROR(VLOOKUP(J2155,Setup_Team!$B:$C,2,FALSE), "TDB")</f>
        <v>MEX</v>
      </c>
      <c r="L2155" s="21" t="str">
        <f>VLOOKUP($A2155,Location!$A:$J,8,FALSE)</f>
        <v>Equateur</v>
      </c>
      <c r="M2155" s="21" t="str">
        <f>IFERROR(VLOOKUP(L2155,Setup_Team!$B:$C,2,FALSE), "TDB")</f>
        <v>ECU</v>
      </c>
      <c r="N2155" s="21" t="str">
        <f>VLOOKUP($A2155,Location!$A:$J,9,FALSE)</f>
        <v>Mexique City</v>
      </c>
      <c r="O2155" s="21" t="str">
        <f>VLOOKUP($A2155,Location!$A:$J,10,FALSE)</f>
        <v>Estadio Azteca</v>
      </c>
      <c r="P2155" s="27">
        <v>3</v>
      </c>
      <c r="Q2155" s="27">
        <v>1</v>
      </c>
      <c r="R2155" s="27" t="str">
        <f t="shared" si="199"/>
        <v>3-1</v>
      </c>
      <c r="S2155" s="21">
        <v>0</v>
      </c>
      <c r="T2155" s="20">
        <f>VLOOKUP($A2155,Database!$A:$Y,10,FALSE)</f>
        <v>84</v>
      </c>
      <c r="U2155" s="20">
        <f>VLOOKUP($A2155,Database!$A:$Y,11,FALSE)</f>
        <v>108</v>
      </c>
      <c r="V2155" s="20">
        <f>VLOOKUP($A2155,Database!$A:$Y,12,FALSE)</f>
        <v>122</v>
      </c>
      <c r="W2155" s="20" t="str">
        <f>VLOOKUP(A2155,Database!A:M,13,FALSE)</f>
        <v>Terminé</v>
      </c>
      <c r="X2155" s="20">
        <f>VLOOKUP($A2155,Database!$A:$Y,20,FALSE)</f>
        <v>2</v>
      </c>
      <c r="Y2155" s="20">
        <f>VLOOKUP($A2155,Database!$A:$Y,21,FALSE)</f>
        <v>0</v>
      </c>
      <c r="Z2155" s="20">
        <f t="shared" si="198"/>
        <v>0</v>
      </c>
      <c r="AA2155" s="20">
        <f t="shared" si="200"/>
        <v>1</v>
      </c>
      <c r="AB2155" s="20">
        <f t="shared" ca="1" si="201"/>
        <v>84</v>
      </c>
      <c r="AC2155" s="20">
        <f t="shared" ca="1" si="202"/>
        <v>0</v>
      </c>
      <c r="AD2155" s="20" t="str">
        <f ca="1">IF(AC2155=0,"",IF(OR(ISBLANK(P2155),ISBLANK(Q2155)),"",IF(ISBLANK(VLOOKUP(A2155,Database!A:AA,22,FALSE)),"",VLOOKUP(A2155,Database!A:AA,22,FALSE))))</f>
        <v/>
      </c>
      <c r="AE2155" s="20">
        <f ca="1">IFERROR(
   IF(
     OR(ISBLANK(P2155),ISBLANK(Q2155)),
     "",
     IF(
       AND(AB2155&lt;&gt;"",OR(W2155="Terminé",W2155="En cours")),
       VLOOKUP(AD2155,Setup_ScoreExactBonus!A:D,4,FALSE),
       0
     )),
  0)</f>
        <v>0</v>
      </c>
      <c r="AF2155" s="21">
        <f t="shared" ca="1" si="203"/>
        <v>84</v>
      </c>
      <c r="AG2155" s="21">
        <f ca="1">SUMIFS(AF$2:AF2155,D$2:D2155,D2155)</f>
        <v>2730</v>
      </c>
    </row>
    <row r="2156" spans="1:33" hidden="1" x14ac:dyDescent="0.35">
      <c r="A2156" s="21">
        <f>IF(ISBLANK(B2156),"",COUNTIF(B$2:B2156,B2156))-1</f>
        <v>79</v>
      </c>
      <c r="B2156" s="27">
        <v>22</v>
      </c>
      <c r="C2156" s="10">
        <f>VLOOKUP($A2156+IF($A2156=0,1,0),Database!$A:$Y,7,FALSE)</f>
        <v>46204.125</v>
      </c>
      <c r="D2156" s="21" t="str">
        <f>VLOOKUP(Pronostics!$B2156,Setup_MPP!$A:$G,3,FALSE)</f>
        <v>Jujumsrd</v>
      </c>
      <c r="E2156" s="21" t="str">
        <f>VLOOKUP(Pronostics!$B2156,Setup_MPP!$A:$G,2,FALSE)</f>
        <v>Julie Mansard</v>
      </c>
      <c r="F2156" s="21" t="str">
        <f>VLOOKUP($B2156,Setup_MPP!$A:$E,4,FALSE)</f>
        <v>#41DEF0</v>
      </c>
      <c r="G2156" s="21" t="str">
        <f>VLOOKUP($B2156,Setup_MPP!$A:$E,5,FALSE)</f>
        <v>#0BA6B7</v>
      </c>
      <c r="H2156" s="21" t="str">
        <f>IFERROR(IF(AND(A2156&gt;=1,A2156&lt;=104),VLOOKUP($A2156,Location!$A:$J,6,FALSE),IF(A2156=0,"Avant l'ouverture",IF(OR(A2156=105,A2156=106),"Bonus"))),"")</f>
        <v>1/16 Finale</v>
      </c>
      <c r="I2156" s="21" t="str">
        <f>IF(LEFT(H2156,4)="Tour",VLOOKUP(A2156,Database!$A:$C,3,FALSE),"")</f>
        <v/>
      </c>
      <c r="J2156" s="21" t="str">
        <f>VLOOKUP($A2156,Location!$A:$J,7,FALSE)</f>
        <v>Mexique</v>
      </c>
      <c r="K2156" s="21" t="str">
        <f>IFERROR(VLOOKUP(J2156,Setup_Team!$B:$C,2,FALSE), "TDB")</f>
        <v>MEX</v>
      </c>
      <c r="L2156" s="21" t="str">
        <f>VLOOKUP($A2156,Location!$A:$J,8,FALSE)</f>
        <v>Equateur</v>
      </c>
      <c r="M2156" s="21" t="str">
        <f>IFERROR(VLOOKUP(L2156,Setup_Team!$B:$C,2,FALSE), "TDB")</f>
        <v>ECU</v>
      </c>
      <c r="N2156" s="21" t="str">
        <f>VLOOKUP($A2156,Location!$A:$J,9,FALSE)</f>
        <v>Mexique City</v>
      </c>
      <c r="O2156" s="21" t="str">
        <f>VLOOKUP($A2156,Location!$A:$J,10,FALSE)</f>
        <v>Estadio Azteca</v>
      </c>
      <c r="P2156" s="27">
        <v>2</v>
      </c>
      <c r="Q2156" s="27">
        <v>0</v>
      </c>
      <c r="R2156" s="27" t="str">
        <f t="shared" si="199"/>
        <v>2-0</v>
      </c>
      <c r="S2156" s="21">
        <v>0</v>
      </c>
      <c r="T2156" s="20">
        <f>VLOOKUP($A2156,Database!$A:$Y,10,FALSE)</f>
        <v>84</v>
      </c>
      <c r="U2156" s="20">
        <f>VLOOKUP($A2156,Database!$A:$Y,11,FALSE)</f>
        <v>108</v>
      </c>
      <c r="V2156" s="20">
        <f>VLOOKUP($A2156,Database!$A:$Y,12,FALSE)</f>
        <v>122</v>
      </c>
      <c r="W2156" s="20" t="str">
        <f>VLOOKUP(A2156,Database!A:M,13,FALSE)</f>
        <v>Terminé</v>
      </c>
      <c r="X2156" s="20">
        <f>VLOOKUP($A2156,Database!$A:$Y,20,FALSE)</f>
        <v>2</v>
      </c>
      <c r="Y2156" s="20">
        <f>VLOOKUP($A2156,Database!$A:$Y,21,FALSE)</f>
        <v>0</v>
      </c>
      <c r="Z2156" s="20">
        <f t="shared" si="198"/>
        <v>0</v>
      </c>
      <c r="AA2156" s="20">
        <f t="shared" si="200"/>
        <v>1</v>
      </c>
      <c r="AB2156" s="20">
        <f t="shared" ca="1" si="201"/>
        <v>84</v>
      </c>
      <c r="AC2156" s="20">
        <f t="shared" ca="1" si="202"/>
        <v>1</v>
      </c>
      <c r="AD2156" s="20" t="str">
        <f ca="1">IF(AC2156=0,"",IF(OR(ISBLANK(P2156),ISBLANK(Q2156)),"",IF(ISBLANK(VLOOKUP(A2156,Database!A:AA,22,FALSE)),"",VLOOKUP(A2156,Database!A:AA,22,FALSE))))</f>
        <v>Rare</v>
      </c>
      <c r="AE2156" s="20">
        <f ca="1">IFERROR(
   IF(
     OR(ISBLANK(P2156),ISBLANK(Q2156)),
     "",
     IF(
       AND(AB2156&lt;&gt;"",OR(W2156="Terminé",W2156="En cours")),
       VLOOKUP(AD2156,Setup_ScoreExactBonus!A:D,4,FALSE),
       0
     )),
  0)</f>
        <v>30</v>
      </c>
      <c r="AF2156" s="21">
        <f t="shared" ca="1" si="203"/>
        <v>114</v>
      </c>
      <c r="AG2156" s="21">
        <f ca="1">SUMIFS(AF$2:AF2156,D$2:D2156,D2156)</f>
        <v>2640</v>
      </c>
    </row>
    <row r="2157" spans="1:33" hidden="1" x14ac:dyDescent="0.35">
      <c r="A2157" s="21">
        <f>IF(ISBLANK(B2157),"",COUNTIF(B$2:B2157,B2157))-1</f>
        <v>79</v>
      </c>
      <c r="B2157" s="27">
        <v>23</v>
      </c>
      <c r="C2157" s="10">
        <f>VLOOKUP($A2157+IF($A2157=0,1,0),Database!$A:$Y,7,FALSE)</f>
        <v>46204.125</v>
      </c>
      <c r="D2157" s="21" t="str">
        <f>VLOOKUP(Pronostics!$B2157,Setup_MPP!$A:$G,3,FALSE)</f>
        <v>DJUDJUPRONO</v>
      </c>
      <c r="E2157" s="21" t="str">
        <f>VLOOKUP(Pronostics!$B2157,Setup_MPP!$A:$G,2,FALSE)</f>
        <v>Juliette</v>
      </c>
      <c r="F2157" s="21" t="str">
        <f>VLOOKUP($B2157,Setup_MPP!$A:$E,4,FALSE)</f>
        <v>#F2A2A2</v>
      </c>
      <c r="G2157" s="21" t="str">
        <f>VLOOKUP($B2157,Setup_MPP!$A:$E,5,FALSE)</f>
        <v>#C25D5D</v>
      </c>
      <c r="H2157" s="21" t="str">
        <f>IFERROR(IF(AND(A2157&gt;=1,A2157&lt;=104),VLOOKUP($A2157,Location!$A:$J,6,FALSE),IF(A2157=0,"Avant l'ouverture",IF(OR(A2157=105,A2157=106),"Bonus"))),"")</f>
        <v>1/16 Finale</v>
      </c>
      <c r="I2157" s="21" t="str">
        <f>IF(LEFT(H2157,4)="Tour",VLOOKUP(A2157,Database!$A:$C,3,FALSE),"")</f>
        <v/>
      </c>
      <c r="J2157" s="21" t="str">
        <f>VLOOKUP($A2157,Location!$A:$J,7,FALSE)</f>
        <v>Mexique</v>
      </c>
      <c r="K2157" s="21" t="str">
        <f>IFERROR(VLOOKUP(J2157,Setup_Team!$B:$C,2,FALSE), "TDB")</f>
        <v>MEX</v>
      </c>
      <c r="L2157" s="21" t="str">
        <f>VLOOKUP($A2157,Location!$A:$J,8,FALSE)</f>
        <v>Equateur</v>
      </c>
      <c r="M2157" s="21" t="str">
        <f>IFERROR(VLOOKUP(L2157,Setup_Team!$B:$C,2,FALSE), "TDB")</f>
        <v>ECU</v>
      </c>
      <c r="N2157" s="21" t="str">
        <f>VLOOKUP($A2157,Location!$A:$J,9,FALSE)</f>
        <v>Mexique City</v>
      </c>
      <c r="O2157" s="21" t="str">
        <f>VLOOKUP($A2157,Location!$A:$J,10,FALSE)</f>
        <v>Estadio Azteca</v>
      </c>
      <c r="P2157" s="27">
        <v>2</v>
      </c>
      <c r="Q2157" s="27">
        <v>0</v>
      </c>
      <c r="R2157" s="27" t="str">
        <f t="shared" si="199"/>
        <v>2-0</v>
      </c>
      <c r="S2157" s="21">
        <v>0</v>
      </c>
      <c r="T2157" s="20">
        <f>VLOOKUP($A2157,Database!$A:$Y,10,FALSE)</f>
        <v>84</v>
      </c>
      <c r="U2157" s="20">
        <f>VLOOKUP($A2157,Database!$A:$Y,11,FALSE)</f>
        <v>108</v>
      </c>
      <c r="V2157" s="20">
        <f>VLOOKUP($A2157,Database!$A:$Y,12,FALSE)</f>
        <v>122</v>
      </c>
      <c r="W2157" s="20" t="str">
        <f>VLOOKUP(A2157,Database!A:M,13,FALSE)</f>
        <v>Terminé</v>
      </c>
      <c r="X2157" s="20">
        <f>VLOOKUP($A2157,Database!$A:$Y,20,FALSE)</f>
        <v>2</v>
      </c>
      <c r="Y2157" s="20">
        <f>VLOOKUP($A2157,Database!$A:$Y,21,FALSE)</f>
        <v>0</v>
      </c>
      <c r="Z2157" s="20">
        <f t="shared" si="198"/>
        <v>0</v>
      </c>
      <c r="AA2157" s="20">
        <f t="shared" si="200"/>
        <v>1</v>
      </c>
      <c r="AB2157" s="20">
        <f t="shared" ca="1" si="201"/>
        <v>84</v>
      </c>
      <c r="AC2157" s="20">
        <f t="shared" ca="1" si="202"/>
        <v>1</v>
      </c>
      <c r="AD2157" s="20" t="str">
        <f ca="1">IF(AC2157=0,"",IF(OR(ISBLANK(P2157),ISBLANK(Q2157)),"",IF(ISBLANK(VLOOKUP(A2157,Database!A:AA,22,FALSE)),"",VLOOKUP(A2157,Database!A:AA,22,FALSE))))</f>
        <v>Rare</v>
      </c>
      <c r="AE2157" s="20">
        <f ca="1">IFERROR(
   IF(
     OR(ISBLANK(P2157),ISBLANK(Q2157)),
     "",
     IF(
       AND(AB2157&lt;&gt;"",OR(W2157="Terminé",W2157="En cours")),
       VLOOKUP(AD2157,Setup_ScoreExactBonus!A:D,4,FALSE),
       0
     )),
  0)</f>
        <v>30</v>
      </c>
      <c r="AF2157" s="21">
        <f t="shared" ca="1" si="203"/>
        <v>114</v>
      </c>
      <c r="AG2157" s="21">
        <f ca="1">SUMIFS(AF$2:AF2157,D$2:D2157,D2157)</f>
        <v>2250</v>
      </c>
    </row>
    <row r="2158" spans="1:33" hidden="1" x14ac:dyDescent="0.35">
      <c r="A2158" s="21">
        <f>IF(ISBLANK(B2158),"",COUNTIF(B$2:B2158,B2158))-1</f>
        <v>79</v>
      </c>
      <c r="B2158" s="27">
        <v>24</v>
      </c>
      <c r="C2158" s="10">
        <f>VLOOKUP($A2158+IF($A2158=0,1,0),Database!$A:$Y,7,FALSE)</f>
        <v>46204.125</v>
      </c>
      <c r="D2158" s="21" t="str">
        <f>VLOOKUP(Pronostics!$B2158,Setup_MPP!$A:$G,3,FALSE)</f>
        <v>Samyaaaaaaaaaa</v>
      </c>
      <c r="E2158" s="21" t="str">
        <f>VLOOKUP(Pronostics!$B2158,Setup_MPP!$A:$G,2,FALSE)</f>
        <v>Samya ALAOUI</v>
      </c>
      <c r="F2158" s="21" t="str">
        <f>VLOOKUP($B2158,Setup_MPP!$A:$E,4,FALSE)</f>
        <v>#A2F2C7</v>
      </c>
      <c r="G2158" s="21" t="str">
        <f>VLOOKUP($B2158,Setup_MPP!$A:$E,5,FALSE)</f>
        <v>#5DC18C</v>
      </c>
      <c r="H2158" s="21" t="str">
        <f>IFERROR(IF(AND(A2158&gt;=1,A2158&lt;=104),VLOOKUP($A2158,Location!$A:$J,6,FALSE),IF(A2158=0,"Avant l'ouverture",IF(OR(A2158=105,A2158=106),"Bonus"))),"")</f>
        <v>1/16 Finale</v>
      </c>
      <c r="I2158" s="21" t="str">
        <f>IF(LEFT(H2158,4)="Tour",VLOOKUP(A2158,Database!$A:$C,3,FALSE),"")</f>
        <v/>
      </c>
      <c r="J2158" s="21" t="str">
        <f>VLOOKUP($A2158,Location!$A:$J,7,FALSE)</f>
        <v>Mexique</v>
      </c>
      <c r="K2158" s="21" t="str">
        <f>IFERROR(VLOOKUP(J2158,Setup_Team!$B:$C,2,FALSE), "TDB")</f>
        <v>MEX</v>
      </c>
      <c r="L2158" s="21" t="str">
        <f>VLOOKUP($A2158,Location!$A:$J,8,FALSE)</f>
        <v>Equateur</v>
      </c>
      <c r="M2158" s="21" t="str">
        <f>IFERROR(VLOOKUP(L2158,Setup_Team!$B:$C,2,FALSE), "TDB")</f>
        <v>ECU</v>
      </c>
      <c r="N2158" s="21" t="str">
        <f>VLOOKUP($A2158,Location!$A:$J,9,FALSE)</f>
        <v>Mexique City</v>
      </c>
      <c r="O2158" s="21" t="str">
        <f>VLOOKUP($A2158,Location!$A:$J,10,FALSE)</f>
        <v>Estadio Azteca</v>
      </c>
      <c r="P2158" s="27">
        <v>1</v>
      </c>
      <c r="Q2158" s="27">
        <v>1</v>
      </c>
      <c r="R2158" s="27" t="str">
        <f t="shared" si="199"/>
        <v>1-1</v>
      </c>
      <c r="S2158" s="21">
        <v>0</v>
      </c>
      <c r="T2158" s="20">
        <f>VLOOKUP($A2158,Database!$A:$Y,10,FALSE)</f>
        <v>84</v>
      </c>
      <c r="U2158" s="20">
        <f>VLOOKUP($A2158,Database!$A:$Y,11,FALSE)</f>
        <v>108</v>
      </c>
      <c r="V2158" s="20">
        <f>VLOOKUP($A2158,Database!$A:$Y,12,FALSE)</f>
        <v>122</v>
      </c>
      <c r="W2158" s="20" t="str">
        <f>VLOOKUP(A2158,Database!A:M,13,FALSE)</f>
        <v>Terminé</v>
      </c>
      <c r="X2158" s="20">
        <f>VLOOKUP($A2158,Database!$A:$Y,20,FALSE)</f>
        <v>2</v>
      </c>
      <c r="Y2158" s="20">
        <f>VLOOKUP($A2158,Database!$A:$Y,21,FALSE)</f>
        <v>0</v>
      </c>
      <c r="Z2158" s="20">
        <f t="shared" si="198"/>
        <v>0</v>
      </c>
      <c r="AA2158" s="20">
        <f t="shared" si="200"/>
        <v>0</v>
      </c>
      <c r="AB2158" s="20">
        <f t="shared" ca="1" si="201"/>
        <v>0</v>
      </c>
      <c r="AC2158" s="20">
        <f t="shared" ca="1" si="202"/>
        <v>0</v>
      </c>
      <c r="AD2158" s="20" t="str">
        <f ca="1">IF(AC2158=0,"",IF(OR(ISBLANK(P2158),ISBLANK(Q2158)),"",IF(ISBLANK(VLOOKUP(A2158,Database!A:AA,22,FALSE)),"",VLOOKUP(A2158,Database!A:AA,22,FALSE))))</f>
        <v/>
      </c>
      <c r="AE2158" s="20">
        <f ca="1">IFERROR(
   IF(
     OR(ISBLANK(P2158),ISBLANK(Q2158)),
     "",
     IF(
       AND(AB2158&lt;&gt;"",OR(W2158="Terminé",W2158="En cours")),
       VLOOKUP(AD2158,Setup_ScoreExactBonus!A:D,4,FALSE),
       0
     )),
  0)</f>
        <v>0</v>
      </c>
      <c r="AF2158" s="21">
        <f t="shared" ca="1" si="203"/>
        <v>0</v>
      </c>
      <c r="AG2158" s="21">
        <f ca="1">SUMIFS(AF$2:AF2158,D$2:D2158,D2158)</f>
        <v>3054</v>
      </c>
    </row>
    <row r="2159" spans="1:33" hidden="1" x14ac:dyDescent="0.35">
      <c r="A2159" s="21">
        <f>IF(ISBLANK(B2159),"",COUNTIF(B$2:B2159,B2159))-1</f>
        <v>79</v>
      </c>
      <c r="B2159" s="27">
        <v>25</v>
      </c>
      <c r="C2159" s="10">
        <f>VLOOKUP($A2159+IF($A2159=0,1,0),Database!$A:$Y,7,FALSE)</f>
        <v>46204.125</v>
      </c>
      <c r="D2159" s="21" t="str">
        <f>VLOOKUP(Pronostics!$B2159,Setup_MPP!$A:$G,3,FALSE)</f>
        <v>leaw0808</v>
      </c>
      <c r="E2159" s="21" t="str">
        <f>VLOOKUP(Pronostics!$B2159,Setup_MPP!$A:$G,2,FALSE)</f>
        <v>Léa WALOCQ</v>
      </c>
      <c r="F2159" s="21" t="str">
        <f>VLOOKUP($B2159,Setup_MPP!$A:$E,4,FALSE)</f>
        <v>#D1B9EB</v>
      </c>
      <c r="G2159" s="21" t="str">
        <f>VLOOKUP($B2159,Setup_MPP!$A:$E,5,FALSE)</f>
        <v>#B58BC7</v>
      </c>
      <c r="H2159" s="21" t="str">
        <f>IFERROR(IF(AND(A2159&gt;=1,A2159&lt;=104),VLOOKUP($A2159,Location!$A:$J,6,FALSE),IF(A2159=0,"Avant l'ouverture",IF(OR(A2159=105,A2159=106),"Bonus"))),"")</f>
        <v>1/16 Finale</v>
      </c>
      <c r="I2159" s="21" t="str">
        <f>IF(LEFT(H2159,4)="Tour",VLOOKUP(A2159,Database!$A:$C,3,FALSE),"")</f>
        <v/>
      </c>
      <c r="J2159" s="21" t="str">
        <f>VLOOKUP($A2159,Location!$A:$J,7,FALSE)</f>
        <v>Mexique</v>
      </c>
      <c r="K2159" s="21" t="str">
        <f>IFERROR(VLOOKUP(J2159,Setup_Team!$B:$C,2,FALSE), "TDB")</f>
        <v>MEX</v>
      </c>
      <c r="L2159" s="21" t="str">
        <f>VLOOKUP($A2159,Location!$A:$J,8,FALSE)</f>
        <v>Equateur</v>
      </c>
      <c r="M2159" s="21" t="str">
        <f>IFERROR(VLOOKUP(L2159,Setup_Team!$B:$C,2,FALSE), "TDB")</f>
        <v>ECU</v>
      </c>
      <c r="N2159" s="21" t="str">
        <f>VLOOKUP($A2159,Location!$A:$J,9,FALSE)</f>
        <v>Mexique City</v>
      </c>
      <c r="O2159" s="21" t="str">
        <f>VLOOKUP($A2159,Location!$A:$J,10,FALSE)</f>
        <v>Estadio Azteca</v>
      </c>
      <c r="P2159" s="27">
        <v>2</v>
      </c>
      <c r="Q2159" s="27">
        <v>0</v>
      </c>
      <c r="R2159" s="27" t="str">
        <f t="shared" si="199"/>
        <v>2-0</v>
      </c>
      <c r="S2159" s="21">
        <v>0</v>
      </c>
      <c r="T2159" s="20">
        <f>VLOOKUP($A2159,Database!$A:$Y,10,FALSE)</f>
        <v>84</v>
      </c>
      <c r="U2159" s="20">
        <f>VLOOKUP($A2159,Database!$A:$Y,11,FALSE)</f>
        <v>108</v>
      </c>
      <c r="V2159" s="20">
        <f>VLOOKUP($A2159,Database!$A:$Y,12,FALSE)</f>
        <v>122</v>
      </c>
      <c r="W2159" s="20" t="str">
        <f>VLOOKUP(A2159,Database!A:M,13,FALSE)</f>
        <v>Terminé</v>
      </c>
      <c r="X2159" s="20">
        <f>VLOOKUP($A2159,Database!$A:$Y,20,FALSE)</f>
        <v>2</v>
      </c>
      <c r="Y2159" s="20">
        <f>VLOOKUP($A2159,Database!$A:$Y,21,FALSE)</f>
        <v>0</v>
      </c>
      <c r="Z2159" s="20">
        <f t="shared" si="198"/>
        <v>0</v>
      </c>
      <c r="AA2159" s="20">
        <f t="shared" si="200"/>
        <v>1</v>
      </c>
      <c r="AB2159" s="20">
        <f t="shared" ca="1" si="201"/>
        <v>84</v>
      </c>
      <c r="AC2159" s="20">
        <f t="shared" ca="1" si="202"/>
        <v>1</v>
      </c>
      <c r="AD2159" s="20" t="str">
        <f ca="1">IF(AC2159=0,"",IF(OR(ISBLANK(P2159),ISBLANK(Q2159)),"",IF(ISBLANK(VLOOKUP(A2159,Database!A:AA,22,FALSE)),"",VLOOKUP(A2159,Database!A:AA,22,FALSE))))</f>
        <v>Rare</v>
      </c>
      <c r="AE2159" s="20">
        <f ca="1">IFERROR(
   IF(
     OR(ISBLANK(P2159),ISBLANK(Q2159)),
     "",
     IF(
       AND(AB2159&lt;&gt;"",OR(W2159="Terminé",W2159="En cours")),
       VLOOKUP(AD2159,Setup_ScoreExactBonus!A:D,4,FALSE),
       0
     )),
  0)</f>
        <v>30</v>
      </c>
      <c r="AF2159" s="21">
        <f t="shared" ca="1" si="203"/>
        <v>114</v>
      </c>
      <c r="AG2159" s="21">
        <f ca="1">SUMIFS(AF$2:AF2159,D$2:D2159,D2159)</f>
        <v>3066</v>
      </c>
    </row>
    <row r="2160" spans="1:33" hidden="1" x14ac:dyDescent="0.35">
      <c r="A2160" s="21">
        <f>IF(ISBLANK(B2160),"",COUNTIF(B$2:B2160,B2160))-1</f>
        <v>79</v>
      </c>
      <c r="B2160" s="27">
        <v>26</v>
      </c>
      <c r="C2160" s="10">
        <v>46184.875</v>
      </c>
      <c r="D2160" s="21" t="str">
        <f>VLOOKUP(Pronostics!$B2160,Setup_MPP!$A:$G,3,FALSE)</f>
        <v>Mohamad#5GGG1</v>
      </c>
      <c r="E2160" s="21" t="str">
        <f>VLOOKUP(Pronostics!$B2160,Setup_MPP!$A:$G,2,FALSE)</f>
        <v>Mohamad EL KAWAS</v>
      </c>
      <c r="F2160" s="21" t="str">
        <f>VLOOKUP($B2160,Setup_MPP!$A:$E,4,FALSE)</f>
        <v>#EB8787</v>
      </c>
      <c r="G2160" s="21" t="str">
        <f>VLOOKUP($B2160,Setup_MPP!$A:$E,5,FALSE)</f>
        <v>#368E2C</v>
      </c>
      <c r="H2160" s="21" t="str">
        <f>IFERROR(IF(AND(A2160&gt;=1,A2160&lt;=104),VLOOKUP($A2160,Location!$A:$J,6,FALSE),IF(A2160=0,"Avant l'ouverture",IF(OR(A2160=105,A2160=106),"Bonus"))),"")</f>
        <v>1/16 Finale</v>
      </c>
      <c r="I2160" s="21" t="str">
        <f>IF(LEFT(H2160,4)="Tour",VLOOKUP(A2160,Database!$A:$C,3,FALSE),"")</f>
        <v/>
      </c>
      <c r="J2160" s="21" t="str">
        <f>VLOOKUP($A2160,Location!$A:$J,7,FALSE)</f>
        <v>Mexique</v>
      </c>
      <c r="K2160" s="21" t="str">
        <f>IFERROR(VLOOKUP(J2160,Setup_Team!$B:$C,2,FALSE), "TDB")</f>
        <v>MEX</v>
      </c>
      <c r="L2160" s="21" t="str">
        <f>VLOOKUP($A2160,Location!$A:$J,8,FALSE)</f>
        <v>Equateur</v>
      </c>
      <c r="M2160" s="21" t="str">
        <f>IFERROR(VLOOKUP(L2160,Setup_Team!$B:$C,2,FALSE), "TDB")</f>
        <v>ECU</v>
      </c>
      <c r="P2160" s="27">
        <v>2</v>
      </c>
      <c r="Q2160" s="27">
        <v>0</v>
      </c>
      <c r="R2160" s="27" t="str">
        <f t="shared" si="199"/>
        <v>2-0</v>
      </c>
      <c r="S2160" s="21">
        <v>0</v>
      </c>
      <c r="T2160" s="20">
        <f>VLOOKUP($A2160,Database!$A:$Y,10,FALSE)</f>
        <v>84</v>
      </c>
      <c r="U2160" s="20">
        <f>VLOOKUP($A2160,Database!$A:$Y,11,FALSE)</f>
        <v>108</v>
      </c>
      <c r="V2160" s="20">
        <f>VLOOKUP($A2160,Database!$A:$Y,12,FALSE)</f>
        <v>122</v>
      </c>
      <c r="W2160" s="20" t="str">
        <f>VLOOKUP(A2160,Database!A:M,13,FALSE)</f>
        <v>Terminé</v>
      </c>
      <c r="X2160" s="20">
        <f>VLOOKUP($A2160,Database!$A:$Y,20,FALSE)</f>
        <v>2</v>
      </c>
      <c r="Y2160" s="20">
        <f>VLOOKUP($A2160,Database!$A:$Y,21,FALSE)</f>
        <v>0</v>
      </c>
      <c r="Z2160" s="20">
        <f t="shared" si="198"/>
        <v>0</v>
      </c>
      <c r="AA2160" s="20">
        <f t="shared" si="200"/>
        <v>1</v>
      </c>
      <c r="AB2160" s="20">
        <f t="shared" ca="1" si="201"/>
        <v>84</v>
      </c>
      <c r="AC2160" s="20">
        <f t="shared" ca="1" si="202"/>
        <v>1</v>
      </c>
      <c r="AD2160" s="20" t="str">
        <f ca="1">IF(AC2160=0,"",IF(OR(ISBLANK(P2160),ISBLANK(Q2160)),"",IF(ISBLANK(VLOOKUP(A2160,Database!A:AA,22,FALSE)),"",VLOOKUP(A2160,Database!A:AA,22,FALSE))))</f>
        <v>Rare</v>
      </c>
      <c r="AE2160" s="20">
        <f ca="1">IFERROR(
   IF(
     OR(ISBLANK(P2160),ISBLANK(Q2160)),
     "",
     IF(
       AND(AB2160&lt;&gt;"",OR(W2160="Terminé",W2160="En cours")),
       VLOOKUP(AD2160,Setup_ScoreExactBonus!A:D,4,FALSE),
       0
     )),
  0)</f>
        <v>30</v>
      </c>
      <c r="AF2160" s="21">
        <f t="shared" ca="1" si="203"/>
        <v>114</v>
      </c>
      <c r="AG2160" s="21">
        <f ca="1">SUMIFS(AF$2:AF2160,D$2:D2160,D2160)</f>
        <v>2576</v>
      </c>
    </row>
    <row r="2161" spans="1:33" hidden="1" x14ac:dyDescent="0.35">
      <c r="A2161" s="21">
        <f>IF(ISBLANK(B2161),"",COUNTIF(B$2:B2161,B2161))-1</f>
        <v>79</v>
      </c>
      <c r="B2161" s="27">
        <v>27</v>
      </c>
      <c r="C2161" s="10">
        <f>VLOOKUP($A2161+IF($A2161=0,1,0),Database!$A:$Y,7,FALSE)</f>
        <v>46204.125</v>
      </c>
      <c r="D2161" s="21" t="str">
        <f>VLOOKUP(Pronostics!$B2161,Setup_MPP!$A:$G,3,FALSE)</f>
        <v>maryemkappa</v>
      </c>
      <c r="E2161" s="21" t="str">
        <f>VLOOKUP(Pronostics!$B2161,Setup_MPP!$A:$G,2,FALSE)</f>
        <v>Maryem GUIZANI</v>
      </c>
      <c r="F2161" s="21" t="str">
        <f>VLOOKUP($B2161,Setup_MPP!$A:$E,4,FALSE)</f>
        <v>#BCA2F4</v>
      </c>
      <c r="G2161" s="21" t="str">
        <f>VLOOKUP($B2161,Setup_MPP!$A:$E,5,FALSE)</f>
        <v>#6D3DD5</v>
      </c>
      <c r="H2161" s="21" t="str">
        <f>IFERROR(IF(AND(A2161&gt;=1,A2161&lt;=104),VLOOKUP($A2161,Location!$A:$J,6,FALSE),IF(A2161=0,"Avant l'ouverture",IF(OR(A2161=105,A2161=106),"Bonus"))),"")</f>
        <v>1/16 Finale</v>
      </c>
      <c r="I2161" s="21" t="str">
        <f>IF(LEFT(H2161,4)="Tour",VLOOKUP(A2161,Database!$A:$C,3,FALSE),"")</f>
        <v/>
      </c>
      <c r="J2161" s="21" t="str">
        <f>VLOOKUP($A2161,Location!$A:$J,7,FALSE)</f>
        <v>Mexique</v>
      </c>
      <c r="K2161" s="21" t="str">
        <f>IFERROR(VLOOKUP(J2161,Setup_Team!$B:$C,2,FALSE), "TDB")</f>
        <v>MEX</v>
      </c>
      <c r="L2161" s="21" t="str">
        <f>VLOOKUP($A2161,Location!$A:$J,8,FALSE)</f>
        <v>Equateur</v>
      </c>
      <c r="M2161" s="21" t="str">
        <f>IFERROR(VLOOKUP(L2161,Setup_Team!$B:$C,2,FALSE), "TDB")</f>
        <v>ECU</v>
      </c>
      <c r="P2161" s="21">
        <v>1</v>
      </c>
      <c r="Q2161" s="21">
        <v>0</v>
      </c>
      <c r="R2161" s="27" t="str">
        <f t="shared" si="199"/>
        <v>1-0</v>
      </c>
      <c r="S2161" s="21">
        <v>0</v>
      </c>
      <c r="T2161" s="20">
        <f>VLOOKUP($A2161,Database!$A:$Y,10,FALSE)</f>
        <v>84</v>
      </c>
      <c r="U2161" s="20">
        <f>VLOOKUP($A2161,Database!$A:$Y,11,FALSE)</f>
        <v>108</v>
      </c>
      <c r="V2161" s="20">
        <f>VLOOKUP($A2161,Database!$A:$Y,12,FALSE)</f>
        <v>122</v>
      </c>
      <c r="W2161" s="20" t="str">
        <f>VLOOKUP(A2161,Database!A:M,13,FALSE)</f>
        <v>Terminé</v>
      </c>
      <c r="X2161" s="20">
        <f>VLOOKUP($A2161,Database!$A:$Y,20,FALSE)</f>
        <v>2</v>
      </c>
      <c r="Y2161" s="20">
        <f>VLOOKUP($A2161,Database!$A:$Y,21,FALSE)</f>
        <v>0</v>
      </c>
      <c r="Z2161" s="20">
        <f t="shared" si="198"/>
        <v>0</v>
      </c>
      <c r="AA2161" s="20">
        <f t="shared" si="200"/>
        <v>1</v>
      </c>
      <c r="AB2161" s="20">
        <f t="shared" ca="1" si="201"/>
        <v>84</v>
      </c>
      <c r="AC2161" s="20">
        <f t="shared" ca="1" si="202"/>
        <v>0</v>
      </c>
      <c r="AD2161" s="20" t="str">
        <f ca="1">IF(AC2161=0,"",IF(OR(ISBLANK(P2161),ISBLANK(Q2161)),"",IF(ISBLANK(VLOOKUP(A2161,Database!A:AA,22,FALSE)),"",VLOOKUP(A2161,Database!A:AA,22,FALSE))))</f>
        <v/>
      </c>
      <c r="AE2161" s="20">
        <f ca="1">IFERROR(
   IF(
     OR(ISBLANK(P2161),ISBLANK(Q2161)),
     "",
     IF(
       AND(AB2161&lt;&gt;"",OR(W2161="Terminé",W2161="En cours")),
       VLOOKUP(AD2161,Setup_ScoreExactBonus!A:D,4,FALSE),
       0
     )),
  0)</f>
        <v>0</v>
      </c>
      <c r="AF2161" s="21">
        <f t="shared" ca="1" si="203"/>
        <v>84</v>
      </c>
      <c r="AG2161" s="21">
        <f ca="1">SUMIFS(AF$2:AF2161,D$2:D2161,D2161)</f>
        <v>2733</v>
      </c>
    </row>
    <row r="2162" spans="1:33" hidden="1" x14ac:dyDescent="0.35">
      <c r="A2162" s="21">
        <f>IF(ISBLANK(B2162),"",COUNTIF(B$2:B2162,B2162))-1</f>
        <v>80</v>
      </c>
      <c r="B2162" s="27">
        <v>1</v>
      </c>
      <c r="C2162" s="10">
        <f>VLOOKUP($A2162+IF($A2162=0,1,0),Database!$A:$Y,7,FALSE)</f>
        <v>46204.75</v>
      </c>
      <c r="D2162" s="21" t="str">
        <f>VLOOKUP(Pronostics!$B2162,Setup_MPP!$A:$G,3,FALSE)</f>
        <v>_Nicolas_LM_</v>
      </c>
      <c r="E2162" s="21" t="str">
        <f>VLOOKUP(Pronostics!$B2162,Setup_MPP!$A:$G,2,FALSE)</f>
        <v>Nicolas LE MOUEL</v>
      </c>
      <c r="F2162" s="21" t="str">
        <f>VLOOKUP($B2162,Setup_MPP!$A:$E,4,FALSE)</f>
        <v>#F7C79D</v>
      </c>
      <c r="G2162" s="21" t="str">
        <f>VLOOKUP($B2162,Setup_MPP!$A:$E,5,FALSE)</f>
        <v>#FFBE85</v>
      </c>
      <c r="H2162" s="21" t="str">
        <f>IFERROR(IF(AND(A2162&gt;=1,A2162&lt;=104),VLOOKUP($A2162,Location!$A:$J,6,FALSE),IF(A2162=0,"Avant l'ouverture",IF(OR(A2162=105,A2162=106),"Bonus"))),"")</f>
        <v>1/16 Finale</v>
      </c>
      <c r="I2162" s="21" t="str">
        <f>IF(LEFT(H2162,4)="Tour",VLOOKUP(A2162,Database!$A:$C,3,FALSE),"")</f>
        <v/>
      </c>
      <c r="J2162" s="21" t="str">
        <f>VLOOKUP($A2162,Location!$A:$J,7,FALSE)</f>
        <v>Angleterre</v>
      </c>
      <c r="K2162" s="21" t="str">
        <f>IFERROR(VLOOKUP(J2162,Setup_Team!$B:$C,2,FALSE), "TDB")</f>
        <v>ENG</v>
      </c>
      <c r="L2162" s="21" t="str">
        <f>VLOOKUP($A2162,Location!$A:$J,8,FALSE)</f>
        <v>RD Congo</v>
      </c>
      <c r="M2162" s="21" t="str">
        <f>IFERROR(VLOOKUP(L2162,Setup_Team!$B:$C,2,FALSE), "TDB")</f>
        <v>COD</v>
      </c>
      <c r="N2162" s="21" t="str">
        <f>VLOOKUP($A2162,Location!$A:$J,9,FALSE)</f>
        <v>Atlanta</v>
      </c>
      <c r="O2162" s="21" t="str">
        <f>VLOOKUP($A2162,Location!$A:$J,10,FALSE)</f>
        <v>Mercedes-Benz Stadium</v>
      </c>
      <c r="P2162" s="27">
        <v>1</v>
      </c>
      <c r="Q2162" s="27">
        <v>1</v>
      </c>
      <c r="R2162" s="27" t="str">
        <f t="shared" si="199"/>
        <v>1-1</v>
      </c>
      <c r="S2162" s="21">
        <v>0</v>
      </c>
      <c r="T2162" s="20">
        <f>VLOOKUP($A2162,Database!$A:$Y,10,FALSE)</f>
        <v>39</v>
      </c>
      <c r="U2162" s="20">
        <f>VLOOKUP($A2162,Database!$A:$Y,11,FALSE)</f>
        <v>144</v>
      </c>
      <c r="V2162" s="20">
        <f>VLOOKUP($A2162,Database!$A:$Y,12,FALSE)</f>
        <v>181</v>
      </c>
      <c r="W2162" s="20" t="str">
        <f>VLOOKUP(A2162,Database!A:M,13,FALSE)</f>
        <v>Terminé</v>
      </c>
      <c r="X2162" s="20">
        <f>VLOOKUP($A2162,Database!$A:$Y,20,FALSE)</f>
        <v>2</v>
      </c>
      <c r="Y2162" s="20">
        <f>VLOOKUP($A2162,Database!$A:$Y,21,FALSE)</f>
        <v>1</v>
      </c>
      <c r="Z2162" s="20">
        <f t="shared" si="198"/>
        <v>0</v>
      </c>
      <c r="AA2162" s="20">
        <f t="shared" si="200"/>
        <v>0</v>
      </c>
      <c r="AB2162" s="20">
        <f t="shared" ca="1" si="201"/>
        <v>0</v>
      </c>
      <c r="AC2162" s="20">
        <f t="shared" ca="1" si="202"/>
        <v>0</v>
      </c>
      <c r="AD2162" s="20" t="str">
        <f ca="1">IF(AC2162=0,"",IF(OR(ISBLANK(P2162),ISBLANK(Q2162)),"",IF(ISBLANK(VLOOKUP(A2162,Database!A:AA,22,FALSE)),"",VLOOKUP(A2162,Database!A:AA,22,FALSE))))</f>
        <v/>
      </c>
      <c r="AE2162" s="20">
        <f ca="1">IFERROR(
   IF(
     OR(ISBLANK(P2162),ISBLANK(Q2162)),
     "",
     IF(
       AND(AB2162&lt;&gt;"",OR(W2162="Terminé",W2162="En cours")),
       VLOOKUP(AD2162,Setup_ScoreExactBonus!A:D,4,FALSE),
       0
     )),
  0)</f>
        <v>0</v>
      </c>
      <c r="AF2162" s="21">
        <f t="shared" ca="1" si="203"/>
        <v>0</v>
      </c>
      <c r="AG2162" s="21">
        <f ca="1">SUMIFS(AF$2:AF2162,D$2:D2162,D2162)</f>
        <v>2966</v>
      </c>
    </row>
    <row r="2163" spans="1:33" hidden="1" x14ac:dyDescent="0.35">
      <c r="A2163" s="21">
        <f>IF(ISBLANK(B2163),"",COUNTIF(B$2:B2163,B2163))-1</f>
        <v>80</v>
      </c>
      <c r="B2163" s="27">
        <v>2</v>
      </c>
      <c r="C2163" s="10">
        <f>VLOOKUP($A2163+IF($A2163=0,1,0),Database!$A:$Y,7,FALSE)</f>
        <v>46204.75</v>
      </c>
      <c r="D2163" s="21" t="str">
        <f>VLOOKUP(Pronostics!$B2163,Setup_MPP!$A:$G,3,FALSE)</f>
        <v>leaelaz</v>
      </c>
      <c r="E2163" s="21" t="str">
        <f>VLOOKUP(Pronostics!$B2163,Setup_MPP!$A:$G,2,FALSE)</f>
        <v>Léa EL ASERY</v>
      </c>
      <c r="F2163" s="21" t="str">
        <f>VLOOKUP($B2163,Setup_MPP!$A:$E,4,FALSE)</f>
        <v>#FFBEBE</v>
      </c>
      <c r="G2163" s="21" t="str">
        <f>VLOOKUP($B2163,Setup_MPP!$A:$E,5,FALSE)</f>
        <v>#DF6868</v>
      </c>
      <c r="H2163" s="21" t="str">
        <f>IFERROR(IF(AND(A2163&gt;=1,A2163&lt;=104),VLOOKUP($A2163,Location!$A:$J,6,FALSE),IF(A2163=0,"Avant l'ouverture",IF(OR(A2163=105,A2163=106),"Bonus"))),"")</f>
        <v>1/16 Finale</v>
      </c>
      <c r="I2163" s="21" t="str">
        <f>IF(LEFT(H2163,4)="Tour",VLOOKUP(A2163,Database!$A:$C,3,FALSE),"")</f>
        <v/>
      </c>
      <c r="J2163" s="21" t="str">
        <f>VLOOKUP($A2163,Location!$A:$J,7,FALSE)</f>
        <v>Angleterre</v>
      </c>
      <c r="K2163" s="21" t="str">
        <f>IFERROR(VLOOKUP(J2163,Setup_Team!$B:$C,2,FALSE), "TDB")</f>
        <v>ENG</v>
      </c>
      <c r="L2163" s="21" t="str">
        <f>VLOOKUP($A2163,Location!$A:$J,8,FALSE)</f>
        <v>RD Congo</v>
      </c>
      <c r="M2163" s="21" t="str">
        <f>IFERROR(VLOOKUP(L2163,Setup_Team!$B:$C,2,FALSE), "TDB")</f>
        <v>COD</v>
      </c>
      <c r="N2163" s="21" t="str">
        <f>VLOOKUP($A2163,Location!$A:$J,9,FALSE)</f>
        <v>Atlanta</v>
      </c>
      <c r="O2163" s="21" t="str">
        <f>VLOOKUP($A2163,Location!$A:$J,10,FALSE)</f>
        <v>Mercedes-Benz Stadium</v>
      </c>
      <c r="P2163" s="27">
        <v>3</v>
      </c>
      <c r="Q2163" s="27">
        <v>2</v>
      </c>
      <c r="R2163" s="27" t="str">
        <f t="shared" si="199"/>
        <v>3-2</v>
      </c>
      <c r="S2163" s="21">
        <v>0</v>
      </c>
      <c r="T2163" s="20">
        <f>VLOOKUP($A2163,Database!$A:$Y,10,FALSE)</f>
        <v>39</v>
      </c>
      <c r="U2163" s="20">
        <f>VLOOKUP($A2163,Database!$A:$Y,11,FALSE)</f>
        <v>144</v>
      </c>
      <c r="V2163" s="20">
        <f>VLOOKUP($A2163,Database!$A:$Y,12,FALSE)</f>
        <v>181</v>
      </c>
      <c r="W2163" s="20" t="str">
        <f>VLOOKUP(A2163,Database!A:M,13,FALSE)</f>
        <v>Terminé</v>
      </c>
      <c r="X2163" s="20">
        <f>VLOOKUP($A2163,Database!$A:$Y,20,FALSE)</f>
        <v>2</v>
      </c>
      <c r="Y2163" s="20">
        <f>VLOOKUP($A2163,Database!$A:$Y,21,FALSE)</f>
        <v>1</v>
      </c>
      <c r="Z2163" s="20">
        <f t="shared" si="198"/>
        <v>0</v>
      </c>
      <c r="AA2163" s="20">
        <f t="shared" si="200"/>
        <v>1</v>
      </c>
      <c r="AB2163" s="20">
        <f t="shared" ca="1" si="201"/>
        <v>39</v>
      </c>
      <c r="AC2163" s="20">
        <f t="shared" ca="1" si="202"/>
        <v>0</v>
      </c>
      <c r="AD2163" s="20" t="str">
        <f ca="1">IF(AC2163=0,"",IF(OR(ISBLANK(P2163),ISBLANK(Q2163)),"",IF(ISBLANK(VLOOKUP(A2163,Database!A:AA,22,FALSE)),"",VLOOKUP(A2163,Database!A:AA,22,FALSE))))</f>
        <v/>
      </c>
      <c r="AE2163" s="20">
        <f ca="1">IFERROR(
   IF(
     OR(ISBLANK(P2163),ISBLANK(Q2163)),
     "",
     IF(
       AND(AB2163&lt;&gt;"",OR(W2163="Terminé",W2163="En cours")),
       VLOOKUP(AD2163,Setup_ScoreExactBonus!A:D,4,FALSE),
       0
     )),
  0)</f>
        <v>0</v>
      </c>
      <c r="AF2163" s="21">
        <f t="shared" ca="1" si="203"/>
        <v>39</v>
      </c>
      <c r="AG2163" s="21">
        <f ca="1">SUMIFS(AF$2:AF2163,D$2:D2163,D2163)</f>
        <v>3464</v>
      </c>
    </row>
    <row r="2164" spans="1:33" hidden="1" x14ac:dyDescent="0.35">
      <c r="A2164" s="21">
        <f>IF(ISBLANK(B2164),"",COUNTIF(B$2:B2164,B2164))-1</f>
        <v>80</v>
      </c>
      <c r="B2164" s="27">
        <v>3</v>
      </c>
      <c r="C2164" s="10">
        <f>VLOOKUP($A2164+IF($A2164=0,1,0),Database!$A:$Y,7,FALSE)</f>
        <v>46204.75</v>
      </c>
      <c r="D2164" s="21" t="str">
        <f>VLOOKUP(Pronostics!$B2164,Setup_MPP!$A:$G,3,FALSE)</f>
        <v>PasMetalleux</v>
      </c>
      <c r="E2164" s="21" t="str">
        <f>VLOOKUP(Pronostics!$B2164,Setup_MPP!$A:$G,2,FALSE)</f>
        <v>Elwenn JOUBREL</v>
      </c>
      <c r="F2164" s="21" t="str">
        <f>VLOOKUP($B2164,Setup_MPP!$A:$E,4,FALSE)</f>
        <v>#F5C7FC</v>
      </c>
      <c r="G2164" s="21" t="str">
        <f>VLOOKUP($B2164,Setup_MPP!$A:$E,5,FALSE)</f>
        <v>#C489CF</v>
      </c>
      <c r="H2164" s="21" t="str">
        <f>IFERROR(IF(AND(A2164&gt;=1,A2164&lt;=104),VLOOKUP($A2164,Location!$A:$J,6,FALSE),IF(A2164=0,"Avant l'ouverture",IF(OR(A2164=105,A2164=106),"Bonus"))),"")</f>
        <v>1/16 Finale</v>
      </c>
      <c r="I2164" s="21" t="str">
        <f>IF(LEFT(H2164,4)="Tour",VLOOKUP(A2164,Database!$A:$C,3,FALSE),"")</f>
        <v/>
      </c>
      <c r="J2164" s="21" t="str">
        <f>VLOOKUP($A2164,Location!$A:$J,7,FALSE)</f>
        <v>Angleterre</v>
      </c>
      <c r="K2164" s="21" t="str">
        <f>IFERROR(VLOOKUP(J2164,Setup_Team!$B:$C,2,FALSE), "TDB")</f>
        <v>ENG</v>
      </c>
      <c r="L2164" s="21" t="str">
        <f>VLOOKUP($A2164,Location!$A:$J,8,FALSE)</f>
        <v>RD Congo</v>
      </c>
      <c r="M2164" s="21" t="str">
        <f>IFERROR(VLOOKUP(L2164,Setup_Team!$B:$C,2,FALSE), "TDB")</f>
        <v>COD</v>
      </c>
      <c r="N2164" s="21" t="str">
        <f>VLOOKUP($A2164,Location!$A:$J,9,FALSE)</f>
        <v>Atlanta</v>
      </c>
      <c r="O2164" s="21" t="str">
        <f>VLOOKUP($A2164,Location!$A:$J,10,FALSE)</f>
        <v>Mercedes-Benz Stadium</v>
      </c>
      <c r="P2164" s="27">
        <v>3</v>
      </c>
      <c r="Q2164" s="27">
        <v>1</v>
      </c>
      <c r="R2164" s="27" t="str">
        <f t="shared" si="199"/>
        <v>3-1</v>
      </c>
      <c r="S2164" s="21">
        <v>0</v>
      </c>
      <c r="T2164" s="20">
        <f>VLOOKUP($A2164,Database!$A:$Y,10,FALSE)</f>
        <v>39</v>
      </c>
      <c r="U2164" s="20">
        <f>VLOOKUP($A2164,Database!$A:$Y,11,FALSE)</f>
        <v>144</v>
      </c>
      <c r="V2164" s="20">
        <f>VLOOKUP($A2164,Database!$A:$Y,12,FALSE)</f>
        <v>181</v>
      </c>
      <c r="W2164" s="20" t="str">
        <f>VLOOKUP(A2164,Database!A:M,13,FALSE)</f>
        <v>Terminé</v>
      </c>
      <c r="X2164" s="20">
        <f>VLOOKUP($A2164,Database!$A:$Y,20,FALSE)</f>
        <v>2</v>
      </c>
      <c r="Y2164" s="20">
        <f>VLOOKUP($A2164,Database!$A:$Y,21,FALSE)</f>
        <v>1</v>
      </c>
      <c r="Z2164" s="20">
        <f t="shared" si="198"/>
        <v>0</v>
      </c>
      <c r="AA2164" s="20">
        <f t="shared" si="200"/>
        <v>1</v>
      </c>
      <c r="AB2164" s="20">
        <f t="shared" ca="1" si="201"/>
        <v>39</v>
      </c>
      <c r="AC2164" s="20">
        <f t="shared" ca="1" si="202"/>
        <v>0</v>
      </c>
      <c r="AD2164" s="20" t="str">
        <f ca="1">IF(AC2164=0,"",IF(OR(ISBLANK(P2164),ISBLANK(Q2164)),"",IF(ISBLANK(VLOOKUP(A2164,Database!A:AA,22,FALSE)),"",VLOOKUP(A2164,Database!A:AA,22,FALSE))))</f>
        <v/>
      </c>
      <c r="AE2164" s="20">
        <f ca="1">IFERROR(
   IF(
     OR(ISBLANK(P2164),ISBLANK(Q2164)),
     "",
     IF(
       AND(AB2164&lt;&gt;"",OR(W2164="Terminé",W2164="En cours")),
       VLOOKUP(AD2164,Setup_ScoreExactBonus!A:D,4,FALSE),
       0
     )),
  0)</f>
        <v>0</v>
      </c>
      <c r="AF2164" s="21">
        <f t="shared" ca="1" si="203"/>
        <v>39</v>
      </c>
      <c r="AG2164" s="21">
        <f ca="1">SUMIFS(AF$2:AF2164,D$2:D2164,D2164)</f>
        <v>3092</v>
      </c>
    </row>
    <row r="2165" spans="1:33" hidden="1" x14ac:dyDescent="0.35">
      <c r="A2165" s="21">
        <f>IF(ISBLANK(B2165),"",COUNTIF(B$2:B2165,B2165))-1</f>
        <v>80</v>
      </c>
      <c r="B2165" s="27">
        <v>4</v>
      </c>
      <c r="C2165" s="10">
        <f>VLOOKUP($A2165+IF($A2165=0,1,0),Database!$A:$Y,7,FALSE)</f>
        <v>46204.75</v>
      </c>
      <c r="D2165" s="21" t="str">
        <f>VLOOKUP(Pronostics!$B2165,Setup_MPP!$A:$G,3,FALSE)</f>
        <v>Popo444</v>
      </c>
      <c r="E2165" s="21" t="str">
        <f>VLOOKUP(Pronostics!$B2165,Setup_MPP!$A:$G,2,FALSE)</f>
        <v>Pauline OLIVIER</v>
      </c>
      <c r="F2165" s="21" t="str">
        <f>VLOOKUP($B2165,Setup_MPP!$A:$E,4,FALSE)</f>
        <v>#A5EA7F</v>
      </c>
      <c r="G2165" s="21" t="str">
        <f>VLOOKUP($B2165,Setup_MPP!$A:$E,5,FALSE)</f>
        <v>#80C65A</v>
      </c>
      <c r="H2165" s="21" t="str">
        <f>IFERROR(IF(AND(A2165&gt;=1,A2165&lt;=104),VLOOKUP($A2165,Location!$A:$J,6,FALSE),IF(A2165=0,"Avant l'ouverture",IF(OR(A2165=105,A2165=106),"Bonus"))),"")</f>
        <v>1/16 Finale</v>
      </c>
      <c r="I2165" s="21" t="str">
        <f>IF(LEFT(H2165,4)="Tour",VLOOKUP(A2165,Database!$A:$C,3,FALSE),"")</f>
        <v/>
      </c>
      <c r="J2165" s="21" t="str">
        <f>VLOOKUP($A2165,Location!$A:$J,7,FALSE)</f>
        <v>Angleterre</v>
      </c>
      <c r="K2165" s="21" t="str">
        <f>IFERROR(VLOOKUP(J2165,Setup_Team!$B:$C,2,FALSE), "TDB")</f>
        <v>ENG</v>
      </c>
      <c r="L2165" s="21" t="str">
        <f>VLOOKUP($A2165,Location!$A:$J,8,FALSE)</f>
        <v>RD Congo</v>
      </c>
      <c r="M2165" s="21" t="str">
        <f>IFERROR(VLOOKUP(L2165,Setup_Team!$B:$C,2,FALSE), "TDB")</f>
        <v>COD</v>
      </c>
      <c r="N2165" s="21" t="str">
        <f>VLOOKUP($A2165,Location!$A:$J,9,FALSE)</f>
        <v>Atlanta</v>
      </c>
      <c r="O2165" s="21" t="str">
        <f>VLOOKUP($A2165,Location!$A:$J,10,FALSE)</f>
        <v>Mercedes-Benz Stadium</v>
      </c>
      <c r="P2165" s="27">
        <v>2</v>
      </c>
      <c r="Q2165" s="27">
        <v>0</v>
      </c>
      <c r="R2165" s="27" t="str">
        <f t="shared" si="199"/>
        <v>2-0</v>
      </c>
      <c r="S2165" s="21">
        <v>0</v>
      </c>
      <c r="T2165" s="20">
        <f>VLOOKUP($A2165,Database!$A:$Y,10,FALSE)</f>
        <v>39</v>
      </c>
      <c r="U2165" s="20">
        <f>VLOOKUP($A2165,Database!$A:$Y,11,FALSE)</f>
        <v>144</v>
      </c>
      <c r="V2165" s="20">
        <f>VLOOKUP($A2165,Database!$A:$Y,12,FALSE)</f>
        <v>181</v>
      </c>
      <c r="W2165" s="20" t="str">
        <f>VLOOKUP(A2165,Database!A:M,13,FALSE)</f>
        <v>Terminé</v>
      </c>
      <c r="X2165" s="20">
        <f>VLOOKUP($A2165,Database!$A:$Y,20,FALSE)</f>
        <v>2</v>
      </c>
      <c r="Y2165" s="20">
        <f>VLOOKUP($A2165,Database!$A:$Y,21,FALSE)</f>
        <v>1</v>
      </c>
      <c r="Z2165" s="20">
        <f t="shared" si="198"/>
        <v>0</v>
      </c>
      <c r="AA2165" s="20">
        <f t="shared" si="200"/>
        <v>1</v>
      </c>
      <c r="AB2165" s="20">
        <f t="shared" ca="1" si="201"/>
        <v>39</v>
      </c>
      <c r="AC2165" s="20">
        <f t="shared" ca="1" si="202"/>
        <v>0</v>
      </c>
      <c r="AD2165" s="20" t="str">
        <f ca="1">IF(AC2165=0,"",IF(OR(ISBLANK(P2165),ISBLANK(Q2165)),"",IF(ISBLANK(VLOOKUP(A2165,Database!A:AA,22,FALSE)),"",VLOOKUP(A2165,Database!A:AA,22,FALSE))))</f>
        <v/>
      </c>
      <c r="AE2165" s="20">
        <f ca="1">IFERROR(
   IF(
     OR(ISBLANK(P2165),ISBLANK(Q2165)),
     "",
     IF(
       AND(AB2165&lt;&gt;"",OR(W2165="Terminé",W2165="En cours")),
       VLOOKUP(AD2165,Setup_ScoreExactBonus!A:D,4,FALSE),
       0
     )),
  0)</f>
        <v>0</v>
      </c>
      <c r="AF2165" s="21">
        <f t="shared" ca="1" si="203"/>
        <v>39</v>
      </c>
      <c r="AG2165" s="21">
        <f ca="1">SUMIFS(AF$2:AF2165,D$2:D2165,D2165)</f>
        <v>3257</v>
      </c>
    </row>
    <row r="2166" spans="1:33" hidden="1" x14ac:dyDescent="0.35">
      <c r="A2166" s="21">
        <f>IF(ISBLANK(B2166),"",COUNTIF(B$2:B2166,B2166))-1</f>
        <v>80</v>
      </c>
      <c r="B2166" s="27">
        <v>5</v>
      </c>
      <c r="C2166" s="10">
        <f>VLOOKUP($A2166+IF($A2166=0,1,0),Database!$A:$Y,7,FALSE)</f>
        <v>46204.75</v>
      </c>
      <c r="D2166" s="21" t="str">
        <f>VLOOKUP(Pronostics!$B2166,Setup_MPP!$A:$G,3,FALSE)</f>
        <v>_Jujul</v>
      </c>
      <c r="E2166" s="21" t="str">
        <f>VLOOKUP(Pronostics!$B2166,Setup_MPP!$A:$G,2,FALSE)</f>
        <v>Julie BOISSIERE</v>
      </c>
      <c r="F2166" s="21" t="str">
        <f>VLOOKUP($B2166,Setup_MPP!$A:$E,4,FALSE)</f>
        <v>#D890FF</v>
      </c>
      <c r="G2166" s="21" t="str">
        <f>VLOOKUP($B2166,Setup_MPP!$A:$E,5,FALSE)</f>
        <v>#B750EF</v>
      </c>
      <c r="H2166" s="21" t="str">
        <f>IFERROR(IF(AND(A2166&gt;=1,A2166&lt;=104),VLOOKUP($A2166,Location!$A:$J,6,FALSE),IF(A2166=0,"Avant l'ouverture",IF(OR(A2166=105,A2166=106),"Bonus"))),"")</f>
        <v>1/16 Finale</v>
      </c>
      <c r="I2166" s="21" t="str">
        <f>IF(LEFT(H2166,4)="Tour",VLOOKUP(A2166,Database!$A:$C,3,FALSE),"")</f>
        <v/>
      </c>
      <c r="J2166" s="21" t="str">
        <f>VLOOKUP($A2166,Location!$A:$J,7,FALSE)</f>
        <v>Angleterre</v>
      </c>
      <c r="K2166" s="21" t="str">
        <f>IFERROR(VLOOKUP(J2166,Setup_Team!$B:$C,2,FALSE), "TDB")</f>
        <v>ENG</v>
      </c>
      <c r="L2166" s="21" t="str">
        <f>VLOOKUP($A2166,Location!$A:$J,8,FALSE)</f>
        <v>RD Congo</v>
      </c>
      <c r="M2166" s="21" t="str">
        <f>IFERROR(VLOOKUP(L2166,Setup_Team!$B:$C,2,FALSE), "TDB")</f>
        <v>COD</v>
      </c>
      <c r="N2166" s="21" t="str">
        <f>VLOOKUP($A2166,Location!$A:$J,9,FALSE)</f>
        <v>Atlanta</v>
      </c>
      <c r="O2166" s="21" t="str">
        <f>VLOOKUP($A2166,Location!$A:$J,10,FALSE)</f>
        <v>Mercedes-Benz Stadium</v>
      </c>
      <c r="P2166" s="27">
        <v>1</v>
      </c>
      <c r="Q2166" s="27">
        <v>1</v>
      </c>
      <c r="R2166" s="27" t="str">
        <f t="shared" si="199"/>
        <v>1-1</v>
      </c>
      <c r="S2166" s="21">
        <v>0</v>
      </c>
      <c r="T2166" s="20">
        <f>VLOOKUP($A2166,Database!$A:$Y,10,FALSE)</f>
        <v>39</v>
      </c>
      <c r="U2166" s="20">
        <f>VLOOKUP($A2166,Database!$A:$Y,11,FALSE)</f>
        <v>144</v>
      </c>
      <c r="V2166" s="20">
        <f>VLOOKUP($A2166,Database!$A:$Y,12,FALSE)</f>
        <v>181</v>
      </c>
      <c r="W2166" s="20" t="str">
        <f>VLOOKUP(A2166,Database!A:M,13,FALSE)</f>
        <v>Terminé</v>
      </c>
      <c r="X2166" s="20">
        <f>VLOOKUP($A2166,Database!$A:$Y,20,FALSE)</f>
        <v>2</v>
      </c>
      <c r="Y2166" s="20">
        <f>VLOOKUP($A2166,Database!$A:$Y,21,FALSE)</f>
        <v>1</v>
      </c>
      <c r="Z2166" s="20">
        <f t="shared" si="198"/>
        <v>0</v>
      </c>
      <c r="AA2166" s="20">
        <f t="shared" si="200"/>
        <v>0</v>
      </c>
      <c r="AB2166" s="20">
        <f t="shared" ca="1" si="201"/>
        <v>0</v>
      </c>
      <c r="AC2166" s="20">
        <f t="shared" ca="1" si="202"/>
        <v>0</v>
      </c>
      <c r="AD2166" s="20" t="str">
        <f ca="1">IF(AC2166=0,"",IF(OR(ISBLANK(P2166),ISBLANK(Q2166)),"",IF(ISBLANK(VLOOKUP(A2166,Database!A:AA,22,FALSE)),"",VLOOKUP(A2166,Database!A:AA,22,FALSE))))</f>
        <v/>
      </c>
      <c r="AE2166" s="20">
        <f ca="1">IFERROR(
   IF(
     OR(ISBLANK(P2166),ISBLANK(Q2166)),
     "",
     IF(
       AND(AB2166&lt;&gt;"",OR(W2166="Terminé",W2166="En cours")),
       VLOOKUP(AD2166,Setup_ScoreExactBonus!A:D,4,FALSE),
       0
     )),
  0)</f>
        <v>0</v>
      </c>
      <c r="AF2166" s="21">
        <f t="shared" ca="1" si="203"/>
        <v>0</v>
      </c>
      <c r="AG2166" s="21">
        <f ca="1">SUMIFS(AF$2:AF2166,D$2:D2166,D2166)</f>
        <v>2304</v>
      </c>
    </row>
    <row r="2167" spans="1:33" hidden="1" x14ac:dyDescent="0.35">
      <c r="A2167" s="21">
        <f>IF(ISBLANK(B2167),"",COUNTIF(B$2:B2167,B2167))-1</f>
        <v>80</v>
      </c>
      <c r="B2167" s="27">
        <v>6</v>
      </c>
      <c r="C2167" s="10">
        <f>VLOOKUP($A2167+IF($A2167=0,1,0),Database!$A:$Y,7,FALSE)</f>
        <v>46204.75</v>
      </c>
      <c r="D2167" s="21" t="str">
        <f>VLOOKUP(Pronostics!$B2167,Setup_MPP!$A:$G,3,FALSE)</f>
        <v>Julay</v>
      </c>
      <c r="E2167" s="21" t="str">
        <f>VLOOKUP(Pronostics!$B2167,Setup_MPP!$A:$G,2,FALSE)</f>
        <v>Julie BOUCHARD</v>
      </c>
      <c r="F2167" s="21" t="str">
        <f>VLOOKUP($B2167,Setup_MPP!$A:$E,4,FALSE)</f>
        <v>#A6F7B1</v>
      </c>
      <c r="G2167" s="21" t="str">
        <f>VLOOKUP($B2167,Setup_MPP!$A:$E,5,FALSE)</f>
        <v>#6EC179</v>
      </c>
      <c r="H2167" s="21" t="str">
        <f>IFERROR(IF(AND(A2167&gt;=1,A2167&lt;=104),VLOOKUP($A2167,Location!$A:$J,6,FALSE),IF(A2167=0,"Avant l'ouverture",IF(OR(A2167=105,A2167=106),"Bonus"))),"")</f>
        <v>1/16 Finale</v>
      </c>
      <c r="I2167" s="21" t="str">
        <f>IF(LEFT(H2167,4)="Tour",VLOOKUP(A2167,Database!$A:$C,3,FALSE),"")</f>
        <v/>
      </c>
      <c r="J2167" s="21" t="str">
        <f>VLOOKUP($A2167,Location!$A:$J,7,FALSE)</f>
        <v>Angleterre</v>
      </c>
      <c r="K2167" s="21" t="str">
        <f>IFERROR(VLOOKUP(J2167,Setup_Team!$B:$C,2,FALSE), "TDB")</f>
        <v>ENG</v>
      </c>
      <c r="L2167" s="21" t="str">
        <f>VLOOKUP($A2167,Location!$A:$J,8,FALSE)</f>
        <v>RD Congo</v>
      </c>
      <c r="M2167" s="21" t="str">
        <f>IFERROR(VLOOKUP(L2167,Setup_Team!$B:$C,2,FALSE), "TDB")</f>
        <v>COD</v>
      </c>
      <c r="N2167" s="21" t="str">
        <f>VLOOKUP($A2167,Location!$A:$J,9,FALSE)</f>
        <v>Atlanta</v>
      </c>
      <c r="O2167" s="21" t="str">
        <f>VLOOKUP($A2167,Location!$A:$J,10,FALSE)</f>
        <v>Mercedes-Benz Stadium</v>
      </c>
      <c r="P2167" s="27">
        <v>3</v>
      </c>
      <c r="Q2167" s="27">
        <v>0</v>
      </c>
      <c r="R2167" s="27" t="str">
        <f t="shared" si="199"/>
        <v>3-0</v>
      </c>
      <c r="S2167" s="21">
        <v>0</v>
      </c>
      <c r="T2167" s="20">
        <f>VLOOKUP($A2167,Database!$A:$Y,10,FALSE)</f>
        <v>39</v>
      </c>
      <c r="U2167" s="20">
        <f>VLOOKUP($A2167,Database!$A:$Y,11,FALSE)</f>
        <v>144</v>
      </c>
      <c r="V2167" s="20">
        <f>VLOOKUP($A2167,Database!$A:$Y,12,FALSE)</f>
        <v>181</v>
      </c>
      <c r="W2167" s="20" t="str">
        <f>VLOOKUP(A2167,Database!A:M,13,FALSE)</f>
        <v>Terminé</v>
      </c>
      <c r="X2167" s="20">
        <f>VLOOKUP($A2167,Database!$A:$Y,20,FALSE)</f>
        <v>2</v>
      </c>
      <c r="Y2167" s="20">
        <f>VLOOKUP($A2167,Database!$A:$Y,21,FALSE)</f>
        <v>1</v>
      </c>
      <c r="Z2167" s="20">
        <f t="shared" si="198"/>
        <v>0</v>
      </c>
      <c r="AA2167" s="20">
        <f t="shared" si="200"/>
        <v>1</v>
      </c>
      <c r="AB2167" s="20">
        <f t="shared" ca="1" si="201"/>
        <v>39</v>
      </c>
      <c r="AC2167" s="20">
        <f t="shared" ca="1" si="202"/>
        <v>0</v>
      </c>
      <c r="AD2167" s="20" t="str">
        <f ca="1">IF(AC2167=0,"",IF(OR(ISBLANK(P2167),ISBLANK(Q2167)),"",IF(ISBLANK(VLOOKUP(A2167,Database!A:AA,22,FALSE)),"",VLOOKUP(A2167,Database!A:AA,22,FALSE))))</f>
        <v/>
      </c>
      <c r="AE2167" s="20">
        <f ca="1">IFERROR(
   IF(
     OR(ISBLANK(P2167),ISBLANK(Q2167)),
     "",
     IF(
       AND(AB2167&lt;&gt;"",OR(W2167="Terminé",W2167="En cours")),
       VLOOKUP(AD2167,Setup_ScoreExactBonus!A:D,4,FALSE),
       0
     )),
  0)</f>
        <v>0</v>
      </c>
      <c r="AF2167" s="21">
        <f t="shared" ca="1" si="203"/>
        <v>39</v>
      </c>
      <c r="AG2167" s="21">
        <f ca="1">SUMIFS(AF$2:AF2167,D$2:D2167,D2167)</f>
        <v>3263</v>
      </c>
    </row>
    <row r="2168" spans="1:33" hidden="1" x14ac:dyDescent="0.35">
      <c r="A2168" s="21">
        <f>IF(ISBLANK(B2168),"",COUNTIF(B$2:B2168,B2168))-1</f>
        <v>80</v>
      </c>
      <c r="B2168" s="27">
        <v>7</v>
      </c>
      <c r="C2168" s="10">
        <f>VLOOKUP($A2168+IF($A2168=0,1,0),Database!$A:$Y,7,FALSE)</f>
        <v>46204.75</v>
      </c>
      <c r="D2168" s="21" t="str">
        <f>VLOOKUP(Pronostics!$B2168,Setup_MPP!$A:$G,3,FALSE)</f>
        <v>__Vince__</v>
      </c>
      <c r="E2168" s="21" t="str">
        <f>VLOOKUP(Pronostics!$B2168,Setup_MPP!$A:$G,2,FALSE)</f>
        <v>Vincent FRAYSSE</v>
      </c>
      <c r="F2168" s="21" t="str">
        <f>VLOOKUP($B2168,Setup_MPP!$A:$E,4,FALSE)</f>
        <v>#B2EAE8</v>
      </c>
      <c r="G2168" s="21" t="str">
        <f>VLOOKUP($B2168,Setup_MPP!$A:$E,5,FALSE)</f>
        <v>#6CB4B1</v>
      </c>
      <c r="H2168" s="21" t="str">
        <f>IFERROR(IF(AND(A2168&gt;=1,A2168&lt;=104),VLOOKUP($A2168,Location!$A:$J,6,FALSE),IF(A2168=0,"Avant l'ouverture",IF(OR(A2168=105,A2168=106),"Bonus"))),"")</f>
        <v>1/16 Finale</v>
      </c>
      <c r="I2168" s="21" t="str">
        <f>IF(LEFT(H2168,4)="Tour",VLOOKUP(A2168,Database!$A:$C,3,FALSE),"")</f>
        <v/>
      </c>
      <c r="J2168" s="21" t="str">
        <f>VLOOKUP($A2168,Location!$A:$J,7,FALSE)</f>
        <v>Angleterre</v>
      </c>
      <c r="K2168" s="21" t="str">
        <f>IFERROR(VLOOKUP(J2168,Setup_Team!$B:$C,2,FALSE), "TDB")</f>
        <v>ENG</v>
      </c>
      <c r="L2168" s="21" t="str">
        <f>VLOOKUP($A2168,Location!$A:$J,8,FALSE)</f>
        <v>RD Congo</v>
      </c>
      <c r="M2168" s="21" t="str">
        <f>IFERROR(VLOOKUP(L2168,Setup_Team!$B:$C,2,FALSE), "TDB")</f>
        <v>COD</v>
      </c>
      <c r="N2168" s="21" t="str">
        <f>VLOOKUP($A2168,Location!$A:$J,9,FALSE)</f>
        <v>Atlanta</v>
      </c>
      <c r="O2168" s="21" t="str">
        <f>VLOOKUP($A2168,Location!$A:$J,10,FALSE)</f>
        <v>Mercedes-Benz Stadium</v>
      </c>
      <c r="P2168" s="27">
        <v>3</v>
      </c>
      <c r="Q2168" s="27">
        <v>1</v>
      </c>
      <c r="R2168" s="27" t="str">
        <f t="shared" si="199"/>
        <v>3-1</v>
      </c>
      <c r="S2168" s="21">
        <v>0</v>
      </c>
      <c r="T2168" s="20">
        <f>VLOOKUP($A2168,Database!$A:$Y,10,FALSE)</f>
        <v>39</v>
      </c>
      <c r="U2168" s="20">
        <f>VLOOKUP($A2168,Database!$A:$Y,11,FALSE)</f>
        <v>144</v>
      </c>
      <c r="V2168" s="20">
        <f>VLOOKUP($A2168,Database!$A:$Y,12,FALSE)</f>
        <v>181</v>
      </c>
      <c r="W2168" s="20" t="str">
        <f>VLOOKUP(A2168,Database!A:M,13,FALSE)</f>
        <v>Terminé</v>
      </c>
      <c r="X2168" s="20">
        <f>VLOOKUP($A2168,Database!$A:$Y,20,FALSE)</f>
        <v>2</v>
      </c>
      <c r="Y2168" s="20">
        <f>VLOOKUP($A2168,Database!$A:$Y,21,FALSE)</f>
        <v>1</v>
      </c>
      <c r="Z2168" s="20">
        <f t="shared" si="198"/>
        <v>0</v>
      </c>
      <c r="AA2168" s="20">
        <f t="shared" si="200"/>
        <v>1</v>
      </c>
      <c r="AB2168" s="20">
        <f t="shared" ca="1" si="201"/>
        <v>39</v>
      </c>
      <c r="AC2168" s="20">
        <f t="shared" ca="1" si="202"/>
        <v>0</v>
      </c>
      <c r="AD2168" s="20" t="str">
        <f ca="1">IF(AC2168=0,"",IF(OR(ISBLANK(P2168),ISBLANK(Q2168)),"",IF(ISBLANK(VLOOKUP(A2168,Database!A:AA,22,FALSE)),"",VLOOKUP(A2168,Database!A:AA,22,FALSE))))</f>
        <v/>
      </c>
      <c r="AE2168" s="20">
        <f ca="1">IFERROR(
   IF(
     OR(ISBLANK(P2168),ISBLANK(Q2168)),
     "",
     IF(
       AND(AB2168&lt;&gt;"",OR(W2168="Terminé",W2168="En cours")),
       VLOOKUP(AD2168,Setup_ScoreExactBonus!A:D,4,FALSE),
       0
     )),
  0)</f>
        <v>0</v>
      </c>
      <c r="AF2168" s="21">
        <f t="shared" ca="1" si="203"/>
        <v>39</v>
      </c>
      <c r="AG2168" s="21">
        <f ca="1">SUMIFS(AF$2:AF2168,D$2:D2168,D2168)</f>
        <v>1775</v>
      </c>
    </row>
    <row r="2169" spans="1:33" hidden="1" x14ac:dyDescent="0.35">
      <c r="A2169" s="21">
        <f>IF(ISBLANK(B2169),"",COUNTIF(B$2:B2169,B2169))-1</f>
        <v>80</v>
      </c>
      <c r="B2169" s="27">
        <v>8</v>
      </c>
      <c r="C2169" s="10">
        <f>VLOOKUP($A2169+IF($A2169=0,1,0),Database!$A:$Y,7,FALSE)</f>
        <v>46204.75</v>
      </c>
      <c r="D2169" s="21" t="str">
        <f>VLOOKUP(Pronostics!$B2169,Setup_MPP!$A:$G,3,FALSE)</f>
        <v>Louuiiis</v>
      </c>
      <c r="E2169" s="21" t="str">
        <f>VLOOKUP(Pronostics!$B2169,Setup_MPP!$A:$G,2,FALSE)</f>
        <v>Louis HARLE</v>
      </c>
      <c r="F2169" s="21" t="str">
        <f>VLOOKUP($B2169,Setup_MPP!$A:$E,4,FALSE)</f>
        <v>#EEF7B1</v>
      </c>
      <c r="G2169" s="21" t="str">
        <f>VLOOKUP($B2169,Setup_MPP!$A:$E,5,FALSE)</f>
        <v>#C1CB7D</v>
      </c>
      <c r="H2169" s="21" t="str">
        <f>IFERROR(IF(AND(A2169&gt;=1,A2169&lt;=104),VLOOKUP($A2169,Location!$A:$J,6,FALSE),IF(A2169=0,"Avant l'ouverture",IF(OR(A2169=105,A2169=106),"Bonus"))),"")</f>
        <v>1/16 Finale</v>
      </c>
      <c r="I2169" s="21" t="str">
        <f>IF(LEFT(H2169,4)="Tour",VLOOKUP(A2169,Database!$A:$C,3,FALSE),"")</f>
        <v/>
      </c>
      <c r="J2169" s="21" t="str">
        <f>VLOOKUP($A2169,Location!$A:$J,7,FALSE)</f>
        <v>Angleterre</v>
      </c>
      <c r="K2169" s="21" t="str">
        <f>IFERROR(VLOOKUP(J2169,Setup_Team!$B:$C,2,FALSE), "TDB")</f>
        <v>ENG</v>
      </c>
      <c r="L2169" s="21" t="str">
        <f>VLOOKUP($A2169,Location!$A:$J,8,FALSE)</f>
        <v>RD Congo</v>
      </c>
      <c r="M2169" s="21" t="str">
        <f>IFERROR(VLOOKUP(L2169,Setup_Team!$B:$C,2,FALSE), "TDB")</f>
        <v>COD</v>
      </c>
      <c r="N2169" s="21" t="str">
        <f>VLOOKUP($A2169,Location!$A:$J,9,FALSE)</f>
        <v>Atlanta</v>
      </c>
      <c r="O2169" s="21" t="str">
        <f>VLOOKUP($A2169,Location!$A:$J,10,FALSE)</f>
        <v>Mercedes-Benz Stadium</v>
      </c>
      <c r="P2169" s="27">
        <v>2</v>
      </c>
      <c r="Q2169" s="27">
        <v>1</v>
      </c>
      <c r="R2169" s="27" t="str">
        <f t="shared" si="199"/>
        <v>2-1</v>
      </c>
      <c r="S2169" s="21">
        <v>0</v>
      </c>
      <c r="T2169" s="20">
        <f>VLOOKUP($A2169,Database!$A:$Y,10,FALSE)</f>
        <v>39</v>
      </c>
      <c r="U2169" s="20">
        <f>VLOOKUP($A2169,Database!$A:$Y,11,FALSE)</f>
        <v>144</v>
      </c>
      <c r="V2169" s="20">
        <f>VLOOKUP($A2169,Database!$A:$Y,12,FALSE)</f>
        <v>181</v>
      </c>
      <c r="W2169" s="20" t="str">
        <f>VLOOKUP(A2169,Database!A:M,13,FALSE)</f>
        <v>Terminé</v>
      </c>
      <c r="X2169" s="20">
        <f>VLOOKUP($A2169,Database!$A:$Y,20,FALSE)</f>
        <v>2</v>
      </c>
      <c r="Y2169" s="20">
        <f>VLOOKUP($A2169,Database!$A:$Y,21,FALSE)</f>
        <v>1</v>
      </c>
      <c r="Z2169" s="20">
        <f t="shared" si="198"/>
        <v>0</v>
      </c>
      <c r="AA2169" s="20">
        <f t="shared" si="200"/>
        <v>1</v>
      </c>
      <c r="AB2169" s="20">
        <f t="shared" ca="1" si="201"/>
        <v>39</v>
      </c>
      <c r="AC2169" s="20">
        <f t="shared" ca="1" si="202"/>
        <v>1</v>
      </c>
      <c r="AD2169" s="20" t="str">
        <f ca="1">IF(AC2169=0,"",IF(OR(ISBLANK(P2169),ISBLANK(Q2169)),"",IF(ISBLANK(VLOOKUP(A2169,Database!A:AA,22,FALSE)),"",VLOOKUP(A2169,Database!A:AA,22,FALSE))))</f>
        <v>Très rare</v>
      </c>
      <c r="AE2169" s="20">
        <f ca="1">IFERROR(
   IF(
     OR(ISBLANK(P2169),ISBLANK(Q2169)),
     "",
     IF(
       AND(AB2169&lt;&gt;"",OR(W2169="Terminé",W2169="En cours")),
       VLOOKUP(AD2169,Setup_ScoreExactBonus!A:D,4,FALSE),
       0
     )),
  0)</f>
        <v>50</v>
      </c>
      <c r="AF2169" s="21">
        <f t="shared" ca="1" si="203"/>
        <v>89</v>
      </c>
      <c r="AG2169" s="21">
        <f ca="1">SUMIFS(AF$2:AF2169,D$2:D2169,D2169)</f>
        <v>3083</v>
      </c>
    </row>
    <row r="2170" spans="1:33" x14ac:dyDescent="0.35">
      <c r="A2170" s="21">
        <f>IF(ISBLANK(B2170),"",COUNTIF(B$2:B2170,B2170))-1</f>
        <v>80</v>
      </c>
      <c r="B2170" s="27">
        <v>9</v>
      </c>
      <c r="C2170" s="10">
        <f>VLOOKUP($A2170+IF($A2170=0,1,0),Database!$A:$Y,7,FALSE)</f>
        <v>46204.75</v>
      </c>
      <c r="D2170" s="21" t="str">
        <f>VLOOKUP(Pronostics!$B2170,Setup_MPP!$A:$G,3,FALSE)</f>
        <v>Aurelien_dpq</v>
      </c>
      <c r="E2170" s="21" t="str">
        <f>VLOOKUP(Pronostics!$B2170,Setup_MPP!$A:$G,2,FALSE)</f>
        <v>Aurélien DE POULPIQUET</v>
      </c>
      <c r="F2170" s="21" t="str">
        <f>VLOOKUP($B2170,Setup_MPP!$A:$E,4,FALSE)</f>
        <v>#F4EA9D</v>
      </c>
      <c r="G2170" s="21" t="str">
        <f>VLOOKUP($B2170,Setup_MPP!$A:$E,5,FALSE)</f>
        <v>#D2C458</v>
      </c>
      <c r="H2170" s="21" t="str">
        <f>IFERROR(IF(AND(A2170&gt;=1,A2170&lt;=104),VLOOKUP($A2170,Location!$A:$J,6,FALSE),IF(A2170=0,"Avant l'ouverture",IF(OR(A2170=105,A2170=106),"Bonus"))),"")</f>
        <v>1/16 Finale</v>
      </c>
      <c r="I2170" s="21" t="str">
        <f>IF(LEFT(H2170,4)="Tour",VLOOKUP(A2170,Database!$A:$C,3,FALSE),"")</f>
        <v/>
      </c>
      <c r="J2170" s="21" t="str">
        <f>VLOOKUP($A2170,Location!$A:$J,7,FALSE)</f>
        <v>Angleterre</v>
      </c>
      <c r="K2170" s="21" t="str">
        <f>IFERROR(VLOOKUP(J2170,Setup_Team!$B:$C,2,FALSE), "TDB")</f>
        <v>ENG</v>
      </c>
      <c r="L2170" s="21" t="str">
        <f>VLOOKUP($A2170,Location!$A:$J,8,FALSE)</f>
        <v>RD Congo</v>
      </c>
      <c r="M2170" s="21" t="str">
        <f>IFERROR(VLOOKUP(L2170,Setup_Team!$B:$C,2,FALSE), "TDB")</f>
        <v>COD</v>
      </c>
      <c r="N2170" s="21" t="str">
        <f>VLOOKUP($A2170,Location!$A:$J,9,FALSE)</f>
        <v>Atlanta</v>
      </c>
      <c r="O2170" s="21" t="str">
        <f>VLOOKUP($A2170,Location!$A:$J,10,FALSE)</f>
        <v>Mercedes-Benz Stadium</v>
      </c>
      <c r="P2170" s="27">
        <v>2</v>
      </c>
      <c r="Q2170" s="27">
        <v>0</v>
      </c>
      <c r="R2170" s="27" t="str">
        <f t="shared" si="199"/>
        <v>2-0</v>
      </c>
      <c r="S2170" s="21">
        <v>0</v>
      </c>
      <c r="T2170" s="20">
        <f>VLOOKUP($A2170,Database!$A:$Y,10,FALSE)</f>
        <v>39</v>
      </c>
      <c r="U2170" s="20">
        <f>VLOOKUP($A2170,Database!$A:$Y,11,FALSE)</f>
        <v>144</v>
      </c>
      <c r="V2170" s="20">
        <f>VLOOKUP($A2170,Database!$A:$Y,12,FALSE)</f>
        <v>181</v>
      </c>
      <c r="W2170" s="20" t="str">
        <f>VLOOKUP(A2170,Database!A:M,13,FALSE)</f>
        <v>Terminé</v>
      </c>
      <c r="X2170" s="20">
        <f>VLOOKUP($A2170,Database!$A:$Y,20,FALSE)</f>
        <v>2</v>
      </c>
      <c r="Y2170" s="20">
        <f>VLOOKUP($A2170,Database!$A:$Y,21,FALSE)</f>
        <v>1</v>
      </c>
      <c r="Z2170" s="20">
        <f t="shared" si="198"/>
        <v>0</v>
      </c>
      <c r="AA2170" s="20">
        <f t="shared" si="200"/>
        <v>1</v>
      </c>
      <c r="AB2170" s="20">
        <f t="shared" ca="1" si="201"/>
        <v>39</v>
      </c>
      <c r="AC2170" s="20">
        <f t="shared" ca="1" si="202"/>
        <v>0</v>
      </c>
      <c r="AD2170" s="20" t="str">
        <f ca="1">IF(AC2170=0,"",IF(OR(ISBLANK(P2170),ISBLANK(Q2170)),"",IF(ISBLANK(VLOOKUP(A2170,Database!A:AA,22,FALSE)),"",VLOOKUP(A2170,Database!A:AA,22,FALSE))))</f>
        <v/>
      </c>
      <c r="AE2170" s="20">
        <f ca="1">IFERROR(
   IF(
     OR(ISBLANK(P2170),ISBLANK(Q2170)),
     "",
     IF(
       AND(AB2170&lt;&gt;"",OR(W2170="Terminé",W2170="En cours")),
       VLOOKUP(AD2170,Setup_ScoreExactBonus!A:D,4,FALSE),
       0
     )),
  0)</f>
        <v>0</v>
      </c>
      <c r="AF2170" s="21">
        <f t="shared" ca="1" si="203"/>
        <v>39</v>
      </c>
      <c r="AG2170" s="21">
        <f ca="1">SUMIFS(AF$2:AF2170,D$2:D2170,D2170)</f>
        <v>3280</v>
      </c>
    </row>
    <row r="2171" spans="1:33" hidden="1" x14ac:dyDescent="0.35">
      <c r="A2171" s="21">
        <f>IF(ISBLANK(B2171),"",COUNTIF(B$2:B2171,B2171))-1</f>
        <v>80</v>
      </c>
      <c r="B2171" s="27">
        <v>10</v>
      </c>
      <c r="C2171" s="10">
        <f>VLOOKUP($A2171+IF($A2171=0,1,0),Database!$A:$Y,7,FALSE)</f>
        <v>46204.75</v>
      </c>
      <c r="D2171" s="21" t="str">
        <f>VLOOKUP(Pronostics!$B2171,Setup_MPP!$A:$G,3,FALSE)</f>
        <v>RandomPaul</v>
      </c>
      <c r="E2171" s="21" t="str">
        <f>VLOOKUP(Pronostics!$B2171,Setup_MPP!$A:$G,2,FALSE)</f>
        <v>Paul MONTESINOS</v>
      </c>
      <c r="F2171" s="21" t="str">
        <f>VLOOKUP($B2171,Setup_MPP!$A:$E,4,FALSE)</f>
        <v>#C4B0FF</v>
      </c>
      <c r="G2171" s="21" t="str">
        <f>VLOOKUP($B2171,Setup_MPP!$A:$E,5,FALSE)</f>
        <v>#7F66C8</v>
      </c>
      <c r="H2171" s="21" t="str">
        <f>IFERROR(IF(AND(A2171&gt;=1,A2171&lt;=104),VLOOKUP($A2171,Location!$A:$J,6,FALSE),IF(A2171=0,"Avant l'ouverture",IF(OR(A2171=105,A2171=106),"Bonus"))),"")</f>
        <v>1/16 Finale</v>
      </c>
      <c r="I2171" s="21" t="str">
        <f>IF(LEFT(H2171,4)="Tour",VLOOKUP(A2171,Database!$A:$C,3,FALSE),"")</f>
        <v/>
      </c>
      <c r="J2171" s="21" t="str">
        <f>VLOOKUP($A2171,Location!$A:$J,7,FALSE)</f>
        <v>Angleterre</v>
      </c>
      <c r="K2171" s="21" t="str">
        <f>IFERROR(VLOOKUP(J2171,Setup_Team!$B:$C,2,FALSE), "TDB")</f>
        <v>ENG</v>
      </c>
      <c r="L2171" s="21" t="str">
        <f>VLOOKUP($A2171,Location!$A:$J,8,FALSE)</f>
        <v>RD Congo</v>
      </c>
      <c r="M2171" s="21" t="str">
        <f>IFERROR(VLOOKUP(L2171,Setup_Team!$B:$C,2,FALSE), "TDB")</f>
        <v>COD</v>
      </c>
      <c r="N2171" s="21" t="str">
        <f>VLOOKUP($A2171,Location!$A:$J,9,FALSE)</f>
        <v>Atlanta</v>
      </c>
      <c r="O2171" s="21" t="str">
        <f>VLOOKUP($A2171,Location!$A:$J,10,FALSE)</f>
        <v>Mercedes-Benz Stadium</v>
      </c>
      <c r="P2171" s="27">
        <v>5</v>
      </c>
      <c r="Q2171" s="27">
        <v>0</v>
      </c>
      <c r="R2171" s="27" t="str">
        <f t="shared" si="199"/>
        <v>5-0</v>
      </c>
      <c r="S2171" s="21">
        <v>0</v>
      </c>
      <c r="T2171" s="20">
        <f>VLOOKUP($A2171,Database!$A:$Y,10,FALSE)</f>
        <v>39</v>
      </c>
      <c r="U2171" s="20">
        <f>VLOOKUP($A2171,Database!$A:$Y,11,FALSE)</f>
        <v>144</v>
      </c>
      <c r="V2171" s="20">
        <f>VLOOKUP($A2171,Database!$A:$Y,12,FALSE)</f>
        <v>181</v>
      </c>
      <c r="W2171" s="20" t="str">
        <f>VLOOKUP(A2171,Database!A:M,13,FALSE)</f>
        <v>Terminé</v>
      </c>
      <c r="X2171" s="20">
        <f>VLOOKUP($A2171,Database!$A:$Y,20,FALSE)</f>
        <v>2</v>
      </c>
      <c r="Y2171" s="20">
        <f>VLOOKUP($A2171,Database!$A:$Y,21,FALSE)</f>
        <v>1</v>
      </c>
      <c r="Z2171" s="20">
        <f t="shared" si="198"/>
        <v>0</v>
      </c>
      <c r="AA2171" s="20">
        <f t="shared" si="200"/>
        <v>1</v>
      </c>
      <c r="AB2171" s="20">
        <f t="shared" ca="1" si="201"/>
        <v>39</v>
      </c>
      <c r="AC2171" s="20">
        <f t="shared" ca="1" si="202"/>
        <v>0</v>
      </c>
      <c r="AD2171" s="20" t="str">
        <f ca="1">IF(AC2171=0,"",IF(OR(ISBLANK(P2171),ISBLANK(Q2171)),"",IF(ISBLANK(VLOOKUP(A2171,Database!A:AA,22,FALSE)),"",VLOOKUP(A2171,Database!A:AA,22,FALSE))))</f>
        <v/>
      </c>
      <c r="AE2171" s="20">
        <f ca="1">IFERROR(
   IF(
     OR(ISBLANK(P2171),ISBLANK(Q2171)),
     "",
     IF(
       AND(AB2171&lt;&gt;"",OR(W2171="Terminé",W2171="En cours")),
       VLOOKUP(AD2171,Setup_ScoreExactBonus!A:D,4,FALSE),
       0
     )),
  0)</f>
        <v>0</v>
      </c>
      <c r="AF2171" s="21">
        <f t="shared" ca="1" si="203"/>
        <v>39</v>
      </c>
      <c r="AG2171" s="21">
        <f ca="1">SUMIFS(AF$2:AF2171,D$2:D2171,D2171)</f>
        <v>2840</v>
      </c>
    </row>
    <row r="2172" spans="1:33" hidden="1" x14ac:dyDescent="0.35">
      <c r="A2172" s="21">
        <f>IF(ISBLANK(B2172),"",COUNTIF(B$2:B2172,B2172))-1</f>
        <v>80</v>
      </c>
      <c r="B2172" s="27">
        <v>11</v>
      </c>
      <c r="C2172" s="10">
        <f>VLOOKUP($A2172+IF($A2172=0,1,0),Database!$A:$Y,7,FALSE)</f>
        <v>46204.75</v>
      </c>
      <c r="D2172" s="21" t="str">
        <f>VLOOKUP(Pronostics!$B2172,Setup_MPP!$A:$G,3,FALSE)</f>
        <v>Kinsley91</v>
      </c>
      <c r="E2172" s="21" t="str">
        <f>VLOOKUP(Pronostics!$B2172,Setup_MPP!$A:$G,2,FALSE)</f>
        <v>Kinsley ROQUE</v>
      </c>
      <c r="F2172" s="21" t="str">
        <f>VLOOKUP($B2172,Setup_MPP!$A:$E,4,FALSE)</f>
        <v>#CBEBBA</v>
      </c>
      <c r="G2172" s="21" t="str">
        <f>VLOOKUP($B2172,Setup_MPP!$A:$E,5,FALSE)</f>
        <v>#70BC6E</v>
      </c>
      <c r="H2172" s="21" t="str">
        <f>IFERROR(IF(AND(A2172&gt;=1,A2172&lt;=104),VLOOKUP($A2172,Location!$A:$J,6,FALSE),IF(A2172=0,"Avant l'ouverture",IF(OR(A2172=105,A2172=106),"Bonus"))),"")</f>
        <v>1/16 Finale</v>
      </c>
      <c r="I2172" s="21" t="str">
        <f>IF(LEFT(H2172,4)="Tour",VLOOKUP(A2172,Database!$A:$C,3,FALSE),"")</f>
        <v/>
      </c>
      <c r="J2172" s="21" t="str">
        <f>VLOOKUP($A2172,Location!$A:$J,7,FALSE)</f>
        <v>Angleterre</v>
      </c>
      <c r="K2172" s="21" t="str">
        <f>IFERROR(VLOOKUP(J2172,Setup_Team!$B:$C,2,FALSE), "TDB")</f>
        <v>ENG</v>
      </c>
      <c r="L2172" s="21" t="str">
        <f>VLOOKUP($A2172,Location!$A:$J,8,FALSE)</f>
        <v>RD Congo</v>
      </c>
      <c r="M2172" s="21" t="str">
        <f>IFERROR(VLOOKUP(L2172,Setup_Team!$B:$C,2,FALSE), "TDB")</f>
        <v>COD</v>
      </c>
      <c r="N2172" s="21" t="str">
        <f>VLOOKUP($A2172,Location!$A:$J,9,FALSE)</f>
        <v>Atlanta</v>
      </c>
      <c r="O2172" s="21" t="str">
        <f>VLOOKUP($A2172,Location!$A:$J,10,FALSE)</f>
        <v>Mercedes-Benz Stadium</v>
      </c>
      <c r="P2172" s="27">
        <v>3</v>
      </c>
      <c r="Q2172" s="27">
        <v>1</v>
      </c>
      <c r="R2172" s="27" t="str">
        <f t="shared" si="199"/>
        <v>3-1</v>
      </c>
      <c r="S2172" s="21">
        <v>0</v>
      </c>
      <c r="T2172" s="20">
        <f>VLOOKUP($A2172,Database!$A:$Y,10,FALSE)</f>
        <v>39</v>
      </c>
      <c r="U2172" s="20">
        <f>VLOOKUP($A2172,Database!$A:$Y,11,FALSE)</f>
        <v>144</v>
      </c>
      <c r="V2172" s="20">
        <f>VLOOKUP($A2172,Database!$A:$Y,12,FALSE)</f>
        <v>181</v>
      </c>
      <c r="W2172" s="20" t="str">
        <f>VLOOKUP(A2172,Database!A:M,13,FALSE)</f>
        <v>Terminé</v>
      </c>
      <c r="X2172" s="20">
        <f>VLOOKUP($A2172,Database!$A:$Y,20,FALSE)</f>
        <v>2</v>
      </c>
      <c r="Y2172" s="20">
        <f>VLOOKUP($A2172,Database!$A:$Y,21,FALSE)</f>
        <v>1</v>
      </c>
      <c r="Z2172" s="20">
        <f t="shared" si="198"/>
        <v>0</v>
      </c>
      <c r="AA2172" s="20">
        <f t="shared" si="200"/>
        <v>1</v>
      </c>
      <c r="AB2172" s="20">
        <f t="shared" ca="1" si="201"/>
        <v>39</v>
      </c>
      <c r="AC2172" s="20">
        <f t="shared" ca="1" si="202"/>
        <v>0</v>
      </c>
      <c r="AD2172" s="20" t="str">
        <f ca="1">IF(AC2172=0,"",IF(OR(ISBLANK(P2172),ISBLANK(Q2172)),"",IF(ISBLANK(VLOOKUP(A2172,Database!A:AA,22,FALSE)),"",VLOOKUP(A2172,Database!A:AA,22,FALSE))))</f>
        <v/>
      </c>
      <c r="AE2172" s="20">
        <f ca="1">IFERROR(
   IF(
     OR(ISBLANK(P2172),ISBLANK(Q2172)),
     "",
     IF(
       AND(AB2172&lt;&gt;"",OR(W2172="Terminé",W2172="En cours")),
       VLOOKUP(AD2172,Setup_ScoreExactBonus!A:D,4,FALSE),
       0
     )),
  0)</f>
        <v>0</v>
      </c>
      <c r="AF2172" s="21">
        <f t="shared" ca="1" si="203"/>
        <v>39</v>
      </c>
      <c r="AG2172" s="21">
        <f ca="1">SUMIFS(AF$2:AF2172,D$2:D2172,D2172)</f>
        <v>3231</v>
      </c>
    </row>
    <row r="2173" spans="1:33" hidden="1" x14ac:dyDescent="0.35">
      <c r="A2173" s="21">
        <f>IF(ISBLANK(B2173),"",COUNTIF(B$2:B2173,B2173))-1</f>
        <v>80</v>
      </c>
      <c r="B2173" s="27">
        <v>12</v>
      </c>
      <c r="C2173" s="10">
        <f>VLOOKUP($A2173+IF($A2173=0,1,0),Database!$A:$Y,7,FALSE)</f>
        <v>46204.75</v>
      </c>
      <c r="D2173" s="21" t="str">
        <f>VLOOKUP(Pronostics!$B2173,Setup_MPP!$A:$G,3,FALSE)</f>
        <v>Jaouad1</v>
      </c>
      <c r="E2173" s="21" t="str">
        <f>VLOOKUP(Pronostics!$B2173,Setup_MPP!$A:$G,2,FALSE)</f>
        <v>Jaouad SETTI</v>
      </c>
      <c r="F2173" s="21" t="str">
        <f>VLOOKUP($B2173,Setup_MPP!$A:$E,4,FALSE)</f>
        <v>#C2D4FF</v>
      </c>
      <c r="G2173" s="21" t="str">
        <f>VLOOKUP($B2173,Setup_MPP!$A:$E,5,FALSE)</f>
        <v>#6586D5</v>
      </c>
      <c r="H2173" s="21" t="str">
        <f>IFERROR(IF(AND(A2173&gt;=1,A2173&lt;=104),VLOOKUP($A2173,Location!$A:$J,6,FALSE),IF(A2173=0,"Avant l'ouverture",IF(OR(A2173=105,A2173=106),"Bonus"))),"")</f>
        <v>1/16 Finale</v>
      </c>
      <c r="I2173" s="21" t="str">
        <f>IF(LEFT(H2173,4)="Tour",VLOOKUP(A2173,Database!$A:$C,3,FALSE),"")</f>
        <v/>
      </c>
      <c r="J2173" s="21" t="str">
        <f>VLOOKUP($A2173,Location!$A:$J,7,FALSE)</f>
        <v>Angleterre</v>
      </c>
      <c r="K2173" s="21" t="str">
        <f>IFERROR(VLOOKUP(J2173,Setup_Team!$B:$C,2,FALSE), "TDB")</f>
        <v>ENG</v>
      </c>
      <c r="L2173" s="21" t="str">
        <f>VLOOKUP($A2173,Location!$A:$J,8,FALSE)</f>
        <v>RD Congo</v>
      </c>
      <c r="M2173" s="21" t="str">
        <f>IFERROR(VLOOKUP(L2173,Setup_Team!$B:$C,2,FALSE), "TDB")</f>
        <v>COD</v>
      </c>
      <c r="N2173" s="21" t="str">
        <f>VLOOKUP($A2173,Location!$A:$J,9,FALSE)</f>
        <v>Atlanta</v>
      </c>
      <c r="O2173" s="21" t="str">
        <f>VLOOKUP($A2173,Location!$A:$J,10,FALSE)</f>
        <v>Mercedes-Benz Stadium</v>
      </c>
      <c r="P2173" s="27">
        <v>3</v>
      </c>
      <c r="Q2173" s="27">
        <v>1</v>
      </c>
      <c r="R2173" s="27" t="str">
        <f t="shared" si="199"/>
        <v>3-1</v>
      </c>
      <c r="S2173" s="21">
        <v>0</v>
      </c>
      <c r="T2173" s="20">
        <f>VLOOKUP($A2173,Database!$A:$Y,10,FALSE)</f>
        <v>39</v>
      </c>
      <c r="U2173" s="20">
        <f>VLOOKUP($A2173,Database!$A:$Y,11,FALSE)</f>
        <v>144</v>
      </c>
      <c r="V2173" s="20">
        <f>VLOOKUP($A2173,Database!$A:$Y,12,FALSE)</f>
        <v>181</v>
      </c>
      <c r="W2173" s="20" t="str">
        <f>VLOOKUP(A2173,Database!A:M,13,FALSE)</f>
        <v>Terminé</v>
      </c>
      <c r="X2173" s="20">
        <f>VLOOKUP($A2173,Database!$A:$Y,20,FALSE)</f>
        <v>2</v>
      </c>
      <c r="Y2173" s="20">
        <f>VLOOKUP($A2173,Database!$A:$Y,21,FALSE)</f>
        <v>1</v>
      </c>
      <c r="Z2173" s="20">
        <f t="shared" si="198"/>
        <v>0</v>
      </c>
      <c r="AA2173" s="20">
        <f t="shared" si="200"/>
        <v>1</v>
      </c>
      <c r="AB2173" s="20">
        <f t="shared" ca="1" si="201"/>
        <v>39</v>
      </c>
      <c r="AC2173" s="20">
        <f t="shared" ca="1" si="202"/>
        <v>0</v>
      </c>
      <c r="AD2173" s="20" t="str">
        <f ca="1">IF(AC2173=0,"",IF(OR(ISBLANK(P2173),ISBLANK(Q2173)),"",IF(ISBLANK(VLOOKUP(A2173,Database!A:AA,22,FALSE)),"",VLOOKUP(A2173,Database!A:AA,22,FALSE))))</f>
        <v/>
      </c>
      <c r="AE2173" s="20">
        <f ca="1">IFERROR(
   IF(
     OR(ISBLANK(P2173),ISBLANK(Q2173)),
     "",
     IF(
       AND(AB2173&lt;&gt;"",OR(W2173="Terminé",W2173="En cours")),
       VLOOKUP(AD2173,Setup_ScoreExactBonus!A:D,4,FALSE),
       0
     )),
  0)</f>
        <v>0</v>
      </c>
      <c r="AF2173" s="21">
        <f t="shared" ca="1" si="203"/>
        <v>39</v>
      </c>
      <c r="AG2173" s="21">
        <f ca="1">SUMIFS(AF$2:AF2173,D$2:D2173,D2173)</f>
        <v>2916</v>
      </c>
    </row>
    <row r="2174" spans="1:33" hidden="1" x14ac:dyDescent="0.35">
      <c r="A2174" s="21">
        <f>IF(ISBLANK(B2174),"",COUNTIF(B$2:B2174,B2174))-1</f>
        <v>80</v>
      </c>
      <c r="B2174" s="27">
        <v>13</v>
      </c>
      <c r="C2174" s="10">
        <f>VLOOKUP($A2174+IF($A2174=0,1,0),Database!$A:$Y,7,FALSE)</f>
        <v>46204.75</v>
      </c>
      <c r="D2174" s="21" t="str">
        <f>VLOOKUP(Pronostics!$B2174,Setup_MPP!$A:$G,3,FALSE)</f>
        <v>Julien_I</v>
      </c>
      <c r="E2174" s="21" t="str">
        <f>VLOOKUP(Pronostics!$B2174,Setup_MPP!$A:$G,2,FALSE)</f>
        <v>Julien INGE</v>
      </c>
      <c r="F2174" s="21" t="str">
        <f>VLOOKUP($B2174,Setup_MPP!$A:$E,4,FALSE)</f>
        <v>#C1E0EF</v>
      </c>
      <c r="G2174" s="21" t="str">
        <f>VLOOKUP($B2174,Setup_MPP!$A:$E,5,FALSE)</f>
        <v>#4F91B2</v>
      </c>
      <c r="H2174" s="21" t="str">
        <f>IFERROR(IF(AND(A2174&gt;=1,A2174&lt;=104),VLOOKUP($A2174,Location!$A:$J,6,FALSE),IF(A2174=0,"Avant l'ouverture",IF(OR(A2174=105,A2174=106),"Bonus"))),"")</f>
        <v>1/16 Finale</v>
      </c>
      <c r="I2174" s="21" t="str">
        <f>IF(LEFT(H2174,4)="Tour",VLOOKUP(A2174,Database!$A:$C,3,FALSE),"")</f>
        <v/>
      </c>
      <c r="J2174" s="21" t="str">
        <f>VLOOKUP($A2174,Location!$A:$J,7,FALSE)</f>
        <v>Angleterre</v>
      </c>
      <c r="K2174" s="21" t="str">
        <f>IFERROR(VLOOKUP(J2174,Setup_Team!$B:$C,2,FALSE), "TDB")</f>
        <v>ENG</v>
      </c>
      <c r="L2174" s="21" t="str">
        <f>VLOOKUP($A2174,Location!$A:$J,8,FALSE)</f>
        <v>RD Congo</v>
      </c>
      <c r="M2174" s="21" t="str">
        <f>IFERROR(VLOOKUP(L2174,Setup_Team!$B:$C,2,FALSE), "TDB")</f>
        <v>COD</v>
      </c>
      <c r="N2174" s="21" t="str">
        <f>VLOOKUP($A2174,Location!$A:$J,9,FALSE)</f>
        <v>Atlanta</v>
      </c>
      <c r="O2174" s="21" t="str">
        <f>VLOOKUP($A2174,Location!$A:$J,10,FALSE)</f>
        <v>Mercedes-Benz Stadium</v>
      </c>
      <c r="P2174" s="27">
        <v>1</v>
      </c>
      <c r="Q2174" s="27">
        <v>0</v>
      </c>
      <c r="R2174" s="27" t="str">
        <f t="shared" si="199"/>
        <v>1-0</v>
      </c>
      <c r="S2174" s="21">
        <v>0</v>
      </c>
      <c r="T2174" s="20">
        <f>VLOOKUP($A2174,Database!$A:$Y,10,FALSE)</f>
        <v>39</v>
      </c>
      <c r="U2174" s="20">
        <f>VLOOKUP($A2174,Database!$A:$Y,11,FALSE)</f>
        <v>144</v>
      </c>
      <c r="V2174" s="20">
        <f>VLOOKUP($A2174,Database!$A:$Y,12,FALSE)</f>
        <v>181</v>
      </c>
      <c r="W2174" s="20" t="str">
        <f>VLOOKUP(A2174,Database!A:M,13,FALSE)</f>
        <v>Terminé</v>
      </c>
      <c r="X2174" s="20">
        <f>VLOOKUP($A2174,Database!$A:$Y,20,FALSE)</f>
        <v>2</v>
      </c>
      <c r="Y2174" s="20">
        <f>VLOOKUP($A2174,Database!$A:$Y,21,FALSE)</f>
        <v>1</v>
      </c>
      <c r="Z2174" s="20">
        <f t="shared" si="198"/>
        <v>0</v>
      </c>
      <c r="AA2174" s="20">
        <f t="shared" si="200"/>
        <v>1</v>
      </c>
      <c r="AB2174" s="20">
        <f t="shared" ca="1" si="201"/>
        <v>39</v>
      </c>
      <c r="AC2174" s="20">
        <f t="shared" ca="1" si="202"/>
        <v>0</v>
      </c>
      <c r="AD2174" s="20" t="str">
        <f ca="1">IF(AC2174=0,"",IF(OR(ISBLANK(P2174),ISBLANK(Q2174)),"",IF(ISBLANK(VLOOKUP(A2174,Database!A:AA,22,FALSE)),"",VLOOKUP(A2174,Database!A:AA,22,FALSE))))</f>
        <v/>
      </c>
      <c r="AE2174" s="20">
        <f ca="1">IFERROR(
   IF(
     OR(ISBLANK(P2174),ISBLANK(Q2174)),
     "",
     IF(
       AND(AB2174&lt;&gt;"",OR(W2174="Terminé",W2174="En cours")),
       VLOOKUP(AD2174,Setup_ScoreExactBonus!A:D,4,FALSE),
       0
     )),
  0)</f>
        <v>0</v>
      </c>
      <c r="AF2174" s="21">
        <f t="shared" ca="1" si="203"/>
        <v>39</v>
      </c>
      <c r="AG2174" s="21">
        <f ca="1">SUMIFS(AF$2:AF2174,D$2:D2174,D2174)</f>
        <v>3229</v>
      </c>
    </row>
    <row r="2175" spans="1:33" hidden="1" x14ac:dyDescent="0.35">
      <c r="A2175" s="21">
        <f>IF(ISBLANK(B2175),"",COUNTIF(B$2:B2175,B2175))-1</f>
        <v>80</v>
      </c>
      <c r="B2175" s="27">
        <v>14</v>
      </c>
      <c r="C2175" s="10">
        <f>VLOOKUP($A2175+IF($A2175=0,1,0),Database!$A:$Y,7,FALSE)</f>
        <v>46204.75</v>
      </c>
      <c r="D2175" s="21" t="str">
        <f>VLOOKUP(Pronostics!$B2175,Setup_MPP!$A:$G,3,FALSE)</f>
        <v>MarieEYT</v>
      </c>
      <c r="E2175" s="21" t="str">
        <f>VLOOKUP(Pronostics!$B2175,Setup_MPP!$A:$G,2,FALSE)</f>
        <v>Marie EXBRAYAT</v>
      </c>
      <c r="F2175" s="21" t="str">
        <f>VLOOKUP($B2175,Setup_MPP!$A:$E,4,FALSE)</f>
        <v>#FFAFD2</v>
      </c>
      <c r="G2175" s="21" t="str">
        <f>VLOOKUP($B2175,Setup_MPP!$A:$E,5,FALSE)</f>
        <v>#F2589B</v>
      </c>
      <c r="H2175" s="21" t="str">
        <f>IFERROR(IF(AND(A2175&gt;=1,A2175&lt;=104),VLOOKUP($A2175,Location!$A:$J,6,FALSE),IF(A2175=0,"Avant l'ouverture",IF(OR(A2175=105,A2175=106),"Bonus"))),"")</f>
        <v>1/16 Finale</v>
      </c>
      <c r="I2175" s="21" t="str">
        <f>IF(LEFT(H2175,4)="Tour",VLOOKUP(A2175,Database!$A:$C,3,FALSE),"")</f>
        <v/>
      </c>
      <c r="J2175" s="21" t="str">
        <f>VLOOKUP($A2175,Location!$A:$J,7,FALSE)</f>
        <v>Angleterre</v>
      </c>
      <c r="K2175" s="21" t="str">
        <f>IFERROR(VLOOKUP(J2175,Setup_Team!$B:$C,2,FALSE), "TDB")</f>
        <v>ENG</v>
      </c>
      <c r="L2175" s="21" t="str">
        <f>VLOOKUP($A2175,Location!$A:$J,8,FALSE)</f>
        <v>RD Congo</v>
      </c>
      <c r="M2175" s="21" t="str">
        <f>IFERROR(VLOOKUP(L2175,Setup_Team!$B:$C,2,FALSE), "TDB")</f>
        <v>COD</v>
      </c>
      <c r="N2175" s="21" t="str">
        <f>VLOOKUP($A2175,Location!$A:$J,9,FALSE)</f>
        <v>Atlanta</v>
      </c>
      <c r="O2175" s="21" t="str">
        <f>VLOOKUP($A2175,Location!$A:$J,10,FALSE)</f>
        <v>Mercedes-Benz Stadium</v>
      </c>
      <c r="P2175" s="27">
        <v>3</v>
      </c>
      <c r="Q2175" s="27">
        <v>0</v>
      </c>
      <c r="R2175" s="27" t="str">
        <f t="shared" si="199"/>
        <v>3-0</v>
      </c>
      <c r="S2175" s="21">
        <v>0</v>
      </c>
      <c r="T2175" s="20">
        <f>VLOOKUP($A2175,Database!$A:$Y,10,FALSE)</f>
        <v>39</v>
      </c>
      <c r="U2175" s="20">
        <f>VLOOKUP($A2175,Database!$A:$Y,11,FALSE)</f>
        <v>144</v>
      </c>
      <c r="V2175" s="20">
        <f>VLOOKUP($A2175,Database!$A:$Y,12,FALSE)</f>
        <v>181</v>
      </c>
      <c r="W2175" s="20" t="str">
        <f>VLOOKUP(A2175,Database!A:M,13,FALSE)</f>
        <v>Terminé</v>
      </c>
      <c r="X2175" s="20">
        <f>VLOOKUP($A2175,Database!$A:$Y,20,FALSE)</f>
        <v>2</v>
      </c>
      <c r="Y2175" s="20">
        <f>VLOOKUP($A2175,Database!$A:$Y,21,FALSE)</f>
        <v>1</v>
      </c>
      <c r="Z2175" s="20">
        <f t="shared" si="198"/>
        <v>0</v>
      </c>
      <c r="AA2175" s="20">
        <f t="shared" si="200"/>
        <v>1</v>
      </c>
      <c r="AB2175" s="20">
        <f t="shared" ca="1" si="201"/>
        <v>39</v>
      </c>
      <c r="AC2175" s="20">
        <f t="shared" ca="1" si="202"/>
        <v>0</v>
      </c>
      <c r="AD2175" s="20" t="str">
        <f ca="1">IF(AC2175=0,"",IF(OR(ISBLANK(P2175),ISBLANK(Q2175)),"",IF(ISBLANK(VLOOKUP(A2175,Database!A:AA,22,FALSE)),"",VLOOKUP(A2175,Database!A:AA,22,FALSE))))</f>
        <v/>
      </c>
      <c r="AE2175" s="20">
        <f ca="1">IFERROR(
   IF(
     OR(ISBLANK(P2175),ISBLANK(Q2175)),
     "",
     IF(
       AND(AB2175&lt;&gt;"",OR(W2175="Terminé",W2175="En cours")),
       VLOOKUP(AD2175,Setup_ScoreExactBonus!A:D,4,FALSE),
       0
     )),
  0)</f>
        <v>0</v>
      </c>
      <c r="AF2175" s="21">
        <f t="shared" ca="1" si="203"/>
        <v>39</v>
      </c>
      <c r="AG2175" s="21">
        <f ca="1">SUMIFS(AF$2:AF2175,D$2:D2175,D2175)</f>
        <v>3328</v>
      </c>
    </row>
    <row r="2176" spans="1:33" hidden="1" x14ac:dyDescent="0.35">
      <c r="A2176" s="21">
        <f>IF(ISBLANK(B2176),"",COUNTIF(B$2:B2176,B2176))-1</f>
        <v>80</v>
      </c>
      <c r="B2176" s="27">
        <v>15</v>
      </c>
      <c r="C2176" s="10">
        <f>VLOOKUP($A2176+IF($A2176=0,1,0),Database!$A:$Y,7,FALSE)</f>
        <v>46204.75</v>
      </c>
      <c r="D2176" s="21" t="str">
        <f>VLOOKUP(Pronostics!$B2176,Setup_MPP!$A:$G,3,FALSE)</f>
        <v>Amino28</v>
      </c>
      <c r="E2176" s="21" t="str">
        <f>VLOOKUP(Pronostics!$B2176,Setup_MPP!$A:$G,2,FALSE)</f>
        <v>Amine ZARROUKI</v>
      </c>
      <c r="F2176" s="21" t="str">
        <f>VLOOKUP($B2176,Setup_MPP!$A:$E,4,FALSE)</f>
        <v>#FF9898</v>
      </c>
      <c r="G2176" s="21" t="str">
        <f>VLOOKUP($B2176,Setup_MPP!$A:$E,5,FALSE)</f>
        <v>#FF5D5D</v>
      </c>
      <c r="H2176" s="21" t="str">
        <f>IFERROR(IF(AND(A2176&gt;=1,A2176&lt;=104),VLOOKUP($A2176,Location!$A:$J,6,FALSE),IF(A2176=0,"Avant l'ouverture",IF(OR(A2176=105,A2176=106),"Bonus"))),"")</f>
        <v>1/16 Finale</v>
      </c>
      <c r="I2176" s="21" t="str">
        <f>IF(LEFT(H2176,4)="Tour",VLOOKUP(A2176,Database!$A:$C,3,FALSE),"")</f>
        <v/>
      </c>
      <c r="J2176" s="21" t="str">
        <f>VLOOKUP($A2176,Location!$A:$J,7,FALSE)</f>
        <v>Angleterre</v>
      </c>
      <c r="K2176" s="21" t="str">
        <f>IFERROR(VLOOKUP(J2176,Setup_Team!$B:$C,2,FALSE), "TDB")</f>
        <v>ENG</v>
      </c>
      <c r="L2176" s="21" t="str">
        <f>VLOOKUP($A2176,Location!$A:$J,8,FALSE)</f>
        <v>RD Congo</v>
      </c>
      <c r="M2176" s="21" t="str">
        <f>IFERROR(VLOOKUP(L2176,Setup_Team!$B:$C,2,FALSE), "TDB")</f>
        <v>COD</v>
      </c>
      <c r="N2176" s="21" t="str">
        <f>VLOOKUP($A2176,Location!$A:$J,9,FALSE)</f>
        <v>Atlanta</v>
      </c>
      <c r="O2176" s="21" t="str">
        <f>VLOOKUP($A2176,Location!$A:$J,10,FALSE)</f>
        <v>Mercedes-Benz Stadium</v>
      </c>
      <c r="P2176" s="27">
        <v>1</v>
      </c>
      <c r="Q2176" s="27">
        <v>1</v>
      </c>
      <c r="R2176" s="27" t="str">
        <f t="shared" si="199"/>
        <v>1-1</v>
      </c>
      <c r="S2176" s="21">
        <v>0</v>
      </c>
      <c r="T2176" s="20">
        <f>VLOOKUP($A2176,Database!$A:$Y,10,FALSE)</f>
        <v>39</v>
      </c>
      <c r="U2176" s="20">
        <f>VLOOKUP($A2176,Database!$A:$Y,11,FALSE)</f>
        <v>144</v>
      </c>
      <c r="V2176" s="20">
        <f>VLOOKUP($A2176,Database!$A:$Y,12,FALSE)</f>
        <v>181</v>
      </c>
      <c r="W2176" s="20" t="str">
        <f>VLOOKUP(A2176,Database!A:M,13,FALSE)</f>
        <v>Terminé</v>
      </c>
      <c r="X2176" s="20">
        <f>VLOOKUP($A2176,Database!$A:$Y,20,FALSE)</f>
        <v>2</v>
      </c>
      <c r="Y2176" s="20">
        <f>VLOOKUP($A2176,Database!$A:$Y,21,FALSE)</f>
        <v>1</v>
      </c>
      <c r="Z2176" s="20">
        <f t="shared" si="198"/>
        <v>0</v>
      </c>
      <c r="AA2176" s="20">
        <f t="shared" si="200"/>
        <v>0</v>
      </c>
      <c r="AB2176" s="20">
        <f t="shared" ca="1" si="201"/>
        <v>0</v>
      </c>
      <c r="AC2176" s="20">
        <f t="shared" ca="1" si="202"/>
        <v>0</v>
      </c>
      <c r="AD2176" s="20" t="str">
        <f ca="1">IF(AC2176=0,"",IF(OR(ISBLANK(P2176),ISBLANK(Q2176)),"",IF(ISBLANK(VLOOKUP(A2176,Database!A:AA,22,FALSE)),"",VLOOKUP(A2176,Database!A:AA,22,FALSE))))</f>
        <v/>
      </c>
      <c r="AE2176" s="20">
        <f ca="1">IFERROR(
   IF(
     OR(ISBLANK(P2176),ISBLANK(Q2176)),
     "",
     IF(
       AND(AB2176&lt;&gt;"",OR(W2176="Terminé",W2176="En cours")),
       VLOOKUP(AD2176,Setup_ScoreExactBonus!A:D,4,FALSE),
       0
     )),
  0)</f>
        <v>0</v>
      </c>
      <c r="AF2176" s="21">
        <f t="shared" ca="1" si="203"/>
        <v>0</v>
      </c>
      <c r="AG2176" s="21">
        <f ca="1">SUMIFS(AF$2:AF2176,D$2:D2176,D2176)</f>
        <v>3169</v>
      </c>
    </row>
    <row r="2177" spans="1:33" hidden="1" x14ac:dyDescent="0.35">
      <c r="A2177" s="21">
        <f>IF(ISBLANK(B2177),"",COUNTIF(B$2:B2177,B2177))-1</f>
        <v>80</v>
      </c>
      <c r="B2177" s="27">
        <v>16</v>
      </c>
      <c r="C2177" s="10">
        <f>VLOOKUP($A2177+IF($A2177=0,1,0),Database!$A:$Y,7,FALSE)</f>
        <v>46204.75</v>
      </c>
      <c r="D2177" s="21" t="str">
        <f>VLOOKUP(Pronostics!$B2177,Setup_MPP!$A:$G,3,FALSE)</f>
        <v>RomaLaura</v>
      </c>
      <c r="E2177" s="21" t="str">
        <f>VLOOKUP(Pronostics!$B2177,Setup_MPP!$A:$G,2,FALSE)</f>
        <v>Laura GIULIANO</v>
      </c>
      <c r="F2177" s="21" t="str">
        <f>VLOOKUP($B2177,Setup_MPP!$A:$E,4,FALSE)</f>
        <v>#86A4FE</v>
      </c>
      <c r="G2177" s="21" t="str">
        <f>VLOOKUP($B2177,Setup_MPP!$A:$E,5,FALSE)</f>
        <v>#3769FF</v>
      </c>
      <c r="H2177" s="21" t="str">
        <f>IFERROR(IF(AND(A2177&gt;=1,A2177&lt;=104),VLOOKUP($A2177,Location!$A:$J,6,FALSE),IF(A2177=0,"Avant l'ouverture",IF(OR(A2177=105,A2177=106),"Bonus"))),"")</f>
        <v>1/16 Finale</v>
      </c>
      <c r="I2177" s="21" t="str">
        <f>IF(LEFT(H2177,4)="Tour",VLOOKUP(A2177,Database!$A:$C,3,FALSE),"")</f>
        <v/>
      </c>
      <c r="J2177" s="21" t="str">
        <f>VLOOKUP($A2177,Location!$A:$J,7,FALSE)</f>
        <v>Angleterre</v>
      </c>
      <c r="K2177" s="21" t="str">
        <f>IFERROR(VLOOKUP(J2177,Setup_Team!$B:$C,2,FALSE), "TDB")</f>
        <v>ENG</v>
      </c>
      <c r="L2177" s="21" t="str">
        <f>VLOOKUP($A2177,Location!$A:$J,8,FALSE)</f>
        <v>RD Congo</v>
      </c>
      <c r="M2177" s="21" t="str">
        <f>IFERROR(VLOOKUP(L2177,Setup_Team!$B:$C,2,FALSE), "TDB")</f>
        <v>COD</v>
      </c>
      <c r="N2177" s="21" t="str">
        <f>VLOOKUP($A2177,Location!$A:$J,9,FALSE)</f>
        <v>Atlanta</v>
      </c>
      <c r="O2177" s="21" t="str">
        <f>VLOOKUP($A2177,Location!$A:$J,10,FALSE)</f>
        <v>Mercedes-Benz Stadium</v>
      </c>
      <c r="P2177" s="27">
        <v>2</v>
      </c>
      <c r="Q2177" s="27">
        <v>1</v>
      </c>
      <c r="R2177" s="27" t="str">
        <f t="shared" si="199"/>
        <v>2-1</v>
      </c>
      <c r="S2177" s="21">
        <v>0</v>
      </c>
      <c r="T2177" s="20">
        <f>VLOOKUP($A2177,Database!$A:$Y,10,FALSE)</f>
        <v>39</v>
      </c>
      <c r="U2177" s="20">
        <f>VLOOKUP($A2177,Database!$A:$Y,11,FALSE)</f>
        <v>144</v>
      </c>
      <c r="V2177" s="20">
        <f>VLOOKUP($A2177,Database!$A:$Y,12,FALSE)</f>
        <v>181</v>
      </c>
      <c r="W2177" s="20" t="str">
        <f>VLOOKUP(A2177,Database!A:M,13,FALSE)</f>
        <v>Terminé</v>
      </c>
      <c r="X2177" s="20">
        <f>VLOOKUP($A2177,Database!$A:$Y,20,FALSE)</f>
        <v>2</v>
      </c>
      <c r="Y2177" s="20">
        <f>VLOOKUP($A2177,Database!$A:$Y,21,FALSE)</f>
        <v>1</v>
      </c>
      <c r="Z2177" s="20">
        <f t="shared" si="198"/>
        <v>0</v>
      </c>
      <c r="AA2177" s="20">
        <f t="shared" si="200"/>
        <v>1</v>
      </c>
      <c r="AB2177" s="20">
        <f t="shared" ca="1" si="201"/>
        <v>39</v>
      </c>
      <c r="AC2177" s="20">
        <f t="shared" ca="1" si="202"/>
        <v>1</v>
      </c>
      <c r="AD2177" s="20" t="str">
        <f ca="1">IF(AC2177=0,"",IF(OR(ISBLANK(P2177),ISBLANK(Q2177)),"",IF(ISBLANK(VLOOKUP(A2177,Database!A:AA,22,FALSE)),"",VLOOKUP(A2177,Database!A:AA,22,FALSE))))</f>
        <v>Très rare</v>
      </c>
      <c r="AE2177" s="20">
        <f ca="1">IFERROR(
   IF(
     OR(ISBLANK(P2177),ISBLANK(Q2177)),
     "",
     IF(
       AND(AB2177&lt;&gt;"",OR(W2177="Terminé",W2177="En cours")),
       VLOOKUP(AD2177,Setup_ScoreExactBonus!A:D,4,FALSE),
       0
     )),
  0)</f>
        <v>50</v>
      </c>
      <c r="AF2177" s="21">
        <f t="shared" ca="1" si="203"/>
        <v>89</v>
      </c>
      <c r="AG2177" s="21">
        <f ca="1">SUMIFS(AF$2:AF2177,D$2:D2177,D2177)</f>
        <v>2658</v>
      </c>
    </row>
    <row r="2178" spans="1:33" hidden="1" x14ac:dyDescent="0.35">
      <c r="A2178" s="21">
        <f>IF(ISBLANK(B2178),"",COUNTIF(B$2:B2178,B2178))-1</f>
        <v>80</v>
      </c>
      <c r="B2178" s="27">
        <v>17</v>
      </c>
      <c r="C2178" s="10">
        <f>VLOOKUP($A2178+IF($A2178=0,1,0),Database!$A:$Y,7,FALSE)</f>
        <v>46204.75</v>
      </c>
      <c r="D2178" s="21" t="str">
        <f>VLOOKUP(Pronostics!$B2178,Setup_MPP!$A:$G,3,FALSE)</f>
        <v>Julien_cri</v>
      </c>
      <c r="E2178" s="21" t="str">
        <f>VLOOKUP(Pronostics!$B2178,Setup_MPP!$A:$G,2,FALSE)</f>
        <v>Julien CRIMOTEL</v>
      </c>
      <c r="F2178" s="21" t="str">
        <f>VLOOKUP($B2178,Setup_MPP!$A:$E,4,FALSE)</f>
        <v>#FFB0B0</v>
      </c>
      <c r="G2178" s="21" t="str">
        <f>VLOOKUP($B2178,Setup_MPP!$A:$E,5,FALSE)</f>
        <v>#F25757</v>
      </c>
      <c r="H2178" s="21" t="str">
        <f>IFERROR(IF(AND(A2178&gt;=1,A2178&lt;=104),VLOOKUP($A2178,Location!$A:$J,6,FALSE),IF(A2178=0,"Avant l'ouverture",IF(OR(A2178=105,A2178=106),"Bonus"))),"")</f>
        <v>1/16 Finale</v>
      </c>
      <c r="I2178" s="21" t="str">
        <f>IF(LEFT(H2178,4)="Tour",VLOOKUP(A2178,Database!$A:$C,3,FALSE),"")</f>
        <v/>
      </c>
      <c r="J2178" s="21" t="str">
        <f>VLOOKUP($A2178,Location!$A:$J,7,FALSE)</f>
        <v>Angleterre</v>
      </c>
      <c r="K2178" s="21" t="str">
        <f>IFERROR(VLOOKUP(J2178,Setup_Team!$B:$C,2,FALSE), "TDB")</f>
        <v>ENG</v>
      </c>
      <c r="L2178" s="21" t="str">
        <f>VLOOKUP($A2178,Location!$A:$J,8,FALSE)</f>
        <v>RD Congo</v>
      </c>
      <c r="M2178" s="21" t="str">
        <f>IFERROR(VLOOKUP(L2178,Setup_Team!$B:$C,2,FALSE), "TDB")</f>
        <v>COD</v>
      </c>
      <c r="N2178" s="21" t="str">
        <f>VLOOKUP($A2178,Location!$A:$J,9,FALSE)</f>
        <v>Atlanta</v>
      </c>
      <c r="O2178" s="21" t="str">
        <f>VLOOKUP($A2178,Location!$A:$J,10,FALSE)</f>
        <v>Mercedes-Benz Stadium</v>
      </c>
      <c r="P2178" s="27">
        <v>3</v>
      </c>
      <c r="Q2178" s="27">
        <v>1</v>
      </c>
      <c r="R2178" s="27" t="str">
        <f t="shared" si="199"/>
        <v>3-1</v>
      </c>
      <c r="S2178" s="21">
        <v>0</v>
      </c>
      <c r="T2178" s="20">
        <f>VLOOKUP($A2178,Database!$A:$Y,10,FALSE)</f>
        <v>39</v>
      </c>
      <c r="U2178" s="20">
        <f>VLOOKUP($A2178,Database!$A:$Y,11,FALSE)</f>
        <v>144</v>
      </c>
      <c r="V2178" s="20">
        <f>VLOOKUP($A2178,Database!$A:$Y,12,FALSE)</f>
        <v>181</v>
      </c>
      <c r="W2178" s="20" t="str">
        <f>VLOOKUP(A2178,Database!A:M,13,FALSE)</f>
        <v>Terminé</v>
      </c>
      <c r="X2178" s="20">
        <f>VLOOKUP($A2178,Database!$A:$Y,20,FALSE)</f>
        <v>2</v>
      </c>
      <c r="Y2178" s="20">
        <f>VLOOKUP($A2178,Database!$A:$Y,21,FALSE)</f>
        <v>1</v>
      </c>
      <c r="Z2178" s="20">
        <f t="shared" ref="Z2178:Z2241" si="204">IF(A2178=0,0,IF(W2178="À venir",0,IF(AND(ISBLANK(P2178),ISBLANK(Q2178)),1,0)))</f>
        <v>0</v>
      </c>
      <c r="AA2178" s="20">
        <f t="shared" si="200"/>
        <v>1</v>
      </c>
      <c r="AB2178" s="20">
        <f t="shared" ca="1" si="201"/>
        <v>39</v>
      </c>
      <c r="AC2178" s="20">
        <f t="shared" ca="1" si="202"/>
        <v>0</v>
      </c>
      <c r="AD2178" s="20" t="str">
        <f ca="1">IF(AC2178=0,"",IF(OR(ISBLANK(P2178),ISBLANK(Q2178)),"",IF(ISBLANK(VLOOKUP(A2178,Database!A:AA,22,FALSE)),"",VLOOKUP(A2178,Database!A:AA,22,FALSE))))</f>
        <v/>
      </c>
      <c r="AE2178" s="20">
        <f ca="1">IFERROR(
   IF(
     OR(ISBLANK(P2178),ISBLANK(Q2178)),
     "",
     IF(
       AND(AB2178&lt;&gt;"",OR(W2178="Terminé",W2178="En cours")),
       VLOOKUP(AD2178,Setup_ScoreExactBonus!A:D,4,FALSE),
       0
     )),
  0)</f>
        <v>0</v>
      </c>
      <c r="AF2178" s="21">
        <f t="shared" ca="1" si="203"/>
        <v>39</v>
      </c>
      <c r="AG2178" s="21">
        <f ca="1">SUMIFS(AF$2:AF2178,D$2:D2178,D2178)</f>
        <v>3022</v>
      </c>
    </row>
    <row r="2179" spans="1:33" hidden="1" x14ac:dyDescent="0.35">
      <c r="A2179" s="21">
        <f>IF(ISBLANK(B2179),"",COUNTIF(B$2:B2179,B2179))-1</f>
        <v>80</v>
      </c>
      <c r="B2179" s="27">
        <v>18</v>
      </c>
      <c r="C2179" s="10">
        <f>VLOOKUP($A2179+IF($A2179=0,1,0),Database!$A:$Y,7,FALSE)</f>
        <v>46204.75</v>
      </c>
      <c r="D2179" s="21" t="str">
        <f>VLOOKUP(Pronostics!$B2179,Setup_MPP!$A:$G,3,FALSE)</f>
        <v>Cartone</v>
      </c>
      <c r="E2179" s="21" t="str">
        <f>VLOOKUP(Pronostics!$B2179,Setup_MPP!$A:$G,2,FALSE)</f>
        <v>Quentin CARTON</v>
      </c>
      <c r="F2179" s="21" t="str">
        <f>VLOOKUP($B2179,Setup_MPP!$A:$E,4,FALSE)</f>
        <v>#F0BC42</v>
      </c>
      <c r="G2179" s="21" t="str">
        <f>VLOOKUP($B2179,Setup_MPP!$A:$E,5,FALSE)</f>
        <v>#8E1F2F</v>
      </c>
      <c r="H2179" s="21" t="str">
        <f>IFERROR(IF(AND(A2179&gt;=1,A2179&lt;=104),VLOOKUP($A2179,Location!$A:$J,6,FALSE),IF(A2179=0,"Avant l'ouverture",IF(OR(A2179=105,A2179=106),"Bonus"))),"")</f>
        <v>1/16 Finale</v>
      </c>
      <c r="I2179" s="21" t="str">
        <f>IF(LEFT(H2179,4)="Tour",VLOOKUP(A2179,Database!$A:$C,3,FALSE),"")</f>
        <v/>
      </c>
      <c r="J2179" s="21" t="str">
        <f>VLOOKUP($A2179,Location!$A:$J,7,FALSE)</f>
        <v>Angleterre</v>
      </c>
      <c r="K2179" s="21" t="str">
        <f>IFERROR(VLOOKUP(J2179,Setup_Team!$B:$C,2,FALSE), "TDB")</f>
        <v>ENG</v>
      </c>
      <c r="L2179" s="21" t="str">
        <f>VLOOKUP($A2179,Location!$A:$J,8,FALSE)</f>
        <v>RD Congo</v>
      </c>
      <c r="M2179" s="21" t="str">
        <f>IFERROR(VLOOKUP(L2179,Setup_Team!$B:$C,2,FALSE), "TDB")</f>
        <v>COD</v>
      </c>
      <c r="N2179" s="21" t="str">
        <f>VLOOKUP($A2179,Location!$A:$J,9,FALSE)</f>
        <v>Atlanta</v>
      </c>
      <c r="O2179" s="21" t="str">
        <f>VLOOKUP($A2179,Location!$A:$J,10,FALSE)</f>
        <v>Mercedes-Benz Stadium</v>
      </c>
      <c r="P2179" s="27">
        <v>0</v>
      </c>
      <c r="Q2179" s="27">
        <v>1</v>
      </c>
      <c r="R2179" s="27" t="str">
        <f t="shared" ref="R2179:R2242" si="205">IF(AND(A2179&gt;0,A2179&lt;=104,W2179="Terminé"),TEXT(P2179,"0")&amp;"-"&amp;TEXT(Q2179,"0"),"")</f>
        <v>0-1</v>
      </c>
      <c r="S2179" s="21">
        <v>0</v>
      </c>
      <c r="T2179" s="20">
        <f>VLOOKUP($A2179,Database!$A:$Y,10,FALSE)</f>
        <v>39</v>
      </c>
      <c r="U2179" s="20">
        <f>VLOOKUP($A2179,Database!$A:$Y,11,FALSE)</f>
        <v>144</v>
      </c>
      <c r="V2179" s="20">
        <f>VLOOKUP($A2179,Database!$A:$Y,12,FALSE)</f>
        <v>181</v>
      </c>
      <c r="W2179" s="20" t="str">
        <f>VLOOKUP(A2179,Database!A:M,13,FALSE)</f>
        <v>Terminé</v>
      </c>
      <c r="X2179" s="20">
        <f>VLOOKUP($A2179,Database!$A:$Y,20,FALSE)</f>
        <v>2</v>
      </c>
      <c r="Y2179" s="20">
        <f>VLOOKUP($A2179,Database!$A:$Y,21,FALSE)</f>
        <v>1</v>
      </c>
      <c r="Z2179" s="20">
        <f t="shared" si="204"/>
        <v>0</v>
      </c>
      <c r="AA2179" s="20">
        <f t="shared" si="200"/>
        <v>0</v>
      </c>
      <c r="AB2179" s="20">
        <f t="shared" ca="1" si="201"/>
        <v>0</v>
      </c>
      <c r="AC2179" s="20">
        <f t="shared" ca="1" si="202"/>
        <v>0</v>
      </c>
      <c r="AD2179" s="20" t="str">
        <f ca="1">IF(AC2179=0,"",IF(OR(ISBLANK(P2179),ISBLANK(Q2179)),"",IF(ISBLANK(VLOOKUP(A2179,Database!A:AA,22,FALSE)),"",VLOOKUP(A2179,Database!A:AA,22,FALSE))))</f>
        <v/>
      </c>
      <c r="AE2179" s="20">
        <f ca="1">IFERROR(
   IF(
     OR(ISBLANK(P2179),ISBLANK(Q2179)),
     "",
     IF(
       AND(AB2179&lt;&gt;"",OR(W2179="Terminé",W2179="En cours")),
       VLOOKUP(AD2179,Setup_ScoreExactBonus!A:D,4,FALSE),
       0
     )),
  0)</f>
        <v>0</v>
      </c>
      <c r="AF2179" s="21">
        <f t="shared" ca="1" si="203"/>
        <v>0</v>
      </c>
      <c r="AG2179" s="21">
        <f ca="1">SUMIFS(AF$2:AF2179,D$2:D2179,D2179)</f>
        <v>2929</v>
      </c>
    </row>
    <row r="2180" spans="1:33" hidden="1" x14ac:dyDescent="0.35">
      <c r="A2180" s="21">
        <f>IF(ISBLANK(B2180),"",COUNTIF(B$2:B2180,B2180))-1</f>
        <v>80</v>
      </c>
      <c r="B2180" s="27">
        <v>19</v>
      </c>
      <c r="C2180" s="10">
        <f>VLOOKUP($A2180+IF($A2180=0,1,0),Database!$A:$Y,7,FALSE)</f>
        <v>46204.75</v>
      </c>
      <c r="D2180" s="21" t="str">
        <f>VLOOKUP(Pronostics!$B2180,Setup_MPP!$A:$G,3,FALSE)</f>
        <v>YramVi</v>
      </c>
      <c r="E2180" s="21" t="str">
        <f>VLOOKUP(Pronostics!$B2180,Setup_MPP!$A:$G,2,FALSE)</f>
        <v>Eyram TETSHIE</v>
      </c>
      <c r="F2180" s="21" t="str">
        <f>VLOOKUP($B2180,Setup_MPP!$A:$E,4,FALSE)</f>
        <v>#E8B28F</v>
      </c>
      <c r="G2180" s="21" t="str">
        <f>VLOOKUP($B2180,Setup_MPP!$A:$E,5,FALSE)</f>
        <v>#E65568</v>
      </c>
      <c r="H2180" s="21" t="str">
        <f>IFERROR(IF(AND(A2180&gt;=1,A2180&lt;=104),VLOOKUP($A2180,Location!$A:$J,6,FALSE),IF(A2180=0,"Avant l'ouverture",IF(OR(A2180=105,A2180=106),"Bonus"))),"")</f>
        <v>1/16 Finale</v>
      </c>
      <c r="I2180" s="21" t="str">
        <f>IF(LEFT(H2180,4)="Tour",VLOOKUP(A2180,Database!$A:$C,3,FALSE),"")</f>
        <v/>
      </c>
      <c r="J2180" s="21" t="str">
        <f>VLOOKUP($A2180,Location!$A:$J,7,FALSE)</f>
        <v>Angleterre</v>
      </c>
      <c r="K2180" s="21" t="str">
        <f>IFERROR(VLOOKUP(J2180,Setup_Team!$B:$C,2,FALSE), "TDB")</f>
        <v>ENG</v>
      </c>
      <c r="L2180" s="21" t="str">
        <f>VLOOKUP($A2180,Location!$A:$J,8,FALSE)</f>
        <v>RD Congo</v>
      </c>
      <c r="M2180" s="21" t="str">
        <f>IFERROR(VLOOKUP(L2180,Setup_Team!$B:$C,2,FALSE), "TDB")</f>
        <v>COD</v>
      </c>
      <c r="N2180" s="21" t="str">
        <f>VLOOKUP($A2180,Location!$A:$J,9,FALSE)</f>
        <v>Atlanta</v>
      </c>
      <c r="O2180" s="21" t="str">
        <f>VLOOKUP($A2180,Location!$A:$J,10,FALSE)</f>
        <v>Mercedes-Benz Stadium</v>
      </c>
      <c r="P2180" s="27">
        <v>2</v>
      </c>
      <c r="Q2180" s="27">
        <v>1</v>
      </c>
      <c r="R2180" s="27" t="str">
        <f t="shared" si="205"/>
        <v>2-1</v>
      </c>
      <c r="S2180" s="21">
        <v>0</v>
      </c>
      <c r="T2180" s="20">
        <f>VLOOKUP($A2180,Database!$A:$Y,10,FALSE)</f>
        <v>39</v>
      </c>
      <c r="U2180" s="20">
        <f>VLOOKUP($A2180,Database!$A:$Y,11,FALSE)</f>
        <v>144</v>
      </c>
      <c r="V2180" s="20">
        <f>VLOOKUP($A2180,Database!$A:$Y,12,FALSE)</f>
        <v>181</v>
      </c>
      <c r="W2180" s="20" t="str">
        <f>VLOOKUP(A2180,Database!A:M,13,FALSE)</f>
        <v>Terminé</v>
      </c>
      <c r="X2180" s="20">
        <f>VLOOKUP($A2180,Database!$A:$Y,20,FALSE)</f>
        <v>2</v>
      </c>
      <c r="Y2180" s="20">
        <f>VLOOKUP($A2180,Database!$A:$Y,21,FALSE)</f>
        <v>1</v>
      </c>
      <c r="Z2180" s="20">
        <f t="shared" si="204"/>
        <v>0</v>
      </c>
      <c r="AA2180" s="20">
        <f t="shared" si="200"/>
        <v>1</v>
      </c>
      <c r="AB2180" s="20">
        <f t="shared" ca="1" si="201"/>
        <v>39</v>
      </c>
      <c r="AC2180" s="20">
        <f t="shared" ca="1" si="202"/>
        <v>1</v>
      </c>
      <c r="AD2180" s="20" t="str">
        <f ca="1">IF(AC2180=0,"",IF(OR(ISBLANK(P2180),ISBLANK(Q2180)),"",IF(ISBLANK(VLOOKUP(A2180,Database!A:AA,22,FALSE)),"",VLOOKUP(A2180,Database!A:AA,22,FALSE))))</f>
        <v>Très rare</v>
      </c>
      <c r="AE2180" s="20">
        <f ca="1">IFERROR(
   IF(
     OR(ISBLANK(P2180),ISBLANK(Q2180)),
     "",
     IF(
       AND(AB2180&lt;&gt;"",OR(W2180="Terminé",W2180="En cours")),
       VLOOKUP(AD2180,Setup_ScoreExactBonus!A:D,4,FALSE),
       0
     )),
  0)</f>
        <v>50</v>
      </c>
      <c r="AF2180" s="21">
        <f t="shared" ca="1" si="203"/>
        <v>89</v>
      </c>
      <c r="AG2180" s="21">
        <f ca="1">SUMIFS(AF$2:AF2180,D$2:D2180,D2180)</f>
        <v>2990</v>
      </c>
    </row>
    <row r="2181" spans="1:33" hidden="1" x14ac:dyDescent="0.35">
      <c r="A2181" s="21">
        <f>IF(ISBLANK(B2181),"",COUNTIF(B$2:B2181,B2181))-1</f>
        <v>80</v>
      </c>
      <c r="B2181" s="27">
        <v>20</v>
      </c>
      <c r="C2181" s="10">
        <f>VLOOKUP($A2181+IF($A2181=0,1,0),Database!$A:$Y,7,FALSE)</f>
        <v>46204.75</v>
      </c>
      <c r="D2181" s="21" t="str">
        <f>VLOOKUP(Pronostics!$B2181,Setup_MPP!$A:$G,3,FALSE)</f>
        <v>Anis_MaFihache</v>
      </c>
      <c r="E2181" s="21" t="str">
        <f>VLOOKUP(Pronostics!$B2181,Setup_MPP!$A:$G,2,FALSE)</f>
        <v>Anis LEBIK</v>
      </c>
      <c r="F2181" s="21" t="str">
        <f>VLOOKUP($B2181,Setup_MPP!$A:$E,4,FALSE)</f>
        <v>#60DC8C</v>
      </c>
      <c r="G2181" s="21" t="str">
        <f>VLOOKUP($B2181,Setup_MPP!$A:$E,5,FALSE)</f>
        <v>#22A34F</v>
      </c>
      <c r="H2181" s="21" t="str">
        <f>IFERROR(IF(AND(A2181&gt;=1,A2181&lt;=104),VLOOKUP($A2181,Location!$A:$J,6,FALSE),IF(A2181=0,"Avant l'ouverture",IF(OR(A2181=105,A2181=106),"Bonus"))),"")</f>
        <v>1/16 Finale</v>
      </c>
      <c r="I2181" s="21" t="str">
        <f>IF(LEFT(H2181,4)="Tour",VLOOKUP(A2181,Database!$A:$C,3,FALSE),"")</f>
        <v/>
      </c>
      <c r="J2181" s="21" t="str">
        <f>VLOOKUP($A2181,Location!$A:$J,7,FALSE)</f>
        <v>Angleterre</v>
      </c>
      <c r="K2181" s="21" t="str">
        <f>IFERROR(VLOOKUP(J2181,Setup_Team!$B:$C,2,FALSE), "TDB")</f>
        <v>ENG</v>
      </c>
      <c r="L2181" s="21" t="str">
        <f>VLOOKUP($A2181,Location!$A:$J,8,FALSE)</f>
        <v>RD Congo</v>
      </c>
      <c r="M2181" s="21" t="str">
        <f>IFERROR(VLOOKUP(L2181,Setup_Team!$B:$C,2,FALSE), "TDB")</f>
        <v>COD</v>
      </c>
      <c r="N2181" s="21" t="str">
        <f>VLOOKUP($A2181,Location!$A:$J,9,FALSE)</f>
        <v>Atlanta</v>
      </c>
      <c r="O2181" s="21" t="str">
        <f>VLOOKUP($A2181,Location!$A:$J,10,FALSE)</f>
        <v>Mercedes-Benz Stadium</v>
      </c>
      <c r="P2181" s="27">
        <v>2</v>
      </c>
      <c r="Q2181" s="27">
        <v>1</v>
      </c>
      <c r="R2181" s="27" t="str">
        <f t="shared" si="205"/>
        <v>2-1</v>
      </c>
      <c r="S2181" s="21">
        <v>0</v>
      </c>
      <c r="T2181" s="20">
        <f>VLOOKUP($A2181,Database!$A:$Y,10,FALSE)</f>
        <v>39</v>
      </c>
      <c r="U2181" s="20">
        <f>VLOOKUP($A2181,Database!$A:$Y,11,FALSE)</f>
        <v>144</v>
      </c>
      <c r="V2181" s="20">
        <f>VLOOKUP($A2181,Database!$A:$Y,12,FALSE)</f>
        <v>181</v>
      </c>
      <c r="W2181" s="20" t="str">
        <f>VLOOKUP(A2181,Database!A:M,13,FALSE)</f>
        <v>Terminé</v>
      </c>
      <c r="X2181" s="20">
        <f>VLOOKUP($A2181,Database!$A:$Y,20,FALSE)</f>
        <v>2</v>
      </c>
      <c r="Y2181" s="20">
        <f>VLOOKUP($A2181,Database!$A:$Y,21,FALSE)</f>
        <v>1</v>
      </c>
      <c r="Z2181" s="20">
        <f t="shared" si="204"/>
        <v>0</v>
      </c>
      <c r="AA2181" s="20">
        <f t="shared" si="200"/>
        <v>1</v>
      </c>
      <c r="AB2181" s="20">
        <f t="shared" ca="1" si="201"/>
        <v>39</v>
      </c>
      <c r="AC2181" s="20">
        <f t="shared" ca="1" si="202"/>
        <v>1</v>
      </c>
      <c r="AD2181" s="20" t="str">
        <f ca="1">IF(AC2181=0,"",IF(OR(ISBLANK(P2181),ISBLANK(Q2181)),"",IF(ISBLANK(VLOOKUP(A2181,Database!A:AA,22,FALSE)),"",VLOOKUP(A2181,Database!A:AA,22,FALSE))))</f>
        <v>Très rare</v>
      </c>
      <c r="AE2181" s="20">
        <f ca="1">IFERROR(
   IF(
     OR(ISBLANK(P2181),ISBLANK(Q2181)),
     "",
     IF(
       AND(AB2181&lt;&gt;"",OR(W2181="Terminé",W2181="En cours")),
       VLOOKUP(AD2181,Setup_ScoreExactBonus!A:D,4,FALSE),
       0
     )),
  0)</f>
        <v>50</v>
      </c>
      <c r="AF2181" s="21">
        <f t="shared" ca="1" si="203"/>
        <v>89</v>
      </c>
      <c r="AG2181" s="21">
        <f ca="1">SUMIFS(AF$2:AF2181,D$2:D2181,D2181)</f>
        <v>2878</v>
      </c>
    </row>
    <row r="2182" spans="1:33" hidden="1" x14ac:dyDescent="0.35">
      <c r="A2182" s="21">
        <f>IF(ISBLANK(B2182),"",COUNTIF(B$2:B2182,B2182))-1</f>
        <v>80</v>
      </c>
      <c r="B2182" s="27">
        <v>21</v>
      </c>
      <c r="C2182" s="10">
        <f>VLOOKUP($A2182+IF($A2182=0,1,0),Database!$A:$Y,7,FALSE)</f>
        <v>46204.75</v>
      </c>
      <c r="D2182" s="21" t="str">
        <f>VLOOKUP(Pronostics!$B2182,Setup_MPP!$A:$G,3,FALSE)</f>
        <v>JUJULABOSS13</v>
      </c>
      <c r="E2182" s="21" t="str">
        <f>VLOOKUP(Pronostics!$B2182,Setup_MPP!$A:$G,2,FALSE)</f>
        <v>Julia BOUANAN</v>
      </c>
      <c r="F2182" s="21" t="str">
        <f>VLOOKUP($B2182,Setup_MPP!$A:$E,4,FALSE)</f>
        <v>#2FAEE0</v>
      </c>
      <c r="G2182" s="21" t="str">
        <f>VLOOKUP($B2182,Setup_MPP!$A:$E,5,FALSE)</f>
        <v>#BEA064</v>
      </c>
      <c r="H2182" s="21" t="str">
        <f>IFERROR(IF(AND(A2182&gt;=1,A2182&lt;=104),VLOOKUP($A2182,Location!$A:$J,6,FALSE),IF(A2182=0,"Avant l'ouverture",IF(OR(A2182=105,A2182=106),"Bonus"))),"")</f>
        <v>1/16 Finale</v>
      </c>
      <c r="I2182" s="21" t="str">
        <f>IF(LEFT(H2182,4)="Tour",VLOOKUP(A2182,Database!$A:$C,3,FALSE),"")</f>
        <v/>
      </c>
      <c r="J2182" s="21" t="str">
        <f>VLOOKUP($A2182,Location!$A:$J,7,FALSE)</f>
        <v>Angleterre</v>
      </c>
      <c r="K2182" s="21" t="str">
        <f>IFERROR(VLOOKUP(J2182,Setup_Team!$B:$C,2,FALSE), "TDB")</f>
        <v>ENG</v>
      </c>
      <c r="L2182" s="21" t="str">
        <f>VLOOKUP($A2182,Location!$A:$J,8,FALSE)</f>
        <v>RD Congo</v>
      </c>
      <c r="M2182" s="21" t="str">
        <f>IFERROR(VLOOKUP(L2182,Setup_Team!$B:$C,2,FALSE), "TDB")</f>
        <v>COD</v>
      </c>
      <c r="N2182" s="21" t="str">
        <f>VLOOKUP($A2182,Location!$A:$J,9,FALSE)</f>
        <v>Atlanta</v>
      </c>
      <c r="O2182" s="21" t="str">
        <f>VLOOKUP($A2182,Location!$A:$J,10,FALSE)</f>
        <v>Mercedes-Benz Stadium</v>
      </c>
      <c r="P2182" s="27">
        <v>2</v>
      </c>
      <c r="Q2182" s="27">
        <v>3</v>
      </c>
      <c r="R2182" s="27" t="str">
        <f t="shared" si="205"/>
        <v>2-3</v>
      </c>
      <c r="S2182" s="21">
        <v>0</v>
      </c>
      <c r="T2182" s="20">
        <f>VLOOKUP($A2182,Database!$A:$Y,10,FALSE)</f>
        <v>39</v>
      </c>
      <c r="U2182" s="20">
        <f>VLOOKUP($A2182,Database!$A:$Y,11,FALSE)</f>
        <v>144</v>
      </c>
      <c r="V2182" s="20">
        <f>VLOOKUP($A2182,Database!$A:$Y,12,FALSE)</f>
        <v>181</v>
      </c>
      <c r="W2182" s="20" t="str">
        <f>VLOOKUP(A2182,Database!A:M,13,FALSE)</f>
        <v>Terminé</v>
      </c>
      <c r="X2182" s="20">
        <f>VLOOKUP($A2182,Database!$A:$Y,20,FALSE)</f>
        <v>2</v>
      </c>
      <c r="Y2182" s="20">
        <f>VLOOKUP($A2182,Database!$A:$Y,21,FALSE)</f>
        <v>1</v>
      </c>
      <c r="Z2182" s="20">
        <f t="shared" si="204"/>
        <v>0</v>
      </c>
      <c r="AA2182" s="20">
        <f t="shared" si="200"/>
        <v>0</v>
      </c>
      <c r="AB2182" s="20">
        <f t="shared" ca="1" si="201"/>
        <v>0</v>
      </c>
      <c r="AC2182" s="20">
        <f t="shared" ca="1" si="202"/>
        <v>0</v>
      </c>
      <c r="AD2182" s="20" t="str">
        <f ca="1">IF(AC2182=0,"",IF(OR(ISBLANK(P2182),ISBLANK(Q2182)),"",IF(ISBLANK(VLOOKUP(A2182,Database!A:AA,22,FALSE)),"",VLOOKUP(A2182,Database!A:AA,22,FALSE))))</f>
        <v/>
      </c>
      <c r="AE2182" s="20">
        <f ca="1">IFERROR(
   IF(
     OR(ISBLANK(P2182),ISBLANK(Q2182)),
     "",
     IF(
       AND(AB2182&lt;&gt;"",OR(W2182="Terminé",W2182="En cours")),
       VLOOKUP(AD2182,Setup_ScoreExactBonus!A:D,4,FALSE),
       0
     )),
  0)</f>
        <v>0</v>
      </c>
      <c r="AF2182" s="21">
        <f t="shared" ca="1" si="203"/>
        <v>0</v>
      </c>
      <c r="AG2182" s="21">
        <f ca="1">SUMIFS(AF$2:AF2182,D$2:D2182,D2182)</f>
        <v>2730</v>
      </c>
    </row>
    <row r="2183" spans="1:33" hidden="1" x14ac:dyDescent="0.35">
      <c r="A2183" s="21">
        <f>IF(ISBLANK(B2183),"",COUNTIF(B$2:B2183,B2183))-1</f>
        <v>80</v>
      </c>
      <c r="B2183" s="27">
        <v>22</v>
      </c>
      <c r="C2183" s="10">
        <f>VLOOKUP($A2183+IF($A2183=0,1,0),Database!$A:$Y,7,FALSE)</f>
        <v>46204.75</v>
      </c>
      <c r="D2183" s="21" t="str">
        <f>VLOOKUP(Pronostics!$B2183,Setup_MPP!$A:$G,3,FALSE)</f>
        <v>Jujumsrd</v>
      </c>
      <c r="E2183" s="21" t="str">
        <f>VLOOKUP(Pronostics!$B2183,Setup_MPP!$A:$G,2,FALSE)</f>
        <v>Julie Mansard</v>
      </c>
      <c r="F2183" s="21" t="str">
        <f>VLOOKUP($B2183,Setup_MPP!$A:$E,4,FALSE)</f>
        <v>#41DEF0</v>
      </c>
      <c r="G2183" s="21" t="str">
        <f>VLOOKUP($B2183,Setup_MPP!$A:$E,5,FALSE)</f>
        <v>#0BA6B7</v>
      </c>
      <c r="H2183" s="21" t="str">
        <f>IFERROR(IF(AND(A2183&gt;=1,A2183&lt;=104),VLOOKUP($A2183,Location!$A:$J,6,FALSE),IF(A2183=0,"Avant l'ouverture",IF(OR(A2183=105,A2183=106),"Bonus"))),"")</f>
        <v>1/16 Finale</v>
      </c>
      <c r="I2183" s="21" t="str">
        <f>IF(LEFT(H2183,4)="Tour",VLOOKUP(A2183,Database!$A:$C,3,FALSE),"")</f>
        <v/>
      </c>
      <c r="J2183" s="21" t="str">
        <f>VLOOKUP($A2183,Location!$A:$J,7,FALSE)</f>
        <v>Angleterre</v>
      </c>
      <c r="K2183" s="21" t="str">
        <f>IFERROR(VLOOKUP(J2183,Setup_Team!$B:$C,2,FALSE), "TDB")</f>
        <v>ENG</v>
      </c>
      <c r="L2183" s="21" t="str">
        <f>VLOOKUP($A2183,Location!$A:$J,8,FALSE)</f>
        <v>RD Congo</v>
      </c>
      <c r="M2183" s="21" t="str">
        <f>IFERROR(VLOOKUP(L2183,Setup_Team!$B:$C,2,FALSE), "TDB")</f>
        <v>COD</v>
      </c>
      <c r="N2183" s="21" t="str">
        <f>VLOOKUP($A2183,Location!$A:$J,9,FALSE)</f>
        <v>Atlanta</v>
      </c>
      <c r="O2183" s="21" t="str">
        <f>VLOOKUP($A2183,Location!$A:$J,10,FALSE)</f>
        <v>Mercedes-Benz Stadium</v>
      </c>
      <c r="P2183" s="27">
        <v>1</v>
      </c>
      <c r="Q2183" s="27">
        <v>0</v>
      </c>
      <c r="R2183" s="27" t="str">
        <f t="shared" si="205"/>
        <v>1-0</v>
      </c>
      <c r="S2183" s="21">
        <v>0</v>
      </c>
      <c r="T2183" s="20">
        <f>VLOOKUP($A2183,Database!$A:$Y,10,FALSE)</f>
        <v>39</v>
      </c>
      <c r="U2183" s="20">
        <f>VLOOKUP($A2183,Database!$A:$Y,11,FALSE)</f>
        <v>144</v>
      </c>
      <c r="V2183" s="20">
        <f>VLOOKUP($A2183,Database!$A:$Y,12,FALSE)</f>
        <v>181</v>
      </c>
      <c r="W2183" s="20" t="str">
        <f>VLOOKUP(A2183,Database!A:M,13,FALSE)</f>
        <v>Terminé</v>
      </c>
      <c r="X2183" s="20">
        <f>VLOOKUP($A2183,Database!$A:$Y,20,FALSE)</f>
        <v>2</v>
      </c>
      <c r="Y2183" s="20">
        <f>VLOOKUP($A2183,Database!$A:$Y,21,FALSE)</f>
        <v>1</v>
      </c>
      <c r="Z2183" s="20">
        <f t="shared" si="204"/>
        <v>0</v>
      </c>
      <c r="AA2183" s="20">
        <f t="shared" si="200"/>
        <v>1</v>
      </c>
      <c r="AB2183" s="20">
        <f t="shared" ca="1" si="201"/>
        <v>39</v>
      </c>
      <c r="AC2183" s="20">
        <f t="shared" ca="1" si="202"/>
        <v>0</v>
      </c>
      <c r="AD2183" s="20" t="str">
        <f ca="1">IF(AC2183=0,"",IF(OR(ISBLANK(P2183),ISBLANK(Q2183)),"",IF(ISBLANK(VLOOKUP(A2183,Database!A:AA,22,FALSE)),"",VLOOKUP(A2183,Database!A:AA,22,FALSE))))</f>
        <v/>
      </c>
      <c r="AE2183" s="20">
        <f ca="1">IFERROR(
   IF(
     OR(ISBLANK(P2183),ISBLANK(Q2183)),
     "",
     IF(
       AND(AB2183&lt;&gt;"",OR(W2183="Terminé",W2183="En cours")),
       VLOOKUP(AD2183,Setup_ScoreExactBonus!A:D,4,FALSE),
       0
     )),
  0)</f>
        <v>0</v>
      </c>
      <c r="AF2183" s="21">
        <f t="shared" ca="1" si="203"/>
        <v>39</v>
      </c>
      <c r="AG2183" s="21">
        <f ca="1">SUMIFS(AF$2:AF2183,D$2:D2183,D2183)</f>
        <v>2679</v>
      </c>
    </row>
    <row r="2184" spans="1:33" hidden="1" x14ac:dyDescent="0.35">
      <c r="A2184" s="21">
        <f>IF(ISBLANK(B2184),"",COUNTIF(B$2:B2184,B2184))-1</f>
        <v>80</v>
      </c>
      <c r="B2184" s="27">
        <v>23</v>
      </c>
      <c r="C2184" s="10">
        <f>VLOOKUP($A2184+IF($A2184=0,1,0),Database!$A:$Y,7,FALSE)</f>
        <v>46204.75</v>
      </c>
      <c r="D2184" s="21" t="str">
        <f>VLOOKUP(Pronostics!$B2184,Setup_MPP!$A:$G,3,FALSE)</f>
        <v>DJUDJUPRONO</v>
      </c>
      <c r="E2184" s="21" t="str">
        <f>VLOOKUP(Pronostics!$B2184,Setup_MPP!$A:$G,2,FALSE)</f>
        <v>Juliette</v>
      </c>
      <c r="F2184" s="21" t="str">
        <f>VLOOKUP($B2184,Setup_MPP!$A:$E,4,FALSE)</f>
        <v>#F2A2A2</v>
      </c>
      <c r="G2184" s="21" t="str">
        <f>VLOOKUP($B2184,Setup_MPP!$A:$E,5,FALSE)</f>
        <v>#C25D5D</v>
      </c>
      <c r="H2184" s="21" t="str">
        <f>IFERROR(IF(AND(A2184&gt;=1,A2184&lt;=104),VLOOKUP($A2184,Location!$A:$J,6,FALSE),IF(A2184=0,"Avant l'ouverture",IF(OR(A2184=105,A2184=106),"Bonus"))),"")</f>
        <v>1/16 Finale</v>
      </c>
      <c r="I2184" s="21" t="str">
        <f>IF(LEFT(H2184,4)="Tour",VLOOKUP(A2184,Database!$A:$C,3,FALSE),"")</f>
        <v/>
      </c>
      <c r="J2184" s="21" t="str">
        <f>VLOOKUP($A2184,Location!$A:$J,7,FALSE)</f>
        <v>Angleterre</v>
      </c>
      <c r="K2184" s="21" t="str">
        <f>IFERROR(VLOOKUP(J2184,Setup_Team!$B:$C,2,FALSE), "TDB")</f>
        <v>ENG</v>
      </c>
      <c r="L2184" s="21" t="str">
        <f>VLOOKUP($A2184,Location!$A:$J,8,FALSE)</f>
        <v>RD Congo</v>
      </c>
      <c r="M2184" s="21" t="str">
        <f>IFERROR(VLOOKUP(L2184,Setup_Team!$B:$C,2,FALSE), "TDB")</f>
        <v>COD</v>
      </c>
      <c r="N2184" s="21" t="str">
        <f>VLOOKUP($A2184,Location!$A:$J,9,FALSE)</f>
        <v>Atlanta</v>
      </c>
      <c r="O2184" s="21" t="str">
        <f>VLOOKUP($A2184,Location!$A:$J,10,FALSE)</f>
        <v>Mercedes-Benz Stadium</v>
      </c>
      <c r="P2184" s="27">
        <v>4</v>
      </c>
      <c r="Q2184" s="27">
        <v>0</v>
      </c>
      <c r="R2184" s="27" t="str">
        <f t="shared" si="205"/>
        <v>4-0</v>
      </c>
      <c r="S2184" s="21">
        <v>0</v>
      </c>
      <c r="T2184" s="20">
        <f>VLOOKUP($A2184,Database!$A:$Y,10,FALSE)</f>
        <v>39</v>
      </c>
      <c r="U2184" s="20">
        <f>VLOOKUP($A2184,Database!$A:$Y,11,FALSE)</f>
        <v>144</v>
      </c>
      <c r="V2184" s="20">
        <f>VLOOKUP($A2184,Database!$A:$Y,12,FALSE)</f>
        <v>181</v>
      </c>
      <c r="W2184" s="20" t="str">
        <f>VLOOKUP(A2184,Database!A:M,13,FALSE)</f>
        <v>Terminé</v>
      </c>
      <c r="X2184" s="20">
        <f>VLOOKUP($A2184,Database!$A:$Y,20,FALSE)</f>
        <v>2</v>
      </c>
      <c r="Y2184" s="20">
        <f>VLOOKUP($A2184,Database!$A:$Y,21,FALSE)</f>
        <v>1</v>
      </c>
      <c r="Z2184" s="20">
        <f t="shared" si="204"/>
        <v>0</v>
      </c>
      <c r="AA2184" s="20">
        <f t="shared" si="200"/>
        <v>1</v>
      </c>
      <c r="AB2184" s="20">
        <f t="shared" ca="1" si="201"/>
        <v>39</v>
      </c>
      <c r="AC2184" s="20">
        <f t="shared" ca="1" si="202"/>
        <v>0</v>
      </c>
      <c r="AD2184" s="20" t="str">
        <f ca="1">IF(AC2184=0,"",IF(OR(ISBLANK(P2184),ISBLANK(Q2184)),"",IF(ISBLANK(VLOOKUP(A2184,Database!A:AA,22,FALSE)),"",VLOOKUP(A2184,Database!A:AA,22,FALSE))))</f>
        <v/>
      </c>
      <c r="AE2184" s="20">
        <f ca="1">IFERROR(
   IF(
     OR(ISBLANK(P2184),ISBLANK(Q2184)),
     "",
     IF(
       AND(AB2184&lt;&gt;"",OR(W2184="Terminé",W2184="En cours")),
       VLOOKUP(AD2184,Setup_ScoreExactBonus!A:D,4,FALSE),
       0
     )),
  0)</f>
        <v>0</v>
      </c>
      <c r="AF2184" s="21">
        <f t="shared" ca="1" si="203"/>
        <v>39</v>
      </c>
      <c r="AG2184" s="21">
        <f ca="1">SUMIFS(AF$2:AF2184,D$2:D2184,D2184)</f>
        <v>2289</v>
      </c>
    </row>
    <row r="2185" spans="1:33" hidden="1" x14ac:dyDescent="0.35">
      <c r="A2185" s="21">
        <f>IF(ISBLANK(B2185),"",COUNTIF(B$2:B2185,B2185))-1</f>
        <v>80</v>
      </c>
      <c r="B2185" s="27">
        <v>24</v>
      </c>
      <c r="C2185" s="10">
        <f>VLOOKUP($A2185+IF($A2185=0,1,0),Database!$A:$Y,7,FALSE)</f>
        <v>46204.75</v>
      </c>
      <c r="D2185" s="21" t="str">
        <f>VLOOKUP(Pronostics!$B2185,Setup_MPP!$A:$G,3,FALSE)</f>
        <v>Samyaaaaaaaaaa</v>
      </c>
      <c r="E2185" s="21" t="str">
        <f>VLOOKUP(Pronostics!$B2185,Setup_MPP!$A:$G,2,FALSE)</f>
        <v>Samya ALAOUI</v>
      </c>
      <c r="F2185" s="21" t="str">
        <f>VLOOKUP($B2185,Setup_MPP!$A:$E,4,FALSE)</f>
        <v>#A2F2C7</v>
      </c>
      <c r="G2185" s="21" t="str">
        <f>VLOOKUP($B2185,Setup_MPP!$A:$E,5,FALSE)</f>
        <v>#5DC18C</v>
      </c>
      <c r="H2185" s="21" t="str">
        <f>IFERROR(IF(AND(A2185&gt;=1,A2185&lt;=104),VLOOKUP($A2185,Location!$A:$J,6,FALSE),IF(A2185=0,"Avant l'ouverture",IF(OR(A2185=105,A2185=106),"Bonus"))),"")</f>
        <v>1/16 Finale</v>
      </c>
      <c r="I2185" s="21" t="str">
        <f>IF(LEFT(H2185,4)="Tour",VLOOKUP(A2185,Database!$A:$C,3,FALSE),"")</f>
        <v/>
      </c>
      <c r="J2185" s="21" t="str">
        <f>VLOOKUP($A2185,Location!$A:$J,7,FALSE)</f>
        <v>Angleterre</v>
      </c>
      <c r="K2185" s="21" t="str">
        <f>IFERROR(VLOOKUP(J2185,Setup_Team!$B:$C,2,FALSE), "TDB")</f>
        <v>ENG</v>
      </c>
      <c r="L2185" s="21" t="str">
        <f>VLOOKUP($A2185,Location!$A:$J,8,FALSE)</f>
        <v>RD Congo</v>
      </c>
      <c r="M2185" s="21" t="str">
        <f>IFERROR(VLOOKUP(L2185,Setup_Team!$B:$C,2,FALSE), "TDB")</f>
        <v>COD</v>
      </c>
      <c r="N2185" s="21" t="str">
        <f>VLOOKUP($A2185,Location!$A:$J,9,FALSE)</f>
        <v>Atlanta</v>
      </c>
      <c r="O2185" s="21" t="str">
        <f>VLOOKUP($A2185,Location!$A:$J,10,FALSE)</f>
        <v>Mercedes-Benz Stadium</v>
      </c>
      <c r="P2185" s="27">
        <v>1</v>
      </c>
      <c r="Q2185" s="27">
        <v>1</v>
      </c>
      <c r="R2185" s="27" t="str">
        <f t="shared" si="205"/>
        <v>1-1</v>
      </c>
      <c r="S2185" s="21">
        <v>0</v>
      </c>
      <c r="T2185" s="20">
        <f>VLOOKUP($A2185,Database!$A:$Y,10,FALSE)</f>
        <v>39</v>
      </c>
      <c r="U2185" s="20">
        <f>VLOOKUP($A2185,Database!$A:$Y,11,FALSE)</f>
        <v>144</v>
      </c>
      <c r="V2185" s="20">
        <f>VLOOKUP($A2185,Database!$A:$Y,12,FALSE)</f>
        <v>181</v>
      </c>
      <c r="W2185" s="20" t="str">
        <f>VLOOKUP(A2185,Database!A:M,13,FALSE)</f>
        <v>Terminé</v>
      </c>
      <c r="X2185" s="20">
        <f>VLOOKUP($A2185,Database!$A:$Y,20,FALSE)</f>
        <v>2</v>
      </c>
      <c r="Y2185" s="20">
        <f>VLOOKUP($A2185,Database!$A:$Y,21,FALSE)</f>
        <v>1</v>
      </c>
      <c r="Z2185" s="20">
        <f t="shared" si="204"/>
        <v>0</v>
      </c>
      <c r="AA2185" s="20">
        <f t="shared" si="200"/>
        <v>0</v>
      </c>
      <c r="AB2185" s="20">
        <f t="shared" ca="1" si="201"/>
        <v>0</v>
      </c>
      <c r="AC2185" s="20">
        <f t="shared" ca="1" si="202"/>
        <v>0</v>
      </c>
      <c r="AD2185" s="20" t="str">
        <f ca="1">IF(AC2185=0,"",IF(OR(ISBLANK(P2185),ISBLANK(Q2185)),"",IF(ISBLANK(VLOOKUP(A2185,Database!A:AA,22,FALSE)),"",VLOOKUP(A2185,Database!A:AA,22,FALSE))))</f>
        <v/>
      </c>
      <c r="AE2185" s="20">
        <f ca="1">IFERROR(
   IF(
     OR(ISBLANK(P2185),ISBLANK(Q2185)),
     "",
     IF(
       AND(AB2185&lt;&gt;"",OR(W2185="Terminé",W2185="En cours")),
       VLOOKUP(AD2185,Setup_ScoreExactBonus!A:D,4,FALSE),
       0
     )),
  0)</f>
        <v>0</v>
      </c>
      <c r="AF2185" s="21">
        <f t="shared" ca="1" si="203"/>
        <v>0</v>
      </c>
      <c r="AG2185" s="21">
        <f ca="1">SUMIFS(AF$2:AF2185,D$2:D2185,D2185)</f>
        <v>3054</v>
      </c>
    </row>
    <row r="2186" spans="1:33" hidden="1" x14ac:dyDescent="0.35">
      <c r="A2186" s="21">
        <f>IF(ISBLANK(B2186),"",COUNTIF(B$2:B2186,B2186))-1</f>
        <v>80</v>
      </c>
      <c r="B2186" s="27">
        <v>25</v>
      </c>
      <c r="C2186" s="10">
        <f>VLOOKUP($A2186+IF($A2186=0,1,0),Database!$A:$Y,7,FALSE)</f>
        <v>46204.75</v>
      </c>
      <c r="D2186" s="21" t="str">
        <f>VLOOKUP(Pronostics!$B2186,Setup_MPP!$A:$G,3,FALSE)</f>
        <v>leaw0808</v>
      </c>
      <c r="E2186" s="21" t="str">
        <f>VLOOKUP(Pronostics!$B2186,Setup_MPP!$A:$G,2,FALSE)</f>
        <v>Léa WALOCQ</v>
      </c>
      <c r="F2186" s="21" t="str">
        <f>VLOOKUP($B2186,Setup_MPP!$A:$E,4,FALSE)</f>
        <v>#D1B9EB</v>
      </c>
      <c r="G2186" s="21" t="str">
        <f>VLOOKUP($B2186,Setup_MPP!$A:$E,5,FALSE)</f>
        <v>#B58BC7</v>
      </c>
      <c r="H2186" s="21" t="str">
        <f>IFERROR(IF(AND(A2186&gt;=1,A2186&lt;=104),VLOOKUP($A2186,Location!$A:$J,6,FALSE),IF(A2186=0,"Avant l'ouverture",IF(OR(A2186=105,A2186=106),"Bonus"))),"")</f>
        <v>1/16 Finale</v>
      </c>
      <c r="I2186" s="21" t="str">
        <f>IF(LEFT(H2186,4)="Tour",VLOOKUP(A2186,Database!$A:$C,3,FALSE),"")</f>
        <v/>
      </c>
      <c r="J2186" s="21" t="str">
        <f>VLOOKUP($A2186,Location!$A:$J,7,FALSE)</f>
        <v>Angleterre</v>
      </c>
      <c r="K2186" s="21" t="str">
        <f>IFERROR(VLOOKUP(J2186,Setup_Team!$B:$C,2,FALSE), "TDB")</f>
        <v>ENG</v>
      </c>
      <c r="L2186" s="21" t="str">
        <f>VLOOKUP($A2186,Location!$A:$J,8,FALSE)</f>
        <v>RD Congo</v>
      </c>
      <c r="M2186" s="21" t="str">
        <f>IFERROR(VLOOKUP(L2186,Setup_Team!$B:$C,2,FALSE), "TDB")</f>
        <v>COD</v>
      </c>
      <c r="N2186" s="21" t="str">
        <f>VLOOKUP($A2186,Location!$A:$J,9,FALSE)</f>
        <v>Atlanta</v>
      </c>
      <c r="O2186" s="21" t="str">
        <f>VLOOKUP($A2186,Location!$A:$J,10,FALSE)</f>
        <v>Mercedes-Benz Stadium</v>
      </c>
      <c r="P2186" s="27">
        <v>2</v>
      </c>
      <c r="Q2186" s="27">
        <v>0</v>
      </c>
      <c r="R2186" s="27" t="str">
        <f t="shared" si="205"/>
        <v>2-0</v>
      </c>
      <c r="S2186" s="21">
        <v>0</v>
      </c>
      <c r="T2186" s="20">
        <f>VLOOKUP($A2186,Database!$A:$Y,10,FALSE)</f>
        <v>39</v>
      </c>
      <c r="U2186" s="20">
        <f>VLOOKUP($A2186,Database!$A:$Y,11,FALSE)</f>
        <v>144</v>
      </c>
      <c r="V2186" s="20">
        <f>VLOOKUP($A2186,Database!$A:$Y,12,FALSE)</f>
        <v>181</v>
      </c>
      <c r="W2186" s="20" t="str">
        <f>VLOOKUP(A2186,Database!A:M,13,FALSE)</f>
        <v>Terminé</v>
      </c>
      <c r="X2186" s="20">
        <f>VLOOKUP($A2186,Database!$A:$Y,20,FALSE)</f>
        <v>2</v>
      </c>
      <c r="Y2186" s="20">
        <f>VLOOKUP($A2186,Database!$A:$Y,21,FALSE)</f>
        <v>1</v>
      </c>
      <c r="Z2186" s="20">
        <f t="shared" si="204"/>
        <v>0</v>
      </c>
      <c r="AA2186" s="20">
        <f t="shared" si="200"/>
        <v>1</v>
      </c>
      <c r="AB2186" s="20">
        <f t="shared" ca="1" si="201"/>
        <v>39</v>
      </c>
      <c r="AC2186" s="20">
        <f t="shared" ca="1" si="202"/>
        <v>0</v>
      </c>
      <c r="AD2186" s="20" t="str">
        <f ca="1">IF(AC2186=0,"",IF(OR(ISBLANK(P2186),ISBLANK(Q2186)),"",IF(ISBLANK(VLOOKUP(A2186,Database!A:AA,22,FALSE)),"",VLOOKUP(A2186,Database!A:AA,22,FALSE))))</f>
        <v/>
      </c>
      <c r="AE2186" s="20">
        <f ca="1">IFERROR(
   IF(
     OR(ISBLANK(P2186),ISBLANK(Q2186)),
     "",
     IF(
       AND(AB2186&lt;&gt;"",OR(W2186="Terminé",W2186="En cours")),
       VLOOKUP(AD2186,Setup_ScoreExactBonus!A:D,4,FALSE),
       0
     )),
  0)</f>
        <v>0</v>
      </c>
      <c r="AF2186" s="21">
        <f t="shared" ca="1" si="203"/>
        <v>39</v>
      </c>
      <c r="AG2186" s="21">
        <f ca="1">SUMIFS(AF$2:AF2186,D$2:D2186,D2186)</f>
        <v>3105</v>
      </c>
    </row>
    <row r="2187" spans="1:33" hidden="1" x14ac:dyDescent="0.35">
      <c r="A2187" s="21">
        <f>IF(ISBLANK(B2187),"",COUNTIF(B$2:B2187,B2187))-1</f>
        <v>80</v>
      </c>
      <c r="B2187" s="27">
        <v>26</v>
      </c>
      <c r="C2187" s="10">
        <v>46184.875</v>
      </c>
      <c r="D2187" s="21" t="str">
        <f>VLOOKUP(Pronostics!$B2187,Setup_MPP!$A:$G,3,FALSE)</f>
        <v>Mohamad#5GGG1</v>
      </c>
      <c r="E2187" s="21" t="str">
        <f>VLOOKUP(Pronostics!$B2187,Setup_MPP!$A:$G,2,FALSE)</f>
        <v>Mohamad EL KAWAS</v>
      </c>
      <c r="F2187" s="21" t="str">
        <f>VLOOKUP($B2187,Setup_MPP!$A:$E,4,FALSE)</f>
        <v>#EB8787</v>
      </c>
      <c r="G2187" s="21" t="str">
        <f>VLOOKUP($B2187,Setup_MPP!$A:$E,5,FALSE)</f>
        <v>#368E2C</v>
      </c>
      <c r="H2187" s="21" t="str">
        <f>IFERROR(IF(AND(A2187&gt;=1,A2187&lt;=104),VLOOKUP($A2187,Location!$A:$J,6,FALSE),IF(A2187=0,"Avant l'ouverture",IF(OR(A2187=105,A2187=106),"Bonus"))),"")</f>
        <v>1/16 Finale</v>
      </c>
      <c r="I2187" s="21" t="str">
        <f>IF(LEFT(H2187,4)="Tour",VLOOKUP(A2187,Database!$A:$C,3,FALSE),"")</f>
        <v/>
      </c>
      <c r="J2187" s="21" t="str">
        <f>VLOOKUP($A2187,Location!$A:$J,7,FALSE)</f>
        <v>Angleterre</v>
      </c>
      <c r="K2187" s="21" t="str">
        <f>IFERROR(VLOOKUP(J2187,Setup_Team!$B:$C,2,FALSE), "TDB")</f>
        <v>ENG</v>
      </c>
      <c r="L2187" s="21" t="str">
        <f>VLOOKUP($A2187,Location!$A:$J,8,FALSE)</f>
        <v>RD Congo</v>
      </c>
      <c r="M2187" s="21" t="str">
        <f>IFERROR(VLOOKUP(L2187,Setup_Team!$B:$C,2,FALSE), "TDB")</f>
        <v>COD</v>
      </c>
      <c r="P2187" s="21">
        <v>2</v>
      </c>
      <c r="Q2187" s="21">
        <v>0</v>
      </c>
      <c r="R2187" s="27" t="str">
        <f t="shared" si="205"/>
        <v>2-0</v>
      </c>
      <c r="S2187" s="21">
        <v>0</v>
      </c>
      <c r="T2187" s="20">
        <f>VLOOKUP($A2187,Database!$A:$Y,10,FALSE)</f>
        <v>39</v>
      </c>
      <c r="U2187" s="20">
        <f>VLOOKUP($A2187,Database!$A:$Y,11,FALSE)</f>
        <v>144</v>
      </c>
      <c r="V2187" s="20">
        <f>VLOOKUP($A2187,Database!$A:$Y,12,FALSE)</f>
        <v>181</v>
      </c>
      <c r="W2187" s="20" t="str">
        <f>VLOOKUP(A2187,Database!A:M,13,FALSE)</f>
        <v>Terminé</v>
      </c>
      <c r="X2187" s="20">
        <f>VLOOKUP($A2187,Database!$A:$Y,20,FALSE)</f>
        <v>2</v>
      </c>
      <c r="Y2187" s="20">
        <f>VLOOKUP($A2187,Database!$A:$Y,21,FALSE)</f>
        <v>1</v>
      </c>
      <c r="Z2187" s="20">
        <f t="shared" si="204"/>
        <v>0</v>
      </c>
      <c r="AA2187" s="20">
        <f t="shared" si="200"/>
        <v>1</v>
      </c>
      <c r="AB2187" s="20">
        <f t="shared" ca="1" si="201"/>
        <v>39</v>
      </c>
      <c r="AC2187" s="20">
        <f t="shared" ca="1" si="202"/>
        <v>0</v>
      </c>
      <c r="AD2187" s="20" t="str">
        <f ca="1">IF(AC2187=0,"",IF(OR(ISBLANK(P2187),ISBLANK(Q2187)),"",IF(ISBLANK(VLOOKUP(A2187,Database!A:AA,22,FALSE)),"",VLOOKUP(A2187,Database!A:AA,22,FALSE))))</f>
        <v/>
      </c>
      <c r="AE2187" s="20">
        <f ca="1">IFERROR(
   IF(
     OR(ISBLANK(P2187),ISBLANK(Q2187)),
     "",
     IF(
       AND(AB2187&lt;&gt;"",OR(W2187="Terminé",W2187="En cours")),
       VLOOKUP(AD2187,Setup_ScoreExactBonus!A:D,4,FALSE),
       0
     )),
  0)</f>
        <v>0</v>
      </c>
      <c r="AF2187" s="21">
        <f t="shared" ca="1" si="203"/>
        <v>39</v>
      </c>
      <c r="AG2187" s="21">
        <f ca="1">SUMIFS(AF$2:AF2187,D$2:D2187,D2187)</f>
        <v>2615</v>
      </c>
    </row>
    <row r="2188" spans="1:33" hidden="1" x14ac:dyDescent="0.35">
      <c r="A2188" s="21">
        <f>IF(ISBLANK(B2188),"",COUNTIF(B$2:B2188,B2188))-1</f>
        <v>80</v>
      </c>
      <c r="B2188" s="27">
        <v>27</v>
      </c>
      <c r="C2188" s="10">
        <f>VLOOKUP($A2188+IF($A2188=0,1,0),Database!$A:$Y,7,FALSE)</f>
        <v>46204.75</v>
      </c>
      <c r="D2188" s="21" t="str">
        <f>VLOOKUP(Pronostics!$B2188,Setup_MPP!$A:$G,3,FALSE)</f>
        <v>maryemkappa</v>
      </c>
      <c r="E2188" s="21" t="str">
        <f>VLOOKUP(Pronostics!$B2188,Setup_MPP!$A:$G,2,FALSE)</f>
        <v>Maryem GUIZANI</v>
      </c>
      <c r="F2188" s="21" t="str">
        <f>VLOOKUP($B2188,Setup_MPP!$A:$E,4,FALSE)</f>
        <v>#BCA2F4</v>
      </c>
      <c r="G2188" s="21" t="str">
        <f>VLOOKUP($B2188,Setup_MPP!$A:$E,5,FALSE)</f>
        <v>#6D3DD5</v>
      </c>
      <c r="H2188" s="21" t="str">
        <f>IFERROR(IF(AND(A2188&gt;=1,A2188&lt;=104),VLOOKUP($A2188,Location!$A:$J,6,FALSE),IF(A2188=0,"Avant l'ouverture",IF(OR(A2188=105,A2188=106),"Bonus"))),"")</f>
        <v>1/16 Finale</v>
      </c>
      <c r="I2188" s="21" t="str">
        <f>IF(LEFT(H2188,4)="Tour",VLOOKUP(A2188,Database!$A:$C,3,FALSE),"")</f>
        <v/>
      </c>
      <c r="J2188" s="21" t="str">
        <f>VLOOKUP($A2188,Location!$A:$J,7,FALSE)</f>
        <v>Angleterre</v>
      </c>
      <c r="K2188" s="21" t="str">
        <f>IFERROR(VLOOKUP(J2188,Setup_Team!$B:$C,2,FALSE), "TDB")</f>
        <v>ENG</v>
      </c>
      <c r="L2188" s="21" t="str">
        <f>VLOOKUP($A2188,Location!$A:$J,8,FALSE)</f>
        <v>RD Congo</v>
      </c>
      <c r="M2188" s="21" t="str">
        <f>IFERROR(VLOOKUP(L2188,Setup_Team!$B:$C,2,FALSE), "TDB")</f>
        <v>COD</v>
      </c>
      <c r="P2188" s="21">
        <v>2</v>
      </c>
      <c r="Q2188" s="21">
        <v>0</v>
      </c>
      <c r="R2188" s="27" t="str">
        <f t="shared" si="205"/>
        <v>2-0</v>
      </c>
      <c r="S2188" s="21">
        <v>0</v>
      </c>
      <c r="T2188" s="20">
        <f>VLOOKUP($A2188,Database!$A:$Y,10,FALSE)</f>
        <v>39</v>
      </c>
      <c r="U2188" s="20">
        <f>VLOOKUP($A2188,Database!$A:$Y,11,FALSE)</f>
        <v>144</v>
      </c>
      <c r="V2188" s="20">
        <f>VLOOKUP($A2188,Database!$A:$Y,12,FALSE)</f>
        <v>181</v>
      </c>
      <c r="W2188" s="20" t="str">
        <f>VLOOKUP(A2188,Database!A:M,13,FALSE)</f>
        <v>Terminé</v>
      </c>
      <c r="X2188" s="20">
        <f>VLOOKUP($A2188,Database!$A:$Y,20,FALSE)</f>
        <v>2</v>
      </c>
      <c r="Y2188" s="20">
        <f>VLOOKUP($A2188,Database!$A:$Y,21,FALSE)</f>
        <v>1</v>
      </c>
      <c r="Z2188" s="20">
        <f t="shared" si="204"/>
        <v>0</v>
      </c>
      <c r="AA2188" s="20">
        <f t="shared" si="200"/>
        <v>1</v>
      </c>
      <c r="AB2188" s="20">
        <f t="shared" ca="1" si="201"/>
        <v>39</v>
      </c>
      <c r="AC2188" s="20">
        <f t="shared" ca="1" si="202"/>
        <v>0</v>
      </c>
      <c r="AD2188" s="20" t="str">
        <f ca="1">IF(AC2188=0,"",IF(OR(ISBLANK(P2188),ISBLANK(Q2188)),"",IF(ISBLANK(VLOOKUP(A2188,Database!A:AA,22,FALSE)),"",VLOOKUP(A2188,Database!A:AA,22,FALSE))))</f>
        <v/>
      </c>
      <c r="AE2188" s="20">
        <f ca="1">IFERROR(
   IF(
     OR(ISBLANK(P2188),ISBLANK(Q2188)),
     "",
     IF(
       AND(AB2188&lt;&gt;"",OR(W2188="Terminé",W2188="En cours")),
       VLOOKUP(AD2188,Setup_ScoreExactBonus!A:D,4,FALSE),
       0
     )),
  0)</f>
        <v>0</v>
      </c>
      <c r="AF2188" s="21">
        <f t="shared" ca="1" si="203"/>
        <v>39</v>
      </c>
      <c r="AG2188" s="21">
        <f ca="1">SUMIFS(AF$2:AF2188,D$2:D2188,D2188)</f>
        <v>2772</v>
      </c>
    </row>
    <row r="2189" spans="1:33" hidden="1" x14ac:dyDescent="0.35">
      <c r="A2189" s="21">
        <f>IF(ISBLANK(B2189),"",COUNTIF(B$2:B2189,B2189))-1</f>
        <v>81</v>
      </c>
      <c r="B2189" s="27">
        <v>1</v>
      </c>
      <c r="C2189" s="10">
        <f>VLOOKUP($A2189+IF($A2189=0,1,0),Database!$A:$Y,7,FALSE)</f>
        <v>46204.916666666664</v>
      </c>
      <c r="D2189" s="21" t="str">
        <f>VLOOKUP(Pronostics!$B2189,Setup_MPP!$A:$G,3,FALSE)</f>
        <v>_Nicolas_LM_</v>
      </c>
      <c r="E2189" s="21" t="str">
        <f>VLOOKUP(Pronostics!$B2189,Setup_MPP!$A:$G,2,FALSE)</f>
        <v>Nicolas LE MOUEL</v>
      </c>
      <c r="F2189" s="21" t="str">
        <f>VLOOKUP($B2189,Setup_MPP!$A:$E,4,FALSE)</f>
        <v>#F7C79D</v>
      </c>
      <c r="G2189" s="21" t="str">
        <f>VLOOKUP($B2189,Setup_MPP!$A:$E,5,FALSE)</f>
        <v>#FFBE85</v>
      </c>
      <c r="H2189" s="21" t="str">
        <f>IFERROR(IF(AND(A2189&gt;=1,A2189&lt;=104),VLOOKUP($A2189,Location!$A:$J,6,FALSE),IF(A2189=0,"Avant l'ouverture",IF(OR(A2189=105,A2189=106),"Bonus"))),"")</f>
        <v>1/16 Finale</v>
      </c>
      <c r="I2189" s="21" t="str">
        <f>IF(LEFT(H2189,4)="Tour",VLOOKUP(A2189,Database!$A:$C,3,FALSE),"")</f>
        <v/>
      </c>
      <c r="J2189" s="21" t="str">
        <f>VLOOKUP($A2189,Location!$A:$J,7,FALSE)</f>
        <v>Belgique</v>
      </c>
      <c r="K2189" s="21" t="str">
        <f>IFERROR(VLOOKUP(J2189,Setup_Team!$B:$C,2,FALSE), "TDB")</f>
        <v>BEL</v>
      </c>
      <c r="L2189" s="21" t="str">
        <f>VLOOKUP($A2189,Location!$A:$J,8,FALSE)</f>
        <v>Sénégal</v>
      </c>
      <c r="M2189" s="21" t="str">
        <f>IFERROR(VLOOKUP(L2189,Setup_Team!$B:$C,2,FALSE), "TDB")</f>
        <v>SEN</v>
      </c>
      <c r="N2189" s="21" t="str">
        <f>VLOOKUP($A2189,Location!$A:$J,9,FALSE)</f>
        <v>Seattle</v>
      </c>
      <c r="O2189" s="21" t="str">
        <f>VLOOKUP($A2189,Location!$A:$J,10,FALSE)</f>
        <v>Lumen Field</v>
      </c>
      <c r="P2189" s="27">
        <v>1</v>
      </c>
      <c r="Q2189" s="27">
        <v>2</v>
      </c>
      <c r="R2189" s="27" t="str">
        <f t="shared" si="205"/>
        <v>1-2</v>
      </c>
      <c r="S2189" s="21">
        <v>0</v>
      </c>
      <c r="T2189" s="20">
        <f>VLOOKUP($A2189,Database!$A:$Y,10,FALSE)</f>
        <v>80</v>
      </c>
      <c r="U2189" s="20">
        <f>VLOOKUP($A2189,Database!$A:$Y,11,FALSE)</f>
        <v>112</v>
      </c>
      <c r="V2189" s="20">
        <f>VLOOKUP($A2189,Database!$A:$Y,12,FALSE)</f>
        <v>123</v>
      </c>
      <c r="W2189" s="20" t="str">
        <f>VLOOKUP(A2189,Database!A:M,13,FALSE)</f>
        <v>Terminé</v>
      </c>
      <c r="X2189" s="20">
        <f>VLOOKUP($A2189,Database!$A:$Y,20,FALSE)</f>
        <v>0</v>
      </c>
      <c r="Y2189" s="20">
        <f>VLOOKUP($A2189,Database!$A:$Y,21,FALSE)</f>
        <v>1</v>
      </c>
      <c r="Z2189" s="20">
        <f t="shared" si="204"/>
        <v>0</v>
      </c>
      <c r="AA2189" s="20">
        <f t="shared" si="200"/>
        <v>1</v>
      </c>
      <c r="AB2189" s="20">
        <f t="shared" ca="1" si="201"/>
        <v>123</v>
      </c>
      <c r="AC2189" s="20">
        <f t="shared" ca="1" si="202"/>
        <v>0</v>
      </c>
      <c r="AD2189" s="20" t="str">
        <f ca="1">IF(AC2189=0,"",IF(OR(ISBLANK(P2189),ISBLANK(Q2189)),"",IF(ISBLANK(VLOOKUP(A2189,Database!A:AA,22,FALSE)),"",VLOOKUP(A2189,Database!A:AA,22,FALSE))))</f>
        <v/>
      </c>
      <c r="AE2189" s="20">
        <f ca="1">IFERROR(
   IF(
     OR(ISBLANK(P2189),ISBLANK(Q2189)),
     "",
     IF(
       AND(AB2189&lt;&gt;"",OR(W2189="Terminé",W2189="En cours")),
       VLOOKUP(AD2189,Setup_ScoreExactBonus!A:D,4,FALSE),
       0
     )),
  0)</f>
        <v>0</v>
      </c>
      <c r="AF2189" s="21">
        <f t="shared" ca="1" si="203"/>
        <v>123</v>
      </c>
      <c r="AG2189" s="21">
        <f ca="1">SUMIFS(AF$2:AF2189,D$2:D2189,D2189)</f>
        <v>3089</v>
      </c>
    </row>
    <row r="2190" spans="1:33" hidden="1" x14ac:dyDescent="0.35">
      <c r="A2190" s="21">
        <f>IF(ISBLANK(B2190),"",COUNTIF(B$2:B2190,B2190))-1</f>
        <v>81</v>
      </c>
      <c r="B2190" s="27">
        <v>2</v>
      </c>
      <c r="C2190" s="10">
        <f>VLOOKUP($A2190+IF($A2190=0,1,0),Database!$A:$Y,7,FALSE)</f>
        <v>46204.916666666664</v>
      </c>
      <c r="D2190" s="21" t="str">
        <f>VLOOKUP(Pronostics!$B2190,Setup_MPP!$A:$G,3,FALSE)</f>
        <v>leaelaz</v>
      </c>
      <c r="E2190" s="21" t="str">
        <f>VLOOKUP(Pronostics!$B2190,Setup_MPP!$A:$G,2,FALSE)</f>
        <v>Léa EL ASERY</v>
      </c>
      <c r="F2190" s="21" t="str">
        <f>VLOOKUP($B2190,Setup_MPP!$A:$E,4,FALSE)</f>
        <v>#FFBEBE</v>
      </c>
      <c r="G2190" s="21" t="str">
        <f>VLOOKUP($B2190,Setup_MPP!$A:$E,5,FALSE)</f>
        <v>#DF6868</v>
      </c>
      <c r="H2190" s="21" t="str">
        <f>IFERROR(IF(AND(A2190&gt;=1,A2190&lt;=104),VLOOKUP($A2190,Location!$A:$J,6,FALSE),IF(A2190=0,"Avant l'ouverture",IF(OR(A2190=105,A2190=106),"Bonus"))),"")</f>
        <v>1/16 Finale</v>
      </c>
      <c r="I2190" s="21" t="str">
        <f>IF(LEFT(H2190,4)="Tour",VLOOKUP(A2190,Database!$A:$C,3,FALSE),"")</f>
        <v/>
      </c>
      <c r="J2190" s="21" t="str">
        <f>VLOOKUP($A2190,Location!$A:$J,7,FALSE)</f>
        <v>Belgique</v>
      </c>
      <c r="K2190" s="21" t="str">
        <f>IFERROR(VLOOKUP(J2190,Setup_Team!$B:$C,2,FALSE), "TDB")</f>
        <v>BEL</v>
      </c>
      <c r="L2190" s="21" t="str">
        <f>VLOOKUP($A2190,Location!$A:$J,8,FALSE)</f>
        <v>Sénégal</v>
      </c>
      <c r="M2190" s="21" t="str">
        <f>IFERROR(VLOOKUP(L2190,Setup_Team!$B:$C,2,FALSE), "TDB")</f>
        <v>SEN</v>
      </c>
      <c r="N2190" s="21" t="str">
        <f>VLOOKUP($A2190,Location!$A:$J,9,FALSE)</f>
        <v>Seattle</v>
      </c>
      <c r="O2190" s="21" t="str">
        <f>VLOOKUP($A2190,Location!$A:$J,10,FALSE)</f>
        <v>Lumen Field</v>
      </c>
      <c r="P2190" s="27">
        <v>1</v>
      </c>
      <c r="Q2190" s="27">
        <v>2</v>
      </c>
      <c r="R2190" s="27" t="str">
        <f t="shared" si="205"/>
        <v>1-2</v>
      </c>
      <c r="S2190" s="21">
        <v>0</v>
      </c>
      <c r="T2190" s="20">
        <f>VLOOKUP($A2190,Database!$A:$Y,10,FALSE)</f>
        <v>80</v>
      </c>
      <c r="U2190" s="20">
        <f>VLOOKUP($A2190,Database!$A:$Y,11,FALSE)</f>
        <v>112</v>
      </c>
      <c r="V2190" s="20">
        <f>VLOOKUP($A2190,Database!$A:$Y,12,FALSE)</f>
        <v>123</v>
      </c>
      <c r="W2190" s="20" t="str">
        <f>VLOOKUP(A2190,Database!A:M,13,FALSE)</f>
        <v>Terminé</v>
      </c>
      <c r="X2190" s="20">
        <f>VLOOKUP($A2190,Database!$A:$Y,20,FALSE)</f>
        <v>0</v>
      </c>
      <c r="Y2190" s="20">
        <f>VLOOKUP($A2190,Database!$A:$Y,21,FALSE)</f>
        <v>1</v>
      </c>
      <c r="Z2190" s="20">
        <f t="shared" si="204"/>
        <v>0</v>
      </c>
      <c r="AA2190" s="20">
        <f t="shared" si="200"/>
        <v>1</v>
      </c>
      <c r="AB2190" s="20">
        <f t="shared" ca="1" si="201"/>
        <v>123</v>
      </c>
      <c r="AC2190" s="20">
        <f t="shared" ca="1" si="202"/>
        <v>0</v>
      </c>
      <c r="AD2190" s="20" t="str">
        <f ca="1">IF(AC2190=0,"",IF(OR(ISBLANK(P2190),ISBLANK(Q2190)),"",IF(ISBLANK(VLOOKUP(A2190,Database!A:AA,22,FALSE)),"",VLOOKUP(A2190,Database!A:AA,22,FALSE))))</f>
        <v/>
      </c>
      <c r="AE2190" s="20">
        <f ca="1">IFERROR(
   IF(
     OR(ISBLANK(P2190),ISBLANK(Q2190)),
     "",
     IF(
       AND(AB2190&lt;&gt;"",OR(W2190="Terminé",W2190="En cours")),
       VLOOKUP(AD2190,Setup_ScoreExactBonus!A:D,4,FALSE),
       0
     )),
  0)</f>
        <v>0</v>
      </c>
      <c r="AF2190" s="21">
        <f t="shared" ca="1" si="203"/>
        <v>123</v>
      </c>
      <c r="AG2190" s="21">
        <f ca="1">SUMIFS(AF$2:AF2190,D$2:D2190,D2190)</f>
        <v>3587</v>
      </c>
    </row>
    <row r="2191" spans="1:33" hidden="1" x14ac:dyDescent="0.35">
      <c r="A2191" s="21">
        <f>IF(ISBLANK(B2191),"",COUNTIF(B$2:B2191,B2191))-1</f>
        <v>81</v>
      </c>
      <c r="B2191" s="27">
        <v>3</v>
      </c>
      <c r="C2191" s="10">
        <f>VLOOKUP($A2191+IF($A2191=0,1,0),Database!$A:$Y,7,FALSE)</f>
        <v>46204.916666666664</v>
      </c>
      <c r="D2191" s="21" t="str">
        <f>VLOOKUP(Pronostics!$B2191,Setup_MPP!$A:$G,3,FALSE)</f>
        <v>PasMetalleux</v>
      </c>
      <c r="E2191" s="21" t="str">
        <f>VLOOKUP(Pronostics!$B2191,Setup_MPP!$A:$G,2,FALSE)</f>
        <v>Elwenn JOUBREL</v>
      </c>
      <c r="F2191" s="21" t="str">
        <f>VLOOKUP($B2191,Setup_MPP!$A:$E,4,FALSE)</f>
        <v>#F5C7FC</v>
      </c>
      <c r="G2191" s="21" t="str">
        <f>VLOOKUP($B2191,Setup_MPP!$A:$E,5,FALSE)</f>
        <v>#C489CF</v>
      </c>
      <c r="H2191" s="21" t="str">
        <f>IFERROR(IF(AND(A2191&gt;=1,A2191&lt;=104),VLOOKUP($A2191,Location!$A:$J,6,FALSE),IF(A2191=0,"Avant l'ouverture",IF(OR(A2191=105,A2191=106),"Bonus"))),"")</f>
        <v>1/16 Finale</v>
      </c>
      <c r="I2191" s="21" t="str">
        <f>IF(LEFT(H2191,4)="Tour",VLOOKUP(A2191,Database!$A:$C,3,FALSE),"")</f>
        <v/>
      </c>
      <c r="J2191" s="21" t="str">
        <f>VLOOKUP($A2191,Location!$A:$J,7,FALSE)</f>
        <v>Belgique</v>
      </c>
      <c r="K2191" s="21" t="str">
        <f>IFERROR(VLOOKUP(J2191,Setup_Team!$B:$C,2,FALSE), "TDB")</f>
        <v>BEL</v>
      </c>
      <c r="L2191" s="21" t="str">
        <f>VLOOKUP($A2191,Location!$A:$J,8,FALSE)</f>
        <v>Sénégal</v>
      </c>
      <c r="M2191" s="21" t="str">
        <f>IFERROR(VLOOKUP(L2191,Setup_Team!$B:$C,2,FALSE), "TDB")</f>
        <v>SEN</v>
      </c>
      <c r="N2191" s="21" t="str">
        <f>VLOOKUP($A2191,Location!$A:$J,9,FALSE)</f>
        <v>Seattle</v>
      </c>
      <c r="O2191" s="21" t="str">
        <f>VLOOKUP($A2191,Location!$A:$J,10,FALSE)</f>
        <v>Lumen Field</v>
      </c>
      <c r="P2191" s="27">
        <v>1</v>
      </c>
      <c r="Q2191" s="27">
        <v>2</v>
      </c>
      <c r="R2191" s="27" t="str">
        <f t="shared" si="205"/>
        <v>1-2</v>
      </c>
      <c r="S2191" s="21">
        <v>0</v>
      </c>
      <c r="T2191" s="20">
        <f>VLOOKUP($A2191,Database!$A:$Y,10,FALSE)</f>
        <v>80</v>
      </c>
      <c r="U2191" s="20">
        <f>VLOOKUP($A2191,Database!$A:$Y,11,FALSE)</f>
        <v>112</v>
      </c>
      <c r="V2191" s="20">
        <f>VLOOKUP($A2191,Database!$A:$Y,12,FALSE)</f>
        <v>123</v>
      </c>
      <c r="W2191" s="20" t="str">
        <f>VLOOKUP(A2191,Database!A:M,13,FALSE)</f>
        <v>Terminé</v>
      </c>
      <c r="X2191" s="20">
        <f>VLOOKUP($A2191,Database!$A:$Y,20,FALSE)</f>
        <v>0</v>
      </c>
      <c r="Y2191" s="20">
        <f>VLOOKUP($A2191,Database!$A:$Y,21,FALSE)</f>
        <v>1</v>
      </c>
      <c r="Z2191" s="20">
        <f t="shared" si="204"/>
        <v>0</v>
      </c>
      <c r="AA2191" s="20">
        <f t="shared" si="200"/>
        <v>1</v>
      </c>
      <c r="AB2191" s="20">
        <f t="shared" ca="1" si="201"/>
        <v>123</v>
      </c>
      <c r="AC2191" s="20">
        <f t="shared" ca="1" si="202"/>
        <v>0</v>
      </c>
      <c r="AD2191" s="20" t="str">
        <f ca="1">IF(AC2191=0,"",IF(OR(ISBLANK(P2191),ISBLANK(Q2191)),"",IF(ISBLANK(VLOOKUP(A2191,Database!A:AA,22,FALSE)),"",VLOOKUP(A2191,Database!A:AA,22,FALSE))))</f>
        <v/>
      </c>
      <c r="AE2191" s="20">
        <f ca="1">IFERROR(
   IF(
     OR(ISBLANK(P2191),ISBLANK(Q2191)),
     "",
     IF(
       AND(AB2191&lt;&gt;"",OR(W2191="Terminé",W2191="En cours")),
       VLOOKUP(AD2191,Setup_ScoreExactBonus!A:D,4,FALSE),
       0
     )),
  0)</f>
        <v>0</v>
      </c>
      <c r="AF2191" s="21">
        <f t="shared" ca="1" si="203"/>
        <v>123</v>
      </c>
      <c r="AG2191" s="21">
        <f ca="1">SUMIFS(AF$2:AF2191,D$2:D2191,D2191)</f>
        <v>3215</v>
      </c>
    </row>
    <row r="2192" spans="1:33" hidden="1" x14ac:dyDescent="0.35">
      <c r="A2192" s="21">
        <f>IF(ISBLANK(B2192),"",COUNTIF(B$2:B2192,B2192))-1</f>
        <v>81</v>
      </c>
      <c r="B2192" s="27">
        <v>4</v>
      </c>
      <c r="C2192" s="10">
        <f>VLOOKUP($A2192+IF($A2192=0,1,0),Database!$A:$Y,7,FALSE)</f>
        <v>46204.916666666664</v>
      </c>
      <c r="D2192" s="21" t="str">
        <f>VLOOKUP(Pronostics!$B2192,Setup_MPP!$A:$G,3,FALSE)</f>
        <v>Popo444</v>
      </c>
      <c r="E2192" s="21" t="str">
        <f>VLOOKUP(Pronostics!$B2192,Setup_MPP!$A:$G,2,FALSE)</f>
        <v>Pauline OLIVIER</v>
      </c>
      <c r="F2192" s="21" t="str">
        <f>VLOOKUP($B2192,Setup_MPP!$A:$E,4,FALSE)</f>
        <v>#A5EA7F</v>
      </c>
      <c r="G2192" s="21" t="str">
        <f>VLOOKUP($B2192,Setup_MPP!$A:$E,5,FALSE)</f>
        <v>#80C65A</v>
      </c>
      <c r="H2192" s="21" t="str">
        <f>IFERROR(IF(AND(A2192&gt;=1,A2192&lt;=104),VLOOKUP($A2192,Location!$A:$J,6,FALSE),IF(A2192=0,"Avant l'ouverture",IF(OR(A2192=105,A2192=106),"Bonus"))),"")</f>
        <v>1/16 Finale</v>
      </c>
      <c r="I2192" s="21" t="str">
        <f>IF(LEFT(H2192,4)="Tour",VLOOKUP(A2192,Database!$A:$C,3,FALSE),"")</f>
        <v/>
      </c>
      <c r="J2192" s="21" t="str">
        <f>VLOOKUP($A2192,Location!$A:$J,7,FALSE)</f>
        <v>Belgique</v>
      </c>
      <c r="K2192" s="21" t="str">
        <f>IFERROR(VLOOKUP(J2192,Setup_Team!$B:$C,2,FALSE), "TDB")</f>
        <v>BEL</v>
      </c>
      <c r="L2192" s="21" t="str">
        <f>VLOOKUP($A2192,Location!$A:$J,8,FALSE)</f>
        <v>Sénégal</v>
      </c>
      <c r="M2192" s="21" t="str">
        <f>IFERROR(VLOOKUP(L2192,Setup_Team!$B:$C,2,FALSE), "TDB")</f>
        <v>SEN</v>
      </c>
      <c r="N2192" s="21" t="str">
        <f>VLOOKUP($A2192,Location!$A:$J,9,FALSE)</f>
        <v>Seattle</v>
      </c>
      <c r="O2192" s="21" t="str">
        <f>VLOOKUP($A2192,Location!$A:$J,10,FALSE)</f>
        <v>Lumen Field</v>
      </c>
      <c r="P2192" s="27">
        <v>2</v>
      </c>
      <c r="Q2192" s="27">
        <v>1</v>
      </c>
      <c r="R2192" s="27" t="str">
        <f t="shared" si="205"/>
        <v>2-1</v>
      </c>
      <c r="S2192" s="21">
        <v>0</v>
      </c>
      <c r="T2192" s="20">
        <f>VLOOKUP($A2192,Database!$A:$Y,10,FALSE)</f>
        <v>80</v>
      </c>
      <c r="U2192" s="20">
        <f>VLOOKUP($A2192,Database!$A:$Y,11,FALSE)</f>
        <v>112</v>
      </c>
      <c r="V2192" s="20">
        <f>VLOOKUP($A2192,Database!$A:$Y,12,FALSE)</f>
        <v>123</v>
      </c>
      <c r="W2192" s="20" t="str">
        <f>VLOOKUP(A2192,Database!A:M,13,FALSE)</f>
        <v>Terminé</v>
      </c>
      <c r="X2192" s="20">
        <f>VLOOKUP($A2192,Database!$A:$Y,20,FALSE)</f>
        <v>0</v>
      </c>
      <c r="Y2192" s="20">
        <f>VLOOKUP($A2192,Database!$A:$Y,21,FALSE)</f>
        <v>1</v>
      </c>
      <c r="Z2192" s="20">
        <f t="shared" si="204"/>
        <v>0</v>
      </c>
      <c r="AA2192" s="20">
        <f t="shared" si="200"/>
        <v>0</v>
      </c>
      <c r="AB2192" s="20">
        <f t="shared" ca="1" si="201"/>
        <v>0</v>
      </c>
      <c r="AC2192" s="20">
        <f t="shared" ca="1" si="202"/>
        <v>0</v>
      </c>
      <c r="AD2192" s="20" t="str">
        <f ca="1">IF(AC2192=0,"",IF(OR(ISBLANK(P2192),ISBLANK(Q2192)),"",IF(ISBLANK(VLOOKUP(A2192,Database!A:AA,22,FALSE)),"",VLOOKUP(A2192,Database!A:AA,22,FALSE))))</f>
        <v/>
      </c>
      <c r="AE2192" s="20">
        <f ca="1">IFERROR(
   IF(
     OR(ISBLANK(P2192),ISBLANK(Q2192)),
     "",
     IF(
       AND(AB2192&lt;&gt;"",OR(W2192="Terminé",W2192="En cours")),
       VLOOKUP(AD2192,Setup_ScoreExactBonus!A:D,4,FALSE),
       0
     )),
  0)</f>
        <v>0</v>
      </c>
      <c r="AF2192" s="21">
        <f t="shared" ca="1" si="203"/>
        <v>0</v>
      </c>
      <c r="AG2192" s="21">
        <f ca="1">SUMIFS(AF$2:AF2192,D$2:D2192,D2192)</f>
        <v>3257</v>
      </c>
    </row>
    <row r="2193" spans="1:33" hidden="1" x14ac:dyDescent="0.35">
      <c r="A2193" s="21">
        <f>IF(ISBLANK(B2193),"",COUNTIF(B$2:B2193,B2193))-1</f>
        <v>81</v>
      </c>
      <c r="B2193" s="27">
        <v>5</v>
      </c>
      <c r="C2193" s="10">
        <f>VLOOKUP($A2193+IF($A2193=0,1,0),Database!$A:$Y,7,FALSE)</f>
        <v>46204.916666666664</v>
      </c>
      <c r="D2193" s="21" t="str">
        <f>VLOOKUP(Pronostics!$B2193,Setup_MPP!$A:$G,3,FALSE)</f>
        <v>_Jujul</v>
      </c>
      <c r="E2193" s="21" t="str">
        <f>VLOOKUP(Pronostics!$B2193,Setup_MPP!$A:$G,2,FALSE)</f>
        <v>Julie BOISSIERE</v>
      </c>
      <c r="F2193" s="21" t="str">
        <f>VLOOKUP($B2193,Setup_MPP!$A:$E,4,FALSE)</f>
        <v>#D890FF</v>
      </c>
      <c r="G2193" s="21" t="str">
        <f>VLOOKUP($B2193,Setup_MPP!$A:$E,5,FALSE)</f>
        <v>#B750EF</v>
      </c>
      <c r="H2193" s="21" t="str">
        <f>IFERROR(IF(AND(A2193&gt;=1,A2193&lt;=104),VLOOKUP($A2193,Location!$A:$J,6,FALSE),IF(A2193=0,"Avant l'ouverture",IF(OR(A2193=105,A2193=106),"Bonus"))),"")</f>
        <v>1/16 Finale</v>
      </c>
      <c r="I2193" s="21" t="str">
        <f>IF(LEFT(H2193,4)="Tour",VLOOKUP(A2193,Database!$A:$C,3,FALSE),"")</f>
        <v/>
      </c>
      <c r="J2193" s="21" t="str">
        <f>VLOOKUP($A2193,Location!$A:$J,7,FALSE)</f>
        <v>Belgique</v>
      </c>
      <c r="K2193" s="21" t="str">
        <f>IFERROR(VLOOKUP(J2193,Setup_Team!$B:$C,2,FALSE), "TDB")</f>
        <v>BEL</v>
      </c>
      <c r="L2193" s="21" t="str">
        <f>VLOOKUP($A2193,Location!$A:$J,8,FALSE)</f>
        <v>Sénégal</v>
      </c>
      <c r="M2193" s="21" t="str">
        <f>IFERROR(VLOOKUP(L2193,Setup_Team!$B:$C,2,FALSE), "TDB")</f>
        <v>SEN</v>
      </c>
      <c r="N2193" s="21" t="str">
        <f>VLOOKUP($A2193,Location!$A:$J,9,FALSE)</f>
        <v>Seattle</v>
      </c>
      <c r="O2193" s="21" t="str">
        <f>VLOOKUP($A2193,Location!$A:$J,10,FALSE)</f>
        <v>Lumen Field</v>
      </c>
      <c r="P2193" s="27">
        <v>0</v>
      </c>
      <c r="Q2193" s="27">
        <v>2</v>
      </c>
      <c r="R2193" s="27" t="str">
        <f t="shared" si="205"/>
        <v>0-2</v>
      </c>
      <c r="S2193" s="21">
        <v>0</v>
      </c>
      <c r="T2193" s="20">
        <f>VLOOKUP($A2193,Database!$A:$Y,10,FALSE)</f>
        <v>80</v>
      </c>
      <c r="U2193" s="20">
        <f>VLOOKUP($A2193,Database!$A:$Y,11,FALSE)</f>
        <v>112</v>
      </c>
      <c r="V2193" s="20">
        <f>VLOOKUP($A2193,Database!$A:$Y,12,FALSE)</f>
        <v>123</v>
      </c>
      <c r="W2193" s="20" t="str">
        <f>VLOOKUP(A2193,Database!A:M,13,FALSE)</f>
        <v>Terminé</v>
      </c>
      <c r="X2193" s="20">
        <f>VLOOKUP($A2193,Database!$A:$Y,20,FALSE)</f>
        <v>0</v>
      </c>
      <c r="Y2193" s="20">
        <f>VLOOKUP($A2193,Database!$A:$Y,21,FALSE)</f>
        <v>1</v>
      </c>
      <c r="Z2193" s="20">
        <f t="shared" si="204"/>
        <v>0</v>
      </c>
      <c r="AA2193" s="20">
        <f t="shared" si="200"/>
        <v>1</v>
      </c>
      <c r="AB2193" s="20">
        <f t="shared" ca="1" si="201"/>
        <v>123</v>
      </c>
      <c r="AC2193" s="20">
        <f t="shared" ca="1" si="202"/>
        <v>0</v>
      </c>
      <c r="AD2193" s="20" t="str">
        <f ca="1">IF(AC2193=0,"",IF(OR(ISBLANK(P2193),ISBLANK(Q2193)),"",IF(ISBLANK(VLOOKUP(A2193,Database!A:AA,22,FALSE)),"",VLOOKUP(A2193,Database!A:AA,22,FALSE))))</f>
        <v/>
      </c>
      <c r="AE2193" s="20">
        <f ca="1">IFERROR(
   IF(
     OR(ISBLANK(P2193),ISBLANK(Q2193)),
     "",
     IF(
       AND(AB2193&lt;&gt;"",OR(W2193="Terminé",W2193="En cours")),
       VLOOKUP(AD2193,Setup_ScoreExactBonus!A:D,4,FALSE),
       0
     )),
  0)</f>
        <v>0</v>
      </c>
      <c r="AF2193" s="21">
        <f t="shared" ca="1" si="203"/>
        <v>123</v>
      </c>
      <c r="AG2193" s="21">
        <f ca="1">SUMIFS(AF$2:AF2193,D$2:D2193,D2193)</f>
        <v>2427</v>
      </c>
    </row>
    <row r="2194" spans="1:33" hidden="1" x14ac:dyDescent="0.35">
      <c r="A2194" s="21">
        <f>IF(ISBLANK(B2194),"",COUNTIF(B$2:B2194,B2194))-1</f>
        <v>81</v>
      </c>
      <c r="B2194" s="27">
        <v>6</v>
      </c>
      <c r="C2194" s="10">
        <f>VLOOKUP($A2194+IF($A2194=0,1,0),Database!$A:$Y,7,FALSE)</f>
        <v>46204.916666666664</v>
      </c>
      <c r="D2194" s="21" t="str">
        <f>VLOOKUP(Pronostics!$B2194,Setup_MPP!$A:$G,3,FALSE)</f>
        <v>Julay</v>
      </c>
      <c r="E2194" s="21" t="str">
        <f>VLOOKUP(Pronostics!$B2194,Setup_MPP!$A:$G,2,FALSE)</f>
        <v>Julie BOUCHARD</v>
      </c>
      <c r="F2194" s="21" t="str">
        <f>VLOOKUP($B2194,Setup_MPP!$A:$E,4,FALSE)</f>
        <v>#A6F7B1</v>
      </c>
      <c r="G2194" s="21" t="str">
        <f>VLOOKUP($B2194,Setup_MPP!$A:$E,5,FALSE)</f>
        <v>#6EC179</v>
      </c>
      <c r="H2194" s="21" t="str">
        <f>IFERROR(IF(AND(A2194&gt;=1,A2194&lt;=104),VLOOKUP($A2194,Location!$A:$J,6,FALSE),IF(A2194=0,"Avant l'ouverture",IF(OR(A2194=105,A2194=106),"Bonus"))),"")</f>
        <v>1/16 Finale</v>
      </c>
      <c r="I2194" s="21" t="str">
        <f>IF(LEFT(H2194,4)="Tour",VLOOKUP(A2194,Database!$A:$C,3,FALSE),"")</f>
        <v/>
      </c>
      <c r="J2194" s="21" t="str">
        <f>VLOOKUP($A2194,Location!$A:$J,7,FALSE)</f>
        <v>Belgique</v>
      </c>
      <c r="K2194" s="21" t="str">
        <f>IFERROR(VLOOKUP(J2194,Setup_Team!$B:$C,2,FALSE), "TDB")</f>
        <v>BEL</v>
      </c>
      <c r="L2194" s="21" t="str">
        <f>VLOOKUP($A2194,Location!$A:$J,8,FALSE)</f>
        <v>Sénégal</v>
      </c>
      <c r="M2194" s="21" t="str">
        <f>IFERROR(VLOOKUP(L2194,Setup_Team!$B:$C,2,FALSE), "TDB")</f>
        <v>SEN</v>
      </c>
      <c r="N2194" s="21" t="str">
        <f>VLOOKUP($A2194,Location!$A:$J,9,FALSE)</f>
        <v>Seattle</v>
      </c>
      <c r="O2194" s="21" t="str">
        <f>VLOOKUP($A2194,Location!$A:$J,10,FALSE)</f>
        <v>Lumen Field</v>
      </c>
      <c r="P2194" s="27">
        <v>2</v>
      </c>
      <c r="Q2194" s="27">
        <v>1</v>
      </c>
      <c r="R2194" s="27" t="str">
        <f t="shared" si="205"/>
        <v>2-1</v>
      </c>
      <c r="S2194" s="21">
        <v>0</v>
      </c>
      <c r="T2194" s="20">
        <f>VLOOKUP($A2194,Database!$A:$Y,10,FALSE)</f>
        <v>80</v>
      </c>
      <c r="U2194" s="20">
        <f>VLOOKUP($A2194,Database!$A:$Y,11,FALSE)</f>
        <v>112</v>
      </c>
      <c r="V2194" s="20">
        <f>VLOOKUP($A2194,Database!$A:$Y,12,FALSE)</f>
        <v>123</v>
      </c>
      <c r="W2194" s="20" t="str">
        <f>VLOOKUP(A2194,Database!A:M,13,FALSE)</f>
        <v>Terminé</v>
      </c>
      <c r="X2194" s="20">
        <f>VLOOKUP($A2194,Database!$A:$Y,20,FALSE)</f>
        <v>0</v>
      </c>
      <c r="Y2194" s="20">
        <f>VLOOKUP($A2194,Database!$A:$Y,21,FALSE)</f>
        <v>1</v>
      </c>
      <c r="Z2194" s="20">
        <f t="shared" si="204"/>
        <v>0</v>
      </c>
      <c r="AA2194" s="20">
        <f t="shared" si="200"/>
        <v>0</v>
      </c>
      <c r="AB2194" s="20">
        <f t="shared" ca="1" si="201"/>
        <v>0</v>
      </c>
      <c r="AC2194" s="20">
        <f t="shared" ca="1" si="202"/>
        <v>0</v>
      </c>
      <c r="AD2194" s="20" t="str">
        <f ca="1">IF(AC2194=0,"",IF(OR(ISBLANK(P2194),ISBLANK(Q2194)),"",IF(ISBLANK(VLOOKUP(A2194,Database!A:AA,22,FALSE)),"",VLOOKUP(A2194,Database!A:AA,22,FALSE))))</f>
        <v/>
      </c>
      <c r="AE2194" s="20">
        <f ca="1">IFERROR(
   IF(
     OR(ISBLANK(P2194),ISBLANK(Q2194)),
     "",
     IF(
       AND(AB2194&lt;&gt;"",OR(W2194="Terminé",W2194="En cours")),
       VLOOKUP(AD2194,Setup_ScoreExactBonus!A:D,4,FALSE),
       0
     )),
  0)</f>
        <v>0</v>
      </c>
      <c r="AF2194" s="21">
        <f t="shared" ca="1" si="203"/>
        <v>0</v>
      </c>
      <c r="AG2194" s="21">
        <f ca="1">SUMIFS(AF$2:AF2194,D$2:D2194,D2194)</f>
        <v>3263</v>
      </c>
    </row>
    <row r="2195" spans="1:33" hidden="1" x14ac:dyDescent="0.35">
      <c r="A2195" s="21">
        <f>IF(ISBLANK(B2195),"",COUNTIF(B$2:B2195,B2195))-1</f>
        <v>81</v>
      </c>
      <c r="B2195" s="27">
        <v>7</v>
      </c>
      <c r="C2195" s="10">
        <f>VLOOKUP($A2195+IF($A2195=0,1,0),Database!$A:$Y,7,FALSE)</f>
        <v>46204.916666666664</v>
      </c>
      <c r="D2195" s="21" t="str">
        <f>VLOOKUP(Pronostics!$B2195,Setup_MPP!$A:$G,3,FALSE)</f>
        <v>__Vince__</v>
      </c>
      <c r="E2195" s="21" t="str">
        <f>VLOOKUP(Pronostics!$B2195,Setup_MPP!$A:$G,2,FALSE)</f>
        <v>Vincent FRAYSSE</v>
      </c>
      <c r="F2195" s="21" t="str">
        <f>VLOOKUP($B2195,Setup_MPP!$A:$E,4,FALSE)</f>
        <v>#B2EAE8</v>
      </c>
      <c r="G2195" s="21" t="str">
        <f>VLOOKUP($B2195,Setup_MPP!$A:$E,5,FALSE)</f>
        <v>#6CB4B1</v>
      </c>
      <c r="H2195" s="21" t="str">
        <f>IFERROR(IF(AND(A2195&gt;=1,A2195&lt;=104),VLOOKUP($A2195,Location!$A:$J,6,FALSE),IF(A2195=0,"Avant l'ouverture",IF(OR(A2195=105,A2195=106),"Bonus"))),"")</f>
        <v>1/16 Finale</v>
      </c>
      <c r="I2195" s="21" t="str">
        <f>IF(LEFT(H2195,4)="Tour",VLOOKUP(A2195,Database!$A:$C,3,FALSE),"")</f>
        <v/>
      </c>
      <c r="J2195" s="21" t="str">
        <f>VLOOKUP($A2195,Location!$A:$J,7,FALSE)</f>
        <v>Belgique</v>
      </c>
      <c r="K2195" s="21" t="str">
        <f>IFERROR(VLOOKUP(J2195,Setup_Team!$B:$C,2,FALSE), "TDB")</f>
        <v>BEL</v>
      </c>
      <c r="L2195" s="21" t="str">
        <f>VLOOKUP($A2195,Location!$A:$J,8,FALSE)</f>
        <v>Sénégal</v>
      </c>
      <c r="M2195" s="21" t="str">
        <f>IFERROR(VLOOKUP(L2195,Setup_Team!$B:$C,2,FALSE), "TDB")</f>
        <v>SEN</v>
      </c>
      <c r="N2195" s="21" t="str">
        <f>VLOOKUP($A2195,Location!$A:$J,9,FALSE)</f>
        <v>Seattle</v>
      </c>
      <c r="O2195" s="21" t="str">
        <f>VLOOKUP($A2195,Location!$A:$J,10,FALSE)</f>
        <v>Lumen Field</v>
      </c>
      <c r="P2195" s="27">
        <v>2</v>
      </c>
      <c r="Q2195" s="27">
        <v>1</v>
      </c>
      <c r="R2195" s="27" t="str">
        <f t="shared" si="205"/>
        <v>2-1</v>
      </c>
      <c r="S2195" s="21">
        <v>0</v>
      </c>
      <c r="T2195" s="20">
        <f>VLOOKUP($A2195,Database!$A:$Y,10,FALSE)</f>
        <v>80</v>
      </c>
      <c r="U2195" s="20">
        <f>VLOOKUP($A2195,Database!$A:$Y,11,FALSE)</f>
        <v>112</v>
      </c>
      <c r="V2195" s="20">
        <f>VLOOKUP($A2195,Database!$A:$Y,12,FALSE)</f>
        <v>123</v>
      </c>
      <c r="W2195" s="20" t="str">
        <f>VLOOKUP(A2195,Database!A:M,13,FALSE)</f>
        <v>Terminé</v>
      </c>
      <c r="X2195" s="20">
        <f>VLOOKUP($A2195,Database!$A:$Y,20,FALSE)</f>
        <v>0</v>
      </c>
      <c r="Y2195" s="20">
        <f>VLOOKUP($A2195,Database!$A:$Y,21,FALSE)</f>
        <v>1</v>
      </c>
      <c r="Z2195" s="20">
        <f t="shared" si="204"/>
        <v>0</v>
      </c>
      <c r="AA2195" s="20">
        <f t="shared" si="200"/>
        <v>0</v>
      </c>
      <c r="AB2195" s="20">
        <f t="shared" ca="1" si="201"/>
        <v>0</v>
      </c>
      <c r="AC2195" s="20">
        <f t="shared" ca="1" si="202"/>
        <v>0</v>
      </c>
      <c r="AD2195" s="20" t="str">
        <f ca="1">IF(AC2195=0,"",IF(OR(ISBLANK(P2195),ISBLANK(Q2195)),"",IF(ISBLANK(VLOOKUP(A2195,Database!A:AA,22,FALSE)),"",VLOOKUP(A2195,Database!A:AA,22,FALSE))))</f>
        <v/>
      </c>
      <c r="AE2195" s="20">
        <f ca="1">IFERROR(
   IF(
     OR(ISBLANK(P2195),ISBLANK(Q2195)),
     "",
     IF(
       AND(AB2195&lt;&gt;"",OR(W2195="Terminé",W2195="En cours")),
       VLOOKUP(AD2195,Setup_ScoreExactBonus!A:D,4,FALSE),
       0
     )),
  0)</f>
        <v>0</v>
      </c>
      <c r="AF2195" s="21">
        <f t="shared" ca="1" si="203"/>
        <v>0</v>
      </c>
      <c r="AG2195" s="21">
        <f ca="1">SUMIFS(AF$2:AF2195,D$2:D2195,D2195)</f>
        <v>1775</v>
      </c>
    </row>
    <row r="2196" spans="1:33" hidden="1" x14ac:dyDescent="0.35">
      <c r="A2196" s="21">
        <f>IF(ISBLANK(B2196),"",COUNTIF(B$2:B2196,B2196))-1</f>
        <v>81</v>
      </c>
      <c r="B2196" s="27">
        <v>8</v>
      </c>
      <c r="C2196" s="10">
        <f>VLOOKUP($A2196+IF($A2196=0,1,0),Database!$A:$Y,7,FALSE)</f>
        <v>46204.916666666664</v>
      </c>
      <c r="D2196" s="21" t="str">
        <f>VLOOKUP(Pronostics!$B2196,Setup_MPP!$A:$G,3,FALSE)</f>
        <v>Louuiiis</v>
      </c>
      <c r="E2196" s="21" t="str">
        <f>VLOOKUP(Pronostics!$B2196,Setup_MPP!$A:$G,2,FALSE)</f>
        <v>Louis HARLE</v>
      </c>
      <c r="F2196" s="21" t="str">
        <f>VLOOKUP($B2196,Setup_MPP!$A:$E,4,FALSE)</f>
        <v>#EEF7B1</v>
      </c>
      <c r="G2196" s="21" t="str">
        <f>VLOOKUP($B2196,Setup_MPP!$A:$E,5,FALSE)</f>
        <v>#C1CB7D</v>
      </c>
      <c r="H2196" s="21" t="str">
        <f>IFERROR(IF(AND(A2196&gt;=1,A2196&lt;=104),VLOOKUP($A2196,Location!$A:$J,6,FALSE),IF(A2196=0,"Avant l'ouverture",IF(OR(A2196=105,A2196=106),"Bonus"))),"")</f>
        <v>1/16 Finale</v>
      </c>
      <c r="I2196" s="21" t="str">
        <f>IF(LEFT(H2196,4)="Tour",VLOOKUP(A2196,Database!$A:$C,3,FALSE),"")</f>
        <v/>
      </c>
      <c r="J2196" s="21" t="str">
        <f>VLOOKUP($A2196,Location!$A:$J,7,FALSE)</f>
        <v>Belgique</v>
      </c>
      <c r="K2196" s="21" t="str">
        <f>IFERROR(VLOOKUP(J2196,Setup_Team!$B:$C,2,FALSE), "TDB")</f>
        <v>BEL</v>
      </c>
      <c r="L2196" s="21" t="str">
        <f>VLOOKUP($A2196,Location!$A:$J,8,FALSE)</f>
        <v>Sénégal</v>
      </c>
      <c r="M2196" s="21" t="str">
        <f>IFERROR(VLOOKUP(L2196,Setup_Team!$B:$C,2,FALSE), "TDB")</f>
        <v>SEN</v>
      </c>
      <c r="N2196" s="21" t="str">
        <f>VLOOKUP($A2196,Location!$A:$J,9,FALSE)</f>
        <v>Seattle</v>
      </c>
      <c r="O2196" s="21" t="str">
        <f>VLOOKUP($A2196,Location!$A:$J,10,FALSE)</f>
        <v>Lumen Field</v>
      </c>
      <c r="P2196" s="27">
        <v>1</v>
      </c>
      <c r="Q2196" s="27">
        <v>2</v>
      </c>
      <c r="R2196" s="27" t="str">
        <f t="shared" si="205"/>
        <v>1-2</v>
      </c>
      <c r="S2196" s="21">
        <v>0</v>
      </c>
      <c r="T2196" s="20">
        <f>VLOOKUP($A2196,Database!$A:$Y,10,FALSE)</f>
        <v>80</v>
      </c>
      <c r="U2196" s="20">
        <f>VLOOKUP($A2196,Database!$A:$Y,11,FALSE)</f>
        <v>112</v>
      </c>
      <c r="V2196" s="20">
        <f>VLOOKUP($A2196,Database!$A:$Y,12,FALSE)</f>
        <v>123</v>
      </c>
      <c r="W2196" s="20" t="str">
        <f>VLOOKUP(A2196,Database!A:M,13,FALSE)</f>
        <v>Terminé</v>
      </c>
      <c r="X2196" s="20">
        <f>VLOOKUP($A2196,Database!$A:$Y,20,FALSE)</f>
        <v>0</v>
      </c>
      <c r="Y2196" s="20">
        <f>VLOOKUP($A2196,Database!$A:$Y,21,FALSE)</f>
        <v>1</v>
      </c>
      <c r="Z2196" s="20">
        <f t="shared" si="204"/>
        <v>0</v>
      </c>
      <c r="AA2196" s="20">
        <f t="shared" si="200"/>
        <v>1</v>
      </c>
      <c r="AB2196" s="20">
        <f t="shared" ca="1" si="201"/>
        <v>123</v>
      </c>
      <c r="AC2196" s="20">
        <f t="shared" ca="1" si="202"/>
        <v>0</v>
      </c>
      <c r="AD2196" s="20" t="str">
        <f ca="1">IF(AC2196=0,"",IF(OR(ISBLANK(P2196),ISBLANK(Q2196)),"",IF(ISBLANK(VLOOKUP(A2196,Database!A:AA,22,FALSE)),"",VLOOKUP(A2196,Database!A:AA,22,FALSE))))</f>
        <v/>
      </c>
      <c r="AE2196" s="20">
        <f ca="1">IFERROR(
   IF(
     OR(ISBLANK(P2196),ISBLANK(Q2196)),
     "",
     IF(
       AND(AB2196&lt;&gt;"",OR(W2196="Terminé",W2196="En cours")),
       VLOOKUP(AD2196,Setup_ScoreExactBonus!A:D,4,FALSE),
       0
     )),
  0)</f>
        <v>0</v>
      </c>
      <c r="AF2196" s="21">
        <f t="shared" ca="1" si="203"/>
        <v>123</v>
      </c>
      <c r="AG2196" s="21">
        <f ca="1">SUMIFS(AF$2:AF2196,D$2:D2196,D2196)</f>
        <v>3206</v>
      </c>
    </row>
    <row r="2197" spans="1:33" x14ac:dyDescent="0.35">
      <c r="A2197" s="21">
        <f>IF(ISBLANK(B2197),"",COUNTIF(B$2:B2197,B2197))-1</f>
        <v>81</v>
      </c>
      <c r="B2197" s="27">
        <v>9</v>
      </c>
      <c r="C2197" s="10">
        <f>VLOOKUP($A2197+IF($A2197=0,1,0),Database!$A:$Y,7,FALSE)</f>
        <v>46204.916666666664</v>
      </c>
      <c r="D2197" s="21" t="str">
        <f>VLOOKUP(Pronostics!$B2197,Setup_MPP!$A:$G,3,FALSE)</f>
        <v>Aurelien_dpq</v>
      </c>
      <c r="E2197" s="21" t="str">
        <f>VLOOKUP(Pronostics!$B2197,Setup_MPP!$A:$G,2,FALSE)</f>
        <v>Aurélien DE POULPIQUET</v>
      </c>
      <c r="F2197" s="21" t="str">
        <f>VLOOKUP($B2197,Setup_MPP!$A:$E,4,FALSE)</f>
        <v>#F4EA9D</v>
      </c>
      <c r="G2197" s="21" t="str">
        <f>VLOOKUP($B2197,Setup_MPP!$A:$E,5,FALSE)</f>
        <v>#D2C458</v>
      </c>
      <c r="H2197" s="21" t="str">
        <f>IFERROR(IF(AND(A2197&gt;=1,A2197&lt;=104),VLOOKUP($A2197,Location!$A:$J,6,FALSE),IF(A2197=0,"Avant l'ouverture",IF(OR(A2197=105,A2197=106),"Bonus"))),"")</f>
        <v>1/16 Finale</v>
      </c>
      <c r="I2197" s="21" t="str">
        <f>IF(LEFT(H2197,4)="Tour",VLOOKUP(A2197,Database!$A:$C,3,FALSE),"")</f>
        <v/>
      </c>
      <c r="J2197" s="21" t="str">
        <f>VLOOKUP($A2197,Location!$A:$J,7,FALSE)</f>
        <v>Belgique</v>
      </c>
      <c r="K2197" s="21" t="str">
        <f>IFERROR(VLOOKUP(J2197,Setup_Team!$B:$C,2,FALSE), "TDB")</f>
        <v>BEL</v>
      </c>
      <c r="L2197" s="21" t="str">
        <f>VLOOKUP($A2197,Location!$A:$J,8,FALSE)</f>
        <v>Sénégal</v>
      </c>
      <c r="M2197" s="21" t="str">
        <f>IFERROR(VLOOKUP(L2197,Setup_Team!$B:$C,2,FALSE), "TDB")</f>
        <v>SEN</v>
      </c>
      <c r="N2197" s="21" t="str">
        <f>VLOOKUP($A2197,Location!$A:$J,9,FALSE)</f>
        <v>Seattle</v>
      </c>
      <c r="O2197" s="21" t="str">
        <f>VLOOKUP($A2197,Location!$A:$J,10,FALSE)</f>
        <v>Lumen Field</v>
      </c>
      <c r="P2197" s="27">
        <v>0</v>
      </c>
      <c r="Q2197" s="27">
        <v>1</v>
      </c>
      <c r="R2197" s="27" t="str">
        <f t="shared" si="205"/>
        <v>0-1</v>
      </c>
      <c r="S2197" s="21">
        <v>0</v>
      </c>
      <c r="T2197" s="20">
        <f>VLOOKUP($A2197,Database!$A:$Y,10,FALSE)</f>
        <v>80</v>
      </c>
      <c r="U2197" s="20">
        <f>VLOOKUP($A2197,Database!$A:$Y,11,FALSE)</f>
        <v>112</v>
      </c>
      <c r="V2197" s="20">
        <f>VLOOKUP($A2197,Database!$A:$Y,12,FALSE)</f>
        <v>123</v>
      </c>
      <c r="W2197" s="20" t="str">
        <f>VLOOKUP(A2197,Database!A:M,13,FALSE)</f>
        <v>Terminé</v>
      </c>
      <c r="X2197" s="20">
        <f>VLOOKUP($A2197,Database!$A:$Y,20,FALSE)</f>
        <v>0</v>
      </c>
      <c r="Y2197" s="20">
        <f>VLOOKUP($A2197,Database!$A:$Y,21,FALSE)</f>
        <v>1</v>
      </c>
      <c r="Z2197" s="20">
        <f t="shared" si="204"/>
        <v>0</v>
      </c>
      <c r="AA2197" s="20">
        <f t="shared" si="200"/>
        <v>1</v>
      </c>
      <c r="AB2197" s="20">
        <f t="shared" ca="1" si="201"/>
        <v>123</v>
      </c>
      <c r="AC2197" s="20">
        <f t="shared" ca="1" si="202"/>
        <v>1</v>
      </c>
      <c r="AD2197" s="20" t="str">
        <f ca="1">IF(AC2197=0,"",IF(OR(ISBLANK(P2197),ISBLANK(Q2197)),"",IF(ISBLANK(VLOOKUP(A2197,Database!A:AA,22,FALSE)),"",VLOOKUP(A2197,Database!A:AA,22,FALSE))))</f>
        <v>Très rare</v>
      </c>
      <c r="AE2197" s="20">
        <f ca="1">IFERROR(
   IF(
     OR(ISBLANK(P2197),ISBLANK(Q2197)),
     "",
     IF(
       AND(AB2197&lt;&gt;"",OR(W2197="Terminé",W2197="En cours")),
       VLOOKUP(AD2197,Setup_ScoreExactBonus!A:D,4,FALSE),
       0
     )),
  0)</f>
        <v>50</v>
      </c>
      <c r="AF2197" s="21">
        <f t="shared" ca="1" si="203"/>
        <v>173</v>
      </c>
      <c r="AG2197" s="21">
        <f ca="1">SUMIFS(AF$2:AF2197,D$2:D2197,D2197)</f>
        <v>3453</v>
      </c>
    </row>
    <row r="2198" spans="1:33" hidden="1" x14ac:dyDescent="0.35">
      <c r="A2198" s="21">
        <f>IF(ISBLANK(B2198),"",COUNTIF(B$2:B2198,B2198))-1</f>
        <v>81</v>
      </c>
      <c r="B2198" s="27">
        <v>10</v>
      </c>
      <c r="C2198" s="10">
        <f>VLOOKUP($A2198+IF($A2198=0,1,0),Database!$A:$Y,7,FALSE)</f>
        <v>46204.916666666664</v>
      </c>
      <c r="D2198" s="21" t="str">
        <f>VLOOKUP(Pronostics!$B2198,Setup_MPP!$A:$G,3,FALSE)</f>
        <v>RandomPaul</v>
      </c>
      <c r="E2198" s="21" t="str">
        <f>VLOOKUP(Pronostics!$B2198,Setup_MPP!$A:$G,2,FALSE)</f>
        <v>Paul MONTESINOS</v>
      </c>
      <c r="F2198" s="21" t="str">
        <f>VLOOKUP($B2198,Setup_MPP!$A:$E,4,FALSE)</f>
        <v>#C4B0FF</v>
      </c>
      <c r="G2198" s="21" t="str">
        <f>VLOOKUP($B2198,Setup_MPP!$A:$E,5,FALSE)</f>
        <v>#7F66C8</v>
      </c>
      <c r="H2198" s="21" t="str">
        <f>IFERROR(IF(AND(A2198&gt;=1,A2198&lt;=104),VLOOKUP($A2198,Location!$A:$J,6,FALSE),IF(A2198=0,"Avant l'ouverture",IF(OR(A2198=105,A2198=106),"Bonus"))),"")</f>
        <v>1/16 Finale</v>
      </c>
      <c r="I2198" s="21" t="str">
        <f>IF(LEFT(H2198,4)="Tour",VLOOKUP(A2198,Database!$A:$C,3,FALSE),"")</f>
        <v/>
      </c>
      <c r="J2198" s="21" t="str">
        <f>VLOOKUP($A2198,Location!$A:$J,7,FALSE)</f>
        <v>Belgique</v>
      </c>
      <c r="K2198" s="21" t="str">
        <f>IFERROR(VLOOKUP(J2198,Setup_Team!$B:$C,2,FALSE), "TDB")</f>
        <v>BEL</v>
      </c>
      <c r="L2198" s="21" t="str">
        <f>VLOOKUP($A2198,Location!$A:$J,8,FALSE)</f>
        <v>Sénégal</v>
      </c>
      <c r="M2198" s="21" t="str">
        <f>IFERROR(VLOOKUP(L2198,Setup_Team!$B:$C,2,FALSE), "TDB")</f>
        <v>SEN</v>
      </c>
      <c r="N2198" s="21" t="str">
        <f>VLOOKUP($A2198,Location!$A:$J,9,FALSE)</f>
        <v>Seattle</v>
      </c>
      <c r="O2198" s="21" t="str">
        <f>VLOOKUP($A2198,Location!$A:$J,10,FALSE)</f>
        <v>Lumen Field</v>
      </c>
      <c r="P2198" s="27">
        <v>0</v>
      </c>
      <c r="Q2198" s="27">
        <v>0</v>
      </c>
      <c r="R2198" s="27" t="str">
        <f t="shared" si="205"/>
        <v>0-0</v>
      </c>
      <c r="S2198" s="21">
        <v>1</v>
      </c>
      <c r="T2198" s="20">
        <f>VLOOKUP($A2198,Database!$A:$Y,10,FALSE)</f>
        <v>80</v>
      </c>
      <c r="U2198" s="20">
        <f>VLOOKUP($A2198,Database!$A:$Y,11,FALSE)</f>
        <v>112</v>
      </c>
      <c r="V2198" s="20">
        <f>VLOOKUP($A2198,Database!$A:$Y,12,FALSE)</f>
        <v>123</v>
      </c>
      <c r="W2198" s="20" t="str">
        <f>VLOOKUP(A2198,Database!A:M,13,FALSE)</f>
        <v>Terminé</v>
      </c>
      <c r="X2198" s="20">
        <f>VLOOKUP($A2198,Database!$A:$Y,20,FALSE)</f>
        <v>0</v>
      </c>
      <c r="Y2198" s="20">
        <f>VLOOKUP($A2198,Database!$A:$Y,21,FALSE)</f>
        <v>1</v>
      </c>
      <c r="Z2198" s="20">
        <f t="shared" si="204"/>
        <v>0</v>
      </c>
      <c r="AA2198" s="20">
        <f t="shared" si="200"/>
        <v>0</v>
      </c>
      <c r="AB2198" s="20">
        <f t="shared" ca="1" si="201"/>
        <v>0</v>
      </c>
      <c r="AC2198" s="20">
        <f t="shared" ca="1" si="202"/>
        <v>0</v>
      </c>
      <c r="AD2198" s="20" t="str">
        <f ca="1">IF(AC2198=0,"",IF(OR(ISBLANK(P2198),ISBLANK(Q2198)),"",IF(ISBLANK(VLOOKUP(A2198,Database!A:AA,22,FALSE)),"",VLOOKUP(A2198,Database!A:AA,22,FALSE))))</f>
        <v/>
      </c>
      <c r="AE2198" s="20">
        <f ca="1">IFERROR(
   IF(
     OR(ISBLANK(P2198),ISBLANK(Q2198)),
     "",
     IF(
       AND(AB2198&lt;&gt;"",OR(W2198="Terminé",W2198="En cours")),
       VLOOKUP(AD2198,Setup_ScoreExactBonus!A:D,4,FALSE),
       0
     )),
  0)</f>
        <v>0</v>
      </c>
      <c r="AF2198" s="21">
        <f t="shared" ca="1" si="203"/>
        <v>0</v>
      </c>
      <c r="AG2198" s="21">
        <f ca="1">SUMIFS(AF$2:AF2198,D$2:D2198,D2198)</f>
        <v>2840</v>
      </c>
    </row>
    <row r="2199" spans="1:33" hidden="1" x14ac:dyDescent="0.35">
      <c r="A2199" s="21">
        <f>IF(ISBLANK(B2199),"",COUNTIF(B$2:B2199,B2199))-1</f>
        <v>81</v>
      </c>
      <c r="B2199" s="27">
        <v>11</v>
      </c>
      <c r="C2199" s="10">
        <f>VLOOKUP($A2199+IF($A2199=0,1,0),Database!$A:$Y,7,FALSE)</f>
        <v>46204.916666666664</v>
      </c>
      <c r="D2199" s="21" t="str">
        <f>VLOOKUP(Pronostics!$B2199,Setup_MPP!$A:$G,3,FALSE)</f>
        <v>Kinsley91</v>
      </c>
      <c r="E2199" s="21" t="str">
        <f>VLOOKUP(Pronostics!$B2199,Setup_MPP!$A:$G,2,FALSE)</f>
        <v>Kinsley ROQUE</v>
      </c>
      <c r="F2199" s="21" t="str">
        <f>VLOOKUP($B2199,Setup_MPP!$A:$E,4,FALSE)</f>
        <v>#CBEBBA</v>
      </c>
      <c r="G2199" s="21" t="str">
        <f>VLOOKUP($B2199,Setup_MPP!$A:$E,5,FALSE)</f>
        <v>#70BC6E</v>
      </c>
      <c r="H2199" s="21" t="str">
        <f>IFERROR(IF(AND(A2199&gt;=1,A2199&lt;=104),VLOOKUP($A2199,Location!$A:$J,6,FALSE),IF(A2199=0,"Avant l'ouverture",IF(OR(A2199=105,A2199=106),"Bonus"))),"")</f>
        <v>1/16 Finale</v>
      </c>
      <c r="I2199" s="21" t="str">
        <f>IF(LEFT(H2199,4)="Tour",VLOOKUP(A2199,Database!$A:$C,3,FALSE),"")</f>
        <v/>
      </c>
      <c r="J2199" s="21" t="str">
        <f>VLOOKUP($A2199,Location!$A:$J,7,FALSE)</f>
        <v>Belgique</v>
      </c>
      <c r="K2199" s="21" t="str">
        <f>IFERROR(VLOOKUP(J2199,Setup_Team!$B:$C,2,FALSE), "TDB")</f>
        <v>BEL</v>
      </c>
      <c r="L2199" s="21" t="str">
        <f>VLOOKUP($A2199,Location!$A:$J,8,FALSE)</f>
        <v>Sénégal</v>
      </c>
      <c r="M2199" s="21" t="str">
        <f>IFERROR(VLOOKUP(L2199,Setup_Team!$B:$C,2,FALSE), "TDB")</f>
        <v>SEN</v>
      </c>
      <c r="N2199" s="21" t="str">
        <f>VLOOKUP($A2199,Location!$A:$J,9,FALSE)</f>
        <v>Seattle</v>
      </c>
      <c r="O2199" s="21" t="str">
        <f>VLOOKUP($A2199,Location!$A:$J,10,FALSE)</f>
        <v>Lumen Field</v>
      </c>
      <c r="P2199" s="27">
        <v>2</v>
      </c>
      <c r="Q2199" s="27">
        <v>1</v>
      </c>
      <c r="R2199" s="27" t="str">
        <f t="shared" si="205"/>
        <v>2-1</v>
      </c>
      <c r="S2199" s="21">
        <v>0</v>
      </c>
      <c r="T2199" s="20">
        <f>VLOOKUP($A2199,Database!$A:$Y,10,FALSE)</f>
        <v>80</v>
      </c>
      <c r="U2199" s="20">
        <f>VLOOKUP($A2199,Database!$A:$Y,11,FALSE)</f>
        <v>112</v>
      </c>
      <c r="V2199" s="20">
        <f>VLOOKUP($A2199,Database!$A:$Y,12,FALSE)</f>
        <v>123</v>
      </c>
      <c r="W2199" s="20" t="str">
        <f>VLOOKUP(A2199,Database!A:M,13,FALSE)</f>
        <v>Terminé</v>
      </c>
      <c r="X2199" s="20">
        <f>VLOOKUP($A2199,Database!$A:$Y,20,FALSE)</f>
        <v>0</v>
      </c>
      <c r="Y2199" s="20">
        <f>VLOOKUP($A2199,Database!$A:$Y,21,FALSE)</f>
        <v>1</v>
      </c>
      <c r="Z2199" s="20">
        <f t="shared" si="204"/>
        <v>0</v>
      </c>
      <c r="AA2199" s="20">
        <f t="shared" si="200"/>
        <v>0</v>
      </c>
      <c r="AB2199" s="20">
        <f t="shared" ca="1" si="201"/>
        <v>0</v>
      </c>
      <c r="AC2199" s="20">
        <f t="shared" ca="1" si="202"/>
        <v>0</v>
      </c>
      <c r="AD2199" s="20" t="str">
        <f ca="1">IF(AC2199=0,"",IF(OR(ISBLANK(P2199),ISBLANK(Q2199)),"",IF(ISBLANK(VLOOKUP(A2199,Database!A:AA,22,FALSE)),"",VLOOKUP(A2199,Database!A:AA,22,FALSE))))</f>
        <v/>
      </c>
      <c r="AE2199" s="20">
        <f ca="1">IFERROR(
   IF(
     OR(ISBLANK(P2199),ISBLANK(Q2199)),
     "",
     IF(
       AND(AB2199&lt;&gt;"",OR(W2199="Terminé",W2199="En cours")),
       VLOOKUP(AD2199,Setup_ScoreExactBonus!A:D,4,FALSE),
       0
     )),
  0)</f>
        <v>0</v>
      </c>
      <c r="AF2199" s="21">
        <f t="shared" ca="1" si="203"/>
        <v>0</v>
      </c>
      <c r="AG2199" s="21">
        <f ca="1">SUMIFS(AF$2:AF2199,D$2:D2199,D2199)</f>
        <v>3231</v>
      </c>
    </row>
    <row r="2200" spans="1:33" hidden="1" x14ac:dyDescent="0.35">
      <c r="A2200" s="21">
        <f>IF(ISBLANK(B2200),"",COUNTIF(B$2:B2200,B2200))-1</f>
        <v>81</v>
      </c>
      <c r="B2200" s="27">
        <v>12</v>
      </c>
      <c r="C2200" s="10">
        <f>VLOOKUP($A2200+IF($A2200=0,1,0),Database!$A:$Y,7,FALSE)</f>
        <v>46204.916666666664</v>
      </c>
      <c r="D2200" s="21" t="str">
        <f>VLOOKUP(Pronostics!$B2200,Setup_MPP!$A:$G,3,FALSE)</f>
        <v>Jaouad1</v>
      </c>
      <c r="E2200" s="21" t="str">
        <f>VLOOKUP(Pronostics!$B2200,Setup_MPP!$A:$G,2,FALSE)</f>
        <v>Jaouad SETTI</v>
      </c>
      <c r="F2200" s="21" t="str">
        <f>VLOOKUP($B2200,Setup_MPP!$A:$E,4,FALSE)</f>
        <v>#C2D4FF</v>
      </c>
      <c r="G2200" s="21" t="str">
        <f>VLOOKUP($B2200,Setup_MPP!$A:$E,5,FALSE)</f>
        <v>#6586D5</v>
      </c>
      <c r="H2200" s="21" t="str">
        <f>IFERROR(IF(AND(A2200&gt;=1,A2200&lt;=104),VLOOKUP($A2200,Location!$A:$J,6,FALSE),IF(A2200=0,"Avant l'ouverture",IF(OR(A2200=105,A2200=106),"Bonus"))),"")</f>
        <v>1/16 Finale</v>
      </c>
      <c r="I2200" s="21" t="str">
        <f>IF(LEFT(H2200,4)="Tour",VLOOKUP(A2200,Database!$A:$C,3,FALSE),"")</f>
        <v/>
      </c>
      <c r="J2200" s="21" t="str">
        <f>VLOOKUP($A2200,Location!$A:$J,7,FALSE)</f>
        <v>Belgique</v>
      </c>
      <c r="K2200" s="21" t="str">
        <f>IFERROR(VLOOKUP(J2200,Setup_Team!$B:$C,2,FALSE), "TDB")</f>
        <v>BEL</v>
      </c>
      <c r="L2200" s="21" t="str">
        <f>VLOOKUP($A2200,Location!$A:$J,8,FALSE)</f>
        <v>Sénégal</v>
      </c>
      <c r="M2200" s="21" t="str">
        <f>IFERROR(VLOOKUP(L2200,Setup_Team!$B:$C,2,FALSE), "TDB")</f>
        <v>SEN</v>
      </c>
      <c r="N2200" s="21" t="str">
        <f>VLOOKUP($A2200,Location!$A:$J,9,FALSE)</f>
        <v>Seattle</v>
      </c>
      <c r="O2200" s="21" t="str">
        <f>VLOOKUP($A2200,Location!$A:$J,10,FALSE)</f>
        <v>Lumen Field</v>
      </c>
      <c r="P2200" s="27">
        <v>1</v>
      </c>
      <c r="Q2200" s="27">
        <v>2</v>
      </c>
      <c r="R2200" s="27" t="str">
        <f t="shared" si="205"/>
        <v>1-2</v>
      </c>
      <c r="S2200" s="21">
        <v>0</v>
      </c>
      <c r="T2200" s="20">
        <f>VLOOKUP($A2200,Database!$A:$Y,10,FALSE)</f>
        <v>80</v>
      </c>
      <c r="U2200" s="20">
        <f>VLOOKUP($A2200,Database!$A:$Y,11,FALSE)</f>
        <v>112</v>
      </c>
      <c r="V2200" s="20">
        <f>VLOOKUP($A2200,Database!$A:$Y,12,FALSE)</f>
        <v>123</v>
      </c>
      <c r="W2200" s="20" t="str">
        <f>VLOOKUP(A2200,Database!A:M,13,FALSE)</f>
        <v>Terminé</v>
      </c>
      <c r="X2200" s="20">
        <f>VLOOKUP($A2200,Database!$A:$Y,20,FALSE)</f>
        <v>0</v>
      </c>
      <c r="Y2200" s="20">
        <f>VLOOKUP($A2200,Database!$A:$Y,21,FALSE)</f>
        <v>1</v>
      </c>
      <c r="Z2200" s="20">
        <f t="shared" si="204"/>
        <v>0</v>
      </c>
      <c r="AA2200" s="20">
        <f t="shared" si="200"/>
        <v>1</v>
      </c>
      <c r="AB2200" s="20">
        <f t="shared" ca="1" si="201"/>
        <v>123</v>
      </c>
      <c r="AC2200" s="20">
        <f t="shared" ca="1" si="202"/>
        <v>0</v>
      </c>
      <c r="AD2200" s="20" t="str">
        <f ca="1">IF(AC2200=0,"",IF(OR(ISBLANK(P2200),ISBLANK(Q2200)),"",IF(ISBLANK(VLOOKUP(A2200,Database!A:AA,22,FALSE)),"",VLOOKUP(A2200,Database!A:AA,22,FALSE))))</f>
        <v/>
      </c>
      <c r="AE2200" s="20">
        <f ca="1">IFERROR(
   IF(
     OR(ISBLANK(P2200),ISBLANK(Q2200)),
     "",
     IF(
       AND(AB2200&lt;&gt;"",OR(W2200="Terminé",W2200="En cours")),
       VLOOKUP(AD2200,Setup_ScoreExactBonus!A:D,4,FALSE),
       0
     )),
  0)</f>
        <v>0</v>
      </c>
      <c r="AF2200" s="21">
        <f t="shared" ca="1" si="203"/>
        <v>123</v>
      </c>
      <c r="AG2200" s="21">
        <f ca="1">SUMIFS(AF$2:AF2200,D$2:D2200,D2200)</f>
        <v>3039</v>
      </c>
    </row>
    <row r="2201" spans="1:33" hidden="1" x14ac:dyDescent="0.35">
      <c r="A2201" s="21">
        <f>IF(ISBLANK(B2201),"",COUNTIF(B$2:B2201,B2201))-1</f>
        <v>81</v>
      </c>
      <c r="B2201" s="27">
        <v>13</v>
      </c>
      <c r="C2201" s="10">
        <f>VLOOKUP($A2201+IF($A2201=0,1,0),Database!$A:$Y,7,FALSE)</f>
        <v>46204.916666666664</v>
      </c>
      <c r="D2201" s="21" t="str">
        <f>VLOOKUP(Pronostics!$B2201,Setup_MPP!$A:$G,3,FALSE)</f>
        <v>Julien_I</v>
      </c>
      <c r="E2201" s="21" t="str">
        <f>VLOOKUP(Pronostics!$B2201,Setup_MPP!$A:$G,2,FALSE)</f>
        <v>Julien INGE</v>
      </c>
      <c r="F2201" s="21" t="str">
        <f>VLOOKUP($B2201,Setup_MPP!$A:$E,4,FALSE)</f>
        <v>#C1E0EF</v>
      </c>
      <c r="G2201" s="21" t="str">
        <f>VLOOKUP($B2201,Setup_MPP!$A:$E,5,FALSE)</f>
        <v>#4F91B2</v>
      </c>
      <c r="H2201" s="21" t="str">
        <f>IFERROR(IF(AND(A2201&gt;=1,A2201&lt;=104),VLOOKUP($A2201,Location!$A:$J,6,FALSE),IF(A2201=0,"Avant l'ouverture",IF(OR(A2201=105,A2201=106),"Bonus"))),"")</f>
        <v>1/16 Finale</v>
      </c>
      <c r="I2201" s="21" t="str">
        <f>IF(LEFT(H2201,4)="Tour",VLOOKUP(A2201,Database!$A:$C,3,FALSE),"")</f>
        <v/>
      </c>
      <c r="J2201" s="21" t="str">
        <f>VLOOKUP($A2201,Location!$A:$J,7,FALSE)</f>
        <v>Belgique</v>
      </c>
      <c r="K2201" s="21" t="str">
        <f>IFERROR(VLOOKUP(J2201,Setup_Team!$B:$C,2,FALSE), "TDB")</f>
        <v>BEL</v>
      </c>
      <c r="L2201" s="21" t="str">
        <f>VLOOKUP($A2201,Location!$A:$J,8,FALSE)</f>
        <v>Sénégal</v>
      </c>
      <c r="M2201" s="21" t="str">
        <f>IFERROR(VLOOKUP(L2201,Setup_Team!$B:$C,2,FALSE), "TDB")</f>
        <v>SEN</v>
      </c>
      <c r="N2201" s="21" t="str">
        <f>VLOOKUP($A2201,Location!$A:$J,9,FALSE)</f>
        <v>Seattle</v>
      </c>
      <c r="O2201" s="21" t="str">
        <f>VLOOKUP($A2201,Location!$A:$J,10,FALSE)</f>
        <v>Lumen Field</v>
      </c>
      <c r="P2201" s="27">
        <v>2</v>
      </c>
      <c r="Q2201" s="27">
        <v>3</v>
      </c>
      <c r="R2201" s="27" t="str">
        <f t="shared" si="205"/>
        <v>2-3</v>
      </c>
      <c r="S2201" s="21">
        <v>0</v>
      </c>
      <c r="T2201" s="20">
        <f>VLOOKUP($A2201,Database!$A:$Y,10,FALSE)</f>
        <v>80</v>
      </c>
      <c r="U2201" s="20">
        <f>VLOOKUP($A2201,Database!$A:$Y,11,FALSE)</f>
        <v>112</v>
      </c>
      <c r="V2201" s="20">
        <f>VLOOKUP($A2201,Database!$A:$Y,12,FALSE)</f>
        <v>123</v>
      </c>
      <c r="W2201" s="20" t="str">
        <f>VLOOKUP(A2201,Database!A:M,13,FALSE)</f>
        <v>Terminé</v>
      </c>
      <c r="X2201" s="20">
        <f>VLOOKUP($A2201,Database!$A:$Y,20,FALSE)</f>
        <v>0</v>
      </c>
      <c r="Y2201" s="20">
        <f>VLOOKUP($A2201,Database!$A:$Y,21,FALSE)</f>
        <v>1</v>
      </c>
      <c r="Z2201" s="20">
        <f t="shared" si="204"/>
        <v>0</v>
      </c>
      <c r="AA2201" s="20">
        <f t="shared" si="200"/>
        <v>1</v>
      </c>
      <c r="AB2201" s="20">
        <f t="shared" ca="1" si="201"/>
        <v>123</v>
      </c>
      <c r="AC2201" s="20">
        <f t="shared" ca="1" si="202"/>
        <v>0</v>
      </c>
      <c r="AD2201" s="20" t="str">
        <f ca="1">IF(AC2201=0,"",IF(OR(ISBLANK(P2201),ISBLANK(Q2201)),"",IF(ISBLANK(VLOOKUP(A2201,Database!A:AA,22,FALSE)),"",VLOOKUP(A2201,Database!A:AA,22,FALSE))))</f>
        <v/>
      </c>
      <c r="AE2201" s="20">
        <f ca="1">IFERROR(
   IF(
     OR(ISBLANK(P2201),ISBLANK(Q2201)),
     "",
     IF(
       AND(AB2201&lt;&gt;"",OR(W2201="Terminé",W2201="En cours")),
       VLOOKUP(AD2201,Setup_ScoreExactBonus!A:D,4,FALSE),
       0
     )),
  0)</f>
        <v>0</v>
      </c>
      <c r="AF2201" s="21">
        <f t="shared" ca="1" si="203"/>
        <v>123</v>
      </c>
      <c r="AG2201" s="21">
        <f ca="1">SUMIFS(AF$2:AF2201,D$2:D2201,D2201)</f>
        <v>3352</v>
      </c>
    </row>
    <row r="2202" spans="1:33" hidden="1" x14ac:dyDescent="0.35">
      <c r="A2202" s="21">
        <f>IF(ISBLANK(B2202),"",COUNTIF(B$2:B2202,B2202))-1</f>
        <v>81</v>
      </c>
      <c r="B2202" s="27">
        <v>14</v>
      </c>
      <c r="C2202" s="10">
        <f>VLOOKUP($A2202+IF($A2202=0,1,0),Database!$A:$Y,7,FALSE)</f>
        <v>46204.916666666664</v>
      </c>
      <c r="D2202" s="21" t="str">
        <f>VLOOKUP(Pronostics!$B2202,Setup_MPP!$A:$G,3,FALSE)</f>
        <v>MarieEYT</v>
      </c>
      <c r="E2202" s="21" t="str">
        <f>VLOOKUP(Pronostics!$B2202,Setup_MPP!$A:$G,2,FALSE)</f>
        <v>Marie EXBRAYAT</v>
      </c>
      <c r="F2202" s="21" t="str">
        <f>VLOOKUP($B2202,Setup_MPP!$A:$E,4,FALSE)</f>
        <v>#FFAFD2</v>
      </c>
      <c r="G2202" s="21" t="str">
        <f>VLOOKUP($B2202,Setup_MPP!$A:$E,5,FALSE)</f>
        <v>#F2589B</v>
      </c>
      <c r="H2202" s="21" t="str">
        <f>IFERROR(IF(AND(A2202&gt;=1,A2202&lt;=104),VLOOKUP($A2202,Location!$A:$J,6,FALSE),IF(A2202=0,"Avant l'ouverture",IF(OR(A2202=105,A2202=106),"Bonus"))),"")</f>
        <v>1/16 Finale</v>
      </c>
      <c r="I2202" s="21" t="str">
        <f>IF(LEFT(H2202,4)="Tour",VLOOKUP(A2202,Database!$A:$C,3,FALSE),"")</f>
        <v/>
      </c>
      <c r="J2202" s="21" t="str">
        <f>VLOOKUP($A2202,Location!$A:$J,7,FALSE)</f>
        <v>Belgique</v>
      </c>
      <c r="K2202" s="21" t="str">
        <f>IFERROR(VLOOKUP(J2202,Setup_Team!$B:$C,2,FALSE), "TDB")</f>
        <v>BEL</v>
      </c>
      <c r="L2202" s="21" t="str">
        <f>VLOOKUP($A2202,Location!$A:$J,8,FALSE)</f>
        <v>Sénégal</v>
      </c>
      <c r="M2202" s="21" t="str">
        <f>IFERROR(VLOOKUP(L2202,Setup_Team!$B:$C,2,FALSE), "TDB")</f>
        <v>SEN</v>
      </c>
      <c r="N2202" s="21" t="str">
        <f>VLOOKUP($A2202,Location!$A:$J,9,FALSE)</f>
        <v>Seattle</v>
      </c>
      <c r="O2202" s="21" t="str">
        <f>VLOOKUP($A2202,Location!$A:$J,10,FALSE)</f>
        <v>Lumen Field</v>
      </c>
      <c r="P2202" s="27">
        <v>0</v>
      </c>
      <c r="Q2202" s="27">
        <v>2</v>
      </c>
      <c r="R2202" s="27" t="str">
        <f t="shared" si="205"/>
        <v>0-2</v>
      </c>
      <c r="S2202" s="21">
        <v>0</v>
      </c>
      <c r="T2202" s="20">
        <f>VLOOKUP($A2202,Database!$A:$Y,10,FALSE)</f>
        <v>80</v>
      </c>
      <c r="U2202" s="20">
        <f>VLOOKUP($A2202,Database!$A:$Y,11,FALSE)</f>
        <v>112</v>
      </c>
      <c r="V2202" s="20">
        <f>VLOOKUP($A2202,Database!$A:$Y,12,FALSE)</f>
        <v>123</v>
      </c>
      <c r="W2202" s="20" t="str">
        <f>VLOOKUP(A2202,Database!A:M,13,FALSE)</f>
        <v>Terminé</v>
      </c>
      <c r="X2202" s="20">
        <f>VLOOKUP($A2202,Database!$A:$Y,20,FALSE)</f>
        <v>0</v>
      </c>
      <c r="Y2202" s="20">
        <f>VLOOKUP($A2202,Database!$A:$Y,21,FALSE)</f>
        <v>1</v>
      </c>
      <c r="Z2202" s="20">
        <f t="shared" si="204"/>
        <v>0</v>
      </c>
      <c r="AA2202" s="20">
        <f t="shared" si="200"/>
        <v>1</v>
      </c>
      <c r="AB2202" s="20">
        <f t="shared" ca="1" si="201"/>
        <v>123</v>
      </c>
      <c r="AC2202" s="20">
        <f t="shared" ca="1" si="202"/>
        <v>0</v>
      </c>
      <c r="AD2202" s="20" t="str">
        <f ca="1">IF(AC2202=0,"",IF(OR(ISBLANK(P2202),ISBLANK(Q2202)),"",IF(ISBLANK(VLOOKUP(A2202,Database!A:AA,22,FALSE)),"",VLOOKUP(A2202,Database!A:AA,22,FALSE))))</f>
        <v/>
      </c>
      <c r="AE2202" s="20">
        <f ca="1">IFERROR(
   IF(
     OR(ISBLANK(P2202),ISBLANK(Q2202)),
     "",
     IF(
       AND(AB2202&lt;&gt;"",OR(W2202="Terminé",W2202="En cours")),
       VLOOKUP(AD2202,Setup_ScoreExactBonus!A:D,4,FALSE),
       0
     )),
  0)</f>
        <v>0</v>
      </c>
      <c r="AF2202" s="21">
        <f t="shared" ca="1" si="203"/>
        <v>123</v>
      </c>
      <c r="AG2202" s="21">
        <f ca="1">SUMIFS(AF$2:AF2202,D$2:D2202,D2202)</f>
        <v>3451</v>
      </c>
    </row>
    <row r="2203" spans="1:33" hidden="1" x14ac:dyDescent="0.35">
      <c r="A2203" s="21">
        <f>IF(ISBLANK(B2203),"",COUNTIF(B$2:B2203,B2203))-1</f>
        <v>81</v>
      </c>
      <c r="B2203" s="27">
        <v>15</v>
      </c>
      <c r="C2203" s="10">
        <f>VLOOKUP($A2203+IF($A2203=0,1,0),Database!$A:$Y,7,FALSE)</f>
        <v>46204.916666666664</v>
      </c>
      <c r="D2203" s="21" t="str">
        <f>VLOOKUP(Pronostics!$B2203,Setup_MPP!$A:$G,3,FALSE)</f>
        <v>Amino28</v>
      </c>
      <c r="E2203" s="21" t="str">
        <f>VLOOKUP(Pronostics!$B2203,Setup_MPP!$A:$G,2,FALSE)</f>
        <v>Amine ZARROUKI</v>
      </c>
      <c r="F2203" s="21" t="str">
        <f>VLOOKUP($B2203,Setup_MPP!$A:$E,4,FALSE)</f>
        <v>#FF9898</v>
      </c>
      <c r="G2203" s="21" t="str">
        <f>VLOOKUP($B2203,Setup_MPP!$A:$E,5,FALSE)</f>
        <v>#FF5D5D</v>
      </c>
      <c r="H2203" s="21" t="str">
        <f>IFERROR(IF(AND(A2203&gt;=1,A2203&lt;=104),VLOOKUP($A2203,Location!$A:$J,6,FALSE),IF(A2203=0,"Avant l'ouverture",IF(OR(A2203=105,A2203=106),"Bonus"))),"")</f>
        <v>1/16 Finale</v>
      </c>
      <c r="I2203" s="21" t="str">
        <f>IF(LEFT(H2203,4)="Tour",VLOOKUP(A2203,Database!$A:$C,3,FALSE),"")</f>
        <v/>
      </c>
      <c r="J2203" s="21" t="str">
        <f>VLOOKUP($A2203,Location!$A:$J,7,FALSE)</f>
        <v>Belgique</v>
      </c>
      <c r="K2203" s="21" t="str">
        <f>IFERROR(VLOOKUP(J2203,Setup_Team!$B:$C,2,FALSE), "TDB")</f>
        <v>BEL</v>
      </c>
      <c r="L2203" s="21" t="str">
        <f>VLOOKUP($A2203,Location!$A:$J,8,FALSE)</f>
        <v>Sénégal</v>
      </c>
      <c r="M2203" s="21" t="str">
        <f>IFERROR(VLOOKUP(L2203,Setup_Team!$B:$C,2,FALSE), "TDB")</f>
        <v>SEN</v>
      </c>
      <c r="N2203" s="21" t="str">
        <f>VLOOKUP($A2203,Location!$A:$J,9,FALSE)</f>
        <v>Seattle</v>
      </c>
      <c r="O2203" s="21" t="str">
        <f>VLOOKUP($A2203,Location!$A:$J,10,FALSE)</f>
        <v>Lumen Field</v>
      </c>
      <c r="P2203" s="27">
        <v>2</v>
      </c>
      <c r="Q2203" s="27">
        <v>2</v>
      </c>
      <c r="R2203" s="27" t="str">
        <f t="shared" si="205"/>
        <v>2-2</v>
      </c>
      <c r="S2203" s="21">
        <v>0</v>
      </c>
      <c r="T2203" s="20">
        <f>VLOOKUP($A2203,Database!$A:$Y,10,FALSE)</f>
        <v>80</v>
      </c>
      <c r="U2203" s="20">
        <f>VLOOKUP($A2203,Database!$A:$Y,11,FALSE)</f>
        <v>112</v>
      </c>
      <c r="V2203" s="20">
        <f>VLOOKUP($A2203,Database!$A:$Y,12,FALSE)</f>
        <v>123</v>
      </c>
      <c r="W2203" s="20" t="str">
        <f>VLOOKUP(A2203,Database!A:M,13,FALSE)</f>
        <v>Terminé</v>
      </c>
      <c r="X2203" s="20">
        <f>VLOOKUP($A2203,Database!$A:$Y,20,FALSE)</f>
        <v>0</v>
      </c>
      <c r="Y2203" s="20">
        <f>VLOOKUP($A2203,Database!$A:$Y,21,FALSE)</f>
        <v>1</v>
      </c>
      <c r="Z2203" s="20">
        <f t="shared" si="204"/>
        <v>0</v>
      </c>
      <c r="AA2203" s="20">
        <f t="shared" si="200"/>
        <v>0</v>
      </c>
      <c r="AB2203" s="20">
        <f t="shared" ca="1" si="201"/>
        <v>0</v>
      </c>
      <c r="AC2203" s="20">
        <f t="shared" ca="1" si="202"/>
        <v>0</v>
      </c>
      <c r="AD2203" s="20" t="str">
        <f ca="1">IF(AC2203=0,"",IF(OR(ISBLANK(P2203),ISBLANK(Q2203)),"",IF(ISBLANK(VLOOKUP(A2203,Database!A:AA,22,FALSE)),"",VLOOKUP(A2203,Database!A:AA,22,FALSE))))</f>
        <v/>
      </c>
      <c r="AE2203" s="20">
        <f ca="1">IFERROR(
   IF(
     OR(ISBLANK(P2203),ISBLANK(Q2203)),
     "",
     IF(
       AND(AB2203&lt;&gt;"",OR(W2203="Terminé",W2203="En cours")),
       VLOOKUP(AD2203,Setup_ScoreExactBonus!A:D,4,FALSE),
       0
     )),
  0)</f>
        <v>0</v>
      </c>
      <c r="AF2203" s="21">
        <f t="shared" ca="1" si="203"/>
        <v>0</v>
      </c>
      <c r="AG2203" s="21">
        <f ca="1">SUMIFS(AF$2:AF2203,D$2:D2203,D2203)</f>
        <v>3169</v>
      </c>
    </row>
    <row r="2204" spans="1:33" hidden="1" x14ac:dyDescent="0.35">
      <c r="A2204" s="21">
        <f>IF(ISBLANK(B2204),"",COUNTIF(B$2:B2204,B2204))-1</f>
        <v>81</v>
      </c>
      <c r="B2204" s="27">
        <v>16</v>
      </c>
      <c r="C2204" s="10">
        <f>VLOOKUP($A2204+IF($A2204=0,1,0),Database!$A:$Y,7,FALSE)</f>
        <v>46204.916666666664</v>
      </c>
      <c r="D2204" s="21" t="str">
        <f>VLOOKUP(Pronostics!$B2204,Setup_MPP!$A:$G,3,FALSE)</f>
        <v>RomaLaura</v>
      </c>
      <c r="E2204" s="21" t="str">
        <f>VLOOKUP(Pronostics!$B2204,Setup_MPP!$A:$G,2,FALSE)</f>
        <v>Laura GIULIANO</v>
      </c>
      <c r="F2204" s="21" t="str">
        <f>VLOOKUP($B2204,Setup_MPP!$A:$E,4,FALSE)</f>
        <v>#86A4FE</v>
      </c>
      <c r="G2204" s="21" t="str">
        <f>VLOOKUP($B2204,Setup_MPP!$A:$E,5,FALSE)</f>
        <v>#3769FF</v>
      </c>
      <c r="H2204" s="21" t="str">
        <f>IFERROR(IF(AND(A2204&gt;=1,A2204&lt;=104),VLOOKUP($A2204,Location!$A:$J,6,FALSE),IF(A2204=0,"Avant l'ouverture",IF(OR(A2204=105,A2204=106),"Bonus"))),"")</f>
        <v>1/16 Finale</v>
      </c>
      <c r="I2204" s="21" t="str">
        <f>IF(LEFT(H2204,4)="Tour",VLOOKUP(A2204,Database!$A:$C,3,FALSE),"")</f>
        <v/>
      </c>
      <c r="J2204" s="21" t="str">
        <f>VLOOKUP($A2204,Location!$A:$J,7,FALSE)</f>
        <v>Belgique</v>
      </c>
      <c r="K2204" s="21" t="str">
        <f>IFERROR(VLOOKUP(J2204,Setup_Team!$B:$C,2,FALSE), "TDB")</f>
        <v>BEL</v>
      </c>
      <c r="L2204" s="21" t="str">
        <f>VLOOKUP($A2204,Location!$A:$J,8,FALSE)</f>
        <v>Sénégal</v>
      </c>
      <c r="M2204" s="21" t="str">
        <f>IFERROR(VLOOKUP(L2204,Setup_Team!$B:$C,2,FALSE), "TDB")</f>
        <v>SEN</v>
      </c>
      <c r="N2204" s="21" t="str">
        <f>VLOOKUP($A2204,Location!$A:$J,9,FALSE)</f>
        <v>Seattle</v>
      </c>
      <c r="O2204" s="21" t="str">
        <f>VLOOKUP($A2204,Location!$A:$J,10,FALSE)</f>
        <v>Lumen Field</v>
      </c>
      <c r="P2204" s="27">
        <v>1</v>
      </c>
      <c r="Q2204" s="27">
        <v>1</v>
      </c>
      <c r="R2204" s="27" t="str">
        <f t="shared" si="205"/>
        <v>1-1</v>
      </c>
      <c r="S2204" s="21">
        <v>0</v>
      </c>
      <c r="T2204" s="20">
        <f>VLOOKUP($A2204,Database!$A:$Y,10,FALSE)</f>
        <v>80</v>
      </c>
      <c r="U2204" s="20">
        <f>VLOOKUP($A2204,Database!$A:$Y,11,FALSE)</f>
        <v>112</v>
      </c>
      <c r="V2204" s="20">
        <f>VLOOKUP($A2204,Database!$A:$Y,12,FALSE)</f>
        <v>123</v>
      </c>
      <c r="W2204" s="20" t="str">
        <f>VLOOKUP(A2204,Database!A:M,13,FALSE)</f>
        <v>Terminé</v>
      </c>
      <c r="X2204" s="20">
        <f>VLOOKUP($A2204,Database!$A:$Y,20,FALSE)</f>
        <v>0</v>
      </c>
      <c r="Y2204" s="20">
        <f>VLOOKUP($A2204,Database!$A:$Y,21,FALSE)</f>
        <v>1</v>
      </c>
      <c r="Z2204" s="20">
        <f t="shared" si="204"/>
        <v>0</v>
      </c>
      <c r="AA2204" s="20">
        <f t="shared" si="200"/>
        <v>0</v>
      </c>
      <c r="AB2204" s="20">
        <f t="shared" ca="1" si="201"/>
        <v>0</v>
      </c>
      <c r="AC2204" s="20">
        <f t="shared" ca="1" si="202"/>
        <v>0</v>
      </c>
      <c r="AD2204" s="20" t="str">
        <f ca="1">IF(AC2204=0,"",IF(OR(ISBLANK(P2204),ISBLANK(Q2204)),"",IF(ISBLANK(VLOOKUP(A2204,Database!A:AA,22,FALSE)),"",VLOOKUP(A2204,Database!A:AA,22,FALSE))))</f>
        <v/>
      </c>
      <c r="AE2204" s="20">
        <f ca="1">IFERROR(
   IF(
     OR(ISBLANK(P2204),ISBLANK(Q2204)),
     "",
     IF(
       AND(AB2204&lt;&gt;"",OR(W2204="Terminé",W2204="En cours")),
       VLOOKUP(AD2204,Setup_ScoreExactBonus!A:D,4,FALSE),
       0
     )),
  0)</f>
        <v>0</v>
      </c>
      <c r="AF2204" s="21">
        <f t="shared" ca="1" si="203"/>
        <v>0</v>
      </c>
      <c r="AG2204" s="21">
        <f ca="1">SUMIFS(AF$2:AF2204,D$2:D2204,D2204)</f>
        <v>2658</v>
      </c>
    </row>
    <row r="2205" spans="1:33" hidden="1" x14ac:dyDescent="0.35">
      <c r="A2205" s="21">
        <f>IF(ISBLANK(B2205),"",COUNTIF(B$2:B2205,B2205))-1</f>
        <v>81</v>
      </c>
      <c r="B2205" s="27">
        <v>17</v>
      </c>
      <c r="C2205" s="10">
        <f>VLOOKUP($A2205+IF($A2205=0,1,0),Database!$A:$Y,7,FALSE)</f>
        <v>46204.916666666664</v>
      </c>
      <c r="D2205" s="21" t="str">
        <f>VLOOKUP(Pronostics!$B2205,Setup_MPP!$A:$G,3,FALSE)</f>
        <v>Julien_cri</v>
      </c>
      <c r="E2205" s="21" t="str">
        <f>VLOOKUP(Pronostics!$B2205,Setup_MPP!$A:$G,2,FALSE)</f>
        <v>Julien CRIMOTEL</v>
      </c>
      <c r="F2205" s="21" t="str">
        <f>VLOOKUP($B2205,Setup_MPP!$A:$E,4,FALSE)</f>
        <v>#FFB0B0</v>
      </c>
      <c r="G2205" s="21" t="str">
        <f>VLOOKUP($B2205,Setup_MPP!$A:$E,5,FALSE)</f>
        <v>#F25757</v>
      </c>
      <c r="H2205" s="21" t="str">
        <f>IFERROR(IF(AND(A2205&gt;=1,A2205&lt;=104),VLOOKUP($A2205,Location!$A:$J,6,FALSE),IF(A2205=0,"Avant l'ouverture",IF(OR(A2205=105,A2205=106),"Bonus"))),"")</f>
        <v>1/16 Finale</v>
      </c>
      <c r="I2205" s="21" t="str">
        <f>IF(LEFT(H2205,4)="Tour",VLOOKUP(A2205,Database!$A:$C,3,FALSE),"")</f>
        <v/>
      </c>
      <c r="J2205" s="21" t="str">
        <f>VLOOKUP($A2205,Location!$A:$J,7,FALSE)</f>
        <v>Belgique</v>
      </c>
      <c r="K2205" s="21" t="str">
        <f>IFERROR(VLOOKUP(J2205,Setup_Team!$B:$C,2,FALSE), "TDB")</f>
        <v>BEL</v>
      </c>
      <c r="L2205" s="21" t="str">
        <f>VLOOKUP($A2205,Location!$A:$J,8,FALSE)</f>
        <v>Sénégal</v>
      </c>
      <c r="M2205" s="21" t="str">
        <f>IFERROR(VLOOKUP(L2205,Setup_Team!$B:$C,2,FALSE), "TDB")</f>
        <v>SEN</v>
      </c>
      <c r="N2205" s="21" t="str">
        <f>VLOOKUP($A2205,Location!$A:$J,9,FALSE)</f>
        <v>Seattle</v>
      </c>
      <c r="O2205" s="21" t="str">
        <f>VLOOKUP($A2205,Location!$A:$J,10,FALSE)</f>
        <v>Lumen Field</v>
      </c>
      <c r="P2205" s="27">
        <v>2</v>
      </c>
      <c r="Q2205" s="27">
        <v>1</v>
      </c>
      <c r="R2205" s="27" t="str">
        <f t="shared" si="205"/>
        <v>2-1</v>
      </c>
      <c r="S2205" s="21">
        <v>0</v>
      </c>
      <c r="T2205" s="20">
        <f>VLOOKUP($A2205,Database!$A:$Y,10,FALSE)</f>
        <v>80</v>
      </c>
      <c r="U2205" s="20">
        <f>VLOOKUP($A2205,Database!$A:$Y,11,FALSE)</f>
        <v>112</v>
      </c>
      <c r="V2205" s="20">
        <f>VLOOKUP($A2205,Database!$A:$Y,12,FALSE)</f>
        <v>123</v>
      </c>
      <c r="W2205" s="20" t="str">
        <f>VLOOKUP(A2205,Database!A:M,13,FALSE)</f>
        <v>Terminé</v>
      </c>
      <c r="X2205" s="20">
        <f>VLOOKUP($A2205,Database!$A:$Y,20,FALSE)</f>
        <v>0</v>
      </c>
      <c r="Y2205" s="20">
        <f>VLOOKUP($A2205,Database!$A:$Y,21,FALSE)</f>
        <v>1</v>
      </c>
      <c r="Z2205" s="20">
        <f t="shared" si="204"/>
        <v>0</v>
      </c>
      <c r="AA2205" s="20">
        <f t="shared" ref="AA2205:AA2268" si="206">IF(OR(ISBLANK(P2205),ISBLANK(Q2205)),"",IF(OR(AND(P2205&gt;Q2205,X2205&gt;Y2205),AND(P2205=Q2205,X2205=Y2205),AND(P2205&lt;Q2205,X2205&lt;Y2205)),1,0))</f>
        <v>0</v>
      </c>
      <c r="AB2205" s="20">
        <f t="shared" ref="AB2205:AB2268" ca="1" si="207">IF(C2205&lt;NOW(),IF(AND(P2205&gt;Q2205,X2205&gt;Y2205),T2205,IF(AND(P2205=Q2205,X2205=Y2205),U2205,IF(AND(P2205&lt;Q2205,X2205&lt;Y2205),V2205,0))),"")</f>
        <v>0</v>
      </c>
      <c r="AC2205" s="20">
        <f t="shared" ref="AC2205:AC2268" ca="1" si="208">IF(AND(P2205=X2205,Q2205=Y2205,NOT(ISBLANK(P2205)),NOT(ISBLANK(Q2205)),NOT(ISBLANK(X2205)),NOT(ISBLANK(AB2205))),1,0)</f>
        <v>0</v>
      </c>
      <c r="AD2205" s="20" t="str">
        <f ca="1">IF(AC2205=0,"",IF(OR(ISBLANK(P2205),ISBLANK(Q2205)),"",IF(ISBLANK(VLOOKUP(A2205,Database!A:AA,22,FALSE)),"",VLOOKUP(A2205,Database!A:AA,22,FALSE))))</f>
        <v/>
      </c>
      <c r="AE2205" s="20">
        <f ca="1">IFERROR(
   IF(
     OR(ISBLANK(P2205),ISBLANK(Q2205)),
     "",
     IF(
       AND(AB2205&lt;&gt;"",OR(W2205="Terminé",W2205="En cours")),
       VLOOKUP(AD2205,Setup_ScoreExactBonus!A:D,4,FALSE),
       0
     )),
  0)</f>
        <v>0</v>
      </c>
      <c r="AF2205" s="21">
        <f t="shared" ref="AF2205:AF2268" ca="1" si="209">IFERROR(IF(OR(ISBLANK(P2205),ISBLANK(Q2205)),0,IF(AB2205&lt;&gt;"", AB2205 + IF(AC2205=1,AE2205, 0), "") * (S2205+1)),"")</f>
        <v>0</v>
      </c>
      <c r="AG2205" s="21">
        <f ca="1">SUMIFS(AF$2:AF2205,D$2:D2205,D2205)</f>
        <v>3022</v>
      </c>
    </row>
    <row r="2206" spans="1:33" hidden="1" x14ac:dyDescent="0.35">
      <c r="A2206" s="21">
        <f>IF(ISBLANK(B2206),"",COUNTIF(B$2:B2206,B2206))-1</f>
        <v>81</v>
      </c>
      <c r="B2206" s="27">
        <v>18</v>
      </c>
      <c r="C2206" s="10">
        <f>VLOOKUP($A2206+IF($A2206=0,1,0),Database!$A:$Y,7,FALSE)</f>
        <v>46204.916666666664</v>
      </c>
      <c r="D2206" s="21" t="str">
        <f>VLOOKUP(Pronostics!$B2206,Setup_MPP!$A:$G,3,FALSE)</f>
        <v>Cartone</v>
      </c>
      <c r="E2206" s="21" t="str">
        <f>VLOOKUP(Pronostics!$B2206,Setup_MPP!$A:$G,2,FALSE)</f>
        <v>Quentin CARTON</v>
      </c>
      <c r="F2206" s="21" t="str">
        <f>VLOOKUP($B2206,Setup_MPP!$A:$E,4,FALSE)</f>
        <v>#F0BC42</v>
      </c>
      <c r="G2206" s="21" t="str">
        <f>VLOOKUP($B2206,Setup_MPP!$A:$E,5,FALSE)</f>
        <v>#8E1F2F</v>
      </c>
      <c r="H2206" s="21" t="str">
        <f>IFERROR(IF(AND(A2206&gt;=1,A2206&lt;=104),VLOOKUP($A2206,Location!$A:$J,6,FALSE),IF(A2206=0,"Avant l'ouverture",IF(OR(A2206=105,A2206=106),"Bonus"))),"")</f>
        <v>1/16 Finale</v>
      </c>
      <c r="I2206" s="21" t="str">
        <f>IF(LEFT(H2206,4)="Tour",VLOOKUP(A2206,Database!$A:$C,3,FALSE),"")</f>
        <v/>
      </c>
      <c r="J2206" s="21" t="str">
        <f>VLOOKUP($A2206,Location!$A:$J,7,FALSE)</f>
        <v>Belgique</v>
      </c>
      <c r="K2206" s="21" t="str">
        <f>IFERROR(VLOOKUP(J2206,Setup_Team!$B:$C,2,FALSE), "TDB")</f>
        <v>BEL</v>
      </c>
      <c r="L2206" s="21" t="str">
        <f>VLOOKUP($A2206,Location!$A:$J,8,FALSE)</f>
        <v>Sénégal</v>
      </c>
      <c r="M2206" s="21" t="str">
        <f>IFERROR(VLOOKUP(L2206,Setup_Team!$B:$C,2,FALSE), "TDB")</f>
        <v>SEN</v>
      </c>
      <c r="N2206" s="21" t="str">
        <f>VLOOKUP($A2206,Location!$A:$J,9,FALSE)</f>
        <v>Seattle</v>
      </c>
      <c r="O2206" s="21" t="str">
        <f>VLOOKUP($A2206,Location!$A:$J,10,FALSE)</f>
        <v>Lumen Field</v>
      </c>
      <c r="P2206" s="27">
        <v>0</v>
      </c>
      <c r="Q2206" s="27">
        <v>1</v>
      </c>
      <c r="R2206" s="27" t="str">
        <f t="shared" si="205"/>
        <v>0-1</v>
      </c>
      <c r="S2206" s="21">
        <v>0</v>
      </c>
      <c r="T2206" s="20">
        <f>VLOOKUP($A2206,Database!$A:$Y,10,FALSE)</f>
        <v>80</v>
      </c>
      <c r="U2206" s="20">
        <f>VLOOKUP($A2206,Database!$A:$Y,11,FALSE)</f>
        <v>112</v>
      </c>
      <c r="V2206" s="20">
        <f>VLOOKUP($A2206,Database!$A:$Y,12,FALSE)</f>
        <v>123</v>
      </c>
      <c r="W2206" s="20" t="str">
        <f>VLOOKUP(A2206,Database!A:M,13,FALSE)</f>
        <v>Terminé</v>
      </c>
      <c r="X2206" s="20">
        <f>VLOOKUP($A2206,Database!$A:$Y,20,FALSE)</f>
        <v>0</v>
      </c>
      <c r="Y2206" s="20">
        <f>VLOOKUP($A2206,Database!$A:$Y,21,FALSE)</f>
        <v>1</v>
      </c>
      <c r="Z2206" s="20">
        <f t="shared" si="204"/>
        <v>0</v>
      </c>
      <c r="AA2206" s="20">
        <f t="shared" si="206"/>
        <v>1</v>
      </c>
      <c r="AB2206" s="20">
        <f t="shared" ca="1" si="207"/>
        <v>123</v>
      </c>
      <c r="AC2206" s="20">
        <f t="shared" ca="1" si="208"/>
        <v>1</v>
      </c>
      <c r="AD2206" s="20" t="str">
        <f ca="1">IF(AC2206=0,"",IF(OR(ISBLANK(P2206),ISBLANK(Q2206)),"",IF(ISBLANK(VLOOKUP(A2206,Database!A:AA,22,FALSE)),"",VLOOKUP(A2206,Database!A:AA,22,FALSE))))</f>
        <v>Très rare</v>
      </c>
      <c r="AE2206" s="20">
        <f ca="1">IFERROR(
   IF(
     OR(ISBLANK(P2206),ISBLANK(Q2206)),
     "",
     IF(
       AND(AB2206&lt;&gt;"",OR(W2206="Terminé",W2206="En cours")),
       VLOOKUP(AD2206,Setup_ScoreExactBonus!A:D,4,FALSE),
       0
     )),
  0)</f>
        <v>50</v>
      </c>
      <c r="AF2206" s="21">
        <f t="shared" ca="1" si="209"/>
        <v>173</v>
      </c>
      <c r="AG2206" s="21">
        <f ca="1">SUMIFS(AF$2:AF2206,D$2:D2206,D2206)</f>
        <v>3102</v>
      </c>
    </row>
    <row r="2207" spans="1:33" hidden="1" x14ac:dyDescent="0.35">
      <c r="A2207" s="21">
        <f>IF(ISBLANK(B2207),"",COUNTIF(B$2:B2207,B2207))-1</f>
        <v>81</v>
      </c>
      <c r="B2207" s="27">
        <v>19</v>
      </c>
      <c r="C2207" s="10">
        <f>VLOOKUP($A2207+IF($A2207=0,1,0),Database!$A:$Y,7,FALSE)</f>
        <v>46204.916666666664</v>
      </c>
      <c r="D2207" s="21" t="str">
        <f>VLOOKUP(Pronostics!$B2207,Setup_MPP!$A:$G,3,FALSE)</f>
        <v>YramVi</v>
      </c>
      <c r="E2207" s="21" t="str">
        <f>VLOOKUP(Pronostics!$B2207,Setup_MPP!$A:$G,2,FALSE)</f>
        <v>Eyram TETSHIE</v>
      </c>
      <c r="F2207" s="21" t="str">
        <f>VLOOKUP($B2207,Setup_MPP!$A:$E,4,FALSE)</f>
        <v>#E8B28F</v>
      </c>
      <c r="G2207" s="21" t="str">
        <f>VLOOKUP($B2207,Setup_MPP!$A:$E,5,FALSE)</f>
        <v>#E65568</v>
      </c>
      <c r="H2207" s="21" t="str">
        <f>IFERROR(IF(AND(A2207&gt;=1,A2207&lt;=104),VLOOKUP($A2207,Location!$A:$J,6,FALSE),IF(A2207=0,"Avant l'ouverture",IF(OR(A2207=105,A2207=106),"Bonus"))),"")</f>
        <v>1/16 Finale</v>
      </c>
      <c r="I2207" s="21" t="str">
        <f>IF(LEFT(H2207,4)="Tour",VLOOKUP(A2207,Database!$A:$C,3,FALSE),"")</f>
        <v/>
      </c>
      <c r="J2207" s="21" t="str">
        <f>VLOOKUP($A2207,Location!$A:$J,7,FALSE)</f>
        <v>Belgique</v>
      </c>
      <c r="K2207" s="21" t="str">
        <f>IFERROR(VLOOKUP(J2207,Setup_Team!$B:$C,2,FALSE), "TDB")</f>
        <v>BEL</v>
      </c>
      <c r="L2207" s="21" t="str">
        <f>VLOOKUP($A2207,Location!$A:$J,8,FALSE)</f>
        <v>Sénégal</v>
      </c>
      <c r="M2207" s="21" t="str">
        <f>IFERROR(VLOOKUP(L2207,Setup_Team!$B:$C,2,FALSE), "TDB")</f>
        <v>SEN</v>
      </c>
      <c r="N2207" s="21" t="str">
        <f>VLOOKUP($A2207,Location!$A:$J,9,FALSE)</f>
        <v>Seattle</v>
      </c>
      <c r="O2207" s="21" t="str">
        <f>VLOOKUP($A2207,Location!$A:$J,10,FALSE)</f>
        <v>Lumen Field</v>
      </c>
      <c r="P2207" s="27">
        <v>1</v>
      </c>
      <c r="Q2207" s="27">
        <v>1</v>
      </c>
      <c r="R2207" s="27" t="str">
        <f t="shared" si="205"/>
        <v>1-1</v>
      </c>
      <c r="S2207" s="21">
        <v>0</v>
      </c>
      <c r="T2207" s="20">
        <f>VLOOKUP($A2207,Database!$A:$Y,10,FALSE)</f>
        <v>80</v>
      </c>
      <c r="U2207" s="20">
        <f>VLOOKUP($A2207,Database!$A:$Y,11,FALSE)</f>
        <v>112</v>
      </c>
      <c r="V2207" s="20">
        <f>VLOOKUP($A2207,Database!$A:$Y,12,FALSE)</f>
        <v>123</v>
      </c>
      <c r="W2207" s="20" t="str">
        <f>VLOOKUP(A2207,Database!A:M,13,FALSE)</f>
        <v>Terminé</v>
      </c>
      <c r="X2207" s="20">
        <f>VLOOKUP($A2207,Database!$A:$Y,20,FALSE)</f>
        <v>0</v>
      </c>
      <c r="Y2207" s="20">
        <f>VLOOKUP($A2207,Database!$A:$Y,21,FALSE)</f>
        <v>1</v>
      </c>
      <c r="Z2207" s="20">
        <f t="shared" si="204"/>
        <v>0</v>
      </c>
      <c r="AA2207" s="20">
        <f t="shared" si="206"/>
        <v>0</v>
      </c>
      <c r="AB2207" s="20">
        <f t="shared" ca="1" si="207"/>
        <v>0</v>
      </c>
      <c r="AC2207" s="20">
        <f t="shared" ca="1" si="208"/>
        <v>0</v>
      </c>
      <c r="AD2207" s="20" t="str">
        <f ca="1">IF(AC2207=0,"",IF(OR(ISBLANK(P2207),ISBLANK(Q2207)),"",IF(ISBLANK(VLOOKUP(A2207,Database!A:AA,22,FALSE)),"",VLOOKUP(A2207,Database!A:AA,22,FALSE))))</f>
        <v/>
      </c>
      <c r="AE2207" s="20">
        <f ca="1">IFERROR(
   IF(
     OR(ISBLANK(P2207),ISBLANK(Q2207)),
     "",
     IF(
       AND(AB2207&lt;&gt;"",OR(W2207="Terminé",W2207="En cours")),
       VLOOKUP(AD2207,Setup_ScoreExactBonus!A:D,4,FALSE),
       0
     )),
  0)</f>
        <v>0</v>
      </c>
      <c r="AF2207" s="21">
        <f t="shared" ca="1" si="209"/>
        <v>0</v>
      </c>
      <c r="AG2207" s="21">
        <f ca="1">SUMIFS(AF$2:AF2207,D$2:D2207,D2207)</f>
        <v>2990</v>
      </c>
    </row>
    <row r="2208" spans="1:33" hidden="1" x14ac:dyDescent="0.35">
      <c r="A2208" s="21">
        <f>IF(ISBLANK(B2208),"",COUNTIF(B$2:B2208,B2208))-1</f>
        <v>81</v>
      </c>
      <c r="B2208" s="27">
        <v>20</v>
      </c>
      <c r="C2208" s="10">
        <f>VLOOKUP($A2208+IF($A2208=0,1,0),Database!$A:$Y,7,FALSE)</f>
        <v>46204.916666666664</v>
      </c>
      <c r="D2208" s="21" t="str">
        <f>VLOOKUP(Pronostics!$B2208,Setup_MPP!$A:$G,3,FALSE)</f>
        <v>Anis_MaFihache</v>
      </c>
      <c r="E2208" s="21" t="str">
        <f>VLOOKUP(Pronostics!$B2208,Setup_MPP!$A:$G,2,FALSE)</f>
        <v>Anis LEBIK</v>
      </c>
      <c r="F2208" s="21" t="str">
        <f>VLOOKUP($B2208,Setup_MPP!$A:$E,4,FALSE)</f>
        <v>#60DC8C</v>
      </c>
      <c r="G2208" s="21" t="str">
        <f>VLOOKUP($B2208,Setup_MPP!$A:$E,5,FALSE)</f>
        <v>#22A34F</v>
      </c>
      <c r="H2208" s="21" t="str">
        <f>IFERROR(IF(AND(A2208&gt;=1,A2208&lt;=104),VLOOKUP($A2208,Location!$A:$J,6,FALSE),IF(A2208=0,"Avant l'ouverture",IF(OR(A2208=105,A2208=106),"Bonus"))),"")</f>
        <v>1/16 Finale</v>
      </c>
      <c r="I2208" s="21" t="str">
        <f>IF(LEFT(H2208,4)="Tour",VLOOKUP(A2208,Database!$A:$C,3,FALSE),"")</f>
        <v/>
      </c>
      <c r="J2208" s="21" t="str">
        <f>VLOOKUP($A2208,Location!$A:$J,7,FALSE)</f>
        <v>Belgique</v>
      </c>
      <c r="K2208" s="21" t="str">
        <f>IFERROR(VLOOKUP(J2208,Setup_Team!$B:$C,2,FALSE), "TDB")</f>
        <v>BEL</v>
      </c>
      <c r="L2208" s="21" t="str">
        <f>VLOOKUP($A2208,Location!$A:$J,8,FALSE)</f>
        <v>Sénégal</v>
      </c>
      <c r="M2208" s="21" t="str">
        <f>IFERROR(VLOOKUP(L2208,Setup_Team!$B:$C,2,FALSE), "TDB")</f>
        <v>SEN</v>
      </c>
      <c r="N2208" s="21" t="str">
        <f>VLOOKUP($A2208,Location!$A:$J,9,FALSE)</f>
        <v>Seattle</v>
      </c>
      <c r="O2208" s="21" t="str">
        <f>VLOOKUP($A2208,Location!$A:$J,10,FALSE)</f>
        <v>Lumen Field</v>
      </c>
      <c r="P2208" s="27">
        <v>0</v>
      </c>
      <c r="Q2208" s="27">
        <v>1</v>
      </c>
      <c r="R2208" s="27" t="str">
        <f t="shared" si="205"/>
        <v>0-1</v>
      </c>
      <c r="S2208" s="21">
        <v>0</v>
      </c>
      <c r="T2208" s="20">
        <f>VLOOKUP($A2208,Database!$A:$Y,10,FALSE)</f>
        <v>80</v>
      </c>
      <c r="U2208" s="20">
        <f>VLOOKUP($A2208,Database!$A:$Y,11,FALSE)</f>
        <v>112</v>
      </c>
      <c r="V2208" s="20">
        <f>VLOOKUP($A2208,Database!$A:$Y,12,FALSE)</f>
        <v>123</v>
      </c>
      <c r="W2208" s="20" t="str">
        <f>VLOOKUP(A2208,Database!A:M,13,FALSE)</f>
        <v>Terminé</v>
      </c>
      <c r="X2208" s="20">
        <f>VLOOKUP($A2208,Database!$A:$Y,20,FALSE)</f>
        <v>0</v>
      </c>
      <c r="Y2208" s="20">
        <f>VLOOKUP($A2208,Database!$A:$Y,21,FALSE)</f>
        <v>1</v>
      </c>
      <c r="Z2208" s="20">
        <f t="shared" si="204"/>
        <v>0</v>
      </c>
      <c r="AA2208" s="20">
        <f t="shared" si="206"/>
        <v>1</v>
      </c>
      <c r="AB2208" s="20">
        <f t="shared" ca="1" si="207"/>
        <v>123</v>
      </c>
      <c r="AC2208" s="20">
        <f t="shared" ca="1" si="208"/>
        <v>1</v>
      </c>
      <c r="AD2208" s="20" t="str">
        <f ca="1">IF(AC2208=0,"",IF(OR(ISBLANK(P2208),ISBLANK(Q2208)),"",IF(ISBLANK(VLOOKUP(A2208,Database!A:AA,22,FALSE)),"",VLOOKUP(A2208,Database!A:AA,22,FALSE))))</f>
        <v>Très rare</v>
      </c>
      <c r="AE2208" s="20">
        <f ca="1">IFERROR(
   IF(
     OR(ISBLANK(P2208),ISBLANK(Q2208)),
     "",
     IF(
       AND(AB2208&lt;&gt;"",OR(W2208="Terminé",W2208="En cours")),
       VLOOKUP(AD2208,Setup_ScoreExactBonus!A:D,4,FALSE),
       0
     )),
  0)</f>
        <v>50</v>
      </c>
      <c r="AF2208" s="21">
        <f t="shared" ca="1" si="209"/>
        <v>173</v>
      </c>
      <c r="AG2208" s="21">
        <f ca="1">SUMIFS(AF$2:AF2208,D$2:D2208,D2208)</f>
        <v>3051</v>
      </c>
    </row>
    <row r="2209" spans="1:33" hidden="1" x14ac:dyDescent="0.35">
      <c r="A2209" s="21">
        <f>IF(ISBLANK(B2209),"",COUNTIF(B$2:B2209,B2209))-1</f>
        <v>81</v>
      </c>
      <c r="B2209" s="27">
        <v>21</v>
      </c>
      <c r="C2209" s="10">
        <f>VLOOKUP($A2209+IF($A2209=0,1,0),Database!$A:$Y,7,FALSE)</f>
        <v>46204.916666666664</v>
      </c>
      <c r="D2209" s="21" t="str">
        <f>VLOOKUP(Pronostics!$B2209,Setup_MPP!$A:$G,3,FALSE)</f>
        <v>JUJULABOSS13</v>
      </c>
      <c r="E2209" s="21" t="str">
        <f>VLOOKUP(Pronostics!$B2209,Setup_MPP!$A:$G,2,FALSE)</f>
        <v>Julia BOUANAN</v>
      </c>
      <c r="F2209" s="21" t="str">
        <f>VLOOKUP($B2209,Setup_MPP!$A:$E,4,FALSE)</f>
        <v>#2FAEE0</v>
      </c>
      <c r="G2209" s="21" t="str">
        <f>VLOOKUP($B2209,Setup_MPP!$A:$E,5,FALSE)</f>
        <v>#BEA064</v>
      </c>
      <c r="H2209" s="21" t="str">
        <f>IFERROR(IF(AND(A2209&gt;=1,A2209&lt;=104),VLOOKUP($A2209,Location!$A:$J,6,FALSE),IF(A2209=0,"Avant l'ouverture",IF(OR(A2209=105,A2209=106),"Bonus"))),"")</f>
        <v>1/16 Finale</v>
      </c>
      <c r="I2209" s="21" t="str">
        <f>IF(LEFT(H2209,4)="Tour",VLOOKUP(A2209,Database!$A:$C,3,FALSE),"")</f>
        <v/>
      </c>
      <c r="J2209" s="21" t="str">
        <f>VLOOKUP($A2209,Location!$A:$J,7,FALSE)</f>
        <v>Belgique</v>
      </c>
      <c r="K2209" s="21" t="str">
        <f>IFERROR(VLOOKUP(J2209,Setup_Team!$B:$C,2,FALSE), "TDB")</f>
        <v>BEL</v>
      </c>
      <c r="L2209" s="21" t="str">
        <f>VLOOKUP($A2209,Location!$A:$J,8,FALSE)</f>
        <v>Sénégal</v>
      </c>
      <c r="M2209" s="21" t="str">
        <f>IFERROR(VLOOKUP(L2209,Setup_Team!$B:$C,2,FALSE), "TDB")</f>
        <v>SEN</v>
      </c>
      <c r="N2209" s="21" t="str">
        <f>VLOOKUP($A2209,Location!$A:$J,9,FALSE)</f>
        <v>Seattle</v>
      </c>
      <c r="O2209" s="21" t="str">
        <f>VLOOKUP($A2209,Location!$A:$J,10,FALSE)</f>
        <v>Lumen Field</v>
      </c>
      <c r="P2209" s="27">
        <v>1</v>
      </c>
      <c r="Q2209" s="27">
        <v>2</v>
      </c>
      <c r="R2209" s="27" t="str">
        <f t="shared" si="205"/>
        <v>1-2</v>
      </c>
      <c r="S2209" s="21">
        <v>0</v>
      </c>
      <c r="T2209" s="20">
        <f>VLOOKUP($A2209,Database!$A:$Y,10,FALSE)</f>
        <v>80</v>
      </c>
      <c r="U2209" s="20">
        <f>VLOOKUP($A2209,Database!$A:$Y,11,FALSE)</f>
        <v>112</v>
      </c>
      <c r="V2209" s="20">
        <f>VLOOKUP($A2209,Database!$A:$Y,12,FALSE)</f>
        <v>123</v>
      </c>
      <c r="W2209" s="20" t="str">
        <f>VLOOKUP(A2209,Database!A:M,13,FALSE)</f>
        <v>Terminé</v>
      </c>
      <c r="X2209" s="20">
        <f>VLOOKUP($A2209,Database!$A:$Y,20,FALSE)</f>
        <v>0</v>
      </c>
      <c r="Y2209" s="20">
        <f>VLOOKUP($A2209,Database!$A:$Y,21,FALSE)</f>
        <v>1</v>
      </c>
      <c r="Z2209" s="20">
        <f t="shared" si="204"/>
        <v>0</v>
      </c>
      <c r="AA2209" s="20">
        <f t="shared" si="206"/>
        <v>1</v>
      </c>
      <c r="AB2209" s="20">
        <f t="shared" ca="1" si="207"/>
        <v>123</v>
      </c>
      <c r="AC2209" s="20">
        <f t="shared" ca="1" si="208"/>
        <v>0</v>
      </c>
      <c r="AD2209" s="20" t="str">
        <f ca="1">IF(AC2209=0,"",IF(OR(ISBLANK(P2209),ISBLANK(Q2209)),"",IF(ISBLANK(VLOOKUP(A2209,Database!A:AA,22,FALSE)),"",VLOOKUP(A2209,Database!A:AA,22,FALSE))))</f>
        <v/>
      </c>
      <c r="AE2209" s="20">
        <f ca="1">IFERROR(
   IF(
     OR(ISBLANK(P2209),ISBLANK(Q2209)),
     "",
     IF(
       AND(AB2209&lt;&gt;"",OR(W2209="Terminé",W2209="En cours")),
       VLOOKUP(AD2209,Setup_ScoreExactBonus!A:D,4,FALSE),
       0
     )),
  0)</f>
        <v>0</v>
      </c>
      <c r="AF2209" s="21">
        <f t="shared" ca="1" si="209"/>
        <v>123</v>
      </c>
      <c r="AG2209" s="21">
        <f ca="1">SUMIFS(AF$2:AF2209,D$2:D2209,D2209)</f>
        <v>2853</v>
      </c>
    </row>
    <row r="2210" spans="1:33" hidden="1" x14ac:dyDescent="0.35">
      <c r="A2210" s="21">
        <f>IF(ISBLANK(B2210),"",COUNTIF(B$2:B2210,B2210))-1</f>
        <v>81</v>
      </c>
      <c r="B2210" s="27">
        <v>22</v>
      </c>
      <c r="C2210" s="10">
        <f>VLOOKUP($A2210+IF($A2210=0,1,0),Database!$A:$Y,7,FALSE)</f>
        <v>46204.916666666664</v>
      </c>
      <c r="D2210" s="21" t="str">
        <f>VLOOKUP(Pronostics!$B2210,Setup_MPP!$A:$G,3,FALSE)</f>
        <v>Jujumsrd</v>
      </c>
      <c r="E2210" s="21" t="str">
        <f>VLOOKUP(Pronostics!$B2210,Setup_MPP!$A:$G,2,FALSE)</f>
        <v>Julie Mansard</v>
      </c>
      <c r="F2210" s="21" t="str">
        <f>VLOOKUP($B2210,Setup_MPP!$A:$E,4,FALSE)</f>
        <v>#41DEF0</v>
      </c>
      <c r="G2210" s="21" t="str">
        <f>VLOOKUP($B2210,Setup_MPP!$A:$E,5,FALSE)</f>
        <v>#0BA6B7</v>
      </c>
      <c r="H2210" s="21" t="str">
        <f>IFERROR(IF(AND(A2210&gt;=1,A2210&lt;=104),VLOOKUP($A2210,Location!$A:$J,6,FALSE),IF(A2210=0,"Avant l'ouverture",IF(OR(A2210=105,A2210=106),"Bonus"))),"")</f>
        <v>1/16 Finale</v>
      </c>
      <c r="I2210" s="21" t="str">
        <f>IF(LEFT(H2210,4)="Tour",VLOOKUP(A2210,Database!$A:$C,3,FALSE),"")</f>
        <v/>
      </c>
      <c r="J2210" s="21" t="str">
        <f>VLOOKUP($A2210,Location!$A:$J,7,FALSE)</f>
        <v>Belgique</v>
      </c>
      <c r="K2210" s="21" t="str">
        <f>IFERROR(VLOOKUP(J2210,Setup_Team!$B:$C,2,FALSE), "TDB")</f>
        <v>BEL</v>
      </c>
      <c r="L2210" s="21" t="str">
        <f>VLOOKUP($A2210,Location!$A:$J,8,FALSE)</f>
        <v>Sénégal</v>
      </c>
      <c r="M2210" s="21" t="str">
        <f>IFERROR(VLOOKUP(L2210,Setup_Team!$B:$C,2,FALSE), "TDB")</f>
        <v>SEN</v>
      </c>
      <c r="N2210" s="21" t="str">
        <f>VLOOKUP($A2210,Location!$A:$J,9,FALSE)</f>
        <v>Seattle</v>
      </c>
      <c r="O2210" s="21" t="str">
        <f>VLOOKUP($A2210,Location!$A:$J,10,FALSE)</f>
        <v>Lumen Field</v>
      </c>
      <c r="P2210" s="27">
        <v>2</v>
      </c>
      <c r="Q2210" s="27">
        <v>1</v>
      </c>
      <c r="R2210" s="27" t="str">
        <f t="shared" si="205"/>
        <v>2-1</v>
      </c>
      <c r="S2210" s="21">
        <v>0</v>
      </c>
      <c r="T2210" s="20">
        <f>VLOOKUP($A2210,Database!$A:$Y,10,FALSE)</f>
        <v>80</v>
      </c>
      <c r="U2210" s="20">
        <f>VLOOKUP($A2210,Database!$A:$Y,11,FALSE)</f>
        <v>112</v>
      </c>
      <c r="V2210" s="20">
        <f>VLOOKUP($A2210,Database!$A:$Y,12,FALSE)</f>
        <v>123</v>
      </c>
      <c r="W2210" s="20" t="str">
        <f>VLOOKUP(A2210,Database!A:M,13,FALSE)</f>
        <v>Terminé</v>
      </c>
      <c r="X2210" s="20">
        <f>VLOOKUP($A2210,Database!$A:$Y,20,FALSE)</f>
        <v>0</v>
      </c>
      <c r="Y2210" s="20">
        <f>VLOOKUP($A2210,Database!$A:$Y,21,FALSE)</f>
        <v>1</v>
      </c>
      <c r="Z2210" s="20">
        <f t="shared" si="204"/>
        <v>0</v>
      </c>
      <c r="AA2210" s="20">
        <f t="shared" si="206"/>
        <v>0</v>
      </c>
      <c r="AB2210" s="20">
        <f t="shared" ca="1" si="207"/>
        <v>0</v>
      </c>
      <c r="AC2210" s="20">
        <f t="shared" ca="1" si="208"/>
        <v>0</v>
      </c>
      <c r="AD2210" s="20" t="str">
        <f ca="1">IF(AC2210=0,"",IF(OR(ISBLANK(P2210),ISBLANK(Q2210)),"",IF(ISBLANK(VLOOKUP(A2210,Database!A:AA,22,FALSE)),"",VLOOKUP(A2210,Database!A:AA,22,FALSE))))</f>
        <v/>
      </c>
      <c r="AE2210" s="20">
        <f ca="1">IFERROR(
   IF(
     OR(ISBLANK(P2210),ISBLANK(Q2210)),
     "",
     IF(
       AND(AB2210&lt;&gt;"",OR(W2210="Terminé",W2210="En cours")),
       VLOOKUP(AD2210,Setup_ScoreExactBonus!A:D,4,FALSE),
       0
     )),
  0)</f>
        <v>0</v>
      </c>
      <c r="AF2210" s="21">
        <f t="shared" ca="1" si="209"/>
        <v>0</v>
      </c>
      <c r="AG2210" s="21">
        <f ca="1">SUMIFS(AF$2:AF2210,D$2:D2210,D2210)</f>
        <v>2679</v>
      </c>
    </row>
    <row r="2211" spans="1:33" hidden="1" x14ac:dyDescent="0.35">
      <c r="A2211" s="21">
        <f>IF(ISBLANK(B2211),"",COUNTIF(B$2:B2211,B2211))-1</f>
        <v>81</v>
      </c>
      <c r="B2211" s="27">
        <v>23</v>
      </c>
      <c r="C2211" s="10">
        <f>VLOOKUP($A2211+IF($A2211=0,1,0),Database!$A:$Y,7,FALSE)</f>
        <v>46204.916666666664</v>
      </c>
      <c r="D2211" s="21" t="str">
        <f>VLOOKUP(Pronostics!$B2211,Setup_MPP!$A:$G,3,FALSE)</f>
        <v>DJUDJUPRONO</v>
      </c>
      <c r="E2211" s="21" t="str">
        <f>VLOOKUP(Pronostics!$B2211,Setup_MPP!$A:$G,2,FALSE)</f>
        <v>Juliette</v>
      </c>
      <c r="F2211" s="21" t="str">
        <f>VLOOKUP($B2211,Setup_MPP!$A:$E,4,FALSE)</f>
        <v>#F2A2A2</v>
      </c>
      <c r="G2211" s="21" t="str">
        <f>VLOOKUP($B2211,Setup_MPP!$A:$E,5,FALSE)</f>
        <v>#C25D5D</v>
      </c>
      <c r="H2211" s="21" t="str">
        <f>IFERROR(IF(AND(A2211&gt;=1,A2211&lt;=104),VLOOKUP($A2211,Location!$A:$J,6,FALSE),IF(A2211=0,"Avant l'ouverture",IF(OR(A2211=105,A2211=106),"Bonus"))),"")</f>
        <v>1/16 Finale</v>
      </c>
      <c r="I2211" s="21" t="str">
        <f>IF(LEFT(H2211,4)="Tour",VLOOKUP(A2211,Database!$A:$C,3,FALSE),"")</f>
        <v/>
      </c>
      <c r="J2211" s="21" t="str">
        <f>VLOOKUP($A2211,Location!$A:$J,7,FALSE)</f>
        <v>Belgique</v>
      </c>
      <c r="K2211" s="21" t="str">
        <f>IFERROR(VLOOKUP(J2211,Setup_Team!$B:$C,2,FALSE), "TDB")</f>
        <v>BEL</v>
      </c>
      <c r="L2211" s="21" t="str">
        <f>VLOOKUP($A2211,Location!$A:$J,8,FALSE)</f>
        <v>Sénégal</v>
      </c>
      <c r="M2211" s="21" t="str">
        <f>IFERROR(VLOOKUP(L2211,Setup_Team!$B:$C,2,FALSE), "TDB")</f>
        <v>SEN</v>
      </c>
      <c r="N2211" s="21" t="str">
        <f>VLOOKUP($A2211,Location!$A:$J,9,FALSE)</f>
        <v>Seattle</v>
      </c>
      <c r="O2211" s="21" t="str">
        <f>VLOOKUP($A2211,Location!$A:$J,10,FALSE)</f>
        <v>Lumen Field</v>
      </c>
      <c r="P2211" s="27">
        <v>2</v>
      </c>
      <c r="Q2211" s="27">
        <v>1</v>
      </c>
      <c r="R2211" s="27" t="str">
        <f t="shared" si="205"/>
        <v>2-1</v>
      </c>
      <c r="S2211" s="21">
        <v>0</v>
      </c>
      <c r="T2211" s="20">
        <f>VLOOKUP($A2211,Database!$A:$Y,10,FALSE)</f>
        <v>80</v>
      </c>
      <c r="U2211" s="20">
        <f>VLOOKUP($A2211,Database!$A:$Y,11,FALSE)</f>
        <v>112</v>
      </c>
      <c r="V2211" s="20">
        <f>VLOOKUP($A2211,Database!$A:$Y,12,FALSE)</f>
        <v>123</v>
      </c>
      <c r="W2211" s="20" t="str">
        <f>VLOOKUP(A2211,Database!A:M,13,FALSE)</f>
        <v>Terminé</v>
      </c>
      <c r="X2211" s="20">
        <f>VLOOKUP($A2211,Database!$A:$Y,20,FALSE)</f>
        <v>0</v>
      </c>
      <c r="Y2211" s="20">
        <f>VLOOKUP($A2211,Database!$A:$Y,21,FALSE)</f>
        <v>1</v>
      </c>
      <c r="Z2211" s="20">
        <f t="shared" si="204"/>
        <v>0</v>
      </c>
      <c r="AA2211" s="20">
        <f t="shared" si="206"/>
        <v>0</v>
      </c>
      <c r="AB2211" s="20">
        <f t="shared" ca="1" si="207"/>
        <v>0</v>
      </c>
      <c r="AC2211" s="20">
        <f t="shared" ca="1" si="208"/>
        <v>0</v>
      </c>
      <c r="AD2211" s="20" t="str">
        <f ca="1">IF(AC2211=0,"",IF(OR(ISBLANK(P2211),ISBLANK(Q2211)),"",IF(ISBLANK(VLOOKUP(A2211,Database!A:AA,22,FALSE)),"",VLOOKUP(A2211,Database!A:AA,22,FALSE))))</f>
        <v/>
      </c>
      <c r="AE2211" s="20">
        <f ca="1">IFERROR(
   IF(
     OR(ISBLANK(P2211),ISBLANK(Q2211)),
     "",
     IF(
       AND(AB2211&lt;&gt;"",OR(W2211="Terminé",W2211="En cours")),
       VLOOKUP(AD2211,Setup_ScoreExactBonus!A:D,4,FALSE),
       0
     )),
  0)</f>
        <v>0</v>
      </c>
      <c r="AF2211" s="21">
        <f t="shared" ca="1" si="209"/>
        <v>0</v>
      </c>
      <c r="AG2211" s="21">
        <f ca="1">SUMIFS(AF$2:AF2211,D$2:D2211,D2211)</f>
        <v>2289</v>
      </c>
    </row>
    <row r="2212" spans="1:33" hidden="1" x14ac:dyDescent="0.35">
      <c r="A2212" s="21">
        <f>IF(ISBLANK(B2212),"",COUNTIF(B$2:B2212,B2212))-1</f>
        <v>81</v>
      </c>
      <c r="B2212" s="27">
        <v>24</v>
      </c>
      <c r="C2212" s="10">
        <f>VLOOKUP($A2212+IF($A2212=0,1,0),Database!$A:$Y,7,FALSE)</f>
        <v>46204.916666666664</v>
      </c>
      <c r="D2212" s="21" t="str">
        <f>VLOOKUP(Pronostics!$B2212,Setup_MPP!$A:$G,3,FALSE)</f>
        <v>Samyaaaaaaaaaa</v>
      </c>
      <c r="E2212" s="21" t="str">
        <f>VLOOKUP(Pronostics!$B2212,Setup_MPP!$A:$G,2,FALSE)</f>
        <v>Samya ALAOUI</v>
      </c>
      <c r="F2212" s="21" t="str">
        <f>VLOOKUP($B2212,Setup_MPP!$A:$E,4,FALSE)</f>
        <v>#A2F2C7</v>
      </c>
      <c r="G2212" s="21" t="str">
        <f>VLOOKUP($B2212,Setup_MPP!$A:$E,5,FALSE)</f>
        <v>#5DC18C</v>
      </c>
      <c r="H2212" s="21" t="str">
        <f>IFERROR(IF(AND(A2212&gt;=1,A2212&lt;=104),VLOOKUP($A2212,Location!$A:$J,6,FALSE),IF(A2212=0,"Avant l'ouverture",IF(OR(A2212=105,A2212=106),"Bonus"))),"")</f>
        <v>1/16 Finale</v>
      </c>
      <c r="I2212" s="21" t="str">
        <f>IF(LEFT(H2212,4)="Tour",VLOOKUP(A2212,Database!$A:$C,3,FALSE),"")</f>
        <v/>
      </c>
      <c r="J2212" s="21" t="str">
        <f>VLOOKUP($A2212,Location!$A:$J,7,FALSE)</f>
        <v>Belgique</v>
      </c>
      <c r="K2212" s="21" t="str">
        <f>IFERROR(VLOOKUP(J2212,Setup_Team!$B:$C,2,FALSE), "TDB")</f>
        <v>BEL</v>
      </c>
      <c r="L2212" s="21" t="str">
        <f>VLOOKUP($A2212,Location!$A:$J,8,FALSE)</f>
        <v>Sénégal</v>
      </c>
      <c r="M2212" s="21" t="str">
        <f>IFERROR(VLOOKUP(L2212,Setup_Team!$B:$C,2,FALSE), "TDB")</f>
        <v>SEN</v>
      </c>
      <c r="N2212" s="21" t="str">
        <f>VLOOKUP($A2212,Location!$A:$J,9,FALSE)</f>
        <v>Seattle</v>
      </c>
      <c r="O2212" s="21" t="str">
        <f>VLOOKUP($A2212,Location!$A:$J,10,FALSE)</f>
        <v>Lumen Field</v>
      </c>
      <c r="P2212" s="27">
        <v>1</v>
      </c>
      <c r="Q2212" s="27">
        <v>2</v>
      </c>
      <c r="R2212" s="27" t="str">
        <f t="shared" si="205"/>
        <v>1-2</v>
      </c>
      <c r="S2212" s="21">
        <v>0</v>
      </c>
      <c r="T2212" s="20">
        <f>VLOOKUP($A2212,Database!$A:$Y,10,FALSE)</f>
        <v>80</v>
      </c>
      <c r="U2212" s="20">
        <f>VLOOKUP($A2212,Database!$A:$Y,11,FALSE)</f>
        <v>112</v>
      </c>
      <c r="V2212" s="20">
        <f>VLOOKUP($A2212,Database!$A:$Y,12,FALSE)</f>
        <v>123</v>
      </c>
      <c r="W2212" s="20" t="str">
        <f>VLOOKUP(A2212,Database!A:M,13,FALSE)</f>
        <v>Terminé</v>
      </c>
      <c r="X2212" s="20">
        <f>VLOOKUP($A2212,Database!$A:$Y,20,FALSE)</f>
        <v>0</v>
      </c>
      <c r="Y2212" s="20">
        <f>VLOOKUP($A2212,Database!$A:$Y,21,FALSE)</f>
        <v>1</v>
      </c>
      <c r="Z2212" s="20">
        <f t="shared" si="204"/>
        <v>0</v>
      </c>
      <c r="AA2212" s="20">
        <f t="shared" si="206"/>
        <v>1</v>
      </c>
      <c r="AB2212" s="20">
        <f t="shared" ca="1" si="207"/>
        <v>123</v>
      </c>
      <c r="AC2212" s="20">
        <f t="shared" ca="1" si="208"/>
        <v>0</v>
      </c>
      <c r="AD2212" s="20" t="str">
        <f ca="1">IF(AC2212=0,"",IF(OR(ISBLANK(P2212),ISBLANK(Q2212)),"",IF(ISBLANK(VLOOKUP(A2212,Database!A:AA,22,FALSE)),"",VLOOKUP(A2212,Database!A:AA,22,FALSE))))</f>
        <v/>
      </c>
      <c r="AE2212" s="20">
        <f ca="1">IFERROR(
   IF(
     OR(ISBLANK(P2212),ISBLANK(Q2212)),
     "",
     IF(
       AND(AB2212&lt;&gt;"",OR(W2212="Terminé",W2212="En cours")),
       VLOOKUP(AD2212,Setup_ScoreExactBonus!A:D,4,FALSE),
       0
     )),
  0)</f>
        <v>0</v>
      </c>
      <c r="AF2212" s="21">
        <f t="shared" ca="1" si="209"/>
        <v>123</v>
      </c>
      <c r="AG2212" s="21">
        <f ca="1">SUMIFS(AF$2:AF2212,D$2:D2212,D2212)</f>
        <v>3177</v>
      </c>
    </row>
    <row r="2213" spans="1:33" hidden="1" x14ac:dyDescent="0.35">
      <c r="A2213" s="21">
        <f>IF(ISBLANK(B2213),"",COUNTIF(B$2:B2213,B2213))-1</f>
        <v>81</v>
      </c>
      <c r="B2213" s="27">
        <v>25</v>
      </c>
      <c r="C2213" s="10">
        <f>VLOOKUP($A2213+IF($A2213=0,1,0),Database!$A:$Y,7,FALSE)</f>
        <v>46204.916666666664</v>
      </c>
      <c r="D2213" s="21" t="str">
        <f>VLOOKUP(Pronostics!$B2213,Setup_MPP!$A:$G,3,FALSE)</f>
        <v>leaw0808</v>
      </c>
      <c r="E2213" s="21" t="str">
        <f>VLOOKUP(Pronostics!$B2213,Setup_MPP!$A:$G,2,FALSE)</f>
        <v>Léa WALOCQ</v>
      </c>
      <c r="F2213" s="21" t="str">
        <f>VLOOKUP($B2213,Setup_MPP!$A:$E,4,FALSE)</f>
        <v>#D1B9EB</v>
      </c>
      <c r="G2213" s="21" t="str">
        <f>VLOOKUP($B2213,Setup_MPP!$A:$E,5,FALSE)</f>
        <v>#B58BC7</v>
      </c>
      <c r="H2213" s="21" t="str">
        <f>IFERROR(IF(AND(A2213&gt;=1,A2213&lt;=104),VLOOKUP($A2213,Location!$A:$J,6,FALSE),IF(A2213=0,"Avant l'ouverture",IF(OR(A2213=105,A2213=106),"Bonus"))),"")</f>
        <v>1/16 Finale</v>
      </c>
      <c r="I2213" s="21" t="str">
        <f>IF(LEFT(H2213,4)="Tour",VLOOKUP(A2213,Database!$A:$C,3,FALSE),"")</f>
        <v/>
      </c>
      <c r="J2213" s="21" t="str">
        <f>VLOOKUP($A2213,Location!$A:$J,7,FALSE)</f>
        <v>Belgique</v>
      </c>
      <c r="K2213" s="21" t="str">
        <f>IFERROR(VLOOKUP(J2213,Setup_Team!$B:$C,2,FALSE), "TDB")</f>
        <v>BEL</v>
      </c>
      <c r="L2213" s="21" t="str">
        <f>VLOOKUP($A2213,Location!$A:$J,8,FALSE)</f>
        <v>Sénégal</v>
      </c>
      <c r="M2213" s="21" t="str">
        <f>IFERROR(VLOOKUP(L2213,Setup_Team!$B:$C,2,FALSE), "TDB")</f>
        <v>SEN</v>
      </c>
      <c r="N2213" s="21" t="str">
        <f>VLOOKUP($A2213,Location!$A:$J,9,FALSE)</f>
        <v>Seattle</v>
      </c>
      <c r="O2213" s="21" t="str">
        <f>VLOOKUP($A2213,Location!$A:$J,10,FALSE)</f>
        <v>Lumen Field</v>
      </c>
      <c r="P2213" s="27">
        <v>1</v>
      </c>
      <c r="Q2213" s="27">
        <v>2</v>
      </c>
      <c r="R2213" s="27" t="str">
        <f t="shared" si="205"/>
        <v>1-2</v>
      </c>
      <c r="S2213" s="21">
        <v>0</v>
      </c>
      <c r="T2213" s="20">
        <f>VLOOKUP($A2213,Database!$A:$Y,10,FALSE)</f>
        <v>80</v>
      </c>
      <c r="U2213" s="20">
        <f>VLOOKUP($A2213,Database!$A:$Y,11,FALSE)</f>
        <v>112</v>
      </c>
      <c r="V2213" s="20">
        <f>VLOOKUP($A2213,Database!$A:$Y,12,FALSE)</f>
        <v>123</v>
      </c>
      <c r="W2213" s="20" t="str">
        <f>VLOOKUP(A2213,Database!A:M,13,FALSE)</f>
        <v>Terminé</v>
      </c>
      <c r="X2213" s="20">
        <f>VLOOKUP($A2213,Database!$A:$Y,20,FALSE)</f>
        <v>0</v>
      </c>
      <c r="Y2213" s="20">
        <f>VLOOKUP($A2213,Database!$A:$Y,21,FALSE)</f>
        <v>1</v>
      </c>
      <c r="Z2213" s="20">
        <f t="shared" si="204"/>
        <v>0</v>
      </c>
      <c r="AA2213" s="20">
        <f t="shared" si="206"/>
        <v>1</v>
      </c>
      <c r="AB2213" s="20">
        <f t="shared" ca="1" si="207"/>
        <v>123</v>
      </c>
      <c r="AC2213" s="20">
        <f t="shared" ca="1" si="208"/>
        <v>0</v>
      </c>
      <c r="AD2213" s="20" t="str">
        <f ca="1">IF(AC2213=0,"",IF(OR(ISBLANK(P2213),ISBLANK(Q2213)),"",IF(ISBLANK(VLOOKUP(A2213,Database!A:AA,22,FALSE)),"",VLOOKUP(A2213,Database!A:AA,22,FALSE))))</f>
        <v/>
      </c>
      <c r="AE2213" s="20">
        <f ca="1">IFERROR(
   IF(
     OR(ISBLANK(P2213),ISBLANK(Q2213)),
     "",
     IF(
       AND(AB2213&lt;&gt;"",OR(W2213="Terminé",W2213="En cours")),
       VLOOKUP(AD2213,Setup_ScoreExactBonus!A:D,4,FALSE),
       0
     )),
  0)</f>
        <v>0</v>
      </c>
      <c r="AF2213" s="21">
        <f t="shared" ca="1" si="209"/>
        <v>123</v>
      </c>
      <c r="AG2213" s="21">
        <f ca="1">SUMIFS(AF$2:AF2213,D$2:D2213,D2213)</f>
        <v>3228</v>
      </c>
    </row>
    <row r="2214" spans="1:33" hidden="1" x14ac:dyDescent="0.35">
      <c r="A2214" s="21">
        <f>IF(ISBLANK(B2214),"",COUNTIF(B$2:B2214,B2214))-1</f>
        <v>81</v>
      </c>
      <c r="B2214" s="27">
        <v>26</v>
      </c>
      <c r="C2214" s="10">
        <v>46184.875</v>
      </c>
      <c r="D2214" s="21" t="str">
        <f>VLOOKUP(Pronostics!$B2214,Setup_MPP!$A:$G,3,FALSE)</f>
        <v>Mohamad#5GGG1</v>
      </c>
      <c r="E2214" s="21" t="str">
        <f>VLOOKUP(Pronostics!$B2214,Setup_MPP!$A:$G,2,FALSE)</f>
        <v>Mohamad EL KAWAS</v>
      </c>
      <c r="F2214" s="21" t="str">
        <f>VLOOKUP($B2214,Setup_MPP!$A:$E,4,FALSE)</f>
        <v>#EB8787</v>
      </c>
      <c r="G2214" s="21" t="str">
        <f>VLOOKUP($B2214,Setup_MPP!$A:$E,5,FALSE)</f>
        <v>#368E2C</v>
      </c>
      <c r="H2214" s="21" t="str">
        <f>IFERROR(IF(AND(A2214&gt;=1,A2214&lt;=104),VLOOKUP($A2214,Location!$A:$J,6,FALSE),IF(A2214=0,"Avant l'ouverture",IF(OR(A2214=105,A2214=106),"Bonus"))),"")</f>
        <v>1/16 Finale</v>
      </c>
      <c r="I2214" s="21" t="str">
        <f>IF(LEFT(H2214,4)="Tour",VLOOKUP(A2214,Database!$A:$C,3,FALSE),"")</f>
        <v/>
      </c>
      <c r="J2214" s="21" t="str">
        <f>VLOOKUP($A2214,Location!$A:$J,7,FALSE)</f>
        <v>Belgique</v>
      </c>
      <c r="K2214" s="21" t="str">
        <f>IFERROR(VLOOKUP(J2214,Setup_Team!$B:$C,2,FALSE), "TDB")</f>
        <v>BEL</v>
      </c>
      <c r="L2214" s="21" t="str">
        <f>VLOOKUP($A2214,Location!$A:$J,8,FALSE)</f>
        <v>Sénégal</v>
      </c>
      <c r="M2214" s="21" t="str">
        <f>IFERROR(VLOOKUP(L2214,Setup_Team!$B:$C,2,FALSE), "TDB")</f>
        <v>SEN</v>
      </c>
      <c r="P2214" s="21">
        <v>1</v>
      </c>
      <c r="Q2214" s="21">
        <v>1</v>
      </c>
      <c r="R2214" s="27" t="str">
        <f t="shared" si="205"/>
        <v>1-1</v>
      </c>
      <c r="S2214" s="21">
        <v>0</v>
      </c>
      <c r="T2214" s="20">
        <f>VLOOKUP($A2214,Database!$A:$Y,10,FALSE)</f>
        <v>80</v>
      </c>
      <c r="U2214" s="20">
        <f>VLOOKUP($A2214,Database!$A:$Y,11,FALSE)</f>
        <v>112</v>
      </c>
      <c r="V2214" s="20">
        <f>VLOOKUP($A2214,Database!$A:$Y,12,FALSE)</f>
        <v>123</v>
      </c>
      <c r="W2214" s="20" t="str">
        <f>VLOOKUP(A2214,Database!A:M,13,FALSE)</f>
        <v>Terminé</v>
      </c>
      <c r="X2214" s="20">
        <f>VLOOKUP($A2214,Database!$A:$Y,20,FALSE)</f>
        <v>0</v>
      </c>
      <c r="Y2214" s="20">
        <f>VLOOKUP($A2214,Database!$A:$Y,21,FALSE)</f>
        <v>1</v>
      </c>
      <c r="Z2214" s="20">
        <f t="shared" si="204"/>
        <v>0</v>
      </c>
      <c r="AA2214" s="20">
        <f t="shared" si="206"/>
        <v>0</v>
      </c>
      <c r="AB2214" s="20">
        <f t="shared" ca="1" si="207"/>
        <v>0</v>
      </c>
      <c r="AC2214" s="20">
        <f t="shared" ca="1" si="208"/>
        <v>0</v>
      </c>
      <c r="AD2214" s="20" t="str">
        <f ca="1">IF(AC2214=0,"",IF(OR(ISBLANK(P2214),ISBLANK(Q2214)),"",IF(ISBLANK(VLOOKUP(A2214,Database!A:AA,22,FALSE)),"",VLOOKUP(A2214,Database!A:AA,22,FALSE))))</f>
        <v/>
      </c>
      <c r="AE2214" s="20">
        <f ca="1">IFERROR(
   IF(
     OR(ISBLANK(P2214),ISBLANK(Q2214)),
     "",
     IF(
       AND(AB2214&lt;&gt;"",OR(W2214="Terminé",W2214="En cours")),
       VLOOKUP(AD2214,Setup_ScoreExactBonus!A:D,4,FALSE),
       0
     )),
  0)</f>
        <v>0</v>
      </c>
      <c r="AF2214" s="21">
        <f t="shared" ca="1" si="209"/>
        <v>0</v>
      </c>
      <c r="AG2214" s="21">
        <f ca="1">SUMIFS(AF$2:AF2214,D$2:D2214,D2214)</f>
        <v>2615</v>
      </c>
    </row>
    <row r="2215" spans="1:33" hidden="1" x14ac:dyDescent="0.35">
      <c r="A2215" s="21">
        <f>IF(ISBLANK(B2215),"",COUNTIF(B$2:B2215,B2215))-1</f>
        <v>81</v>
      </c>
      <c r="B2215" s="27">
        <v>27</v>
      </c>
      <c r="C2215" s="10">
        <f>VLOOKUP($A2215+IF($A2215=0,1,0),Database!$A:$Y,7,FALSE)</f>
        <v>46204.916666666664</v>
      </c>
      <c r="D2215" s="21" t="str">
        <f>VLOOKUP(Pronostics!$B2215,Setup_MPP!$A:$G,3,FALSE)</f>
        <v>maryemkappa</v>
      </c>
      <c r="E2215" s="21" t="str">
        <f>VLOOKUP(Pronostics!$B2215,Setup_MPP!$A:$G,2,FALSE)</f>
        <v>Maryem GUIZANI</v>
      </c>
      <c r="F2215" s="21" t="str">
        <f>VLOOKUP($B2215,Setup_MPP!$A:$E,4,FALSE)</f>
        <v>#BCA2F4</v>
      </c>
      <c r="G2215" s="21" t="str">
        <f>VLOOKUP($B2215,Setup_MPP!$A:$E,5,FALSE)</f>
        <v>#6D3DD5</v>
      </c>
      <c r="H2215" s="21" t="str">
        <f>IFERROR(IF(AND(A2215&gt;=1,A2215&lt;=104),VLOOKUP($A2215,Location!$A:$J,6,FALSE),IF(A2215=0,"Avant l'ouverture",IF(OR(A2215=105,A2215=106),"Bonus"))),"")</f>
        <v>1/16 Finale</v>
      </c>
      <c r="I2215" s="21" t="str">
        <f>IF(LEFT(H2215,4)="Tour",VLOOKUP(A2215,Database!$A:$C,3,FALSE),"")</f>
        <v/>
      </c>
      <c r="J2215" s="21" t="str">
        <f>VLOOKUP($A2215,Location!$A:$J,7,FALSE)</f>
        <v>Belgique</v>
      </c>
      <c r="K2215" s="21" t="str">
        <f>IFERROR(VLOOKUP(J2215,Setup_Team!$B:$C,2,FALSE), "TDB")</f>
        <v>BEL</v>
      </c>
      <c r="L2215" s="21" t="str">
        <f>VLOOKUP($A2215,Location!$A:$J,8,FALSE)</f>
        <v>Sénégal</v>
      </c>
      <c r="M2215" s="21" t="str">
        <f>IFERROR(VLOOKUP(L2215,Setup_Team!$B:$C,2,FALSE), "TDB")</f>
        <v>SEN</v>
      </c>
      <c r="P2215" s="21">
        <v>2</v>
      </c>
      <c r="Q2215" s="21">
        <v>1</v>
      </c>
      <c r="R2215" s="27" t="str">
        <f t="shared" si="205"/>
        <v>2-1</v>
      </c>
      <c r="S2215" s="21">
        <v>0</v>
      </c>
      <c r="T2215" s="20">
        <f>VLOOKUP($A2215,Database!$A:$Y,10,FALSE)</f>
        <v>80</v>
      </c>
      <c r="U2215" s="20">
        <f>VLOOKUP($A2215,Database!$A:$Y,11,FALSE)</f>
        <v>112</v>
      </c>
      <c r="V2215" s="20">
        <f>VLOOKUP($A2215,Database!$A:$Y,12,FALSE)</f>
        <v>123</v>
      </c>
      <c r="W2215" s="20" t="str">
        <f>VLOOKUP(A2215,Database!A:M,13,FALSE)</f>
        <v>Terminé</v>
      </c>
      <c r="X2215" s="20">
        <f>VLOOKUP($A2215,Database!$A:$Y,20,FALSE)</f>
        <v>0</v>
      </c>
      <c r="Y2215" s="20">
        <f>VLOOKUP($A2215,Database!$A:$Y,21,FALSE)</f>
        <v>1</v>
      </c>
      <c r="Z2215" s="20">
        <f t="shared" si="204"/>
        <v>0</v>
      </c>
      <c r="AA2215" s="20">
        <f t="shared" si="206"/>
        <v>0</v>
      </c>
      <c r="AB2215" s="20">
        <f t="shared" ca="1" si="207"/>
        <v>0</v>
      </c>
      <c r="AC2215" s="20">
        <f t="shared" ca="1" si="208"/>
        <v>0</v>
      </c>
      <c r="AD2215" s="20" t="str">
        <f ca="1">IF(AC2215=0,"",IF(OR(ISBLANK(P2215),ISBLANK(Q2215)),"",IF(ISBLANK(VLOOKUP(A2215,Database!A:AA,22,FALSE)),"",VLOOKUP(A2215,Database!A:AA,22,FALSE))))</f>
        <v/>
      </c>
      <c r="AE2215" s="20">
        <f ca="1">IFERROR(
   IF(
     OR(ISBLANK(P2215),ISBLANK(Q2215)),
     "",
     IF(
       AND(AB2215&lt;&gt;"",OR(W2215="Terminé",W2215="En cours")),
       VLOOKUP(AD2215,Setup_ScoreExactBonus!A:D,4,FALSE),
       0
     )),
  0)</f>
        <v>0</v>
      </c>
      <c r="AF2215" s="21">
        <f t="shared" ca="1" si="209"/>
        <v>0</v>
      </c>
      <c r="AG2215" s="21">
        <f ca="1">SUMIFS(AF$2:AF2215,D$2:D2215,D2215)</f>
        <v>2772</v>
      </c>
    </row>
    <row r="2216" spans="1:33" hidden="1" x14ac:dyDescent="0.35">
      <c r="A2216" s="21">
        <f>IF(ISBLANK(B2216),"",COUNTIF(B$2:B2216,B2216))-1</f>
        <v>82</v>
      </c>
      <c r="B2216" s="27">
        <v>1</v>
      </c>
      <c r="C2216" s="10">
        <f>VLOOKUP($A2216+IF($A2216=0,1,0),Database!$A:$Y,7,FALSE)</f>
        <v>46205.083333333336</v>
      </c>
      <c r="D2216" s="21" t="str">
        <f>VLOOKUP(Pronostics!$B2216,Setup_MPP!$A:$G,3,FALSE)</f>
        <v>_Nicolas_LM_</v>
      </c>
      <c r="E2216" s="21" t="str">
        <f>VLOOKUP(Pronostics!$B2216,Setup_MPP!$A:$G,2,FALSE)</f>
        <v>Nicolas LE MOUEL</v>
      </c>
      <c r="F2216" s="21" t="str">
        <f>VLOOKUP($B2216,Setup_MPP!$A:$E,4,FALSE)</f>
        <v>#F7C79D</v>
      </c>
      <c r="G2216" s="21" t="str">
        <f>VLOOKUP($B2216,Setup_MPP!$A:$E,5,FALSE)</f>
        <v>#FFBE85</v>
      </c>
      <c r="H2216" s="21" t="str">
        <f>IFERROR(IF(AND(A2216&gt;=1,A2216&lt;=104),VLOOKUP($A2216,Location!$A:$J,6,FALSE),IF(A2216=0,"Avant l'ouverture",IF(OR(A2216=105,A2216=106),"Bonus"))),"")</f>
        <v>1/16 Finale</v>
      </c>
      <c r="I2216" s="21" t="str">
        <f>IF(LEFT(H2216,4)="Tour",VLOOKUP(A2216,Database!$A:$C,3,FALSE),"")</f>
        <v/>
      </c>
      <c r="J2216" s="21" t="str">
        <f>VLOOKUP($A2216,Location!$A:$J,7,FALSE)</f>
        <v>Etats-Unis</v>
      </c>
      <c r="K2216" s="21" t="str">
        <f>IFERROR(VLOOKUP(J2216,Setup_Team!$B:$C,2,FALSE), "TDB")</f>
        <v>USA</v>
      </c>
      <c r="L2216" s="21" t="str">
        <f>VLOOKUP($A2216,Location!$A:$J,8,FALSE)</f>
        <v>Bosnie-Herzégovine</v>
      </c>
      <c r="M2216" s="21" t="str">
        <f>IFERROR(VLOOKUP(L2216,Setup_Team!$B:$C,2,FALSE), "TDB")</f>
        <v>BIH</v>
      </c>
      <c r="N2216" s="21" t="str">
        <f>VLOOKUP($A2216,Location!$A:$J,9,FALSE)</f>
        <v>Santa Clara, Californie</v>
      </c>
      <c r="O2216" s="21" t="str">
        <f>VLOOKUP($A2216,Location!$A:$J,10,FALSE)</f>
        <v>Levi's Stadium</v>
      </c>
      <c r="P2216" s="27"/>
      <c r="Q2216" s="27"/>
      <c r="R2216" s="27" t="str">
        <f t="shared" si="205"/>
        <v/>
      </c>
      <c r="S2216" s="21">
        <v>0</v>
      </c>
      <c r="T2216" s="20">
        <f>VLOOKUP($A2216,Database!$A:$Y,10,FALSE)</f>
        <v>52</v>
      </c>
      <c r="U2216" s="20">
        <f>VLOOKUP($A2216,Database!$A:$Y,11,FALSE)</f>
        <v>132</v>
      </c>
      <c r="V2216" s="20">
        <f>VLOOKUP($A2216,Database!$A:$Y,12,FALSE)</f>
        <v>157</v>
      </c>
      <c r="W2216" s="20" t="str">
        <f>VLOOKUP(A2216,Database!A:M,13,FALSE)</f>
        <v>À venir</v>
      </c>
      <c r="X2216" s="20" t="str">
        <f>VLOOKUP($A2216,Database!$A:$Y,20,FALSE)</f>
        <v/>
      </c>
      <c r="Y2216" s="20" t="str">
        <f>VLOOKUP($A2216,Database!$A:$Y,21,FALSE)</f>
        <v/>
      </c>
      <c r="Z2216" s="20">
        <f t="shared" si="204"/>
        <v>0</v>
      </c>
      <c r="AA2216" s="20" t="str">
        <f t="shared" si="206"/>
        <v/>
      </c>
      <c r="AB2216" s="20" t="str">
        <f t="shared" ca="1" si="207"/>
        <v/>
      </c>
      <c r="AC2216" s="20">
        <f t="shared" ca="1" si="208"/>
        <v>0</v>
      </c>
      <c r="AD2216" s="20" t="str">
        <f ca="1">IF(AC2216=0,"",IF(OR(ISBLANK(P2216),ISBLANK(Q2216)),"",IF(ISBLANK(VLOOKUP(A2216,Database!A:AA,22,FALSE)),"",VLOOKUP(A2216,Database!A:AA,22,FALSE))))</f>
        <v/>
      </c>
      <c r="AE2216" s="20" t="str">
        <f>IFERROR(
   IF(
     OR(ISBLANK(P2216),ISBLANK(Q2216)),
     "",
     IF(
       AND(AB2216&lt;&gt;"",OR(W2216="Terminé",W2216="En cours")),
       VLOOKUP(AD2216,Setup_ScoreExactBonus!A:D,4,FALSE),
       0
     )),
  0)</f>
        <v/>
      </c>
      <c r="AF2216" s="21">
        <f t="shared" si="209"/>
        <v>0</v>
      </c>
      <c r="AG2216" s="21">
        <f ca="1">SUMIFS(AF$2:AF2216,D$2:D2216,D2216)</f>
        <v>3089</v>
      </c>
    </row>
    <row r="2217" spans="1:33" hidden="1" x14ac:dyDescent="0.35">
      <c r="A2217" s="21">
        <f>IF(ISBLANK(B2217),"",COUNTIF(B$2:B2217,B2217))-1</f>
        <v>82</v>
      </c>
      <c r="B2217" s="27">
        <v>2</v>
      </c>
      <c r="C2217" s="10">
        <f>VLOOKUP($A2217+IF($A2217=0,1,0),Database!$A:$Y,7,FALSE)</f>
        <v>46205.083333333336</v>
      </c>
      <c r="D2217" s="21" t="str">
        <f>VLOOKUP(Pronostics!$B2217,Setup_MPP!$A:$G,3,FALSE)</f>
        <v>leaelaz</v>
      </c>
      <c r="E2217" s="21" t="str">
        <f>VLOOKUP(Pronostics!$B2217,Setup_MPP!$A:$G,2,FALSE)</f>
        <v>Léa EL ASERY</v>
      </c>
      <c r="F2217" s="21" t="str">
        <f>VLOOKUP($B2217,Setup_MPP!$A:$E,4,FALSE)</f>
        <v>#FFBEBE</v>
      </c>
      <c r="G2217" s="21" t="str">
        <f>VLOOKUP($B2217,Setup_MPP!$A:$E,5,FALSE)</f>
        <v>#DF6868</v>
      </c>
      <c r="H2217" s="21" t="str">
        <f>IFERROR(IF(AND(A2217&gt;=1,A2217&lt;=104),VLOOKUP($A2217,Location!$A:$J,6,FALSE),IF(A2217=0,"Avant l'ouverture",IF(OR(A2217=105,A2217=106),"Bonus"))),"")</f>
        <v>1/16 Finale</v>
      </c>
      <c r="I2217" s="21" t="str">
        <f>IF(LEFT(H2217,4)="Tour",VLOOKUP(A2217,Database!$A:$C,3,FALSE),"")</f>
        <v/>
      </c>
      <c r="J2217" s="21" t="str">
        <f>VLOOKUP($A2217,Location!$A:$J,7,FALSE)</f>
        <v>Etats-Unis</v>
      </c>
      <c r="K2217" s="21" t="str">
        <f>IFERROR(VLOOKUP(J2217,Setup_Team!$B:$C,2,FALSE), "TDB")</f>
        <v>USA</v>
      </c>
      <c r="L2217" s="21" t="str">
        <f>VLOOKUP($A2217,Location!$A:$J,8,FALSE)</f>
        <v>Bosnie-Herzégovine</v>
      </c>
      <c r="M2217" s="21" t="str">
        <f>IFERROR(VLOOKUP(L2217,Setup_Team!$B:$C,2,FALSE), "TDB")</f>
        <v>BIH</v>
      </c>
      <c r="N2217" s="21" t="str">
        <f>VLOOKUP($A2217,Location!$A:$J,9,FALSE)</f>
        <v>Santa Clara, Californie</v>
      </c>
      <c r="O2217" s="21" t="str">
        <f>VLOOKUP($A2217,Location!$A:$J,10,FALSE)</f>
        <v>Levi's Stadium</v>
      </c>
      <c r="P2217" s="27"/>
      <c r="Q2217" s="27"/>
      <c r="R2217" s="27" t="str">
        <f t="shared" si="205"/>
        <v/>
      </c>
      <c r="S2217" s="21">
        <v>0</v>
      </c>
      <c r="T2217" s="20">
        <f>VLOOKUP($A2217,Database!$A:$Y,10,FALSE)</f>
        <v>52</v>
      </c>
      <c r="U2217" s="20">
        <f>VLOOKUP($A2217,Database!$A:$Y,11,FALSE)</f>
        <v>132</v>
      </c>
      <c r="V2217" s="20">
        <f>VLOOKUP($A2217,Database!$A:$Y,12,FALSE)</f>
        <v>157</v>
      </c>
      <c r="W2217" s="20" t="str">
        <f>VLOOKUP(A2217,Database!A:M,13,FALSE)</f>
        <v>À venir</v>
      </c>
      <c r="X2217" s="20" t="str">
        <f>VLOOKUP($A2217,Database!$A:$Y,20,FALSE)</f>
        <v/>
      </c>
      <c r="Y2217" s="20" t="str">
        <f>VLOOKUP($A2217,Database!$A:$Y,21,FALSE)</f>
        <v/>
      </c>
      <c r="Z2217" s="20">
        <f t="shared" si="204"/>
        <v>0</v>
      </c>
      <c r="AA2217" s="20" t="str">
        <f t="shared" si="206"/>
        <v/>
      </c>
      <c r="AB2217" s="20" t="str">
        <f t="shared" ca="1" si="207"/>
        <v/>
      </c>
      <c r="AC2217" s="20">
        <f t="shared" ca="1" si="208"/>
        <v>0</v>
      </c>
      <c r="AD2217" s="20" t="str">
        <f ca="1">IF(AC2217=0,"",IF(OR(ISBLANK(P2217),ISBLANK(Q2217)),"",IF(ISBLANK(VLOOKUP(A2217,Database!A:AA,22,FALSE)),"",VLOOKUP(A2217,Database!A:AA,22,FALSE))))</f>
        <v/>
      </c>
      <c r="AE2217" s="20" t="str">
        <f>IFERROR(
   IF(
     OR(ISBLANK(P2217),ISBLANK(Q2217)),
     "",
     IF(
       AND(AB2217&lt;&gt;"",OR(W2217="Terminé",W2217="En cours")),
       VLOOKUP(AD2217,Setup_ScoreExactBonus!A:D,4,FALSE),
       0
     )),
  0)</f>
        <v/>
      </c>
      <c r="AF2217" s="21">
        <f t="shared" si="209"/>
        <v>0</v>
      </c>
      <c r="AG2217" s="21">
        <f ca="1">SUMIFS(AF$2:AF2217,D$2:D2217,D2217)</f>
        <v>3587</v>
      </c>
    </row>
    <row r="2218" spans="1:33" hidden="1" x14ac:dyDescent="0.35">
      <c r="A2218" s="21">
        <f>IF(ISBLANK(B2218),"",COUNTIF(B$2:B2218,B2218))-1</f>
        <v>82</v>
      </c>
      <c r="B2218" s="27">
        <v>3</v>
      </c>
      <c r="C2218" s="10">
        <f>VLOOKUP($A2218+IF($A2218=0,1,0),Database!$A:$Y,7,FALSE)</f>
        <v>46205.083333333336</v>
      </c>
      <c r="D2218" s="21" t="str">
        <f>VLOOKUP(Pronostics!$B2218,Setup_MPP!$A:$G,3,FALSE)</f>
        <v>PasMetalleux</v>
      </c>
      <c r="E2218" s="21" t="str">
        <f>VLOOKUP(Pronostics!$B2218,Setup_MPP!$A:$G,2,FALSE)</f>
        <v>Elwenn JOUBREL</v>
      </c>
      <c r="F2218" s="21" t="str">
        <f>VLOOKUP($B2218,Setup_MPP!$A:$E,4,FALSE)</f>
        <v>#F5C7FC</v>
      </c>
      <c r="G2218" s="21" t="str">
        <f>VLOOKUP($B2218,Setup_MPP!$A:$E,5,FALSE)</f>
        <v>#C489CF</v>
      </c>
      <c r="H2218" s="21" t="str">
        <f>IFERROR(IF(AND(A2218&gt;=1,A2218&lt;=104),VLOOKUP($A2218,Location!$A:$J,6,FALSE),IF(A2218=0,"Avant l'ouverture",IF(OR(A2218=105,A2218=106),"Bonus"))),"")</f>
        <v>1/16 Finale</v>
      </c>
      <c r="I2218" s="21" t="str">
        <f>IF(LEFT(H2218,4)="Tour",VLOOKUP(A2218,Database!$A:$C,3,FALSE),"")</f>
        <v/>
      </c>
      <c r="J2218" s="21" t="str">
        <f>VLOOKUP($A2218,Location!$A:$J,7,FALSE)</f>
        <v>Etats-Unis</v>
      </c>
      <c r="K2218" s="21" t="str">
        <f>IFERROR(VLOOKUP(J2218,Setup_Team!$B:$C,2,FALSE), "TDB")</f>
        <v>USA</v>
      </c>
      <c r="L2218" s="21" t="str">
        <f>VLOOKUP($A2218,Location!$A:$J,8,FALSE)</f>
        <v>Bosnie-Herzégovine</v>
      </c>
      <c r="M2218" s="21" t="str">
        <f>IFERROR(VLOOKUP(L2218,Setup_Team!$B:$C,2,FALSE), "TDB")</f>
        <v>BIH</v>
      </c>
      <c r="N2218" s="21" t="str">
        <f>VLOOKUP($A2218,Location!$A:$J,9,FALSE)</f>
        <v>Santa Clara, Californie</v>
      </c>
      <c r="O2218" s="21" t="str">
        <f>VLOOKUP($A2218,Location!$A:$J,10,FALSE)</f>
        <v>Levi's Stadium</v>
      </c>
      <c r="P2218" s="27"/>
      <c r="Q2218" s="27"/>
      <c r="R2218" s="27" t="str">
        <f t="shared" si="205"/>
        <v/>
      </c>
      <c r="S2218" s="21">
        <v>0</v>
      </c>
      <c r="T2218" s="20">
        <f>VLOOKUP($A2218,Database!$A:$Y,10,FALSE)</f>
        <v>52</v>
      </c>
      <c r="U2218" s="20">
        <f>VLOOKUP($A2218,Database!$A:$Y,11,FALSE)</f>
        <v>132</v>
      </c>
      <c r="V2218" s="20">
        <f>VLOOKUP($A2218,Database!$A:$Y,12,FALSE)</f>
        <v>157</v>
      </c>
      <c r="W2218" s="20" t="str">
        <f>VLOOKUP(A2218,Database!A:M,13,FALSE)</f>
        <v>À venir</v>
      </c>
      <c r="X2218" s="20" t="str">
        <f>VLOOKUP($A2218,Database!$A:$Y,20,FALSE)</f>
        <v/>
      </c>
      <c r="Y2218" s="20" t="str">
        <f>VLOOKUP($A2218,Database!$A:$Y,21,FALSE)</f>
        <v/>
      </c>
      <c r="Z2218" s="20">
        <f t="shared" si="204"/>
        <v>0</v>
      </c>
      <c r="AA2218" s="20" t="str">
        <f t="shared" si="206"/>
        <v/>
      </c>
      <c r="AB2218" s="20" t="str">
        <f t="shared" ca="1" si="207"/>
        <v/>
      </c>
      <c r="AC2218" s="20">
        <f t="shared" ca="1" si="208"/>
        <v>0</v>
      </c>
      <c r="AD2218" s="20" t="str">
        <f ca="1">IF(AC2218=0,"",IF(OR(ISBLANK(P2218),ISBLANK(Q2218)),"",IF(ISBLANK(VLOOKUP(A2218,Database!A:AA,22,FALSE)),"",VLOOKUP(A2218,Database!A:AA,22,FALSE))))</f>
        <v/>
      </c>
      <c r="AE2218" s="20" t="str">
        <f>IFERROR(
   IF(
     OR(ISBLANK(P2218),ISBLANK(Q2218)),
     "",
     IF(
       AND(AB2218&lt;&gt;"",OR(W2218="Terminé",W2218="En cours")),
       VLOOKUP(AD2218,Setup_ScoreExactBonus!A:D,4,FALSE),
       0
     )),
  0)</f>
        <v/>
      </c>
      <c r="AF2218" s="21">
        <f t="shared" si="209"/>
        <v>0</v>
      </c>
      <c r="AG2218" s="21">
        <f ca="1">SUMIFS(AF$2:AF2218,D$2:D2218,D2218)</f>
        <v>3215</v>
      </c>
    </row>
    <row r="2219" spans="1:33" hidden="1" x14ac:dyDescent="0.35">
      <c r="A2219" s="21">
        <f>IF(ISBLANK(B2219),"",COUNTIF(B$2:B2219,B2219))-1</f>
        <v>82</v>
      </c>
      <c r="B2219" s="27">
        <v>4</v>
      </c>
      <c r="C2219" s="10">
        <f>VLOOKUP($A2219+IF($A2219=0,1,0),Database!$A:$Y,7,FALSE)</f>
        <v>46205.083333333336</v>
      </c>
      <c r="D2219" s="21" t="str">
        <f>VLOOKUP(Pronostics!$B2219,Setup_MPP!$A:$G,3,FALSE)</f>
        <v>Popo444</v>
      </c>
      <c r="E2219" s="21" t="str">
        <f>VLOOKUP(Pronostics!$B2219,Setup_MPP!$A:$G,2,FALSE)</f>
        <v>Pauline OLIVIER</v>
      </c>
      <c r="F2219" s="21" t="str">
        <f>VLOOKUP($B2219,Setup_MPP!$A:$E,4,FALSE)</f>
        <v>#A5EA7F</v>
      </c>
      <c r="G2219" s="21" t="str">
        <f>VLOOKUP($B2219,Setup_MPP!$A:$E,5,FALSE)</f>
        <v>#80C65A</v>
      </c>
      <c r="H2219" s="21" t="str">
        <f>IFERROR(IF(AND(A2219&gt;=1,A2219&lt;=104),VLOOKUP($A2219,Location!$A:$J,6,FALSE),IF(A2219=0,"Avant l'ouverture",IF(OR(A2219=105,A2219=106),"Bonus"))),"")</f>
        <v>1/16 Finale</v>
      </c>
      <c r="I2219" s="21" t="str">
        <f>IF(LEFT(H2219,4)="Tour",VLOOKUP(A2219,Database!$A:$C,3,FALSE),"")</f>
        <v/>
      </c>
      <c r="J2219" s="21" t="str">
        <f>VLOOKUP($A2219,Location!$A:$J,7,FALSE)</f>
        <v>Etats-Unis</v>
      </c>
      <c r="K2219" s="21" t="str">
        <f>IFERROR(VLOOKUP(J2219,Setup_Team!$B:$C,2,FALSE), "TDB")</f>
        <v>USA</v>
      </c>
      <c r="L2219" s="21" t="str">
        <f>VLOOKUP($A2219,Location!$A:$J,8,FALSE)</f>
        <v>Bosnie-Herzégovine</v>
      </c>
      <c r="M2219" s="21" t="str">
        <f>IFERROR(VLOOKUP(L2219,Setup_Team!$B:$C,2,FALSE), "TDB")</f>
        <v>BIH</v>
      </c>
      <c r="N2219" s="21" t="str">
        <f>VLOOKUP($A2219,Location!$A:$J,9,FALSE)</f>
        <v>Santa Clara, Californie</v>
      </c>
      <c r="O2219" s="21" t="str">
        <f>VLOOKUP($A2219,Location!$A:$J,10,FALSE)</f>
        <v>Levi's Stadium</v>
      </c>
      <c r="P2219" s="27"/>
      <c r="Q2219" s="27"/>
      <c r="R2219" s="27" t="str">
        <f t="shared" si="205"/>
        <v/>
      </c>
      <c r="S2219" s="21">
        <v>0</v>
      </c>
      <c r="T2219" s="20">
        <f>VLOOKUP($A2219,Database!$A:$Y,10,FALSE)</f>
        <v>52</v>
      </c>
      <c r="U2219" s="20">
        <f>VLOOKUP($A2219,Database!$A:$Y,11,FALSE)</f>
        <v>132</v>
      </c>
      <c r="V2219" s="20">
        <f>VLOOKUP($A2219,Database!$A:$Y,12,FALSE)</f>
        <v>157</v>
      </c>
      <c r="W2219" s="20" t="str">
        <f>VLOOKUP(A2219,Database!A:M,13,FALSE)</f>
        <v>À venir</v>
      </c>
      <c r="X2219" s="20" t="str">
        <f>VLOOKUP($A2219,Database!$A:$Y,20,FALSE)</f>
        <v/>
      </c>
      <c r="Y2219" s="20" t="str">
        <f>VLOOKUP($A2219,Database!$A:$Y,21,FALSE)</f>
        <v/>
      </c>
      <c r="Z2219" s="20">
        <f t="shared" si="204"/>
        <v>0</v>
      </c>
      <c r="AA2219" s="20" t="str">
        <f t="shared" si="206"/>
        <v/>
      </c>
      <c r="AB2219" s="20" t="str">
        <f t="shared" ca="1" si="207"/>
        <v/>
      </c>
      <c r="AC2219" s="20">
        <f t="shared" ca="1" si="208"/>
        <v>0</v>
      </c>
      <c r="AD2219" s="20" t="str">
        <f ca="1">IF(AC2219=0,"",IF(OR(ISBLANK(P2219),ISBLANK(Q2219)),"",IF(ISBLANK(VLOOKUP(A2219,Database!A:AA,22,FALSE)),"",VLOOKUP(A2219,Database!A:AA,22,FALSE))))</f>
        <v/>
      </c>
      <c r="AE2219" s="20" t="str">
        <f>IFERROR(
   IF(
     OR(ISBLANK(P2219),ISBLANK(Q2219)),
     "",
     IF(
       AND(AB2219&lt;&gt;"",OR(W2219="Terminé",W2219="En cours")),
       VLOOKUP(AD2219,Setup_ScoreExactBonus!A:D,4,FALSE),
       0
     )),
  0)</f>
        <v/>
      </c>
      <c r="AF2219" s="21">
        <f t="shared" si="209"/>
        <v>0</v>
      </c>
      <c r="AG2219" s="21">
        <f ca="1">SUMIFS(AF$2:AF2219,D$2:D2219,D2219)</f>
        <v>3257</v>
      </c>
    </row>
    <row r="2220" spans="1:33" hidden="1" x14ac:dyDescent="0.35">
      <c r="A2220" s="21">
        <f>IF(ISBLANK(B2220),"",COUNTIF(B$2:B2220,B2220))-1</f>
        <v>82</v>
      </c>
      <c r="B2220" s="27">
        <v>5</v>
      </c>
      <c r="C2220" s="10">
        <f>VLOOKUP($A2220+IF($A2220=0,1,0),Database!$A:$Y,7,FALSE)</f>
        <v>46205.083333333336</v>
      </c>
      <c r="D2220" s="21" t="str">
        <f>VLOOKUP(Pronostics!$B2220,Setup_MPP!$A:$G,3,FALSE)</f>
        <v>_Jujul</v>
      </c>
      <c r="E2220" s="21" t="str">
        <f>VLOOKUP(Pronostics!$B2220,Setup_MPP!$A:$G,2,FALSE)</f>
        <v>Julie BOISSIERE</v>
      </c>
      <c r="F2220" s="21" t="str">
        <f>VLOOKUP($B2220,Setup_MPP!$A:$E,4,FALSE)</f>
        <v>#D890FF</v>
      </c>
      <c r="G2220" s="21" t="str">
        <f>VLOOKUP($B2220,Setup_MPP!$A:$E,5,FALSE)</f>
        <v>#B750EF</v>
      </c>
      <c r="H2220" s="21" t="str">
        <f>IFERROR(IF(AND(A2220&gt;=1,A2220&lt;=104),VLOOKUP($A2220,Location!$A:$J,6,FALSE),IF(A2220=0,"Avant l'ouverture",IF(OR(A2220=105,A2220=106),"Bonus"))),"")</f>
        <v>1/16 Finale</v>
      </c>
      <c r="I2220" s="21" t="str">
        <f>IF(LEFT(H2220,4)="Tour",VLOOKUP(A2220,Database!$A:$C,3,FALSE),"")</f>
        <v/>
      </c>
      <c r="J2220" s="21" t="str">
        <f>VLOOKUP($A2220,Location!$A:$J,7,FALSE)</f>
        <v>Etats-Unis</v>
      </c>
      <c r="K2220" s="21" t="str">
        <f>IFERROR(VLOOKUP(J2220,Setup_Team!$B:$C,2,FALSE), "TDB")</f>
        <v>USA</v>
      </c>
      <c r="L2220" s="21" t="str">
        <f>VLOOKUP($A2220,Location!$A:$J,8,FALSE)</f>
        <v>Bosnie-Herzégovine</v>
      </c>
      <c r="M2220" s="21" t="str">
        <f>IFERROR(VLOOKUP(L2220,Setup_Team!$B:$C,2,FALSE), "TDB")</f>
        <v>BIH</v>
      </c>
      <c r="N2220" s="21" t="str">
        <f>VLOOKUP($A2220,Location!$A:$J,9,FALSE)</f>
        <v>Santa Clara, Californie</v>
      </c>
      <c r="O2220" s="21" t="str">
        <f>VLOOKUP($A2220,Location!$A:$J,10,FALSE)</f>
        <v>Levi's Stadium</v>
      </c>
      <c r="P2220" s="27"/>
      <c r="Q2220" s="27"/>
      <c r="R2220" s="27" t="str">
        <f t="shared" si="205"/>
        <v/>
      </c>
      <c r="S2220" s="21">
        <v>0</v>
      </c>
      <c r="T2220" s="20">
        <f>VLOOKUP($A2220,Database!$A:$Y,10,FALSE)</f>
        <v>52</v>
      </c>
      <c r="U2220" s="20">
        <f>VLOOKUP($A2220,Database!$A:$Y,11,FALSE)</f>
        <v>132</v>
      </c>
      <c r="V2220" s="20">
        <f>VLOOKUP($A2220,Database!$A:$Y,12,FALSE)</f>
        <v>157</v>
      </c>
      <c r="W2220" s="20" t="str">
        <f>VLOOKUP(A2220,Database!A:M,13,FALSE)</f>
        <v>À venir</v>
      </c>
      <c r="X2220" s="20" t="str">
        <f>VLOOKUP($A2220,Database!$A:$Y,20,FALSE)</f>
        <v/>
      </c>
      <c r="Y2220" s="20" t="str">
        <f>VLOOKUP($A2220,Database!$A:$Y,21,FALSE)</f>
        <v/>
      </c>
      <c r="Z2220" s="20">
        <f t="shared" si="204"/>
        <v>0</v>
      </c>
      <c r="AA2220" s="20" t="str">
        <f t="shared" si="206"/>
        <v/>
      </c>
      <c r="AB2220" s="20" t="str">
        <f t="shared" ca="1" si="207"/>
        <v/>
      </c>
      <c r="AC2220" s="20">
        <f t="shared" ca="1" si="208"/>
        <v>0</v>
      </c>
      <c r="AD2220" s="20" t="str">
        <f ca="1">IF(AC2220=0,"",IF(OR(ISBLANK(P2220),ISBLANK(Q2220)),"",IF(ISBLANK(VLOOKUP(A2220,Database!A:AA,22,FALSE)),"",VLOOKUP(A2220,Database!A:AA,22,FALSE))))</f>
        <v/>
      </c>
      <c r="AE2220" s="20" t="str">
        <f>IFERROR(
   IF(
     OR(ISBLANK(P2220),ISBLANK(Q2220)),
     "",
     IF(
       AND(AB2220&lt;&gt;"",OR(W2220="Terminé",W2220="En cours")),
       VLOOKUP(AD2220,Setup_ScoreExactBonus!A:D,4,FALSE),
       0
     )),
  0)</f>
        <v/>
      </c>
      <c r="AF2220" s="21">
        <f t="shared" si="209"/>
        <v>0</v>
      </c>
      <c r="AG2220" s="21">
        <f ca="1">SUMIFS(AF$2:AF2220,D$2:D2220,D2220)</f>
        <v>2427</v>
      </c>
    </row>
    <row r="2221" spans="1:33" hidden="1" x14ac:dyDescent="0.35">
      <c r="A2221" s="21">
        <f>IF(ISBLANK(B2221),"",COUNTIF(B$2:B2221,B2221))-1</f>
        <v>82</v>
      </c>
      <c r="B2221" s="27">
        <v>6</v>
      </c>
      <c r="C2221" s="10">
        <f>VLOOKUP($A2221+IF($A2221=0,1,0),Database!$A:$Y,7,FALSE)</f>
        <v>46205.083333333336</v>
      </c>
      <c r="D2221" s="21" t="str">
        <f>VLOOKUP(Pronostics!$B2221,Setup_MPP!$A:$G,3,FALSE)</f>
        <v>Julay</v>
      </c>
      <c r="E2221" s="21" t="str">
        <f>VLOOKUP(Pronostics!$B2221,Setup_MPP!$A:$G,2,FALSE)</f>
        <v>Julie BOUCHARD</v>
      </c>
      <c r="F2221" s="21" t="str">
        <f>VLOOKUP($B2221,Setup_MPP!$A:$E,4,FALSE)</f>
        <v>#A6F7B1</v>
      </c>
      <c r="G2221" s="21" t="str">
        <f>VLOOKUP($B2221,Setup_MPP!$A:$E,5,FALSE)</f>
        <v>#6EC179</v>
      </c>
      <c r="H2221" s="21" t="str">
        <f>IFERROR(IF(AND(A2221&gt;=1,A2221&lt;=104),VLOOKUP($A2221,Location!$A:$J,6,FALSE),IF(A2221=0,"Avant l'ouverture",IF(OR(A2221=105,A2221=106),"Bonus"))),"")</f>
        <v>1/16 Finale</v>
      </c>
      <c r="I2221" s="21" t="str">
        <f>IF(LEFT(H2221,4)="Tour",VLOOKUP(A2221,Database!$A:$C,3,FALSE),"")</f>
        <v/>
      </c>
      <c r="J2221" s="21" t="str">
        <f>VLOOKUP($A2221,Location!$A:$J,7,FALSE)</f>
        <v>Etats-Unis</v>
      </c>
      <c r="K2221" s="21" t="str">
        <f>IFERROR(VLOOKUP(J2221,Setup_Team!$B:$C,2,FALSE), "TDB")</f>
        <v>USA</v>
      </c>
      <c r="L2221" s="21" t="str">
        <f>VLOOKUP($A2221,Location!$A:$J,8,FALSE)</f>
        <v>Bosnie-Herzégovine</v>
      </c>
      <c r="M2221" s="21" t="str">
        <f>IFERROR(VLOOKUP(L2221,Setup_Team!$B:$C,2,FALSE), "TDB")</f>
        <v>BIH</v>
      </c>
      <c r="N2221" s="21" t="str">
        <f>VLOOKUP($A2221,Location!$A:$J,9,FALSE)</f>
        <v>Santa Clara, Californie</v>
      </c>
      <c r="O2221" s="21" t="str">
        <f>VLOOKUP($A2221,Location!$A:$J,10,FALSE)</f>
        <v>Levi's Stadium</v>
      </c>
      <c r="P2221" s="27"/>
      <c r="Q2221" s="27"/>
      <c r="R2221" s="27" t="str">
        <f t="shared" si="205"/>
        <v/>
      </c>
      <c r="S2221" s="21">
        <v>0</v>
      </c>
      <c r="T2221" s="20">
        <f>VLOOKUP($A2221,Database!$A:$Y,10,FALSE)</f>
        <v>52</v>
      </c>
      <c r="U2221" s="20">
        <f>VLOOKUP($A2221,Database!$A:$Y,11,FALSE)</f>
        <v>132</v>
      </c>
      <c r="V2221" s="20">
        <f>VLOOKUP($A2221,Database!$A:$Y,12,FALSE)</f>
        <v>157</v>
      </c>
      <c r="W2221" s="20" t="str">
        <f>VLOOKUP(A2221,Database!A:M,13,FALSE)</f>
        <v>À venir</v>
      </c>
      <c r="X2221" s="20" t="str">
        <f>VLOOKUP($A2221,Database!$A:$Y,20,FALSE)</f>
        <v/>
      </c>
      <c r="Y2221" s="20" t="str">
        <f>VLOOKUP($A2221,Database!$A:$Y,21,FALSE)</f>
        <v/>
      </c>
      <c r="Z2221" s="20">
        <f t="shared" si="204"/>
        <v>0</v>
      </c>
      <c r="AA2221" s="20" t="str">
        <f t="shared" si="206"/>
        <v/>
      </c>
      <c r="AB2221" s="20" t="str">
        <f t="shared" ca="1" si="207"/>
        <v/>
      </c>
      <c r="AC2221" s="20">
        <f t="shared" ca="1" si="208"/>
        <v>0</v>
      </c>
      <c r="AD2221" s="20" t="str">
        <f ca="1">IF(AC2221=0,"",IF(OR(ISBLANK(P2221),ISBLANK(Q2221)),"",IF(ISBLANK(VLOOKUP(A2221,Database!A:AA,22,FALSE)),"",VLOOKUP(A2221,Database!A:AA,22,FALSE))))</f>
        <v/>
      </c>
      <c r="AE2221" s="20" t="str">
        <f>IFERROR(
   IF(
     OR(ISBLANK(P2221),ISBLANK(Q2221)),
     "",
     IF(
       AND(AB2221&lt;&gt;"",OR(W2221="Terminé",W2221="En cours")),
       VLOOKUP(AD2221,Setup_ScoreExactBonus!A:D,4,FALSE),
       0
     )),
  0)</f>
        <v/>
      </c>
      <c r="AF2221" s="21">
        <f t="shared" si="209"/>
        <v>0</v>
      </c>
      <c r="AG2221" s="21">
        <f ca="1">SUMIFS(AF$2:AF2221,D$2:D2221,D2221)</f>
        <v>3263</v>
      </c>
    </row>
    <row r="2222" spans="1:33" hidden="1" x14ac:dyDescent="0.35">
      <c r="A2222" s="21">
        <f>IF(ISBLANK(B2222),"",COUNTIF(B$2:B2222,B2222))-1</f>
        <v>82</v>
      </c>
      <c r="B2222" s="27">
        <v>7</v>
      </c>
      <c r="C2222" s="10">
        <f>VLOOKUP($A2222+IF($A2222=0,1,0),Database!$A:$Y,7,FALSE)</f>
        <v>46205.083333333336</v>
      </c>
      <c r="D2222" s="21" t="str">
        <f>VLOOKUP(Pronostics!$B2222,Setup_MPP!$A:$G,3,FALSE)</f>
        <v>__Vince__</v>
      </c>
      <c r="E2222" s="21" t="str">
        <f>VLOOKUP(Pronostics!$B2222,Setup_MPP!$A:$G,2,FALSE)</f>
        <v>Vincent FRAYSSE</v>
      </c>
      <c r="F2222" s="21" t="str">
        <f>VLOOKUP($B2222,Setup_MPP!$A:$E,4,FALSE)</f>
        <v>#B2EAE8</v>
      </c>
      <c r="G2222" s="21" t="str">
        <f>VLOOKUP($B2222,Setup_MPP!$A:$E,5,FALSE)</f>
        <v>#6CB4B1</v>
      </c>
      <c r="H2222" s="21" t="str">
        <f>IFERROR(IF(AND(A2222&gt;=1,A2222&lt;=104),VLOOKUP($A2222,Location!$A:$J,6,FALSE),IF(A2222=0,"Avant l'ouverture",IF(OR(A2222=105,A2222=106),"Bonus"))),"")</f>
        <v>1/16 Finale</v>
      </c>
      <c r="I2222" s="21" t="str">
        <f>IF(LEFT(H2222,4)="Tour",VLOOKUP(A2222,Database!$A:$C,3,FALSE),"")</f>
        <v/>
      </c>
      <c r="J2222" s="21" t="str">
        <f>VLOOKUP($A2222,Location!$A:$J,7,FALSE)</f>
        <v>Etats-Unis</v>
      </c>
      <c r="K2222" s="21" t="str">
        <f>IFERROR(VLOOKUP(J2222,Setup_Team!$B:$C,2,FALSE), "TDB")</f>
        <v>USA</v>
      </c>
      <c r="L2222" s="21" t="str">
        <f>VLOOKUP($A2222,Location!$A:$J,8,FALSE)</f>
        <v>Bosnie-Herzégovine</v>
      </c>
      <c r="M2222" s="21" t="str">
        <f>IFERROR(VLOOKUP(L2222,Setup_Team!$B:$C,2,FALSE), "TDB")</f>
        <v>BIH</v>
      </c>
      <c r="N2222" s="21" t="str">
        <f>VLOOKUP($A2222,Location!$A:$J,9,FALSE)</f>
        <v>Santa Clara, Californie</v>
      </c>
      <c r="O2222" s="21" t="str">
        <f>VLOOKUP($A2222,Location!$A:$J,10,FALSE)</f>
        <v>Levi's Stadium</v>
      </c>
      <c r="P2222" s="27"/>
      <c r="Q2222" s="27"/>
      <c r="R2222" s="27" t="str">
        <f t="shared" si="205"/>
        <v/>
      </c>
      <c r="S2222" s="21">
        <v>0</v>
      </c>
      <c r="T2222" s="20">
        <f>VLOOKUP($A2222,Database!$A:$Y,10,FALSE)</f>
        <v>52</v>
      </c>
      <c r="U2222" s="20">
        <f>VLOOKUP($A2222,Database!$A:$Y,11,FALSE)</f>
        <v>132</v>
      </c>
      <c r="V2222" s="20">
        <f>VLOOKUP($A2222,Database!$A:$Y,12,FALSE)</f>
        <v>157</v>
      </c>
      <c r="W2222" s="20" t="str">
        <f>VLOOKUP(A2222,Database!A:M,13,FALSE)</f>
        <v>À venir</v>
      </c>
      <c r="X2222" s="20" t="str">
        <f>VLOOKUP($A2222,Database!$A:$Y,20,FALSE)</f>
        <v/>
      </c>
      <c r="Y2222" s="20" t="str">
        <f>VLOOKUP($A2222,Database!$A:$Y,21,FALSE)</f>
        <v/>
      </c>
      <c r="Z2222" s="20">
        <f t="shared" si="204"/>
        <v>0</v>
      </c>
      <c r="AA2222" s="20" t="str">
        <f t="shared" si="206"/>
        <v/>
      </c>
      <c r="AB2222" s="20" t="str">
        <f t="shared" ca="1" si="207"/>
        <v/>
      </c>
      <c r="AC2222" s="20">
        <f t="shared" ca="1" si="208"/>
        <v>0</v>
      </c>
      <c r="AD2222" s="20" t="str">
        <f ca="1">IF(AC2222=0,"",IF(OR(ISBLANK(P2222),ISBLANK(Q2222)),"",IF(ISBLANK(VLOOKUP(A2222,Database!A:AA,22,FALSE)),"",VLOOKUP(A2222,Database!A:AA,22,FALSE))))</f>
        <v/>
      </c>
      <c r="AE2222" s="20" t="str">
        <f>IFERROR(
   IF(
     OR(ISBLANK(P2222),ISBLANK(Q2222)),
     "",
     IF(
       AND(AB2222&lt;&gt;"",OR(W2222="Terminé",W2222="En cours")),
       VLOOKUP(AD2222,Setup_ScoreExactBonus!A:D,4,FALSE),
       0
     )),
  0)</f>
        <v/>
      </c>
      <c r="AF2222" s="21">
        <f t="shared" si="209"/>
        <v>0</v>
      </c>
      <c r="AG2222" s="21">
        <f ca="1">SUMIFS(AF$2:AF2222,D$2:D2222,D2222)</f>
        <v>1775</v>
      </c>
    </row>
    <row r="2223" spans="1:33" hidden="1" x14ac:dyDescent="0.35">
      <c r="A2223" s="21">
        <f>IF(ISBLANK(B2223),"",COUNTIF(B$2:B2223,B2223))-1</f>
        <v>82</v>
      </c>
      <c r="B2223" s="27">
        <v>8</v>
      </c>
      <c r="C2223" s="10">
        <f>VLOOKUP($A2223+IF($A2223=0,1,0),Database!$A:$Y,7,FALSE)</f>
        <v>46205.083333333336</v>
      </c>
      <c r="D2223" s="21" t="str">
        <f>VLOOKUP(Pronostics!$B2223,Setup_MPP!$A:$G,3,FALSE)</f>
        <v>Louuiiis</v>
      </c>
      <c r="E2223" s="21" t="str">
        <f>VLOOKUP(Pronostics!$B2223,Setup_MPP!$A:$G,2,FALSE)</f>
        <v>Louis HARLE</v>
      </c>
      <c r="F2223" s="21" t="str">
        <f>VLOOKUP($B2223,Setup_MPP!$A:$E,4,FALSE)</f>
        <v>#EEF7B1</v>
      </c>
      <c r="G2223" s="21" t="str">
        <f>VLOOKUP($B2223,Setup_MPP!$A:$E,5,FALSE)</f>
        <v>#C1CB7D</v>
      </c>
      <c r="H2223" s="21" t="str">
        <f>IFERROR(IF(AND(A2223&gt;=1,A2223&lt;=104),VLOOKUP($A2223,Location!$A:$J,6,FALSE),IF(A2223=0,"Avant l'ouverture",IF(OR(A2223=105,A2223=106),"Bonus"))),"")</f>
        <v>1/16 Finale</v>
      </c>
      <c r="I2223" s="21" t="str">
        <f>IF(LEFT(H2223,4)="Tour",VLOOKUP(A2223,Database!$A:$C,3,FALSE),"")</f>
        <v/>
      </c>
      <c r="J2223" s="21" t="str">
        <f>VLOOKUP($A2223,Location!$A:$J,7,FALSE)</f>
        <v>Etats-Unis</v>
      </c>
      <c r="K2223" s="21" t="str">
        <f>IFERROR(VLOOKUP(J2223,Setup_Team!$B:$C,2,FALSE), "TDB")</f>
        <v>USA</v>
      </c>
      <c r="L2223" s="21" t="str">
        <f>VLOOKUP($A2223,Location!$A:$J,8,FALSE)</f>
        <v>Bosnie-Herzégovine</v>
      </c>
      <c r="M2223" s="21" t="str">
        <f>IFERROR(VLOOKUP(L2223,Setup_Team!$B:$C,2,FALSE), "TDB")</f>
        <v>BIH</v>
      </c>
      <c r="N2223" s="21" t="str">
        <f>VLOOKUP($A2223,Location!$A:$J,9,FALSE)</f>
        <v>Santa Clara, Californie</v>
      </c>
      <c r="O2223" s="21" t="str">
        <f>VLOOKUP($A2223,Location!$A:$J,10,FALSE)</f>
        <v>Levi's Stadium</v>
      </c>
      <c r="P2223" s="27"/>
      <c r="Q2223" s="27"/>
      <c r="R2223" s="27" t="str">
        <f t="shared" si="205"/>
        <v/>
      </c>
      <c r="S2223" s="21">
        <v>0</v>
      </c>
      <c r="T2223" s="20">
        <f>VLOOKUP($A2223,Database!$A:$Y,10,FALSE)</f>
        <v>52</v>
      </c>
      <c r="U2223" s="20">
        <f>VLOOKUP($A2223,Database!$A:$Y,11,FALSE)</f>
        <v>132</v>
      </c>
      <c r="V2223" s="20">
        <f>VLOOKUP($A2223,Database!$A:$Y,12,FALSE)</f>
        <v>157</v>
      </c>
      <c r="W2223" s="20" t="str">
        <f>VLOOKUP(A2223,Database!A:M,13,FALSE)</f>
        <v>À venir</v>
      </c>
      <c r="X2223" s="20" t="str">
        <f>VLOOKUP($A2223,Database!$A:$Y,20,FALSE)</f>
        <v/>
      </c>
      <c r="Y2223" s="20" t="str">
        <f>VLOOKUP($A2223,Database!$A:$Y,21,FALSE)</f>
        <v/>
      </c>
      <c r="Z2223" s="20">
        <f t="shared" si="204"/>
        <v>0</v>
      </c>
      <c r="AA2223" s="20" t="str">
        <f t="shared" si="206"/>
        <v/>
      </c>
      <c r="AB2223" s="20" t="str">
        <f t="shared" ca="1" si="207"/>
        <v/>
      </c>
      <c r="AC2223" s="20">
        <f t="shared" ca="1" si="208"/>
        <v>0</v>
      </c>
      <c r="AD2223" s="20" t="str">
        <f ca="1">IF(AC2223=0,"",IF(OR(ISBLANK(P2223),ISBLANK(Q2223)),"",IF(ISBLANK(VLOOKUP(A2223,Database!A:AA,22,FALSE)),"",VLOOKUP(A2223,Database!A:AA,22,FALSE))))</f>
        <v/>
      </c>
      <c r="AE2223" s="20" t="str">
        <f>IFERROR(
   IF(
     OR(ISBLANK(P2223),ISBLANK(Q2223)),
     "",
     IF(
       AND(AB2223&lt;&gt;"",OR(W2223="Terminé",W2223="En cours")),
       VLOOKUP(AD2223,Setup_ScoreExactBonus!A:D,4,FALSE),
       0
     )),
  0)</f>
        <v/>
      </c>
      <c r="AF2223" s="21">
        <f t="shared" si="209"/>
        <v>0</v>
      </c>
      <c r="AG2223" s="21">
        <f ca="1">SUMIFS(AF$2:AF2223,D$2:D2223,D2223)</f>
        <v>3206</v>
      </c>
    </row>
    <row r="2224" spans="1:33" x14ac:dyDescent="0.35">
      <c r="A2224" s="21">
        <f>IF(ISBLANK(B2224),"",COUNTIF(B$2:B2224,B2224))-1</f>
        <v>82</v>
      </c>
      <c r="B2224" s="27">
        <v>9</v>
      </c>
      <c r="C2224" s="10">
        <f>VLOOKUP($A2224+IF($A2224=0,1,0),Database!$A:$Y,7,FALSE)</f>
        <v>46205.083333333336</v>
      </c>
      <c r="D2224" s="21" t="str">
        <f>VLOOKUP(Pronostics!$B2224,Setup_MPP!$A:$G,3,FALSE)</f>
        <v>Aurelien_dpq</v>
      </c>
      <c r="E2224" s="21" t="str">
        <f>VLOOKUP(Pronostics!$B2224,Setup_MPP!$A:$G,2,FALSE)</f>
        <v>Aurélien DE POULPIQUET</v>
      </c>
      <c r="F2224" s="21" t="str">
        <f>VLOOKUP($B2224,Setup_MPP!$A:$E,4,FALSE)</f>
        <v>#F4EA9D</v>
      </c>
      <c r="G2224" s="21" t="str">
        <f>VLOOKUP($B2224,Setup_MPP!$A:$E,5,FALSE)</f>
        <v>#D2C458</v>
      </c>
      <c r="H2224" s="21" t="str">
        <f>IFERROR(IF(AND(A2224&gt;=1,A2224&lt;=104),VLOOKUP($A2224,Location!$A:$J,6,FALSE),IF(A2224=0,"Avant l'ouverture",IF(OR(A2224=105,A2224=106),"Bonus"))),"")</f>
        <v>1/16 Finale</v>
      </c>
      <c r="I2224" s="21" t="str">
        <f>IF(LEFT(H2224,4)="Tour",VLOOKUP(A2224,Database!$A:$C,3,FALSE),"")</f>
        <v/>
      </c>
      <c r="J2224" s="21" t="str">
        <f>VLOOKUP($A2224,Location!$A:$J,7,FALSE)</f>
        <v>Etats-Unis</v>
      </c>
      <c r="K2224" s="21" t="str">
        <f>IFERROR(VLOOKUP(J2224,Setup_Team!$B:$C,2,FALSE), "TDB")</f>
        <v>USA</v>
      </c>
      <c r="L2224" s="21" t="str">
        <f>VLOOKUP($A2224,Location!$A:$J,8,FALSE)</f>
        <v>Bosnie-Herzégovine</v>
      </c>
      <c r="M2224" s="21" t="str">
        <f>IFERROR(VLOOKUP(L2224,Setup_Team!$B:$C,2,FALSE), "TDB")</f>
        <v>BIH</v>
      </c>
      <c r="N2224" s="21" t="str">
        <f>VLOOKUP($A2224,Location!$A:$J,9,FALSE)</f>
        <v>Santa Clara, Californie</v>
      </c>
      <c r="O2224" s="21" t="str">
        <f>VLOOKUP($A2224,Location!$A:$J,10,FALSE)</f>
        <v>Levi's Stadium</v>
      </c>
      <c r="P2224" s="27"/>
      <c r="Q2224" s="27"/>
      <c r="R2224" s="27" t="str">
        <f t="shared" si="205"/>
        <v/>
      </c>
      <c r="S2224" s="21">
        <v>0</v>
      </c>
      <c r="T2224" s="20">
        <f>VLOOKUP($A2224,Database!$A:$Y,10,FALSE)</f>
        <v>52</v>
      </c>
      <c r="U2224" s="20">
        <f>VLOOKUP($A2224,Database!$A:$Y,11,FALSE)</f>
        <v>132</v>
      </c>
      <c r="V2224" s="20">
        <f>VLOOKUP($A2224,Database!$A:$Y,12,FALSE)</f>
        <v>157</v>
      </c>
      <c r="W2224" s="20" t="str">
        <f>VLOOKUP(A2224,Database!A:M,13,FALSE)</f>
        <v>À venir</v>
      </c>
      <c r="X2224" s="20" t="str">
        <f>VLOOKUP($A2224,Database!$A:$Y,20,FALSE)</f>
        <v/>
      </c>
      <c r="Y2224" s="20" t="str">
        <f>VLOOKUP($A2224,Database!$A:$Y,21,FALSE)</f>
        <v/>
      </c>
      <c r="Z2224" s="20">
        <f t="shared" si="204"/>
        <v>0</v>
      </c>
      <c r="AA2224" s="20" t="str">
        <f t="shared" si="206"/>
        <v/>
      </c>
      <c r="AB2224" s="20" t="str">
        <f t="shared" ca="1" si="207"/>
        <v/>
      </c>
      <c r="AC2224" s="20">
        <f t="shared" ca="1" si="208"/>
        <v>0</v>
      </c>
      <c r="AD2224" s="20" t="str">
        <f ca="1">IF(AC2224=0,"",IF(OR(ISBLANK(P2224),ISBLANK(Q2224)),"",IF(ISBLANK(VLOOKUP(A2224,Database!A:AA,22,FALSE)),"",VLOOKUP(A2224,Database!A:AA,22,FALSE))))</f>
        <v/>
      </c>
      <c r="AE2224" s="20" t="str">
        <f>IFERROR(
   IF(
     OR(ISBLANK(P2224),ISBLANK(Q2224)),
     "",
     IF(
       AND(AB2224&lt;&gt;"",OR(W2224="Terminé",W2224="En cours")),
       VLOOKUP(AD2224,Setup_ScoreExactBonus!A:D,4,FALSE),
       0
     )),
  0)</f>
        <v/>
      </c>
      <c r="AF2224" s="21">
        <f t="shared" si="209"/>
        <v>0</v>
      </c>
      <c r="AG2224" s="21">
        <f ca="1">SUMIFS(AF$2:AF2224,D$2:D2224,D2224)</f>
        <v>3453</v>
      </c>
    </row>
    <row r="2225" spans="1:33" hidden="1" x14ac:dyDescent="0.35">
      <c r="A2225" s="21">
        <f>IF(ISBLANK(B2225),"",COUNTIF(B$2:B2225,B2225))-1</f>
        <v>82</v>
      </c>
      <c r="B2225" s="27">
        <v>10</v>
      </c>
      <c r="C2225" s="10">
        <f>VLOOKUP($A2225+IF($A2225=0,1,0),Database!$A:$Y,7,FALSE)</f>
        <v>46205.083333333336</v>
      </c>
      <c r="D2225" s="21" t="str">
        <f>VLOOKUP(Pronostics!$B2225,Setup_MPP!$A:$G,3,FALSE)</f>
        <v>RandomPaul</v>
      </c>
      <c r="E2225" s="21" t="str">
        <f>VLOOKUP(Pronostics!$B2225,Setup_MPP!$A:$G,2,FALSE)</f>
        <v>Paul MONTESINOS</v>
      </c>
      <c r="F2225" s="21" t="str">
        <f>VLOOKUP($B2225,Setup_MPP!$A:$E,4,FALSE)</f>
        <v>#C4B0FF</v>
      </c>
      <c r="G2225" s="21" t="str">
        <f>VLOOKUP($B2225,Setup_MPP!$A:$E,5,FALSE)</f>
        <v>#7F66C8</v>
      </c>
      <c r="H2225" s="21" t="str">
        <f>IFERROR(IF(AND(A2225&gt;=1,A2225&lt;=104),VLOOKUP($A2225,Location!$A:$J,6,FALSE),IF(A2225=0,"Avant l'ouverture",IF(OR(A2225=105,A2225=106),"Bonus"))),"")</f>
        <v>1/16 Finale</v>
      </c>
      <c r="I2225" s="21" t="str">
        <f>IF(LEFT(H2225,4)="Tour",VLOOKUP(A2225,Database!$A:$C,3,FALSE),"")</f>
        <v/>
      </c>
      <c r="J2225" s="21" t="str">
        <f>VLOOKUP($A2225,Location!$A:$J,7,FALSE)</f>
        <v>Etats-Unis</v>
      </c>
      <c r="K2225" s="21" t="str">
        <f>IFERROR(VLOOKUP(J2225,Setup_Team!$B:$C,2,FALSE), "TDB")</f>
        <v>USA</v>
      </c>
      <c r="L2225" s="21" t="str">
        <f>VLOOKUP($A2225,Location!$A:$J,8,FALSE)</f>
        <v>Bosnie-Herzégovine</v>
      </c>
      <c r="M2225" s="21" t="str">
        <f>IFERROR(VLOOKUP(L2225,Setup_Team!$B:$C,2,FALSE), "TDB")</f>
        <v>BIH</v>
      </c>
      <c r="N2225" s="21" t="str">
        <f>VLOOKUP($A2225,Location!$A:$J,9,FALSE)</f>
        <v>Santa Clara, Californie</v>
      </c>
      <c r="O2225" s="21" t="str">
        <f>VLOOKUP($A2225,Location!$A:$J,10,FALSE)</f>
        <v>Levi's Stadium</v>
      </c>
      <c r="P2225" s="27"/>
      <c r="Q2225" s="27"/>
      <c r="R2225" s="27" t="str">
        <f t="shared" si="205"/>
        <v/>
      </c>
      <c r="S2225" s="21">
        <v>0</v>
      </c>
      <c r="T2225" s="20">
        <f>VLOOKUP($A2225,Database!$A:$Y,10,FALSE)</f>
        <v>52</v>
      </c>
      <c r="U2225" s="20">
        <f>VLOOKUP($A2225,Database!$A:$Y,11,FALSE)</f>
        <v>132</v>
      </c>
      <c r="V2225" s="20">
        <f>VLOOKUP($A2225,Database!$A:$Y,12,FALSE)</f>
        <v>157</v>
      </c>
      <c r="W2225" s="20" t="str">
        <f>VLOOKUP(A2225,Database!A:M,13,FALSE)</f>
        <v>À venir</v>
      </c>
      <c r="X2225" s="20" t="str">
        <f>VLOOKUP($A2225,Database!$A:$Y,20,FALSE)</f>
        <v/>
      </c>
      <c r="Y2225" s="20" t="str">
        <f>VLOOKUP($A2225,Database!$A:$Y,21,FALSE)</f>
        <v/>
      </c>
      <c r="Z2225" s="20">
        <f t="shared" si="204"/>
        <v>0</v>
      </c>
      <c r="AA2225" s="20" t="str">
        <f t="shared" si="206"/>
        <v/>
      </c>
      <c r="AB2225" s="20" t="str">
        <f t="shared" ca="1" si="207"/>
        <v/>
      </c>
      <c r="AC2225" s="20">
        <f t="shared" ca="1" si="208"/>
        <v>0</v>
      </c>
      <c r="AD2225" s="20" t="str">
        <f ca="1">IF(AC2225=0,"",IF(OR(ISBLANK(P2225),ISBLANK(Q2225)),"",IF(ISBLANK(VLOOKUP(A2225,Database!A:AA,22,FALSE)),"",VLOOKUP(A2225,Database!A:AA,22,FALSE))))</f>
        <v/>
      </c>
      <c r="AE2225" s="20" t="str">
        <f>IFERROR(
   IF(
     OR(ISBLANK(P2225),ISBLANK(Q2225)),
     "",
     IF(
       AND(AB2225&lt;&gt;"",OR(W2225="Terminé",W2225="En cours")),
       VLOOKUP(AD2225,Setup_ScoreExactBonus!A:D,4,FALSE),
       0
     )),
  0)</f>
        <v/>
      </c>
      <c r="AF2225" s="21">
        <f t="shared" si="209"/>
        <v>0</v>
      </c>
      <c r="AG2225" s="21">
        <f ca="1">SUMIFS(AF$2:AF2225,D$2:D2225,D2225)</f>
        <v>2840</v>
      </c>
    </row>
    <row r="2226" spans="1:33" hidden="1" x14ac:dyDescent="0.35">
      <c r="A2226" s="21">
        <f>IF(ISBLANK(B2226),"",COUNTIF(B$2:B2226,B2226))-1</f>
        <v>82</v>
      </c>
      <c r="B2226" s="27">
        <v>11</v>
      </c>
      <c r="C2226" s="10">
        <f>VLOOKUP($A2226+IF($A2226=0,1,0),Database!$A:$Y,7,FALSE)</f>
        <v>46205.083333333336</v>
      </c>
      <c r="D2226" s="21" t="str">
        <f>VLOOKUP(Pronostics!$B2226,Setup_MPP!$A:$G,3,FALSE)</f>
        <v>Kinsley91</v>
      </c>
      <c r="E2226" s="21" t="str">
        <f>VLOOKUP(Pronostics!$B2226,Setup_MPP!$A:$G,2,FALSE)</f>
        <v>Kinsley ROQUE</v>
      </c>
      <c r="F2226" s="21" t="str">
        <f>VLOOKUP($B2226,Setup_MPP!$A:$E,4,FALSE)</f>
        <v>#CBEBBA</v>
      </c>
      <c r="G2226" s="21" t="str">
        <f>VLOOKUP($B2226,Setup_MPP!$A:$E,5,FALSE)</f>
        <v>#70BC6E</v>
      </c>
      <c r="H2226" s="21" t="str">
        <f>IFERROR(IF(AND(A2226&gt;=1,A2226&lt;=104),VLOOKUP($A2226,Location!$A:$J,6,FALSE),IF(A2226=0,"Avant l'ouverture",IF(OR(A2226=105,A2226=106),"Bonus"))),"")</f>
        <v>1/16 Finale</v>
      </c>
      <c r="I2226" s="21" t="str">
        <f>IF(LEFT(H2226,4)="Tour",VLOOKUP(A2226,Database!$A:$C,3,FALSE),"")</f>
        <v/>
      </c>
      <c r="J2226" s="21" t="str">
        <f>VLOOKUP($A2226,Location!$A:$J,7,FALSE)</f>
        <v>Etats-Unis</v>
      </c>
      <c r="K2226" s="21" t="str">
        <f>IFERROR(VLOOKUP(J2226,Setup_Team!$B:$C,2,FALSE), "TDB")</f>
        <v>USA</v>
      </c>
      <c r="L2226" s="21" t="str">
        <f>VLOOKUP($A2226,Location!$A:$J,8,FALSE)</f>
        <v>Bosnie-Herzégovine</v>
      </c>
      <c r="M2226" s="21" t="str">
        <f>IFERROR(VLOOKUP(L2226,Setup_Team!$B:$C,2,FALSE), "TDB")</f>
        <v>BIH</v>
      </c>
      <c r="N2226" s="21" t="str">
        <f>VLOOKUP($A2226,Location!$A:$J,9,FALSE)</f>
        <v>Santa Clara, Californie</v>
      </c>
      <c r="O2226" s="21" t="str">
        <f>VLOOKUP($A2226,Location!$A:$J,10,FALSE)</f>
        <v>Levi's Stadium</v>
      </c>
      <c r="P2226" s="27"/>
      <c r="Q2226" s="27"/>
      <c r="R2226" s="27" t="str">
        <f t="shared" si="205"/>
        <v/>
      </c>
      <c r="S2226" s="21">
        <v>0</v>
      </c>
      <c r="T2226" s="20">
        <f>VLOOKUP($A2226,Database!$A:$Y,10,FALSE)</f>
        <v>52</v>
      </c>
      <c r="U2226" s="20">
        <f>VLOOKUP($A2226,Database!$A:$Y,11,FALSE)</f>
        <v>132</v>
      </c>
      <c r="V2226" s="20">
        <f>VLOOKUP($A2226,Database!$A:$Y,12,FALSE)</f>
        <v>157</v>
      </c>
      <c r="W2226" s="20" t="str">
        <f>VLOOKUP(A2226,Database!A:M,13,FALSE)</f>
        <v>À venir</v>
      </c>
      <c r="X2226" s="20" t="str">
        <f>VLOOKUP($A2226,Database!$A:$Y,20,FALSE)</f>
        <v/>
      </c>
      <c r="Y2226" s="20" t="str">
        <f>VLOOKUP($A2226,Database!$A:$Y,21,FALSE)</f>
        <v/>
      </c>
      <c r="Z2226" s="20">
        <f t="shared" si="204"/>
        <v>0</v>
      </c>
      <c r="AA2226" s="20" t="str">
        <f t="shared" si="206"/>
        <v/>
      </c>
      <c r="AB2226" s="20" t="str">
        <f t="shared" ca="1" si="207"/>
        <v/>
      </c>
      <c r="AC2226" s="20">
        <f t="shared" ca="1" si="208"/>
        <v>0</v>
      </c>
      <c r="AD2226" s="20" t="str">
        <f ca="1">IF(AC2226=0,"",IF(OR(ISBLANK(P2226),ISBLANK(Q2226)),"",IF(ISBLANK(VLOOKUP(A2226,Database!A:AA,22,FALSE)),"",VLOOKUP(A2226,Database!A:AA,22,FALSE))))</f>
        <v/>
      </c>
      <c r="AE2226" s="20" t="str">
        <f>IFERROR(
   IF(
     OR(ISBLANK(P2226),ISBLANK(Q2226)),
     "",
     IF(
       AND(AB2226&lt;&gt;"",OR(W2226="Terminé",W2226="En cours")),
       VLOOKUP(AD2226,Setup_ScoreExactBonus!A:D,4,FALSE),
       0
     )),
  0)</f>
        <v/>
      </c>
      <c r="AF2226" s="21">
        <f t="shared" si="209"/>
        <v>0</v>
      </c>
      <c r="AG2226" s="21">
        <f ca="1">SUMIFS(AF$2:AF2226,D$2:D2226,D2226)</f>
        <v>3231</v>
      </c>
    </row>
    <row r="2227" spans="1:33" hidden="1" x14ac:dyDescent="0.35">
      <c r="A2227" s="21">
        <f>IF(ISBLANK(B2227),"",COUNTIF(B$2:B2227,B2227))-1</f>
        <v>82</v>
      </c>
      <c r="B2227" s="27">
        <v>12</v>
      </c>
      <c r="C2227" s="10">
        <f>VLOOKUP($A2227+IF($A2227=0,1,0),Database!$A:$Y,7,FALSE)</f>
        <v>46205.083333333336</v>
      </c>
      <c r="D2227" s="21" t="str">
        <f>VLOOKUP(Pronostics!$B2227,Setup_MPP!$A:$G,3,FALSE)</f>
        <v>Jaouad1</v>
      </c>
      <c r="E2227" s="21" t="str">
        <f>VLOOKUP(Pronostics!$B2227,Setup_MPP!$A:$G,2,FALSE)</f>
        <v>Jaouad SETTI</v>
      </c>
      <c r="F2227" s="21" t="str">
        <f>VLOOKUP($B2227,Setup_MPP!$A:$E,4,FALSE)</f>
        <v>#C2D4FF</v>
      </c>
      <c r="G2227" s="21" t="str">
        <f>VLOOKUP($B2227,Setup_MPP!$A:$E,5,FALSE)</f>
        <v>#6586D5</v>
      </c>
      <c r="H2227" s="21" t="str">
        <f>IFERROR(IF(AND(A2227&gt;=1,A2227&lt;=104),VLOOKUP($A2227,Location!$A:$J,6,FALSE),IF(A2227=0,"Avant l'ouverture",IF(OR(A2227=105,A2227=106),"Bonus"))),"")</f>
        <v>1/16 Finale</v>
      </c>
      <c r="I2227" s="21" t="str">
        <f>IF(LEFT(H2227,4)="Tour",VLOOKUP(A2227,Database!$A:$C,3,FALSE),"")</f>
        <v/>
      </c>
      <c r="J2227" s="21" t="str">
        <f>VLOOKUP($A2227,Location!$A:$J,7,FALSE)</f>
        <v>Etats-Unis</v>
      </c>
      <c r="K2227" s="21" t="str">
        <f>IFERROR(VLOOKUP(J2227,Setup_Team!$B:$C,2,FALSE), "TDB")</f>
        <v>USA</v>
      </c>
      <c r="L2227" s="21" t="str">
        <f>VLOOKUP($A2227,Location!$A:$J,8,FALSE)</f>
        <v>Bosnie-Herzégovine</v>
      </c>
      <c r="M2227" s="21" t="str">
        <f>IFERROR(VLOOKUP(L2227,Setup_Team!$B:$C,2,FALSE), "TDB")</f>
        <v>BIH</v>
      </c>
      <c r="N2227" s="21" t="str">
        <f>VLOOKUP($A2227,Location!$A:$J,9,FALSE)</f>
        <v>Santa Clara, Californie</v>
      </c>
      <c r="O2227" s="21" t="str">
        <f>VLOOKUP($A2227,Location!$A:$J,10,FALSE)</f>
        <v>Levi's Stadium</v>
      </c>
      <c r="P2227" s="27"/>
      <c r="Q2227" s="27"/>
      <c r="R2227" s="27" t="str">
        <f t="shared" si="205"/>
        <v/>
      </c>
      <c r="S2227" s="21">
        <v>0</v>
      </c>
      <c r="T2227" s="20">
        <f>VLOOKUP($A2227,Database!$A:$Y,10,FALSE)</f>
        <v>52</v>
      </c>
      <c r="U2227" s="20">
        <f>VLOOKUP($A2227,Database!$A:$Y,11,FALSE)</f>
        <v>132</v>
      </c>
      <c r="V2227" s="20">
        <f>VLOOKUP($A2227,Database!$A:$Y,12,FALSE)</f>
        <v>157</v>
      </c>
      <c r="W2227" s="20" t="str">
        <f>VLOOKUP(A2227,Database!A:M,13,FALSE)</f>
        <v>À venir</v>
      </c>
      <c r="X2227" s="20" t="str">
        <f>VLOOKUP($A2227,Database!$A:$Y,20,FALSE)</f>
        <v/>
      </c>
      <c r="Y2227" s="20" t="str">
        <f>VLOOKUP($A2227,Database!$A:$Y,21,FALSE)</f>
        <v/>
      </c>
      <c r="Z2227" s="20">
        <f t="shared" si="204"/>
        <v>0</v>
      </c>
      <c r="AA2227" s="20" t="str">
        <f t="shared" si="206"/>
        <v/>
      </c>
      <c r="AB2227" s="20" t="str">
        <f t="shared" ca="1" si="207"/>
        <v/>
      </c>
      <c r="AC2227" s="20">
        <f t="shared" ca="1" si="208"/>
        <v>0</v>
      </c>
      <c r="AD2227" s="20" t="str">
        <f ca="1">IF(AC2227=0,"",IF(OR(ISBLANK(P2227),ISBLANK(Q2227)),"",IF(ISBLANK(VLOOKUP(A2227,Database!A:AA,22,FALSE)),"",VLOOKUP(A2227,Database!A:AA,22,FALSE))))</f>
        <v/>
      </c>
      <c r="AE2227" s="20" t="str">
        <f>IFERROR(
   IF(
     OR(ISBLANK(P2227),ISBLANK(Q2227)),
     "",
     IF(
       AND(AB2227&lt;&gt;"",OR(W2227="Terminé",W2227="En cours")),
       VLOOKUP(AD2227,Setup_ScoreExactBonus!A:D,4,FALSE),
       0
     )),
  0)</f>
        <v/>
      </c>
      <c r="AF2227" s="21">
        <f t="shared" si="209"/>
        <v>0</v>
      </c>
      <c r="AG2227" s="21">
        <f ca="1">SUMIFS(AF$2:AF2227,D$2:D2227,D2227)</f>
        <v>3039</v>
      </c>
    </row>
    <row r="2228" spans="1:33" hidden="1" x14ac:dyDescent="0.35">
      <c r="A2228" s="21">
        <f>IF(ISBLANK(B2228),"",COUNTIF(B$2:B2228,B2228))-1</f>
        <v>82</v>
      </c>
      <c r="B2228" s="27">
        <v>13</v>
      </c>
      <c r="C2228" s="10">
        <f>VLOOKUP($A2228+IF($A2228=0,1,0),Database!$A:$Y,7,FALSE)</f>
        <v>46205.083333333336</v>
      </c>
      <c r="D2228" s="21" t="str">
        <f>VLOOKUP(Pronostics!$B2228,Setup_MPP!$A:$G,3,FALSE)</f>
        <v>Julien_I</v>
      </c>
      <c r="E2228" s="21" t="str">
        <f>VLOOKUP(Pronostics!$B2228,Setup_MPP!$A:$G,2,FALSE)</f>
        <v>Julien INGE</v>
      </c>
      <c r="F2228" s="21" t="str">
        <f>VLOOKUP($B2228,Setup_MPP!$A:$E,4,FALSE)</f>
        <v>#C1E0EF</v>
      </c>
      <c r="G2228" s="21" t="str">
        <f>VLOOKUP($B2228,Setup_MPP!$A:$E,5,FALSE)</f>
        <v>#4F91B2</v>
      </c>
      <c r="H2228" s="21" t="str">
        <f>IFERROR(IF(AND(A2228&gt;=1,A2228&lt;=104),VLOOKUP($A2228,Location!$A:$J,6,FALSE),IF(A2228=0,"Avant l'ouverture",IF(OR(A2228=105,A2228=106),"Bonus"))),"")</f>
        <v>1/16 Finale</v>
      </c>
      <c r="I2228" s="21" t="str">
        <f>IF(LEFT(H2228,4)="Tour",VLOOKUP(A2228,Database!$A:$C,3,FALSE),"")</f>
        <v/>
      </c>
      <c r="J2228" s="21" t="str">
        <f>VLOOKUP($A2228,Location!$A:$J,7,FALSE)</f>
        <v>Etats-Unis</v>
      </c>
      <c r="K2228" s="21" t="str">
        <f>IFERROR(VLOOKUP(J2228,Setup_Team!$B:$C,2,FALSE), "TDB")</f>
        <v>USA</v>
      </c>
      <c r="L2228" s="21" t="str">
        <f>VLOOKUP($A2228,Location!$A:$J,8,FALSE)</f>
        <v>Bosnie-Herzégovine</v>
      </c>
      <c r="M2228" s="21" t="str">
        <f>IFERROR(VLOOKUP(L2228,Setup_Team!$B:$C,2,FALSE), "TDB")</f>
        <v>BIH</v>
      </c>
      <c r="N2228" s="21" t="str">
        <f>VLOOKUP($A2228,Location!$A:$J,9,FALSE)</f>
        <v>Santa Clara, Californie</v>
      </c>
      <c r="O2228" s="21" t="str">
        <f>VLOOKUP($A2228,Location!$A:$J,10,FALSE)</f>
        <v>Levi's Stadium</v>
      </c>
      <c r="P2228" s="27"/>
      <c r="Q2228" s="27"/>
      <c r="R2228" s="27" t="str">
        <f t="shared" si="205"/>
        <v/>
      </c>
      <c r="S2228" s="21">
        <v>0</v>
      </c>
      <c r="T2228" s="20">
        <f>VLOOKUP($A2228,Database!$A:$Y,10,FALSE)</f>
        <v>52</v>
      </c>
      <c r="U2228" s="20">
        <f>VLOOKUP($A2228,Database!$A:$Y,11,FALSE)</f>
        <v>132</v>
      </c>
      <c r="V2228" s="20">
        <f>VLOOKUP($A2228,Database!$A:$Y,12,FALSE)</f>
        <v>157</v>
      </c>
      <c r="W2228" s="20" t="str">
        <f>VLOOKUP(A2228,Database!A:M,13,FALSE)</f>
        <v>À venir</v>
      </c>
      <c r="X2228" s="20" t="str">
        <f>VLOOKUP($A2228,Database!$A:$Y,20,FALSE)</f>
        <v/>
      </c>
      <c r="Y2228" s="20" t="str">
        <f>VLOOKUP($A2228,Database!$A:$Y,21,FALSE)</f>
        <v/>
      </c>
      <c r="Z2228" s="20">
        <f t="shared" si="204"/>
        <v>0</v>
      </c>
      <c r="AA2228" s="20" t="str">
        <f t="shared" si="206"/>
        <v/>
      </c>
      <c r="AB2228" s="20" t="str">
        <f t="shared" ca="1" si="207"/>
        <v/>
      </c>
      <c r="AC2228" s="20">
        <f t="shared" ca="1" si="208"/>
        <v>0</v>
      </c>
      <c r="AD2228" s="20" t="str">
        <f ca="1">IF(AC2228=0,"",IF(OR(ISBLANK(P2228),ISBLANK(Q2228)),"",IF(ISBLANK(VLOOKUP(A2228,Database!A:AA,22,FALSE)),"",VLOOKUP(A2228,Database!A:AA,22,FALSE))))</f>
        <v/>
      </c>
      <c r="AE2228" s="20" t="str">
        <f>IFERROR(
   IF(
     OR(ISBLANK(P2228),ISBLANK(Q2228)),
     "",
     IF(
       AND(AB2228&lt;&gt;"",OR(W2228="Terminé",W2228="En cours")),
       VLOOKUP(AD2228,Setup_ScoreExactBonus!A:D,4,FALSE),
       0
     )),
  0)</f>
        <v/>
      </c>
      <c r="AF2228" s="21">
        <f t="shared" si="209"/>
        <v>0</v>
      </c>
      <c r="AG2228" s="21">
        <f ca="1">SUMIFS(AF$2:AF2228,D$2:D2228,D2228)</f>
        <v>3352</v>
      </c>
    </row>
    <row r="2229" spans="1:33" hidden="1" x14ac:dyDescent="0.35">
      <c r="A2229" s="21">
        <f>IF(ISBLANK(B2229),"",COUNTIF(B$2:B2229,B2229))-1</f>
        <v>82</v>
      </c>
      <c r="B2229" s="27">
        <v>14</v>
      </c>
      <c r="C2229" s="10">
        <f>VLOOKUP($A2229+IF($A2229=0,1,0),Database!$A:$Y,7,FALSE)</f>
        <v>46205.083333333336</v>
      </c>
      <c r="D2229" s="21" t="str">
        <f>VLOOKUP(Pronostics!$B2229,Setup_MPP!$A:$G,3,FALSE)</f>
        <v>MarieEYT</v>
      </c>
      <c r="E2229" s="21" t="str">
        <f>VLOOKUP(Pronostics!$B2229,Setup_MPP!$A:$G,2,FALSE)</f>
        <v>Marie EXBRAYAT</v>
      </c>
      <c r="F2229" s="21" t="str">
        <f>VLOOKUP($B2229,Setup_MPP!$A:$E,4,FALSE)</f>
        <v>#FFAFD2</v>
      </c>
      <c r="G2229" s="21" t="str">
        <f>VLOOKUP($B2229,Setup_MPP!$A:$E,5,FALSE)</f>
        <v>#F2589B</v>
      </c>
      <c r="H2229" s="21" t="str">
        <f>IFERROR(IF(AND(A2229&gt;=1,A2229&lt;=104),VLOOKUP($A2229,Location!$A:$J,6,FALSE),IF(A2229=0,"Avant l'ouverture",IF(OR(A2229=105,A2229=106),"Bonus"))),"")</f>
        <v>1/16 Finale</v>
      </c>
      <c r="I2229" s="21" t="str">
        <f>IF(LEFT(H2229,4)="Tour",VLOOKUP(A2229,Database!$A:$C,3,FALSE),"")</f>
        <v/>
      </c>
      <c r="J2229" s="21" t="str">
        <f>VLOOKUP($A2229,Location!$A:$J,7,FALSE)</f>
        <v>Etats-Unis</v>
      </c>
      <c r="K2229" s="21" t="str">
        <f>IFERROR(VLOOKUP(J2229,Setup_Team!$B:$C,2,FALSE), "TDB")</f>
        <v>USA</v>
      </c>
      <c r="L2229" s="21" t="str">
        <f>VLOOKUP($A2229,Location!$A:$J,8,FALSE)</f>
        <v>Bosnie-Herzégovine</v>
      </c>
      <c r="M2229" s="21" t="str">
        <f>IFERROR(VLOOKUP(L2229,Setup_Team!$B:$C,2,FALSE), "TDB")</f>
        <v>BIH</v>
      </c>
      <c r="N2229" s="21" t="str">
        <f>VLOOKUP($A2229,Location!$A:$J,9,FALSE)</f>
        <v>Santa Clara, Californie</v>
      </c>
      <c r="O2229" s="21" t="str">
        <f>VLOOKUP($A2229,Location!$A:$J,10,FALSE)</f>
        <v>Levi's Stadium</v>
      </c>
      <c r="P2229" s="27"/>
      <c r="Q2229" s="27"/>
      <c r="R2229" s="27" t="str">
        <f t="shared" si="205"/>
        <v/>
      </c>
      <c r="S2229" s="21">
        <v>0</v>
      </c>
      <c r="T2229" s="20">
        <f>VLOOKUP($A2229,Database!$A:$Y,10,FALSE)</f>
        <v>52</v>
      </c>
      <c r="U2229" s="20">
        <f>VLOOKUP($A2229,Database!$A:$Y,11,FALSE)</f>
        <v>132</v>
      </c>
      <c r="V2229" s="20">
        <f>VLOOKUP($A2229,Database!$A:$Y,12,FALSE)</f>
        <v>157</v>
      </c>
      <c r="W2229" s="20" t="str">
        <f>VLOOKUP(A2229,Database!A:M,13,FALSE)</f>
        <v>À venir</v>
      </c>
      <c r="X2229" s="20" t="str">
        <f>VLOOKUP($A2229,Database!$A:$Y,20,FALSE)</f>
        <v/>
      </c>
      <c r="Y2229" s="20" t="str">
        <f>VLOOKUP($A2229,Database!$A:$Y,21,FALSE)</f>
        <v/>
      </c>
      <c r="Z2229" s="20">
        <f t="shared" si="204"/>
        <v>0</v>
      </c>
      <c r="AA2229" s="20" t="str">
        <f t="shared" si="206"/>
        <v/>
      </c>
      <c r="AB2229" s="20" t="str">
        <f t="shared" ca="1" si="207"/>
        <v/>
      </c>
      <c r="AC2229" s="20">
        <f t="shared" ca="1" si="208"/>
        <v>0</v>
      </c>
      <c r="AD2229" s="20" t="str">
        <f ca="1">IF(AC2229=0,"",IF(OR(ISBLANK(P2229),ISBLANK(Q2229)),"",IF(ISBLANK(VLOOKUP(A2229,Database!A:AA,22,FALSE)),"",VLOOKUP(A2229,Database!A:AA,22,FALSE))))</f>
        <v/>
      </c>
      <c r="AE2229" s="20" t="str">
        <f>IFERROR(
   IF(
     OR(ISBLANK(P2229),ISBLANK(Q2229)),
     "",
     IF(
       AND(AB2229&lt;&gt;"",OR(W2229="Terminé",W2229="En cours")),
       VLOOKUP(AD2229,Setup_ScoreExactBonus!A:D,4,FALSE),
       0
     )),
  0)</f>
        <v/>
      </c>
      <c r="AF2229" s="21">
        <f t="shared" si="209"/>
        <v>0</v>
      </c>
      <c r="AG2229" s="21">
        <f ca="1">SUMIFS(AF$2:AF2229,D$2:D2229,D2229)</f>
        <v>3451</v>
      </c>
    </row>
    <row r="2230" spans="1:33" hidden="1" x14ac:dyDescent="0.35">
      <c r="A2230" s="21">
        <f>IF(ISBLANK(B2230),"",COUNTIF(B$2:B2230,B2230))-1</f>
        <v>82</v>
      </c>
      <c r="B2230" s="27">
        <v>15</v>
      </c>
      <c r="C2230" s="10">
        <f>VLOOKUP($A2230+IF($A2230=0,1,0),Database!$A:$Y,7,FALSE)</f>
        <v>46205.083333333336</v>
      </c>
      <c r="D2230" s="21" t="str">
        <f>VLOOKUP(Pronostics!$B2230,Setup_MPP!$A:$G,3,FALSE)</f>
        <v>Amino28</v>
      </c>
      <c r="E2230" s="21" t="str">
        <f>VLOOKUP(Pronostics!$B2230,Setup_MPP!$A:$G,2,FALSE)</f>
        <v>Amine ZARROUKI</v>
      </c>
      <c r="F2230" s="21" t="str">
        <f>VLOOKUP($B2230,Setup_MPP!$A:$E,4,FALSE)</f>
        <v>#FF9898</v>
      </c>
      <c r="G2230" s="21" t="str">
        <f>VLOOKUP($B2230,Setup_MPP!$A:$E,5,FALSE)</f>
        <v>#FF5D5D</v>
      </c>
      <c r="H2230" s="21" t="str">
        <f>IFERROR(IF(AND(A2230&gt;=1,A2230&lt;=104),VLOOKUP($A2230,Location!$A:$J,6,FALSE),IF(A2230=0,"Avant l'ouverture",IF(OR(A2230=105,A2230=106),"Bonus"))),"")</f>
        <v>1/16 Finale</v>
      </c>
      <c r="I2230" s="21" t="str">
        <f>IF(LEFT(H2230,4)="Tour",VLOOKUP(A2230,Database!$A:$C,3,FALSE),"")</f>
        <v/>
      </c>
      <c r="J2230" s="21" t="str">
        <f>VLOOKUP($A2230,Location!$A:$J,7,FALSE)</f>
        <v>Etats-Unis</v>
      </c>
      <c r="K2230" s="21" t="str">
        <f>IFERROR(VLOOKUP(J2230,Setup_Team!$B:$C,2,FALSE), "TDB")</f>
        <v>USA</v>
      </c>
      <c r="L2230" s="21" t="str">
        <f>VLOOKUP($A2230,Location!$A:$J,8,FALSE)</f>
        <v>Bosnie-Herzégovine</v>
      </c>
      <c r="M2230" s="21" t="str">
        <f>IFERROR(VLOOKUP(L2230,Setup_Team!$B:$C,2,FALSE), "TDB")</f>
        <v>BIH</v>
      </c>
      <c r="N2230" s="21" t="str">
        <f>VLOOKUP($A2230,Location!$A:$J,9,FALSE)</f>
        <v>Santa Clara, Californie</v>
      </c>
      <c r="O2230" s="21" t="str">
        <f>VLOOKUP($A2230,Location!$A:$J,10,FALSE)</f>
        <v>Levi's Stadium</v>
      </c>
      <c r="P2230" s="27"/>
      <c r="Q2230" s="27"/>
      <c r="R2230" s="27" t="str">
        <f t="shared" si="205"/>
        <v/>
      </c>
      <c r="S2230" s="21">
        <v>0</v>
      </c>
      <c r="T2230" s="20">
        <f>VLOOKUP($A2230,Database!$A:$Y,10,FALSE)</f>
        <v>52</v>
      </c>
      <c r="U2230" s="20">
        <f>VLOOKUP($A2230,Database!$A:$Y,11,FALSE)</f>
        <v>132</v>
      </c>
      <c r="V2230" s="20">
        <f>VLOOKUP($A2230,Database!$A:$Y,12,FALSE)</f>
        <v>157</v>
      </c>
      <c r="W2230" s="20" t="str">
        <f>VLOOKUP(A2230,Database!A:M,13,FALSE)</f>
        <v>À venir</v>
      </c>
      <c r="X2230" s="20" t="str">
        <f>VLOOKUP($A2230,Database!$A:$Y,20,FALSE)</f>
        <v/>
      </c>
      <c r="Y2230" s="20" t="str">
        <f>VLOOKUP($A2230,Database!$A:$Y,21,FALSE)</f>
        <v/>
      </c>
      <c r="Z2230" s="20">
        <f t="shared" si="204"/>
        <v>0</v>
      </c>
      <c r="AA2230" s="20" t="str">
        <f t="shared" si="206"/>
        <v/>
      </c>
      <c r="AB2230" s="20" t="str">
        <f t="shared" ca="1" si="207"/>
        <v/>
      </c>
      <c r="AC2230" s="20">
        <f t="shared" ca="1" si="208"/>
        <v>0</v>
      </c>
      <c r="AD2230" s="20" t="str">
        <f ca="1">IF(AC2230=0,"",IF(OR(ISBLANK(P2230),ISBLANK(Q2230)),"",IF(ISBLANK(VLOOKUP(A2230,Database!A:AA,22,FALSE)),"",VLOOKUP(A2230,Database!A:AA,22,FALSE))))</f>
        <v/>
      </c>
      <c r="AE2230" s="20" t="str">
        <f>IFERROR(
   IF(
     OR(ISBLANK(P2230),ISBLANK(Q2230)),
     "",
     IF(
       AND(AB2230&lt;&gt;"",OR(W2230="Terminé",W2230="En cours")),
       VLOOKUP(AD2230,Setup_ScoreExactBonus!A:D,4,FALSE),
       0
     )),
  0)</f>
        <v/>
      </c>
      <c r="AF2230" s="21">
        <f t="shared" si="209"/>
        <v>0</v>
      </c>
      <c r="AG2230" s="21">
        <f ca="1">SUMIFS(AF$2:AF2230,D$2:D2230,D2230)</f>
        <v>3169</v>
      </c>
    </row>
    <row r="2231" spans="1:33" hidden="1" x14ac:dyDescent="0.35">
      <c r="A2231" s="21">
        <f>IF(ISBLANK(B2231),"",COUNTIF(B$2:B2231,B2231))-1</f>
        <v>82</v>
      </c>
      <c r="B2231" s="27">
        <v>16</v>
      </c>
      <c r="C2231" s="10">
        <f>VLOOKUP($A2231+IF($A2231=0,1,0),Database!$A:$Y,7,FALSE)</f>
        <v>46205.083333333336</v>
      </c>
      <c r="D2231" s="21" t="str">
        <f>VLOOKUP(Pronostics!$B2231,Setup_MPP!$A:$G,3,FALSE)</f>
        <v>RomaLaura</v>
      </c>
      <c r="E2231" s="21" t="str">
        <f>VLOOKUP(Pronostics!$B2231,Setup_MPP!$A:$G,2,FALSE)</f>
        <v>Laura GIULIANO</v>
      </c>
      <c r="F2231" s="21" t="str">
        <f>VLOOKUP($B2231,Setup_MPP!$A:$E,4,FALSE)</f>
        <v>#86A4FE</v>
      </c>
      <c r="G2231" s="21" t="str">
        <f>VLOOKUP($B2231,Setup_MPP!$A:$E,5,FALSE)</f>
        <v>#3769FF</v>
      </c>
      <c r="H2231" s="21" t="str">
        <f>IFERROR(IF(AND(A2231&gt;=1,A2231&lt;=104),VLOOKUP($A2231,Location!$A:$J,6,FALSE),IF(A2231=0,"Avant l'ouverture",IF(OR(A2231=105,A2231=106),"Bonus"))),"")</f>
        <v>1/16 Finale</v>
      </c>
      <c r="I2231" s="21" t="str">
        <f>IF(LEFT(H2231,4)="Tour",VLOOKUP(A2231,Database!$A:$C,3,FALSE),"")</f>
        <v/>
      </c>
      <c r="J2231" s="21" t="str">
        <f>VLOOKUP($A2231,Location!$A:$J,7,FALSE)</f>
        <v>Etats-Unis</v>
      </c>
      <c r="K2231" s="21" t="str">
        <f>IFERROR(VLOOKUP(J2231,Setup_Team!$B:$C,2,FALSE), "TDB")</f>
        <v>USA</v>
      </c>
      <c r="L2231" s="21" t="str">
        <f>VLOOKUP($A2231,Location!$A:$J,8,FALSE)</f>
        <v>Bosnie-Herzégovine</v>
      </c>
      <c r="M2231" s="21" t="str">
        <f>IFERROR(VLOOKUP(L2231,Setup_Team!$B:$C,2,FALSE), "TDB")</f>
        <v>BIH</v>
      </c>
      <c r="N2231" s="21" t="str">
        <f>VLOOKUP($A2231,Location!$A:$J,9,FALSE)</f>
        <v>Santa Clara, Californie</v>
      </c>
      <c r="O2231" s="21" t="str">
        <f>VLOOKUP($A2231,Location!$A:$J,10,FALSE)</f>
        <v>Levi's Stadium</v>
      </c>
      <c r="P2231" s="27"/>
      <c r="Q2231" s="27"/>
      <c r="R2231" s="27" t="str">
        <f t="shared" si="205"/>
        <v/>
      </c>
      <c r="S2231" s="21">
        <v>0</v>
      </c>
      <c r="T2231" s="20">
        <f>VLOOKUP($A2231,Database!$A:$Y,10,FALSE)</f>
        <v>52</v>
      </c>
      <c r="U2231" s="20">
        <f>VLOOKUP($A2231,Database!$A:$Y,11,FALSE)</f>
        <v>132</v>
      </c>
      <c r="V2231" s="20">
        <f>VLOOKUP($A2231,Database!$A:$Y,12,FALSE)</f>
        <v>157</v>
      </c>
      <c r="W2231" s="20" t="str">
        <f>VLOOKUP(A2231,Database!A:M,13,FALSE)</f>
        <v>À venir</v>
      </c>
      <c r="X2231" s="20" t="str">
        <f>VLOOKUP($A2231,Database!$A:$Y,20,FALSE)</f>
        <v/>
      </c>
      <c r="Y2231" s="20" t="str">
        <f>VLOOKUP($A2231,Database!$A:$Y,21,FALSE)</f>
        <v/>
      </c>
      <c r="Z2231" s="20">
        <f t="shared" si="204"/>
        <v>0</v>
      </c>
      <c r="AA2231" s="20" t="str">
        <f t="shared" si="206"/>
        <v/>
      </c>
      <c r="AB2231" s="20" t="str">
        <f t="shared" ca="1" si="207"/>
        <v/>
      </c>
      <c r="AC2231" s="20">
        <f t="shared" ca="1" si="208"/>
        <v>0</v>
      </c>
      <c r="AD2231" s="20" t="str">
        <f ca="1">IF(AC2231=0,"",IF(OR(ISBLANK(P2231),ISBLANK(Q2231)),"",IF(ISBLANK(VLOOKUP(A2231,Database!A:AA,22,FALSE)),"",VLOOKUP(A2231,Database!A:AA,22,FALSE))))</f>
        <v/>
      </c>
      <c r="AE2231" s="20" t="str">
        <f>IFERROR(
   IF(
     OR(ISBLANK(P2231),ISBLANK(Q2231)),
     "",
     IF(
       AND(AB2231&lt;&gt;"",OR(W2231="Terminé",W2231="En cours")),
       VLOOKUP(AD2231,Setup_ScoreExactBonus!A:D,4,FALSE),
       0
     )),
  0)</f>
        <v/>
      </c>
      <c r="AF2231" s="21">
        <f t="shared" si="209"/>
        <v>0</v>
      </c>
      <c r="AG2231" s="21">
        <f ca="1">SUMIFS(AF$2:AF2231,D$2:D2231,D2231)</f>
        <v>2658</v>
      </c>
    </row>
    <row r="2232" spans="1:33" hidden="1" x14ac:dyDescent="0.35">
      <c r="A2232" s="21">
        <f>IF(ISBLANK(B2232),"",COUNTIF(B$2:B2232,B2232))-1</f>
        <v>82</v>
      </c>
      <c r="B2232" s="27">
        <v>17</v>
      </c>
      <c r="C2232" s="10">
        <f>VLOOKUP($A2232+IF($A2232=0,1,0),Database!$A:$Y,7,FALSE)</f>
        <v>46205.083333333336</v>
      </c>
      <c r="D2232" s="21" t="str">
        <f>VLOOKUP(Pronostics!$B2232,Setup_MPP!$A:$G,3,FALSE)</f>
        <v>Julien_cri</v>
      </c>
      <c r="E2232" s="21" t="str">
        <f>VLOOKUP(Pronostics!$B2232,Setup_MPP!$A:$G,2,FALSE)</f>
        <v>Julien CRIMOTEL</v>
      </c>
      <c r="F2232" s="21" t="str">
        <f>VLOOKUP($B2232,Setup_MPP!$A:$E,4,FALSE)</f>
        <v>#FFB0B0</v>
      </c>
      <c r="G2232" s="21" t="str">
        <f>VLOOKUP($B2232,Setup_MPP!$A:$E,5,FALSE)</f>
        <v>#F25757</v>
      </c>
      <c r="H2232" s="21" t="str">
        <f>IFERROR(IF(AND(A2232&gt;=1,A2232&lt;=104),VLOOKUP($A2232,Location!$A:$J,6,FALSE),IF(A2232=0,"Avant l'ouverture",IF(OR(A2232=105,A2232=106),"Bonus"))),"")</f>
        <v>1/16 Finale</v>
      </c>
      <c r="I2232" s="21" t="str">
        <f>IF(LEFT(H2232,4)="Tour",VLOOKUP(A2232,Database!$A:$C,3,FALSE),"")</f>
        <v/>
      </c>
      <c r="J2232" s="21" t="str">
        <f>VLOOKUP($A2232,Location!$A:$J,7,FALSE)</f>
        <v>Etats-Unis</v>
      </c>
      <c r="K2232" s="21" t="str">
        <f>IFERROR(VLOOKUP(J2232,Setup_Team!$B:$C,2,FALSE), "TDB")</f>
        <v>USA</v>
      </c>
      <c r="L2232" s="21" t="str">
        <f>VLOOKUP($A2232,Location!$A:$J,8,FALSE)</f>
        <v>Bosnie-Herzégovine</v>
      </c>
      <c r="M2232" s="21" t="str">
        <f>IFERROR(VLOOKUP(L2232,Setup_Team!$B:$C,2,FALSE), "TDB")</f>
        <v>BIH</v>
      </c>
      <c r="N2232" s="21" t="str">
        <f>VLOOKUP($A2232,Location!$A:$J,9,FALSE)</f>
        <v>Santa Clara, Californie</v>
      </c>
      <c r="O2232" s="21" t="str">
        <f>VLOOKUP($A2232,Location!$A:$J,10,FALSE)</f>
        <v>Levi's Stadium</v>
      </c>
      <c r="P2232" s="27"/>
      <c r="Q2232" s="27"/>
      <c r="R2232" s="27" t="str">
        <f t="shared" si="205"/>
        <v/>
      </c>
      <c r="S2232" s="21">
        <v>0</v>
      </c>
      <c r="T2232" s="20">
        <f>VLOOKUP($A2232,Database!$A:$Y,10,FALSE)</f>
        <v>52</v>
      </c>
      <c r="U2232" s="20">
        <f>VLOOKUP($A2232,Database!$A:$Y,11,FALSE)</f>
        <v>132</v>
      </c>
      <c r="V2232" s="20">
        <f>VLOOKUP($A2232,Database!$A:$Y,12,FALSE)</f>
        <v>157</v>
      </c>
      <c r="W2232" s="20" t="str">
        <f>VLOOKUP(A2232,Database!A:M,13,FALSE)</f>
        <v>À venir</v>
      </c>
      <c r="X2232" s="20" t="str">
        <f>VLOOKUP($A2232,Database!$A:$Y,20,FALSE)</f>
        <v/>
      </c>
      <c r="Y2232" s="20" t="str">
        <f>VLOOKUP($A2232,Database!$A:$Y,21,FALSE)</f>
        <v/>
      </c>
      <c r="Z2232" s="20">
        <f t="shared" si="204"/>
        <v>0</v>
      </c>
      <c r="AA2232" s="20" t="str">
        <f t="shared" si="206"/>
        <v/>
      </c>
      <c r="AB2232" s="20" t="str">
        <f t="shared" ca="1" si="207"/>
        <v/>
      </c>
      <c r="AC2232" s="20">
        <f t="shared" ca="1" si="208"/>
        <v>0</v>
      </c>
      <c r="AD2232" s="20" t="str">
        <f ca="1">IF(AC2232=0,"",IF(OR(ISBLANK(P2232),ISBLANK(Q2232)),"",IF(ISBLANK(VLOOKUP(A2232,Database!A:AA,22,FALSE)),"",VLOOKUP(A2232,Database!A:AA,22,FALSE))))</f>
        <v/>
      </c>
      <c r="AE2232" s="20" t="str">
        <f>IFERROR(
   IF(
     OR(ISBLANK(P2232),ISBLANK(Q2232)),
     "",
     IF(
       AND(AB2232&lt;&gt;"",OR(W2232="Terminé",W2232="En cours")),
       VLOOKUP(AD2232,Setup_ScoreExactBonus!A:D,4,FALSE),
       0
     )),
  0)</f>
        <v/>
      </c>
      <c r="AF2232" s="21">
        <f t="shared" si="209"/>
        <v>0</v>
      </c>
      <c r="AG2232" s="21">
        <f ca="1">SUMIFS(AF$2:AF2232,D$2:D2232,D2232)</f>
        <v>3022</v>
      </c>
    </row>
    <row r="2233" spans="1:33" hidden="1" x14ac:dyDescent="0.35">
      <c r="A2233" s="21">
        <f>IF(ISBLANK(B2233),"",COUNTIF(B$2:B2233,B2233))-1</f>
        <v>82</v>
      </c>
      <c r="B2233" s="27">
        <v>18</v>
      </c>
      <c r="C2233" s="10">
        <f>VLOOKUP($A2233+IF($A2233=0,1,0),Database!$A:$Y,7,FALSE)</f>
        <v>46205.083333333336</v>
      </c>
      <c r="D2233" s="21" t="str">
        <f>VLOOKUP(Pronostics!$B2233,Setup_MPP!$A:$G,3,FALSE)</f>
        <v>Cartone</v>
      </c>
      <c r="E2233" s="21" t="str">
        <f>VLOOKUP(Pronostics!$B2233,Setup_MPP!$A:$G,2,FALSE)</f>
        <v>Quentin CARTON</v>
      </c>
      <c r="F2233" s="21" t="str">
        <f>VLOOKUP($B2233,Setup_MPP!$A:$E,4,FALSE)</f>
        <v>#F0BC42</v>
      </c>
      <c r="G2233" s="21" t="str">
        <f>VLOOKUP($B2233,Setup_MPP!$A:$E,5,FALSE)</f>
        <v>#8E1F2F</v>
      </c>
      <c r="H2233" s="21" t="str">
        <f>IFERROR(IF(AND(A2233&gt;=1,A2233&lt;=104),VLOOKUP($A2233,Location!$A:$J,6,FALSE),IF(A2233=0,"Avant l'ouverture",IF(OR(A2233=105,A2233=106),"Bonus"))),"")</f>
        <v>1/16 Finale</v>
      </c>
      <c r="I2233" s="21" t="str">
        <f>IF(LEFT(H2233,4)="Tour",VLOOKUP(A2233,Database!$A:$C,3,FALSE),"")</f>
        <v/>
      </c>
      <c r="J2233" s="21" t="str">
        <f>VLOOKUP($A2233,Location!$A:$J,7,FALSE)</f>
        <v>Etats-Unis</v>
      </c>
      <c r="K2233" s="21" t="str">
        <f>IFERROR(VLOOKUP(J2233,Setup_Team!$B:$C,2,FALSE), "TDB")</f>
        <v>USA</v>
      </c>
      <c r="L2233" s="21" t="str">
        <f>VLOOKUP($A2233,Location!$A:$J,8,FALSE)</f>
        <v>Bosnie-Herzégovine</v>
      </c>
      <c r="M2233" s="21" t="str">
        <f>IFERROR(VLOOKUP(L2233,Setup_Team!$B:$C,2,FALSE), "TDB")</f>
        <v>BIH</v>
      </c>
      <c r="N2233" s="21" t="str">
        <f>VLOOKUP($A2233,Location!$A:$J,9,FALSE)</f>
        <v>Santa Clara, Californie</v>
      </c>
      <c r="O2233" s="21" t="str">
        <f>VLOOKUP($A2233,Location!$A:$J,10,FALSE)</f>
        <v>Levi's Stadium</v>
      </c>
      <c r="P2233" s="27"/>
      <c r="Q2233" s="27"/>
      <c r="R2233" s="27" t="str">
        <f t="shared" si="205"/>
        <v/>
      </c>
      <c r="S2233" s="21">
        <v>0</v>
      </c>
      <c r="T2233" s="20">
        <f>VLOOKUP($A2233,Database!$A:$Y,10,FALSE)</f>
        <v>52</v>
      </c>
      <c r="U2233" s="20">
        <f>VLOOKUP($A2233,Database!$A:$Y,11,FALSE)</f>
        <v>132</v>
      </c>
      <c r="V2233" s="20">
        <f>VLOOKUP($A2233,Database!$A:$Y,12,FALSE)</f>
        <v>157</v>
      </c>
      <c r="W2233" s="20" t="str">
        <f>VLOOKUP(A2233,Database!A:M,13,FALSE)</f>
        <v>À venir</v>
      </c>
      <c r="X2233" s="20" t="str">
        <f>VLOOKUP($A2233,Database!$A:$Y,20,FALSE)</f>
        <v/>
      </c>
      <c r="Y2233" s="20" t="str">
        <f>VLOOKUP($A2233,Database!$A:$Y,21,FALSE)</f>
        <v/>
      </c>
      <c r="Z2233" s="20">
        <f t="shared" si="204"/>
        <v>0</v>
      </c>
      <c r="AA2233" s="20" t="str">
        <f t="shared" si="206"/>
        <v/>
      </c>
      <c r="AB2233" s="20" t="str">
        <f t="shared" ca="1" si="207"/>
        <v/>
      </c>
      <c r="AC2233" s="20">
        <f t="shared" ca="1" si="208"/>
        <v>0</v>
      </c>
      <c r="AD2233" s="20" t="str">
        <f ca="1">IF(AC2233=0,"",IF(OR(ISBLANK(P2233),ISBLANK(Q2233)),"",IF(ISBLANK(VLOOKUP(A2233,Database!A:AA,22,FALSE)),"",VLOOKUP(A2233,Database!A:AA,22,FALSE))))</f>
        <v/>
      </c>
      <c r="AE2233" s="20" t="str">
        <f>IFERROR(
   IF(
     OR(ISBLANK(P2233),ISBLANK(Q2233)),
     "",
     IF(
       AND(AB2233&lt;&gt;"",OR(W2233="Terminé",W2233="En cours")),
       VLOOKUP(AD2233,Setup_ScoreExactBonus!A:D,4,FALSE),
       0
     )),
  0)</f>
        <v/>
      </c>
      <c r="AF2233" s="21">
        <f t="shared" si="209"/>
        <v>0</v>
      </c>
      <c r="AG2233" s="21">
        <f ca="1">SUMIFS(AF$2:AF2233,D$2:D2233,D2233)</f>
        <v>3102</v>
      </c>
    </row>
    <row r="2234" spans="1:33" hidden="1" x14ac:dyDescent="0.35">
      <c r="A2234" s="21">
        <f>IF(ISBLANK(B2234),"",COUNTIF(B$2:B2234,B2234))-1</f>
        <v>82</v>
      </c>
      <c r="B2234" s="27">
        <v>19</v>
      </c>
      <c r="C2234" s="10">
        <f>VLOOKUP($A2234+IF($A2234=0,1,0),Database!$A:$Y,7,FALSE)</f>
        <v>46205.083333333336</v>
      </c>
      <c r="D2234" s="21" t="str">
        <f>VLOOKUP(Pronostics!$B2234,Setup_MPP!$A:$G,3,FALSE)</f>
        <v>YramVi</v>
      </c>
      <c r="E2234" s="21" t="str">
        <f>VLOOKUP(Pronostics!$B2234,Setup_MPP!$A:$G,2,FALSE)</f>
        <v>Eyram TETSHIE</v>
      </c>
      <c r="F2234" s="21" t="str">
        <f>VLOOKUP($B2234,Setup_MPP!$A:$E,4,FALSE)</f>
        <v>#E8B28F</v>
      </c>
      <c r="G2234" s="21" t="str">
        <f>VLOOKUP($B2234,Setup_MPP!$A:$E,5,FALSE)</f>
        <v>#E65568</v>
      </c>
      <c r="H2234" s="21" t="str">
        <f>IFERROR(IF(AND(A2234&gt;=1,A2234&lt;=104),VLOOKUP($A2234,Location!$A:$J,6,FALSE),IF(A2234=0,"Avant l'ouverture",IF(OR(A2234=105,A2234=106),"Bonus"))),"")</f>
        <v>1/16 Finale</v>
      </c>
      <c r="I2234" s="21" t="str">
        <f>IF(LEFT(H2234,4)="Tour",VLOOKUP(A2234,Database!$A:$C,3,FALSE),"")</f>
        <v/>
      </c>
      <c r="J2234" s="21" t="str">
        <f>VLOOKUP($A2234,Location!$A:$J,7,FALSE)</f>
        <v>Etats-Unis</v>
      </c>
      <c r="K2234" s="21" t="str">
        <f>IFERROR(VLOOKUP(J2234,Setup_Team!$B:$C,2,FALSE), "TDB")</f>
        <v>USA</v>
      </c>
      <c r="L2234" s="21" t="str">
        <f>VLOOKUP($A2234,Location!$A:$J,8,FALSE)</f>
        <v>Bosnie-Herzégovine</v>
      </c>
      <c r="M2234" s="21" t="str">
        <f>IFERROR(VLOOKUP(L2234,Setup_Team!$B:$C,2,FALSE), "TDB")</f>
        <v>BIH</v>
      </c>
      <c r="N2234" s="21" t="str">
        <f>VLOOKUP($A2234,Location!$A:$J,9,FALSE)</f>
        <v>Santa Clara, Californie</v>
      </c>
      <c r="O2234" s="21" t="str">
        <f>VLOOKUP($A2234,Location!$A:$J,10,FALSE)</f>
        <v>Levi's Stadium</v>
      </c>
      <c r="P2234" s="27"/>
      <c r="Q2234" s="27"/>
      <c r="R2234" s="27" t="str">
        <f t="shared" si="205"/>
        <v/>
      </c>
      <c r="S2234" s="21">
        <v>0</v>
      </c>
      <c r="T2234" s="20">
        <f>VLOOKUP($A2234,Database!$A:$Y,10,FALSE)</f>
        <v>52</v>
      </c>
      <c r="U2234" s="20">
        <f>VLOOKUP($A2234,Database!$A:$Y,11,FALSE)</f>
        <v>132</v>
      </c>
      <c r="V2234" s="20">
        <f>VLOOKUP($A2234,Database!$A:$Y,12,FALSE)</f>
        <v>157</v>
      </c>
      <c r="W2234" s="20" t="str">
        <f>VLOOKUP(A2234,Database!A:M,13,FALSE)</f>
        <v>À venir</v>
      </c>
      <c r="X2234" s="20" t="str">
        <f>VLOOKUP($A2234,Database!$A:$Y,20,FALSE)</f>
        <v/>
      </c>
      <c r="Y2234" s="20" t="str">
        <f>VLOOKUP($A2234,Database!$A:$Y,21,FALSE)</f>
        <v/>
      </c>
      <c r="Z2234" s="20">
        <f t="shared" si="204"/>
        <v>0</v>
      </c>
      <c r="AA2234" s="20" t="str">
        <f t="shared" si="206"/>
        <v/>
      </c>
      <c r="AB2234" s="20" t="str">
        <f t="shared" ca="1" si="207"/>
        <v/>
      </c>
      <c r="AC2234" s="20">
        <f t="shared" ca="1" si="208"/>
        <v>0</v>
      </c>
      <c r="AD2234" s="20" t="str">
        <f ca="1">IF(AC2234=0,"",IF(OR(ISBLANK(P2234),ISBLANK(Q2234)),"",IF(ISBLANK(VLOOKUP(A2234,Database!A:AA,22,FALSE)),"",VLOOKUP(A2234,Database!A:AA,22,FALSE))))</f>
        <v/>
      </c>
      <c r="AE2234" s="20" t="str">
        <f>IFERROR(
   IF(
     OR(ISBLANK(P2234),ISBLANK(Q2234)),
     "",
     IF(
       AND(AB2234&lt;&gt;"",OR(W2234="Terminé",W2234="En cours")),
       VLOOKUP(AD2234,Setup_ScoreExactBonus!A:D,4,FALSE),
       0
     )),
  0)</f>
        <v/>
      </c>
      <c r="AF2234" s="21">
        <f t="shared" si="209"/>
        <v>0</v>
      </c>
      <c r="AG2234" s="21">
        <f ca="1">SUMIFS(AF$2:AF2234,D$2:D2234,D2234)</f>
        <v>2990</v>
      </c>
    </row>
    <row r="2235" spans="1:33" hidden="1" x14ac:dyDescent="0.35">
      <c r="A2235" s="21">
        <f>IF(ISBLANK(B2235),"",COUNTIF(B$2:B2235,B2235))-1</f>
        <v>82</v>
      </c>
      <c r="B2235" s="27">
        <v>20</v>
      </c>
      <c r="C2235" s="10">
        <f>VLOOKUP($A2235+IF($A2235=0,1,0),Database!$A:$Y,7,FALSE)</f>
        <v>46205.083333333336</v>
      </c>
      <c r="D2235" s="21" t="str">
        <f>VLOOKUP(Pronostics!$B2235,Setup_MPP!$A:$G,3,FALSE)</f>
        <v>Anis_MaFihache</v>
      </c>
      <c r="E2235" s="21" t="str">
        <f>VLOOKUP(Pronostics!$B2235,Setup_MPP!$A:$G,2,FALSE)</f>
        <v>Anis LEBIK</v>
      </c>
      <c r="F2235" s="21" t="str">
        <f>VLOOKUP($B2235,Setup_MPP!$A:$E,4,FALSE)</f>
        <v>#60DC8C</v>
      </c>
      <c r="G2235" s="21" t="str">
        <f>VLOOKUP($B2235,Setup_MPP!$A:$E,5,FALSE)</f>
        <v>#22A34F</v>
      </c>
      <c r="H2235" s="21" t="str">
        <f>IFERROR(IF(AND(A2235&gt;=1,A2235&lt;=104),VLOOKUP($A2235,Location!$A:$J,6,FALSE),IF(A2235=0,"Avant l'ouverture",IF(OR(A2235=105,A2235=106),"Bonus"))),"")</f>
        <v>1/16 Finale</v>
      </c>
      <c r="I2235" s="21" t="str">
        <f>IF(LEFT(H2235,4)="Tour",VLOOKUP(A2235,Database!$A:$C,3,FALSE),"")</f>
        <v/>
      </c>
      <c r="J2235" s="21" t="str">
        <f>VLOOKUP($A2235,Location!$A:$J,7,FALSE)</f>
        <v>Etats-Unis</v>
      </c>
      <c r="K2235" s="21" t="str">
        <f>IFERROR(VLOOKUP(J2235,Setup_Team!$B:$C,2,FALSE), "TDB")</f>
        <v>USA</v>
      </c>
      <c r="L2235" s="21" t="str">
        <f>VLOOKUP($A2235,Location!$A:$J,8,FALSE)</f>
        <v>Bosnie-Herzégovine</v>
      </c>
      <c r="M2235" s="21" t="str">
        <f>IFERROR(VLOOKUP(L2235,Setup_Team!$B:$C,2,FALSE), "TDB")</f>
        <v>BIH</v>
      </c>
      <c r="N2235" s="21" t="str">
        <f>VLOOKUP($A2235,Location!$A:$J,9,FALSE)</f>
        <v>Santa Clara, Californie</v>
      </c>
      <c r="O2235" s="21" t="str">
        <f>VLOOKUP($A2235,Location!$A:$J,10,FALSE)</f>
        <v>Levi's Stadium</v>
      </c>
      <c r="P2235" s="27"/>
      <c r="Q2235" s="27"/>
      <c r="R2235" s="27" t="str">
        <f t="shared" si="205"/>
        <v/>
      </c>
      <c r="S2235" s="21">
        <v>0</v>
      </c>
      <c r="T2235" s="20">
        <f>VLOOKUP($A2235,Database!$A:$Y,10,FALSE)</f>
        <v>52</v>
      </c>
      <c r="U2235" s="20">
        <f>VLOOKUP($A2235,Database!$A:$Y,11,FALSE)</f>
        <v>132</v>
      </c>
      <c r="V2235" s="20">
        <f>VLOOKUP($A2235,Database!$A:$Y,12,FALSE)</f>
        <v>157</v>
      </c>
      <c r="W2235" s="20" t="str">
        <f>VLOOKUP(A2235,Database!A:M,13,FALSE)</f>
        <v>À venir</v>
      </c>
      <c r="X2235" s="20" t="str">
        <f>VLOOKUP($A2235,Database!$A:$Y,20,FALSE)</f>
        <v/>
      </c>
      <c r="Y2235" s="20" t="str">
        <f>VLOOKUP($A2235,Database!$A:$Y,21,FALSE)</f>
        <v/>
      </c>
      <c r="Z2235" s="20">
        <f t="shared" si="204"/>
        <v>0</v>
      </c>
      <c r="AA2235" s="20" t="str">
        <f t="shared" si="206"/>
        <v/>
      </c>
      <c r="AB2235" s="20" t="str">
        <f t="shared" ca="1" si="207"/>
        <v/>
      </c>
      <c r="AC2235" s="20">
        <f t="shared" ca="1" si="208"/>
        <v>0</v>
      </c>
      <c r="AD2235" s="20" t="str">
        <f ca="1">IF(AC2235=0,"",IF(OR(ISBLANK(P2235),ISBLANK(Q2235)),"",IF(ISBLANK(VLOOKUP(A2235,Database!A:AA,22,FALSE)),"",VLOOKUP(A2235,Database!A:AA,22,FALSE))))</f>
        <v/>
      </c>
      <c r="AE2235" s="20" t="str">
        <f>IFERROR(
   IF(
     OR(ISBLANK(P2235),ISBLANK(Q2235)),
     "",
     IF(
       AND(AB2235&lt;&gt;"",OR(W2235="Terminé",W2235="En cours")),
       VLOOKUP(AD2235,Setup_ScoreExactBonus!A:D,4,FALSE),
       0
     )),
  0)</f>
        <v/>
      </c>
      <c r="AF2235" s="21">
        <f t="shared" si="209"/>
        <v>0</v>
      </c>
      <c r="AG2235" s="21">
        <f ca="1">SUMIFS(AF$2:AF2235,D$2:D2235,D2235)</f>
        <v>3051</v>
      </c>
    </row>
    <row r="2236" spans="1:33" hidden="1" x14ac:dyDescent="0.35">
      <c r="A2236" s="21">
        <f>IF(ISBLANK(B2236),"",COUNTIF(B$2:B2236,B2236))-1</f>
        <v>82</v>
      </c>
      <c r="B2236" s="27">
        <v>21</v>
      </c>
      <c r="C2236" s="10">
        <f>VLOOKUP($A2236+IF($A2236=0,1,0),Database!$A:$Y,7,FALSE)</f>
        <v>46205.083333333336</v>
      </c>
      <c r="D2236" s="21" t="str">
        <f>VLOOKUP(Pronostics!$B2236,Setup_MPP!$A:$G,3,FALSE)</f>
        <v>JUJULABOSS13</v>
      </c>
      <c r="E2236" s="21" t="str">
        <f>VLOOKUP(Pronostics!$B2236,Setup_MPP!$A:$G,2,FALSE)</f>
        <v>Julia BOUANAN</v>
      </c>
      <c r="F2236" s="21" t="str">
        <f>VLOOKUP($B2236,Setup_MPP!$A:$E,4,FALSE)</f>
        <v>#2FAEE0</v>
      </c>
      <c r="G2236" s="21" t="str">
        <f>VLOOKUP($B2236,Setup_MPP!$A:$E,5,FALSE)</f>
        <v>#BEA064</v>
      </c>
      <c r="H2236" s="21" t="str">
        <f>IFERROR(IF(AND(A2236&gt;=1,A2236&lt;=104),VLOOKUP($A2236,Location!$A:$J,6,FALSE),IF(A2236=0,"Avant l'ouverture",IF(OR(A2236=105,A2236=106),"Bonus"))),"")</f>
        <v>1/16 Finale</v>
      </c>
      <c r="I2236" s="21" t="str">
        <f>IF(LEFT(H2236,4)="Tour",VLOOKUP(A2236,Database!$A:$C,3,FALSE),"")</f>
        <v/>
      </c>
      <c r="J2236" s="21" t="str">
        <f>VLOOKUP($A2236,Location!$A:$J,7,FALSE)</f>
        <v>Etats-Unis</v>
      </c>
      <c r="K2236" s="21" t="str">
        <f>IFERROR(VLOOKUP(J2236,Setup_Team!$B:$C,2,FALSE), "TDB")</f>
        <v>USA</v>
      </c>
      <c r="L2236" s="21" t="str">
        <f>VLOOKUP($A2236,Location!$A:$J,8,FALSE)</f>
        <v>Bosnie-Herzégovine</v>
      </c>
      <c r="M2236" s="21" t="str">
        <f>IFERROR(VLOOKUP(L2236,Setup_Team!$B:$C,2,FALSE), "TDB")</f>
        <v>BIH</v>
      </c>
      <c r="N2236" s="21" t="str">
        <f>VLOOKUP($A2236,Location!$A:$J,9,FALSE)</f>
        <v>Santa Clara, Californie</v>
      </c>
      <c r="O2236" s="21" t="str">
        <f>VLOOKUP($A2236,Location!$A:$J,10,FALSE)</f>
        <v>Levi's Stadium</v>
      </c>
      <c r="P2236" s="27"/>
      <c r="Q2236" s="27"/>
      <c r="R2236" s="27" t="str">
        <f t="shared" si="205"/>
        <v/>
      </c>
      <c r="S2236" s="21">
        <v>0</v>
      </c>
      <c r="T2236" s="20">
        <f>VLOOKUP($A2236,Database!$A:$Y,10,FALSE)</f>
        <v>52</v>
      </c>
      <c r="U2236" s="20">
        <f>VLOOKUP($A2236,Database!$A:$Y,11,FALSE)</f>
        <v>132</v>
      </c>
      <c r="V2236" s="20">
        <f>VLOOKUP($A2236,Database!$A:$Y,12,FALSE)</f>
        <v>157</v>
      </c>
      <c r="W2236" s="20" t="str">
        <f>VLOOKUP(A2236,Database!A:M,13,FALSE)</f>
        <v>À venir</v>
      </c>
      <c r="X2236" s="20" t="str">
        <f>VLOOKUP($A2236,Database!$A:$Y,20,FALSE)</f>
        <v/>
      </c>
      <c r="Y2236" s="20" t="str">
        <f>VLOOKUP($A2236,Database!$A:$Y,21,FALSE)</f>
        <v/>
      </c>
      <c r="Z2236" s="20">
        <f t="shared" si="204"/>
        <v>0</v>
      </c>
      <c r="AA2236" s="20" t="str">
        <f t="shared" si="206"/>
        <v/>
      </c>
      <c r="AB2236" s="20" t="str">
        <f t="shared" ca="1" si="207"/>
        <v/>
      </c>
      <c r="AC2236" s="20">
        <f t="shared" ca="1" si="208"/>
        <v>0</v>
      </c>
      <c r="AD2236" s="20" t="str">
        <f ca="1">IF(AC2236=0,"",IF(OR(ISBLANK(P2236),ISBLANK(Q2236)),"",IF(ISBLANK(VLOOKUP(A2236,Database!A:AA,22,FALSE)),"",VLOOKUP(A2236,Database!A:AA,22,FALSE))))</f>
        <v/>
      </c>
      <c r="AE2236" s="20" t="str">
        <f>IFERROR(
   IF(
     OR(ISBLANK(P2236),ISBLANK(Q2236)),
     "",
     IF(
       AND(AB2236&lt;&gt;"",OR(W2236="Terminé",W2236="En cours")),
       VLOOKUP(AD2236,Setup_ScoreExactBonus!A:D,4,FALSE),
       0
     )),
  0)</f>
        <v/>
      </c>
      <c r="AF2236" s="21">
        <f t="shared" si="209"/>
        <v>0</v>
      </c>
      <c r="AG2236" s="21">
        <f ca="1">SUMIFS(AF$2:AF2236,D$2:D2236,D2236)</f>
        <v>2853</v>
      </c>
    </row>
    <row r="2237" spans="1:33" hidden="1" x14ac:dyDescent="0.35">
      <c r="A2237" s="21">
        <f>IF(ISBLANK(B2237),"",COUNTIF(B$2:B2237,B2237))-1</f>
        <v>82</v>
      </c>
      <c r="B2237" s="27">
        <v>22</v>
      </c>
      <c r="C2237" s="10">
        <f>VLOOKUP($A2237+IF($A2237=0,1,0),Database!$A:$Y,7,FALSE)</f>
        <v>46205.083333333336</v>
      </c>
      <c r="D2237" s="21" t="str">
        <f>VLOOKUP(Pronostics!$B2237,Setup_MPP!$A:$G,3,FALSE)</f>
        <v>Jujumsrd</v>
      </c>
      <c r="E2237" s="21" t="str">
        <f>VLOOKUP(Pronostics!$B2237,Setup_MPP!$A:$G,2,FALSE)</f>
        <v>Julie Mansard</v>
      </c>
      <c r="F2237" s="21" t="str">
        <f>VLOOKUP($B2237,Setup_MPP!$A:$E,4,FALSE)</f>
        <v>#41DEF0</v>
      </c>
      <c r="G2237" s="21" t="str">
        <f>VLOOKUP($B2237,Setup_MPP!$A:$E,5,FALSE)</f>
        <v>#0BA6B7</v>
      </c>
      <c r="H2237" s="21" t="str">
        <f>IFERROR(IF(AND(A2237&gt;=1,A2237&lt;=104),VLOOKUP($A2237,Location!$A:$J,6,FALSE),IF(A2237=0,"Avant l'ouverture",IF(OR(A2237=105,A2237=106),"Bonus"))),"")</f>
        <v>1/16 Finale</v>
      </c>
      <c r="I2237" s="21" t="str">
        <f>IF(LEFT(H2237,4)="Tour",VLOOKUP(A2237,Database!$A:$C,3,FALSE),"")</f>
        <v/>
      </c>
      <c r="J2237" s="21" t="str">
        <f>VLOOKUP($A2237,Location!$A:$J,7,FALSE)</f>
        <v>Etats-Unis</v>
      </c>
      <c r="K2237" s="21" t="str">
        <f>IFERROR(VLOOKUP(J2237,Setup_Team!$B:$C,2,FALSE), "TDB")</f>
        <v>USA</v>
      </c>
      <c r="L2237" s="21" t="str">
        <f>VLOOKUP($A2237,Location!$A:$J,8,FALSE)</f>
        <v>Bosnie-Herzégovine</v>
      </c>
      <c r="M2237" s="21" t="str">
        <f>IFERROR(VLOOKUP(L2237,Setup_Team!$B:$C,2,FALSE), "TDB")</f>
        <v>BIH</v>
      </c>
      <c r="N2237" s="21" t="str">
        <f>VLOOKUP($A2237,Location!$A:$J,9,FALSE)</f>
        <v>Santa Clara, Californie</v>
      </c>
      <c r="O2237" s="21" t="str">
        <f>VLOOKUP($A2237,Location!$A:$J,10,FALSE)</f>
        <v>Levi's Stadium</v>
      </c>
      <c r="P2237" s="27"/>
      <c r="Q2237" s="27"/>
      <c r="R2237" s="27" t="str">
        <f t="shared" si="205"/>
        <v/>
      </c>
      <c r="S2237" s="21">
        <v>0</v>
      </c>
      <c r="T2237" s="20">
        <f>VLOOKUP($A2237,Database!$A:$Y,10,FALSE)</f>
        <v>52</v>
      </c>
      <c r="U2237" s="20">
        <f>VLOOKUP($A2237,Database!$A:$Y,11,FALSE)</f>
        <v>132</v>
      </c>
      <c r="V2237" s="20">
        <f>VLOOKUP($A2237,Database!$A:$Y,12,FALSE)</f>
        <v>157</v>
      </c>
      <c r="W2237" s="20" t="str">
        <f>VLOOKUP(A2237,Database!A:M,13,FALSE)</f>
        <v>À venir</v>
      </c>
      <c r="X2237" s="20" t="str">
        <f>VLOOKUP($A2237,Database!$A:$Y,20,FALSE)</f>
        <v/>
      </c>
      <c r="Y2237" s="20" t="str">
        <f>VLOOKUP($A2237,Database!$A:$Y,21,FALSE)</f>
        <v/>
      </c>
      <c r="Z2237" s="20">
        <f t="shared" si="204"/>
        <v>0</v>
      </c>
      <c r="AA2237" s="20" t="str">
        <f t="shared" si="206"/>
        <v/>
      </c>
      <c r="AB2237" s="20" t="str">
        <f t="shared" ca="1" si="207"/>
        <v/>
      </c>
      <c r="AC2237" s="20">
        <f t="shared" ca="1" si="208"/>
        <v>0</v>
      </c>
      <c r="AD2237" s="20" t="str">
        <f ca="1">IF(AC2237=0,"",IF(OR(ISBLANK(P2237),ISBLANK(Q2237)),"",IF(ISBLANK(VLOOKUP(A2237,Database!A:AA,22,FALSE)),"",VLOOKUP(A2237,Database!A:AA,22,FALSE))))</f>
        <v/>
      </c>
      <c r="AE2237" s="20" t="str">
        <f>IFERROR(
   IF(
     OR(ISBLANK(P2237),ISBLANK(Q2237)),
     "",
     IF(
       AND(AB2237&lt;&gt;"",OR(W2237="Terminé",W2237="En cours")),
       VLOOKUP(AD2237,Setup_ScoreExactBonus!A:D,4,FALSE),
       0
     )),
  0)</f>
        <v/>
      </c>
      <c r="AF2237" s="21">
        <f t="shared" si="209"/>
        <v>0</v>
      </c>
      <c r="AG2237" s="21">
        <f ca="1">SUMIFS(AF$2:AF2237,D$2:D2237,D2237)</f>
        <v>2679</v>
      </c>
    </row>
    <row r="2238" spans="1:33" hidden="1" x14ac:dyDescent="0.35">
      <c r="A2238" s="21">
        <f>IF(ISBLANK(B2238),"",COUNTIF(B$2:B2238,B2238))-1</f>
        <v>82</v>
      </c>
      <c r="B2238" s="27">
        <v>23</v>
      </c>
      <c r="C2238" s="10">
        <f>VLOOKUP($A2238+IF($A2238=0,1,0),Database!$A:$Y,7,FALSE)</f>
        <v>46205.083333333336</v>
      </c>
      <c r="D2238" s="21" t="str">
        <f>VLOOKUP(Pronostics!$B2238,Setup_MPP!$A:$G,3,FALSE)</f>
        <v>DJUDJUPRONO</v>
      </c>
      <c r="E2238" s="21" t="str">
        <f>VLOOKUP(Pronostics!$B2238,Setup_MPP!$A:$G,2,FALSE)</f>
        <v>Juliette</v>
      </c>
      <c r="F2238" s="21" t="str">
        <f>VLOOKUP($B2238,Setup_MPP!$A:$E,4,FALSE)</f>
        <v>#F2A2A2</v>
      </c>
      <c r="G2238" s="21" t="str">
        <f>VLOOKUP($B2238,Setup_MPP!$A:$E,5,FALSE)</f>
        <v>#C25D5D</v>
      </c>
      <c r="H2238" s="21" t="str">
        <f>IFERROR(IF(AND(A2238&gt;=1,A2238&lt;=104),VLOOKUP($A2238,Location!$A:$J,6,FALSE),IF(A2238=0,"Avant l'ouverture",IF(OR(A2238=105,A2238=106),"Bonus"))),"")</f>
        <v>1/16 Finale</v>
      </c>
      <c r="I2238" s="21" t="str">
        <f>IF(LEFT(H2238,4)="Tour",VLOOKUP(A2238,Database!$A:$C,3,FALSE),"")</f>
        <v/>
      </c>
      <c r="J2238" s="21" t="str">
        <f>VLOOKUP($A2238,Location!$A:$J,7,FALSE)</f>
        <v>Etats-Unis</v>
      </c>
      <c r="K2238" s="21" t="str">
        <f>IFERROR(VLOOKUP(J2238,Setup_Team!$B:$C,2,FALSE), "TDB")</f>
        <v>USA</v>
      </c>
      <c r="L2238" s="21" t="str">
        <f>VLOOKUP($A2238,Location!$A:$J,8,FALSE)</f>
        <v>Bosnie-Herzégovine</v>
      </c>
      <c r="M2238" s="21" t="str">
        <f>IFERROR(VLOOKUP(L2238,Setup_Team!$B:$C,2,FALSE), "TDB")</f>
        <v>BIH</v>
      </c>
      <c r="N2238" s="21" t="str">
        <f>VLOOKUP($A2238,Location!$A:$J,9,FALSE)</f>
        <v>Santa Clara, Californie</v>
      </c>
      <c r="O2238" s="21" t="str">
        <f>VLOOKUP($A2238,Location!$A:$J,10,FALSE)</f>
        <v>Levi's Stadium</v>
      </c>
      <c r="P2238" s="27"/>
      <c r="Q2238" s="27"/>
      <c r="R2238" s="27" t="str">
        <f t="shared" si="205"/>
        <v/>
      </c>
      <c r="S2238" s="21">
        <v>0</v>
      </c>
      <c r="T2238" s="20">
        <f>VLOOKUP($A2238,Database!$A:$Y,10,FALSE)</f>
        <v>52</v>
      </c>
      <c r="U2238" s="20">
        <f>VLOOKUP($A2238,Database!$A:$Y,11,FALSE)</f>
        <v>132</v>
      </c>
      <c r="V2238" s="20">
        <f>VLOOKUP($A2238,Database!$A:$Y,12,FALSE)</f>
        <v>157</v>
      </c>
      <c r="W2238" s="20" t="str">
        <f>VLOOKUP(A2238,Database!A:M,13,FALSE)</f>
        <v>À venir</v>
      </c>
      <c r="X2238" s="20" t="str">
        <f>VLOOKUP($A2238,Database!$A:$Y,20,FALSE)</f>
        <v/>
      </c>
      <c r="Y2238" s="20" t="str">
        <f>VLOOKUP($A2238,Database!$A:$Y,21,FALSE)</f>
        <v/>
      </c>
      <c r="Z2238" s="20">
        <f t="shared" si="204"/>
        <v>0</v>
      </c>
      <c r="AA2238" s="20" t="str">
        <f t="shared" si="206"/>
        <v/>
      </c>
      <c r="AB2238" s="20" t="str">
        <f t="shared" ca="1" si="207"/>
        <v/>
      </c>
      <c r="AC2238" s="20">
        <f t="shared" ca="1" si="208"/>
        <v>0</v>
      </c>
      <c r="AD2238" s="20" t="str">
        <f ca="1">IF(AC2238=0,"",IF(OR(ISBLANK(P2238),ISBLANK(Q2238)),"",IF(ISBLANK(VLOOKUP(A2238,Database!A:AA,22,FALSE)),"",VLOOKUP(A2238,Database!A:AA,22,FALSE))))</f>
        <v/>
      </c>
      <c r="AE2238" s="20" t="str">
        <f>IFERROR(
   IF(
     OR(ISBLANK(P2238),ISBLANK(Q2238)),
     "",
     IF(
       AND(AB2238&lt;&gt;"",OR(W2238="Terminé",W2238="En cours")),
       VLOOKUP(AD2238,Setup_ScoreExactBonus!A:D,4,FALSE),
       0
     )),
  0)</f>
        <v/>
      </c>
      <c r="AF2238" s="21">
        <f t="shared" si="209"/>
        <v>0</v>
      </c>
      <c r="AG2238" s="21">
        <f ca="1">SUMIFS(AF$2:AF2238,D$2:D2238,D2238)</f>
        <v>2289</v>
      </c>
    </row>
    <row r="2239" spans="1:33" hidden="1" x14ac:dyDescent="0.35">
      <c r="A2239" s="21">
        <f>IF(ISBLANK(B2239),"",COUNTIF(B$2:B2239,B2239))-1</f>
        <v>82</v>
      </c>
      <c r="B2239" s="27">
        <v>24</v>
      </c>
      <c r="C2239" s="10">
        <f>VLOOKUP($A2239+IF($A2239=0,1,0),Database!$A:$Y,7,FALSE)</f>
        <v>46205.083333333336</v>
      </c>
      <c r="D2239" s="21" t="str">
        <f>VLOOKUP(Pronostics!$B2239,Setup_MPP!$A:$G,3,FALSE)</f>
        <v>Samyaaaaaaaaaa</v>
      </c>
      <c r="E2239" s="21" t="str">
        <f>VLOOKUP(Pronostics!$B2239,Setup_MPP!$A:$G,2,FALSE)</f>
        <v>Samya ALAOUI</v>
      </c>
      <c r="F2239" s="21" t="str">
        <f>VLOOKUP($B2239,Setup_MPP!$A:$E,4,FALSE)</f>
        <v>#A2F2C7</v>
      </c>
      <c r="G2239" s="21" t="str">
        <f>VLOOKUP($B2239,Setup_MPP!$A:$E,5,FALSE)</f>
        <v>#5DC18C</v>
      </c>
      <c r="H2239" s="21" t="str">
        <f>IFERROR(IF(AND(A2239&gt;=1,A2239&lt;=104),VLOOKUP($A2239,Location!$A:$J,6,FALSE),IF(A2239=0,"Avant l'ouverture",IF(OR(A2239=105,A2239=106),"Bonus"))),"")</f>
        <v>1/16 Finale</v>
      </c>
      <c r="I2239" s="21" t="str">
        <f>IF(LEFT(H2239,4)="Tour",VLOOKUP(A2239,Database!$A:$C,3,FALSE),"")</f>
        <v/>
      </c>
      <c r="J2239" s="21" t="str">
        <f>VLOOKUP($A2239,Location!$A:$J,7,FALSE)</f>
        <v>Etats-Unis</v>
      </c>
      <c r="K2239" s="21" t="str">
        <f>IFERROR(VLOOKUP(J2239,Setup_Team!$B:$C,2,FALSE), "TDB")</f>
        <v>USA</v>
      </c>
      <c r="L2239" s="21" t="str">
        <f>VLOOKUP($A2239,Location!$A:$J,8,FALSE)</f>
        <v>Bosnie-Herzégovine</v>
      </c>
      <c r="M2239" s="21" t="str">
        <f>IFERROR(VLOOKUP(L2239,Setup_Team!$B:$C,2,FALSE), "TDB")</f>
        <v>BIH</v>
      </c>
      <c r="N2239" s="21" t="str">
        <f>VLOOKUP($A2239,Location!$A:$J,9,FALSE)</f>
        <v>Santa Clara, Californie</v>
      </c>
      <c r="O2239" s="21" t="str">
        <f>VLOOKUP($A2239,Location!$A:$J,10,FALSE)</f>
        <v>Levi's Stadium</v>
      </c>
      <c r="P2239" s="27"/>
      <c r="Q2239" s="27"/>
      <c r="R2239" s="27" t="str">
        <f t="shared" si="205"/>
        <v/>
      </c>
      <c r="S2239" s="21">
        <v>0</v>
      </c>
      <c r="T2239" s="20">
        <f>VLOOKUP($A2239,Database!$A:$Y,10,FALSE)</f>
        <v>52</v>
      </c>
      <c r="U2239" s="20">
        <f>VLOOKUP($A2239,Database!$A:$Y,11,FALSE)</f>
        <v>132</v>
      </c>
      <c r="V2239" s="20">
        <f>VLOOKUP($A2239,Database!$A:$Y,12,FALSE)</f>
        <v>157</v>
      </c>
      <c r="W2239" s="20" t="str">
        <f>VLOOKUP(A2239,Database!A:M,13,FALSE)</f>
        <v>À venir</v>
      </c>
      <c r="X2239" s="20" t="str">
        <f>VLOOKUP($A2239,Database!$A:$Y,20,FALSE)</f>
        <v/>
      </c>
      <c r="Y2239" s="20" t="str">
        <f>VLOOKUP($A2239,Database!$A:$Y,21,FALSE)</f>
        <v/>
      </c>
      <c r="Z2239" s="20">
        <f t="shared" si="204"/>
        <v>0</v>
      </c>
      <c r="AA2239" s="20" t="str">
        <f t="shared" si="206"/>
        <v/>
      </c>
      <c r="AB2239" s="20" t="str">
        <f t="shared" ca="1" si="207"/>
        <v/>
      </c>
      <c r="AC2239" s="20">
        <f t="shared" ca="1" si="208"/>
        <v>0</v>
      </c>
      <c r="AD2239" s="20" t="str">
        <f ca="1">IF(AC2239=0,"",IF(OR(ISBLANK(P2239),ISBLANK(Q2239)),"",IF(ISBLANK(VLOOKUP(A2239,Database!A:AA,22,FALSE)),"",VLOOKUP(A2239,Database!A:AA,22,FALSE))))</f>
        <v/>
      </c>
      <c r="AE2239" s="20" t="str">
        <f>IFERROR(
   IF(
     OR(ISBLANK(P2239),ISBLANK(Q2239)),
     "",
     IF(
       AND(AB2239&lt;&gt;"",OR(W2239="Terminé",W2239="En cours")),
       VLOOKUP(AD2239,Setup_ScoreExactBonus!A:D,4,FALSE),
       0
     )),
  0)</f>
        <v/>
      </c>
      <c r="AF2239" s="21">
        <f t="shared" si="209"/>
        <v>0</v>
      </c>
      <c r="AG2239" s="21">
        <f ca="1">SUMIFS(AF$2:AF2239,D$2:D2239,D2239)</f>
        <v>3177</v>
      </c>
    </row>
    <row r="2240" spans="1:33" hidden="1" x14ac:dyDescent="0.35">
      <c r="A2240" s="21">
        <f>IF(ISBLANK(B2240),"",COUNTIF(B$2:B2240,B2240))-1</f>
        <v>82</v>
      </c>
      <c r="B2240" s="27">
        <v>25</v>
      </c>
      <c r="C2240" s="10">
        <f>VLOOKUP($A2240+IF($A2240=0,1,0),Database!$A:$Y,7,FALSE)</f>
        <v>46205.083333333336</v>
      </c>
      <c r="D2240" s="21" t="str">
        <f>VLOOKUP(Pronostics!$B2240,Setup_MPP!$A:$G,3,FALSE)</f>
        <v>leaw0808</v>
      </c>
      <c r="E2240" s="21" t="str">
        <f>VLOOKUP(Pronostics!$B2240,Setup_MPP!$A:$G,2,FALSE)</f>
        <v>Léa WALOCQ</v>
      </c>
      <c r="F2240" s="21" t="str">
        <f>VLOOKUP($B2240,Setup_MPP!$A:$E,4,FALSE)</f>
        <v>#D1B9EB</v>
      </c>
      <c r="G2240" s="21" t="str">
        <f>VLOOKUP($B2240,Setup_MPP!$A:$E,5,FALSE)</f>
        <v>#B58BC7</v>
      </c>
      <c r="H2240" s="21" t="str">
        <f>IFERROR(IF(AND(A2240&gt;=1,A2240&lt;=104),VLOOKUP($A2240,Location!$A:$J,6,FALSE),IF(A2240=0,"Avant l'ouverture",IF(OR(A2240=105,A2240=106),"Bonus"))),"")</f>
        <v>1/16 Finale</v>
      </c>
      <c r="I2240" s="21" t="str">
        <f>IF(LEFT(H2240,4)="Tour",VLOOKUP(A2240,Database!$A:$C,3,FALSE),"")</f>
        <v/>
      </c>
      <c r="J2240" s="21" t="str">
        <f>VLOOKUP($A2240,Location!$A:$J,7,FALSE)</f>
        <v>Etats-Unis</v>
      </c>
      <c r="K2240" s="21" t="str">
        <f>IFERROR(VLOOKUP(J2240,Setup_Team!$B:$C,2,FALSE), "TDB")</f>
        <v>USA</v>
      </c>
      <c r="L2240" s="21" t="str">
        <f>VLOOKUP($A2240,Location!$A:$J,8,FALSE)</f>
        <v>Bosnie-Herzégovine</v>
      </c>
      <c r="M2240" s="21" t="str">
        <f>IFERROR(VLOOKUP(L2240,Setup_Team!$B:$C,2,FALSE), "TDB")</f>
        <v>BIH</v>
      </c>
      <c r="N2240" s="21" t="str">
        <f>VLOOKUP($A2240,Location!$A:$J,9,FALSE)</f>
        <v>Santa Clara, Californie</v>
      </c>
      <c r="O2240" s="21" t="str">
        <f>VLOOKUP($A2240,Location!$A:$J,10,FALSE)</f>
        <v>Levi's Stadium</v>
      </c>
      <c r="P2240" s="27"/>
      <c r="Q2240" s="27"/>
      <c r="R2240" s="27" t="str">
        <f t="shared" si="205"/>
        <v/>
      </c>
      <c r="S2240" s="21">
        <v>0</v>
      </c>
      <c r="T2240" s="20">
        <f>VLOOKUP($A2240,Database!$A:$Y,10,FALSE)</f>
        <v>52</v>
      </c>
      <c r="U2240" s="20">
        <f>VLOOKUP($A2240,Database!$A:$Y,11,FALSE)</f>
        <v>132</v>
      </c>
      <c r="V2240" s="20">
        <f>VLOOKUP($A2240,Database!$A:$Y,12,FALSE)</f>
        <v>157</v>
      </c>
      <c r="W2240" s="20" t="str">
        <f>VLOOKUP(A2240,Database!A:M,13,FALSE)</f>
        <v>À venir</v>
      </c>
      <c r="X2240" s="20" t="str">
        <f>VLOOKUP($A2240,Database!$A:$Y,20,FALSE)</f>
        <v/>
      </c>
      <c r="Y2240" s="20" t="str">
        <f>VLOOKUP($A2240,Database!$A:$Y,21,FALSE)</f>
        <v/>
      </c>
      <c r="Z2240" s="20">
        <f t="shared" si="204"/>
        <v>0</v>
      </c>
      <c r="AA2240" s="20" t="str">
        <f t="shared" si="206"/>
        <v/>
      </c>
      <c r="AB2240" s="20" t="str">
        <f t="shared" ca="1" si="207"/>
        <v/>
      </c>
      <c r="AC2240" s="20">
        <f t="shared" ca="1" si="208"/>
        <v>0</v>
      </c>
      <c r="AD2240" s="20" t="str">
        <f ca="1">IF(AC2240=0,"",IF(OR(ISBLANK(P2240),ISBLANK(Q2240)),"",IF(ISBLANK(VLOOKUP(A2240,Database!A:AA,22,FALSE)),"",VLOOKUP(A2240,Database!A:AA,22,FALSE))))</f>
        <v/>
      </c>
      <c r="AE2240" s="20" t="str">
        <f>IFERROR(
   IF(
     OR(ISBLANK(P2240),ISBLANK(Q2240)),
     "",
     IF(
       AND(AB2240&lt;&gt;"",OR(W2240="Terminé",W2240="En cours")),
       VLOOKUP(AD2240,Setup_ScoreExactBonus!A:D,4,FALSE),
       0
     )),
  0)</f>
        <v/>
      </c>
      <c r="AF2240" s="21">
        <f t="shared" si="209"/>
        <v>0</v>
      </c>
      <c r="AG2240" s="21">
        <f ca="1">SUMIFS(AF$2:AF2240,D$2:D2240,D2240)</f>
        <v>3228</v>
      </c>
    </row>
    <row r="2241" spans="1:33" hidden="1" x14ac:dyDescent="0.35">
      <c r="A2241" s="21">
        <f>IF(ISBLANK(B2241),"",COUNTIF(B$2:B2241,B2241))-1</f>
        <v>82</v>
      </c>
      <c r="B2241" s="27">
        <v>26</v>
      </c>
      <c r="C2241" s="10">
        <v>46184.875</v>
      </c>
      <c r="D2241" s="21" t="str">
        <f>VLOOKUP(Pronostics!$B2241,Setup_MPP!$A:$G,3,FALSE)</f>
        <v>Mohamad#5GGG1</v>
      </c>
      <c r="E2241" s="21" t="str">
        <f>VLOOKUP(Pronostics!$B2241,Setup_MPP!$A:$G,2,FALSE)</f>
        <v>Mohamad EL KAWAS</v>
      </c>
      <c r="F2241" s="21" t="str">
        <f>VLOOKUP($B2241,Setup_MPP!$A:$E,4,FALSE)</f>
        <v>#EB8787</v>
      </c>
      <c r="G2241" s="21" t="str">
        <f>VLOOKUP($B2241,Setup_MPP!$A:$E,5,FALSE)</f>
        <v>#368E2C</v>
      </c>
      <c r="H2241" s="21" t="str">
        <f>IFERROR(IF(AND(A2241&gt;=1,A2241&lt;=104),VLOOKUP($A2241,Location!$A:$J,6,FALSE),IF(A2241=0,"Avant l'ouverture",IF(OR(A2241=105,A2241=106),"Bonus"))),"")</f>
        <v>1/16 Finale</v>
      </c>
      <c r="I2241" s="21" t="str">
        <f>IF(LEFT(H2241,4)="Tour",VLOOKUP(A2241,Database!$A:$C,3,FALSE),"")</f>
        <v/>
      </c>
      <c r="J2241" s="21" t="str">
        <f>VLOOKUP($A2241,Location!$A:$J,7,FALSE)</f>
        <v>Etats-Unis</v>
      </c>
      <c r="K2241" s="21" t="str">
        <f>IFERROR(VLOOKUP(J2241,Setup_Team!$B:$C,2,FALSE), "TDB")</f>
        <v>USA</v>
      </c>
      <c r="L2241" s="21" t="str">
        <f>VLOOKUP($A2241,Location!$A:$J,8,FALSE)</f>
        <v>Bosnie-Herzégovine</v>
      </c>
      <c r="M2241" s="21" t="str">
        <f>IFERROR(VLOOKUP(L2241,Setup_Team!$B:$C,2,FALSE), "TDB")</f>
        <v>BIH</v>
      </c>
      <c r="R2241" s="27" t="str">
        <f t="shared" si="205"/>
        <v/>
      </c>
      <c r="S2241" s="21">
        <v>0</v>
      </c>
      <c r="T2241" s="20">
        <f>VLOOKUP($A2241,Database!$A:$Y,10,FALSE)</f>
        <v>52</v>
      </c>
      <c r="U2241" s="20">
        <f>VLOOKUP($A2241,Database!$A:$Y,11,FALSE)</f>
        <v>132</v>
      </c>
      <c r="V2241" s="20">
        <f>VLOOKUP($A2241,Database!$A:$Y,12,FALSE)</f>
        <v>157</v>
      </c>
      <c r="W2241" s="20" t="str">
        <f>VLOOKUP(A2241,Database!A:M,13,FALSE)</f>
        <v>À venir</v>
      </c>
      <c r="X2241" s="20" t="str">
        <f>VLOOKUP($A2241,Database!$A:$Y,20,FALSE)</f>
        <v/>
      </c>
      <c r="Y2241" s="20" t="str">
        <f>VLOOKUP($A2241,Database!$A:$Y,21,FALSE)</f>
        <v/>
      </c>
      <c r="Z2241" s="20">
        <f t="shared" si="204"/>
        <v>0</v>
      </c>
      <c r="AA2241" s="20" t="str">
        <f t="shared" si="206"/>
        <v/>
      </c>
      <c r="AB2241" s="20">
        <f t="shared" ca="1" si="207"/>
        <v>132</v>
      </c>
      <c r="AC2241" s="20">
        <f t="shared" ca="1" si="208"/>
        <v>0</v>
      </c>
      <c r="AD2241" s="20" t="str">
        <f ca="1">IF(AC2241=0,"",IF(OR(ISBLANK(P2241),ISBLANK(Q2241)),"",IF(ISBLANK(VLOOKUP(A2241,Database!A:AA,22,FALSE)),"",VLOOKUP(A2241,Database!A:AA,22,FALSE))))</f>
        <v/>
      </c>
      <c r="AE2241" s="20" t="str">
        <f>IFERROR(
   IF(
     OR(ISBLANK(P2241),ISBLANK(Q2241)),
     "",
     IF(
       AND(AB2241&lt;&gt;"",OR(W2241="Terminé",W2241="En cours")),
       VLOOKUP(AD2241,Setup_ScoreExactBonus!A:D,4,FALSE),
       0
     )),
  0)</f>
        <v/>
      </c>
      <c r="AF2241" s="21">
        <f t="shared" si="209"/>
        <v>0</v>
      </c>
      <c r="AG2241" s="21">
        <f ca="1">SUMIFS(AF$2:AF2241,D$2:D2241,D2241)</f>
        <v>2615</v>
      </c>
    </row>
    <row r="2242" spans="1:33" hidden="1" x14ac:dyDescent="0.35">
      <c r="A2242" s="21">
        <f>IF(ISBLANK(B2242),"",COUNTIF(B$2:B2242,B2242))-1</f>
        <v>82</v>
      </c>
      <c r="B2242" s="27">
        <v>27</v>
      </c>
      <c r="C2242" s="10">
        <f>VLOOKUP($A2242+IF($A2242=0,1,0),Database!$A:$Y,7,FALSE)</f>
        <v>46205.083333333336</v>
      </c>
      <c r="D2242" s="21" t="str">
        <f>VLOOKUP(Pronostics!$B2242,Setup_MPP!$A:$G,3,FALSE)</f>
        <v>maryemkappa</v>
      </c>
      <c r="E2242" s="21" t="str">
        <f>VLOOKUP(Pronostics!$B2242,Setup_MPP!$A:$G,2,FALSE)</f>
        <v>Maryem GUIZANI</v>
      </c>
      <c r="F2242" s="21" t="str">
        <f>VLOOKUP($B2242,Setup_MPP!$A:$E,4,FALSE)</f>
        <v>#BCA2F4</v>
      </c>
      <c r="G2242" s="21" t="str">
        <f>VLOOKUP($B2242,Setup_MPP!$A:$E,5,FALSE)</f>
        <v>#6D3DD5</v>
      </c>
      <c r="H2242" s="21" t="str">
        <f>IFERROR(IF(AND(A2242&gt;=1,A2242&lt;=104),VLOOKUP($A2242,Location!$A:$J,6,FALSE),IF(A2242=0,"Avant l'ouverture",IF(OR(A2242=105,A2242=106),"Bonus"))),"")</f>
        <v>1/16 Finale</v>
      </c>
      <c r="I2242" s="21" t="str">
        <f>IF(LEFT(H2242,4)="Tour",VLOOKUP(A2242,Database!$A:$C,3,FALSE),"")</f>
        <v/>
      </c>
      <c r="J2242" s="21" t="str">
        <f>VLOOKUP($A2242,Location!$A:$J,7,FALSE)</f>
        <v>Etats-Unis</v>
      </c>
      <c r="K2242" s="21" t="str">
        <f>IFERROR(VLOOKUP(J2242,Setup_Team!$B:$C,2,FALSE), "TDB")</f>
        <v>USA</v>
      </c>
      <c r="L2242" s="21" t="str">
        <f>VLOOKUP($A2242,Location!$A:$J,8,FALSE)</f>
        <v>Bosnie-Herzégovine</v>
      </c>
      <c r="M2242" s="21" t="str">
        <f>IFERROR(VLOOKUP(L2242,Setup_Team!$B:$C,2,FALSE), "TDB")</f>
        <v>BIH</v>
      </c>
      <c r="R2242" s="27" t="str">
        <f t="shared" si="205"/>
        <v/>
      </c>
      <c r="S2242" s="21">
        <v>0</v>
      </c>
      <c r="T2242" s="20">
        <f>VLOOKUP($A2242,Database!$A:$Y,10,FALSE)</f>
        <v>52</v>
      </c>
      <c r="U2242" s="20">
        <f>VLOOKUP($A2242,Database!$A:$Y,11,FALSE)</f>
        <v>132</v>
      </c>
      <c r="V2242" s="20">
        <f>VLOOKUP($A2242,Database!$A:$Y,12,FALSE)</f>
        <v>157</v>
      </c>
      <c r="W2242" s="20" t="str">
        <f>VLOOKUP(A2242,Database!A:M,13,FALSE)</f>
        <v>À venir</v>
      </c>
      <c r="X2242" s="20" t="str">
        <f>VLOOKUP($A2242,Database!$A:$Y,20,FALSE)</f>
        <v/>
      </c>
      <c r="Y2242" s="20" t="str">
        <f>VLOOKUP($A2242,Database!$A:$Y,21,FALSE)</f>
        <v/>
      </c>
      <c r="Z2242" s="20">
        <f t="shared" ref="Z2242:Z2305" si="210">IF(A2242=0,0,IF(W2242="À venir",0,IF(AND(ISBLANK(P2242),ISBLANK(Q2242)),1,0)))</f>
        <v>0</v>
      </c>
      <c r="AA2242" s="20" t="str">
        <f t="shared" si="206"/>
        <v/>
      </c>
      <c r="AB2242" s="20" t="str">
        <f t="shared" ca="1" si="207"/>
        <v/>
      </c>
      <c r="AC2242" s="20">
        <f t="shared" ca="1" si="208"/>
        <v>0</v>
      </c>
      <c r="AD2242" s="20" t="str">
        <f ca="1">IF(AC2242=0,"",IF(OR(ISBLANK(P2242),ISBLANK(Q2242)),"",IF(ISBLANK(VLOOKUP(A2242,Database!A:AA,22,FALSE)),"",VLOOKUP(A2242,Database!A:AA,22,FALSE))))</f>
        <v/>
      </c>
      <c r="AE2242" s="20" t="str">
        <f>IFERROR(
   IF(
     OR(ISBLANK(P2242),ISBLANK(Q2242)),
     "",
     IF(
       AND(AB2242&lt;&gt;"",OR(W2242="Terminé",W2242="En cours")),
       VLOOKUP(AD2242,Setup_ScoreExactBonus!A:D,4,FALSE),
       0
     )),
  0)</f>
        <v/>
      </c>
      <c r="AF2242" s="21">
        <f t="shared" si="209"/>
        <v>0</v>
      </c>
      <c r="AG2242" s="21">
        <f ca="1">SUMIFS(AF$2:AF2242,D$2:D2242,D2242)</f>
        <v>2772</v>
      </c>
    </row>
    <row r="2243" spans="1:33" hidden="1" x14ac:dyDescent="0.35">
      <c r="A2243" s="21">
        <f>IF(ISBLANK(B2243),"",COUNTIF(B$2:B2243,B2243))-1</f>
        <v>83</v>
      </c>
      <c r="B2243" s="27">
        <v>1</v>
      </c>
      <c r="C2243" s="10">
        <f>VLOOKUP($A2243+IF($A2243=0,1,0),Database!$A:$Y,7,FALSE)</f>
        <v>46205.875</v>
      </c>
      <c r="D2243" s="21" t="str">
        <f>VLOOKUP(Pronostics!$B2243,Setup_MPP!$A:$G,3,FALSE)</f>
        <v>_Nicolas_LM_</v>
      </c>
      <c r="E2243" s="21" t="str">
        <f>VLOOKUP(Pronostics!$B2243,Setup_MPP!$A:$G,2,FALSE)</f>
        <v>Nicolas LE MOUEL</v>
      </c>
      <c r="F2243" s="21" t="str">
        <f>VLOOKUP($B2243,Setup_MPP!$A:$E,4,FALSE)</f>
        <v>#F7C79D</v>
      </c>
      <c r="G2243" s="21" t="str">
        <f>VLOOKUP($B2243,Setup_MPP!$A:$E,5,FALSE)</f>
        <v>#FFBE85</v>
      </c>
      <c r="H2243" s="21" t="str">
        <f>IFERROR(IF(AND(A2243&gt;=1,A2243&lt;=104),VLOOKUP($A2243,Location!$A:$J,6,FALSE),IF(A2243=0,"Avant l'ouverture",IF(OR(A2243=105,A2243=106),"Bonus"))),"")</f>
        <v>1/16 Finale</v>
      </c>
      <c r="I2243" s="21" t="str">
        <f>IF(LEFT(H2243,4)="Tour",VLOOKUP(A2243,Database!$A:$C,3,FALSE),"")</f>
        <v/>
      </c>
      <c r="J2243" s="21" t="str">
        <f>VLOOKUP($A2243,Location!$A:$J,7,FALSE)</f>
        <v>Espagne</v>
      </c>
      <c r="K2243" s="21" t="str">
        <f>IFERROR(VLOOKUP(J2243,Setup_Team!$B:$C,2,FALSE), "TDB")</f>
        <v>ESP</v>
      </c>
      <c r="L2243" s="21" t="str">
        <f>VLOOKUP($A2243,Location!$A:$J,8,FALSE)</f>
        <v>Autriche</v>
      </c>
      <c r="M2243" s="21" t="str">
        <f>IFERROR(VLOOKUP(L2243,Setup_Team!$B:$C,2,FALSE), "TDB")</f>
        <v>AUT</v>
      </c>
      <c r="N2243" s="21" t="str">
        <f>VLOOKUP($A2243,Location!$A:$J,9,FALSE)</f>
        <v>Inglewood, Los Angeles, California</v>
      </c>
      <c r="O2243" s="21" t="str">
        <f>VLOOKUP($A2243,Location!$A:$J,10,FALSE)</f>
        <v>SoFi Stadium</v>
      </c>
      <c r="P2243" s="27"/>
      <c r="Q2243" s="27"/>
      <c r="R2243" s="27" t="str">
        <f t="shared" ref="R2243:R2306" si="211">IF(AND(A2243&gt;0,A2243&lt;=104,W2243="Terminé"),TEXT(P2243,"0")&amp;"-"&amp;TEXT(Q2243,"0"),"")</f>
        <v/>
      </c>
      <c r="S2243" s="21">
        <v>0</v>
      </c>
      <c r="T2243" s="20">
        <f>VLOOKUP($A2243,Database!$A:$Y,10,FALSE)</f>
        <v>41</v>
      </c>
      <c r="U2243" s="20">
        <f>VLOOKUP($A2243,Database!$A:$Y,11,FALSE)</f>
        <v>140</v>
      </c>
      <c r="V2243" s="20">
        <f>VLOOKUP($A2243,Database!$A:$Y,12,FALSE)</f>
        <v>182</v>
      </c>
      <c r="W2243" s="20" t="str">
        <f>VLOOKUP(A2243,Database!A:M,13,FALSE)</f>
        <v>À venir</v>
      </c>
      <c r="X2243" s="20" t="str">
        <f>VLOOKUP($A2243,Database!$A:$Y,20,FALSE)</f>
        <v/>
      </c>
      <c r="Y2243" s="20" t="str">
        <f>VLOOKUP($A2243,Database!$A:$Y,21,FALSE)</f>
        <v/>
      </c>
      <c r="Z2243" s="20">
        <f t="shared" si="210"/>
        <v>0</v>
      </c>
      <c r="AA2243" s="20" t="str">
        <f t="shared" si="206"/>
        <v/>
      </c>
      <c r="AB2243" s="20" t="str">
        <f t="shared" ca="1" si="207"/>
        <v/>
      </c>
      <c r="AC2243" s="20">
        <f t="shared" ca="1" si="208"/>
        <v>0</v>
      </c>
      <c r="AD2243" s="20" t="str">
        <f ca="1">IF(AC2243=0,"",IF(OR(ISBLANK(P2243),ISBLANK(Q2243)),"",IF(ISBLANK(VLOOKUP(A2243,Database!A:AA,22,FALSE)),"",VLOOKUP(A2243,Database!A:AA,22,FALSE))))</f>
        <v/>
      </c>
      <c r="AE2243" s="20" t="str">
        <f>IFERROR(
   IF(
     OR(ISBLANK(P2243),ISBLANK(Q2243)),
     "",
     IF(
       AND(AB2243&lt;&gt;"",OR(W2243="Terminé",W2243="En cours")),
       VLOOKUP(AD2243,Setup_ScoreExactBonus!A:D,4,FALSE),
       0
     )),
  0)</f>
        <v/>
      </c>
      <c r="AF2243" s="21">
        <f t="shared" si="209"/>
        <v>0</v>
      </c>
      <c r="AG2243" s="21">
        <f ca="1">SUMIFS(AF$2:AF2243,D$2:D2243,D2243)</f>
        <v>3089</v>
      </c>
    </row>
    <row r="2244" spans="1:33" hidden="1" x14ac:dyDescent="0.35">
      <c r="A2244" s="21">
        <f>IF(ISBLANK(B2244),"",COUNTIF(B$2:B2244,B2244))-1</f>
        <v>83</v>
      </c>
      <c r="B2244" s="27">
        <v>2</v>
      </c>
      <c r="C2244" s="10">
        <f>VLOOKUP($A2244+IF($A2244=0,1,0),Database!$A:$Y,7,FALSE)</f>
        <v>46205.875</v>
      </c>
      <c r="D2244" s="21" t="str">
        <f>VLOOKUP(Pronostics!$B2244,Setup_MPP!$A:$G,3,FALSE)</f>
        <v>leaelaz</v>
      </c>
      <c r="E2244" s="21" t="str">
        <f>VLOOKUP(Pronostics!$B2244,Setup_MPP!$A:$G,2,FALSE)</f>
        <v>Léa EL ASERY</v>
      </c>
      <c r="F2244" s="21" t="str">
        <f>VLOOKUP($B2244,Setup_MPP!$A:$E,4,FALSE)</f>
        <v>#FFBEBE</v>
      </c>
      <c r="G2244" s="21" t="str">
        <f>VLOOKUP($B2244,Setup_MPP!$A:$E,5,FALSE)</f>
        <v>#DF6868</v>
      </c>
      <c r="H2244" s="21" t="str">
        <f>IFERROR(IF(AND(A2244&gt;=1,A2244&lt;=104),VLOOKUP($A2244,Location!$A:$J,6,FALSE),IF(A2244=0,"Avant l'ouverture",IF(OR(A2244=105,A2244=106),"Bonus"))),"")</f>
        <v>1/16 Finale</v>
      </c>
      <c r="I2244" s="21" t="str">
        <f>IF(LEFT(H2244,4)="Tour",VLOOKUP(A2244,Database!$A:$C,3,FALSE),"")</f>
        <v/>
      </c>
      <c r="J2244" s="21" t="str">
        <f>VLOOKUP($A2244,Location!$A:$J,7,FALSE)</f>
        <v>Espagne</v>
      </c>
      <c r="K2244" s="21" t="str">
        <f>IFERROR(VLOOKUP(J2244,Setup_Team!$B:$C,2,FALSE), "TDB")</f>
        <v>ESP</v>
      </c>
      <c r="L2244" s="21" t="str">
        <f>VLOOKUP($A2244,Location!$A:$J,8,FALSE)</f>
        <v>Autriche</v>
      </c>
      <c r="M2244" s="21" t="str">
        <f>IFERROR(VLOOKUP(L2244,Setup_Team!$B:$C,2,FALSE), "TDB")</f>
        <v>AUT</v>
      </c>
      <c r="N2244" s="21" t="str">
        <f>VLOOKUP($A2244,Location!$A:$J,9,FALSE)</f>
        <v>Inglewood, Los Angeles, California</v>
      </c>
      <c r="O2244" s="21" t="str">
        <f>VLOOKUP($A2244,Location!$A:$J,10,FALSE)</f>
        <v>SoFi Stadium</v>
      </c>
      <c r="P2244" s="27"/>
      <c r="Q2244" s="27"/>
      <c r="R2244" s="27" t="str">
        <f t="shared" si="211"/>
        <v/>
      </c>
      <c r="S2244" s="21">
        <v>0</v>
      </c>
      <c r="T2244" s="20">
        <f>VLOOKUP($A2244,Database!$A:$Y,10,FALSE)</f>
        <v>41</v>
      </c>
      <c r="U2244" s="20">
        <f>VLOOKUP($A2244,Database!$A:$Y,11,FALSE)</f>
        <v>140</v>
      </c>
      <c r="V2244" s="20">
        <f>VLOOKUP($A2244,Database!$A:$Y,12,FALSE)</f>
        <v>182</v>
      </c>
      <c r="W2244" s="20" t="str">
        <f>VLOOKUP(A2244,Database!A:M,13,FALSE)</f>
        <v>À venir</v>
      </c>
      <c r="X2244" s="20" t="str">
        <f>VLOOKUP($A2244,Database!$A:$Y,20,FALSE)</f>
        <v/>
      </c>
      <c r="Y2244" s="20" t="str">
        <f>VLOOKUP($A2244,Database!$A:$Y,21,FALSE)</f>
        <v/>
      </c>
      <c r="Z2244" s="20">
        <f t="shared" si="210"/>
        <v>0</v>
      </c>
      <c r="AA2244" s="20" t="str">
        <f t="shared" si="206"/>
        <v/>
      </c>
      <c r="AB2244" s="20" t="str">
        <f t="shared" ca="1" si="207"/>
        <v/>
      </c>
      <c r="AC2244" s="20">
        <f t="shared" ca="1" si="208"/>
        <v>0</v>
      </c>
      <c r="AD2244" s="20" t="str">
        <f ca="1">IF(AC2244=0,"",IF(OR(ISBLANK(P2244),ISBLANK(Q2244)),"",IF(ISBLANK(VLOOKUP(A2244,Database!A:AA,22,FALSE)),"",VLOOKUP(A2244,Database!A:AA,22,FALSE))))</f>
        <v/>
      </c>
      <c r="AE2244" s="20" t="str">
        <f>IFERROR(
   IF(
     OR(ISBLANK(P2244),ISBLANK(Q2244)),
     "",
     IF(
       AND(AB2244&lt;&gt;"",OR(W2244="Terminé",W2244="En cours")),
       VLOOKUP(AD2244,Setup_ScoreExactBonus!A:D,4,FALSE),
       0
     )),
  0)</f>
        <v/>
      </c>
      <c r="AF2244" s="21">
        <f t="shared" si="209"/>
        <v>0</v>
      </c>
      <c r="AG2244" s="21">
        <f ca="1">SUMIFS(AF$2:AF2244,D$2:D2244,D2244)</f>
        <v>3587</v>
      </c>
    </row>
    <row r="2245" spans="1:33" hidden="1" x14ac:dyDescent="0.35">
      <c r="A2245" s="21">
        <f>IF(ISBLANK(B2245),"",COUNTIF(B$2:B2245,B2245))-1</f>
        <v>83</v>
      </c>
      <c r="B2245" s="27">
        <v>3</v>
      </c>
      <c r="C2245" s="10">
        <f>VLOOKUP($A2245+IF($A2245=0,1,0),Database!$A:$Y,7,FALSE)</f>
        <v>46205.875</v>
      </c>
      <c r="D2245" s="21" t="str">
        <f>VLOOKUP(Pronostics!$B2245,Setup_MPP!$A:$G,3,FALSE)</f>
        <v>PasMetalleux</v>
      </c>
      <c r="E2245" s="21" t="str">
        <f>VLOOKUP(Pronostics!$B2245,Setup_MPP!$A:$G,2,FALSE)</f>
        <v>Elwenn JOUBREL</v>
      </c>
      <c r="F2245" s="21" t="str">
        <f>VLOOKUP($B2245,Setup_MPP!$A:$E,4,FALSE)</f>
        <v>#F5C7FC</v>
      </c>
      <c r="G2245" s="21" t="str">
        <f>VLOOKUP($B2245,Setup_MPP!$A:$E,5,FALSE)</f>
        <v>#C489CF</v>
      </c>
      <c r="H2245" s="21" t="str">
        <f>IFERROR(IF(AND(A2245&gt;=1,A2245&lt;=104),VLOOKUP($A2245,Location!$A:$J,6,FALSE),IF(A2245=0,"Avant l'ouverture",IF(OR(A2245=105,A2245=106),"Bonus"))),"")</f>
        <v>1/16 Finale</v>
      </c>
      <c r="I2245" s="21" t="str">
        <f>IF(LEFT(H2245,4)="Tour",VLOOKUP(A2245,Database!$A:$C,3,FALSE),"")</f>
        <v/>
      </c>
      <c r="J2245" s="21" t="str">
        <f>VLOOKUP($A2245,Location!$A:$J,7,FALSE)</f>
        <v>Espagne</v>
      </c>
      <c r="K2245" s="21" t="str">
        <f>IFERROR(VLOOKUP(J2245,Setup_Team!$B:$C,2,FALSE), "TDB")</f>
        <v>ESP</v>
      </c>
      <c r="L2245" s="21" t="str">
        <f>VLOOKUP($A2245,Location!$A:$J,8,FALSE)</f>
        <v>Autriche</v>
      </c>
      <c r="M2245" s="21" t="str">
        <f>IFERROR(VLOOKUP(L2245,Setup_Team!$B:$C,2,FALSE), "TDB")</f>
        <v>AUT</v>
      </c>
      <c r="N2245" s="21" t="str">
        <f>VLOOKUP($A2245,Location!$A:$J,9,FALSE)</f>
        <v>Inglewood, Los Angeles, California</v>
      </c>
      <c r="O2245" s="21" t="str">
        <f>VLOOKUP($A2245,Location!$A:$J,10,FALSE)</f>
        <v>SoFi Stadium</v>
      </c>
      <c r="P2245" s="27"/>
      <c r="Q2245" s="27"/>
      <c r="R2245" s="27" t="str">
        <f t="shared" si="211"/>
        <v/>
      </c>
      <c r="S2245" s="21">
        <v>0</v>
      </c>
      <c r="T2245" s="20">
        <f>VLOOKUP($A2245,Database!$A:$Y,10,FALSE)</f>
        <v>41</v>
      </c>
      <c r="U2245" s="20">
        <f>VLOOKUP($A2245,Database!$A:$Y,11,FALSE)</f>
        <v>140</v>
      </c>
      <c r="V2245" s="20">
        <f>VLOOKUP($A2245,Database!$A:$Y,12,FALSE)</f>
        <v>182</v>
      </c>
      <c r="W2245" s="20" t="str">
        <f>VLOOKUP(A2245,Database!A:M,13,FALSE)</f>
        <v>À venir</v>
      </c>
      <c r="X2245" s="20" t="str">
        <f>VLOOKUP($A2245,Database!$A:$Y,20,FALSE)</f>
        <v/>
      </c>
      <c r="Y2245" s="20" t="str">
        <f>VLOOKUP($A2245,Database!$A:$Y,21,FALSE)</f>
        <v/>
      </c>
      <c r="Z2245" s="20">
        <f t="shared" si="210"/>
        <v>0</v>
      </c>
      <c r="AA2245" s="20" t="str">
        <f t="shared" si="206"/>
        <v/>
      </c>
      <c r="AB2245" s="20" t="str">
        <f t="shared" ca="1" si="207"/>
        <v/>
      </c>
      <c r="AC2245" s="20">
        <f t="shared" ca="1" si="208"/>
        <v>0</v>
      </c>
      <c r="AD2245" s="20" t="str">
        <f ca="1">IF(AC2245=0,"",IF(OR(ISBLANK(P2245),ISBLANK(Q2245)),"",IF(ISBLANK(VLOOKUP(A2245,Database!A:AA,22,FALSE)),"",VLOOKUP(A2245,Database!A:AA,22,FALSE))))</f>
        <v/>
      </c>
      <c r="AE2245" s="20" t="str">
        <f>IFERROR(
   IF(
     OR(ISBLANK(P2245),ISBLANK(Q2245)),
     "",
     IF(
       AND(AB2245&lt;&gt;"",OR(W2245="Terminé",W2245="En cours")),
       VLOOKUP(AD2245,Setup_ScoreExactBonus!A:D,4,FALSE),
       0
     )),
  0)</f>
        <v/>
      </c>
      <c r="AF2245" s="21">
        <f t="shared" si="209"/>
        <v>0</v>
      </c>
      <c r="AG2245" s="21">
        <f ca="1">SUMIFS(AF$2:AF2245,D$2:D2245,D2245)</f>
        <v>3215</v>
      </c>
    </row>
    <row r="2246" spans="1:33" hidden="1" x14ac:dyDescent="0.35">
      <c r="A2246" s="21">
        <f>IF(ISBLANK(B2246),"",COUNTIF(B$2:B2246,B2246))-1</f>
        <v>83</v>
      </c>
      <c r="B2246" s="27">
        <v>4</v>
      </c>
      <c r="C2246" s="10">
        <f>VLOOKUP($A2246+IF($A2246=0,1,0),Database!$A:$Y,7,FALSE)</f>
        <v>46205.875</v>
      </c>
      <c r="D2246" s="21" t="str">
        <f>VLOOKUP(Pronostics!$B2246,Setup_MPP!$A:$G,3,FALSE)</f>
        <v>Popo444</v>
      </c>
      <c r="E2246" s="21" t="str">
        <f>VLOOKUP(Pronostics!$B2246,Setup_MPP!$A:$G,2,FALSE)</f>
        <v>Pauline OLIVIER</v>
      </c>
      <c r="F2246" s="21" t="str">
        <f>VLOOKUP($B2246,Setup_MPP!$A:$E,4,FALSE)</f>
        <v>#A5EA7F</v>
      </c>
      <c r="G2246" s="21" t="str">
        <f>VLOOKUP($B2246,Setup_MPP!$A:$E,5,FALSE)</f>
        <v>#80C65A</v>
      </c>
      <c r="H2246" s="21" t="str">
        <f>IFERROR(IF(AND(A2246&gt;=1,A2246&lt;=104),VLOOKUP($A2246,Location!$A:$J,6,FALSE),IF(A2246=0,"Avant l'ouverture",IF(OR(A2246=105,A2246=106),"Bonus"))),"")</f>
        <v>1/16 Finale</v>
      </c>
      <c r="I2246" s="21" t="str">
        <f>IF(LEFT(H2246,4)="Tour",VLOOKUP(A2246,Database!$A:$C,3,FALSE),"")</f>
        <v/>
      </c>
      <c r="J2246" s="21" t="str">
        <f>VLOOKUP($A2246,Location!$A:$J,7,FALSE)</f>
        <v>Espagne</v>
      </c>
      <c r="K2246" s="21" t="str">
        <f>IFERROR(VLOOKUP(J2246,Setup_Team!$B:$C,2,FALSE), "TDB")</f>
        <v>ESP</v>
      </c>
      <c r="L2246" s="21" t="str">
        <f>VLOOKUP($A2246,Location!$A:$J,8,FALSE)</f>
        <v>Autriche</v>
      </c>
      <c r="M2246" s="21" t="str">
        <f>IFERROR(VLOOKUP(L2246,Setup_Team!$B:$C,2,FALSE), "TDB")</f>
        <v>AUT</v>
      </c>
      <c r="N2246" s="21" t="str">
        <f>VLOOKUP($A2246,Location!$A:$J,9,FALSE)</f>
        <v>Inglewood, Los Angeles, California</v>
      </c>
      <c r="O2246" s="21" t="str">
        <f>VLOOKUP($A2246,Location!$A:$J,10,FALSE)</f>
        <v>SoFi Stadium</v>
      </c>
      <c r="P2246" s="27"/>
      <c r="Q2246" s="27"/>
      <c r="R2246" s="27" t="str">
        <f t="shared" si="211"/>
        <v/>
      </c>
      <c r="S2246" s="21">
        <v>0</v>
      </c>
      <c r="T2246" s="20">
        <f>VLOOKUP($A2246,Database!$A:$Y,10,FALSE)</f>
        <v>41</v>
      </c>
      <c r="U2246" s="20">
        <f>VLOOKUP($A2246,Database!$A:$Y,11,FALSE)</f>
        <v>140</v>
      </c>
      <c r="V2246" s="20">
        <f>VLOOKUP($A2246,Database!$A:$Y,12,FALSE)</f>
        <v>182</v>
      </c>
      <c r="W2246" s="20" t="str">
        <f>VLOOKUP(A2246,Database!A:M,13,FALSE)</f>
        <v>À venir</v>
      </c>
      <c r="X2246" s="20" t="str">
        <f>VLOOKUP($A2246,Database!$A:$Y,20,FALSE)</f>
        <v/>
      </c>
      <c r="Y2246" s="20" t="str">
        <f>VLOOKUP($A2246,Database!$A:$Y,21,FALSE)</f>
        <v/>
      </c>
      <c r="Z2246" s="20">
        <f t="shared" si="210"/>
        <v>0</v>
      </c>
      <c r="AA2246" s="20" t="str">
        <f t="shared" si="206"/>
        <v/>
      </c>
      <c r="AB2246" s="20" t="str">
        <f t="shared" ca="1" si="207"/>
        <v/>
      </c>
      <c r="AC2246" s="20">
        <f t="shared" ca="1" si="208"/>
        <v>0</v>
      </c>
      <c r="AD2246" s="20" t="str">
        <f ca="1">IF(AC2246=0,"",IF(OR(ISBLANK(P2246),ISBLANK(Q2246)),"",IF(ISBLANK(VLOOKUP(A2246,Database!A:AA,22,FALSE)),"",VLOOKUP(A2246,Database!A:AA,22,FALSE))))</f>
        <v/>
      </c>
      <c r="AE2246" s="20" t="str">
        <f>IFERROR(
   IF(
     OR(ISBLANK(P2246),ISBLANK(Q2246)),
     "",
     IF(
       AND(AB2246&lt;&gt;"",OR(W2246="Terminé",W2246="En cours")),
       VLOOKUP(AD2246,Setup_ScoreExactBonus!A:D,4,FALSE),
       0
     )),
  0)</f>
        <v/>
      </c>
      <c r="AF2246" s="21">
        <f t="shared" si="209"/>
        <v>0</v>
      </c>
      <c r="AG2246" s="21">
        <f ca="1">SUMIFS(AF$2:AF2246,D$2:D2246,D2246)</f>
        <v>3257</v>
      </c>
    </row>
    <row r="2247" spans="1:33" hidden="1" x14ac:dyDescent="0.35">
      <c r="A2247" s="21">
        <f>IF(ISBLANK(B2247),"",COUNTIF(B$2:B2247,B2247))-1</f>
        <v>83</v>
      </c>
      <c r="B2247" s="27">
        <v>5</v>
      </c>
      <c r="C2247" s="10">
        <f>VLOOKUP($A2247+IF($A2247=0,1,0),Database!$A:$Y,7,FALSE)</f>
        <v>46205.875</v>
      </c>
      <c r="D2247" s="21" t="str">
        <f>VLOOKUP(Pronostics!$B2247,Setup_MPP!$A:$G,3,FALSE)</f>
        <v>_Jujul</v>
      </c>
      <c r="E2247" s="21" t="str">
        <f>VLOOKUP(Pronostics!$B2247,Setup_MPP!$A:$G,2,FALSE)</f>
        <v>Julie BOISSIERE</v>
      </c>
      <c r="F2247" s="21" t="str">
        <f>VLOOKUP($B2247,Setup_MPP!$A:$E,4,FALSE)</f>
        <v>#D890FF</v>
      </c>
      <c r="G2247" s="21" t="str">
        <f>VLOOKUP($B2247,Setup_MPP!$A:$E,5,FALSE)</f>
        <v>#B750EF</v>
      </c>
      <c r="H2247" s="21" t="str">
        <f>IFERROR(IF(AND(A2247&gt;=1,A2247&lt;=104),VLOOKUP($A2247,Location!$A:$J,6,FALSE),IF(A2247=0,"Avant l'ouverture",IF(OR(A2247=105,A2247=106),"Bonus"))),"")</f>
        <v>1/16 Finale</v>
      </c>
      <c r="I2247" s="21" t="str">
        <f>IF(LEFT(H2247,4)="Tour",VLOOKUP(A2247,Database!$A:$C,3,FALSE),"")</f>
        <v/>
      </c>
      <c r="J2247" s="21" t="str">
        <f>VLOOKUP($A2247,Location!$A:$J,7,FALSE)</f>
        <v>Espagne</v>
      </c>
      <c r="K2247" s="21" t="str">
        <f>IFERROR(VLOOKUP(J2247,Setup_Team!$B:$C,2,FALSE), "TDB")</f>
        <v>ESP</v>
      </c>
      <c r="L2247" s="21" t="str">
        <f>VLOOKUP($A2247,Location!$A:$J,8,FALSE)</f>
        <v>Autriche</v>
      </c>
      <c r="M2247" s="21" t="str">
        <f>IFERROR(VLOOKUP(L2247,Setup_Team!$B:$C,2,FALSE), "TDB")</f>
        <v>AUT</v>
      </c>
      <c r="N2247" s="21" t="str">
        <f>VLOOKUP($A2247,Location!$A:$J,9,FALSE)</f>
        <v>Inglewood, Los Angeles, California</v>
      </c>
      <c r="O2247" s="21" t="str">
        <f>VLOOKUP($A2247,Location!$A:$J,10,FALSE)</f>
        <v>SoFi Stadium</v>
      </c>
      <c r="P2247" s="27"/>
      <c r="Q2247" s="27"/>
      <c r="R2247" s="27" t="str">
        <f t="shared" si="211"/>
        <v/>
      </c>
      <c r="S2247" s="21">
        <v>0</v>
      </c>
      <c r="T2247" s="20">
        <f>VLOOKUP($A2247,Database!$A:$Y,10,FALSE)</f>
        <v>41</v>
      </c>
      <c r="U2247" s="20">
        <f>VLOOKUP($A2247,Database!$A:$Y,11,FALSE)</f>
        <v>140</v>
      </c>
      <c r="V2247" s="20">
        <f>VLOOKUP($A2247,Database!$A:$Y,12,FALSE)</f>
        <v>182</v>
      </c>
      <c r="W2247" s="20" t="str">
        <f>VLOOKUP(A2247,Database!A:M,13,FALSE)</f>
        <v>À venir</v>
      </c>
      <c r="X2247" s="20" t="str">
        <f>VLOOKUP($A2247,Database!$A:$Y,20,FALSE)</f>
        <v/>
      </c>
      <c r="Y2247" s="20" t="str">
        <f>VLOOKUP($A2247,Database!$A:$Y,21,FALSE)</f>
        <v/>
      </c>
      <c r="Z2247" s="20">
        <f t="shared" si="210"/>
        <v>0</v>
      </c>
      <c r="AA2247" s="20" t="str">
        <f t="shared" si="206"/>
        <v/>
      </c>
      <c r="AB2247" s="20" t="str">
        <f t="shared" ca="1" si="207"/>
        <v/>
      </c>
      <c r="AC2247" s="20">
        <f t="shared" ca="1" si="208"/>
        <v>0</v>
      </c>
      <c r="AD2247" s="20" t="str">
        <f ca="1">IF(AC2247=0,"",IF(OR(ISBLANK(P2247),ISBLANK(Q2247)),"",IF(ISBLANK(VLOOKUP(A2247,Database!A:AA,22,FALSE)),"",VLOOKUP(A2247,Database!A:AA,22,FALSE))))</f>
        <v/>
      </c>
      <c r="AE2247" s="20" t="str">
        <f>IFERROR(
   IF(
     OR(ISBLANK(P2247),ISBLANK(Q2247)),
     "",
     IF(
       AND(AB2247&lt;&gt;"",OR(W2247="Terminé",W2247="En cours")),
       VLOOKUP(AD2247,Setup_ScoreExactBonus!A:D,4,FALSE),
       0
     )),
  0)</f>
        <v/>
      </c>
      <c r="AF2247" s="21">
        <f t="shared" si="209"/>
        <v>0</v>
      </c>
      <c r="AG2247" s="21">
        <f ca="1">SUMIFS(AF$2:AF2247,D$2:D2247,D2247)</f>
        <v>2427</v>
      </c>
    </row>
    <row r="2248" spans="1:33" hidden="1" x14ac:dyDescent="0.35">
      <c r="A2248" s="21">
        <f>IF(ISBLANK(B2248),"",COUNTIF(B$2:B2248,B2248))-1</f>
        <v>83</v>
      </c>
      <c r="B2248" s="27">
        <v>6</v>
      </c>
      <c r="C2248" s="10">
        <f>VLOOKUP($A2248+IF($A2248=0,1,0),Database!$A:$Y,7,FALSE)</f>
        <v>46205.875</v>
      </c>
      <c r="D2248" s="21" t="str">
        <f>VLOOKUP(Pronostics!$B2248,Setup_MPP!$A:$G,3,FALSE)</f>
        <v>Julay</v>
      </c>
      <c r="E2248" s="21" t="str">
        <f>VLOOKUP(Pronostics!$B2248,Setup_MPP!$A:$G,2,FALSE)</f>
        <v>Julie BOUCHARD</v>
      </c>
      <c r="F2248" s="21" t="str">
        <f>VLOOKUP($B2248,Setup_MPP!$A:$E,4,FALSE)</f>
        <v>#A6F7B1</v>
      </c>
      <c r="G2248" s="21" t="str">
        <f>VLOOKUP($B2248,Setup_MPP!$A:$E,5,FALSE)</f>
        <v>#6EC179</v>
      </c>
      <c r="H2248" s="21" t="str">
        <f>IFERROR(IF(AND(A2248&gt;=1,A2248&lt;=104),VLOOKUP($A2248,Location!$A:$J,6,FALSE),IF(A2248=0,"Avant l'ouverture",IF(OR(A2248=105,A2248=106),"Bonus"))),"")</f>
        <v>1/16 Finale</v>
      </c>
      <c r="I2248" s="21" t="str">
        <f>IF(LEFT(H2248,4)="Tour",VLOOKUP(A2248,Database!$A:$C,3,FALSE),"")</f>
        <v/>
      </c>
      <c r="J2248" s="21" t="str">
        <f>VLOOKUP($A2248,Location!$A:$J,7,FALSE)</f>
        <v>Espagne</v>
      </c>
      <c r="K2248" s="21" t="str">
        <f>IFERROR(VLOOKUP(J2248,Setup_Team!$B:$C,2,FALSE), "TDB")</f>
        <v>ESP</v>
      </c>
      <c r="L2248" s="21" t="str">
        <f>VLOOKUP($A2248,Location!$A:$J,8,FALSE)</f>
        <v>Autriche</v>
      </c>
      <c r="M2248" s="21" t="str">
        <f>IFERROR(VLOOKUP(L2248,Setup_Team!$B:$C,2,FALSE), "TDB")</f>
        <v>AUT</v>
      </c>
      <c r="N2248" s="21" t="str">
        <f>VLOOKUP($A2248,Location!$A:$J,9,FALSE)</f>
        <v>Inglewood, Los Angeles, California</v>
      </c>
      <c r="O2248" s="21" t="str">
        <f>VLOOKUP($A2248,Location!$A:$J,10,FALSE)</f>
        <v>SoFi Stadium</v>
      </c>
      <c r="P2248" s="27"/>
      <c r="Q2248" s="27"/>
      <c r="R2248" s="27" t="str">
        <f t="shared" si="211"/>
        <v/>
      </c>
      <c r="S2248" s="21">
        <v>0</v>
      </c>
      <c r="T2248" s="20">
        <f>VLOOKUP($A2248,Database!$A:$Y,10,FALSE)</f>
        <v>41</v>
      </c>
      <c r="U2248" s="20">
        <f>VLOOKUP($A2248,Database!$A:$Y,11,FALSE)</f>
        <v>140</v>
      </c>
      <c r="V2248" s="20">
        <f>VLOOKUP($A2248,Database!$A:$Y,12,FALSE)</f>
        <v>182</v>
      </c>
      <c r="W2248" s="20" t="str">
        <f>VLOOKUP(A2248,Database!A:M,13,FALSE)</f>
        <v>À venir</v>
      </c>
      <c r="X2248" s="20" t="str">
        <f>VLOOKUP($A2248,Database!$A:$Y,20,FALSE)</f>
        <v/>
      </c>
      <c r="Y2248" s="20" t="str">
        <f>VLOOKUP($A2248,Database!$A:$Y,21,FALSE)</f>
        <v/>
      </c>
      <c r="Z2248" s="20">
        <f t="shared" si="210"/>
        <v>0</v>
      </c>
      <c r="AA2248" s="20" t="str">
        <f t="shared" si="206"/>
        <v/>
      </c>
      <c r="AB2248" s="20" t="str">
        <f t="shared" ca="1" si="207"/>
        <v/>
      </c>
      <c r="AC2248" s="20">
        <f t="shared" ca="1" si="208"/>
        <v>0</v>
      </c>
      <c r="AD2248" s="20" t="str">
        <f ca="1">IF(AC2248=0,"",IF(OR(ISBLANK(P2248),ISBLANK(Q2248)),"",IF(ISBLANK(VLOOKUP(A2248,Database!A:AA,22,FALSE)),"",VLOOKUP(A2248,Database!A:AA,22,FALSE))))</f>
        <v/>
      </c>
      <c r="AE2248" s="20" t="str">
        <f>IFERROR(
   IF(
     OR(ISBLANK(P2248),ISBLANK(Q2248)),
     "",
     IF(
       AND(AB2248&lt;&gt;"",OR(W2248="Terminé",W2248="En cours")),
       VLOOKUP(AD2248,Setup_ScoreExactBonus!A:D,4,FALSE),
       0
     )),
  0)</f>
        <v/>
      </c>
      <c r="AF2248" s="21">
        <f t="shared" si="209"/>
        <v>0</v>
      </c>
      <c r="AG2248" s="21">
        <f ca="1">SUMIFS(AF$2:AF2248,D$2:D2248,D2248)</f>
        <v>3263</v>
      </c>
    </row>
    <row r="2249" spans="1:33" hidden="1" x14ac:dyDescent="0.35">
      <c r="A2249" s="21">
        <f>IF(ISBLANK(B2249),"",COUNTIF(B$2:B2249,B2249))-1</f>
        <v>83</v>
      </c>
      <c r="B2249" s="27">
        <v>7</v>
      </c>
      <c r="C2249" s="10">
        <f>VLOOKUP($A2249+IF($A2249=0,1,0),Database!$A:$Y,7,FALSE)</f>
        <v>46205.875</v>
      </c>
      <c r="D2249" s="21" t="str">
        <f>VLOOKUP(Pronostics!$B2249,Setup_MPP!$A:$G,3,FALSE)</f>
        <v>__Vince__</v>
      </c>
      <c r="E2249" s="21" t="str">
        <f>VLOOKUP(Pronostics!$B2249,Setup_MPP!$A:$G,2,FALSE)</f>
        <v>Vincent FRAYSSE</v>
      </c>
      <c r="F2249" s="21" t="str">
        <f>VLOOKUP($B2249,Setup_MPP!$A:$E,4,FALSE)</f>
        <v>#B2EAE8</v>
      </c>
      <c r="G2249" s="21" t="str">
        <f>VLOOKUP($B2249,Setup_MPP!$A:$E,5,FALSE)</f>
        <v>#6CB4B1</v>
      </c>
      <c r="H2249" s="21" t="str">
        <f>IFERROR(IF(AND(A2249&gt;=1,A2249&lt;=104),VLOOKUP($A2249,Location!$A:$J,6,FALSE),IF(A2249=0,"Avant l'ouverture",IF(OR(A2249=105,A2249=106),"Bonus"))),"")</f>
        <v>1/16 Finale</v>
      </c>
      <c r="I2249" s="21" t="str">
        <f>IF(LEFT(H2249,4)="Tour",VLOOKUP(A2249,Database!$A:$C,3,FALSE),"")</f>
        <v/>
      </c>
      <c r="J2249" s="21" t="str">
        <f>VLOOKUP($A2249,Location!$A:$J,7,FALSE)</f>
        <v>Espagne</v>
      </c>
      <c r="K2249" s="21" t="str">
        <f>IFERROR(VLOOKUP(J2249,Setup_Team!$B:$C,2,FALSE), "TDB")</f>
        <v>ESP</v>
      </c>
      <c r="L2249" s="21" t="str">
        <f>VLOOKUP($A2249,Location!$A:$J,8,FALSE)</f>
        <v>Autriche</v>
      </c>
      <c r="M2249" s="21" t="str">
        <f>IFERROR(VLOOKUP(L2249,Setup_Team!$B:$C,2,FALSE), "TDB")</f>
        <v>AUT</v>
      </c>
      <c r="N2249" s="21" t="str">
        <f>VLOOKUP($A2249,Location!$A:$J,9,FALSE)</f>
        <v>Inglewood, Los Angeles, California</v>
      </c>
      <c r="O2249" s="21" t="str">
        <f>VLOOKUP($A2249,Location!$A:$J,10,FALSE)</f>
        <v>SoFi Stadium</v>
      </c>
      <c r="P2249" s="27"/>
      <c r="Q2249" s="27"/>
      <c r="R2249" s="27" t="str">
        <f t="shared" si="211"/>
        <v/>
      </c>
      <c r="S2249" s="21">
        <v>0</v>
      </c>
      <c r="T2249" s="20">
        <f>VLOOKUP($A2249,Database!$A:$Y,10,FALSE)</f>
        <v>41</v>
      </c>
      <c r="U2249" s="20">
        <f>VLOOKUP($A2249,Database!$A:$Y,11,FALSE)</f>
        <v>140</v>
      </c>
      <c r="V2249" s="20">
        <f>VLOOKUP($A2249,Database!$A:$Y,12,FALSE)</f>
        <v>182</v>
      </c>
      <c r="W2249" s="20" t="str">
        <f>VLOOKUP(A2249,Database!A:M,13,FALSE)</f>
        <v>À venir</v>
      </c>
      <c r="X2249" s="20" t="str">
        <f>VLOOKUP($A2249,Database!$A:$Y,20,FALSE)</f>
        <v/>
      </c>
      <c r="Y2249" s="20" t="str">
        <f>VLOOKUP($A2249,Database!$A:$Y,21,FALSE)</f>
        <v/>
      </c>
      <c r="Z2249" s="20">
        <f t="shared" si="210"/>
        <v>0</v>
      </c>
      <c r="AA2249" s="20" t="str">
        <f t="shared" si="206"/>
        <v/>
      </c>
      <c r="AB2249" s="20" t="str">
        <f t="shared" ca="1" si="207"/>
        <v/>
      </c>
      <c r="AC2249" s="20">
        <f t="shared" ca="1" si="208"/>
        <v>0</v>
      </c>
      <c r="AD2249" s="20" t="str">
        <f ca="1">IF(AC2249=0,"",IF(OR(ISBLANK(P2249),ISBLANK(Q2249)),"",IF(ISBLANK(VLOOKUP(A2249,Database!A:AA,22,FALSE)),"",VLOOKUP(A2249,Database!A:AA,22,FALSE))))</f>
        <v/>
      </c>
      <c r="AE2249" s="20" t="str">
        <f>IFERROR(
   IF(
     OR(ISBLANK(P2249),ISBLANK(Q2249)),
     "",
     IF(
       AND(AB2249&lt;&gt;"",OR(W2249="Terminé",W2249="En cours")),
       VLOOKUP(AD2249,Setup_ScoreExactBonus!A:D,4,FALSE),
       0
     )),
  0)</f>
        <v/>
      </c>
      <c r="AF2249" s="21">
        <f t="shared" si="209"/>
        <v>0</v>
      </c>
      <c r="AG2249" s="21">
        <f ca="1">SUMIFS(AF$2:AF2249,D$2:D2249,D2249)</f>
        <v>1775</v>
      </c>
    </row>
    <row r="2250" spans="1:33" hidden="1" x14ac:dyDescent="0.35">
      <c r="A2250" s="21">
        <f>IF(ISBLANK(B2250),"",COUNTIF(B$2:B2250,B2250))-1</f>
        <v>83</v>
      </c>
      <c r="B2250" s="27">
        <v>8</v>
      </c>
      <c r="C2250" s="10">
        <f>VLOOKUP($A2250+IF($A2250=0,1,0),Database!$A:$Y,7,FALSE)</f>
        <v>46205.875</v>
      </c>
      <c r="D2250" s="21" t="str">
        <f>VLOOKUP(Pronostics!$B2250,Setup_MPP!$A:$G,3,FALSE)</f>
        <v>Louuiiis</v>
      </c>
      <c r="E2250" s="21" t="str">
        <f>VLOOKUP(Pronostics!$B2250,Setup_MPP!$A:$G,2,FALSE)</f>
        <v>Louis HARLE</v>
      </c>
      <c r="F2250" s="21" t="str">
        <f>VLOOKUP($B2250,Setup_MPP!$A:$E,4,FALSE)</f>
        <v>#EEF7B1</v>
      </c>
      <c r="G2250" s="21" t="str">
        <f>VLOOKUP($B2250,Setup_MPP!$A:$E,5,FALSE)</f>
        <v>#C1CB7D</v>
      </c>
      <c r="H2250" s="21" t="str">
        <f>IFERROR(IF(AND(A2250&gt;=1,A2250&lt;=104),VLOOKUP($A2250,Location!$A:$J,6,FALSE),IF(A2250=0,"Avant l'ouverture",IF(OR(A2250=105,A2250=106),"Bonus"))),"")</f>
        <v>1/16 Finale</v>
      </c>
      <c r="I2250" s="21" t="str">
        <f>IF(LEFT(H2250,4)="Tour",VLOOKUP(A2250,Database!$A:$C,3,FALSE),"")</f>
        <v/>
      </c>
      <c r="J2250" s="21" t="str">
        <f>VLOOKUP($A2250,Location!$A:$J,7,FALSE)</f>
        <v>Espagne</v>
      </c>
      <c r="K2250" s="21" t="str">
        <f>IFERROR(VLOOKUP(J2250,Setup_Team!$B:$C,2,FALSE), "TDB")</f>
        <v>ESP</v>
      </c>
      <c r="L2250" s="21" t="str">
        <f>VLOOKUP($A2250,Location!$A:$J,8,FALSE)</f>
        <v>Autriche</v>
      </c>
      <c r="M2250" s="21" t="str">
        <f>IFERROR(VLOOKUP(L2250,Setup_Team!$B:$C,2,FALSE), "TDB")</f>
        <v>AUT</v>
      </c>
      <c r="N2250" s="21" t="str">
        <f>VLOOKUP($A2250,Location!$A:$J,9,FALSE)</f>
        <v>Inglewood, Los Angeles, California</v>
      </c>
      <c r="O2250" s="21" t="str">
        <f>VLOOKUP($A2250,Location!$A:$J,10,FALSE)</f>
        <v>SoFi Stadium</v>
      </c>
      <c r="P2250" s="27"/>
      <c r="Q2250" s="27"/>
      <c r="R2250" s="27" t="str">
        <f t="shared" si="211"/>
        <v/>
      </c>
      <c r="S2250" s="21">
        <v>0</v>
      </c>
      <c r="T2250" s="20">
        <f>VLOOKUP($A2250,Database!$A:$Y,10,FALSE)</f>
        <v>41</v>
      </c>
      <c r="U2250" s="20">
        <f>VLOOKUP($A2250,Database!$A:$Y,11,FALSE)</f>
        <v>140</v>
      </c>
      <c r="V2250" s="20">
        <f>VLOOKUP($A2250,Database!$A:$Y,12,FALSE)</f>
        <v>182</v>
      </c>
      <c r="W2250" s="20" t="str">
        <f>VLOOKUP(A2250,Database!A:M,13,FALSE)</f>
        <v>À venir</v>
      </c>
      <c r="X2250" s="20" t="str">
        <f>VLOOKUP($A2250,Database!$A:$Y,20,FALSE)</f>
        <v/>
      </c>
      <c r="Y2250" s="20" t="str">
        <f>VLOOKUP($A2250,Database!$A:$Y,21,FALSE)</f>
        <v/>
      </c>
      <c r="Z2250" s="20">
        <f t="shared" si="210"/>
        <v>0</v>
      </c>
      <c r="AA2250" s="20" t="str">
        <f t="shared" si="206"/>
        <v/>
      </c>
      <c r="AB2250" s="20" t="str">
        <f t="shared" ca="1" si="207"/>
        <v/>
      </c>
      <c r="AC2250" s="20">
        <f t="shared" ca="1" si="208"/>
        <v>0</v>
      </c>
      <c r="AD2250" s="20" t="str">
        <f ca="1">IF(AC2250=0,"",IF(OR(ISBLANK(P2250),ISBLANK(Q2250)),"",IF(ISBLANK(VLOOKUP(A2250,Database!A:AA,22,FALSE)),"",VLOOKUP(A2250,Database!A:AA,22,FALSE))))</f>
        <v/>
      </c>
      <c r="AE2250" s="20" t="str">
        <f>IFERROR(
   IF(
     OR(ISBLANK(P2250),ISBLANK(Q2250)),
     "",
     IF(
       AND(AB2250&lt;&gt;"",OR(W2250="Terminé",W2250="En cours")),
       VLOOKUP(AD2250,Setup_ScoreExactBonus!A:D,4,FALSE),
       0
     )),
  0)</f>
        <v/>
      </c>
      <c r="AF2250" s="21">
        <f t="shared" si="209"/>
        <v>0</v>
      </c>
      <c r="AG2250" s="21">
        <f ca="1">SUMIFS(AF$2:AF2250,D$2:D2250,D2250)</f>
        <v>3206</v>
      </c>
    </row>
    <row r="2251" spans="1:33" x14ac:dyDescent="0.35">
      <c r="A2251" s="21">
        <f>IF(ISBLANK(B2251),"",COUNTIF(B$2:B2251,B2251))-1</f>
        <v>83</v>
      </c>
      <c r="B2251" s="27">
        <v>9</v>
      </c>
      <c r="C2251" s="10">
        <f>VLOOKUP($A2251+IF($A2251=0,1,0),Database!$A:$Y,7,FALSE)</f>
        <v>46205.875</v>
      </c>
      <c r="D2251" s="21" t="str">
        <f>VLOOKUP(Pronostics!$B2251,Setup_MPP!$A:$G,3,FALSE)</f>
        <v>Aurelien_dpq</v>
      </c>
      <c r="E2251" s="21" t="str">
        <f>VLOOKUP(Pronostics!$B2251,Setup_MPP!$A:$G,2,FALSE)</f>
        <v>Aurélien DE POULPIQUET</v>
      </c>
      <c r="F2251" s="21" t="str">
        <f>VLOOKUP($B2251,Setup_MPP!$A:$E,4,FALSE)</f>
        <v>#F4EA9D</v>
      </c>
      <c r="G2251" s="21" t="str">
        <f>VLOOKUP($B2251,Setup_MPP!$A:$E,5,FALSE)</f>
        <v>#D2C458</v>
      </c>
      <c r="H2251" s="21" t="str">
        <f>IFERROR(IF(AND(A2251&gt;=1,A2251&lt;=104),VLOOKUP($A2251,Location!$A:$J,6,FALSE),IF(A2251=0,"Avant l'ouverture",IF(OR(A2251=105,A2251=106),"Bonus"))),"")</f>
        <v>1/16 Finale</v>
      </c>
      <c r="I2251" s="21" t="str">
        <f>IF(LEFT(H2251,4)="Tour",VLOOKUP(A2251,Database!$A:$C,3,FALSE),"")</f>
        <v/>
      </c>
      <c r="J2251" s="21" t="str">
        <f>VLOOKUP($A2251,Location!$A:$J,7,FALSE)</f>
        <v>Espagne</v>
      </c>
      <c r="K2251" s="21" t="str">
        <f>IFERROR(VLOOKUP(J2251,Setup_Team!$B:$C,2,FALSE), "TDB")</f>
        <v>ESP</v>
      </c>
      <c r="L2251" s="21" t="str">
        <f>VLOOKUP($A2251,Location!$A:$J,8,FALSE)</f>
        <v>Autriche</v>
      </c>
      <c r="M2251" s="21" t="str">
        <f>IFERROR(VLOOKUP(L2251,Setup_Team!$B:$C,2,FALSE), "TDB")</f>
        <v>AUT</v>
      </c>
      <c r="N2251" s="21" t="str">
        <f>VLOOKUP($A2251,Location!$A:$J,9,FALSE)</f>
        <v>Inglewood, Los Angeles, California</v>
      </c>
      <c r="O2251" s="21" t="str">
        <f>VLOOKUP($A2251,Location!$A:$J,10,FALSE)</f>
        <v>SoFi Stadium</v>
      </c>
      <c r="P2251" s="27"/>
      <c r="Q2251" s="27"/>
      <c r="R2251" s="27" t="str">
        <f t="shared" si="211"/>
        <v/>
      </c>
      <c r="S2251" s="21">
        <v>0</v>
      </c>
      <c r="T2251" s="20">
        <f>VLOOKUP($A2251,Database!$A:$Y,10,FALSE)</f>
        <v>41</v>
      </c>
      <c r="U2251" s="20">
        <f>VLOOKUP($A2251,Database!$A:$Y,11,FALSE)</f>
        <v>140</v>
      </c>
      <c r="V2251" s="20">
        <f>VLOOKUP($A2251,Database!$A:$Y,12,FALSE)</f>
        <v>182</v>
      </c>
      <c r="W2251" s="20" t="str">
        <f>VLOOKUP(A2251,Database!A:M,13,FALSE)</f>
        <v>À venir</v>
      </c>
      <c r="X2251" s="20" t="str">
        <f>VLOOKUP($A2251,Database!$A:$Y,20,FALSE)</f>
        <v/>
      </c>
      <c r="Y2251" s="20" t="str">
        <f>VLOOKUP($A2251,Database!$A:$Y,21,FALSE)</f>
        <v/>
      </c>
      <c r="Z2251" s="20">
        <f t="shared" si="210"/>
        <v>0</v>
      </c>
      <c r="AA2251" s="20" t="str">
        <f t="shared" si="206"/>
        <v/>
      </c>
      <c r="AB2251" s="20" t="str">
        <f t="shared" ca="1" si="207"/>
        <v/>
      </c>
      <c r="AC2251" s="20">
        <f t="shared" ca="1" si="208"/>
        <v>0</v>
      </c>
      <c r="AD2251" s="20" t="str">
        <f ca="1">IF(AC2251=0,"",IF(OR(ISBLANK(P2251),ISBLANK(Q2251)),"",IF(ISBLANK(VLOOKUP(A2251,Database!A:AA,22,FALSE)),"",VLOOKUP(A2251,Database!A:AA,22,FALSE))))</f>
        <v/>
      </c>
      <c r="AE2251" s="20" t="str">
        <f>IFERROR(
   IF(
     OR(ISBLANK(P2251),ISBLANK(Q2251)),
     "",
     IF(
       AND(AB2251&lt;&gt;"",OR(W2251="Terminé",W2251="En cours")),
       VLOOKUP(AD2251,Setup_ScoreExactBonus!A:D,4,FALSE),
       0
     )),
  0)</f>
        <v/>
      </c>
      <c r="AF2251" s="21">
        <f t="shared" si="209"/>
        <v>0</v>
      </c>
      <c r="AG2251" s="21">
        <f ca="1">SUMIFS(AF$2:AF2251,D$2:D2251,D2251)</f>
        <v>3453</v>
      </c>
    </row>
    <row r="2252" spans="1:33" hidden="1" x14ac:dyDescent="0.35">
      <c r="A2252" s="21">
        <f>IF(ISBLANK(B2252),"",COUNTIF(B$2:B2252,B2252))-1</f>
        <v>83</v>
      </c>
      <c r="B2252" s="27">
        <v>10</v>
      </c>
      <c r="C2252" s="10">
        <f>VLOOKUP($A2252+IF($A2252=0,1,0),Database!$A:$Y,7,FALSE)</f>
        <v>46205.875</v>
      </c>
      <c r="D2252" s="21" t="str">
        <f>VLOOKUP(Pronostics!$B2252,Setup_MPP!$A:$G,3,FALSE)</f>
        <v>RandomPaul</v>
      </c>
      <c r="E2252" s="21" t="str">
        <f>VLOOKUP(Pronostics!$B2252,Setup_MPP!$A:$G,2,FALSE)</f>
        <v>Paul MONTESINOS</v>
      </c>
      <c r="F2252" s="21" t="str">
        <f>VLOOKUP($B2252,Setup_MPP!$A:$E,4,FALSE)</f>
        <v>#C4B0FF</v>
      </c>
      <c r="G2252" s="21" t="str">
        <f>VLOOKUP($B2252,Setup_MPP!$A:$E,5,FALSE)</f>
        <v>#7F66C8</v>
      </c>
      <c r="H2252" s="21" t="str">
        <f>IFERROR(IF(AND(A2252&gt;=1,A2252&lt;=104),VLOOKUP($A2252,Location!$A:$J,6,FALSE),IF(A2252=0,"Avant l'ouverture",IF(OR(A2252=105,A2252=106),"Bonus"))),"")</f>
        <v>1/16 Finale</v>
      </c>
      <c r="I2252" s="21" t="str">
        <f>IF(LEFT(H2252,4)="Tour",VLOOKUP(A2252,Database!$A:$C,3,FALSE),"")</f>
        <v/>
      </c>
      <c r="J2252" s="21" t="str">
        <f>VLOOKUP($A2252,Location!$A:$J,7,FALSE)</f>
        <v>Espagne</v>
      </c>
      <c r="K2252" s="21" t="str">
        <f>IFERROR(VLOOKUP(J2252,Setup_Team!$B:$C,2,FALSE), "TDB")</f>
        <v>ESP</v>
      </c>
      <c r="L2252" s="21" t="str">
        <f>VLOOKUP($A2252,Location!$A:$J,8,FALSE)</f>
        <v>Autriche</v>
      </c>
      <c r="M2252" s="21" t="str">
        <f>IFERROR(VLOOKUP(L2252,Setup_Team!$B:$C,2,FALSE), "TDB")</f>
        <v>AUT</v>
      </c>
      <c r="N2252" s="21" t="str">
        <f>VLOOKUP($A2252,Location!$A:$J,9,FALSE)</f>
        <v>Inglewood, Los Angeles, California</v>
      </c>
      <c r="O2252" s="21" t="str">
        <f>VLOOKUP($A2252,Location!$A:$J,10,FALSE)</f>
        <v>SoFi Stadium</v>
      </c>
      <c r="P2252" s="27"/>
      <c r="Q2252" s="27"/>
      <c r="R2252" s="27" t="str">
        <f t="shared" si="211"/>
        <v/>
      </c>
      <c r="S2252" s="21">
        <v>0</v>
      </c>
      <c r="T2252" s="20">
        <f>VLOOKUP($A2252,Database!$A:$Y,10,FALSE)</f>
        <v>41</v>
      </c>
      <c r="U2252" s="20">
        <f>VLOOKUP($A2252,Database!$A:$Y,11,FALSE)</f>
        <v>140</v>
      </c>
      <c r="V2252" s="20">
        <f>VLOOKUP($A2252,Database!$A:$Y,12,FALSE)</f>
        <v>182</v>
      </c>
      <c r="W2252" s="20" t="str">
        <f>VLOOKUP(A2252,Database!A:M,13,FALSE)</f>
        <v>À venir</v>
      </c>
      <c r="X2252" s="20" t="str">
        <f>VLOOKUP($A2252,Database!$A:$Y,20,FALSE)</f>
        <v/>
      </c>
      <c r="Y2252" s="20" t="str">
        <f>VLOOKUP($A2252,Database!$A:$Y,21,FALSE)</f>
        <v/>
      </c>
      <c r="Z2252" s="20">
        <f t="shared" si="210"/>
        <v>0</v>
      </c>
      <c r="AA2252" s="20" t="str">
        <f t="shared" si="206"/>
        <v/>
      </c>
      <c r="AB2252" s="20" t="str">
        <f t="shared" ca="1" si="207"/>
        <v/>
      </c>
      <c r="AC2252" s="20">
        <f t="shared" ca="1" si="208"/>
        <v>0</v>
      </c>
      <c r="AD2252" s="20" t="str">
        <f ca="1">IF(AC2252=0,"",IF(OR(ISBLANK(P2252),ISBLANK(Q2252)),"",IF(ISBLANK(VLOOKUP(A2252,Database!A:AA,22,FALSE)),"",VLOOKUP(A2252,Database!A:AA,22,FALSE))))</f>
        <v/>
      </c>
      <c r="AE2252" s="20" t="str">
        <f>IFERROR(
   IF(
     OR(ISBLANK(P2252),ISBLANK(Q2252)),
     "",
     IF(
       AND(AB2252&lt;&gt;"",OR(W2252="Terminé",W2252="En cours")),
       VLOOKUP(AD2252,Setup_ScoreExactBonus!A:D,4,FALSE),
       0
     )),
  0)</f>
        <v/>
      </c>
      <c r="AF2252" s="21">
        <f t="shared" si="209"/>
        <v>0</v>
      </c>
      <c r="AG2252" s="21">
        <f ca="1">SUMIFS(AF$2:AF2252,D$2:D2252,D2252)</f>
        <v>2840</v>
      </c>
    </row>
    <row r="2253" spans="1:33" hidden="1" x14ac:dyDescent="0.35">
      <c r="A2253" s="21">
        <f>IF(ISBLANK(B2253),"",COUNTIF(B$2:B2253,B2253))-1</f>
        <v>83</v>
      </c>
      <c r="B2253" s="27">
        <v>11</v>
      </c>
      <c r="C2253" s="10">
        <f>VLOOKUP($A2253+IF($A2253=0,1,0),Database!$A:$Y,7,FALSE)</f>
        <v>46205.875</v>
      </c>
      <c r="D2253" s="21" t="str">
        <f>VLOOKUP(Pronostics!$B2253,Setup_MPP!$A:$G,3,FALSE)</f>
        <v>Kinsley91</v>
      </c>
      <c r="E2253" s="21" t="str">
        <f>VLOOKUP(Pronostics!$B2253,Setup_MPP!$A:$G,2,FALSE)</f>
        <v>Kinsley ROQUE</v>
      </c>
      <c r="F2253" s="21" t="str">
        <f>VLOOKUP($B2253,Setup_MPP!$A:$E,4,FALSE)</f>
        <v>#CBEBBA</v>
      </c>
      <c r="G2253" s="21" t="str">
        <f>VLOOKUP($B2253,Setup_MPP!$A:$E,5,FALSE)</f>
        <v>#70BC6E</v>
      </c>
      <c r="H2253" s="21" t="str">
        <f>IFERROR(IF(AND(A2253&gt;=1,A2253&lt;=104),VLOOKUP($A2253,Location!$A:$J,6,FALSE),IF(A2253=0,"Avant l'ouverture",IF(OR(A2253=105,A2253=106),"Bonus"))),"")</f>
        <v>1/16 Finale</v>
      </c>
      <c r="I2253" s="21" t="str">
        <f>IF(LEFT(H2253,4)="Tour",VLOOKUP(A2253,Database!$A:$C,3,FALSE),"")</f>
        <v/>
      </c>
      <c r="J2253" s="21" t="str">
        <f>VLOOKUP($A2253,Location!$A:$J,7,FALSE)</f>
        <v>Espagne</v>
      </c>
      <c r="K2253" s="21" t="str">
        <f>IFERROR(VLOOKUP(J2253,Setup_Team!$B:$C,2,FALSE), "TDB")</f>
        <v>ESP</v>
      </c>
      <c r="L2253" s="21" t="str">
        <f>VLOOKUP($A2253,Location!$A:$J,8,FALSE)</f>
        <v>Autriche</v>
      </c>
      <c r="M2253" s="21" t="str">
        <f>IFERROR(VLOOKUP(L2253,Setup_Team!$B:$C,2,FALSE), "TDB")</f>
        <v>AUT</v>
      </c>
      <c r="N2253" s="21" t="str">
        <f>VLOOKUP($A2253,Location!$A:$J,9,FALSE)</f>
        <v>Inglewood, Los Angeles, California</v>
      </c>
      <c r="O2253" s="21" t="str">
        <f>VLOOKUP($A2253,Location!$A:$J,10,FALSE)</f>
        <v>SoFi Stadium</v>
      </c>
      <c r="P2253" s="27"/>
      <c r="Q2253" s="27"/>
      <c r="R2253" s="27" t="str">
        <f t="shared" si="211"/>
        <v/>
      </c>
      <c r="S2253" s="21">
        <v>0</v>
      </c>
      <c r="T2253" s="20">
        <f>VLOOKUP($A2253,Database!$A:$Y,10,FALSE)</f>
        <v>41</v>
      </c>
      <c r="U2253" s="20">
        <f>VLOOKUP($A2253,Database!$A:$Y,11,FALSE)</f>
        <v>140</v>
      </c>
      <c r="V2253" s="20">
        <f>VLOOKUP($A2253,Database!$A:$Y,12,FALSE)</f>
        <v>182</v>
      </c>
      <c r="W2253" s="20" t="str">
        <f>VLOOKUP(A2253,Database!A:M,13,FALSE)</f>
        <v>À venir</v>
      </c>
      <c r="X2253" s="20" t="str">
        <f>VLOOKUP($A2253,Database!$A:$Y,20,FALSE)</f>
        <v/>
      </c>
      <c r="Y2253" s="20" t="str">
        <f>VLOOKUP($A2253,Database!$A:$Y,21,FALSE)</f>
        <v/>
      </c>
      <c r="Z2253" s="20">
        <f t="shared" si="210"/>
        <v>0</v>
      </c>
      <c r="AA2253" s="20" t="str">
        <f t="shared" si="206"/>
        <v/>
      </c>
      <c r="AB2253" s="20" t="str">
        <f t="shared" ca="1" si="207"/>
        <v/>
      </c>
      <c r="AC2253" s="20">
        <f t="shared" ca="1" si="208"/>
        <v>0</v>
      </c>
      <c r="AD2253" s="20" t="str">
        <f ca="1">IF(AC2253=0,"",IF(OR(ISBLANK(P2253),ISBLANK(Q2253)),"",IF(ISBLANK(VLOOKUP(A2253,Database!A:AA,22,FALSE)),"",VLOOKUP(A2253,Database!A:AA,22,FALSE))))</f>
        <v/>
      </c>
      <c r="AE2253" s="20" t="str">
        <f>IFERROR(
   IF(
     OR(ISBLANK(P2253),ISBLANK(Q2253)),
     "",
     IF(
       AND(AB2253&lt;&gt;"",OR(W2253="Terminé",W2253="En cours")),
       VLOOKUP(AD2253,Setup_ScoreExactBonus!A:D,4,FALSE),
       0
     )),
  0)</f>
        <v/>
      </c>
      <c r="AF2253" s="21">
        <f t="shared" si="209"/>
        <v>0</v>
      </c>
      <c r="AG2253" s="21">
        <f ca="1">SUMIFS(AF$2:AF2253,D$2:D2253,D2253)</f>
        <v>3231</v>
      </c>
    </row>
    <row r="2254" spans="1:33" hidden="1" x14ac:dyDescent="0.35">
      <c r="A2254" s="21">
        <f>IF(ISBLANK(B2254),"",COUNTIF(B$2:B2254,B2254))-1</f>
        <v>83</v>
      </c>
      <c r="B2254" s="27">
        <v>12</v>
      </c>
      <c r="C2254" s="10">
        <f>VLOOKUP($A2254+IF($A2254=0,1,0),Database!$A:$Y,7,FALSE)</f>
        <v>46205.875</v>
      </c>
      <c r="D2254" s="21" t="str">
        <f>VLOOKUP(Pronostics!$B2254,Setup_MPP!$A:$G,3,FALSE)</f>
        <v>Jaouad1</v>
      </c>
      <c r="E2254" s="21" t="str">
        <f>VLOOKUP(Pronostics!$B2254,Setup_MPP!$A:$G,2,FALSE)</f>
        <v>Jaouad SETTI</v>
      </c>
      <c r="F2254" s="21" t="str">
        <f>VLOOKUP($B2254,Setup_MPP!$A:$E,4,FALSE)</f>
        <v>#C2D4FF</v>
      </c>
      <c r="G2254" s="21" t="str">
        <f>VLOOKUP($B2254,Setup_MPP!$A:$E,5,FALSE)</f>
        <v>#6586D5</v>
      </c>
      <c r="H2254" s="21" t="str">
        <f>IFERROR(IF(AND(A2254&gt;=1,A2254&lt;=104),VLOOKUP($A2254,Location!$A:$J,6,FALSE),IF(A2254=0,"Avant l'ouverture",IF(OR(A2254=105,A2254=106),"Bonus"))),"")</f>
        <v>1/16 Finale</v>
      </c>
      <c r="I2254" s="21" t="str">
        <f>IF(LEFT(H2254,4)="Tour",VLOOKUP(A2254,Database!$A:$C,3,FALSE),"")</f>
        <v/>
      </c>
      <c r="J2254" s="21" t="str">
        <f>VLOOKUP($A2254,Location!$A:$J,7,FALSE)</f>
        <v>Espagne</v>
      </c>
      <c r="K2254" s="21" t="str">
        <f>IFERROR(VLOOKUP(J2254,Setup_Team!$B:$C,2,FALSE), "TDB")</f>
        <v>ESP</v>
      </c>
      <c r="L2254" s="21" t="str">
        <f>VLOOKUP($A2254,Location!$A:$J,8,FALSE)</f>
        <v>Autriche</v>
      </c>
      <c r="M2254" s="21" t="str">
        <f>IFERROR(VLOOKUP(L2254,Setup_Team!$B:$C,2,FALSE), "TDB")</f>
        <v>AUT</v>
      </c>
      <c r="N2254" s="21" t="str">
        <f>VLOOKUP($A2254,Location!$A:$J,9,FALSE)</f>
        <v>Inglewood, Los Angeles, California</v>
      </c>
      <c r="O2254" s="21" t="str">
        <f>VLOOKUP($A2254,Location!$A:$J,10,FALSE)</f>
        <v>SoFi Stadium</v>
      </c>
      <c r="P2254" s="27"/>
      <c r="Q2254" s="27"/>
      <c r="R2254" s="27" t="str">
        <f t="shared" si="211"/>
        <v/>
      </c>
      <c r="S2254" s="21">
        <v>0</v>
      </c>
      <c r="T2254" s="20">
        <f>VLOOKUP($A2254,Database!$A:$Y,10,FALSE)</f>
        <v>41</v>
      </c>
      <c r="U2254" s="20">
        <f>VLOOKUP($A2254,Database!$A:$Y,11,FALSE)</f>
        <v>140</v>
      </c>
      <c r="V2254" s="20">
        <f>VLOOKUP($A2254,Database!$A:$Y,12,FALSE)</f>
        <v>182</v>
      </c>
      <c r="W2254" s="20" t="str">
        <f>VLOOKUP(A2254,Database!A:M,13,FALSE)</f>
        <v>À venir</v>
      </c>
      <c r="X2254" s="20" t="str">
        <f>VLOOKUP($A2254,Database!$A:$Y,20,FALSE)</f>
        <v/>
      </c>
      <c r="Y2254" s="20" t="str">
        <f>VLOOKUP($A2254,Database!$A:$Y,21,FALSE)</f>
        <v/>
      </c>
      <c r="Z2254" s="20">
        <f t="shared" si="210"/>
        <v>0</v>
      </c>
      <c r="AA2254" s="20" t="str">
        <f t="shared" si="206"/>
        <v/>
      </c>
      <c r="AB2254" s="20" t="str">
        <f t="shared" ca="1" si="207"/>
        <v/>
      </c>
      <c r="AC2254" s="20">
        <f t="shared" ca="1" si="208"/>
        <v>0</v>
      </c>
      <c r="AD2254" s="20" t="str">
        <f ca="1">IF(AC2254=0,"",IF(OR(ISBLANK(P2254),ISBLANK(Q2254)),"",IF(ISBLANK(VLOOKUP(A2254,Database!A:AA,22,FALSE)),"",VLOOKUP(A2254,Database!A:AA,22,FALSE))))</f>
        <v/>
      </c>
      <c r="AE2254" s="20" t="str">
        <f>IFERROR(
   IF(
     OR(ISBLANK(P2254),ISBLANK(Q2254)),
     "",
     IF(
       AND(AB2254&lt;&gt;"",OR(W2254="Terminé",W2254="En cours")),
       VLOOKUP(AD2254,Setup_ScoreExactBonus!A:D,4,FALSE),
       0
     )),
  0)</f>
        <v/>
      </c>
      <c r="AF2254" s="21">
        <f t="shared" si="209"/>
        <v>0</v>
      </c>
      <c r="AG2254" s="21">
        <f ca="1">SUMIFS(AF$2:AF2254,D$2:D2254,D2254)</f>
        <v>3039</v>
      </c>
    </row>
    <row r="2255" spans="1:33" hidden="1" x14ac:dyDescent="0.35">
      <c r="A2255" s="21">
        <f>IF(ISBLANK(B2255),"",COUNTIF(B$2:B2255,B2255))-1</f>
        <v>83</v>
      </c>
      <c r="B2255" s="27">
        <v>13</v>
      </c>
      <c r="C2255" s="10">
        <f>VLOOKUP($A2255+IF($A2255=0,1,0),Database!$A:$Y,7,FALSE)</f>
        <v>46205.875</v>
      </c>
      <c r="D2255" s="21" t="str">
        <f>VLOOKUP(Pronostics!$B2255,Setup_MPP!$A:$G,3,FALSE)</f>
        <v>Julien_I</v>
      </c>
      <c r="E2255" s="21" t="str">
        <f>VLOOKUP(Pronostics!$B2255,Setup_MPP!$A:$G,2,FALSE)</f>
        <v>Julien INGE</v>
      </c>
      <c r="F2255" s="21" t="str">
        <f>VLOOKUP($B2255,Setup_MPP!$A:$E,4,FALSE)</f>
        <v>#C1E0EF</v>
      </c>
      <c r="G2255" s="21" t="str">
        <f>VLOOKUP($B2255,Setup_MPP!$A:$E,5,FALSE)</f>
        <v>#4F91B2</v>
      </c>
      <c r="H2255" s="21" t="str">
        <f>IFERROR(IF(AND(A2255&gt;=1,A2255&lt;=104),VLOOKUP($A2255,Location!$A:$J,6,FALSE),IF(A2255=0,"Avant l'ouverture",IF(OR(A2255=105,A2255=106),"Bonus"))),"")</f>
        <v>1/16 Finale</v>
      </c>
      <c r="I2255" s="21" t="str">
        <f>IF(LEFT(H2255,4)="Tour",VLOOKUP(A2255,Database!$A:$C,3,FALSE),"")</f>
        <v/>
      </c>
      <c r="J2255" s="21" t="str">
        <f>VLOOKUP($A2255,Location!$A:$J,7,FALSE)</f>
        <v>Espagne</v>
      </c>
      <c r="K2255" s="21" t="str">
        <f>IFERROR(VLOOKUP(J2255,Setup_Team!$B:$C,2,FALSE), "TDB")</f>
        <v>ESP</v>
      </c>
      <c r="L2255" s="21" t="str">
        <f>VLOOKUP($A2255,Location!$A:$J,8,FALSE)</f>
        <v>Autriche</v>
      </c>
      <c r="M2255" s="21" t="str">
        <f>IFERROR(VLOOKUP(L2255,Setup_Team!$B:$C,2,FALSE), "TDB")</f>
        <v>AUT</v>
      </c>
      <c r="N2255" s="21" t="str">
        <f>VLOOKUP($A2255,Location!$A:$J,9,FALSE)</f>
        <v>Inglewood, Los Angeles, California</v>
      </c>
      <c r="O2255" s="21" t="str">
        <f>VLOOKUP($A2255,Location!$A:$J,10,FALSE)</f>
        <v>SoFi Stadium</v>
      </c>
      <c r="P2255" s="27"/>
      <c r="Q2255" s="27"/>
      <c r="R2255" s="27" t="str">
        <f t="shared" si="211"/>
        <v/>
      </c>
      <c r="S2255" s="21">
        <v>0</v>
      </c>
      <c r="T2255" s="20">
        <f>VLOOKUP($A2255,Database!$A:$Y,10,FALSE)</f>
        <v>41</v>
      </c>
      <c r="U2255" s="20">
        <f>VLOOKUP($A2255,Database!$A:$Y,11,FALSE)</f>
        <v>140</v>
      </c>
      <c r="V2255" s="20">
        <f>VLOOKUP($A2255,Database!$A:$Y,12,FALSE)</f>
        <v>182</v>
      </c>
      <c r="W2255" s="20" t="str">
        <f>VLOOKUP(A2255,Database!A:M,13,FALSE)</f>
        <v>À venir</v>
      </c>
      <c r="X2255" s="20" t="str">
        <f>VLOOKUP($A2255,Database!$A:$Y,20,FALSE)</f>
        <v/>
      </c>
      <c r="Y2255" s="20" t="str">
        <f>VLOOKUP($A2255,Database!$A:$Y,21,FALSE)</f>
        <v/>
      </c>
      <c r="Z2255" s="20">
        <f t="shared" si="210"/>
        <v>0</v>
      </c>
      <c r="AA2255" s="20" t="str">
        <f t="shared" si="206"/>
        <v/>
      </c>
      <c r="AB2255" s="20" t="str">
        <f t="shared" ca="1" si="207"/>
        <v/>
      </c>
      <c r="AC2255" s="20">
        <f t="shared" ca="1" si="208"/>
        <v>0</v>
      </c>
      <c r="AD2255" s="20" t="str">
        <f ca="1">IF(AC2255=0,"",IF(OR(ISBLANK(P2255),ISBLANK(Q2255)),"",IF(ISBLANK(VLOOKUP(A2255,Database!A:AA,22,FALSE)),"",VLOOKUP(A2255,Database!A:AA,22,FALSE))))</f>
        <v/>
      </c>
      <c r="AE2255" s="20" t="str">
        <f>IFERROR(
   IF(
     OR(ISBLANK(P2255),ISBLANK(Q2255)),
     "",
     IF(
       AND(AB2255&lt;&gt;"",OR(W2255="Terminé",W2255="En cours")),
       VLOOKUP(AD2255,Setup_ScoreExactBonus!A:D,4,FALSE),
       0
     )),
  0)</f>
        <v/>
      </c>
      <c r="AF2255" s="21">
        <f t="shared" si="209"/>
        <v>0</v>
      </c>
      <c r="AG2255" s="21">
        <f ca="1">SUMIFS(AF$2:AF2255,D$2:D2255,D2255)</f>
        <v>3352</v>
      </c>
    </row>
    <row r="2256" spans="1:33" hidden="1" x14ac:dyDescent="0.35">
      <c r="A2256" s="21">
        <f>IF(ISBLANK(B2256),"",COUNTIF(B$2:B2256,B2256))-1</f>
        <v>83</v>
      </c>
      <c r="B2256" s="27">
        <v>14</v>
      </c>
      <c r="C2256" s="10">
        <f>VLOOKUP($A2256+IF($A2256=0,1,0),Database!$A:$Y,7,FALSE)</f>
        <v>46205.875</v>
      </c>
      <c r="D2256" s="21" t="str">
        <f>VLOOKUP(Pronostics!$B2256,Setup_MPP!$A:$G,3,FALSE)</f>
        <v>MarieEYT</v>
      </c>
      <c r="E2256" s="21" t="str">
        <f>VLOOKUP(Pronostics!$B2256,Setup_MPP!$A:$G,2,FALSE)</f>
        <v>Marie EXBRAYAT</v>
      </c>
      <c r="F2256" s="21" t="str">
        <f>VLOOKUP($B2256,Setup_MPP!$A:$E,4,FALSE)</f>
        <v>#FFAFD2</v>
      </c>
      <c r="G2256" s="21" t="str">
        <f>VLOOKUP($B2256,Setup_MPP!$A:$E,5,FALSE)</f>
        <v>#F2589B</v>
      </c>
      <c r="H2256" s="21" t="str">
        <f>IFERROR(IF(AND(A2256&gt;=1,A2256&lt;=104),VLOOKUP($A2256,Location!$A:$J,6,FALSE),IF(A2256=0,"Avant l'ouverture",IF(OR(A2256=105,A2256=106),"Bonus"))),"")</f>
        <v>1/16 Finale</v>
      </c>
      <c r="I2256" s="21" t="str">
        <f>IF(LEFT(H2256,4)="Tour",VLOOKUP(A2256,Database!$A:$C,3,FALSE),"")</f>
        <v/>
      </c>
      <c r="J2256" s="21" t="str">
        <f>VLOOKUP($A2256,Location!$A:$J,7,FALSE)</f>
        <v>Espagne</v>
      </c>
      <c r="K2256" s="21" t="str">
        <f>IFERROR(VLOOKUP(J2256,Setup_Team!$B:$C,2,FALSE), "TDB")</f>
        <v>ESP</v>
      </c>
      <c r="L2256" s="21" t="str">
        <f>VLOOKUP($A2256,Location!$A:$J,8,FALSE)</f>
        <v>Autriche</v>
      </c>
      <c r="M2256" s="21" t="str">
        <f>IFERROR(VLOOKUP(L2256,Setup_Team!$B:$C,2,FALSE), "TDB")</f>
        <v>AUT</v>
      </c>
      <c r="N2256" s="21" t="str">
        <f>VLOOKUP($A2256,Location!$A:$J,9,FALSE)</f>
        <v>Inglewood, Los Angeles, California</v>
      </c>
      <c r="O2256" s="21" t="str">
        <f>VLOOKUP($A2256,Location!$A:$J,10,FALSE)</f>
        <v>SoFi Stadium</v>
      </c>
      <c r="P2256" s="27"/>
      <c r="Q2256" s="27"/>
      <c r="R2256" s="27" t="str">
        <f t="shared" si="211"/>
        <v/>
      </c>
      <c r="S2256" s="21">
        <v>0</v>
      </c>
      <c r="T2256" s="20">
        <f>VLOOKUP($A2256,Database!$A:$Y,10,FALSE)</f>
        <v>41</v>
      </c>
      <c r="U2256" s="20">
        <f>VLOOKUP($A2256,Database!$A:$Y,11,FALSE)</f>
        <v>140</v>
      </c>
      <c r="V2256" s="20">
        <f>VLOOKUP($A2256,Database!$A:$Y,12,FALSE)</f>
        <v>182</v>
      </c>
      <c r="W2256" s="20" t="str">
        <f>VLOOKUP(A2256,Database!A:M,13,FALSE)</f>
        <v>À venir</v>
      </c>
      <c r="X2256" s="20" t="str">
        <f>VLOOKUP($A2256,Database!$A:$Y,20,FALSE)</f>
        <v/>
      </c>
      <c r="Y2256" s="20" t="str">
        <f>VLOOKUP($A2256,Database!$A:$Y,21,FALSE)</f>
        <v/>
      </c>
      <c r="Z2256" s="20">
        <f t="shared" si="210"/>
        <v>0</v>
      </c>
      <c r="AA2256" s="20" t="str">
        <f t="shared" si="206"/>
        <v/>
      </c>
      <c r="AB2256" s="20" t="str">
        <f t="shared" ca="1" si="207"/>
        <v/>
      </c>
      <c r="AC2256" s="20">
        <f t="shared" ca="1" si="208"/>
        <v>0</v>
      </c>
      <c r="AD2256" s="20" t="str">
        <f ca="1">IF(AC2256=0,"",IF(OR(ISBLANK(P2256),ISBLANK(Q2256)),"",IF(ISBLANK(VLOOKUP(A2256,Database!A:AA,22,FALSE)),"",VLOOKUP(A2256,Database!A:AA,22,FALSE))))</f>
        <v/>
      </c>
      <c r="AE2256" s="20" t="str">
        <f>IFERROR(
   IF(
     OR(ISBLANK(P2256),ISBLANK(Q2256)),
     "",
     IF(
       AND(AB2256&lt;&gt;"",OR(W2256="Terminé",W2256="En cours")),
       VLOOKUP(AD2256,Setup_ScoreExactBonus!A:D,4,FALSE),
       0
     )),
  0)</f>
        <v/>
      </c>
      <c r="AF2256" s="21">
        <f t="shared" si="209"/>
        <v>0</v>
      </c>
      <c r="AG2256" s="21">
        <f ca="1">SUMIFS(AF$2:AF2256,D$2:D2256,D2256)</f>
        <v>3451</v>
      </c>
    </row>
    <row r="2257" spans="1:33" hidden="1" x14ac:dyDescent="0.35">
      <c r="A2257" s="21">
        <f>IF(ISBLANK(B2257),"",COUNTIF(B$2:B2257,B2257))-1</f>
        <v>83</v>
      </c>
      <c r="B2257" s="27">
        <v>15</v>
      </c>
      <c r="C2257" s="10">
        <f>VLOOKUP($A2257+IF($A2257=0,1,0),Database!$A:$Y,7,FALSE)</f>
        <v>46205.875</v>
      </c>
      <c r="D2257" s="21" t="str">
        <f>VLOOKUP(Pronostics!$B2257,Setup_MPP!$A:$G,3,FALSE)</f>
        <v>Amino28</v>
      </c>
      <c r="E2257" s="21" t="str">
        <f>VLOOKUP(Pronostics!$B2257,Setup_MPP!$A:$G,2,FALSE)</f>
        <v>Amine ZARROUKI</v>
      </c>
      <c r="F2257" s="21" t="str">
        <f>VLOOKUP($B2257,Setup_MPP!$A:$E,4,FALSE)</f>
        <v>#FF9898</v>
      </c>
      <c r="G2257" s="21" t="str">
        <f>VLOOKUP($B2257,Setup_MPP!$A:$E,5,FALSE)</f>
        <v>#FF5D5D</v>
      </c>
      <c r="H2257" s="21" t="str">
        <f>IFERROR(IF(AND(A2257&gt;=1,A2257&lt;=104),VLOOKUP($A2257,Location!$A:$J,6,FALSE),IF(A2257=0,"Avant l'ouverture",IF(OR(A2257=105,A2257=106),"Bonus"))),"")</f>
        <v>1/16 Finale</v>
      </c>
      <c r="I2257" s="21" t="str">
        <f>IF(LEFT(H2257,4)="Tour",VLOOKUP(A2257,Database!$A:$C,3,FALSE),"")</f>
        <v/>
      </c>
      <c r="J2257" s="21" t="str">
        <f>VLOOKUP($A2257,Location!$A:$J,7,FALSE)</f>
        <v>Espagne</v>
      </c>
      <c r="K2257" s="21" t="str">
        <f>IFERROR(VLOOKUP(J2257,Setup_Team!$B:$C,2,FALSE), "TDB")</f>
        <v>ESP</v>
      </c>
      <c r="L2257" s="21" t="str">
        <f>VLOOKUP($A2257,Location!$A:$J,8,FALSE)</f>
        <v>Autriche</v>
      </c>
      <c r="M2257" s="21" t="str">
        <f>IFERROR(VLOOKUP(L2257,Setup_Team!$B:$C,2,FALSE), "TDB")</f>
        <v>AUT</v>
      </c>
      <c r="N2257" s="21" t="str">
        <f>VLOOKUP($A2257,Location!$A:$J,9,FALSE)</f>
        <v>Inglewood, Los Angeles, California</v>
      </c>
      <c r="O2257" s="21" t="str">
        <f>VLOOKUP($A2257,Location!$A:$J,10,FALSE)</f>
        <v>SoFi Stadium</v>
      </c>
      <c r="P2257" s="27"/>
      <c r="Q2257" s="27"/>
      <c r="R2257" s="27" t="str">
        <f t="shared" si="211"/>
        <v/>
      </c>
      <c r="S2257" s="21">
        <v>0</v>
      </c>
      <c r="T2257" s="20">
        <f>VLOOKUP($A2257,Database!$A:$Y,10,FALSE)</f>
        <v>41</v>
      </c>
      <c r="U2257" s="20">
        <f>VLOOKUP($A2257,Database!$A:$Y,11,FALSE)</f>
        <v>140</v>
      </c>
      <c r="V2257" s="20">
        <f>VLOOKUP($A2257,Database!$A:$Y,12,FALSE)</f>
        <v>182</v>
      </c>
      <c r="W2257" s="20" t="str">
        <f>VLOOKUP(A2257,Database!A:M,13,FALSE)</f>
        <v>À venir</v>
      </c>
      <c r="X2257" s="20" t="str">
        <f>VLOOKUP($A2257,Database!$A:$Y,20,FALSE)</f>
        <v/>
      </c>
      <c r="Y2257" s="20" t="str">
        <f>VLOOKUP($A2257,Database!$A:$Y,21,FALSE)</f>
        <v/>
      </c>
      <c r="Z2257" s="20">
        <f t="shared" si="210"/>
        <v>0</v>
      </c>
      <c r="AA2257" s="20" t="str">
        <f t="shared" si="206"/>
        <v/>
      </c>
      <c r="AB2257" s="20" t="str">
        <f t="shared" ca="1" si="207"/>
        <v/>
      </c>
      <c r="AC2257" s="20">
        <f t="shared" ca="1" si="208"/>
        <v>0</v>
      </c>
      <c r="AD2257" s="20" t="str">
        <f ca="1">IF(AC2257=0,"",IF(OR(ISBLANK(P2257),ISBLANK(Q2257)),"",IF(ISBLANK(VLOOKUP(A2257,Database!A:AA,22,FALSE)),"",VLOOKUP(A2257,Database!A:AA,22,FALSE))))</f>
        <v/>
      </c>
      <c r="AE2257" s="20" t="str">
        <f>IFERROR(
   IF(
     OR(ISBLANK(P2257),ISBLANK(Q2257)),
     "",
     IF(
       AND(AB2257&lt;&gt;"",OR(W2257="Terminé",W2257="En cours")),
       VLOOKUP(AD2257,Setup_ScoreExactBonus!A:D,4,FALSE),
       0
     )),
  0)</f>
        <v/>
      </c>
      <c r="AF2257" s="21">
        <f t="shared" si="209"/>
        <v>0</v>
      </c>
      <c r="AG2257" s="21">
        <f ca="1">SUMIFS(AF$2:AF2257,D$2:D2257,D2257)</f>
        <v>3169</v>
      </c>
    </row>
    <row r="2258" spans="1:33" hidden="1" x14ac:dyDescent="0.35">
      <c r="A2258" s="21">
        <f>IF(ISBLANK(B2258),"",COUNTIF(B$2:B2258,B2258))-1</f>
        <v>83</v>
      </c>
      <c r="B2258" s="27">
        <v>16</v>
      </c>
      <c r="C2258" s="10">
        <f>VLOOKUP($A2258+IF($A2258=0,1,0),Database!$A:$Y,7,FALSE)</f>
        <v>46205.875</v>
      </c>
      <c r="D2258" s="21" t="str">
        <f>VLOOKUP(Pronostics!$B2258,Setup_MPP!$A:$G,3,FALSE)</f>
        <v>RomaLaura</v>
      </c>
      <c r="E2258" s="21" t="str">
        <f>VLOOKUP(Pronostics!$B2258,Setup_MPP!$A:$G,2,FALSE)</f>
        <v>Laura GIULIANO</v>
      </c>
      <c r="F2258" s="21" t="str">
        <f>VLOOKUP($B2258,Setup_MPP!$A:$E,4,FALSE)</f>
        <v>#86A4FE</v>
      </c>
      <c r="G2258" s="21" t="str">
        <f>VLOOKUP($B2258,Setup_MPP!$A:$E,5,FALSE)</f>
        <v>#3769FF</v>
      </c>
      <c r="H2258" s="21" t="str">
        <f>IFERROR(IF(AND(A2258&gt;=1,A2258&lt;=104),VLOOKUP($A2258,Location!$A:$J,6,FALSE),IF(A2258=0,"Avant l'ouverture",IF(OR(A2258=105,A2258=106),"Bonus"))),"")</f>
        <v>1/16 Finale</v>
      </c>
      <c r="I2258" s="21" t="str">
        <f>IF(LEFT(H2258,4)="Tour",VLOOKUP(A2258,Database!$A:$C,3,FALSE),"")</f>
        <v/>
      </c>
      <c r="J2258" s="21" t="str">
        <f>VLOOKUP($A2258,Location!$A:$J,7,FALSE)</f>
        <v>Espagne</v>
      </c>
      <c r="K2258" s="21" t="str">
        <f>IFERROR(VLOOKUP(J2258,Setup_Team!$B:$C,2,FALSE), "TDB")</f>
        <v>ESP</v>
      </c>
      <c r="L2258" s="21" t="str">
        <f>VLOOKUP($A2258,Location!$A:$J,8,FALSE)</f>
        <v>Autriche</v>
      </c>
      <c r="M2258" s="21" t="str">
        <f>IFERROR(VLOOKUP(L2258,Setup_Team!$B:$C,2,FALSE), "TDB")</f>
        <v>AUT</v>
      </c>
      <c r="N2258" s="21" t="str">
        <f>VLOOKUP($A2258,Location!$A:$J,9,FALSE)</f>
        <v>Inglewood, Los Angeles, California</v>
      </c>
      <c r="O2258" s="21" t="str">
        <f>VLOOKUP($A2258,Location!$A:$J,10,FALSE)</f>
        <v>SoFi Stadium</v>
      </c>
      <c r="P2258" s="27"/>
      <c r="Q2258" s="27"/>
      <c r="R2258" s="27" t="str">
        <f t="shared" si="211"/>
        <v/>
      </c>
      <c r="S2258" s="21">
        <v>0</v>
      </c>
      <c r="T2258" s="20">
        <f>VLOOKUP($A2258,Database!$A:$Y,10,FALSE)</f>
        <v>41</v>
      </c>
      <c r="U2258" s="20">
        <f>VLOOKUP($A2258,Database!$A:$Y,11,FALSE)</f>
        <v>140</v>
      </c>
      <c r="V2258" s="20">
        <f>VLOOKUP($A2258,Database!$A:$Y,12,FALSE)</f>
        <v>182</v>
      </c>
      <c r="W2258" s="20" t="str">
        <f>VLOOKUP(A2258,Database!A:M,13,FALSE)</f>
        <v>À venir</v>
      </c>
      <c r="X2258" s="20" t="str">
        <f>VLOOKUP($A2258,Database!$A:$Y,20,FALSE)</f>
        <v/>
      </c>
      <c r="Y2258" s="20" t="str">
        <f>VLOOKUP($A2258,Database!$A:$Y,21,FALSE)</f>
        <v/>
      </c>
      <c r="Z2258" s="20">
        <f t="shared" si="210"/>
        <v>0</v>
      </c>
      <c r="AA2258" s="20" t="str">
        <f t="shared" si="206"/>
        <v/>
      </c>
      <c r="AB2258" s="20" t="str">
        <f t="shared" ca="1" si="207"/>
        <v/>
      </c>
      <c r="AC2258" s="20">
        <f t="shared" ca="1" si="208"/>
        <v>0</v>
      </c>
      <c r="AD2258" s="20" t="str">
        <f ca="1">IF(AC2258=0,"",IF(OR(ISBLANK(P2258),ISBLANK(Q2258)),"",IF(ISBLANK(VLOOKUP(A2258,Database!A:AA,22,FALSE)),"",VLOOKUP(A2258,Database!A:AA,22,FALSE))))</f>
        <v/>
      </c>
      <c r="AE2258" s="20" t="str">
        <f>IFERROR(
   IF(
     OR(ISBLANK(P2258),ISBLANK(Q2258)),
     "",
     IF(
       AND(AB2258&lt;&gt;"",OR(W2258="Terminé",W2258="En cours")),
       VLOOKUP(AD2258,Setup_ScoreExactBonus!A:D,4,FALSE),
       0
     )),
  0)</f>
        <v/>
      </c>
      <c r="AF2258" s="21">
        <f t="shared" si="209"/>
        <v>0</v>
      </c>
      <c r="AG2258" s="21">
        <f ca="1">SUMIFS(AF$2:AF2258,D$2:D2258,D2258)</f>
        <v>2658</v>
      </c>
    </row>
    <row r="2259" spans="1:33" hidden="1" x14ac:dyDescent="0.35">
      <c r="A2259" s="21">
        <f>IF(ISBLANK(B2259),"",COUNTIF(B$2:B2259,B2259))-1</f>
        <v>83</v>
      </c>
      <c r="B2259" s="27">
        <v>17</v>
      </c>
      <c r="C2259" s="10">
        <f>VLOOKUP($A2259+IF($A2259=0,1,0),Database!$A:$Y,7,FALSE)</f>
        <v>46205.875</v>
      </c>
      <c r="D2259" s="21" t="str">
        <f>VLOOKUP(Pronostics!$B2259,Setup_MPP!$A:$G,3,FALSE)</f>
        <v>Julien_cri</v>
      </c>
      <c r="E2259" s="21" t="str">
        <f>VLOOKUP(Pronostics!$B2259,Setup_MPP!$A:$G,2,FALSE)</f>
        <v>Julien CRIMOTEL</v>
      </c>
      <c r="F2259" s="21" t="str">
        <f>VLOOKUP($B2259,Setup_MPP!$A:$E,4,FALSE)</f>
        <v>#FFB0B0</v>
      </c>
      <c r="G2259" s="21" t="str">
        <f>VLOOKUP($B2259,Setup_MPP!$A:$E,5,FALSE)</f>
        <v>#F25757</v>
      </c>
      <c r="H2259" s="21" t="str">
        <f>IFERROR(IF(AND(A2259&gt;=1,A2259&lt;=104),VLOOKUP($A2259,Location!$A:$J,6,FALSE),IF(A2259=0,"Avant l'ouverture",IF(OR(A2259=105,A2259=106),"Bonus"))),"")</f>
        <v>1/16 Finale</v>
      </c>
      <c r="I2259" s="21" t="str">
        <f>IF(LEFT(H2259,4)="Tour",VLOOKUP(A2259,Database!$A:$C,3,FALSE),"")</f>
        <v/>
      </c>
      <c r="J2259" s="21" t="str">
        <f>VLOOKUP($A2259,Location!$A:$J,7,FALSE)</f>
        <v>Espagne</v>
      </c>
      <c r="K2259" s="21" t="str">
        <f>IFERROR(VLOOKUP(J2259,Setup_Team!$B:$C,2,FALSE), "TDB")</f>
        <v>ESP</v>
      </c>
      <c r="L2259" s="21" t="str">
        <f>VLOOKUP($A2259,Location!$A:$J,8,FALSE)</f>
        <v>Autriche</v>
      </c>
      <c r="M2259" s="21" t="str">
        <f>IFERROR(VLOOKUP(L2259,Setup_Team!$B:$C,2,FALSE), "TDB")</f>
        <v>AUT</v>
      </c>
      <c r="N2259" s="21" t="str">
        <f>VLOOKUP($A2259,Location!$A:$J,9,FALSE)</f>
        <v>Inglewood, Los Angeles, California</v>
      </c>
      <c r="O2259" s="21" t="str">
        <f>VLOOKUP($A2259,Location!$A:$J,10,FALSE)</f>
        <v>SoFi Stadium</v>
      </c>
      <c r="P2259" s="27"/>
      <c r="Q2259" s="27"/>
      <c r="R2259" s="27" t="str">
        <f t="shared" si="211"/>
        <v/>
      </c>
      <c r="S2259" s="21">
        <v>0</v>
      </c>
      <c r="T2259" s="20">
        <f>VLOOKUP($A2259,Database!$A:$Y,10,FALSE)</f>
        <v>41</v>
      </c>
      <c r="U2259" s="20">
        <f>VLOOKUP($A2259,Database!$A:$Y,11,FALSE)</f>
        <v>140</v>
      </c>
      <c r="V2259" s="20">
        <f>VLOOKUP($A2259,Database!$A:$Y,12,FALSE)</f>
        <v>182</v>
      </c>
      <c r="W2259" s="20" t="str">
        <f>VLOOKUP(A2259,Database!A:M,13,FALSE)</f>
        <v>À venir</v>
      </c>
      <c r="X2259" s="20" t="str">
        <f>VLOOKUP($A2259,Database!$A:$Y,20,FALSE)</f>
        <v/>
      </c>
      <c r="Y2259" s="20" t="str">
        <f>VLOOKUP($A2259,Database!$A:$Y,21,FALSE)</f>
        <v/>
      </c>
      <c r="Z2259" s="20">
        <f t="shared" si="210"/>
        <v>0</v>
      </c>
      <c r="AA2259" s="20" t="str">
        <f t="shared" si="206"/>
        <v/>
      </c>
      <c r="AB2259" s="20" t="str">
        <f t="shared" ca="1" si="207"/>
        <v/>
      </c>
      <c r="AC2259" s="20">
        <f t="shared" ca="1" si="208"/>
        <v>0</v>
      </c>
      <c r="AD2259" s="20" t="str">
        <f ca="1">IF(AC2259=0,"",IF(OR(ISBLANK(P2259),ISBLANK(Q2259)),"",IF(ISBLANK(VLOOKUP(A2259,Database!A:AA,22,FALSE)),"",VLOOKUP(A2259,Database!A:AA,22,FALSE))))</f>
        <v/>
      </c>
      <c r="AE2259" s="20" t="str">
        <f>IFERROR(
   IF(
     OR(ISBLANK(P2259),ISBLANK(Q2259)),
     "",
     IF(
       AND(AB2259&lt;&gt;"",OR(W2259="Terminé",W2259="En cours")),
       VLOOKUP(AD2259,Setup_ScoreExactBonus!A:D,4,FALSE),
       0
     )),
  0)</f>
        <v/>
      </c>
      <c r="AF2259" s="21">
        <f t="shared" si="209"/>
        <v>0</v>
      </c>
      <c r="AG2259" s="21">
        <f ca="1">SUMIFS(AF$2:AF2259,D$2:D2259,D2259)</f>
        <v>3022</v>
      </c>
    </row>
    <row r="2260" spans="1:33" hidden="1" x14ac:dyDescent="0.35">
      <c r="A2260" s="21">
        <f>IF(ISBLANK(B2260),"",COUNTIF(B$2:B2260,B2260))-1</f>
        <v>83</v>
      </c>
      <c r="B2260" s="27">
        <v>18</v>
      </c>
      <c r="C2260" s="10">
        <f>VLOOKUP($A2260+IF($A2260=0,1,0),Database!$A:$Y,7,FALSE)</f>
        <v>46205.875</v>
      </c>
      <c r="D2260" s="21" t="str">
        <f>VLOOKUP(Pronostics!$B2260,Setup_MPP!$A:$G,3,FALSE)</f>
        <v>Cartone</v>
      </c>
      <c r="E2260" s="21" t="str">
        <f>VLOOKUP(Pronostics!$B2260,Setup_MPP!$A:$G,2,FALSE)</f>
        <v>Quentin CARTON</v>
      </c>
      <c r="F2260" s="21" t="str">
        <f>VLOOKUP($B2260,Setup_MPP!$A:$E,4,FALSE)</f>
        <v>#F0BC42</v>
      </c>
      <c r="G2260" s="21" t="str">
        <f>VLOOKUP($B2260,Setup_MPP!$A:$E,5,FALSE)</f>
        <v>#8E1F2F</v>
      </c>
      <c r="H2260" s="21" t="str">
        <f>IFERROR(IF(AND(A2260&gt;=1,A2260&lt;=104),VLOOKUP($A2260,Location!$A:$J,6,FALSE),IF(A2260=0,"Avant l'ouverture",IF(OR(A2260=105,A2260=106),"Bonus"))),"")</f>
        <v>1/16 Finale</v>
      </c>
      <c r="I2260" s="21" t="str">
        <f>IF(LEFT(H2260,4)="Tour",VLOOKUP(A2260,Database!$A:$C,3,FALSE),"")</f>
        <v/>
      </c>
      <c r="J2260" s="21" t="str">
        <f>VLOOKUP($A2260,Location!$A:$J,7,FALSE)</f>
        <v>Espagne</v>
      </c>
      <c r="K2260" s="21" t="str">
        <f>IFERROR(VLOOKUP(J2260,Setup_Team!$B:$C,2,FALSE), "TDB")</f>
        <v>ESP</v>
      </c>
      <c r="L2260" s="21" t="str">
        <f>VLOOKUP($A2260,Location!$A:$J,8,FALSE)</f>
        <v>Autriche</v>
      </c>
      <c r="M2260" s="21" t="str">
        <f>IFERROR(VLOOKUP(L2260,Setup_Team!$B:$C,2,FALSE), "TDB")</f>
        <v>AUT</v>
      </c>
      <c r="N2260" s="21" t="str">
        <f>VLOOKUP($A2260,Location!$A:$J,9,FALSE)</f>
        <v>Inglewood, Los Angeles, California</v>
      </c>
      <c r="O2260" s="21" t="str">
        <f>VLOOKUP($A2260,Location!$A:$J,10,FALSE)</f>
        <v>SoFi Stadium</v>
      </c>
      <c r="P2260" s="27"/>
      <c r="Q2260" s="27"/>
      <c r="R2260" s="27" t="str">
        <f t="shared" si="211"/>
        <v/>
      </c>
      <c r="S2260" s="21">
        <v>0</v>
      </c>
      <c r="T2260" s="20">
        <f>VLOOKUP($A2260,Database!$A:$Y,10,FALSE)</f>
        <v>41</v>
      </c>
      <c r="U2260" s="20">
        <f>VLOOKUP($A2260,Database!$A:$Y,11,FALSE)</f>
        <v>140</v>
      </c>
      <c r="V2260" s="20">
        <f>VLOOKUP($A2260,Database!$A:$Y,12,FALSE)</f>
        <v>182</v>
      </c>
      <c r="W2260" s="20" t="str">
        <f>VLOOKUP(A2260,Database!A:M,13,FALSE)</f>
        <v>À venir</v>
      </c>
      <c r="X2260" s="20" t="str">
        <f>VLOOKUP($A2260,Database!$A:$Y,20,FALSE)</f>
        <v/>
      </c>
      <c r="Y2260" s="20" t="str">
        <f>VLOOKUP($A2260,Database!$A:$Y,21,FALSE)</f>
        <v/>
      </c>
      <c r="Z2260" s="20">
        <f t="shared" si="210"/>
        <v>0</v>
      </c>
      <c r="AA2260" s="20" t="str">
        <f t="shared" si="206"/>
        <v/>
      </c>
      <c r="AB2260" s="20" t="str">
        <f t="shared" ca="1" si="207"/>
        <v/>
      </c>
      <c r="AC2260" s="20">
        <f t="shared" ca="1" si="208"/>
        <v>0</v>
      </c>
      <c r="AD2260" s="20" t="str">
        <f ca="1">IF(AC2260=0,"",IF(OR(ISBLANK(P2260),ISBLANK(Q2260)),"",IF(ISBLANK(VLOOKUP(A2260,Database!A:AA,22,FALSE)),"",VLOOKUP(A2260,Database!A:AA,22,FALSE))))</f>
        <v/>
      </c>
      <c r="AE2260" s="20" t="str">
        <f>IFERROR(
   IF(
     OR(ISBLANK(P2260),ISBLANK(Q2260)),
     "",
     IF(
       AND(AB2260&lt;&gt;"",OR(W2260="Terminé",W2260="En cours")),
       VLOOKUP(AD2260,Setup_ScoreExactBonus!A:D,4,FALSE),
       0
     )),
  0)</f>
        <v/>
      </c>
      <c r="AF2260" s="21">
        <f t="shared" si="209"/>
        <v>0</v>
      </c>
      <c r="AG2260" s="21">
        <f ca="1">SUMIFS(AF$2:AF2260,D$2:D2260,D2260)</f>
        <v>3102</v>
      </c>
    </row>
    <row r="2261" spans="1:33" hidden="1" x14ac:dyDescent="0.35">
      <c r="A2261" s="21">
        <f>IF(ISBLANK(B2261),"",COUNTIF(B$2:B2261,B2261))-1</f>
        <v>83</v>
      </c>
      <c r="B2261" s="27">
        <v>19</v>
      </c>
      <c r="C2261" s="10">
        <f>VLOOKUP($A2261+IF($A2261=0,1,0),Database!$A:$Y,7,FALSE)</f>
        <v>46205.875</v>
      </c>
      <c r="D2261" s="21" t="str">
        <f>VLOOKUP(Pronostics!$B2261,Setup_MPP!$A:$G,3,FALSE)</f>
        <v>YramVi</v>
      </c>
      <c r="E2261" s="21" t="str">
        <f>VLOOKUP(Pronostics!$B2261,Setup_MPP!$A:$G,2,FALSE)</f>
        <v>Eyram TETSHIE</v>
      </c>
      <c r="F2261" s="21" t="str">
        <f>VLOOKUP($B2261,Setup_MPP!$A:$E,4,FALSE)</f>
        <v>#E8B28F</v>
      </c>
      <c r="G2261" s="21" t="str">
        <f>VLOOKUP($B2261,Setup_MPP!$A:$E,5,FALSE)</f>
        <v>#E65568</v>
      </c>
      <c r="H2261" s="21" t="str">
        <f>IFERROR(IF(AND(A2261&gt;=1,A2261&lt;=104),VLOOKUP($A2261,Location!$A:$J,6,FALSE),IF(A2261=0,"Avant l'ouverture",IF(OR(A2261=105,A2261=106),"Bonus"))),"")</f>
        <v>1/16 Finale</v>
      </c>
      <c r="I2261" s="21" t="str">
        <f>IF(LEFT(H2261,4)="Tour",VLOOKUP(A2261,Database!$A:$C,3,FALSE),"")</f>
        <v/>
      </c>
      <c r="J2261" s="21" t="str">
        <f>VLOOKUP($A2261,Location!$A:$J,7,FALSE)</f>
        <v>Espagne</v>
      </c>
      <c r="K2261" s="21" t="str">
        <f>IFERROR(VLOOKUP(J2261,Setup_Team!$B:$C,2,FALSE), "TDB")</f>
        <v>ESP</v>
      </c>
      <c r="L2261" s="21" t="str">
        <f>VLOOKUP($A2261,Location!$A:$J,8,FALSE)</f>
        <v>Autriche</v>
      </c>
      <c r="M2261" s="21" t="str">
        <f>IFERROR(VLOOKUP(L2261,Setup_Team!$B:$C,2,FALSE), "TDB")</f>
        <v>AUT</v>
      </c>
      <c r="N2261" s="21" t="str">
        <f>VLOOKUP($A2261,Location!$A:$J,9,FALSE)</f>
        <v>Inglewood, Los Angeles, California</v>
      </c>
      <c r="O2261" s="21" t="str">
        <f>VLOOKUP($A2261,Location!$A:$J,10,FALSE)</f>
        <v>SoFi Stadium</v>
      </c>
      <c r="P2261" s="27"/>
      <c r="Q2261" s="27"/>
      <c r="R2261" s="27" t="str">
        <f t="shared" si="211"/>
        <v/>
      </c>
      <c r="S2261" s="21">
        <v>0</v>
      </c>
      <c r="T2261" s="20">
        <f>VLOOKUP($A2261,Database!$A:$Y,10,FALSE)</f>
        <v>41</v>
      </c>
      <c r="U2261" s="20">
        <f>VLOOKUP($A2261,Database!$A:$Y,11,FALSE)</f>
        <v>140</v>
      </c>
      <c r="V2261" s="20">
        <f>VLOOKUP($A2261,Database!$A:$Y,12,FALSE)</f>
        <v>182</v>
      </c>
      <c r="W2261" s="20" t="str">
        <f>VLOOKUP(A2261,Database!A:M,13,FALSE)</f>
        <v>À venir</v>
      </c>
      <c r="X2261" s="20" t="str">
        <f>VLOOKUP($A2261,Database!$A:$Y,20,FALSE)</f>
        <v/>
      </c>
      <c r="Y2261" s="20" t="str">
        <f>VLOOKUP($A2261,Database!$A:$Y,21,FALSE)</f>
        <v/>
      </c>
      <c r="Z2261" s="20">
        <f t="shared" si="210"/>
        <v>0</v>
      </c>
      <c r="AA2261" s="20" t="str">
        <f t="shared" si="206"/>
        <v/>
      </c>
      <c r="AB2261" s="20" t="str">
        <f t="shared" ca="1" si="207"/>
        <v/>
      </c>
      <c r="AC2261" s="20">
        <f t="shared" ca="1" si="208"/>
        <v>0</v>
      </c>
      <c r="AD2261" s="20" t="str">
        <f ca="1">IF(AC2261=0,"",IF(OR(ISBLANK(P2261),ISBLANK(Q2261)),"",IF(ISBLANK(VLOOKUP(A2261,Database!A:AA,22,FALSE)),"",VLOOKUP(A2261,Database!A:AA,22,FALSE))))</f>
        <v/>
      </c>
      <c r="AE2261" s="20" t="str">
        <f>IFERROR(
   IF(
     OR(ISBLANK(P2261),ISBLANK(Q2261)),
     "",
     IF(
       AND(AB2261&lt;&gt;"",OR(W2261="Terminé",W2261="En cours")),
       VLOOKUP(AD2261,Setup_ScoreExactBonus!A:D,4,FALSE),
       0
     )),
  0)</f>
        <v/>
      </c>
      <c r="AF2261" s="21">
        <f t="shared" si="209"/>
        <v>0</v>
      </c>
      <c r="AG2261" s="21">
        <f ca="1">SUMIFS(AF$2:AF2261,D$2:D2261,D2261)</f>
        <v>2990</v>
      </c>
    </row>
    <row r="2262" spans="1:33" hidden="1" x14ac:dyDescent="0.35">
      <c r="A2262" s="21">
        <f>IF(ISBLANK(B2262),"",COUNTIF(B$2:B2262,B2262))-1</f>
        <v>83</v>
      </c>
      <c r="B2262" s="27">
        <v>20</v>
      </c>
      <c r="C2262" s="10">
        <f>VLOOKUP($A2262+IF($A2262=0,1,0),Database!$A:$Y,7,FALSE)</f>
        <v>46205.875</v>
      </c>
      <c r="D2262" s="21" t="str">
        <f>VLOOKUP(Pronostics!$B2262,Setup_MPP!$A:$G,3,FALSE)</f>
        <v>Anis_MaFihache</v>
      </c>
      <c r="E2262" s="21" t="str">
        <f>VLOOKUP(Pronostics!$B2262,Setup_MPP!$A:$G,2,FALSE)</f>
        <v>Anis LEBIK</v>
      </c>
      <c r="F2262" s="21" t="str">
        <f>VLOOKUP($B2262,Setup_MPP!$A:$E,4,FALSE)</f>
        <v>#60DC8C</v>
      </c>
      <c r="G2262" s="21" t="str">
        <f>VLOOKUP($B2262,Setup_MPP!$A:$E,5,FALSE)</f>
        <v>#22A34F</v>
      </c>
      <c r="H2262" s="21" t="str">
        <f>IFERROR(IF(AND(A2262&gt;=1,A2262&lt;=104),VLOOKUP($A2262,Location!$A:$J,6,FALSE),IF(A2262=0,"Avant l'ouverture",IF(OR(A2262=105,A2262=106),"Bonus"))),"")</f>
        <v>1/16 Finale</v>
      </c>
      <c r="I2262" s="21" t="str">
        <f>IF(LEFT(H2262,4)="Tour",VLOOKUP(A2262,Database!$A:$C,3,FALSE),"")</f>
        <v/>
      </c>
      <c r="J2262" s="21" t="str">
        <f>VLOOKUP($A2262,Location!$A:$J,7,FALSE)</f>
        <v>Espagne</v>
      </c>
      <c r="K2262" s="21" t="str">
        <f>IFERROR(VLOOKUP(J2262,Setup_Team!$B:$C,2,FALSE), "TDB")</f>
        <v>ESP</v>
      </c>
      <c r="L2262" s="21" t="str">
        <f>VLOOKUP($A2262,Location!$A:$J,8,FALSE)</f>
        <v>Autriche</v>
      </c>
      <c r="M2262" s="21" t="str">
        <f>IFERROR(VLOOKUP(L2262,Setup_Team!$B:$C,2,FALSE), "TDB")</f>
        <v>AUT</v>
      </c>
      <c r="N2262" s="21" t="str">
        <f>VLOOKUP($A2262,Location!$A:$J,9,FALSE)</f>
        <v>Inglewood, Los Angeles, California</v>
      </c>
      <c r="O2262" s="21" t="str">
        <f>VLOOKUP($A2262,Location!$A:$J,10,FALSE)</f>
        <v>SoFi Stadium</v>
      </c>
      <c r="P2262" s="27"/>
      <c r="Q2262" s="27"/>
      <c r="R2262" s="27" t="str">
        <f t="shared" si="211"/>
        <v/>
      </c>
      <c r="S2262" s="21">
        <v>0</v>
      </c>
      <c r="T2262" s="20">
        <f>VLOOKUP($A2262,Database!$A:$Y,10,FALSE)</f>
        <v>41</v>
      </c>
      <c r="U2262" s="20">
        <f>VLOOKUP($A2262,Database!$A:$Y,11,FALSE)</f>
        <v>140</v>
      </c>
      <c r="V2262" s="20">
        <f>VLOOKUP($A2262,Database!$A:$Y,12,FALSE)</f>
        <v>182</v>
      </c>
      <c r="W2262" s="20" t="str">
        <f>VLOOKUP(A2262,Database!A:M,13,FALSE)</f>
        <v>À venir</v>
      </c>
      <c r="X2262" s="20" t="str">
        <f>VLOOKUP($A2262,Database!$A:$Y,20,FALSE)</f>
        <v/>
      </c>
      <c r="Y2262" s="20" t="str">
        <f>VLOOKUP($A2262,Database!$A:$Y,21,FALSE)</f>
        <v/>
      </c>
      <c r="Z2262" s="20">
        <f t="shared" si="210"/>
        <v>0</v>
      </c>
      <c r="AA2262" s="20" t="str">
        <f t="shared" si="206"/>
        <v/>
      </c>
      <c r="AB2262" s="20" t="str">
        <f t="shared" ca="1" si="207"/>
        <v/>
      </c>
      <c r="AC2262" s="20">
        <f t="shared" ca="1" si="208"/>
        <v>0</v>
      </c>
      <c r="AD2262" s="20" t="str">
        <f ca="1">IF(AC2262=0,"",IF(OR(ISBLANK(P2262),ISBLANK(Q2262)),"",IF(ISBLANK(VLOOKUP(A2262,Database!A:AA,22,FALSE)),"",VLOOKUP(A2262,Database!A:AA,22,FALSE))))</f>
        <v/>
      </c>
      <c r="AE2262" s="20" t="str">
        <f>IFERROR(
   IF(
     OR(ISBLANK(P2262),ISBLANK(Q2262)),
     "",
     IF(
       AND(AB2262&lt;&gt;"",OR(W2262="Terminé",W2262="En cours")),
       VLOOKUP(AD2262,Setup_ScoreExactBonus!A:D,4,FALSE),
       0
     )),
  0)</f>
        <v/>
      </c>
      <c r="AF2262" s="21">
        <f t="shared" si="209"/>
        <v>0</v>
      </c>
      <c r="AG2262" s="21">
        <f ca="1">SUMIFS(AF$2:AF2262,D$2:D2262,D2262)</f>
        <v>3051</v>
      </c>
    </row>
    <row r="2263" spans="1:33" hidden="1" x14ac:dyDescent="0.35">
      <c r="A2263" s="21">
        <f>IF(ISBLANK(B2263),"",COUNTIF(B$2:B2263,B2263))-1</f>
        <v>83</v>
      </c>
      <c r="B2263" s="27">
        <v>21</v>
      </c>
      <c r="C2263" s="10">
        <f>VLOOKUP($A2263+IF($A2263=0,1,0),Database!$A:$Y,7,FALSE)</f>
        <v>46205.875</v>
      </c>
      <c r="D2263" s="21" t="str">
        <f>VLOOKUP(Pronostics!$B2263,Setup_MPP!$A:$G,3,FALSE)</f>
        <v>JUJULABOSS13</v>
      </c>
      <c r="E2263" s="21" t="str">
        <f>VLOOKUP(Pronostics!$B2263,Setup_MPP!$A:$G,2,FALSE)</f>
        <v>Julia BOUANAN</v>
      </c>
      <c r="F2263" s="21" t="str">
        <f>VLOOKUP($B2263,Setup_MPP!$A:$E,4,FALSE)</f>
        <v>#2FAEE0</v>
      </c>
      <c r="G2263" s="21" t="str">
        <f>VLOOKUP($B2263,Setup_MPP!$A:$E,5,FALSE)</f>
        <v>#BEA064</v>
      </c>
      <c r="H2263" s="21" t="str">
        <f>IFERROR(IF(AND(A2263&gt;=1,A2263&lt;=104),VLOOKUP($A2263,Location!$A:$J,6,FALSE),IF(A2263=0,"Avant l'ouverture",IF(OR(A2263=105,A2263=106),"Bonus"))),"")</f>
        <v>1/16 Finale</v>
      </c>
      <c r="I2263" s="21" t="str">
        <f>IF(LEFT(H2263,4)="Tour",VLOOKUP(A2263,Database!$A:$C,3,FALSE),"")</f>
        <v/>
      </c>
      <c r="J2263" s="21" t="str">
        <f>VLOOKUP($A2263,Location!$A:$J,7,FALSE)</f>
        <v>Espagne</v>
      </c>
      <c r="K2263" s="21" t="str">
        <f>IFERROR(VLOOKUP(J2263,Setup_Team!$B:$C,2,FALSE), "TDB")</f>
        <v>ESP</v>
      </c>
      <c r="L2263" s="21" t="str">
        <f>VLOOKUP($A2263,Location!$A:$J,8,FALSE)</f>
        <v>Autriche</v>
      </c>
      <c r="M2263" s="21" t="str">
        <f>IFERROR(VLOOKUP(L2263,Setup_Team!$B:$C,2,FALSE), "TDB")</f>
        <v>AUT</v>
      </c>
      <c r="N2263" s="21" t="str">
        <f>VLOOKUP($A2263,Location!$A:$J,9,FALSE)</f>
        <v>Inglewood, Los Angeles, California</v>
      </c>
      <c r="O2263" s="21" t="str">
        <f>VLOOKUP($A2263,Location!$A:$J,10,FALSE)</f>
        <v>SoFi Stadium</v>
      </c>
      <c r="P2263" s="27"/>
      <c r="Q2263" s="27"/>
      <c r="R2263" s="27" t="str">
        <f t="shared" si="211"/>
        <v/>
      </c>
      <c r="S2263" s="21">
        <v>0</v>
      </c>
      <c r="T2263" s="20">
        <f>VLOOKUP($A2263,Database!$A:$Y,10,FALSE)</f>
        <v>41</v>
      </c>
      <c r="U2263" s="20">
        <f>VLOOKUP($A2263,Database!$A:$Y,11,FALSE)</f>
        <v>140</v>
      </c>
      <c r="V2263" s="20">
        <f>VLOOKUP($A2263,Database!$A:$Y,12,FALSE)</f>
        <v>182</v>
      </c>
      <c r="W2263" s="20" t="str">
        <f>VLOOKUP(A2263,Database!A:M,13,FALSE)</f>
        <v>À venir</v>
      </c>
      <c r="X2263" s="20" t="str">
        <f>VLOOKUP($A2263,Database!$A:$Y,20,FALSE)</f>
        <v/>
      </c>
      <c r="Y2263" s="20" t="str">
        <f>VLOOKUP($A2263,Database!$A:$Y,21,FALSE)</f>
        <v/>
      </c>
      <c r="Z2263" s="20">
        <f t="shared" si="210"/>
        <v>0</v>
      </c>
      <c r="AA2263" s="20" t="str">
        <f t="shared" si="206"/>
        <v/>
      </c>
      <c r="AB2263" s="20" t="str">
        <f t="shared" ca="1" si="207"/>
        <v/>
      </c>
      <c r="AC2263" s="20">
        <f t="shared" ca="1" si="208"/>
        <v>0</v>
      </c>
      <c r="AD2263" s="20" t="str">
        <f ca="1">IF(AC2263=0,"",IF(OR(ISBLANK(P2263),ISBLANK(Q2263)),"",IF(ISBLANK(VLOOKUP(A2263,Database!A:AA,22,FALSE)),"",VLOOKUP(A2263,Database!A:AA,22,FALSE))))</f>
        <v/>
      </c>
      <c r="AE2263" s="20" t="str">
        <f>IFERROR(
   IF(
     OR(ISBLANK(P2263),ISBLANK(Q2263)),
     "",
     IF(
       AND(AB2263&lt;&gt;"",OR(W2263="Terminé",W2263="En cours")),
       VLOOKUP(AD2263,Setup_ScoreExactBonus!A:D,4,FALSE),
       0
     )),
  0)</f>
        <v/>
      </c>
      <c r="AF2263" s="21">
        <f t="shared" si="209"/>
        <v>0</v>
      </c>
      <c r="AG2263" s="21">
        <f ca="1">SUMIFS(AF$2:AF2263,D$2:D2263,D2263)</f>
        <v>2853</v>
      </c>
    </row>
    <row r="2264" spans="1:33" hidden="1" x14ac:dyDescent="0.35">
      <c r="A2264" s="21">
        <f>IF(ISBLANK(B2264),"",COUNTIF(B$2:B2264,B2264))-1</f>
        <v>83</v>
      </c>
      <c r="B2264" s="27">
        <v>22</v>
      </c>
      <c r="C2264" s="10">
        <f>VLOOKUP($A2264+IF($A2264=0,1,0),Database!$A:$Y,7,FALSE)</f>
        <v>46205.875</v>
      </c>
      <c r="D2264" s="21" t="str">
        <f>VLOOKUP(Pronostics!$B2264,Setup_MPP!$A:$G,3,FALSE)</f>
        <v>Jujumsrd</v>
      </c>
      <c r="E2264" s="21" t="str">
        <f>VLOOKUP(Pronostics!$B2264,Setup_MPP!$A:$G,2,FALSE)</f>
        <v>Julie Mansard</v>
      </c>
      <c r="F2264" s="21" t="str">
        <f>VLOOKUP($B2264,Setup_MPP!$A:$E,4,FALSE)</f>
        <v>#41DEF0</v>
      </c>
      <c r="G2264" s="21" t="str">
        <f>VLOOKUP($B2264,Setup_MPP!$A:$E,5,FALSE)</f>
        <v>#0BA6B7</v>
      </c>
      <c r="H2264" s="21" t="str">
        <f>IFERROR(IF(AND(A2264&gt;=1,A2264&lt;=104),VLOOKUP($A2264,Location!$A:$J,6,FALSE),IF(A2264=0,"Avant l'ouverture",IF(OR(A2264=105,A2264=106),"Bonus"))),"")</f>
        <v>1/16 Finale</v>
      </c>
      <c r="I2264" s="21" t="str">
        <f>IF(LEFT(H2264,4)="Tour",VLOOKUP(A2264,Database!$A:$C,3,FALSE),"")</f>
        <v/>
      </c>
      <c r="J2264" s="21" t="str">
        <f>VLOOKUP($A2264,Location!$A:$J,7,FALSE)</f>
        <v>Espagne</v>
      </c>
      <c r="K2264" s="21" t="str">
        <f>IFERROR(VLOOKUP(J2264,Setup_Team!$B:$C,2,FALSE), "TDB")</f>
        <v>ESP</v>
      </c>
      <c r="L2264" s="21" t="str">
        <f>VLOOKUP($A2264,Location!$A:$J,8,FALSE)</f>
        <v>Autriche</v>
      </c>
      <c r="M2264" s="21" t="str">
        <f>IFERROR(VLOOKUP(L2264,Setup_Team!$B:$C,2,FALSE), "TDB")</f>
        <v>AUT</v>
      </c>
      <c r="N2264" s="21" t="str">
        <f>VLOOKUP($A2264,Location!$A:$J,9,FALSE)</f>
        <v>Inglewood, Los Angeles, California</v>
      </c>
      <c r="O2264" s="21" t="str">
        <f>VLOOKUP($A2264,Location!$A:$J,10,FALSE)</f>
        <v>SoFi Stadium</v>
      </c>
      <c r="P2264" s="27"/>
      <c r="Q2264" s="27"/>
      <c r="R2264" s="27" t="str">
        <f t="shared" si="211"/>
        <v/>
      </c>
      <c r="S2264" s="21">
        <v>0</v>
      </c>
      <c r="T2264" s="20">
        <f>VLOOKUP($A2264,Database!$A:$Y,10,FALSE)</f>
        <v>41</v>
      </c>
      <c r="U2264" s="20">
        <f>VLOOKUP($A2264,Database!$A:$Y,11,FALSE)</f>
        <v>140</v>
      </c>
      <c r="V2264" s="20">
        <f>VLOOKUP($A2264,Database!$A:$Y,12,FALSE)</f>
        <v>182</v>
      </c>
      <c r="W2264" s="20" t="str">
        <f>VLOOKUP(A2264,Database!A:M,13,FALSE)</f>
        <v>À venir</v>
      </c>
      <c r="X2264" s="20" t="str">
        <f>VLOOKUP($A2264,Database!$A:$Y,20,FALSE)</f>
        <v/>
      </c>
      <c r="Y2264" s="20" t="str">
        <f>VLOOKUP($A2264,Database!$A:$Y,21,FALSE)</f>
        <v/>
      </c>
      <c r="Z2264" s="20">
        <f t="shared" si="210"/>
        <v>0</v>
      </c>
      <c r="AA2264" s="20" t="str">
        <f t="shared" si="206"/>
        <v/>
      </c>
      <c r="AB2264" s="20" t="str">
        <f t="shared" ca="1" si="207"/>
        <v/>
      </c>
      <c r="AC2264" s="20">
        <f t="shared" ca="1" si="208"/>
        <v>0</v>
      </c>
      <c r="AD2264" s="20" t="str">
        <f ca="1">IF(AC2264=0,"",IF(OR(ISBLANK(P2264),ISBLANK(Q2264)),"",IF(ISBLANK(VLOOKUP(A2264,Database!A:AA,22,FALSE)),"",VLOOKUP(A2264,Database!A:AA,22,FALSE))))</f>
        <v/>
      </c>
      <c r="AE2264" s="20" t="str">
        <f>IFERROR(
   IF(
     OR(ISBLANK(P2264),ISBLANK(Q2264)),
     "",
     IF(
       AND(AB2264&lt;&gt;"",OR(W2264="Terminé",W2264="En cours")),
       VLOOKUP(AD2264,Setup_ScoreExactBonus!A:D,4,FALSE),
       0
     )),
  0)</f>
        <v/>
      </c>
      <c r="AF2264" s="21">
        <f t="shared" si="209"/>
        <v>0</v>
      </c>
      <c r="AG2264" s="21">
        <f ca="1">SUMIFS(AF$2:AF2264,D$2:D2264,D2264)</f>
        <v>2679</v>
      </c>
    </row>
    <row r="2265" spans="1:33" hidden="1" x14ac:dyDescent="0.35">
      <c r="A2265" s="21">
        <f>IF(ISBLANK(B2265),"",COUNTIF(B$2:B2265,B2265))-1</f>
        <v>83</v>
      </c>
      <c r="B2265" s="27">
        <v>23</v>
      </c>
      <c r="C2265" s="10">
        <f>VLOOKUP($A2265+IF($A2265=0,1,0),Database!$A:$Y,7,FALSE)</f>
        <v>46205.875</v>
      </c>
      <c r="D2265" s="21" t="str">
        <f>VLOOKUP(Pronostics!$B2265,Setup_MPP!$A:$G,3,FALSE)</f>
        <v>DJUDJUPRONO</v>
      </c>
      <c r="E2265" s="21" t="str">
        <f>VLOOKUP(Pronostics!$B2265,Setup_MPP!$A:$G,2,FALSE)</f>
        <v>Juliette</v>
      </c>
      <c r="F2265" s="21" t="str">
        <f>VLOOKUP($B2265,Setup_MPP!$A:$E,4,FALSE)</f>
        <v>#F2A2A2</v>
      </c>
      <c r="G2265" s="21" t="str">
        <f>VLOOKUP($B2265,Setup_MPP!$A:$E,5,FALSE)</f>
        <v>#C25D5D</v>
      </c>
      <c r="H2265" s="21" t="str">
        <f>IFERROR(IF(AND(A2265&gt;=1,A2265&lt;=104),VLOOKUP($A2265,Location!$A:$J,6,FALSE),IF(A2265=0,"Avant l'ouverture",IF(OR(A2265=105,A2265=106),"Bonus"))),"")</f>
        <v>1/16 Finale</v>
      </c>
      <c r="I2265" s="21" t="str">
        <f>IF(LEFT(H2265,4)="Tour",VLOOKUP(A2265,Database!$A:$C,3,FALSE),"")</f>
        <v/>
      </c>
      <c r="J2265" s="21" t="str">
        <f>VLOOKUP($A2265,Location!$A:$J,7,FALSE)</f>
        <v>Espagne</v>
      </c>
      <c r="K2265" s="21" t="str">
        <f>IFERROR(VLOOKUP(J2265,Setup_Team!$B:$C,2,FALSE), "TDB")</f>
        <v>ESP</v>
      </c>
      <c r="L2265" s="21" t="str">
        <f>VLOOKUP($A2265,Location!$A:$J,8,FALSE)</f>
        <v>Autriche</v>
      </c>
      <c r="M2265" s="21" t="str">
        <f>IFERROR(VLOOKUP(L2265,Setup_Team!$B:$C,2,FALSE), "TDB")</f>
        <v>AUT</v>
      </c>
      <c r="N2265" s="21" t="str">
        <f>VLOOKUP($A2265,Location!$A:$J,9,FALSE)</f>
        <v>Inglewood, Los Angeles, California</v>
      </c>
      <c r="O2265" s="21" t="str">
        <f>VLOOKUP($A2265,Location!$A:$J,10,FALSE)</f>
        <v>SoFi Stadium</v>
      </c>
      <c r="P2265" s="27"/>
      <c r="Q2265" s="27"/>
      <c r="R2265" s="27" t="str">
        <f t="shared" si="211"/>
        <v/>
      </c>
      <c r="S2265" s="21">
        <v>0</v>
      </c>
      <c r="T2265" s="20">
        <f>VLOOKUP($A2265,Database!$A:$Y,10,FALSE)</f>
        <v>41</v>
      </c>
      <c r="U2265" s="20">
        <f>VLOOKUP($A2265,Database!$A:$Y,11,FALSE)</f>
        <v>140</v>
      </c>
      <c r="V2265" s="20">
        <f>VLOOKUP($A2265,Database!$A:$Y,12,FALSE)</f>
        <v>182</v>
      </c>
      <c r="W2265" s="20" t="str">
        <f>VLOOKUP(A2265,Database!A:M,13,FALSE)</f>
        <v>À venir</v>
      </c>
      <c r="X2265" s="20" t="str">
        <f>VLOOKUP($A2265,Database!$A:$Y,20,FALSE)</f>
        <v/>
      </c>
      <c r="Y2265" s="20" t="str">
        <f>VLOOKUP($A2265,Database!$A:$Y,21,FALSE)</f>
        <v/>
      </c>
      <c r="Z2265" s="20">
        <f t="shared" si="210"/>
        <v>0</v>
      </c>
      <c r="AA2265" s="20" t="str">
        <f t="shared" si="206"/>
        <v/>
      </c>
      <c r="AB2265" s="20" t="str">
        <f t="shared" ca="1" si="207"/>
        <v/>
      </c>
      <c r="AC2265" s="20">
        <f t="shared" ca="1" si="208"/>
        <v>0</v>
      </c>
      <c r="AD2265" s="20" t="str">
        <f ca="1">IF(AC2265=0,"",IF(OR(ISBLANK(P2265),ISBLANK(Q2265)),"",IF(ISBLANK(VLOOKUP(A2265,Database!A:AA,22,FALSE)),"",VLOOKUP(A2265,Database!A:AA,22,FALSE))))</f>
        <v/>
      </c>
      <c r="AE2265" s="20" t="str">
        <f>IFERROR(
   IF(
     OR(ISBLANK(P2265),ISBLANK(Q2265)),
     "",
     IF(
       AND(AB2265&lt;&gt;"",OR(W2265="Terminé",W2265="En cours")),
       VLOOKUP(AD2265,Setup_ScoreExactBonus!A:D,4,FALSE),
       0
     )),
  0)</f>
        <v/>
      </c>
      <c r="AF2265" s="21">
        <f t="shared" si="209"/>
        <v>0</v>
      </c>
      <c r="AG2265" s="21">
        <f ca="1">SUMIFS(AF$2:AF2265,D$2:D2265,D2265)</f>
        <v>2289</v>
      </c>
    </row>
    <row r="2266" spans="1:33" hidden="1" x14ac:dyDescent="0.35">
      <c r="A2266" s="21">
        <f>IF(ISBLANK(B2266),"",COUNTIF(B$2:B2266,B2266))-1</f>
        <v>83</v>
      </c>
      <c r="B2266" s="27">
        <v>24</v>
      </c>
      <c r="C2266" s="10">
        <f>VLOOKUP($A2266+IF($A2266=0,1,0),Database!$A:$Y,7,FALSE)</f>
        <v>46205.875</v>
      </c>
      <c r="D2266" s="21" t="str">
        <f>VLOOKUP(Pronostics!$B2266,Setup_MPP!$A:$G,3,FALSE)</f>
        <v>Samyaaaaaaaaaa</v>
      </c>
      <c r="E2266" s="21" t="str">
        <f>VLOOKUP(Pronostics!$B2266,Setup_MPP!$A:$G,2,FALSE)</f>
        <v>Samya ALAOUI</v>
      </c>
      <c r="F2266" s="21" t="str">
        <f>VLOOKUP($B2266,Setup_MPP!$A:$E,4,FALSE)</f>
        <v>#A2F2C7</v>
      </c>
      <c r="G2266" s="21" t="str">
        <f>VLOOKUP($B2266,Setup_MPP!$A:$E,5,FALSE)</f>
        <v>#5DC18C</v>
      </c>
      <c r="H2266" s="21" t="str">
        <f>IFERROR(IF(AND(A2266&gt;=1,A2266&lt;=104),VLOOKUP($A2266,Location!$A:$J,6,FALSE),IF(A2266=0,"Avant l'ouverture",IF(OR(A2266=105,A2266=106),"Bonus"))),"")</f>
        <v>1/16 Finale</v>
      </c>
      <c r="I2266" s="21" t="str">
        <f>IF(LEFT(H2266,4)="Tour",VLOOKUP(A2266,Database!$A:$C,3,FALSE),"")</f>
        <v/>
      </c>
      <c r="J2266" s="21" t="str">
        <f>VLOOKUP($A2266,Location!$A:$J,7,FALSE)</f>
        <v>Espagne</v>
      </c>
      <c r="K2266" s="21" t="str">
        <f>IFERROR(VLOOKUP(J2266,Setup_Team!$B:$C,2,FALSE), "TDB")</f>
        <v>ESP</v>
      </c>
      <c r="L2266" s="21" t="str">
        <f>VLOOKUP($A2266,Location!$A:$J,8,FALSE)</f>
        <v>Autriche</v>
      </c>
      <c r="M2266" s="21" t="str">
        <f>IFERROR(VLOOKUP(L2266,Setup_Team!$B:$C,2,FALSE), "TDB")</f>
        <v>AUT</v>
      </c>
      <c r="N2266" s="21" t="str">
        <f>VLOOKUP($A2266,Location!$A:$J,9,FALSE)</f>
        <v>Inglewood, Los Angeles, California</v>
      </c>
      <c r="O2266" s="21" t="str">
        <f>VLOOKUP($A2266,Location!$A:$J,10,FALSE)</f>
        <v>SoFi Stadium</v>
      </c>
      <c r="P2266" s="27"/>
      <c r="Q2266" s="27"/>
      <c r="R2266" s="27" t="str">
        <f t="shared" si="211"/>
        <v/>
      </c>
      <c r="S2266" s="21">
        <v>0</v>
      </c>
      <c r="T2266" s="20">
        <f>VLOOKUP($A2266,Database!$A:$Y,10,FALSE)</f>
        <v>41</v>
      </c>
      <c r="U2266" s="20">
        <f>VLOOKUP($A2266,Database!$A:$Y,11,FALSE)</f>
        <v>140</v>
      </c>
      <c r="V2266" s="20">
        <f>VLOOKUP($A2266,Database!$A:$Y,12,FALSE)</f>
        <v>182</v>
      </c>
      <c r="W2266" s="20" t="str">
        <f>VLOOKUP(A2266,Database!A:M,13,FALSE)</f>
        <v>À venir</v>
      </c>
      <c r="X2266" s="20" t="str">
        <f>VLOOKUP($A2266,Database!$A:$Y,20,FALSE)</f>
        <v/>
      </c>
      <c r="Y2266" s="20" t="str">
        <f>VLOOKUP($A2266,Database!$A:$Y,21,FALSE)</f>
        <v/>
      </c>
      <c r="Z2266" s="20">
        <f t="shared" si="210"/>
        <v>0</v>
      </c>
      <c r="AA2266" s="20" t="str">
        <f t="shared" si="206"/>
        <v/>
      </c>
      <c r="AB2266" s="20" t="str">
        <f t="shared" ca="1" si="207"/>
        <v/>
      </c>
      <c r="AC2266" s="20">
        <f t="shared" ca="1" si="208"/>
        <v>0</v>
      </c>
      <c r="AD2266" s="20" t="str">
        <f ca="1">IF(AC2266=0,"",IF(OR(ISBLANK(P2266),ISBLANK(Q2266)),"",IF(ISBLANK(VLOOKUP(A2266,Database!A:AA,22,FALSE)),"",VLOOKUP(A2266,Database!A:AA,22,FALSE))))</f>
        <v/>
      </c>
      <c r="AE2266" s="20" t="str">
        <f>IFERROR(
   IF(
     OR(ISBLANK(P2266),ISBLANK(Q2266)),
     "",
     IF(
       AND(AB2266&lt;&gt;"",OR(W2266="Terminé",W2266="En cours")),
       VLOOKUP(AD2266,Setup_ScoreExactBonus!A:D,4,FALSE),
       0
     )),
  0)</f>
        <v/>
      </c>
      <c r="AF2266" s="21">
        <f t="shared" si="209"/>
        <v>0</v>
      </c>
      <c r="AG2266" s="21">
        <f ca="1">SUMIFS(AF$2:AF2266,D$2:D2266,D2266)</f>
        <v>3177</v>
      </c>
    </row>
    <row r="2267" spans="1:33" hidden="1" x14ac:dyDescent="0.35">
      <c r="A2267" s="21">
        <f>IF(ISBLANK(B2267),"",COUNTIF(B$2:B2267,B2267))-1</f>
        <v>83</v>
      </c>
      <c r="B2267" s="27">
        <v>25</v>
      </c>
      <c r="C2267" s="10">
        <f>VLOOKUP($A2267+IF($A2267=0,1,0),Database!$A:$Y,7,FALSE)</f>
        <v>46205.875</v>
      </c>
      <c r="D2267" s="21" t="str">
        <f>VLOOKUP(Pronostics!$B2267,Setup_MPP!$A:$G,3,FALSE)</f>
        <v>leaw0808</v>
      </c>
      <c r="E2267" s="21" t="str">
        <f>VLOOKUP(Pronostics!$B2267,Setup_MPP!$A:$G,2,FALSE)</f>
        <v>Léa WALOCQ</v>
      </c>
      <c r="F2267" s="21" t="str">
        <f>VLOOKUP($B2267,Setup_MPP!$A:$E,4,FALSE)</f>
        <v>#D1B9EB</v>
      </c>
      <c r="G2267" s="21" t="str">
        <f>VLOOKUP($B2267,Setup_MPP!$A:$E,5,FALSE)</f>
        <v>#B58BC7</v>
      </c>
      <c r="H2267" s="21" t="str">
        <f>IFERROR(IF(AND(A2267&gt;=1,A2267&lt;=104),VLOOKUP($A2267,Location!$A:$J,6,FALSE),IF(A2267=0,"Avant l'ouverture",IF(OR(A2267=105,A2267=106),"Bonus"))),"")</f>
        <v>1/16 Finale</v>
      </c>
      <c r="I2267" s="21" t="str">
        <f>IF(LEFT(H2267,4)="Tour",VLOOKUP(A2267,Database!$A:$C,3,FALSE),"")</f>
        <v/>
      </c>
      <c r="J2267" s="21" t="str">
        <f>VLOOKUP($A2267,Location!$A:$J,7,FALSE)</f>
        <v>Espagne</v>
      </c>
      <c r="K2267" s="21" t="str">
        <f>IFERROR(VLOOKUP(J2267,Setup_Team!$B:$C,2,FALSE), "TDB")</f>
        <v>ESP</v>
      </c>
      <c r="L2267" s="21" t="str">
        <f>VLOOKUP($A2267,Location!$A:$J,8,FALSE)</f>
        <v>Autriche</v>
      </c>
      <c r="M2267" s="21" t="str">
        <f>IFERROR(VLOOKUP(L2267,Setup_Team!$B:$C,2,FALSE), "TDB")</f>
        <v>AUT</v>
      </c>
      <c r="N2267" s="21" t="str">
        <f>VLOOKUP($A2267,Location!$A:$J,9,FALSE)</f>
        <v>Inglewood, Los Angeles, California</v>
      </c>
      <c r="O2267" s="21" t="str">
        <f>VLOOKUP($A2267,Location!$A:$J,10,FALSE)</f>
        <v>SoFi Stadium</v>
      </c>
      <c r="P2267" s="27"/>
      <c r="Q2267" s="27"/>
      <c r="R2267" s="27" t="str">
        <f t="shared" si="211"/>
        <v/>
      </c>
      <c r="S2267" s="21">
        <v>0</v>
      </c>
      <c r="T2267" s="20">
        <f>VLOOKUP($A2267,Database!$A:$Y,10,FALSE)</f>
        <v>41</v>
      </c>
      <c r="U2267" s="20">
        <f>VLOOKUP($A2267,Database!$A:$Y,11,FALSE)</f>
        <v>140</v>
      </c>
      <c r="V2267" s="20">
        <f>VLOOKUP($A2267,Database!$A:$Y,12,FALSE)</f>
        <v>182</v>
      </c>
      <c r="W2267" s="20" t="str">
        <f>VLOOKUP(A2267,Database!A:M,13,FALSE)</f>
        <v>À venir</v>
      </c>
      <c r="X2267" s="20" t="str">
        <f>VLOOKUP($A2267,Database!$A:$Y,20,FALSE)</f>
        <v/>
      </c>
      <c r="Y2267" s="20" t="str">
        <f>VLOOKUP($A2267,Database!$A:$Y,21,FALSE)</f>
        <v/>
      </c>
      <c r="Z2267" s="20">
        <f t="shared" si="210"/>
        <v>0</v>
      </c>
      <c r="AA2267" s="20" t="str">
        <f t="shared" si="206"/>
        <v/>
      </c>
      <c r="AB2267" s="20" t="str">
        <f t="shared" ca="1" si="207"/>
        <v/>
      </c>
      <c r="AC2267" s="20">
        <f t="shared" ca="1" si="208"/>
        <v>0</v>
      </c>
      <c r="AD2267" s="20" t="str">
        <f ca="1">IF(AC2267=0,"",IF(OR(ISBLANK(P2267),ISBLANK(Q2267)),"",IF(ISBLANK(VLOOKUP(A2267,Database!A:AA,22,FALSE)),"",VLOOKUP(A2267,Database!A:AA,22,FALSE))))</f>
        <v/>
      </c>
      <c r="AE2267" s="20" t="str">
        <f>IFERROR(
   IF(
     OR(ISBLANK(P2267),ISBLANK(Q2267)),
     "",
     IF(
       AND(AB2267&lt;&gt;"",OR(W2267="Terminé",W2267="En cours")),
       VLOOKUP(AD2267,Setup_ScoreExactBonus!A:D,4,FALSE),
       0
     )),
  0)</f>
        <v/>
      </c>
      <c r="AF2267" s="21">
        <f t="shared" si="209"/>
        <v>0</v>
      </c>
      <c r="AG2267" s="21">
        <f ca="1">SUMIFS(AF$2:AF2267,D$2:D2267,D2267)</f>
        <v>3228</v>
      </c>
    </row>
    <row r="2268" spans="1:33" hidden="1" x14ac:dyDescent="0.35">
      <c r="A2268" s="21">
        <f>IF(ISBLANK(B2268),"",COUNTIF(B$2:B2268,B2268))-1</f>
        <v>83</v>
      </c>
      <c r="B2268" s="27">
        <v>26</v>
      </c>
      <c r="C2268" s="10">
        <v>46184.875</v>
      </c>
      <c r="D2268" s="21" t="str">
        <f>VLOOKUP(Pronostics!$B2268,Setup_MPP!$A:$G,3,FALSE)</f>
        <v>Mohamad#5GGG1</v>
      </c>
      <c r="E2268" s="21" t="str">
        <f>VLOOKUP(Pronostics!$B2268,Setup_MPP!$A:$G,2,FALSE)</f>
        <v>Mohamad EL KAWAS</v>
      </c>
      <c r="F2268" s="21" t="str">
        <f>VLOOKUP($B2268,Setup_MPP!$A:$E,4,FALSE)</f>
        <v>#EB8787</v>
      </c>
      <c r="G2268" s="21" t="str">
        <f>VLOOKUP($B2268,Setup_MPP!$A:$E,5,FALSE)</f>
        <v>#368E2C</v>
      </c>
      <c r="H2268" s="21" t="str">
        <f>IFERROR(IF(AND(A2268&gt;=1,A2268&lt;=104),VLOOKUP($A2268,Location!$A:$J,6,FALSE),IF(A2268=0,"Avant l'ouverture",IF(OR(A2268=105,A2268=106),"Bonus"))),"")</f>
        <v>1/16 Finale</v>
      </c>
      <c r="I2268" s="21" t="str">
        <f>IF(LEFT(H2268,4)="Tour",VLOOKUP(A2268,Database!$A:$C,3,FALSE),"")</f>
        <v/>
      </c>
      <c r="J2268" s="21" t="str">
        <f>VLOOKUP($A2268,Location!$A:$J,7,FALSE)</f>
        <v>Espagne</v>
      </c>
      <c r="K2268" s="21" t="str">
        <f>IFERROR(VLOOKUP(J2268,Setup_Team!$B:$C,2,FALSE), "TDB")</f>
        <v>ESP</v>
      </c>
      <c r="L2268" s="21" t="str">
        <f>VLOOKUP($A2268,Location!$A:$J,8,FALSE)</f>
        <v>Autriche</v>
      </c>
      <c r="M2268" s="21" t="str">
        <f>IFERROR(VLOOKUP(L2268,Setup_Team!$B:$C,2,FALSE), "TDB")</f>
        <v>AUT</v>
      </c>
      <c r="R2268" s="27" t="str">
        <f t="shared" si="211"/>
        <v/>
      </c>
      <c r="S2268" s="21">
        <v>0</v>
      </c>
      <c r="T2268" s="20">
        <f>VLOOKUP($A2268,Database!$A:$Y,10,FALSE)</f>
        <v>41</v>
      </c>
      <c r="U2268" s="20">
        <f>VLOOKUP($A2268,Database!$A:$Y,11,FALSE)</f>
        <v>140</v>
      </c>
      <c r="V2268" s="20">
        <f>VLOOKUP($A2268,Database!$A:$Y,12,FALSE)</f>
        <v>182</v>
      </c>
      <c r="W2268" s="20" t="str">
        <f>VLOOKUP(A2268,Database!A:M,13,FALSE)</f>
        <v>À venir</v>
      </c>
      <c r="X2268" s="20" t="str">
        <f>VLOOKUP($A2268,Database!$A:$Y,20,FALSE)</f>
        <v/>
      </c>
      <c r="Y2268" s="20" t="str">
        <f>VLOOKUP($A2268,Database!$A:$Y,21,FALSE)</f>
        <v/>
      </c>
      <c r="Z2268" s="20">
        <f t="shared" si="210"/>
        <v>0</v>
      </c>
      <c r="AA2268" s="20" t="str">
        <f t="shared" si="206"/>
        <v/>
      </c>
      <c r="AB2268" s="20">
        <f t="shared" ca="1" si="207"/>
        <v>140</v>
      </c>
      <c r="AC2268" s="20">
        <f t="shared" ca="1" si="208"/>
        <v>0</v>
      </c>
      <c r="AD2268" s="20" t="str">
        <f ca="1">IF(AC2268=0,"",IF(OR(ISBLANK(P2268),ISBLANK(Q2268)),"",IF(ISBLANK(VLOOKUP(A2268,Database!A:AA,22,FALSE)),"",VLOOKUP(A2268,Database!A:AA,22,FALSE))))</f>
        <v/>
      </c>
      <c r="AE2268" s="20" t="str">
        <f>IFERROR(
   IF(
     OR(ISBLANK(P2268),ISBLANK(Q2268)),
     "",
     IF(
       AND(AB2268&lt;&gt;"",OR(W2268="Terminé",W2268="En cours")),
       VLOOKUP(AD2268,Setup_ScoreExactBonus!A:D,4,FALSE),
       0
     )),
  0)</f>
        <v/>
      </c>
      <c r="AF2268" s="21">
        <f t="shared" si="209"/>
        <v>0</v>
      </c>
      <c r="AG2268" s="21">
        <f ca="1">SUMIFS(AF$2:AF2268,D$2:D2268,D2268)</f>
        <v>2615</v>
      </c>
    </row>
    <row r="2269" spans="1:33" hidden="1" x14ac:dyDescent="0.35">
      <c r="A2269" s="21">
        <f>IF(ISBLANK(B2269),"",COUNTIF(B$2:B2269,B2269))-1</f>
        <v>83</v>
      </c>
      <c r="B2269" s="27">
        <v>27</v>
      </c>
      <c r="C2269" s="10">
        <f>VLOOKUP($A2269+IF($A2269=0,1,0),Database!$A:$Y,7,FALSE)</f>
        <v>46205.875</v>
      </c>
      <c r="D2269" s="21" t="str">
        <f>VLOOKUP(Pronostics!$B2269,Setup_MPP!$A:$G,3,FALSE)</f>
        <v>maryemkappa</v>
      </c>
      <c r="E2269" s="21" t="str">
        <f>VLOOKUP(Pronostics!$B2269,Setup_MPP!$A:$G,2,FALSE)</f>
        <v>Maryem GUIZANI</v>
      </c>
      <c r="F2269" s="21" t="str">
        <f>VLOOKUP($B2269,Setup_MPP!$A:$E,4,FALSE)</f>
        <v>#BCA2F4</v>
      </c>
      <c r="G2269" s="21" t="str">
        <f>VLOOKUP($B2269,Setup_MPP!$A:$E,5,FALSE)</f>
        <v>#6D3DD5</v>
      </c>
      <c r="H2269" s="21" t="str">
        <f>IFERROR(IF(AND(A2269&gt;=1,A2269&lt;=104),VLOOKUP($A2269,Location!$A:$J,6,FALSE),IF(A2269=0,"Avant l'ouverture",IF(OR(A2269=105,A2269=106),"Bonus"))),"")</f>
        <v>1/16 Finale</v>
      </c>
      <c r="I2269" s="21" t="str">
        <f>IF(LEFT(H2269,4)="Tour",VLOOKUP(A2269,Database!$A:$C,3,FALSE),"")</f>
        <v/>
      </c>
      <c r="J2269" s="21" t="str">
        <f>VLOOKUP($A2269,Location!$A:$J,7,FALSE)</f>
        <v>Espagne</v>
      </c>
      <c r="K2269" s="21" t="str">
        <f>IFERROR(VLOOKUP(J2269,Setup_Team!$B:$C,2,FALSE), "TDB")</f>
        <v>ESP</v>
      </c>
      <c r="L2269" s="21" t="str">
        <f>VLOOKUP($A2269,Location!$A:$J,8,FALSE)</f>
        <v>Autriche</v>
      </c>
      <c r="M2269" s="21" t="str">
        <f>IFERROR(VLOOKUP(L2269,Setup_Team!$B:$C,2,FALSE), "TDB")</f>
        <v>AUT</v>
      </c>
      <c r="R2269" s="27" t="str">
        <f t="shared" si="211"/>
        <v/>
      </c>
      <c r="S2269" s="21">
        <v>0</v>
      </c>
      <c r="T2269" s="20">
        <f>VLOOKUP($A2269,Database!$A:$Y,10,FALSE)</f>
        <v>41</v>
      </c>
      <c r="U2269" s="20">
        <f>VLOOKUP($A2269,Database!$A:$Y,11,FALSE)</f>
        <v>140</v>
      </c>
      <c r="V2269" s="20">
        <f>VLOOKUP($A2269,Database!$A:$Y,12,FALSE)</f>
        <v>182</v>
      </c>
      <c r="W2269" s="20" t="str">
        <f>VLOOKUP(A2269,Database!A:M,13,FALSE)</f>
        <v>À venir</v>
      </c>
      <c r="X2269" s="20" t="str">
        <f>VLOOKUP($A2269,Database!$A:$Y,20,FALSE)</f>
        <v/>
      </c>
      <c r="Y2269" s="20" t="str">
        <f>VLOOKUP($A2269,Database!$A:$Y,21,FALSE)</f>
        <v/>
      </c>
      <c r="Z2269" s="20">
        <f t="shared" si="210"/>
        <v>0</v>
      </c>
      <c r="AA2269" s="20" t="str">
        <f t="shared" ref="AA2269:AA2332" si="212">IF(OR(ISBLANK(P2269),ISBLANK(Q2269)),"",IF(OR(AND(P2269&gt;Q2269,X2269&gt;Y2269),AND(P2269=Q2269,X2269=Y2269),AND(P2269&lt;Q2269,X2269&lt;Y2269)),1,0))</f>
        <v/>
      </c>
      <c r="AB2269" s="20" t="str">
        <f t="shared" ref="AB2269:AB2332" ca="1" si="213">IF(C2269&lt;NOW(),IF(AND(P2269&gt;Q2269,X2269&gt;Y2269),T2269,IF(AND(P2269=Q2269,X2269=Y2269),U2269,IF(AND(P2269&lt;Q2269,X2269&lt;Y2269),V2269,0))),"")</f>
        <v/>
      </c>
      <c r="AC2269" s="20">
        <f t="shared" ref="AC2269:AC2332" ca="1" si="214">IF(AND(P2269=X2269,Q2269=Y2269,NOT(ISBLANK(P2269)),NOT(ISBLANK(Q2269)),NOT(ISBLANK(X2269)),NOT(ISBLANK(AB2269))),1,0)</f>
        <v>0</v>
      </c>
      <c r="AD2269" s="20" t="str">
        <f ca="1">IF(AC2269=0,"",IF(OR(ISBLANK(P2269),ISBLANK(Q2269)),"",IF(ISBLANK(VLOOKUP(A2269,Database!A:AA,22,FALSE)),"",VLOOKUP(A2269,Database!A:AA,22,FALSE))))</f>
        <v/>
      </c>
      <c r="AE2269" s="20" t="str">
        <f>IFERROR(
   IF(
     OR(ISBLANK(P2269),ISBLANK(Q2269)),
     "",
     IF(
       AND(AB2269&lt;&gt;"",OR(W2269="Terminé",W2269="En cours")),
       VLOOKUP(AD2269,Setup_ScoreExactBonus!A:D,4,FALSE),
       0
     )),
  0)</f>
        <v/>
      </c>
      <c r="AF2269" s="21">
        <f t="shared" ref="AF2269:AF2332" si="215">IFERROR(IF(OR(ISBLANK(P2269),ISBLANK(Q2269)),0,IF(AB2269&lt;&gt;"", AB2269 + IF(AC2269=1,AE2269, 0), "") * (S2269+1)),"")</f>
        <v>0</v>
      </c>
      <c r="AG2269" s="21">
        <f ca="1">SUMIFS(AF$2:AF2269,D$2:D2269,D2269)</f>
        <v>2772</v>
      </c>
    </row>
    <row r="2270" spans="1:33" hidden="1" x14ac:dyDescent="0.35">
      <c r="A2270" s="21">
        <f>IF(ISBLANK(B2270),"",COUNTIF(B$2:B2270,B2270))-1</f>
        <v>84</v>
      </c>
      <c r="B2270" s="27">
        <v>1</v>
      </c>
      <c r="C2270" s="10">
        <f>VLOOKUP($A2270+IF($A2270=0,1,0),Database!$A:$Y,7,FALSE)</f>
        <v>46206.041666666664</v>
      </c>
      <c r="D2270" s="21" t="str">
        <f>VLOOKUP(Pronostics!$B2270,Setup_MPP!$A:$G,3,FALSE)</f>
        <v>_Nicolas_LM_</v>
      </c>
      <c r="E2270" s="21" t="str">
        <f>VLOOKUP(Pronostics!$B2270,Setup_MPP!$A:$G,2,FALSE)</f>
        <v>Nicolas LE MOUEL</v>
      </c>
      <c r="F2270" s="21" t="str">
        <f>VLOOKUP($B2270,Setup_MPP!$A:$E,4,FALSE)</f>
        <v>#F7C79D</v>
      </c>
      <c r="G2270" s="21" t="str">
        <f>VLOOKUP($B2270,Setup_MPP!$A:$E,5,FALSE)</f>
        <v>#FFBE85</v>
      </c>
      <c r="H2270" s="21" t="str">
        <f>IFERROR(IF(AND(A2270&gt;=1,A2270&lt;=104),VLOOKUP($A2270,Location!$A:$J,6,FALSE),IF(A2270=0,"Avant l'ouverture",IF(OR(A2270=105,A2270=106),"Bonus"))),"")</f>
        <v>1/16 Finale</v>
      </c>
      <c r="I2270" s="21" t="str">
        <f>IF(LEFT(H2270,4)="Tour",VLOOKUP(A2270,Database!$A:$C,3,FALSE),"")</f>
        <v/>
      </c>
      <c r="J2270" s="21" t="str">
        <f>VLOOKUP($A2270,Location!$A:$J,7,FALSE)</f>
        <v>Portugal</v>
      </c>
      <c r="K2270" s="21" t="str">
        <f>IFERROR(VLOOKUP(J2270,Setup_Team!$B:$C,2,FALSE), "TDB")</f>
        <v>PRT</v>
      </c>
      <c r="L2270" s="21" t="str">
        <f>VLOOKUP($A2270,Location!$A:$J,8,FALSE)</f>
        <v>Croatie</v>
      </c>
      <c r="M2270" s="21" t="str">
        <f>IFERROR(VLOOKUP(L2270,Setup_Team!$B:$C,2,FALSE), "TDB")</f>
        <v>HRV</v>
      </c>
      <c r="N2270" s="21" t="str">
        <f>VLOOKUP($A2270,Location!$A:$J,9,FALSE)</f>
        <v>Toronto</v>
      </c>
      <c r="O2270" s="21" t="str">
        <f>VLOOKUP($A2270,Location!$A:$J,10,FALSE)</f>
        <v>BMO Field</v>
      </c>
      <c r="P2270" s="27"/>
      <c r="Q2270" s="27"/>
      <c r="R2270" s="27" t="str">
        <f t="shared" si="211"/>
        <v/>
      </c>
      <c r="S2270" s="21">
        <v>0</v>
      </c>
      <c r="T2270" s="20">
        <f>VLOOKUP($A2270,Database!$A:$Y,10,FALSE)</f>
        <v>73</v>
      </c>
      <c r="U2270" s="20">
        <f>VLOOKUP($A2270,Database!$A:$Y,11,FALSE)</f>
        <v>114</v>
      </c>
      <c r="V2270" s="20">
        <f>VLOOKUP($A2270,Database!$A:$Y,12,FALSE)</f>
        <v>133</v>
      </c>
      <c r="W2270" s="20" t="str">
        <f>VLOOKUP(A2270,Database!A:M,13,FALSE)</f>
        <v>À venir</v>
      </c>
      <c r="X2270" s="20" t="str">
        <f>VLOOKUP($A2270,Database!$A:$Y,20,FALSE)</f>
        <v/>
      </c>
      <c r="Y2270" s="20" t="str">
        <f>VLOOKUP($A2270,Database!$A:$Y,21,FALSE)</f>
        <v/>
      </c>
      <c r="Z2270" s="20">
        <f t="shared" si="210"/>
        <v>0</v>
      </c>
      <c r="AA2270" s="20" t="str">
        <f t="shared" si="212"/>
        <v/>
      </c>
      <c r="AB2270" s="20" t="str">
        <f t="shared" ca="1" si="213"/>
        <v/>
      </c>
      <c r="AC2270" s="20">
        <f t="shared" ca="1" si="214"/>
        <v>0</v>
      </c>
      <c r="AD2270" s="20" t="str">
        <f ca="1">IF(AC2270=0,"",IF(OR(ISBLANK(P2270),ISBLANK(Q2270)),"",IF(ISBLANK(VLOOKUP(A2270,Database!A:AA,22,FALSE)),"",VLOOKUP(A2270,Database!A:AA,22,FALSE))))</f>
        <v/>
      </c>
      <c r="AE2270" s="20" t="str">
        <f>IFERROR(
   IF(
     OR(ISBLANK(P2270),ISBLANK(Q2270)),
     "",
     IF(
       AND(AB2270&lt;&gt;"",OR(W2270="Terminé",W2270="En cours")),
       VLOOKUP(AD2270,Setup_ScoreExactBonus!A:D,4,FALSE),
       0
     )),
  0)</f>
        <v/>
      </c>
      <c r="AF2270" s="21">
        <f t="shared" si="215"/>
        <v>0</v>
      </c>
      <c r="AG2270" s="21">
        <f ca="1">SUMIFS(AF$2:AF2270,D$2:D2270,D2270)</f>
        <v>3089</v>
      </c>
    </row>
    <row r="2271" spans="1:33" hidden="1" x14ac:dyDescent="0.35">
      <c r="A2271" s="21">
        <f>IF(ISBLANK(B2271),"",COUNTIF(B$2:B2271,B2271))-1</f>
        <v>84</v>
      </c>
      <c r="B2271" s="27">
        <v>2</v>
      </c>
      <c r="C2271" s="10">
        <f>VLOOKUP($A2271+IF($A2271=0,1,0),Database!$A:$Y,7,FALSE)</f>
        <v>46206.041666666664</v>
      </c>
      <c r="D2271" s="21" t="str">
        <f>VLOOKUP(Pronostics!$B2271,Setup_MPP!$A:$G,3,FALSE)</f>
        <v>leaelaz</v>
      </c>
      <c r="E2271" s="21" t="str">
        <f>VLOOKUP(Pronostics!$B2271,Setup_MPP!$A:$G,2,FALSE)</f>
        <v>Léa EL ASERY</v>
      </c>
      <c r="F2271" s="21" t="str">
        <f>VLOOKUP($B2271,Setup_MPP!$A:$E,4,FALSE)</f>
        <v>#FFBEBE</v>
      </c>
      <c r="G2271" s="21" t="str">
        <f>VLOOKUP($B2271,Setup_MPP!$A:$E,5,FALSE)</f>
        <v>#DF6868</v>
      </c>
      <c r="H2271" s="21" t="str">
        <f>IFERROR(IF(AND(A2271&gt;=1,A2271&lt;=104),VLOOKUP($A2271,Location!$A:$J,6,FALSE),IF(A2271=0,"Avant l'ouverture",IF(OR(A2271=105,A2271=106),"Bonus"))),"")</f>
        <v>1/16 Finale</v>
      </c>
      <c r="I2271" s="21" t="str">
        <f>IF(LEFT(H2271,4)="Tour",VLOOKUP(A2271,Database!$A:$C,3,FALSE),"")</f>
        <v/>
      </c>
      <c r="J2271" s="21" t="str">
        <f>VLOOKUP($A2271,Location!$A:$J,7,FALSE)</f>
        <v>Portugal</v>
      </c>
      <c r="K2271" s="21" t="str">
        <f>IFERROR(VLOOKUP(J2271,Setup_Team!$B:$C,2,FALSE), "TDB")</f>
        <v>PRT</v>
      </c>
      <c r="L2271" s="21" t="str">
        <f>VLOOKUP($A2271,Location!$A:$J,8,FALSE)</f>
        <v>Croatie</v>
      </c>
      <c r="M2271" s="21" t="str">
        <f>IFERROR(VLOOKUP(L2271,Setup_Team!$B:$C,2,FALSE), "TDB")</f>
        <v>HRV</v>
      </c>
      <c r="N2271" s="21" t="str">
        <f>VLOOKUP($A2271,Location!$A:$J,9,FALSE)</f>
        <v>Toronto</v>
      </c>
      <c r="O2271" s="21" t="str">
        <f>VLOOKUP($A2271,Location!$A:$J,10,FALSE)</f>
        <v>BMO Field</v>
      </c>
      <c r="P2271" s="27"/>
      <c r="Q2271" s="27"/>
      <c r="R2271" s="27" t="str">
        <f t="shared" si="211"/>
        <v/>
      </c>
      <c r="S2271" s="21">
        <v>0</v>
      </c>
      <c r="T2271" s="20">
        <f>VLOOKUP($A2271,Database!$A:$Y,10,FALSE)</f>
        <v>73</v>
      </c>
      <c r="U2271" s="20">
        <f>VLOOKUP($A2271,Database!$A:$Y,11,FALSE)</f>
        <v>114</v>
      </c>
      <c r="V2271" s="20">
        <f>VLOOKUP($A2271,Database!$A:$Y,12,FALSE)</f>
        <v>133</v>
      </c>
      <c r="W2271" s="20" t="str">
        <f>VLOOKUP(A2271,Database!A:M,13,FALSE)</f>
        <v>À venir</v>
      </c>
      <c r="X2271" s="20" t="str">
        <f>VLOOKUP($A2271,Database!$A:$Y,20,FALSE)</f>
        <v/>
      </c>
      <c r="Y2271" s="20" t="str">
        <f>VLOOKUP($A2271,Database!$A:$Y,21,FALSE)</f>
        <v/>
      </c>
      <c r="Z2271" s="20">
        <f t="shared" si="210"/>
        <v>0</v>
      </c>
      <c r="AA2271" s="20" t="str">
        <f t="shared" si="212"/>
        <v/>
      </c>
      <c r="AB2271" s="20" t="str">
        <f t="shared" ca="1" si="213"/>
        <v/>
      </c>
      <c r="AC2271" s="20">
        <f t="shared" ca="1" si="214"/>
        <v>0</v>
      </c>
      <c r="AD2271" s="20" t="str">
        <f ca="1">IF(AC2271=0,"",IF(OR(ISBLANK(P2271),ISBLANK(Q2271)),"",IF(ISBLANK(VLOOKUP(A2271,Database!A:AA,22,FALSE)),"",VLOOKUP(A2271,Database!A:AA,22,FALSE))))</f>
        <v/>
      </c>
      <c r="AE2271" s="20" t="str">
        <f>IFERROR(
   IF(
     OR(ISBLANK(P2271),ISBLANK(Q2271)),
     "",
     IF(
       AND(AB2271&lt;&gt;"",OR(W2271="Terminé",W2271="En cours")),
       VLOOKUP(AD2271,Setup_ScoreExactBonus!A:D,4,FALSE),
       0
     )),
  0)</f>
        <v/>
      </c>
      <c r="AF2271" s="21">
        <f t="shared" si="215"/>
        <v>0</v>
      </c>
      <c r="AG2271" s="21">
        <f ca="1">SUMIFS(AF$2:AF2271,D$2:D2271,D2271)</f>
        <v>3587</v>
      </c>
    </row>
    <row r="2272" spans="1:33" hidden="1" x14ac:dyDescent="0.35">
      <c r="A2272" s="21">
        <f>IF(ISBLANK(B2272),"",COUNTIF(B$2:B2272,B2272))-1</f>
        <v>84</v>
      </c>
      <c r="B2272" s="27">
        <v>3</v>
      </c>
      <c r="C2272" s="10">
        <f>VLOOKUP($A2272+IF($A2272=0,1,0),Database!$A:$Y,7,FALSE)</f>
        <v>46206.041666666664</v>
      </c>
      <c r="D2272" s="21" t="str">
        <f>VLOOKUP(Pronostics!$B2272,Setup_MPP!$A:$G,3,FALSE)</f>
        <v>PasMetalleux</v>
      </c>
      <c r="E2272" s="21" t="str">
        <f>VLOOKUP(Pronostics!$B2272,Setup_MPP!$A:$G,2,FALSE)</f>
        <v>Elwenn JOUBREL</v>
      </c>
      <c r="F2272" s="21" t="str">
        <f>VLOOKUP($B2272,Setup_MPP!$A:$E,4,FALSE)</f>
        <v>#F5C7FC</v>
      </c>
      <c r="G2272" s="21" t="str">
        <f>VLOOKUP($B2272,Setup_MPP!$A:$E,5,FALSE)</f>
        <v>#C489CF</v>
      </c>
      <c r="H2272" s="21" t="str">
        <f>IFERROR(IF(AND(A2272&gt;=1,A2272&lt;=104),VLOOKUP($A2272,Location!$A:$J,6,FALSE),IF(A2272=0,"Avant l'ouverture",IF(OR(A2272=105,A2272=106),"Bonus"))),"")</f>
        <v>1/16 Finale</v>
      </c>
      <c r="I2272" s="21" t="str">
        <f>IF(LEFT(H2272,4)="Tour",VLOOKUP(A2272,Database!$A:$C,3,FALSE),"")</f>
        <v/>
      </c>
      <c r="J2272" s="21" t="str">
        <f>VLOOKUP($A2272,Location!$A:$J,7,FALSE)</f>
        <v>Portugal</v>
      </c>
      <c r="K2272" s="21" t="str">
        <f>IFERROR(VLOOKUP(J2272,Setup_Team!$B:$C,2,FALSE), "TDB")</f>
        <v>PRT</v>
      </c>
      <c r="L2272" s="21" t="str">
        <f>VLOOKUP($A2272,Location!$A:$J,8,FALSE)</f>
        <v>Croatie</v>
      </c>
      <c r="M2272" s="21" t="str">
        <f>IFERROR(VLOOKUP(L2272,Setup_Team!$B:$C,2,FALSE), "TDB")</f>
        <v>HRV</v>
      </c>
      <c r="N2272" s="21" t="str">
        <f>VLOOKUP($A2272,Location!$A:$J,9,FALSE)</f>
        <v>Toronto</v>
      </c>
      <c r="O2272" s="21" t="str">
        <f>VLOOKUP($A2272,Location!$A:$J,10,FALSE)</f>
        <v>BMO Field</v>
      </c>
      <c r="P2272" s="27"/>
      <c r="Q2272" s="27"/>
      <c r="R2272" s="27" t="str">
        <f t="shared" si="211"/>
        <v/>
      </c>
      <c r="S2272" s="21">
        <v>0</v>
      </c>
      <c r="T2272" s="20">
        <f>VLOOKUP($A2272,Database!$A:$Y,10,FALSE)</f>
        <v>73</v>
      </c>
      <c r="U2272" s="20">
        <f>VLOOKUP($A2272,Database!$A:$Y,11,FALSE)</f>
        <v>114</v>
      </c>
      <c r="V2272" s="20">
        <f>VLOOKUP($A2272,Database!$A:$Y,12,FALSE)</f>
        <v>133</v>
      </c>
      <c r="W2272" s="20" t="str">
        <f>VLOOKUP(A2272,Database!A:M,13,FALSE)</f>
        <v>À venir</v>
      </c>
      <c r="X2272" s="20" t="str">
        <f>VLOOKUP($A2272,Database!$A:$Y,20,FALSE)</f>
        <v/>
      </c>
      <c r="Y2272" s="20" t="str">
        <f>VLOOKUP($A2272,Database!$A:$Y,21,FALSE)</f>
        <v/>
      </c>
      <c r="Z2272" s="20">
        <f t="shared" si="210"/>
        <v>0</v>
      </c>
      <c r="AA2272" s="20" t="str">
        <f t="shared" si="212"/>
        <v/>
      </c>
      <c r="AB2272" s="20" t="str">
        <f t="shared" ca="1" si="213"/>
        <v/>
      </c>
      <c r="AC2272" s="20">
        <f t="shared" ca="1" si="214"/>
        <v>0</v>
      </c>
      <c r="AD2272" s="20" t="str">
        <f ca="1">IF(AC2272=0,"",IF(OR(ISBLANK(P2272),ISBLANK(Q2272)),"",IF(ISBLANK(VLOOKUP(A2272,Database!A:AA,22,FALSE)),"",VLOOKUP(A2272,Database!A:AA,22,FALSE))))</f>
        <v/>
      </c>
      <c r="AE2272" s="20" t="str">
        <f>IFERROR(
   IF(
     OR(ISBLANK(P2272),ISBLANK(Q2272)),
     "",
     IF(
       AND(AB2272&lt;&gt;"",OR(W2272="Terminé",W2272="En cours")),
       VLOOKUP(AD2272,Setup_ScoreExactBonus!A:D,4,FALSE),
       0
     )),
  0)</f>
        <v/>
      </c>
      <c r="AF2272" s="21">
        <f t="shared" si="215"/>
        <v>0</v>
      </c>
      <c r="AG2272" s="21">
        <f ca="1">SUMIFS(AF$2:AF2272,D$2:D2272,D2272)</f>
        <v>3215</v>
      </c>
    </row>
    <row r="2273" spans="1:33" hidden="1" x14ac:dyDescent="0.35">
      <c r="A2273" s="21">
        <f>IF(ISBLANK(B2273),"",COUNTIF(B$2:B2273,B2273))-1</f>
        <v>84</v>
      </c>
      <c r="B2273" s="27">
        <v>4</v>
      </c>
      <c r="C2273" s="10">
        <f>VLOOKUP($A2273+IF($A2273=0,1,0),Database!$A:$Y,7,FALSE)</f>
        <v>46206.041666666664</v>
      </c>
      <c r="D2273" s="21" t="str">
        <f>VLOOKUP(Pronostics!$B2273,Setup_MPP!$A:$G,3,FALSE)</f>
        <v>Popo444</v>
      </c>
      <c r="E2273" s="21" t="str">
        <f>VLOOKUP(Pronostics!$B2273,Setup_MPP!$A:$G,2,FALSE)</f>
        <v>Pauline OLIVIER</v>
      </c>
      <c r="F2273" s="21" t="str">
        <f>VLOOKUP($B2273,Setup_MPP!$A:$E,4,FALSE)</f>
        <v>#A5EA7F</v>
      </c>
      <c r="G2273" s="21" t="str">
        <f>VLOOKUP($B2273,Setup_MPP!$A:$E,5,FALSE)</f>
        <v>#80C65A</v>
      </c>
      <c r="H2273" s="21" t="str">
        <f>IFERROR(IF(AND(A2273&gt;=1,A2273&lt;=104),VLOOKUP($A2273,Location!$A:$J,6,FALSE),IF(A2273=0,"Avant l'ouverture",IF(OR(A2273=105,A2273=106),"Bonus"))),"")</f>
        <v>1/16 Finale</v>
      </c>
      <c r="I2273" s="21" t="str">
        <f>IF(LEFT(H2273,4)="Tour",VLOOKUP(A2273,Database!$A:$C,3,FALSE),"")</f>
        <v/>
      </c>
      <c r="J2273" s="21" t="str">
        <f>VLOOKUP($A2273,Location!$A:$J,7,FALSE)</f>
        <v>Portugal</v>
      </c>
      <c r="K2273" s="21" t="str">
        <f>IFERROR(VLOOKUP(J2273,Setup_Team!$B:$C,2,FALSE), "TDB")</f>
        <v>PRT</v>
      </c>
      <c r="L2273" s="21" t="str">
        <f>VLOOKUP($A2273,Location!$A:$J,8,FALSE)</f>
        <v>Croatie</v>
      </c>
      <c r="M2273" s="21" t="str">
        <f>IFERROR(VLOOKUP(L2273,Setup_Team!$B:$C,2,FALSE), "TDB")</f>
        <v>HRV</v>
      </c>
      <c r="N2273" s="21" t="str">
        <f>VLOOKUP($A2273,Location!$A:$J,9,FALSE)</f>
        <v>Toronto</v>
      </c>
      <c r="O2273" s="21" t="str">
        <f>VLOOKUP($A2273,Location!$A:$J,10,FALSE)</f>
        <v>BMO Field</v>
      </c>
      <c r="P2273" s="27"/>
      <c r="Q2273" s="27"/>
      <c r="R2273" s="27" t="str">
        <f t="shared" si="211"/>
        <v/>
      </c>
      <c r="S2273" s="21">
        <v>0</v>
      </c>
      <c r="T2273" s="20">
        <f>VLOOKUP($A2273,Database!$A:$Y,10,FALSE)</f>
        <v>73</v>
      </c>
      <c r="U2273" s="20">
        <f>VLOOKUP($A2273,Database!$A:$Y,11,FALSE)</f>
        <v>114</v>
      </c>
      <c r="V2273" s="20">
        <f>VLOOKUP($A2273,Database!$A:$Y,12,FALSE)</f>
        <v>133</v>
      </c>
      <c r="W2273" s="20" t="str">
        <f>VLOOKUP(A2273,Database!A:M,13,FALSE)</f>
        <v>À venir</v>
      </c>
      <c r="X2273" s="20" t="str">
        <f>VLOOKUP($A2273,Database!$A:$Y,20,FALSE)</f>
        <v/>
      </c>
      <c r="Y2273" s="20" t="str">
        <f>VLOOKUP($A2273,Database!$A:$Y,21,FALSE)</f>
        <v/>
      </c>
      <c r="Z2273" s="20">
        <f t="shared" si="210"/>
        <v>0</v>
      </c>
      <c r="AA2273" s="20" t="str">
        <f t="shared" si="212"/>
        <v/>
      </c>
      <c r="AB2273" s="20" t="str">
        <f t="shared" ca="1" si="213"/>
        <v/>
      </c>
      <c r="AC2273" s="20">
        <f t="shared" ca="1" si="214"/>
        <v>0</v>
      </c>
      <c r="AD2273" s="20" t="str">
        <f ca="1">IF(AC2273=0,"",IF(OR(ISBLANK(P2273),ISBLANK(Q2273)),"",IF(ISBLANK(VLOOKUP(A2273,Database!A:AA,22,FALSE)),"",VLOOKUP(A2273,Database!A:AA,22,FALSE))))</f>
        <v/>
      </c>
      <c r="AE2273" s="20" t="str">
        <f>IFERROR(
   IF(
     OR(ISBLANK(P2273),ISBLANK(Q2273)),
     "",
     IF(
       AND(AB2273&lt;&gt;"",OR(W2273="Terminé",W2273="En cours")),
       VLOOKUP(AD2273,Setup_ScoreExactBonus!A:D,4,FALSE),
       0
     )),
  0)</f>
        <v/>
      </c>
      <c r="AF2273" s="21">
        <f t="shared" si="215"/>
        <v>0</v>
      </c>
      <c r="AG2273" s="21">
        <f ca="1">SUMIFS(AF$2:AF2273,D$2:D2273,D2273)</f>
        <v>3257</v>
      </c>
    </row>
    <row r="2274" spans="1:33" hidden="1" x14ac:dyDescent="0.35">
      <c r="A2274" s="21">
        <f>IF(ISBLANK(B2274),"",COUNTIF(B$2:B2274,B2274))-1</f>
        <v>84</v>
      </c>
      <c r="B2274" s="27">
        <v>5</v>
      </c>
      <c r="C2274" s="10">
        <f>VLOOKUP($A2274+IF($A2274=0,1,0),Database!$A:$Y,7,FALSE)</f>
        <v>46206.041666666664</v>
      </c>
      <c r="D2274" s="21" t="str">
        <f>VLOOKUP(Pronostics!$B2274,Setup_MPP!$A:$G,3,FALSE)</f>
        <v>_Jujul</v>
      </c>
      <c r="E2274" s="21" t="str">
        <f>VLOOKUP(Pronostics!$B2274,Setup_MPP!$A:$G,2,FALSE)</f>
        <v>Julie BOISSIERE</v>
      </c>
      <c r="F2274" s="21" t="str">
        <f>VLOOKUP($B2274,Setup_MPP!$A:$E,4,FALSE)</f>
        <v>#D890FF</v>
      </c>
      <c r="G2274" s="21" t="str">
        <f>VLOOKUP($B2274,Setup_MPP!$A:$E,5,FALSE)</f>
        <v>#B750EF</v>
      </c>
      <c r="H2274" s="21" t="str">
        <f>IFERROR(IF(AND(A2274&gt;=1,A2274&lt;=104),VLOOKUP($A2274,Location!$A:$J,6,FALSE),IF(A2274=0,"Avant l'ouverture",IF(OR(A2274=105,A2274=106),"Bonus"))),"")</f>
        <v>1/16 Finale</v>
      </c>
      <c r="I2274" s="21" t="str">
        <f>IF(LEFT(H2274,4)="Tour",VLOOKUP(A2274,Database!$A:$C,3,FALSE),"")</f>
        <v/>
      </c>
      <c r="J2274" s="21" t="str">
        <f>VLOOKUP($A2274,Location!$A:$J,7,FALSE)</f>
        <v>Portugal</v>
      </c>
      <c r="K2274" s="21" t="str">
        <f>IFERROR(VLOOKUP(J2274,Setup_Team!$B:$C,2,FALSE), "TDB")</f>
        <v>PRT</v>
      </c>
      <c r="L2274" s="21" t="str">
        <f>VLOOKUP($A2274,Location!$A:$J,8,FALSE)</f>
        <v>Croatie</v>
      </c>
      <c r="M2274" s="21" t="str">
        <f>IFERROR(VLOOKUP(L2274,Setup_Team!$B:$C,2,FALSE), "TDB")</f>
        <v>HRV</v>
      </c>
      <c r="N2274" s="21" t="str">
        <f>VLOOKUP($A2274,Location!$A:$J,9,FALSE)</f>
        <v>Toronto</v>
      </c>
      <c r="O2274" s="21" t="str">
        <f>VLOOKUP($A2274,Location!$A:$J,10,FALSE)</f>
        <v>BMO Field</v>
      </c>
      <c r="P2274" s="27"/>
      <c r="Q2274" s="27"/>
      <c r="R2274" s="27" t="str">
        <f t="shared" si="211"/>
        <v/>
      </c>
      <c r="S2274" s="21">
        <v>0</v>
      </c>
      <c r="T2274" s="20">
        <f>VLOOKUP($A2274,Database!$A:$Y,10,FALSE)</f>
        <v>73</v>
      </c>
      <c r="U2274" s="20">
        <f>VLOOKUP($A2274,Database!$A:$Y,11,FALSE)</f>
        <v>114</v>
      </c>
      <c r="V2274" s="20">
        <f>VLOOKUP($A2274,Database!$A:$Y,12,FALSE)</f>
        <v>133</v>
      </c>
      <c r="W2274" s="20" t="str">
        <f>VLOOKUP(A2274,Database!A:M,13,FALSE)</f>
        <v>À venir</v>
      </c>
      <c r="X2274" s="20" t="str">
        <f>VLOOKUP($A2274,Database!$A:$Y,20,FALSE)</f>
        <v/>
      </c>
      <c r="Y2274" s="20" t="str">
        <f>VLOOKUP($A2274,Database!$A:$Y,21,FALSE)</f>
        <v/>
      </c>
      <c r="Z2274" s="20">
        <f t="shared" si="210"/>
        <v>0</v>
      </c>
      <c r="AA2274" s="20" t="str">
        <f t="shared" si="212"/>
        <v/>
      </c>
      <c r="AB2274" s="20" t="str">
        <f t="shared" ca="1" si="213"/>
        <v/>
      </c>
      <c r="AC2274" s="20">
        <f t="shared" ca="1" si="214"/>
        <v>0</v>
      </c>
      <c r="AD2274" s="20" t="str">
        <f ca="1">IF(AC2274=0,"",IF(OR(ISBLANK(P2274),ISBLANK(Q2274)),"",IF(ISBLANK(VLOOKUP(A2274,Database!A:AA,22,FALSE)),"",VLOOKUP(A2274,Database!A:AA,22,FALSE))))</f>
        <v/>
      </c>
      <c r="AE2274" s="20" t="str">
        <f>IFERROR(
   IF(
     OR(ISBLANK(P2274),ISBLANK(Q2274)),
     "",
     IF(
       AND(AB2274&lt;&gt;"",OR(W2274="Terminé",W2274="En cours")),
       VLOOKUP(AD2274,Setup_ScoreExactBonus!A:D,4,FALSE),
       0
     )),
  0)</f>
        <v/>
      </c>
      <c r="AF2274" s="21">
        <f t="shared" si="215"/>
        <v>0</v>
      </c>
      <c r="AG2274" s="21">
        <f ca="1">SUMIFS(AF$2:AF2274,D$2:D2274,D2274)</f>
        <v>2427</v>
      </c>
    </row>
    <row r="2275" spans="1:33" hidden="1" x14ac:dyDescent="0.35">
      <c r="A2275" s="21">
        <f>IF(ISBLANK(B2275),"",COUNTIF(B$2:B2275,B2275))-1</f>
        <v>84</v>
      </c>
      <c r="B2275" s="27">
        <v>6</v>
      </c>
      <c r="C2275" s="10">
        <f>VLOOKUP($A2275+IF($A2275=0,1,0),Database!$A:$Y,7,FALSE)</f>
        <v>46206.041666666664</v>
      </c>
      <c r="D2275" s="21" t="str">
        <f>VLOOKUP(Pronostics!$B2275,Setup_MPP!$A:$G,3,FALSE)</f>
        <v>Julay</v>
      </c>
      <c r="E2275" s="21" t="str">
        <f>VLOOKUP(Pronostics!$B2275,Setup_MPP!$A:$G,2,FALSE)</f>
        <v>Julie BOUCHARD</v>
      </c>
      <c r="F2275" s="21" t="str">
        <f>VLOOKUP($B2275,Setup_MPP!$A:$E,4,FALSE)</f>
        <v>#A6F7B1</v>
      </c>
      <c r="G2275" s="21" t="str">
        <f>VLOOKUP($B2275,Setup_MPP!$A:$E,5,FALSE)</f>
        <v>#6EC179</v>
      </c>
      <c r="H2275" s="21" t="str">
        <f>IFERROR(IF(AND(A2275&gt;=1,A2275&lt;=104),VLOOKUP($A2275,Location!$A:$J,6,FALSE),IF(A2275=0,"Avant l'ouverture",IF(OR(A2275=105,A2275=106),"Bonus"))),"")</f>
        <v>1/16 Finale</v>
      </c>
      <c r="I2275" s="21" t="str">
        <f>IF(LEFT(H2275,4)="Tour",VLOOKUP(A2275,Database!$A:$C,3,FALSE),"")</f>
        <v/>
      </c>
      <c r="J2275" s="21" t="str">
        <f>VLOOKUP($A2275,Location!$A:$J,7,FALSE)</f>
        <v>Portugal</v>
      </c>
      <c r="K2275" s="21" t="str">
        <f>IFERROR(VLOOKUP(J2275,Setup_Team!$B:$C,2,FALSE), "TDB")</f>
        <v>PRT</v>
      </c>
      <c r="L2275" s="21" t="str">
        <f>VLOOKUP($A2275,Location!$A:$J,8,FALSE)</f>
        <v>Croatie</v>
      </c>
      <c r="M2275" s="21" t="str">
        <f>IFERROR(VLOOKUP(L2275,Setup_Team!$B:$C,2,FALSE), "TDB")</f>
        <v>HRV</v>
      </c>
      <c r="N2275" s="21" t="str">
        <f>VLOOKUP($A2275,Location!$A:$J,9,FALSE)</f>
        <v>Toronto</v>
      </c>
      <c r="O2275" s="21" t="str">
        <f>VLOOKUP($A2275,Location!$A:$J,10,FALSE)</f>
        <v>BMO Field</v>
      </c>
      <c r="P2275" s="27"/>
      <c r="Q2275" s="27"/>
      <c r="R2275" s="27" t="str">
        <f t="shared" si="211"/>
        <v/>
      </c>
      <c r="S2275" s="21">
        <v>0</v>
      </c>
      <c r="T2275" s="20">
        <f>VLOOKUP($A2275,Database!$A:$Y,10,FALSE)</f>
        <v>73</v>
      </c>
      <c r="U2275" s="20">
        <f>VLOOKUP($A2275,Database!$A:$Y,11,FALSE)</f>
        <v>114</v>
      </c>
      <c r="V2275" s="20">
        <f>VLOOKUP($A2275,Database!$A:$Y,12,FALSE)</f>
        <v>133</v>
      </c>
      <c r="W2275" s="20" t="str">
        <f>VLOOKUP(A2275,Database!A:M,13,FALSE)</f>
        <v>À venir</v>
      </c>
      <c r="X2275" s="20" t="str">
        <f>VLOOKUP($A2275,Database!$A:$Y,20,FALSE)</f>
        <v/>
      </c>
      <c r="Y2275" s="20" t="str">
        <f>VLOOKUP($A2275,Database!$A:$Y,21,FALSE)</f>
        <v/>
      </c>
      <c r="Z2275" s="20">
        <f t="shared" si="210"/>
        <v>0</v>
      </c>
      <c r="AA2275" s="20" t="str">
        <f t="shared" si="212"/>
        <v/>
      </c>
      <c r="AB2275" s="20" t="str">
        <f t="shared" ca="1" si="213"/>
        <v/>
      </c>
      <c r="AC2275" s="20">
        <f t="shared" ca="1" si="214"/>
        <v>0</v>
      </c>
      <c r="AD2275" s="20" t="str">
        <f ca="1">IF(AC2275=0,"",IF(OR(ISBLANK(P2275),ISBLANK(Q2275)),"",IF(ISBLANK(VLOOKUP(A2275,Database!A:AA,22,FALSE)),"",VLOOKUP(A2275,Database!A:AA,22,FALSE))))</f>
        <v/>
      </c>
      <c r="AE2275" s="20" t="str">
        <f>IFERROR(
   IF(
     OR(ISBLANK(P2275),ISBLANK(Q2275)),
     "",
     IF(
       AND(AB2275&lt;&gt;"",OR(W2275="Terminé",W2275="En cours")),
       VLOOKUP(AD2275,Setup_ScoreExactBonus!A:D,4,FALSE),
       0
     )),
  0)</f>
        <v/>
      </c>
      <c r="AF2275" s="21">
        <f t="shared" si="215"/>
        <v>0</v>
      </c>
      <c r="AG2275" s="21">
        <f ca="1">SUMIFS(AF$2:AF2275,D$2:D2275,D2275)</f>
        <v>3263</v>
      </c>
    </row>
    <row r="2276" spans="1:33" hidden="1" x14ac:dyDescent="0.35">
      <c r="A2276" s="21">
        <f>IF(ISBLANK(B2276),"",COUNTIF(B$2:B2276,B2276))-1</f>
        <v>84</v>
      </c>
      <c r="B2276" s="27">
        <v>7</v>
      </c>
      <c r="C2276" s="10">
        <f>VLOOKUP($A2276+IF($A2276=0,1,0),Database!$A:$Y,7,FALSE)</f>
        <v>46206.041666666664</v>
      </c>
      <c r="D2276" s="21" t="str">
        <f>VLOOKUP(Pronostics!$B2276,Setup_MPP!$A:$G,3,FALSE)</f>
        <v>__Vince__</v>
      </c>
      <c r="E2276" s="21" t="str">
        <f>VLOOKUP(Pronostics!$B2276,Setup_MPP!$A:$G,2,FALSE)</f>
        <v>Vincent FRAYSSE</v>
      </c>
      <c r="F2276" s="21" t="str">
        <f>VLOOKUP($B2276,Setup_MPP!$A:$E,4,FALSE)</f>
        <v>#B2EAE8</v>
      </c>
      <c r="G2276" s="21" t="str">
        <f>VLOOKUP($B2276,Setup_MPP!$A:$E,5,FALSE)</f>
        <v>#6CB4B1</v>
      </c>
      <c r="H2276" s="21" t="str">
        <f>IFERROR(IF(AND(A2276&gt;=1,A2276&lt;=104),VLOOKUP($A2276,Location!$A:$J,6,FALSE),IF(A2276=0,"Avant l'ouverture",IF(OR(A2276=105,A2276=106),"Bonus"))),"")</f>
        <v>1/16 Finale</v>
      </c>
      <c r="I2276" s="21" t="str">
        <f>IF(LEFT(H2276,4)="Tour",VLOOKUP(A2276,Database!$A:$C,3,FALSE),"")</f>
        <v/>
      </c>
      <c r="J2276" s="21" t="str">
        <f>VLOOKUP($A2276,Location!$A:$J,7,FALSE)</f>
        <v>Portugal</v>
      </c>
      <c r="K2276" s="21" t="str">
        <f>IFERROR(VLOOKUP(J2276,Setup_Team!$B:$C,2,FALSE), "TDB")</f>
        <v>PRT</v>
      </c>
      <c r="L2276" s="21" t="str">
        <f>VLOOKUP($A2276,Location!$A:$J,8,FALSE)</f>
        <v>Croatie</v>
      </c>
      <c r="M2276" s="21" t="str">
        <f>IFERROR(VLOOKUP(L2276,Setup_Team!$B:$C,2,FALSE), "TDB")</f>
        <v>HRV</v>
      </c>
      <c r="N2276" s="21" t="str">
        <f>VLOOKUP($A2276,Location!$A:$J,9,FALSE)</f>
        <v>Toronto</v>
      </c>
      <c r="O2276" s="21" t="str">
        <f>VLOOKUP($A2276,Location!$A:$J,10,FALSE)</f>
        <v>BMO Field</v>
      </c>
      <c r="P2276" s="27"/>
      <c r="Q2276" s="27"/>
      <c r="R2276" s="27" t="str">
        <f t="shared" si="211"/>
        <v/>
      </c>
      <c r="S2276" s="21">
        <v>0</v>
      </c>
      <c r="T2276" s="20">
        <f>VLOOKUP($A2276,Database!$A:$Y,10,FALSE)</f>
        <v>73</v>
      </c>
      <c r="U2276" s="20">
        <f>VLOOKUP($A2276,Database!$A:$Y,11,FALSE)</f>
        <v>114</v>
      </c>
      <c r="V2276" s="20">
        <f>VLOOKUP($A2276,Database!$A:$Y,12,FALSE)</f>
        <v>133</v>
      </c>
      <c r="W2276" s="20" t="str">
        <f>VLOOKUP(A2276,Database!A:M,13,FALSE)</f>
        <v>À venir</v>
      </c>
      <c r="X2276" s="20" t="str">
        <f>VLOOKUP($A2276,Database!$A:$Y,20,FALSE)</f>
        <v/>
      </c>
      <c r="Y2276" s="20" t="str">
        <f>VLOOKUP($A2276,Database!$A:$Y,21,FALSE)</f>
        <v/>
      </c>
      <c r="Z2276" s="20">
        <f t="shared" si="210"/>
        <v>0</v>
      </c>
      <c r="AA2276" s="20" t="str">
        <f t="shared" si="212"/>
        <v/>
      </c>
      <c r="AB2276" s="20" t="str">
        <f t="shared" ca="1" si="213"/>
        <v/>
      </c>
      <c r="AC2276" s="20">
        <f t="shared" ca="1" si="214"/>
        <v>0</v>
      </c>
      <c r="AD2276" s="20" t="str">
        <f ca="1">IF(AC2276=0,"",IF(OR(ISBLANK(P2276),ISBLANK(Q2276)),"",IF(ISBLANK(VLOOKUP(A2276,Database!A:AA,22,FALSE)),"",VLOOKUP(A2276,Database!A:AA,22,FALSE))))</f>
        <v/>
      </c>
      <c r="AE2276" s="20" t="str">
        <f>IFERROR(
   IF(
     OR(ISBLANK(P2276),ISBLANK(Q2276)),
     "",
     IF(
       AND(AB2276&lt;&gt;"",OR(W2276="Terminé",W2276="En cours")),
       VLOOKUP(AD2276,Setup_ScoreExactBonus!A:D,4,FALSE),
       0
     )),
  0)</f>
        <v/>
      </c>
      <c r="AF2276" s="21">
        <f t="shared" si="215"/>
        <v>0</v>
      </c>
      <c r="AG2276" s="21">
        <f ca="1">SUMIFS(AF$2:AF2276,D$2:D2276,D2276)</f>
        <v>1775</v>
      </c>
    </row>
    <row r="2277" spans="1:33" hidden="1" x14ac:dyDescent="0.35">
      <c r="A2277" s="21">
        <f>IF(ISBLANK(B2277),"",COUNTIF(B$2:B2277,B2277))-1</f>
        <v>84</v>
      </c>
      <c r="B2277" s="27">
        <v>8</v>
      </c>
      <c r="C2277" s="10">
        <f>VLOOKUP($A2277+IF($A2277=0,1,0),Database!$A:$Y,7,FALSE)</f>
        <v>46206.041666666664</v>
      </c>
      <c r="D2277" s="21" t="str">
        <f>VLOOKUP(Pronostics!$B2277,Setup_MPP!$A:$G,3,FALSE)</f>
        <v>Louuiiis</v>
      </c>
      <c r="E2277" s="21" t="str">
        <f>VLOOKUP(Pronostics!$B2277,Setup_MPP!$A:$G,2,FALSE)</f>
        <v>Louis HARLE</v>
      </c>
      <c r="F2277" s="21" t="str">
        <f>VLOOKUP($B2277,Setup_MPP!$A:$E,4,FALSE)</f>
        <v>#EEF7B1</v>
      </c>
      <c r="G2277" s="21" t="str">
        <f>VLOOKUP($B2277,Setup_MPP!$A:$E,5,FALSE)</f>
        <v>#C1CB7D</v>
      </c>
      <c r="H2277" s="21" t="str">
        <f>IFERROR(IF(AND(A2277&gt;=1,A2277&lt;=104),VLOOKUP($A2277,Location!$A:$J,6,FALSE),IF(A2277=0,"Avant l'ouverture",IF(OR(A2277=105,A2277=106),"Bonus"))),"")</f>
        <v>1/16 Finale</v>
      </c>
      <c r="I2277" s="21" t="str">
        <f>IF(LEFT(H2277,4)="Tour",VLOOKUP(A2277,Database!$A:$C,3,FALSE),"")</f>
        <v/>
      </c>
      <c r="J2277" s="21" t="str">
        <f>VLOOKUP($A2277,Location!$A:$J,7,FALSE)</f>
        <v>Portugal</v>
      </c>
      <c r="K2277" s="21" t="str">
        <f>IFERROR(VLOOKUP(J2277,Setup_Team!$B:$C,2,FALSE), "TDB")</f>
        <v>PRT</v>
      </c>
      <c r="L2277" s="21" t="str">
        <f>VLOOKUP($A2277,Location!$A:$J,8,FALSE)</f>
        <v>Croatie</v>
      </c>
      <c r="M2277" s="21" t="str">
        <f>IFERROR(VLOOKUP(L2277,Setup_Team!$B:$C,2,FALSE), "TDB")</f>
        <v>HRV</v>
      </c>
      <c r="N2277" s="21" t="str">
        <f>VLOOKUP($A2277,Location!$A:$J,9,FALSE)</f>
        <v>Toronto</v>
      </c>
      <c r="O2277" s="21" t="str">
        <f>VLOOKUP($A2277,Location!$A:$J,10,FALSE)</f>
        <v>BMO Field</v>
      </c>
      <c r="P2277" s="27"/>
      <c r="Q2277" s="27"/>
      <c r="R2277" s="27" t="str">
        <f t="shared" si="211"/>
        <v/>
      </c>
      <c r="S2277" s="21">
        <v>0</v>
      </c>
      <c r="T2277" s="20">
        <f>VLOOKUP($A2277,Database!$A:$Y,10,FALSE)</f>
        <v>73</v>
      </c>
      <c r="U2277" s="20">
        <f>VLOOKUP($A2277,Database!$A:$Y,11,FALSE)</f>
        <v>114</v>
      </c>
      <c r="V2277" s="20">
        <f>VLOOKUP($A2277,Database!$A:$Y,12,FALSE)</f>
        <v>133</v>
      </c>
      <c r="W2277" s="20" t="str">
        <f>VLOOKUP(A2277,Database!A:M,13,FALSE)</f>
        <v>À venir</v>
      </c>
      <c r="X2277" s="20" t="str">
        <f>VLOOKUP($A2277,Database!$A:$Y,20,FALSE)</f>
        <v/>
      </c>
      <c r="Y2277" s="20" t="str">
        <f>VLOOKUP($A2277,Database!$A:$Y,21,FALSE)</f>
        <v/>
      </c>
      <c r="Z2277" s="20">
        <f t="shared" si="210"/>
        <v>0</v>
      </c>
      <c r="AA2277" s="20" t="str">
        <f t="shared" si="212"/>
        <v/>
      </c>
      <c r="AB2277" s="20" t="str">
        <f t="shared" ca="1" si="213"/>
        <v/>
      </c>
      <c r="AC2277" s="20">
        <f t="shared" ca="1" si="214"/>
        <v>0</v>
      </c>
      <c r="AD2277" s="20" t="str">
        <f ca="1">IF(AC2277=0,"",IF(OR(ISBLANK(P2277),ISBLANK(Q2277)),"",IF(ISBLANK(VLOOKUP(A2277,Database!A:AA,22,FALSE)),"",VLOOKUP(A2277,Database!A:AA,22,FALSE))))</f>
        <v/>
      </c>
      <c r="AE2277" s="20" t="str">
        <f>IFERROR(
   IF(
     OR(ISBLANK(P2277),ISBLANK(Q2277)),
     "",
     IF(
       AND(AB2277&lt;&gt;"",OR(W2277="Terminé",W2277="En cours")),
       VLOOKUP(AD2277,Setup_ScoreExactBonus!A:D,4,FALSE),
       0
     )),
  0)</f>
        <v/>
      </c>
      <c r="AF2277" s="21">
        <f t="shared" si="215"/>
        <v>0</v>
      </c>
      <c r="AG2277" s="21">
        <f ca="1">SUMIFS(AF$2:AF2277,D$2:D2277,D2277)</f>
        <v>3206</v>
      </c>
    </row>
    <row r="2278" spans="1:33" x14ac:dyDescent="0.35">
      <c r="A2278" s="21">
        <f>IF(ISBLANK(B2278),"",COUNTIF(B$2:B2278,B2278))-1</f>
        <v>84</v>
      </c>
      <c r="B2278" s="27">
        <v>9</v>
      </c>
      <c r="C2278" s="10">
        <f>VLOOKUP($A2278+IF($A2278=0,1,0),Database!$A:$Y,7,FALSE)</f>
        <v>46206.041666666664</v>
      </c>
      <c r="D2278" s="21" t="str">
        <f>VLOOKUP(Pronostics!$B2278,Setup_MPP!$A:$G,3,FALSE)</f>
        <v>Aurelien_dpq</v>
      </c>
      <c r="E2278" s="21" t="str">
        <f>VLOOKUP(Pronostics!$B2278,Setup_MPP!$A:$G,2,FALSE)</f>
        <v>Aurélien DE POULPIQUET</v>
      </c>
      <c r="F2278" s="21" t="str">
        <f>VLOOKUP($B2278,Setup_MPP!$A:$E,4,FALSE)</f>
        <v>#F4EA9D</v>
      </c>
      <c r="G2278" s="21" t="str">
        <f>VLOOKUP($B2278,Setup_MPP!$A:$E,5,FALSE)</f>
        <v>#D2C458</v>
      </c>
      <c r="H2278" s="21" t="str">
        <f>IFERROR(IF(AND(A2278&gt;=1,A2278&lt;=104),VLOOKUP($A2278,Location!$A:$J,6,FALSE),IF(A2278=0,"Avant l'ouverture",IF(OR(A2278=105,A2278=106),"Bonus"))),"")</f>
        <v>1/16 Finale</v>
      </c>
      <c r="I2278" s="21" t="str">
        <f>IF(LEFT(H2278,4)="Tour",VLOOKUP(A2278,Database!$A:$C,3,FALSE),"")</f>
        <v/>
      </c>
      <c r="J2278" s="21" t="str">
        <f>VLOOKUP($A2278,Location!$A:$J,7,FALSE)</f>
        <v>Portugal</v>
      </c>
      <c r="K2278" s="21" t="str">
        <f>IFERROR(VLOOKUP(J2278,Setup_Team!$B:$C,2,FALSE), "TDB")</f>
        <v>PRT</v>
      </c>
      <c r="L2278" s="21" t="str">
        <f>VLOOKUP($A2278,Location!$A:$J,8,FALSE)</f>
        <v>Croatie</v>
      </c>
      <c r="M2278" s="21" t="str">
        <f>IFERROR(VLOOKUP(L2278,Setup_Team!$B:$C,2,FALSE), "TDB")</f>
        <v>HRV</v>
      </c>
      <c r="N2278" s="21" t="str">
        <f>VLOOKUP($A2278,Location!$A:$J,9,FALSE)</f>
        <v>Toronto</v>
      </c>
      <c r="O2278" s="21" t="str">
        <f>VLOOKUP($A2278,Location!$A:$J,10,FALSE)</f>
        <v>BMO Field</v>
      </c>
      <c r="P2278" s="27"/>
      <c r="Q2278" s="27"/>
      <c r="R2278" s="27" t="str">
        <f t="shared" si="211"/>
        <v/>
      </c>
      <c r="S2278" s="21">
        <v>0</v>
      </c>
      <c r="T2278" s="20">
        <f>VLOOKUP($A2278,Database!$A:$Y,10,FALSE)</f>
        <v>73</v>
      </c>
      <c r="U2278" s="20">
        <f>VLOOKUP($A2278,Database!$A:$Y,11,FALSE)</f>
        <v>114</v>
      </c>
      <c r="V2278" s="20">
        <f>VLOOKUP($A2278,Database!$A:$Y,12,FALSE)</f>
        <v>133</v>
      </c>
      <c r="W2278" s="20" t="str">
        <f>VLOOKUP(A2278,Database!A:M,13,FALSE)</f>
        <v>À venir</v>
      </c>
      <c r="X2278" s="20" t="str">
        <f>VLOOKUP($A2278,Database!$A:$Y,20,FALSE)</f>
        <v/>
      </c>
      <c r="Y2278" s="20" t="str">
        <f>VLOOKUP($A2278,Database!$A:$Y,21,FALSE)</f>
        <v/>
      </c>
      <c r="Z2278" s="20">
        <f t="shared" si="210"/>
        <v>0</v>
      </c>
      <c r="AA2278" s="20" t="str">
        <f t="shared" si="212"/>
        <v/>
      </c>
      <c r="AB2278" s="20" t="str">
        <f t="shared" ca="1" si="213"/>
        <v/>
      </c>
      <c r="AC2278" s="20">
        <f t="shared" ca="1" si="214"/>
        <v>0</v>
      </c>
      <c r="AD2278" s="20" t="str">
        <f ca="1">IF(AC2278=0,"",IF(OR(ISBLANK(P2278),ISBLANK(Q2278)),"",IF(ISBLANK(VLOOKUP(A2278,Database!A:AA,22,FALSE)),"",VLOOKUP(A2278,Database!A:AA,22,FALSE))))</f>
        <v/>
      </c>
      <c r="AE2278" s="20" t="str">
        <f>IFERROR(
   IF(
     OR(ISBLANK(P2278),ISBLANK(Q2278)),
     "",
     IF(
       AND(AB2278&lt;&gt;"",OR(W2278="Terminé",W2278="En cours")),
       VLOOKUP(AD2278,Setup_ScoreExactBonus!A:D,4,FALSE),
       0
     )),
  0)</f>
        <v/>
      </c>
      <c r="AF2278" s="21">
        <f t="shared" si="215"/>
        <v>0</v>
      </c>
      <c r="AG2278" s="21">
        <f ca="1">SUMIFS(AF$2:AF2278,D$2:D2278,D2278)</f>
        <v>3453</v>
      </c>
    </row>
    <row r="2279" spans="1:33" hidden="1" x14ac:dyDescent="0.35">
      <c r="A2279" s="21">
        <f>IF(ISBLANK(B2279),"",COUNTIF(B$2:B2279,B2279))-1</f>
        <v>84</v>
      </c>
      <c r="B2279" s="27">
        <v>10</v>
      </c>
      <c r="C2279" s="10">
        <f>VLOOKUP($A2279+IF($A2279=0,1,0),Database!$A:$Y,7,FALSE)</f>
        <v>46206.041666666664</v>
      </c>
      <c r="D2279" s="21" t="str">
        <f>VLOOKUP(Pronostics!$B2279,Setup_MPP!$A:$G,3,FALSE)</f>
        <v>RandomPaul</v>
      </c>
      <c r="E2279" s="21" t="str">
        <f>VLOOKUP(Pronostics!$B2279,Setup_MPP!$A:$G,2,FALSE)</f>
        <v>Paul MONTESINOS</v>
      </c>
      <c r="F2279" s="21" t="str">
        <f>VLOOKUP($B2279,Setup_MPP!$A:$E,4,FALSE)</f>
        <v>#C4B0FF</v>
      </c>
      <c r="G2279" s="21" t="str">
        <f>VLOOKUP($B2279,Setup_MPP!$A:$E,5,FALSE)</f>
        <v>#7F66C8</v>
      </c>
      <c r="H2279" s="21" t="str">
        <f>IFERROR(IF(AND(A2279&gt;=1,A2279&lt;=104),VLOOKUP($A2279,Location!$A:$J,6,FALSE),IF(A2279=0,"Avant l'ouverture",IF(OR(A2279=105,A2279=106),"Bonus"))),"")</f>
        <v>1/16 Finale</v>
      </c>
      <c r="I2279" s="21" t="str">
        <f>IF(LEFT(H2279,4)="Tour",VLOOKUP(A2279,Database!$A:$C,3,FALSE),"")</f>
        <v/>
      </c>
      <c r="J2279" s="21" t="str">
        <f>VLOOKUP($A2279,Location!$A:$J,7,FALSE)</f>
        <v>Portugal</v>
      </c>
      <c r="K2279" s="21" t="str">
        <f>IFERROR(VLOOKUP(J2279,Setup_Team!$B:$C,2,FALSE), "TDB")</f>
        <v>PRT</v>
      </c>
      <c r="L2279" s="21" t="str">
        <f>VLOOKUP($A2279,Location!$A:$J,8,FALSE)</f>
        <v>Croatie</v>
      </c>
      <c r="M2279" s="21" t="str">
        <f>IFERROR(VLOOKUP(L2279,Setup_Team!$B:$C,2,FALSE), "TDB")</f>
        <v>HRV</v>
      </c>
      <c r="N2279" s="21" t="str">
        <f>VLOOKUP($A2279,Location!$A:$J,9,FALSE)</f>
        <v>Toronto</v>
      </c>
      <c r="O2279" s="21" t="str">
        <f>VLOOKUP($A2279,Location!$A:$J,10,FALSE)</f>
        <v>BMO Field</v>
      </c>
      <c r="P2279" s="27"/>
      <c r="Q2279" s="27"/>
      <c r="R2279" s="27" t="str">
        <f t="shared" si="211"/>
        <v/>
      </c>
      <c r="S2279" s="21">
        <v>0</v>
      </c>
      <c r="T2279" s="20">
        <f>VLOOKUP($A2279,Database!$A:$Y,10,FALSE)</f>
        <v>73</v>
      </c>
      <c r="U2279" s="20">
        <f>VLOOKUP($A2279,Database!$A:$Y,11,FALSE)</f>
        <v>114</v>
      </c>
      <c r="V2279" s="20">
        <f>VLOOKUP($A2279,Database!$A:$Y,12,FALSE)</f>
        <v>133</v>
      </c>
      <c r="W2279" s="20" t="str">
        <f>VLOOKUP(A2279,Database!A:M,13,FALSE)</f>
        <v>À venir</v>
      </c>
      <c r="X2279" s="20" t="str">
        <f>VLOOKUP($A2279,Database!$A:$Y,20,FALSE)</f>
        <v/>
      </c>
      <c r="Y2279" s="20" t="str">
        <f>VLOOKUP($A2279,Database!$A:$Y,21,FALSE)</f>
        <v/>
      </c>
      <c r="Z2279" s="20">
        <f t="shared" si="210"/>
        <v>0</v>
      </c>
      <c r="AA2279" s="20" t="str">
        <f t="shared" si="212"/>
        <v/>
      </c>
      <c r="AB2279" s="20" t="str">
        <f t="shared" ca="1" si="213"/>
        <v/>
      </c>
      <c r="AC2279" s="20">
        <f t="shared" ca="1" si="214"/>
        <v>0</v>
      </c>
      <c r="AD2279" s="20" t="str">
        <f ca="1">IF(AC2279=0,"",IF(OR(ISBLANK(P2279),ISBLANK(Q2279)),"",IF(ISBLANK(VLOOKUP(A2279,Database!A:AA,22,FALSE)),"",VLOOKUP(A2279,Database!A:AA,22,FALSE))))</f>
        <v/>
      </c>
      <c r="AE2279" s="20" t="str">
        <f>IFERROR(
   IF(
     OR(ISBLANK(P2279),ISBLANK(Q2279)),
     "",
     IF(
       AND(AB2279&lt;&gt;"",OR(W2279="Terminé",W2279="En cours")),
       VLOOKUP(AD2279,Setup_ScoreExactBonus!A:D,4,FALSE),
       0
     )),
  0)</f>
        <v/>
      </c>
      <c r="AF2279" s="21">
        <f t="shared" si="215"/>
        <v>0</v>
      </c>
      <c r="AG2279" s="21">
        <f ca="1">SUMIFS(AF$2:AF2279,D$2:D2279,D2279)</f>
        <v>2840</v>
      </c>
    </row>
    <row r="2280" spans="1:33" hidden="1" x14ac:dyDescent="0.35">
      <c r="A2280" s="21">
        <f>IF(ISBLANK(B2280),"",COUNTIF(B$2:B2280,B2280))-1</f>
        <v>84</v>
      </c>
      <c r="B2280" s="27">
        <v>11</v>
      </c>
      <c r="C2280" s="10">
        <f>VLOOKUP($A2280+IF($A2280=0,1,0),Database!$A:$Y,7,FALSE)</f>
        <v>46206.041666666664</v>
      </c>
      <c r="D2280" s="21" t="str">
        <f>VLOOKUP(Pronostics!$B2280,Setup_MPP!$A:$G,3,FALSE)</f>
        <v>Kinsley91</v>
      </c>
      <c r="E2280" s="21" t="str">
        <f>VLOOKUP(Pronostics!$B2280,Setup_MPP!$A:$G,2,FALSE)</f>
        <v>Kinsley ROQUE</v>
      </c>
      <c r="F2280" s="21" t="str">
        <f>VLOOKUP($B2280,Setup_MPP!$A:$E,4,FALSE)</f>
        <v>#CBEBBA</v>
      </c>
      <c r="G2280" s="21" t="str">
        <f>VLOOKUP($B2280,Setup_MPP!$A:$E,5,FALSE)</f>
        <v>#70BC6E</v>
      </c>
      <c r="H2280" s="21" t="str">
        <f>IFERROR(IF(AND(A2280&gt;=1,A2280&lt;=104),VLOOKUP($A2280,Location!$A:$J,6,FALSE),IF(A2280=0,"Avant l'ouverture",IF(OR(A2280=105,A2280=106),"Bonus"))),"")</f>
        <v>1/16 Finale</v>
      </c>
      <c r="I2280" s="21" t="str">
        <f>IF(LEFT(H2280,4)="Tour",VLOOKUP(A2280,Database!$A:$C,3,FALSE),"")</f>
        <v/>
      </c>
      <c r="J2280" s="21" t="str">
        <f>VLOOKUP($A2280,Location!$A:$J,7,FALSE)</f>
        <v>Portugal</v>
      </c>
      <c r="K2280" s="21" t="str">
        <f>IFERROR(VLOOKUP(J2280,Setup_Team!$B:$C,2,FALSE), "TDB")</f>
        <v>PRT</v>
      </c>
      <c r="L2280" s="21" t="str">
        <f>VLOOKUP($A2280,Location!$A:$J,8,FALSE)</f>
        <v>Croatie</v>
      </c>
      <c r="M2280" s="21" t="str">
        <f>IFERROR(VLOOKUP(L2280,Setup_Team!$B:$C,2,FALSE), "TDB")</f>
        <v>HRV</v>
      </c>
      <c r="N2280" s="21" t="str">
        <f>VLOOKUP($A2280,Location!$A:$J,9,FALSE)</f>
        <v>Toronto</v>
      </c>
      <c r="O2280" s="21" t="str">
        <f>VLOOKUP($A2280,Location!$A:$J,10,FALSE)</f>
        <v>BMO Field</v>
      </c>
      <c r="P2280" s="27"/>
      <c r="Q2280" s="27"/>
      <c r="R2280" s="27" t="str">
        <f t="shared" si="211"/>
        <v/>
      </c>
      <c r="S2280" s="21">
        <v>0</v>
      </c>
      <c r="T2280" s="20">
        <f>VLOOKUP($A2280,Database!$A:$Y,10,FALSE)</f>
        <v>73</v>
      </c>
      <c r="U2280" s="20">
        <f>VLOOKUP($A2280,Database!$A:$Y,11,FALSE)</f>
        <v>114</v>
      </c>
      <c r="V2280" s="20">
        <f>VLOOKUP($A2280,Database!$A:$Y,12,FALSE)</f>
        <v>133</v>
      </c>
      <c r="W2280" s="20" t="str">
        <f>VLOOKUP(A2280,Database!A:M,13,FALSE)</f>
        <v>À venir</v>
      </c>
      <c r="X2280" s="20" t="str">
        <f>VLOOKUP($A2280,Database!$A:$Y,20,FALSE)</f>
        <v/>
      </c>
      <c r="Y2280" s="20" t="str">
        <f>VLOOKUP($A2280,Database!$A:$Y,21,FALSE)</f>
        <v/>
      </c>
      <c r="Z2280" s="20">
        <f t="shared" si="210"/>
        <v>0</v>
      </c>
      <c r="AA2280" s="20" t="str">
        <f t="shared" si="212"/>
        <v/>
      </c>
      <c r="AB2280" s="20" t="str">
        <f t="shared" ca="1" si="213"/>
        <v/>
      </c>
      <c r="AC2280" s="20">
        <f t="shared" ca="1" si="214"/>
        <v>0</v>
      </c>
      <c r="AD2280" s="20" t="str">
        <f ca="1">IF(AC2280=0,"",IF(OR(ISBLANK(P2280),ISBLANK(Q2280)),"",IF(ISBLANK(VLOOKUP(A2280,Database!A:AA,22,FALSE)),"",VLOOKUP(A2280,Database!A:AA,22,FALSE))))</f>
        <v/>
      </c>
      <c r="AE2280" s="20" t="str">
        <f>IFERROR(
   IF(
     OR(ISBLANK(P2280),ISBLANK(Q2280)),
     "",
     IF(
       AND(AB2280&lt;&gt;"",OR(W2280="Terminé",W2280="En cours")),
       VLOOKUP(AD2280,Setup_ScoreExactBonus!A:D,4,FALSE),
       0
     )),
  0)</f>
        <v/>
      </c>
      <c r="AF2280" s="21">
        <f t="shared" si="215"/>
        <v>0</v>
      </c>
      <c r="AG2280" s="21">
        <f ca="1">SUMIFS(AF$2:AF2280,D$2:D2280,D2280)</f>
        <v>3231</v>
      </c>
    </row>
    <row r="2281" spans="1:33" hidden="1" x14ac:dyDescent="0.35">
      <c r="A2281" s="21">
        <f>IF(ISBLANK(B2281),"",COUNTIF(B$2:B2281,B2281))-1</f>
        <v>84</v>
      </c>
      <c r="B2281" s="27">
        <v>12</v>
      </c>
      <c r="C2281" s="10">
        <f>VLOOKUP($A2281+IF($A2281=0,1,0),Database!$A:$Y,7,FALSE)</f>
        <v>46206.041666666664</v>
      </c>
      <c r="D2281" s="21" t="str">
        <f>VLOOKUP(Pronostics!$B2281,Setup_MPP!$A:$G,3,FALSE)</f>
        <v>Jaouad1</v>
      </c>
      <c r="E2281" s="21" t="str">
        <f>VLOOKUP(Pronostics!$B2281,Setup_MPP!$A:$G,2,FALSE)</f>
        <v>Jaouad SETTI</v>
      </c>
      <c r="F2281" s="21" t="str">
        <f>VLOOKUP($B2281,Setup_MPP!$A:$E,4,FALSE)</f>
        <v>#C2D4FF</v>
      </c>
      <c r="G2281" s="21" t="str">
        <f>VLOOKUP($B2281,Setup_MPP!$A:$E,5,FALSE)</f>
        <v>#6586D5</v>
      </c>
      <c r="H2281" s="21" t="str">
        <f>IFERROR(IF(AND(A2281&gt;=1,A2281&lt;=104),VLOOKUP($A2281,Location!$A:$J,6,FALSE),IF(A2281=0,"Avant l'ouverture",IF(OR(A2281=105,A2281=106),"Bonus"))),"")</f>
        <v>1/16 Finale</v>
      </c>
      <c r="I2281" s="21" t="str">
        <f>IF(LEFT(H2281,4)="Tour",VLOOKUP(A2281,Database!$A:$C,3,FALSE),"")</f>
        <v/>
      </c>
      <c r="J2281" s="21" t="str">
        <f>VLOOKUP($A2281,Location!$A:$J,7,FALSE)</f>
        <v>Portugal</v>
      </c>
      <c r="K2281" s="21" t="str">
        <f>IFERROR(VLOOKUP(J2281,Setup_Team!$B:$C,2,FALSE), "TDB")</f>
        <v>PRT</v>
      </c>
      <c r="L2281" s="21" t="str">
        <f>VLOOKUP($A2281,Location!$A:$J,8,FALSE)</f>
        <v>Croatie</v>
      </c>
      <c r="M2281" s="21" t="str">
        <f>IFERROR(VLOOKUP(L2281,Setup_Team!$B:$C,2,FALSE), "TDB")</f>
        <v>HRV</v>
      </c>
      <c r="N2281" s="21" t="str">
        <f>VLOOKUP($A2281,Location!$A:$J,9,FALSE)</f>
        <v>Toronto</v>
      </c>
      <c r="O2281" s="21" t="str">
        <f>VLOOKUP($A2281,Location!$A:$J,10,FALSE)</f>
        <v>BMO Field</v>
      </c>
      <c r="P2281" s="27"/>
      <c r="Q2281" s="27"/>
      <c r="R2281" s="27" t="str">
        <f t="shared" si="211"/>
        <v/>
      </c>
      <c r="S2281" s="21">
        <v>0</v>
      </c>
      <c r="T2281" s="20">
        <f>VLOOKUP($A2281,Database!$A:$Y,10,FALSE)</f>
        <v>73</v>
      </c>
      <c r="U2281" s="20">
        <f>VLOOKUP($A2281,Database!$A:$Y,11,FALSE)</f>
        <v>114</v>
      </c>
      <c r="V2281" s="20">
        <f>VLOOKUP($A2281,Database!$A:$Y,12,FALSE)</f>
        <v>133</v>
      </c>
      <c r="W2281" s="20" t="str">
        <f>VLOOKUP(A2281,Database!A:M,13,FALSE)</f>
        <v>À venir</v>
      </c>
      <c r="X2281" s="20" t="str">
        <f>VLOOKUP($A2281,Database!$A:$Y,20,FALSE)</f>
        <v/>
      </c>
      <c r="Y2281" s="20" t="str">
        <f>VLOOKUP($A2281,Database!$A:$Y,21,FALSE)</f>
        <v/>
      </c>
      <c r="Z2281" s="20">
        <f t="shared" si="210"/>
        <v>0</v>
      </c>
      <c r="AA2281" s="20" t="str">
        <f t="shared" si="212"/>
        <v/>
      </c>
      <c r="AB2281" s="20" t="str">
        <f t="shared" ca="1" si="213"/>
        <v/>
      </c>
      <c r="AC2281" s="20">
        <f t="shared" ca="1" si="214"/>
        <v>0</v>
      </c>
      <c r="AD2281" s="20" t="str">
        <f ca="1">IF(AC2281=0,"",IF(OR(ISBLANK(P2281),ISBLANK(Q2281)),"",IF(ISBLANK(VLOOKUP(A2281,Database!A:AA,22,FALSE)),"",VLOOKUP(A2281,Database!A:AA,22,FALSE))))</f>
        <v/>
      </c>
      <c r="AE2281" s="20" t="str">
        <f>IFERROR(
   IF(
     OR(ISBLANK(P2281),ISBLANK(Q2281)),
     "",
     IF(
       AND(AB2281&lt;&gt;"",OR(W2281="Terminé",W2281="En cours")),
       VLOOKUP(AD2281,Setup_ScoreExactBonus!A:D,4,FALSE),
       0
     )),
  0)</f>
        <v/>
      </c>
      <c r="AF2281" s="21">
        <f t="shared" si="215"/>
        <v>0</v>
      </c>
      <c r="AG2281" s="21">
        <f ca="1">SUMIFS(AF$2:AF2281,D$2:D2281,D2281)</f>
        <v>3039</v>
      </c>
    </row>
    <row r="2282" spans="1:33" hidden="1" x14ac:dyDescent="0.35">
      <c r="A2282" s="21">
        <f>IF(ISBLANK(B2282),"",COUNTIF(B$2:B2282,B2282))-1</f>
        <v>84</v>
      </c>
      <c r="B2282" s="27">
        <v>13</v>
      </c>
      <c r="C2282" s="10">
        <f>VLOOKUP($A2282+IF($A2282=0,1,0),Database!$A:$Y,7,FALSE)</f>
        <v>46206.041666666664</v>
      </c>
      <c r="D2282" s="21" t="str">
        <f>VLOOKUP(Pronostics!$B2282,Setup_MPP!$A:$G,3,FALSE)</f>
        <v>Julien_I</v>
      </c>
      <c r="E2282" s="21" t="str">
        <f>VLOOKUP(Pronostics!$B2282,Setup_MPP!$A:$G,2,FALSE)</f>
        <v>Julien INGE</v>
      </c>
      <c r="F2282" s="21" t="str">
        <f>VLOOKUP($B2282,Setup_MPP!$A:$E,4,FALSE)</f>
        <v>#C1E0EF</v>
      </c>
      <c r="G2282" s="21" t="str">
        <f>VLOOKUP($B2282,Setup_MPP!$A:$E,5,FALSE)</f>
        <v>#4F91B2</v>
      </c>
      <c r="H2282" s="21" t="str">
        <f>IFERROR(IF(AND(A2282&gt;=1,A2282&lt;=104),VLOOKUP($A2282,Location!$A:$J,6,FALSE),IF(A2282=0,"Avant l'ouverture",IF(OR(A2282=105,A2282=106),"Bonus"))),"")</f>
        <v>1/16 Finale</v>
      </c>
      <c r="I2282" s="21" t="str">
        <f>IF(LEFT(H2282,4)="Tour",VLOOKUP(A2282,Database!$A:$C,3,FALSE),"")</f>
        <v/>
      </c>
      <c r="J2282" s="21" t="str">
        <f>VLOOKUP($A2282,Location!$A:$J,7,FALSE)</f>
        <v>Portugal</v>
      </c>
      <c r="K2282" s="21" t="str">
        <f>IFERROR(VLOOKUP(J2282,Setup_Team!$B:$C,2,FALSE), "TDB")</f>
        <v>PRT</v>
      </c>
      <c r="L2282" s="21" t="str">
        <f>VLOOKUP($A2282,Location!$A:$J,8,FALSE)</f>
        <v>Croatie</v>
      </c>
      <c r="M2282" s="21" t="str">
        <f>IFERROR(VLOOKUP(L2282,Setup_Team!$B:$C,2,FALSE), "TDB")</f>
        <v>HRV</v>
      </c>
      <c r="N2282" s="21" t="str">
        <f>VLOOKUP($A2282,Location!$A:$J,9,FALSE)</f>
        <v>Toronto</v>
      </c>
      <c r="O2282" s="21" t="str">
        <f>VLOOKUP($A2282,Location!$A:$J,10,FALSE)</f>
        <v>BMO Field</v>
      </c>
      <c r="P2282" s="27"/>
      <c r="Q2282" s="27"/>
      <c r="R2282" s="27" t="str">
        <f t="shared" si="211"/>
        <v/>
      </c>
      <c r="S2282" s="21">
        <v>0</v>
      </c>
      <c r="T2282" s="20">
        <f>VLOOKUP($A2282,Database!$A:$Y,10,FALSE)</f>
        <v>73</v>
      </c>
      <c r="U2282" s="20">
        <f>VLOOKUP($A2282,Database!$A:$Y,11,FALSE)</f>
        <v>114</v>
      </c>
      <c r="V2282" s="20">
        <f>VLOOKUP($A2282,Database!$A:$Y,12,FALSE)</f>
        <v>133</v>
      </c>
      <c r="W2282" s="20" t="str">
        <f>VLOOKUP(A2282,Database!A:M,13,FALSE)</f>
        <v>À venir</v>
      </c>
      <c r="X2282" s="20" t="str">
        <f>VLOOKUP($A2282,Database!$A:$Y,20,FALSE)</f>
        <v/>
      </c>
      <c r="Y2282" s="20" t="str">
        <f>VLOOKUP($A2282,Database!$A:$Y,21,FALSE)</f>
        <v/>
      </c>
      <c r="Z2282" s="20">
        <f t="shared" si="210"/>
        <v>0</v>
      </c>
      <c r="AA2282" s="20" t="str">
        <f t="shared" si="212"/>
        <v/>
      </c>
      <c r="AB2282" s="20" t="str">
        <f t="shared" ca="1" si="213"/>
        <v/>
      </c>
      <c r="AC2282" s="20">
        <f t="shared" ca="1" si="214"/>
        <v>0</v>
      </c>
      <c r="AD2282" s="20" t="str">
        <f ca="1">IF(AC2282=0,"",IF(OR(ISBLANK(P2282),ISBLANK(Q2282)),"",IF(ISBLANK(VLOOKUP(A2282,Database!A:AA,22,FALSE)),"",VLOOKUP(A2282,Database!A:AA,22,FALSE))))</f>
        <v/>
      </c>
      <c r="AE2282" s="20" t="str">
        <f>IFERROR(
   IF(
     OR(ISBLANK(P2282),ISBLANK(Q2282)),
     "",
     IF(
       AND(AB2282&lt;&gt;"",OR(W2282="Terminé",W2282="En cours")),
       VLOOKUP(AD2282,Setup_ScoreExactBonus!A:D,4,FALSE),
       0
     )),
  0)</f>
        <v/>
      </c>
      <c r="AF2282" s="21">
        <f t="shared" si="215"/>
        <v>0</v>
      </c>
      <c r="AG2282" s="21">
        <f ca="1">SUMIFS(AF$2:AF2282,D$2:D2282,D2282)</f>
        <v>3352</v>
      </c>
    </row>
    <row r="2283" spans="1:33" hidden="1" x14ac:dyDescent="0.35">
      <c r="A2283" s="21">
        <f>IF(ISBLANK(B2283),"",COUNTIF(B$2:B2283,B2283))-1</f>
        <v>84</v>
      </c>
      <c r="B2283" s="27">
        <v>14</v>
      </c>
      <c r="C2283" s="10">
        <f>VLOOKUP($A2283+IF($A2283=0,1,0),Database!$A:$Y,7,FALSE)</f>
        <v>46206.041666666664</v>
      </c>
      <c r="D2283" s="21" t="str">
        <f>VLOOKUP(Pronostics!$B2283,Setup_MPP!$A:$G,3,FALSE)</f>
        <v>MarieEYT</v>
      </c>
      <c r="E2283" s="21" t="str">
        <f>VLOOKUP(Pronostics!$B2283,Setup_MPP!$A:$G,2,FALSE)</f>
        <v>Marie EXBRAYAT</v>
      </c>
      <c r="F2283" s="21" t="str">
        <f>VLOOKUP($B2283,Setup_MPP!$A:$E,4,FALSE)</f>
        <v>#FFAFD2</v>
      </c>
      <c r="G2283" s="21" t="str">
        <f>VLOOKUP($B2283,Setup_MPP!$A:$E,5,FALSE)</f>
        <v>#F2589B</v>
      </c>
      <c r="H2283" s="21" t="str">
        <f>IFERROR(IF(AND(A2283&gt;=1,A2283&lt;=104),VLOOKUP($A2283,Location!$A:$J,6,FALSE),IF(A2283=0,"Avant l'ouverture",IF(OR(A2283=105,A2283=106),"Bonus"))),"")</f>
        <v>1/16 Finale</v>
      </c>
      <c r="I2283" s="21" t="str">
        <f>IF(LEFT(H2283,4)="Tour",VLOOKUP(A2283,Database!$A:$C,3,FALSE),"")</f>
        <v/>
      </c>
      <c r="J2283" s="21" t="str">
        <f>VLOOKUP($A2283,Location!$A:$J,7,FALSE)</f>
        <v>Portugal</v>
      </c>
      <c r="K2283" s="21" t="str">
        <f>IFERROR(VLOOKUP(J2283,Setup_Team!$B:$C,2,FALSE), "TDB")</f>
        <v>PRT</v>
      </c>
      <c r="L2283" s="21" t="str">
        <f>VLOOKUP($A2283,Location!$A:$J,8,FALSE)</f>
        <v>Croatie</v>
      </c>
      <c r="M2283" s="21" t="str">
        <f>IFERROR(VLOOKUP(L2283,Setup_Team!$B:$C,2,FALSE), "TDB")</f>
        <v>HRV</v>
      </c>
      <c r="N2283" s="21" t="str">
        <f>VLOOKUP($A2283,Location!$A:$J,9,FALSE)</f>
        <v>Toronto</v>
      </c>
      <c r="O2283" s="21" t="str">
        <f>VLOOKUP($A2283,Location!$A:$J,10,FALSE)</f>
        <v>BMO Field</v>
      </c>
      <c r="P2283" s="27"/>
      <c r="Q2283" s="27"/>
      <c r="R2283" s="27" t="str">
        <f t="shared" si="211"/>
        <v/>
      </c>
      <c r="S2283" s="21">
        <v>0</v>
      </c>
      <c r="T2283" s="20">
        <f>VLOOKUP($A2283,Database!$A:$Y,10,FALSE)</f>
        <v>73</v>
      </c>
      <c r="U2283" s="20">
        <f>VLOOKUP($A2283,Database!$A:$Y,11,FALSE)</f>
        <v>114</v>
      </c>
      <c r="V2283" s="20">
        <f>VLOOKUP($A2283,Database!$A:$Y,12,FALSE)</f>
        <v>133</v>
      </c>
      <c r="W2283" s="20" t="str">
        <f>VLOOKUP(A2283,Database!A:M,13,FALSE)</f>
        <v>À venir</v>
      </c>
      <c r="X2283" s="20" t="str">
        <f>VLOOKUP($A2283,Database!$A:$Y,20,FALSE)</f>
        <v/>
      </c>
      <c r="Y2283" s="20" t="str">
        <f>VLOOKUP($A2283,Database!$A:$Y,21,FALSE)</f>
        <v/>
      </c>
      <c r="Z2283" s="20">
        <f t="shared" si="210"/>
        <v>0</v>
      </c>
      <c r="AA2283" s="20" t="str">
        <f t="shared" si="212"/>
        <v/>
      </c>
      <c r="AB2283" s="20" t="str">
        <f t="shared" ca="1" si="213"/>
        <v/>
      </c>
      <c r="AC2283" s="20">
        <f t="shared" ca="1" si="214"/>
        <v>0</v>
      </c>
      <c r="AD2283" s="20" t="str">
        <f ca="1">IF(AC2283=0,"",IF(OR(ISBLANK(P2283),ISBLANK(Q2283)),"",IF(ISBLANK(VLOOKUP(A2283,Database!A:AA,22,FALSE)),"",VLOOKUP(A2283,Database!A:AA,22,FALSE))))</f>
        <v/>
      </c>
      <c r="AE2283" s="20" t="str">
        <f>IFERROR(
   IF(
     OR(ISBLANK(P2283),ISBLANK(Q2283)),
     "",
     IF(
       AND(AB2283&lt;&gt;"",OR(W2283="Terminé",W2283="En cours")),
       VLOOKUP(AD2283,Setup_ScoreExactBonus!A:D,4,FALSE),
       0
     )),
  0)</f>
        <v/>
      </c>
      <c r="AF2283" s="21">
        <f t="shared" si="215"/>
        <v>0</v>
      </c>
      <c r="AG2283" s="21">
        <f ca="1">SUMIFS(AF$2:AF2283,D$2:D2283,D2283)</f>
        <v>3451</v>
      </c>
    </row>
    <row r="2284" spans="1:33" hidden="1" x14ac:dyDescent="0.35">
      <c r="A2284" s="21">
        <f>IF(ISBLANK(B2284),"",COUNTIF(B$2:B2284,B2284))-1</f>
        <v>84</v>
      </c>
      <c r="B2284" s="27">
        <v>15</v>
      </c>
      <c r="C2284" s="10">
        <f>VLOOKUP($A2284+IF($A2284=0,1,0),Database!$A:$Y,7,FALSE)</f>
        <v>46206.041666666664</v>
      </c>
      <c r="D2284" s="21" t="str">
        <f>VLOOKUP(Pronostics!$B2284,Setup_MPP!$A:$G,3,FALSE)</f>
        <v>Amino28</v>
      </c>
      <c r="E2284" s="21" t="str">
        <f>VLOOKUP(Pronostics!$B2284,Setup_MPP!$A:$G,2,FALSE)</f>
        <v>Amine ZARROUKI</v>
      </c>
      <c r="F2284" s="21" t="str">
        <f>VLOOKUP($B2284,Setup_MPP!$A:$E,4,FALSE)</f>
        <v>#FF9898</v>
      </c>
      <c r="G2284" s="21" t="str">
        <f>VLOOKUP($B2284,Setup_MPP!$A:$E,5,FALSE)</f>
        <v>#FF5D5D</v>
      </c>
      <c r="H2284" s="21" t="str">
        <f>IFERROR(IF(AND(A2284&gt;=1,A2284&lt;=104),VLOOKUP($A2284,Location!$A:$J,6,FALSE),IF(A2284=0,"Avant l'ouverture",IF(OR(A2284=105,A2284=106),"Bonus"))),"")</f>
        <v>1/16 Finale</v>
      </c>
      <c r="I2284" s="21" t="str">
        <f>IF(LEFT(H2284,4)="Tour",VLOOKUP(A2284,Database!$A:$C,3,FALSE),"")</f>
        <v/>
      </c>
      <c r="J2284" s="21" t="str">
        <f>VLOOKUP($A2284,Location!$A:$J,7,FALSE)</f>
        <v>Portugal</v>
      </c>
      <c r="K2284" s="21" t="str">
        <f>IFERROR(VLOOKUP(J2284,Setup_Team!$B:$C,2,FALSE), "TDB")</f>
        <v>PRT</v>
      </c>
      <c r="L2284" s="21" t="str">
        <f>VLOOKUP($A2284,Location!$A:$J,8,FALSE)</f>
        <v>Croatie</v>
      </c>
      <c r="M2284" s="21" t="str">
        <f>IFERROR(VLOOKUP(L2284,Setup_Team!$B:$C,2,FALSE), "TDB")</f>
        <v>HRV</v>
      </c>
      <c r="N2284" s="21" t="str">
        <f>VLOOKUP($A2284,Location!$A:$J,9,FALSE)</f>
        <v>Toronto</v>
      </c>
      <c r="O2284" s="21" t="str">
        <f>VLOOKUP($A2284,Location!$A:$J,10,FALSE)</f>
        <v>BMO Field</v>
      </c>
      <c r="P2284" s="27"/>
      <c r="Q2284" s="27"/>
      <c r="R2284" s="27" t="str">
        <f t="shared" si="211"/>
        <v/>
      </c>
      <c r="S2284" s="21">
        <v>0</v>
      </c>
      <c r="T2284" s="20">
        <f>VLOOKUP($A2284,Database!$A:$Y,10,FALSE)</f>
        <v>73</v>
      </c>
      <c r="U2284" s="20">
        <f>VLOOKUP($A2284,Database!$A:$Y,11,FALSE)</f>
        <v>114</v>
      </c>
      <c r="V2284" s="20">
        <f>VLOOKUP($A2284,Database!$A:$Y,12,FALSE)</f>
        <v>133</v>
      </c>
      <c r="W2284" s="20" t="str">
        <f>VLOOKUP(A2284,Database!A:M,13,FALSE)</f>
        <v>À venir</v>
      </c>
      <c r="X2284" s="20" t="str">
        <f>VLOOKUP($A2284,Database!$A:$Y,20,FALSE)</f>
        <v/>
      </c>
      <c r="Y2284" s="20" t="str">
        <f>VLOOKUP($A2284,Database!$A:$Y,21,FALSE)</f>
        <v/>
      </c>
      <c r="Z2284" s="20">
        <f t="shared" si="210"/>
        <v>0</v>
      </c>
      <c r="AA2284" s="20" t="str">
        <f t="shared" si="212"/>
        <v/>
      </c>
      <c r="AB2284" s="20" t="str">
        <f t="shared" ca="1" si="213"/>
        <v/>
      </c>
      <c r="AC2284" s="20">
        <f t="shared" ca="1" si="214"/>
        <v>0</v>
      </c>
      <c r="AD2284" s="20" t="str">
        <f ca="1">IF(AC2284=0,"",IF(OR(ISBLANK(P2284),ISBLANK(Q2284)),"",IF(ISBLANK(VLOOKUP(A2284,Database!A:AA,22,FALSE)),"",VLOOKUP(A2284,Database!A:AA,22,FALSE))))</f>
        <v/>
      </c>
      <c r="AE2284" s="20" t="str">
        <f>IFERROR(
   IF(
     OR(ISBLANK(P2284),ISBLANK(Q2284)),
     "",
     IF(
       AND(AB2284&lt;&gt;"",OR(W2284="Terminé",W2284="En cours")),
       VLOOKUP(AD2284,Setup_ScoreExactBonus!A:D,4,FALSE),
       0
     )),
  0)</f>
        <v/>
      </c>
      <c r="AF2284" s="21">
        <f t="shared" si="215"/>
        <v>0</v>
      </c>
      <c r="AG2284" s="21">
        <f ca="1">SUMIFS(AF$2:AF2284,D$2:D2284,D2284)</f>
        <v>3169</v>
      </c>
    </row>
    <row r="2285" spans="1:33" hidden="1" x14ac:dyDescent="0.35">
      <c r="A2285" s="21">
        <f>IF(ISBLANK(B2285),"",COUNTIF(B$2:B2285,B2285))-1</f>
        <v>84</v>
      </c>
      <c r="B2285" s="27">
        <v>16</v>
      </c>
      <c r="C2285" s="10">
        <f>VLOOKUP($A2285+IF($A2285=0,1,0),Database!$A:$Y,7,FALSE)</f>
        <v>46206.041666666664</v>
      </c>
      <c r="D2285" s="21" t="str">
        <f>VLOOKUP(Pronostics!$B2285,Setup_MPP!$A:$G,3,FALSE)</f>
        <v>RomaLaura</v>
      </c>
      <c r="E2285" s="21" t="str">
        <f>VLOOKUP(Pronostics!$B2285,Setup_MPP!$A:$G,2,FALSE)</f>
        <v>Laura GIULIANO</v>
      </c>
      <c r="F2285" s="21" t="str">
        <f>VLOOKUP($B2285,Setup_MPP!$A:$E,4,FALSE)</f>
        <v>#86A4FE</v>
      </c>
      <c r="G2285" s="21" t="str">
        <f>VLOOKUP($B2285,Setup_MPP!$A:$E,5,FALSE)</f>
        <v>#3769FF</v>
      </c>
      <c r="H2285" s="21" t="str">
        <f>IFERROR(IF(AND(A2285&gt;=1,A2285&lt;=104),VLOOKUP($A2285,Location!$A:$J,6,FALSE),IF(A2285=0,"Avant l'ouverture",IF(OR(A2285=105,A2285=106),"Bonus"))),"")</f>
        <v>1/16 Finale</v>
      </c>
      <c r="I2285" s="21" t="str">
        <f>IF(LEFT(H2285,4)="Tour",VLOOKUP(A2285,Database!$A:$C,3,FALSE),"")</f>
        <v/>
      </c>
      <c r="J2285" s="21" t="str">
        <f>VLOOKUP($A2285,Location!$A:$J,7,FALSE)</f>
        <v>Portugal</v>
      </c>
      <c r="K2285" s="21" t="str">
        <f>IFERROR(VLOOKUP(J2285,Setup_Team!$B:$C,2,FALSE), "TDB")</f>
        <v>PRT</v>
      </c>
      <c r="L2285" s="21" t="str">
        <f>VLOOKUP($A2285,Location!$A:$J,8,FALSE)</f>
        <v>Croatie</v>
      </c>
      <c r="M2285" s="21" t="str">
        <f>IFERROR(VLOOKUP(L2285,Setup_Team!$B:$C,2,FALSE), "TDB")</f>
        <v>HRV</v>
      </c>
      <c r="N2285" s="21" t="str">
        <f>VLOOKUP($A2285,Location!$A:$J,9,FALSE)</f>
        <v>Toronto</v>
      </c>
      <c r="O2285" s="21" t="str">
        <f>VLOOKUP($A2285,Location!$A:$J,10,FALSE)</f>
        <v>BMO Field</v>
      </c>
      <c r="P2285" s="27"/>
      <c r="Q2285" s="27"/>
      <c r="R2285" s="27" t="str">
        <f t="shared" si="211"/>
        <v/>
      </c>
      <c r="S2285" s="21">
        <v>0</v>
      </c>
      <c r="T2285" s="20">
        <f>VLOOKUP($A2285,Database!$A:$Y,10,FALSE)</f>
        <v>73</v>
      </c>
      <c r="U2285" s="20">
        <f>VLOOKUP($A2285,Database!$A:$Y,11,FALSE)</f>
        <v>114</v>
      </c>
      <c r="V2285" s="20">
        <f>VLOOKUP($A2285,Database!$A:$Y,12,FALSE)</f>
        <v>133</v>
      </c>
      <c r="W2285" s="20" t="str">
        <f>VLOOKUP(A2285,Database!A:M,13,FALSE)</f>
        <v>À venir</v>
      </c>
      <c r="X2285" s="20" t="str">
        <f>VLOOKUP($A2285,Database!$A:$Y,20,FALSE)</f>
        <v/>
      </c>
      <c r="Y2285" s="20" t="str">
        <f>VLOOKUP($A2285,Database!$A:$Y,21,FALSE)</f>
        <v/>
      </c>
      <c r="Z2285" s="20">
        <f t="shared" si="210"/>
        <v>0</v>
      </c>
      <c r="AA2285" s="20" t="str">
        <f t="shared" si="212"/>
        <v/>
      </c>
      <c r="AB2285" s="20" t="str">
        <f t="shared" ca="1" si="213"/>
        <v/>
      </c>
      <c r="AC2285" s="20">
        <f t="shared" ca="1" si="214"/>
        <v>0</v>
      </c>
      <c r="AD2285" s="20" t="str">
        <f ca="1">IF(AC2285=0,"",IF(OR(ISBLANK(P2285),ISBLANK(Q2285)),"",IF(ISBLANK(VLOOKUP(A2285,Database!A:AA,22,FALSE)),"",VLOOKUP(A2285,Database!A:AA,22,FALSE))))</f>
        <v/>
      </c>
      <c r="AE2285" s="20" t="str">
        <f>IFERROR(
   IF(
     OR(ISBLANK(P2285),ISBLANK(Q2285)),
     "",
     IF(
       AND(AB2285&lt;&gt;"",OR(W2285="Terminé",W2285="En cours")),
       VLOOKUP(AD2285,Setup_ScoreExactBonus!A:D,4,FALSE),
       0
     )),
  0)</f>
        <v/>
      </c>
      <c r="AF2285" s="21">
        <f t="shared" si="215"/>
        <v>0</v>
      </c>
      <c r="AG2285" s="21">
        <f ca="1">SUMIFS(AF$2:AF2285,D$2:D2285,D2285)</f>
        <v>2658</v>
      </c>
    </row>
    <row r="2286" spans="1:33" hidden="1" x14ac:dyDescent="0.35">
      <c r="A2286" s="21">
        <f>IF(ISBLANK(B2286),"",COUNTIF(B$2:B2286,B2286))-1</f>
        <v>84</v>
      </c>
      <c r="B2286" s="27">
        <v>17</v>
      </c>
      <c r="C2286" s="10">
        <f>VLOOKUP($A2286+IF($A2286=0,1,0),Database!$A:$Y,7,FALSE)</f>
        <v>46206.041666666664</v>
      </c>
      <c r="D2286" s="21" t="str">
        <f>VLOOKUP(Pronostics!$B2286,Setup_MPP!$A:$G,3,FALSE)</f>
        <v>Julien_cri</v>
      </c>
      <c r="E2286" s="21" t="str">
        <f>VLOOKUP(Pronostics!$B2286,Setup_MPP!$A:$G,2,FALSE)</f>
        <v>Julien CRIMOTEL</v>
      </c>
      <c r="F2286" s="21" t="str">
        <f>VLOOKUP($B2286,Setup_MPP!$A:$E,4,FALSE)</f>
        <v>#FFB0B0</v>
      </c>
      <c r="G2286" s="21" t="str">
        <f>VLOOKUP($B2286,Setup_MPP!$A:$E,5,FALSE)</f>
        <v>#F25757</v>
      </c>
      <c r="H2286" s="21" t="str">
        <f>IFERROR(IF(AND(A2286&gt;=1,A2286&lt;=104),VLOOKUP($A2286,Location!$A:$J,6,FALSE),IF(A2286=0,"Avant l'ouverture",IF(OR(A2286=105,A2286=106),"Bonus"))),"")</f>
        <v>1/16 Finale</v>
      </c>
      <c r="I2286" s="21" t="str">
        <f>IF(LEFT(H2286,4)="Tour",VLOOKUP(A2286,Database!$A:$C,3,FALSE),"")</f>
        <v/>
      </c>
      <c r="J2286" s="21" t="str">
        <f>VLOOKUP($A2286,Location!$A:$J,7,FALSE)</f>
        <v>Portugal</v>
      </c>
      <c r="K2286" s="21" t="str">
        <f>IFERROR(VLOOKUP(J2286,Setup_Team!$B:$C,2,FALSE), "TDB")</f>
        <v>PRT</v>
      </c>
      <c r="L2286" s="21" t="str">
        <f>VLOOKUP($A2286,Location!$A:$J,8,FALSE)</f>
        <v>Croatie</v>
      </c>
      <c r="M2286" s="21" t="str">
        <f>IFERROR(VLOOKUP(L2286,Setup_Team!$B:$C,2,FALSE), "TDB")</f>
        <v>HRV</v>
      </c>
      <c r="N2286" s="21" t="str">
        <f>VLOOKUP($A2286,Location!$A:$J,9,FALSE)</f>
        <v>Toronto</v>
      </c>
      <c r="O2286" s="21" t="str">
        <f>VLOOKUP($A2286,Location!$A:$J,10,FALSE)</f>
        <v>BMO Field</v>
      </c>
      <c r="P2286" s="27"/>
      <c r="Q2286" s="27"/>
      <c r="R2286" s="27" t="str">
        <f t="shared" si="211"/>
        <v/>
      </c>
      <c r="S2286" s="21">
        <v>0</v>
      </c>
      <c r="T2286" s="20">
        <f>VLOOKUP($A2286,Database!$A:$Y,10,FALSE)</f>
        <v>73</v>
      </c>
      <c r="U2286" s="20">
        <f>VLOOKUP($A2286,Database!$A:$Y,11,FALSE)</f>
        <v>114</v>
      </c>
      <c r="V2286" s="20">
        <f>VLOOKUP($A2286,Database!$A:$Y,12,FALSE)</f>
        <v>133</v>
      </c>
      <c r="W2286" s="20" t="str">
        <f>VLOOKUP(A2286,Database!A:M,13,FALSE)</f>
        <v>À venir</v>
      </c>
      <c r="X2286" s="20" t="str">
        <f>VLOOKUP($A2286,Database!$A:$Y,20,FALSE)</f>
        <v/>
      </c>
      <c r="Y2286" s="20" t="str">
        <f>VLOOKUP($A2286,Database!$A:$Y,21,FALSE)</f>
        <v/>
      </c>
      <c r="Z2286" s="20">
        <f t="shared" si="210"/>
        <v>0</v>
      </c>
      <c r="AA2286" s="20" t="str">
        <f t="shared" si="212"/>
        <v/>
      </c>
      <c r="AB2286" s="20" t="str">
        <f t="shared" ca="1" si="213"/>
        <v/>
      </c>
      <c r="AC2286" s="20">
        <f t="shared" ca="1" si="214"/>
        <v>0</v>
      </c>
      <c r="AD2286" s="20" t="str">
        <f ca="1">IF(AC2286=0,"",IF(OR(ISBLANK(P2286),ISBLANK(Q2286)),"",IF(ISBLANK(VLOOKUP(A2286,Database!A:AA,22,FALSE)),"",VLOOKUP(A2286,Database!A:AA,22,FALSE))))</f>
        <v/>
      </c>
      <c r="AE2286" s="20" t="str">
        <f>IFERROR(
   IF(
     OR(ISBLANK(P2286),ISBLANK(Q2286)),
     "",
     IF(
       AND(AB2286&lt;&gt;"",OR(W2286="Terminé",W2286="En cours")),
       VLOOKUP(AD2286,Setup_ScoreExactBonus!A:D,4,FALSE),
       0
     )),
  0)</f>
        <v/>
      </c>
      <c r="AF2286" s="21">
        <f t="shared" si="215"/>
        <v>0</v>
      </c>
      <c r="AG2286" s="21">
        <f ca="1">SUMIFS(AF$2:AF2286,D$2:D2286,D2286)</f>
        <v>3022</v>
      </c>
    </row>
    <row r="2287" spans="1:33" hidden="1" x14ac:dyDescent="0.35">
      <c r="A2287" s="21">
        <f>IF(ISBLANK(B2287),"",COUNTIF(B$2:B2287,B2287))-1</f>
        <v>84</v>
      </c>
      <c r="B2287" s="27">
        <v>18</v>
      </c>
      <c r="C2287" s="10">
        <f>VLOOKUP($A2287+IF($A2287=0,1,0),Database!$A:$Y,7,FALSE)</f>
        <v>46206.041666666664</v>
      </c>
      <c r="D2287" s="21" t="str">
        <f>VLOOKUP(Pronostics!$B2287,Setup_MPP!$A:$G,3,FALSE)</f>
        <v>Cartone</v>
      </c>
      <c r="E2287" s="21" t="str">
        <f>VLOOKUP(Pronostics!$B2287,Setup_MPP!$A:$G,2,FALSE)</f>
        <v>Quentin CARTON</v>
      </c>
      <c r="F2287" s="21" t="str">
        <f>VLOOKUP($B2287,Setup_MPP!$A:$E,4,FALSE)</f>
        <v>#F0BC42</v>
      </c>
      <c r="G2287" s="21" t="str">
        <f>VLOOKUP($B2287,Setup_MPP!$A:$E,5,FALSE)</f>
        <v>#8E1F2F</v>
      </c>
      <c r="H2287" s="21" t="str">
        <f>IFERROR(IF(AND(A2287&gt;=1,A2287&lt;=104),VLOOKUP($A2287,Location!$A:$J,6,FALSE),IF(A2287=0,"Avant l'ouverture",IF(OR(A2287=105,A2287=106),"Bonus"))),"")</f>
        <v>1/16 Finale</v>
      </c>
      <c r="I2287" s="21" t="str">
        <f>IF(LEFT(H2287,4)="Tour",VLOOKUP(A2287,Database!$A:$C,3,FALSE),"")</f>
        <v/>
      </c>
      <c r="J2287" s="21" t="str">
        <f>VLOOKUP($A2287,Location!$A:$J,7,FALSE)</f>
        <v>Portugal</v>
      </c>
      <c r="K2287" s="21" t="str">
        <f>IFERROR(VLOOKUP(J2287,Setup_Team!$B:$C,2,FALSE), "TDB")</f>
        <v>PRT</v>
      </c>
      <c r="L2287" s="21" t="str">
        <f>VLOOKUP($A2287,Location!$A:$J,8,FALSE)</f>
        <v>Croatie</v>
      </c>
      <c r="M2287" s="21" t="str">
        <f>IFERROR(VLOOKUP(L2287,Setup_Team!$B:$C,2,FALSE), "TDB")</f>
        <v>HRV</v>
      </c>
      <c r="N2287" s="21" t="str">
        <f>VLOOKUP($A2287,Location!$A:$J,9,FALSE)</f>
        <v>Toronto</v>
      </c>
      <c r="O2287" s="21" t="str">
        <f>VLOOKUP($A2287,Location!$A:$J,10,FALSE)</f>
        <v>BMO Field</v>
      </c>
      <c r="P2287" s="27"/>
      <c r="Q2287" s="27"/>
      <c r="R2287" s="27" t="str">
        <f t="shared" si="211"/>
        <v/>
      </c>
      <c r="S2287" s="21">
        <v>0</v>
      </c>
      <c r="T2287" s="20">
        <f>VLOOKUP($A2287,Database!$A:$Y,10,FALSE)</f>
        <v>73</v>
      </c>
      <c r="U2287" s="20">
        <f>VLOOKUP($A2287,Database!$A:$Y,11,FALSE)</f>
        <v>114</v>
      </c>
      <c r="V2287" s="20">
        <f>VLOOKUP($A2287,Database!$A:$Y,12,FALSE)</f>
        <v>133</v>
      </c>
      <c r="W2287" s="20" t="str">
        <f>VLOOKUP(A2287,Database!A:M,13,FALSE)</f>
        <v>À venir</v>
      </c>
      <c r="X2287" s="20" t="str">
        <f>VLOOKUP($A2287,Database!$A:$Y,20,FALSE)</f>
        <v/>
      </c>
      <c r="Y2287" s="20" t="str">
        <f>VLOOKUP($A2287,Database!$A:$Y,21,FALSE)</f>
        <v/>
      </c>
      <c r="Z2287" s="20">
        <f t="shared" si="210"/>
        <v>0</v>
      </c>
      <c r="AA2287" s="20" t="str">
        <f t="shared" si="212"/>
        <v/>
      </c>
      <c r="AB2287" s="20" t="str">
        <f t="shared" ca="1" si="213"/>
        <v/>
      </c>
      <c r="AC2287" s="20">
        <f t="shared" ca="1" si="214"/>
        <v>0</v>
      </c>
      <c r="AD2287" s="20" t="str">
        <f ca="1">IF(AC2287=0,"",IF(OR(ISBLANK(P2287),ISBLANK(Q2287)),"",IF(ISBLANK(VLOOKUP(A2287,Database!A:AA,22,FALSE)),"",VLOOKUP(A2287,Database!A:AA,22,FALSE))))</f>
        <v/>
      </c>
      <c r="AE2287" s="20" t="str">
        <f>IFERROR(
   IF(
     OR(ISBLANK(P2287),ISBLANK(Q2287)),
     "",
     IF(
       AND(AB2287&lt;&gt;"",OR(W2287="Terminé",W2287="En cours")),
       VLOOKUP(AD2287,Setup_ScoreExactBonus!A:D,4,FALSE),
       0
     )),
  0)</f>
        <v/>
      </c>
      <c r="AF2287" s="21">
        <f t="shared" si="215"/>
        <v>0</v>
      </c>
      <c r="AG2287" s="21">
        <f ca="1">SUMIFS(AF$2:AF2287,D$2:D2287,D2287)</f>
        <v>3102</v>
      </c>
    </row>
    <row r="2288" spans="1:33" hidden="1" x14ac:dyDescent="0.35">
      <c r="A2288" s="21">
        <f>IF(ISBLANK(B2288),"",COUNTIF(B$2:B2288,B2288))-1</f>
        <v>84</v>
      </c>
      <c r="B2288" s="27">
        <v>19</v>
      </c>
      <c r="C2288" s="10">
        <f>VLOOKUP($A2288+IF($A2288=0,1,0),Database!$A:$Y,7,FALSE)</f>
        <v>46206.041666666664</v>
      </c>
      <c r="D2288" s="21" t="str">
        <f>VLOOKUP(Pronostics!$B2288,Setup_MPP!$A:$G,3,FALSE)</f>
        <v>YramVi</v>
      </c>
      <c r="E2288" s="21" t="str">
        <f>VLOOKUP(Pronostics!$B2288,Setup_MPP!$A:$G,2,FALSE)</f>
        <v>Eyram TETSHIE</v>
      </c>
      <c r="F2288" s="21" t="str">
        <f>VLOOKUP($B2288,Setup_MPP!$A:$E,4,FALSE)</f>
        <v>#E8B28F</v>
      </c>
      <c r="G2288" s="21" t="str">
        <f>VLOOKUP($B2288,Setup_MPP!$A:$E,5,FALSE)</f>
        <v>#E65568</v>
      </c>
      <c r="H2288" s="21" t="str">
        <f>IFERROR(IF(AND(A2288&gt;=1,A2288&lt;=104),VLOOKUP($A2288,Location!$A:$J,6,FALSE),IF(A2288=0,"Avant l'ouverture",IF(OR(A2288=105,A2288=106),"Bonus"))),"")</f>
        <v>1/16 Finale</v>
      </c>
      <c r="I2288" s="21" t="str">
        <f>IF(LEFT(H2288,4)="Tour",VLOOKUP(A2288,Database!$A:$C,3,FALSE),"")</f>
        <v/>
      </c>
      <c r="J2288" s="21" t="str">
        <f>VLOOKUP($A2288,Location!$A:$J,7,FALSE)</f>
        <v>Portugal</v>
      </c>
      <c r="K2288" s="21" t="str">
        <f>IFERROR(VLOOKUP(J2288,Setup_Team!$B:$C,2,FALSE), "TDB")</f>
        <v>PRT</v>
      </c>
      <c r="L2288" s="21" t="str">
        <f>VLOOKUP($A2288,Location!$A:$J,8,FALSE)</f>
        <v>Croatie</v>
      </c>
      <c r="M2288" s="21" t="str">
        <f>IFERROR(VLOOKUP(L2288,Setup_Team!$B:$C,2,FALSE), "TDB")</f>
        <v>HRV</v>
      </c>
      <c r="N2288" s="21" t="str">
        <f>VLOOKUP($A2288,Location!$A:$J,9,FALSE)</f>
        <v>Toronto</v>
      </c>
      <c r="O2288" s="21" t="str">
        <f>VLOOKUP($A2288,Location!$A:$J,10,FALSE)</f>
        <v>BMO Field</v>
      </c>
      <c r="P2288" s="27"/>
      <c r="Q2288" s="27"/>
      <c r="R2288" s="27" t="str">
        <f t="shared" si="211"/>
        <v/>
      </c>
      <c r="S2288" s="21">
        <v>0</v>
      </c>
      <c r="T2288" s="20">
        <f>VLOOKUP($A2288,Database!$A:$Y,10,FALSE)</f>
        <v>73</v>
      </c>
      <c r="U2288" s="20">
        <f>VLOOKUP($A2288,Database!$A:$Y,11,FALSE)</f>
        <v>114</v>
      </c>
      <c r="V2288" s="20">
        <f>VLOOKUP($A2288,Database!$A:$Y,12,FALSE)</f>
        <v>133</v>
      </c>
      <c r="W2288" s="20" t="str">
        <f>VLOOKUP(A2288,Database!A:M,13,FALSE)</f>
        <v>À venir</v>
      </c>
      <c r="X2288" s="20" t="str">
        <f>VLOOKUP($A2288,Database!$A:$Y,20,FALSE)</f>
        <v/>
      </c>
      <c r="Y2288" s="20" t="str">
        <f>VLOOKUP($A2288,Database!$A:$Y,21,FALSE)</f>
        <v/>
      </c>
      <c r="Z2288" s="20">
        <f t="shared" si="210"/>
        <v>0</v>
      </c>
      <c r="AA2288" s="20" t="str">
        <f t="shared" si="212"/>
        <v/>
      </c>
      <c r="AB2288" s="20" t="str">
        <f t="shared" ca="1" si="213"/>
        <v/>
      </c>
      <c r="AC2288" s="20">
        <f t="shared" ca="1" si="214"/>
        <v>0</v>
      </c>
      <c r="AD2288" s="20" t="str">
        <f ca="1">IF(AC2288=0,"",IF(OR(ISBLANK(P2288),ISBLANK(Q2288)),"",IF(ISBLANK(VLOOKUP(A2288,Database!A:AA,22,FALSE)),"",VLOOKUP(A2288,Database!A:AA,22,FALSE))))</f>
        <v/>
      </c>
      <c r="AE2288" s="20" t="str">
        <f>IFERROR(
   IF(
     OR(ISBLANK(P2288),ISBLANK(Q2288)),
     "",
     IF(
       AND(AB2288&lt;&gt;"",OR(W2288="Terminé",W2288="En cours")),
       VLOOKUP(AD2288,Setup_ScoreExactBonus!A:D,4,FALSE),
       0
     )),
  0)</f>
        <v/>
      </c>
      <c r="AF2288" s="21">
        <f t="shared" si="215"/>
        <v>0</v>
      </c>
      <c r="AG2288" s="21">
        <f ca="1">SUMIFS(AF$2:AF2288,D$2:D2288,D2288)</f>
        <v>2990</v>
      </c>
    </row>
    <row r="2289" spans="1:33" hidden="1" x14ac:dyDescent="0.35">
      <c r="A2289" s="21">
        <f>IF(ISBLANK(B2289),"",COUNTIF(B$2:B2289,B2289))-1</f>
        <v>84</v>
      </c>
      <c r="B2289" s="27">
        <v>20</v>
      </c>
      <c r="C2289" s="10">
        <f>VLOOKUP($A2289+IF($A2289=0,1,0),Database!$A:$Y,7,FALSE)</f>
        <v>46206.041666666664</v>
      </c>
      <c r="D2289" s="21" t="str">
        <f>VLOOKUP(Pronostics!$B2289,Setup_MPP!$A:$G,3,FALSE)</f>
        <v>Anis_MaFihache</v>
      </c>
      <c r="E2289" s="21" t="str">
        <f>VLOOKUP(Pronostics!$B2289,Setup_MPP!$A:$G,2,FALSE)</f>
        <v>Anis LEBIK</v>
      </c>
      <c r="F2289" s="21" t="str">
        <f>VLOOKUP($B2289,Setup_MPP!$A:$E,4,FALSE)</f>
        <v>#60DC8C</v>
      </c>
      <c r="G2289" s="21" t="str">
        <f>VLOOKUP($B2289,Setup_MPP!$A:$E,5,FALSE)</f>
        <v>#22A34F</v>
      </c>
      <c r="H2289" s="21" t="str">
        <f>IFERROR(IF(AND(A2289&gt;=1,A2289&lt;=104),VLOOKUP($A2289,Location!$A:$J,6,FALSE),IF(A2289=0,"Avant l'ouverture",IF(OR(A2289=105,A2289=106),"Bonus"))),"")</f>
        <v>1/16 Finale</v>
      </c>
      <c r="I2289" s="21" t="str">
        <f>IF(LEFT(H2289,4)="Tour",VLOOKUP(A2289,Database!$A:$C,3,FALSE),"")</f>
        <v/>
      </c>
      <c r="J2289" s="21" t="str">
        <f>VLOOKUP($A2289,Location!$A:$J,7,FALSE)</f>
        <v>Portugal</v>
      </c>
      <c r="K2289" s="21" t="str">
        <f>IFERROR(VLOOKUP(J2289,Setup_Team!$B:$C,2,FALSE), "TDB")</f>
        <v>PRT</v>
      </c>
      <c r="L2289" s="21" t="str">
        <f>VLOOKUP($A2289,Location!$A:$J,8,FALSE)</f>
        <v>Croatie</v>
      </c>
      <c r="M2289" s="21" t="str">
        <f>IFERROR(VLOOKUP(L2289,Setup_Team!$B:$C,2,FALSE), "TDB")</f>
        <v>HRV</v>
      </c>
      <c r="N2289" s="21" t="str">
        <f>VLOOKUP($A2289,Location!$A:$J,9,FALSE)</f>
        <v>Toronto</v>
      </c>
      <c r="O2289" s="21" t="str">
        <f>VLOOKUP($A2289,Location!$A:$J,10,FALSE)</f>
        <v>BMO Field</v>
      </c>
      <c r="P2289" s="27"/>
      <c r="Q2289" s="27"/>
      <c r="R2289" s="27" t="str">
        <f t="shared" si="211"/>
        <v/>
      </c>
      <c r="S2289" s="21">
        <v>0</v>
      </c>
      <c r="T2289" s="20">
        <f>VLOOKUP($A2289,Database!$A:$Y,10,FALSE)</f>
        <v>73</v>
      </c>
      <c r="U2289" s="20">
        <f>VLOOKUP($A2289,Database!$A:$Y,11,FALSE)</f>
        <v>114</v>
      </c>
      <c r="V2289" s="20">
        <f>VLOOKUP($A2289,Database!$A:$Y,12,FALSE)</f>
        <v>133</v>
      </c>
      <c r="W2289" s="20" t="str">
        <f>VLOOKUP(A2289,Database!A:M,13,FALSE)</f>
        <v>À venir</v>
      </c>
      <c r="X2289" s="20" t="str">
        <f>VLOOKUP($A2289,Database!$A:$Y,20,FALSE)</f>
        <v/>
      </c>
      <c r="Y2289" s="20" t="str">
        <f>VLOOKUP($A2289,Database!$A:$Y,21,FALSE)</f>
        <v/>
      </c>
      <c r="Z2289" s="20">
        <f t="shared" si="210"/>
        <v>0</v>
      </c>
      <c r="AA2289" s="20" t="str">
        <f t="shared" si="212"/>
        <v/>
      </c>
      <c r="AB2289" s="20" t="str">
        <f t="shared" ca="1" si="213"/>
        <v/>
      </c>
      <c r="AC2289" s="20">
        <f t="shared" ca="1" si="214"/>
        <v>0</v>
      </c>
      <c r="AD2289" s="20" t="str">
        <f ca="1">IF(AC2289=0,"",IF(OR(ISBLANK(P2289),ISBLANK(Q2289)),"",IF(ISBLANK(VLOOKUP(A2289,Database!A:AA,22,FALSE)),"",VLOOKUP(A2289,Database!A:AA,22,FALSE))))</f>
        <v/>
      </c>
      <c r="AE2289" s="20" t="str">
        <f>IFERROR(
   IF(
     OR(ISBLANK(P2289),ISBLANK(Q2289)),
     "",
     IF(
       AND(AB2289&lt;&gt;"",OR(W2289="Terminé",W2289="En cours")),
       VLOOKUP(AD2289,Setup_ScoreExactBonus!A:D,4,FALSE),
       0
     )),
  0)</f>
        <v/>
      </c>
      <c r="AF2289" s="21">
        <f t="shared" si="215"/>
        <v>0</v>
      </c>
      <c r="AG2289" s="21">
        <f ca="1">SUMIFS(AF$2:AF2289,D$2:D2289,D2289)</f>
        <v>3051</v>
      </c>
    </row>
    <row r="2290" spans="1:33" hidden="1" x14ac:dyDescent="0.35">
      <c r="A2290" s="21">
        <f>IF(ISBLANK(B2290),"",COUNTIF(B$2:B2290,B2290))-1</f>
        <v>84</v>
      </c>
      <c r="B2290" s="27">
        <v>21</v>
      </c>
      <c r="C2290" s="10">
        <f>VLOOKUP($A2290+IF($A2290=0,1,0),Database!$A:$Y,7,FALSE)</f>
        <v>46206.041666666664</v>
      </c>
      <c r="D2290" s="21" t="str">
        <f>VLOOKUP(Pronostics!$B2290,Setup_MPP!$A:$G,3,FALSE)</f>
        <v>JUJULABOSS13</v>
      </c>
      <c r="E2290" s="21" t="str">
        <f>VLOOKUP(Pronostics!$B2290,Setup_MPP!$A:$G,2,FALSE)</f>
        <v>Julia BOUANAN</v>
      </c>
      <c r="F2290" s="21" t="str">
        <f>VLOOKUP($B2290,Setup_MPP!$A:$E,4,FALSE)</f>
        <v>#2FAEE0</v>
      </c>
      <c r="G2290" s="21" t="str">
        <f>VLOOKUP($B2290,Setup_MPP!$A:$E,5,FALSE)</f>
        <v>#BEA064</v>
      </c>
      <c r="H2290" s="21" t="str">
        <f>IFERROR(IF(AND(A2290&gt;=1,A2290&lt;=104),VLOOKUP($A2290,Location!$A:$J,6,FALSE),IF(A2290=0,"Avant l'ouverture",IF(OR(A2290=105,A2290=106),"Bonus"))),"")</f>
        <v>1/16 Finale</v>
      </c>
      <c r="I2290" s="21" t="str">
        <f>IF(LEFT(H2290,4)="Tour",VLOOKUP(A2290,Database!$A:$C,3,FALSE),"")</f>
        <v/>
      </c>
      <c r="J2290" s="21" t="str">
        <f>VLOOKUP($A2290,Location!$A:$J,7,FALSE)</f>
        <v>Portugal</v>
      </c>
      <c r="K2290" s="21" t="str">
        <f>IFERROR(VLOOKUP(J2290,Setup_Team!$B:$C,2,FALSE), "TDB")</f>
        <v>PRT</v>
      </c>
      <c r="L2290" s="21" t="str">
        <f>VLOOKUP($A2290,Location!$A:$J,8,FALSE)</f>
        <v>Croatie</v>
      </c>
      <c r="M2290" s="21" t="str">
        <f>IFERROR(VLOOKUP(L2290,Setup_Team!$B:$C,2,FALSE), "TDB")</f>
        <v>HRV</v>
      </c>
      <c r="N2290" s="21" t="str">
        <f>VLOOKUP($A2290,Location!$A:$J,9,FALSE)</f>
        <v>Toronto</v>
      </c>
      <c r="O2290" s="21" t="str">
        <f>VLOOKUP($A2290,Location!$A:$J,10,FALSE)</f>
        <v>BMO Field</v>
      </c>
      <c r="P2290" s="27"/>
      <c r="Q2290" s="27"/>
      <c r="R2290" s="27" t="str">
        <f t="shared" si="211"/>
        <v/>
      </c>
      <c r="S2290" s="21">
        <v>0</v>
      </c>
      <c r="T2290" s="20">
        <f>VLOOKUP($A2290,Database!$A:$Y,10,FALSE)</f>
        <v>73</v>
      </c>
      <c r="U2290" s="20">
        <f>VLOOKUP($A2290,Database!$A:$Y,11,FALSE)</f>
        <v>114</v>
      </c>
      <c r="V2290" s="20">
        <f>VLOOKUP($A2290,Database!$A:$Y,12,FALSE)</f>
        <v>133</v>
      </c>
      <c r="W2290" s="20" t="str">
        <f>VLOOKUP(A2290,Database!A:M,13,FALSE)</f>
        <v>À venir</v>
      </c>
      <c r="X2290" s="20" t="str">
        <f>VLOOKUP($A2290,Database!$A:$Y,20,FALSE)</f>
        <v/>
      </c>
      <c r="Y2290" s="20" t="str">
        <f>VLOOKUP($A2290,Database!$A:$Y,21,FALSE)</f>
        <v/>
      </c>
      <c r="Z2290" s="20">
        <f t="shared" si="210"/>
        <v>0</v>
      </c>
      <c r="AA2290" s="20" t="str">
        <f t="shared" si="212"/>
        <v/>
      </c>
      <c r="AB2290" s="20" t="str">
        <f t="shared" ca="1" si="213"/>
        <v/>
      </c>
      <c r="AC2290" s="20">
        <f t="shared" ca="1" si="214"/>
        <v>0</v>
      </c>
      <c r="AD2290" s="20" t="str">
        <f ca="1">IF(AC2290=0,"",IF(OR(ISBLANK(P2290),ISBLANK(Q2290)),"",IF(ISBLANK(VLOOKUP(A2290,Database!A:AA,22,FALSE)),"",VLOOKUP(A2290,Database!A:AA,22,FALSE))))</f>
        <v/>
      </c>
      <c r="AE2290" s="20" t="str">
        <f>IFERROR(
   IF(
     OR(ISBLANK(P2290),ISBLANK(Q2290)),
     "",
     IF(
       AND(AB2290&lt;&gt;"",OR(W2290="Terminé",W2290="En cours")),
       VLOOKUP(AD2290,Setup_ScoreExactBonus!A:D,4,FALSE),
       0
     )),
  0)</f>
        <v/>
      </c>
      <c r="AF2290" s="21">
        <f t="shared" si="215"/>
        <v>0</v>
      </c>
      <c r="AG2290" s="21">
        <f ca="1">SUMIFS(AF$2:AF2290,D$2:D2290,D2290)</f>
        <v>2853</v>
      </c>
    </row>
    <row r="2291" spans="1:33" hidden="1" x14ac:dyDescent="0.35">
      <c r="A2291" s="21">
        <f>IF(ISBLANK(B2291),"",COUNTIF(B$2:B2291,B2291))-1</f>
        <v>84</v>
      </c>
      <c r="B2291" s="27">
        <v>22</v>
      </c>
      <c r="C2291" s="10">
        <f>VLOOKUP($A2291+IF($A2291=0,1,0),Database!$A:$Y,7,FALSE)</f>
        <v>46206.041666666664</v>
      </c>
      <c r="D2291" s="21" t="str">
        <f>VLOOKUP(Pronostics!$B2291,Setup_MPP!$A:$G,3,FALSE)</f>
        <v>Jujumsrd</v>
      </c>
      <c r="E2291" s="21" t="str">
        <f>VLOOKUP(Pronostics!$B2291,Setup_MPP!$A:$G,2,FALSE)</f>
        <v>Julie Mansard</v>
      </c>
      <c r="F2291" s="21" t="str">
        <f>VLOOKUP($B2291,Setup_MPP!$A:$E,4,FALSE)</f>
        <v>#41DEF0</v>
      </c>
      <c r="G2291" s="21" t="str">
        <f>VLOOKUP($B2291,Setup_MPP!$A:$E,5,FALSE)</f>
        <v>#0BA6B7</v>
      </c>
      <c r="H2291" s="21" t="str">
        <f>IFERROR(IF(AND(A2291&gt;=1,A2291&lt;=104),VLOOKUP($A2291,Location!$A:$J,6,FALSE),IF(A2291=0,"Avant l'ouverture",IF(OR(A2291=105,A2291=106),"Bonus"))),"")</f>
        <v>1/16 Finale</v>
      </c>
      <c r="I2291" s="21" t="str">
        <f>IF(LEFT(H2291,4)="Tour",VLOOKUP(A2291,Database!$A:$C,3,FALSE),"")</f>
        <v/>
      </c>
      <c r="J2291" s="21" t="str">
        <f>VLOOKUP($A2291,Location!$A:$J,7,FALSE)</f>
        <v>Portugal</v>
      </c>
      <c r="K2291" s="21" t="str">
        <f>IFERROR(VLOOKUP(J2291,Setup_Team!$B:$C,2,FALSE), "TDB")</f>
        <v>PRT</v>
      </c>
      <c r="L2291" s="21" t="str">
        <f>VLOOKUP($A2291,Location!$A:$J,8,FALSE)</f>
        <v>Croatie</v>
      </c>
      <c r="M2291" s="21" t="str">
        <f>IFERROR(VLOOKUP(L2291,Setup_Team!$B:$C,2,FALSE), "TDB")</f>
        <v>HRV</v>
      </c>
      <c r="N2291" s="21" t="str">
        <f>VLOOKUP($A2291,Location!$A:$J,9,FALSE)</f>
        <v>Toronto</v>
      </c>
      <c r="O2291" s="21" t="str">
        <f>VLOOKUP($A2291,Location!$A:$J,10,FALSE)</f>
        <v>BMO Field</v>
      </c>
      <c r="P2291" s="27"/>
      <c r="Q2291" s="27"/>
      <c r="R2291" s="27" t="str">
        <f t="shared" si="211"/>
        <v/>
      </c>
      <c r="S2291" s="21">
        <v>0</v>
      </c>
      <c r="T2291" s="20">
        <f>VLOOKUP($A2291,Database!$A:$Y,10,FALSE)</f>
        <v>73</v>
      </c>
      <c r="U2291" s="20">
        <f>VLOOKUP($A2291,Database!$A:$Y,11,FALSE)</f>
        <v>114</v>
      </c>
      <c r="V2291" s="20">
        <f>VLOOKUP($A2291,Database!$A:$Y,12,FALSE)</f>
        <v>133</v>
      </c>
      <c r="W2291" s="20" t="str">
        <f>VLOOKUP(A2291,Database!A:M,13,FALSE)</f>
        <v>À venir</v>
      </c>
      <c r="X2291" s="20" t="str">
        <f>VLOOKUP($A2291,Database!$A:$Y,20,FALSE)</f>
        <v/>
      </c>
      <c r="Y2291" s="20" t="str">
        <f>VLOOKUP($A2291,Database!$A:$Y,21,FALSE)</f>
        <v/>
      </c>
      <c r="Z2291" s="20">
        <f t="shared" si="210"/>
        <v>0</v>
      </c>
      <c r="AA2291" s="20" t="str">
        <f t="shared" si="212"/>
        <v/>
      </c>
      <c r="AB2291" s="20" t="str">
        <f t="shared" ca="1" si="213"/>
        <v/>
      </c>
      <c r="AC2291" s="20">
        <f t="shared" ca="1" si="214"/>
        <v>0</v>
      </c>
      <c r="AD2291" s="20" t="str">
        <f ca="1">IF(AC2291=0,"",IF(OR(ISBLANK(P2291),ISBLANK(Q2291)),"",IF(ISBLANK(VLOOKUP(A2291,Database!A:AA,22,FALSE)),"",VLOOKUP(A2291,Database!A:AA,22,FALSE))))</f>
        <v/>
      </c>
      <c r="AE2291" s="20" t="str">
        <f>IFERROR(
   IF(
     OR(ISBLANK(P2291),ISBLANK(Q2291)),
     "",
     IF(
       AND(AB2291&lt;&gt;"",OR(W2291="Terminé",W2291="En cours")),
       VLOOKUP(AD2291,Setup_ScoreExactBonus!A:D,4,FALSE),
       0
     )),
  0)</f>
        <v/>
      </c>
      <c r="AF2291" s="21">
        <f t="shared" si="215"/>
        <v>0</v>
      </c>
      <c r="AG2291" s="21">
        <f ca="1">SUMIFS(AF$2:AF2291,D$2:D2291,D2291)</f>
        <v>2679</v>
      </c>
    </row>
    <row r="2292" spans="1:33" hidden="1" x14ac:dyDescent="0.35">
      <c r="A2292" s="21">
        <f>IF(ISBLANK(B2292),"",COUNTIF(B$2:B2292,B2292))-1</f>
        <v>84</v>
      </c>
      <c r="B2292" s="27">
        <v>23</v>
      </c>
      <c r="C2292" s="10">
        <f>VLOOKUP($A2292+IF($A2292=0,1,0),Database!$A:$Y,7,FALSE)</f>
        <v>46206.041666666664</v>
      </c>
      <c r="D2292" s="21" t="str">
        <f>VLOOKUP(Pronostics!$B2292,Setup_MPP!$A:$G,3,FALSE)</f>
        <v>DJUDJUPRONO</v>
      </c>
      <c r="E2292" s="21" t="str">
        <f>VLOOKUP(Pronostics!$B2292,Setup_MPP!$A:$G,2,FALSE)</f>
        <v>Juliette</v>
      </c>
      <c r="F2292" s="21" t="str">
        <f>VLOOKUP($B2292,Setup_MPP!$A:$E,4,FALSE)</f>
        <v>#F2A2A2</v>
      </c>
      <c r="G2292" s="21" t="str">
        <f>VLOOKUP($B2292,Setup_MPP!$A:$E,5,FALSE)</f>
        <v>#C25D5D</v>
      </c>
      <c r="H2292" s="21" t="str">
        <f>IFERROR(IF(AND(A2292&gt;=1,A2292&lt;=104),VLOOKUP($A2292,Location!$A:$J,6,FALSE),IF(A2292=0,"Avant l'ouverture",IF(OR(A2292=105,A2292=106),"Bonus"))),"")</f>
        <v>1/16 Finale</v>
      </c>
      <c r="I2292" s="21" t="str">
        <f>IF(LEFT(H2292,4)="Tour",VLOOKUP(A2292,Database!$A:$C,3,FALSE),"")</f>
        <v/>
      </c>
      <c r="J2292" s="21" t="str">
        <f>VLOOKUP($A2292,Location!$A:$J,7,FALSE)</f>
        <v>Portugal</v>
      </c>
      <c r="K2292" s="21" t="str">
        <f>IFERROR(VLOOKUP(J2292,Setup_Team!$B:$C,2,FALSE), "TDB")</f>
        <v>PRT</v>
      </c>
      <c r="L2292" s="21" t="str">
        <f>VLOOKUP($A2292,Location!$A:$J,8,FALSE)</f>
        <v>Croatie</v>
      </c>
      <c r="M2292" s="21" t="str">
        <f>IFERROR(VLOOKUP(L2292,Setup_Team!$B:$C,2,FALSE), "TDB")</f>
        <v>HRV</v>
      </c>
      <c r="N2292" s="21" t="str">
        <f>VLOOKUP($A2292,Location!$A:$J,9,FALSE)</f>
        <v>Toronto</v>
      </c>
      <c r="O2292" s="21" t="str">
        <f>VLOOKUP($A2292,Location!$A:$J,10,FALSE)</f>
        <v>BMO Field</v>
      </c>
      <c r="P2292" s="27"/>
      <c r="Q2292" s="27"/>
      <c r="R2292" s="27" t="str">
        <f t="shared" si="211"/>
        <v/>
      </c>
      <c r="S2292" s="21">
        <v>0</v>
      </c>
      <c r="T2292" s="20">
        <f>VLOOKUP($A2292,Database!$A:$Y,10,FALSE)</f>
        <v>73</v>
      </c>
      <c r="U2292" s="20">
        <f>VLOOKUP($A2292,Database!$A:$Y,11,FALSE)</f>
        <v>114</v>
      </c>
      <c r="V2292" s="20">
        <f>VLOOKUP($A2292,Database!$A:$Y,12,FALSE)</f>
        <v>133</v>
      </c>
      <c r="W2292" s="20" t="str">
        <f>VLOOKUP(A2292,Database!A:M,13,FALSE)</f>
        <v>À venir</v>
      </c>
      <c r="X2292" s="20" t="str">
        <f>VLOOKUP($A2292,Database!$A:$Y,20,FALSE)</f>
        <v/>
      </c>
      <c r="Y2292" s="20" t="str">
        <f>VLOOKUP($A2292,Database!$A:$Y,21,FALSE)</f>
        <v/>
      </c>
      <c r="Z2292" s="20">
        <f t="shared" si="210"/>
        <v>0</v>
      </c>
      <c r="AA2292" s="20" t="str">
        <f t="shared" si="212"/>
        <v/>
      </c>
      <c r="AB2292" s="20" t="str">
        <f t="shared" ca="1" si="213"/>
        <v/>
      </c>
      <c r="AC2292" s="20">
        <f t="shared" ca="1" si="214"/>
        <v>0</v>
      </c>
      <c r="AD2292" s="20" t="str">
        <f ca="1">IF(AC2292=0,"",IF(OR(ISBLANK(P2292),ISBLANK(Q2292)),"",IF(ISBLANK(VLOOKUP(A2292,Database!A:AA,22,FALSE)),"",VLOOKUP(A2292,Database!A:AA,22,FALSE))))</f>
        <v/>
      </c>
      <c r="AE2292" s="20" t="str">
        <f>IFERROR(
   IF(
     OR(ISBLANK(P2292),ISBLANK(Q2292)),
     "",
     IF(
       AND(AB2292&lt;&gt;"",OR(W2292="Terminé",W2292="En cours")),
       VLOOKUP(AD2292,Setup_ScoreExactBonus!A:D,4,FALSE),
       0
     )),
  0)</f>
        <v/>
      </c>
      <c r="AF2292" s="21">
        <f t="shared" si="215"/>
        <v>0</v>
      </c>
      <c r="AG2292" s="21">
        <f ca="1">SUMIFS(AF$2:AF2292,D$2:D2292,D2292)</f>
        <v>2289</v>
      </c>
    </row>
    <row r="2293" spans="1:33" hidden="1" x14ac:dyDescent="0.35">
      <c r="A2293" s="21">
        <f>IF(ISBLANK(B2293),"",COUNTIF(B$2:B2293,B2293))-1</f>
        <v>84</v>
      </c>
      <c r="B2293" s="27">
        <v>24</v>
      </c>
      <c r="C2293" s="10">
        <f>VLOOKUP($A2293+IF($A2293=0,1,0),Database!$A:$Y,7,FALSE)</f>
        <v>46206.041666666664</v>
      </c>
      <c r="D2293" s="21" t="str">
        <f>VLOOKUP(Pronostics!$B2293,Setup_MPP!$A:$G,3,FALSE)</f>
        <v>Samyaaaaaaaaaa</v>
      </c>
      <c r="E2293" s="21" t="str">
        <f>VLOOKUP(Pronostics!$B2293,Setup_MPP!$A:$G,2,FALSE)</f>
        <v>Samya ALAOUI</v>
      </c>
      <c r="F2293" s="21" t="str">
        <f>VLOOKUP($B2293,Setup_MPP!$A:$E,4,FALSE)</f>
        <v>#A2F2C7</v>
      </c>
      <c r="G2293" s="21" t="str">
        <f>VLOOKUP($B2293,Setup_MPP!$A:$E,5,FALSE)</f>
        <v>#5DC18C</v>
      </c>
      <c r="H2293" s="21" t="str">
        <f>IFERROR(IF(AND(A2293&gt;=1,A2293&lt;=104),VLOOKUP($A2293,Location!$A:$J,6,FALSE),IF(A2293=0,"Avant l'ouverture",IF(OR(A2293=105,A2293=106),"Bonus"))),"")</f>
        <v>1/16 Finale</v>
      </c>
      <c r="I2293" s="21" t="str">
        <f>IF(LEFT(H2293,4)="Tour",VLOOKUP(A2293,Database!$A:$C,3,FALSE),"")</f>
        <v/>
      </c>
      <c r="J2293" s="21" t="str">
        <f>VLOOKUP($A2293,Location!$A:$J,7,FALSE)</f>
        <v>Portugal</v>
      </c>
      <c r="K2293" s="21" t="str">
        <f>IFERROR(VLOOKUP(J2293,Setup_Team!$B:$C,2,FALSE), "TDB")</f>
        <v>PRT</v>
      </c>
      <c r="L2293" s="21" t="str">
        <f>VLOOKUP($A2293,Location!$A:$J,8,FALSE)</f>
        <v>Croatie</v>
      </c>
      <c r="M2293" s="21" t="str">
        <f>IFERROR(VLOOKUP(L2293,Setup_Team!$B:$C,2,FALSE), "TDB")</f>
        <v>HRV</v>
      </c>
      <c r="N2293" s="21" t="str">
        <f>VLOOKUP($A2293,Location!$A:$J,9,FALSE)</f>
        <v>Toronto</v>
      </c>
      <c r="O2293" s="21" t="str">
        <f>VLOOKUP($A2293,Location!$A:$J,10,FALSE)</f>
        <v>BMO Field</v>
      </c>
      <c r="P2293" s="27"/>
      <c r="Q2293" s="27"/>
      <c r="R2293" s="27" t="str">
        <f t="shared" si="211"/>
        <v/>
      </c>
      <c r="S2293" s="21">
        <v>0</v>
      </c>
      <c r="T2293" s="20">
        <f>VLOOKUP($A2293,Database!$A:$Y,10,FALSE)</f>
        <v>73</v>
      </c>
      <c r="U2293" s="20">
        <f>VLOOKUP($A2293,Database!$A:$Y,11,FALSE)</f>
        <v>114</v>
      </c>
      <c r="V2293" s="20">
        <f>VLOOKUP($A2293,Database!$A:$Y,12,FALSE)</f>
        <v>133</v>
      </c>
      <c r="W2293" s="20" t="str">
        <f>VLOOKUP(A2293,Database!A:M,13,FALSE)</f>
        <v>À venir</v>
      </c>
      <c r="X2293" s="20" t="str">
        <f>VLOOKUP($A2293,Database!$A:$Y,20,FALSE)</f>
        <v/>
      </c>
      <c r="Y2293" s="20" t="str">
        <f>VLOOKUP($A2293,Database!$A:$Y,21,FALSE)</f>
        <v/>
      </c>
      <c r="Z2293" s="20">
        <f t="shared" si="210"/>
        <v>0</v>
      </c>
      <c r="AA2293" s="20" t="str">
        <f t="shared" si="212"/>
        <v/>
      </c>
      <c r="AB2293" s="20" t="str">
        <f t="shared" ca="1" si="213"/>
        <v/>
      </c>
      <c r="AC2293" s="20">
        <f t="shared" ca="1" si="214"/>
        <v>0</v>
      </c>
      <c r="AD2293" s="20" t="str">
        <f ca="1">IF(AC2293=0,"",IF(OR(ISBLANK(P2293),ISBLANK(Q2293)),"",IF(ISBLANK(VLOOKUP(A2293,Database!A:AA,22,FALSE)),"",VLOOKUP(A2293,Database!A:AA,22,FALSE))))</f>
        <v/>
      </c>
      <c r="AE2293" s="20" t="str">
        <f>IFERROR(
   IF(
     OR(ISBLANK(P2293),ISBLANK(Q2293)),
     "",
     IF(
       AND(AB2293&lt;&gt;"",OR(W2293="Terminé",W2293="En cours")),
       VLOOKUP(AD2293,Setup_ScoreExactBonus!A:D,4,FALSE),
       0
     )),
  0)</f>
        <v/>
      </c>
      <c r="AF2293" s="21">
        <f t="shared" si="215"/>
        <v>0</v>
      </c>
      <c r="AG2293" s="21">
        <f ca="1">SUMIFS(AF$2:AF2293,D$2:D2293,D2293)</f>
        <v>3177</v>
      </c>
    </row>
    <row r="2294" spans="1:33" hidden="1" x14ac:dyDescent="0.35">
      <c r="A2294" s="21">
        <f>IF(ISBLANK(B2294),"",COUNTIF(B$2:B2294,B2294))-1</f>
        <v>84</v>
      </c>
      <c r="B2294" s="27">
        <v>25</v>
      </c>
      <c r="C2294" s="10">
        <f>VLOOKUP($A2294+IF($A2294=0,1,0),Database!$A:$Y,7,FALSE)</f>
        <v>46206.041666666664</v>
      </c>
      <c r="D2294" s="21" t="str">
        <f>VLOOKUP(Pronostics!$B2294,Setup_MPP!$A:$G,3,FALSE)</f>
        <v>leaw0808</v>
      </c>
      <c r="E2294" s="21" t="str">
        <f>VLOOKUP(Pronostics!$B2294,Setup_MPP!$A:$G,2,FALSE)</f>
        <v>Léa WALOCQ</v>
      </c>
      <c r="F2294" s="21" t="str">
        <f>VLOOKUP($B2294,Setup_MPP!$A:$E,4,FALSE)</f>
        <v>#D1B9EB</v>
      </c>
      <c r="G2294" s="21" t="str">
        <f>VLOOKUP($B2294,Setup_MPP!$A:$E,5,FALSE)</f>
        <v>#B58BC7</v>
      </c>
      <c r="H2294" s="21" t="str">
        <f>IFERROR(IF(AND(A2294&gt;=1,A2294&lt;=104),VLOOKUP($A2294,Location!$A:$J,6,FALSE),IF(A2294=0,"Avant l'ouverture",IF(OR(A2294=105,A2294=106),"Bonus"))),"")</f>
        <v>1/16 Finale</v>
      </c>
      <c r="I2294" s="21" t="str">
        <f>IF(LEFT(H2294,4)="Tour",VLOOKUP(A2294,Database!$A:$C,3,FALSE),"")</f>
        <v/>
      </c>
      <c r="J2294" s="21" t="str">
        <f>VLOOKUP($A2294,Location!$A:$J,7,FALSE)</f>
        <v>Portugal</v>
      </c>
      <c r="K2294" s="21" t="str">
        <f>IFERROR(VLOOKUP(J2294,Setup_Team!$B:$C,2,FALSE), "TDB")</f>
        <v>PRT</v>
      </c>
      <c r="L2294" s="21" t="str">
        <f>VLOOKUP($A2294,Location!$A:$J,8,FALSE)</f>
        <v>Croatie</v>
      </c>
      <c r="M2294" s="21" t="str">
        <f>IFERROR(VLOOKUP(L2294,Setup_Team!$B:$C,2,FALSE), "TDB")</f>
        <v>HRV</v>
      </c>
      <c r="N2294" s="21" t="str">
        <f>VLOOKUP($A2294,Location!$A:$J,9,FALSE)</f>
        <v>Toronto</v>
      </c>
      <c r="O2294" s="21" t="str">
        <f>VLOOKUP($A2294,Location!$A:$J,10,FALSE)</f>
        <v>BMO Field</v>
      </c>
      <c r="P2294" s="27"/>
      <c r="Q2294" s="27"/>
      <c r="R2294" s="27" t="str">
        <f t="shared" si="211"/>
        <v/>
      </c>
      <c r="S2294" s="21">
        <v>0</v>
      </c>
      <c r="T2294" s="20">
        <f>VLOOKUP($A2294,Database!$A:$Y,10,FALSE)</f>
        <v>73</v>
      </c>
      <c r="U2294" s="20">
        <f>VLOOKUP($A2294,Database!$A:$Y,11,FALSE)</f>
        <v>114</v>
      </c>
      <c r="V2294" s="20">
        <f>VLOOKUP($A2294,Database!$A:$Y,12,FALSE)</f>
        <v>133</v>
      </c>
      <c r="W2294" s="20" t="str">
        <f>VLOOKUP(A2294,Database!A:M,13,FALSE)</f>
        <v>À venir</v>
      </c>
      <c r="X2294" s="20" t="str">
        <f>VLOOKUP($A2294,Database!$A:$Y,20,FALSE)</f>
        <v/>
      </c>
      <c r="Y2294" s="20" t="str">
        <f>VLOOKUP($A2294,Database!$A:$Y,21,FALSE)</f>
        <v/>
      </c>
      <c r="Z2294" s="20">
        <f t="shared" si="210"/>
        <v>0</v>
      </c>
      <c r="AA2294" s="20" t="str">
        <f t="shared" si="212"/>
        <v/>
      </c>
      <c r="AB2294" s="20" t="str">
        <f t="shared" ca="1" si="213"/>
        <v/>
      </c>
      <c r="AC2294" s="20">
        <f t="shared" ca="1" si="214"/>
        <v>0</v>
      </c>
      <c r="AD2294" s="20" t="str">
        <f ca="1">IF(AC2294=0,"",IF(OR(ISBLANK(P2294),ISBLANK(Q2294)),"",IF(ISBLANK(VLOOKUP(A2294,Database!A:AA,22,FALSE)),"",VLOOKUP(A2294,Database!A:AA,22,FALSE))))</f>
        <v/>
      </c>
      <c r="AE2294" s="20" t="str">
        <f>IFERROR(
   IF(
     OR(ISBLANK(P2294),ISBLANK(Q2294)),
     "",
     IF(
       AND(AB2294&lt;&gt;"",OR(W2294="Terminé",W2294="En cours")),
       VLOOKUP(AD2294,Setup_ScoreExactBonus!A:D,4,FALSE),
       0
     )),
  0)</f>
        <v/>
      </c>
      <c r="AF2294" s="21">
        <f t="shared" si="215"/>
        <v>0</v>
      </c>
      <c r="AG2294" s="21">
        <f ca="1">SUMIFS(AF$2:AF2294,D$2:D2294,D2294)</f>
        <v>3228</v>
      </c>
    </row>
    <row r="2295" spans="1:33" hidden="1" x14ac:dyDescent="0.35">
      <c r="A2295" s="21">
        <f>IF(ISBLANK(B2295),"",COUNTIF(B$2:B2295,B2295))-1</f>
        <v>84</v>
      </c>
      <c r="B2295" s="27">
        <v>26</v>
      </c>
      <c r="C2295" s="10">
        <v>46184.875</v>
      </c>
      <c r="D2295" s="21" t="str">
        <f>VLOOKUP(Pronostics!$B2295,Setup_MPP!$A:$G,3,FALSE)</f>
        <v>Mohamad#5GGG1</v>
      </c>
      <c r="E2295" s="21" t="str">
        <f>VLOOKUP(Pronostics!$B2295,Setup_MPP!$A:$G,2,FALSE)</f>
        <v>Mohamad EL KAWAS</v>
      </c>
      <c r="F2295" s="21" t="str">
        <f>VLOOKUP($B2295,Setup_MPP!$A:$E,4,FALSE)</f>
        <v>#EB8787</v>
      </c>
      <c r="G2295" s="21" t="str">
        <f>VLOOKUP($B2295,Setup_MPP!$A:$E,5,FALSE)</f>
        <v>#368E2C</v>
      </c>
      <c r="H2295" s="21" t="str">
        <f>IFERROR(IF(AND(A2295&gt;=1,A2295&lt;=104),VLOOKUP($A2295,Location!$A:$J,6,FALSE),IF(A2295=0,"Avant l'ouverture",IF(OR(A2295=105,A2295=106),"Bonus"))),"")</f>
        <v>1/16 Finale</v>
      </c>
      <c r="I2295" s="21" t="str">
        <f>IF(LEFT(H2295,4)="Tour",VLOOKUP(A2295,Database!$A:$C,3,FALSE),"")</f>
        <v/>
      </c>
      <c r="J2295" s="21" t="str">
        <f>VLOOKUP($A2295,Location!$A:$J,7,FALSE)</f>
        <v>Portugal</v>
      </c>
      <c r="K2295" s="21" t="str">
        <f>IFERROR(VLOOKUP(J2295,Setup_Team!$B:$C,2,FALSE), "TDB")</f>
        <v>PRT</v>
      </c>
      <c r="L2295" s="21" t="str">
        <f>VLOOKUP($A2295,Location!$A:$J,8,FALSE)</f>
        <v>Croatie</v>
      </c>
      <c r="M2295" s="21" t="str">
        <f>IFERROR(VLOOKUP(L2295,Setup_Team!$B:$C,2,FALSE), "TDB")</f>
        <v>HRV</v>
      </c>
      <c r="R2295" s="27" t="str">
        <f t="shared" si="211"/>
        <v/>
      </c>
      <c r="S2295" s="21">
        <v>0</v>
      </c>
      <c r="T2295" s="20">
        <f>VLOOKUP($A2295,Database!$A:$Y,10,FALSE)</f>
        <v>73</v>
      </c>
      <c r="U2295" s="20">
        <f>VLOOKUP($A2295,Database!$A:$Y,11,FALSE)</f>
        <v>114</v>
      </c>
      <c r="V2295" s="20">
        <f>VLOOKUP($A2295,Database!$A:$Y,12,FALSE)</f>
        <v>133</v>
      </c>
      <c r="W2295" s="20" t="str">
        <f>VLOOKUP(A2295,Database!A:M,13,FALSE)</f>
        <v>À venir</v>
      </c>
      <c r="X2295" s="20" t="str">
        <f>VLOOKUP($A2295,Database!$A:$Y,20,FALSE)</f>
        <v/>
      </c>
      <c r="Y2295" s="20" t="str">
        <f>VLOOKUP($A2295,Database!$A:$Y,21,FALSE)</f>
        <v/>
      </c>
      <c r="Z2295" s="20">
        <f t="shared" si="210"/>
        <v>0</v>
      </c>
      <c r="AA2295" s="20" t="str">
        <f t="shared" si="212"/>
        <v/>
      </c>
      <c r="AB2295" s="20">
        <f t="shared" ca="1" si="213"/>
        <v>114</v>
      </c>
      <c r="AC2295" s="20">
        <f t="shared" ca="1" si="214"/>
        <v>0</v>
      </c>
      <c r="AD2295" s="20" t="str">
        <f ca="1">IF(AC2295=0,"",IF(OR(ISBLANK(P2295),ISBLANK(Q2295)),"",IF(ISBLANK(VLOOKUP(A2295,Database!A:AA,22,FALSE)),"",VLOOKUP(A2295,Database!A:AA,22,FALSE))))</f>
        <v/>
      </c>
      <c r="AE2295" s="20" t="str">
        <f>IFERROR(
   IF(
     OR(ISBLANK(P2295),ISBLANK(Q2295)),
     "",
     IF(
       AND(AB2295&lt;&gt;"",OR(W2295="Terminé",W2295="En cours")),
       VLOOKUP(AD2295,Setup_ScoreExactBonus!A:D,4,FALSE),
       0
     )),
  0)</f>
        <v/>
      </c>
      <c r="AF2295" s="21">
        <f t="shared" si="215"/>
        <v>0</v>
      </c>
      <c r="AG2295" s="21">
        <f ca="1">SUMIFS(AF$2:AF2295,D$2:D2295,D2295)</f>
        <v>2615</v>
      </c>
    </row>
    <row r="2296" spans="1:33" hidden="1" x14ac:dyDescent="0.35">
      <c r="A2296" s="21">
        <f>IF(ISBLANK(B2296),"",COUNTIF(B$2:B2296,B2296))-1</f>
        <v>84</v>
      </c>
      <c r="B2296" s="27">
        <v>27</v>
      </c>
      <c r="C2296" s="10">
        <f>VLOOKUP($A2296+IF($A2296=0,1,0),Database!$A:$Y,7,FALSE)</f>
        <v>46206.041666666664</v>
      </c>
      <c r="D2296" s="21" t="str">
        <f>VLOOKUP(Pronostics!$B2296,Setup_MPP!$A:$G,3,FALSE)</f>
        <v>maryemkappa</v>
      </c>
      <c r="E2296" s="21" t="str">
        <f>VLOOKUP(Pronostics!$B2296,Setup_MPP!$A:$G,2,FALSE)</f>
        <v>Maryem GUIZANI</v>
      </c>
      <c r="F2296" s="21" t="str">
        <f>VLOOKUP($B2296,Setup_MPP!$A:$E,4,FALSE)</f>
        <v>#BCA2F4</v>
      </c>
      <c r="G2296" s="21" t="str">
        <f>VLOOKUP($B2296,Setup_MPP!$A:$E,5,FALSE)</f>
        <v>#6D3DD5</v>
      </c>
      <c r="H2296" s="21" t="str">
        <f>IFERROR(IF(AND(A2296&gt;=1,A2296&lt;=104),VLOOKUP($A2296,Location!$A:$J,6,FALSE),IF(A2296=0,"Avant l'ouverture",IF(OR(A2296=105,A2296=106),"Bonus"))),"")</f>
        <v>1/16 Finale</v>
      </c>
      <c r="I2296" s="21" t="str">
        <f>IF(LEFT(H2296,4)="Tour",VLOOKUP(A2296,Database!$A:$C,3,FALSE),"")</f>
        <v/>
      </c>
      <c r="J2296" s="21" t="str">
        <f>VLOOKUP($A2296,Location!$A:$J,7,FALSE)</f>
        <v>Portugal</v>
      </c>
      <c r="K2296" s="21" t="str">
        <f>IFERROR(VLOOKUP(J2296,Setup_Team!$B:$C,2,FALSE), "TDB")</f>
        <v>PRT</v>
      </c>
      <c r="L2296" s="21" t="str">
        <f>VLOOKUP($A2296,Location!$A:$J,8,FALSE)</f>
        <v>Croatie</v>
      </c>
      <c r="M2296" s="21" t="str">
        <f>IFERROR(VLOOKUP(L2296,Setup_Team!$B:$C,2,FALSE), "TDB")</f>
        <v>HRV</v>
      </c>
      <c r="R2296" s="27" t="str">
        <f t="shared" si="211"/>
        <v/>
      </c>
      <c r="S2296" s="21">
        <v>0</v>
      </c>
      <c r="T2296" s="20">
        <f>VLOOKUP($A2296,Database!$A:$Y,10,FALSE)</f>
        <v>73</v>
      </c>
      <c r="U2296" s="20">
        <f>VLOOKUP($A2296,Database!$A:$Y,11,FALSE)</f>
        <v>114</v>
      </c>
      <c r="V2296" s="20">
        <f>VLOOKUP($A2296,Database!$A:$Y,12,FALSE)</f>
        <v>133</v>
      </c>
      <c r="W2296" s="20" t="str">
        <f>VLOOKUP(A2296,Database!A:M,13,FALSE)</f>
        <v>À venir</v>
      </c>
      <c r="X2296" s="20" t="str">
        <f>VLOOKUP($A2296,Database!$A:$Y,20,FALSE)</f>
        <v/>
      </c>
      <c r="Y2296" s="20" t="str">
        <f>VLOOKUP($A2296,Database!$A:$Y,21,FALSE)</f>
        <v/>
      </c>
      <c r="Z2296" s="20">
        <f t="shared" si="210"/>
        <v>0</v>
      </c>
      <c r="AA2296" s="20" t="str">
        <f t="shared" si="212"/>
        <v/>
      </c>
      <c r="AB2296" s="20" t="str">
        <f t="shared" ca="1" si="213"/>
        <v/>
      </c>
      <c r="AC2296" s="20">
        <f t="shared" ca="1" si="214"/>
        <v>0</v>
      </c>
      <c r="AD2296" s="20" t="str">
        <f ca="1">IF(AC2296=0,"",IF(OR(ISBLANK(P2296),ISBLANK(Q2296)),"",IF(ISBLANK(VLOOKUP(A2296,Database!A:AA,22,FALSE)),"",VLOOKUP(A2296,Database!A:AA,22,FALSE))))</f>
        <v/>
      </c>
      <c r="AE2296" s="20" t="str">
        <f>IFERROR(
   IF(
     OR(ISBLANK(P2296),ISBLANK(Q2296)),
     "",
     IF(
       AND(AB2296&lt;&gt;"",OR(W2296="Terminé",W2296="En cours")),
       VLOOKUP(AD2296,Setup_ScoreExactBonus!A:D,4,FALSE),
       0
     )),
  0)</f>
        <v/>
      </c>
      <c r="AF2296" s="21">
        <f t="shared" si="215"/>
        <v>0</v>
      </c>
      <c r="AG2296" s="21">
        <f ca="1">SUMIFS(AF$2:AF2296,D$2:D2296,D2296)</f>
        <v>2772</v>
      </c>
    </row>
    <row r="2297" spans="1:33" hidden="1" x14ac:dyDescent="0.35">
      <c r="A2297" s="21">
        <f>IF(ISBLANK(B2297),"",COUNTIF(B$2:B2297,B2297))-1</f>
        <v>85</v>
      </c>
      <c r="B2297" s="27">
        <v>1</v>
      </c>
      <c r="C2297" s="10">
        <f>VLOOKUP($A2297+IF($A2297=0,1,0),Database!$A:$Y,7,FALSE)</f>
        <v>46206.208333333336</v>
      </c>
      <c r="D2297" s="21" t="str">
        <f>VLOOKUP(Pronostics!$B2297,Setup_MPP!$A:$G,3,FALSE)</f>
        <v>_Nicolas_LM_</v>
      </c>
      <c r="E2297" s="21" t="str">
        <f>VLOOKUP(Pronostics!$B2297,Setup_MPP!$A:$G,2,FALSE)</f>
        <v>Nicolas LE MOUEL</v>
      </c>
      <c r="F2297" s="21" t="str">
        <f>VLOOKUP($B2297,Setup_MPP!$A:$E,4,FALSE)</f>
        <v>#F7C79D</v>
      </c>
      <c r="G2297" s="21" t="str">
        <f>VLOOKUP($B2297,Setup_MPP!$A:$E,5,FALSE)</f>
        <v>#FFBE85</v>
      </c>
      <c r="H2297" s="21" t="str">
        <f>IFERROR(IF(AND(A2297&gt;=1,A2297&lt;=104),VLOOKUP($A2297,Location!$A:$J,6,FALSE),IF(A2297=0,"Avant l'ouverture",IF(OR(A2297=105,A2297=106),"Bonus"))),"")</f>
        <v>1/16 Finale</v>
      </c>
      <c r="I2297" s="21" t="str">
        <f>IF(LEFT(H2297,4)="Tour",VLOOKUP(A2297,Database!$A:$C,3,FALSE),"")</f>
        <v/>
      </c>
      <c r="J2297" s="21" t="str">
        <f>VLOOKUP($A2297,Location!$A:$J,7,FALSE)</f>
        <v>Suisse</v>
      </c>
      <c r="K2297" s="21" t="str">
        <f>IFERROR(VLOOKUP(J2297,Setup_Team!$B:$C,2,FALSE), "TDB")</f>
        <v>CHE</v>
      </c>
      <c r="L2297" s="21" t="str">
        <f>VLOOKUP($A2297,Location!$A:$J,8,FALSE)</f>
        <v>Algérie</v>
      </c>
      <c r="M2297" s="21" t="str">
        <f>IFERROR(VLOOKUP(L2297,Setup_Team!$B:$C,2,FALSE), "TDB")</f>
        <v>ALG</v>
      </c>
      <c r="N2297" s="21" t="str">
        <f>VLOOKUP($A2297,Location!$A:$J,9,FALSE)</f>
        <v>Vancouver</v>
      </c>
      <c r="O2297" s="21" t="str">
        <f>VLOOKUP($A2297,Location!$A:$J,10,FALSE)</f>
        <v>BC Place</v>
      </c>
      <c r="P2297" s="27"/>
      <c r="Q2297" s="27"/>
      <c r="R2297" s="27" t="str">
        <f t="shared" si="211"/>
        <v/>
      </c>
      <c r="S2297" s="21">
        <v>0</v>
      </c>
      <c r="T2297" s="20">
        <f>VLOOKUP($A2297,Database!$A:$Y,10,FALSE)</f>
        <v>61</v>
      </c>
      <c r="U2297" s="20">
        <f>VLOOKUP($A2297,Database!$A:$Y,11,FALSE)</f>
        <v>122</v>
      </c>
      <c r="V2297" s="20">
        <f>VLOOKUP($A2297,Database!$A:$Y,12,FALSE)</f>
        <v>148</v>
      </c>
      <c r="W2297" s="20" t="str">
        <f>VLOOKUP(A2297,Database!A:M,13,FALSE)</f>
        <v>À venir</v>
      </c>
      <c r="X2297" s="20" t="str">
        <f>VLOOKUP($A2297,Database!$A:$Y,20,FALSE)</f>
        <v/>
      </c>
      <c r="Y2297" s="20" t="str">
        <f>VLOOKUP($A2297,Database!$A:$Y,21,FALSE)</f>
        <v/>
      </c>
      <c r="Z2297" s="20">
        <f t="shared" si="210"/>
        <v>0</v>
      </c>
      <c r="AA2297" s="20" t="str">
        <f t="shared" si="212"/>
        <v/>
      </c>
      <c r="AB2297" s="20" t="str">
        <f t="shared" ca="1" si="213"/>
        <v/>
      </c>
      <c r="AC2297" s="20">
        <f t="shared" ca="1" si="214"/>
        <v>0</v>
      </c>
      <c r="AD2297" s="20" t="str">
        <f ca="1">IF(AC2297=0,"",IF(OR(ISBLANK(P2297),ISBLANK(Q2297)),"",IF(ISBLANK(VLOOKUP(A2297,Database!A:AA,22,FALSE)),"",VLOOKUP(A2297,Database!A:AA,22,FALSE))))</f>
        <v/>
      </c>
      <c r="AE2297" s="20" t="str">
        <f>IFERROR(
   IF(
     OR(ISBLANK(P2297),ISBLANK(Q2297)),
     "",
     IF(
       AND(AB2297&lt;&gt;"",OR(W2297="Terminé",W2297="En cours")),
       VLOOKUP(AD2297,Setup_ScoreExactBonus!A:D,4,FALSE),
       0
     )),
  0)</f>
        <v/>
      </c>
      <c r="AF2297" s="21">
        <f t="shared" si="215"/>
        <v>0</v>
      </c>
      <c r="AG2297" s="21">
        <f ca="1">SUMIFS(AF$2:AF2297,D$2:D2297,D2297)</f>
        <v>3089</v>
      </c>
    </row>
    <row r="2298" spans="1:33" hidden="1" x14ac:dyDescent="0.35">
      <c r="A2298" s="21">
        <f>IF(ISBLANK(B2298),"",COUNTIF(B$2:B2298,B2298))-1</f>
        <v>85</v>
      </c>
      <c r="B2298" s="27">
        <v>2</v>
      </c>
      <c r="C2298" s="10">
        <f>VLOOKUP($A2298+IF($A2298=0,1,0),Database!$A:$Y,7,FALSE)</f>
        <v>46206.208333333336</v>
      </c>
      <c r="D2298" s="21" t="str">
        <f>VLOOKUP(Pronostics!$B2298,Setup_MPP!$A:$G,3,FALSE)</f>
        <v>leaelaz</v>
      </c>
      <c r="E2298" s="21" t="str">
        <f>VLOOKUP(Pronostics!$B2298,Setup_MPP!$A:$G,2,FALSE)</f>
        <v>Léa EL ASERY</v>
      </c>
      <c r="F2298" s="21" t="str">
        <f>VLOOKUP($B2298,Setup_MPP!$A:$E,4,FALSE)</f>
        <v>#FFBEBE</v>
      </c>
      <c r="G2298" s="21" t="str">
        <f>VLOOKUP($B2298,Setup_MPP!$A:$E,5,FALSE)</f>
        <v>#DF6868</v>
      </c>
      <c r="H2298" s="21" t="str">
        <f>IFERROR(IF(AND(A2298&gt;=1,A2298&lt;=104),VLOOKUP($A2298,Location!$A:$J,6,FALSE),IF(A2298=0,"Avant l'ouverture",IF(OR(A2298=105,A2298=106),"Bonus"))),"")</f>
        <v>1/16 Finale</v>
      </c>
      <c r="I2298" s="21" t="str">
        <f>IF(LEFT(H2298,4)="Tour",VLOOKUP(A2298,Database!$A:$C,3,FALSE),"")</f>
        <v/>
      </c>
      <c r="J2298" s="21" t="str">
        <f>VLOOKUP($A2298,Location!$A:$J,7,FALSE)</f>
        <v>Suisse</v>
      </c>
      <c r="K2298" s="21" t="str">
        <f>IFERROR(VLOOKUP(J2298,Setup_Team!$B:$C,2,FALSE), "TDB")</f>
        <v>CHE</v>
      </c>
      <c r="L2298" s="21" t="str">
        <f>VLOOKUP($A2298,Location!$A:$J,8,FALSE)</f>
        <v>Algérie</v>
      </c>
      <c r="M2298" s="21" t="str">
        <f>IFERROR(VLOOKUP(L2298,Setup_Team!$B:$C,2,FALSE), "TDB")</f>
        <v>ALG</v>
      </c>
      <c r="N2298" s="21" t="str">
        <f>VLOOKUP($A2298,Location!$A:$J,9,FALSE)</f>
        <v>Vancouver</v>
      </c>
      <c r="O2298" s="21" t="str">
        <f>VLOOKUP($A2298,Location!$A:$J,10,FALSE)</f>
        <v>BC Place</v>
      </c>
      <c r="P2298" s="27"/>
      <c r="Q2298" s="27"/>
      <c r="R2298" s="27" t="str">
        <f t="shared" si="211"/>
        <v/>
      </c>
      <c r="S2298" s="21">
        <v>0</v>
      </c>
      <c r="T2298" s="20">
        <f>VLOOKUP($A2298,Database!$A:$Y,10,FALSE)</f>
        <v>61</v>
      </c>
      <c r="U2298" s="20">
        <f>VLOOKUP($A2298,Database!$A:$Y,11,FALSE)</f>
        <v>122</v>
      </c>
      <c r="V2298" s="20">
        <f>VLOOKUP($A2298,Database!$A:$Y,12,FALSE)</f>
        <v>148</v>
      </c>
      <c r="W2298" s="20" t="str">
        <f>VLOOKUP(A2298,Database!A:M,13,FALSE)</f>
        <v>À venir</v>
      </c>
      <c r="X2298" s="20" t="str">
        <f>VLOOKUP($A2298,Database!$A:$Y,20,FALSE)</f>
        <v/>
      </c>
      <c r="Y2298" s="20" t="str">
        <f>VLOOKUP($A2298,Database!$A:$Y,21,FALSE)</f>
        <v/>
      </c>
      <c r="Z2298" s="20">
        <f t="shared" si="210"/>
        <v>0</v>
      </c>
      <c r="AA2298" s="20" t="str">
        <f t="shared" si="212"/>
        <v/>
      </c>
      <c r="AB2298" s="20" t="str">
        <f t="shared" ca="1" si="213"/>
        <v/>
      </c>
      <c r="AC2298" s="20">
        <f t="shared" ca="1" si="214"/>
        <v>0</v>
      </c>
      <c r="AD2298" s="20" t="str">
        <f ca="1">IF(AC2298=0,"",IF(OR(ISBLANK(P2298),ISBLANK(Q2298)),"",IF(ISBLANK(VLOOKUP(A2298,Database!A:AA,22,FALSE)),"",VLOOKUP(A2298,Database!A:AA,22,FALSE))))</f>
        <v/>
      </c>
      <c r="AE2298" s="20" t="str">
        <f>IFERROR(
   IF(
     OR(ISBLANK(P2298),ISBLANK(Q2298)),
     "",
     IF(
       AND(AB2298&lt;&gt;"",OR(W2298="Terminé",W2298="En cours")),
       VLOOKUP(AD2298,Setup_ScoreExactBonus!A:D,4,FALSE),
       0
     )),
  0)</f>
        <v/>
      </c>
      <c r="AF2298" s="21">
        <f t="shared" si="215"/>
        <v>0</v>
      </c>
      <c r="AG2298" s="21">
        <f ca="1">SUMIFS(AF$2:AF2298,D$2:D2298,D2298)</f>
        <v>3587</v>
      </c>
    </row>
    <row r="2299" spans="1:33" hidden="1" x14ac:dyDescent="0.35">
      <c r="A2299" s="21">
        <f>IF(ISBLANK(B2299),"",COUNTIF(B$2:B2299,B2299))-1</f>
        <v>85</v>
      </c>
      <c r="B2299" s="27">
        <v>3</v>
      </c>
      <c r="C2299" s="10">
        <f>VLOOKUP($A2299+IF($A2299=0,1,0),Database!$A:$Y,7,FALSE)</f>
        <v>46206.208333333336</v>
      </c>
      <c r="D2299" s="21" t="str">
        <f>VLOOKUP(Pronostics!$B2299,Setup_MPP!$A:$G,3,FALSE)</f>
        <v>PasMetalleux</v>
      </c>
      <c r="E2299" s="21" t="str">
        <f>VLOOKUP(Pronostics!$B2299,Setup_MPP!$A:$G,2,FALSE)</f>
        <v>Elwenn JOUBREL</v>
      </c>
      <c r="F2299" s="21" t="str">
        <f>VLOOKUP($B2299,Setup_MPP!$A:$E,4,FALSE)</f>
        <v>#F5C7FC</v>
      </c>
      <c r="G2299" s="21" t="str">
        <f>VLOOKUP($B2299,Setup_MPP!$A:$E,5,FALSE)</f>
        <v>#C489CF</v>
      </c>
      <c r="H2299" s="21" t="str">
        <f>IFERROR(IF(AND(A2299&gt;=1,A2299&lt;=104),VLOOKUP($A2299,Location!$A:$J,6,FALSE),IF(A2299=0,"Avant l'ouverture",IF(OR(A2299=105,A2299=106),"Bonus"))),"")</f>
        <v>1/16 Finale</v>
      </c>
      <c r="I2299" s="21" t="str">
        <f>IF(LEFT(H2299,4)="Tour",VLOOKUP(A2299,Database!$A:$C,3,FALSE),"")</f>
        <v/>
      </c>
      <c r="J2299" s="21" t="str">
        <f>VLOOKUP($A2299,Location!$A:$J,7,FALSE)</f>
        <v>Suisse</v>
      </c>
      <c r="K2299" s="21" t="str">
        <f>IFERROR(VLOOKUP(J2299,Setup_Team!$B:$C,2,FALSE), "TDB")</f>
        <v>CHE</v>
      </c>
      <c r="L2299" s="21" t="str">
        <f>VLOOKUP($A2299,Location!$A:$J,8,FALSE)</f>
        <v>Algérie</v>
      </c>
      <c r="M2299" s="21" t="str">
        <f>IFERROR(VLOOKUP(L2299,Setup_Team!$B:$C,2,FALSE), "TDB")</f>
        <v>ALG</v>
      </c>
      <c r="N2299" s="21" t="str">
        <f>VLOOKUP($A2299,Location!$A:$J,9,FALSE)</f>
        <v>Vancouver</v>
      </c>
      <c r="O2299" s="21" t="str">
        <f>VLOOKUP($A2299,Location!$A:$J,10,FALSE)</f>
        <v>BC Place</v>
      </c>
      <c r="P2299" s="27"/>
      <c r="Q2299" s="27"/>
      <c r="R2299" s="27" t="str">
        <f t="shared" si="211"/>
        <v/>
      </c>
      <c r="S2299" s="21">
        <v>0</v>
      </c>
      <c r="T2299" s="20">
        <f>VLOOKUP($A2299,Database!$A:$Y,10,FALSE)</f>
        <v>61</v>
      </c>
      <c r="U2299" s="20">
        <f>VLOOKUP($A2299,Database!$A:$Y,11,FALSE)</f>
        <v>122</v>
      </c>
      <c r="V2299" s="20">
        <f>VLOOKUP($A2299,Database!$A:$Y,12,FALSE)</f>
        <v>148</v>
      </c>
      <c r="W2299" s="20" t="str">
        <f>VLOOKUP(A2299,Database!A:M,13,FALSE)</f>
        <v>À venir</v>
      </c>
      <c r="X2299" s="20" t="str">
        <f>VLOOKUP($A2299,Database!$A:$Y,20,FALSE)</f>
        <v/>
      </c>
      <c r="Y2299" s="20" t="str">
        <f>VLOOKUP($A2299,Database!$A:$Y,21,FALSE)</f>
        <v/>
      </c>
      <c r="Z2299" s="20">
        <f t="shared" si="210"/>
        <v>0</v>
      </c>
      <c r="AA2299" s="20" t="str">
        <f t="shared" si="212"/>
        <v/>
      </c>
      <c r="AB2299" s="20" t="str">
        <f t="shared" ca="1" si="213"/>
        <v/>
      </c>
      <c r="AC2299" s="20">
        <f t="shared" ca="1" si="214"/>
        <v>0</v>
      </c>
      <c r="AD2299" s="20" t="str">
        <f ca="1">IF(AC2299=0,"",IF(OR(ISBLANK(P2299),ISBLANK(Q2299)),"",IF(ISBLANK(VLOOKUP(A2299,Database!A:AA,22,FALSE)),"",VLOOKUP(A2299,Database!A:AA,22,FALSE))))</f>
        <v/>
      </c>
      <c r="AE2299" s="20" t="str">
        <f>IFERROR(
   IF(
     OR(ISBLANK(P2299),ISBLANK(Q2299)),
     "",
     IF(
       AND(AB2299&lt;&gt;"",OR(W2299="Terminé",W2299="En cours")),
       VLOOKUP(AD2299,Setup_ScoreExactBonus!A:D,4,FALSE),
       0
     )),
  0)</f>
        <v/>
      </c>
      <c r="AF2299" s="21">
        <f t="shared" si="215"/>
        <v>0</v>
      </c>
      <c r="AG2299" s="21">
        <f ca="1">SUMIFS(AF$2:AF2299,D$2:D2299,D2299)</f>
        <v>3215</v>
      </c>
    </row>
    <row r="2300" spans="1:33" hidden="1" x14ac:dyDescent="0.35">
      <c r="A2300" s="21">
        <f>IF(ISBLANK(B2300),"",COUNTIF(B$2:B2300,B2300))-1</f>
        <v>85</v>
      </c>
      <c r="B2300" s="27">
        <v>4</v>
      </c>
      <c r="C2300" s="10">
        <f>VLOOKUP($A2300+IF($A2300=0,1,0),Database!$A:$Y,7,FALSE)</f>
        <v>46206.208333333336</v>
      </c>
      <c r="D2300" s="21" t="str">
        <f>VLOOKUP(Pronostics!$B2300,Setup_MPP!$A:$G,3,FALSE)</f>
        <v>Popo444</v>
      </c>
      <c r="E2300" s="21" t="str">
        <f>VLOOKUP(Pronostics!$B2300,Setup_MPP!$A:$G,2,FALSE)</f>
        <v>Pauline OLIVIER</v>
      </c>
      <c r="F2300" s="21" t="str">
        <f>VLOOKUP($B2300,Setup_MPP!$A:$E,4,FALSE)</f>
        <v>#A5EA7F</v>
      </c>
      <c r="G2300" s="21" t="str">
        <f>VLOOKUP($B2300,Setup_MPP!$A:$E,5,FALSE)</f>
        <v>#80C65A</v>
      </c>
      <c r="H2300" s="21" t="str">
        <f>IFERROR(IF(AND(A2300&gt;=1,A2300&lt;=104),VLOOKUP($A2300,Location!$A:$J,6,FALSE),IF(A2300=0,"Avant l'ouverture",IF(OR(A2300=105,A2300=106),"Bonus"))),"")</f>
        <v>1/16 Finale</v>
      </c>
      <c r="I2300" s="21" t="str">
        <f>IF(LEFT(H2300,4)="Tour",VLOOKUP(A2300,Database!$A:$C,3,FALSE),"")</f>
        <v/>
      </c>
      <c r="J2300" s="21" t="str">
        <f>VLOOKUP($A2300,Location!$A:$J,7,FALSE)</f>
        <v>Suisse</v>
      </c>
      <c r="K2300" s="21" t="str">
        <f>IFERROR(VLOOKUP(J2300,Setup_Team!$B:$C,2,FALSE), "TDB")</f>
        <v>CHE</v>
      </c>
      <c r="L2300" s="21" t="str">
        <f>VLOOKUP($A2300,Location!$A:$J,8,FALSE)</f>
        <v>Algérie</v>
      </c>
      <c r="M2300" s="21" t="str">
        <f>IFERROR(VLOOKUP(L2300,Setup_Team!$B:$C,2,FALSE), "TDB")</f>
        <v>ALG</v>
      </c>
      <c r="N2300" s="21" t="str">
        <f>VLOOKUP($A2300,Location!$A:$J,9,FALSE)</f>
        <v>Vancouver</v>
      </c>
      <c r="O2300" s="21" t="str">
        <f>VLOOKUP($A2300,Location!$A:$J,10,FALSE)</f>
        <v>BC Place</v>
      </c>
      <c r="P2300" s="27"/>
      <c r="Q2300" s="27"/>
      <c r="R2300" s="27" t="str">
        <f t="shared" si="211"/>
        <v/>
      </c>
      <c r="S2300" s="21">
        <v>0</v>
      </c>
      <c r="T2300" s="20">
        <f>VLOOKUP($A2300,Database!$A:$Y,10,FALSE)</f>
        <v>61</v>
      </c>
      <c r="U2300" s="20">
        <f>VLOOKUP($A2300,Database!$A:$Y,11,FALSE)</f>
        <v>122</v>
      </c>
      <c r="V2300" s="20">
        <f>VLOOKUP($A2300,Database!$A:$Y,12,FALSE)</f>
        <v>148</v>
      </c>
      <c r="W2300" s="20" t="str">
        <f>VLOOKUP(A2300,Database!A:M,13,FALSE)</f>
        <v>À venir</v>
      </c>
      <c r="X2300" s="20" t="str">
        <f>VLOOKUP($A2300,Database!$A:$Y,20,FALSE)</f>
        <v/>
      </c>
      <c r="Y2300" s="20" t="str">
        <f>VLOOKUP($A2300,Database!$A:$Y,21,FALSE)</f>
        <v/>
      </c>
      <c r="Z2300" s="20">
        <f t="shared" si="210"/>
        <v>0</v>
      </c>
      <c r="AA2300" s="20" t="str">
        <f t="shared" si="212"/>
        <v/>
      </c>
      <c r="AB2300" s="20" t="str">
        <f t="shared" ca="1" si="213"/>
        <v/>
      </c>
      <c r="AC2300" s="20">
        <f t="shared" ca="1" si="214"/>
        <v>0</v>
      </c>
      <c r="AD2300" s="20" t="str">
        <f ca="1">IF(AC2300=0,"",IF(OR(ISBLANK(P2300),ISBLANK(Q2300)),"",IF(ISBLANK(VLOOKUP(A2300,Database!A:AA,22,FALSE)),"",VLOOKUP(A2300,Database!A:AA,22,FALSE))))</f>
        <v/>
      </c>
      <c r="AE2300" s="20" t="str">
        <f>IFERROR(
   IF(
     OR(ISBLANK(P2300),ISBLANK(Q2300)),
     "",
     IF(
       AND(AB2300&lt;&gt;"",OR(W2300="Terminé",W2300="En cours")),
       VLOOKUP(AD2300,Setup_ScoreExactBonus!A:D,4,FALSE),
       0
     )),
  0)</f>
        <v/>
      </c>
      <c r="AF2300" s="21">
        <f t="shared" si="215"/>
        <v>0</v>
      </c>
      <c r="AG2300" s="21">
        <f ca="1">SUMIFS(AF$2:AF2300,D$2:D2300,D2300)</f>
        <v>3257</v>
      </c>
    </row>
    <row r="2301" spans="1:33" hidden="1" x14ac:dyDescent="0.35">
      <c r="A2301" s="21">
        <f>IF(ISBLANK(B2301),"",COUNTIF(B$2:B2301,B2301))-1</f>
        <v>85</v>
      </c>
      <c r="B2301" s="27">
        <v>5</v>
      </c>
      <c r="C2301" s="10">
        <f>VLOOKUP($A2301+IF($A2301=0,1,0),Database!$A:$Y,7,FALSE)</f>
        <v>46206.208333333336</v>
      </c>
      <c r="D2301" s="21" t="str">
        <f>VLOOKUP(Pronostics!$B2301,Setup_MPP!$A:$G,3,FALSE)</f>
        <v>_Jujul</v>
      </c>
      <c r="E2301" s="21" t="str">
        <f>VLOOKUP(Pronostics!$B2301,Setup_MPP!$A:$G,2,FALSE)</f>
        <v>Julie BOISSIERE</v>
      </c>
      <c r="F2301" s="21" t="str">
        <f>VLOOKUP($B2301,Setup_MPP!$A:$E,4,FALSE)</f>
        <v>#D890FF</v>
      </c>
      <c r="G2301" s="21" t="str">
        <f>VLOOKUP($B2301,Setup_MPP!$A:$E,5,FALSE)</f>
        <v>#B750EF</v>
      </c>
      <c r="H2301" s="21" t="str">
        <f>IFERROR(IF(AND(A2301&gt;=1,A2301&lt;=104),VLOOKUP($A2301,Location!$A:$J,6,FALSE),IF(A2301=0,"Avant l'ouverture",IF(OR(A2301=105,A2301=106),"Bonus"))),"")</f>
        <v>1/16 Finale</v>
      </c>
      <c r="I2301" s="21" t="str">
        <f>IF(LEFT(H2301,4)="Tour",VLOOKUP(A2301,Database!$A:$C,3,FALSE),"")</f>
        <v/>
      </c>
      <c r="J2301" s="21" t="str">
        <f>VLOOKUP($A2301,Location!$A:$J,7,FALSE)</f>
        <v>Suisse</v>
      </c>
      <c r="K2301" s="21" t="str">
        <f>IFERROR(VLOOKUP(J2301,Setup_Team!$B:$C,2,FALSE), "TDB")</f>
        <v>CHE</v>
      </c>
      <c r="L2301" s="21" t="str">
        <f>VLOOKUP($A2301,Location!$A:$J,8,FALSE)</f>
        <v>Algérie</v>
      </c>
      <c r="M2301" s="21" t="str">
        <f>IFERROR(VLOOKUP(L2301,Setup_Team!$B:$C,2,FALSE), "TDB")</f>
        <v>ALG</v>
      </c>
      <c r="N2301" s="21" t="str">
        <f>VLOOKUP($A2301,Location!$A:$J,9,FALSE)</f>
        <v>Vancouver</v>
      </c>
      <c r="O2301" s="21" t="str">
        <f>VLOOKUP($A2301,Location!$A:$J,10,FALSE)</f>
        <v>BC Place</v>
      </c>
      <c r="P2301" s="27"/>
      <c r="Q2301" s="27"/>
      <c r="R2301" s="27" t="str">
        <f t="shared" si="211"/>
        <v/>
      </c>
      <c r="S2301" s="21">
        <v>0</v>
      </c>
      <c r="T2301" s="20">
        <f>VLOOKUP($A2301,Database!$A:$Y,10,FALSE)</f>
        <v>61</v>
      </c>
      <c r="U2301" s="20">
        <f>VLOOKUP($A2301,Database!$A:$Y,11,FALSE)</f>
        <v>122</v>
      </c>
      <c r="V2301" s="20">
        <f>VLOOKUP($A2301,Database!$A:$Y,12,FALSE)</f>
        <v>148</v>
      </c>
      <c r="W2301" s="20" t="str">
        <f>VLOOKUP(A2301,Database!A:M,13,FALSE)</f>
        <v>À venir</v>
      </c>
      <c r="X2301" s="20" t="str">
        <f>VLOOKUP($A2301,Database!$A:$Y,20,FALSE)</f>
        <v/>
      </c>
      <c r="Y2301" s="20" t="str">
        <f>VLOOKUP($A2301,Database!$A:$Y,21,FALSE)</f>
        <v/>
      </c>
      <c r="Z2301" s="20">
        <f t="shared" si="210"/>
        <v>0</v>
      </c>
      <c r="AA2301" s="20" t="str">
        <f t="shared" si="212"/>
        <v/>
      </c>
      <c r="AB2301" s="20" t="str">
        <f t="shared" ca="1" si="213"/>
        <v/>
      </c>
      <c r="AC2301" s="20">
        <f t="shared" ca="1" si="214"/>
        <v>0</v>
      </c>
      <c r="AD2301" s="20" t="str">
        <f ca="1">IF(AC2301=0,"",IF(OR(ISBLANK(P2301),ISBLANK(Q2301)),"",IF(ISBLANK(VLOOKUP(A2301,Database!A:AA,22,FALSE)),"",VLOOKUP(A2301,Database!A:AA,22,FALSE))))</f>
        <v/>
      </c>
      <c r="AE2301" s="20" t="str">
        <f>IFERROR(
   IF(
     OR(ISBLANK(P2301),ISBLANK(Q2301)),
     "",
     IF(
       AND(AB2301&lt;&gt;"",OR(W2301="Terminé",W2301="En cours")),
       VLOOKUP(AD2301,Setup_ScoreExactBonus!A:D,4,FALSE),
       0
     )),
  0)</f>
        <v/>
      </c>
      <c r="AF2301" s="21">
        <f t="shared" si="215"/>
        <v>0</v>
      </c>
      <c r="AG2301" s="21">
        <f ca="1">SUMIFS(AF$2:AF2301,D$2:D2301,D2301)</f>
        <v>2427</v>
      </c>
    </row>
    <row r="2302" spans="1:33" hidden="1" x14ac:dyDescent="0.35">
      <c r="A2302" s="21">
        <f>IF(ISBLANK(B2302),"",COUNTIF(B$2:B2302,B2302))-1</f>
        <v>85</v>
      </c>
      <c r="B2302" s="27">
        <v>6</v>
      </c>
      <c r="C2302" s="10">
        <f>VLOOKUP($A2302+IF($A2302=0,1,0),Database!$A:$Y,7,FALSE)</f>
        <v>46206.208333333336</v>
      </c>
      <c r="D2302" s="21" t="str">
        <f>VLOOKUP(Pronostics!$B2302,Setup_MPP!$A:$G,3,FALSE)</f>
        <v>Julay</v>
      </c>
      <c r="E2302" s="21" t="str">
        <f>VLOOKUP(Pronostics!$B2302,Setup_MPP!$A:$G,2,FALSE)</f>
        <v>Julie BOUCHARD</v>
      </c>
      <c r="F2302" s="21" t="str">
        <f>VLOOKUP($B2302,Setup_MPP!$A:$E,4,FALSE)</f>
        <v>#A6F7B1</v>
      </c>
      <c r="G2302" s="21" t="str">
        <f>VLOOKUP($B2302,Setup_MPP!$A:$E,5,FALSE)</f>
        <v>#6EC179</v>
      </c>
      <c r="H2302" s="21" t="str">
        <f>IFERROR(IF(AND(A2302&gt;=1,A2302&lt;=104),VLOOKUP($A2302,Location!$A:$J,6,FALSE),IF(A2302=0,"Avant l'ouverture",IF(OR(A2302=105,A2302=106),"Bonus"))),"")</f>
        <v>1/16 Finale</v>
      </c>
      <c r="I2302" s="21" t="str">
        <f>IF(LEFT(H2302,4)="Tour",VLOOKUP(A2302,Database!$A:$C,3,FALSE),"")</f>
        <v/>
      </c>
      <c r="J2302" s="21" t="str">
        <f>VLOOKUP($A2302,Location!$A:$J,7,FALSE)</f>
        <v>Suisse</v>
      </c>
      <c r="K2302" s="21" t="str">
        <f>IFERROR(VLOOKUP(J2302,Setup_Team!$B:$C,2,FALSE), "TDB")</f>
        <v>CHE</v>
      </c>
      <c r="L2302" s="21" t="str">
        <f>VLOOKUP($A2302,Location!$A:$J,8,FALSE)</f>
        <v>Algérie</v>
      </c>
      <c r="M2302" s="21" t="str">
        <f>IFERROR(VLOOKUP(L2302,Setup_Team!$B:$C,2,FALSE), "TDB")</f>
        <v>ALG</v>
      </c>
      <c r="N2302" s="21" t="str">
        <f>VLOOKUP($A2302,Location!$A:$J,9,FALSE)</f>
        <v>Vancouver</v>
      </c>
      <c r="O2302" s="21" t="str">
        <f>VLOOKUP($A2302,Location!$A:$J,10,FALSE)</f>
        <v>BC Place</v>
      </c>
      <c r="P2302" s="27"/>
      <c r="Q2302" s="27"/>
      <c r="R2302" s="27" t="str">
        <f t="shared" si="211"/>
        <v/>
      </c>
      <c r="S2302" s="21">
        <v>0</v>
      </c>
      <c r="T2302" s="20">
        <f>VLOOKUP($A2302,Database!$A:$Y,10,FALSE)</f>
        <v>61</v>
      </c>
      <c r="U2302" s="20">
        <f>VLOOKUP($A2302,Database!$A:$Y,11,FALSE)</f>
        <v>122</v>
      </c>
      <c r="V2302" s="20">
        <f>VLOOKUP($A2302,Database!$A:$Y,12,FALSE)</f>
        <v>148</v>
      </c>
      <c r="W2302" s="20" t="str">
        <f>VLOOKUP(A2302,Database!A:M,13,FALSE)</f>
        <v>À venir</v>
      </c>
      <c r="X2302" s="20" t="str">
        <f>VLOOKUP($A2302,Database!$A:$Y,20,FALSE)</f>
        <v/>
      </c>
      <c r="Y2302" s="20" t="str">
        <f>VLOOKUP($A2302,Database!$A:$Y,21,FALSE)</f>
        <v/>
      </c>
      <c r="Z2302" s="20">
        <f t="shared" si="210"/>
        <v>0</v>
      </c>
      <c r="AA2302" s="20" t="str">
        <f t="shared" si="212"/>
        <v/>
      </c>
      <c r="AB2302" s="20" t="str">
        <f t="shared" ca="1" si="213"/>
        <v/>
      </c>
      <c r="AC2302" s="20">
        <f t="shared" ca="1" si="214"/>
        <v>0</v>
      </c>
      <c r="AD2302" s="20" t="str">
        <f ca="1">IF(AC2302=0,"",IF(OR(ISBLANK(P2302),ISBLANK(Q2302)),"",IF(ISBLANK(VLOOKUP(A2302,Database!A:AA,22,FALSE)),"",VLOOKUP(A2302,Database!A:AA,22,FALSE))))</f>
        <v/>
      </c>
      <c r="AE2302" s="20" t="str">
        <f>IFERROR(
   IF(
     OR(ISBLANK(P2302),ISBLANK(Q2302)),
     "",
     IF(
       AND(AB2302&lt;&gt;"",OR(W2302="Terminé",W2302="En cours")),
       VLOOKUP(AD2302,Setup_ScoreExactBonus!A:D,4,FALSE),
       0
     )),
  0)</f>
        <v/>
      </c>
      <c r="AF2302" s="21">
        <f t="shared" si="215"/>
        <v>0</v>
      </c>
      <c r="AG2302" s="21">
        <f ca="1">SUMIFS(AF$2:AF2302,D$2:D2302,D2302)</f>
        <v>3263</v>
      </c>
    </row>
    <row r="2303" spans="1:33" hidden="1" x14ac:dyDescent="0.35">
      <c r="A2303" s="21">
        <f>IF(ISBLANK(B2303),"",COUNTIF(B$2:B2303,B2303))-1</f>
        <v>85</v>
      </c>
      <c r="B2303" s="27">
        <v>7</v>
      </c>
      <c r="C2303" s="10">
        <f>VLOOKUP($A2303+IF($A2303=0,1,0),Database!$A:$Y,7,FALSE)</f>
        <v>46206.208333333336</v>
      </c>
      <c r="D2303" s="21" t="str">
        <f>VLOOKUP(Pronostics!$B2303,Setup_MPP!$A:$G,3,FALSE)</f>
        <v>__Vince__</v>
      </c>
      <c r="E2303" s="21" t="str">
        <f>VLOOKUP(Pronostics!$B2303,Setup_MPP!$A:$G,2,FALSE)</f>
        <v>Vincent FRAYSSE</v>
      </c>
      <c r="F2303" s="21" t="str">
        <f>VLOOKUP($B2303,Setup_MPP!$A:$E,4,FALSE)</f>
        <v>#B2EAE8</v>
      </c>
      <c r="G2303" s="21" t="str">
        <f>VLOOKUP($B2303,Setup_MPP!$A:$E,5,FALSE)</f>
        <v>#6CB4B1</v>
      </c>
      <c r="H2303" s="21" t="str">
        <f>IFERROR(IF(AND(A2303&gt;=1,A2303&lt;=104),VLOOKUP($A2303,Location!$A:$J,6,FALSE),IF(A2303=0,"Avant l'ouverture",IF(OR(A2303=105,A2303=106),"Bonus"))),"")</f>
        <v>1/16 Finale</v>
      </c>
      <c r="I2303" s="21" t="str">
        <f>IF(LEFT(H2303,4)="Tour",VLOOKUP(A2303,Database!$A:$C,3,FALSE),"")</f>
        <v/>
      </c>
      <c r="J2303" s="21" t="str">
        <f>VLOOKUP($A2303,Location!$A:$J,7,FALSE)</f>
        <v>Suisse</v>
      </c>
      <c r="K2303" s="21" t="str">
        <f>IFERROR(VLOOKUP(J2303,Setup_Team!$B:$C,2,FALSE), "TDB")</f>
        <v>CHE</v>
      </c>
      <c r="L2303" s="21" t="str">
        <f>VLOOKUP($A2303,Location!$A:$J,8,FALSE)</f>
        <v>Algérie</v>
      </c>
      <c r="M2303" s="21" t="str">
        <f>IFERROR(VLOOKUP(L2303,Setup_Team!$B:$C,2,FALSE), "TDB")</f>
        <v>ALG</v>
      </c>
      <c r="N2303" s="21" t="str">
        <f>VLOOKUP($A2303,Location!$A:$J,9,FALSE)</f>
        <v>Vancouver</v>
      </c>
      <c r="O2303" s="21" t="str">
        <f>VLOOKUP($A2303,Location!$A:$J,10,FALSE)</f>
        <v>BC Place</v>
      </c>
      <c r="P2303" s="27"/>
      <c r="Q2303" s="27"/>
      <c r="R2303" s="27" t="str">
        <f t="shared" si="211"/>
        <v/>
      </c>
      <c r="S2303" s="21">
        <v>0</v>
      </c>
      <c r="T2303" s="20">
        <f>VLOOKUP($A2303,Database!$A:$Y,10,FALSE)</f>
        <v>61</v>
      </c>
      <c r="U2303" s="20">
        <f>VLOOKUP($A2303,Database!$A:$Y,11,FALSE)</f>
        <v>122</v>
      </c>
      <c r="V2303" s="20">
        <f>VLOOKUP($A2303,Database!$A:$Y,12,FALSE)</f>
        <v>148</v>
      </c>
      <c r="W2303" s="20" t="str">
        <f>VLOOKUP(A2303,Database!A:M,13,FALSE)</f>
        <v>À venir</v>
      </c>
      <c r="X2303" s="20" t="str">
        <f>VLOOKUP($A2303,Database!$A:$Y,20,FALSE)</f>
        <v/>
      </c>
      <c r="Y2303" s="20" t="str">
        <f>VLOOKUP($A2303,Database!$A:$Y,21,FALSE)</f>
        <v/>
      </c>
      <c r="Z2303" s="20">
        <f t="shared" si="210"/>
        <v>0</v>
      </c>
      <c r="AA2303" s="20" t="str">
        <f t="shared" si="212"/>
        <v/>
      </c>
      <c r="AB2303" s="20" t="str">
        <f t="shared" ca="1" si="213"/>
        <v/>
      </c>
      <c r="AC2303" s="20">
        <f t="shared" ca="1" si="214"/>
        <v>0</v>
      </c>
      <c r="AD2303" s="20" t="str">
        <f ca="1">IF(AC2303=0,"",IF(OR(ISBLANK(P2303),ISBLANK(Q2303)),"",IF(ISBLANK(VLOOKUP(A2303,Database!A:AA,22,FALSE)),"",VLOOKUP(A2303,Database!A:AA,22,FALSE))))</f>
        <v/>
      </c>
      <c r="AE2303" s="20" t="str">
        <f>IFERROR(
   IF(
     OR(ISBLANK(P2303),ISBLANK(Q2303)),
     "",
     IF(
       AND(AB2303&lt;&gt;"",OR(W2303="Terminé",W2303="En cours")),
       VLOOKUP(AD2303,Setup_ScoreExactBonus!A:D,4,FALSE),
       0
     )),
  0)</f>
        <v/>
      </c>
      <c r="AF2303" s="21">
        <f t="shared" si="215"/>
        <v>0</v>
      </c>
      <c r="AG2303" s="21">
        <f ca="1">SUMIFS(AF$2:AF2303,D$2:D2303,D2303)</f>
        <v>1775</v>
      </c>
    </row>
    <row r="2304" spans="1:33" hidden="1" x14ac:dyDescent="0.35">
      <c r="A2304" s="21">
        <f>IF(ISBLANK(B2304),"",COUNTIF(B$2:B2304,B2304))-1</f>
        <v>85</v>
      </c>
      <c r="B2304" s="27">
        <v>8</v>
      </c>
      <c r="C2304" s="10">
        <f>VLOOKUP($A2304+IF($A2304=0,1,0),Database!$A:$Y,7,FALSE)</f>
        <v>46206.208333333336</v>
      </c>
      <c r="D2304" s="21" t="str">
        <f>VLOOKUP(Pronostics!$B2304,Setup_MPP!$A:$G,3,FALSE)</f>
        <v>Louuiiis</v>
      </c>
      <c r="E2304" s="21" t="str">
        <f>VLOOKUP(Pronostics!$B2304,Setup_MPP!$A:$G,2,FALSE)</f>
        <v>Louis HARLE</v>
      </c>
      <c r="F2304" s="21" t="str">
        <f>VLOOKUP($B2304,Setup_MPP!$A:$E,4,FALSE)</f>
        <v>#EEF7B1</v>
      </c>
      <c r="G2304" s="21" t="str">
        <f>VLOOKUP($B2304,Setup_MPP!$A:$E,5,FALSE)</f>
        <v>#C1CB7D</v>
      </c>
      <c r="H2304" s="21" t="str">
        <f>IFERROR(IF(AND(A2304&gt;=1,A2304&lt;=104),VLOOKUP($A2304,Location!$A:$J,6,FALSE),IF(A2304=0,"Avant l'ouverture",IF(OR(A2304=105,A2304=106),"Bonus"))),"")</f>
        <v>1/16 Finale</v>
      </c>
      <c r="I2304" s="21" t="str">
        <f>IF(LEFT(H2304,4)="Tour",VLOOKUP(A2304,Database!$A:$C,3,FALSE),"")</f>
        <v/>
      </c>
      <c r="J2304" s="21" t="str">
        <f>VLOOKUP($A2304,Location!$A:$J,7,FALSE)</f>
        <v>Suisse</v>
      </c>
      <c r="K2304" s="21" t="str">
        <f>IFERROR(VLOOKUP(J2304,Setup_Team!$B:$C,2,FALSE), "TDB")</f>
        <v>CHE</v>
      </c>
      <c r="L2304" s="21" t="str">
        <f>VLOOKUP($A2304,Location!$A:$J,8,FALSE)</f>
        <v>Algérie</v>
      </c>
      <c r="M2304" s="21" t="str">
        <f>IFERROR(VLOOKUP(L2304,Setup_Team!$B:$C,2,FALSE), "TDB")</f>
        <v>ALG</v>
      </c>
      <c r="N2304" s="21" t="str">
        <f>VLOOKUP($A2304,Location!$A:$J,9,FALSE)</f>
        <v>Vancouver</v>
      </c>
      <c r="O2304" s="21" t="str">
        <f>VLOOKUP($A2304,Location!$A:$J,10,FALSE)</f>
        <v>BC Place</v>
      </c>
      <c r="P2304" s="27"/>
      <c r="Q2304" s="27"/>
      <c r="R2304" s="27" t="str">
        <f t="shared" si="211"/>
        <v/>
      </c>
      <c r="S2304" s="21">
        <v>0</v>
      </c>
      <c r="T2304" s="20">
        <f>VLOOKUP($A2304,Database!$A:$Y,10,FALSE)</f>
        <v>61</v>
      </c>
      <c r="U2304" s="20">
        <f>VLOOKUP($A2304,Database!$A:$Y,11,FALSE)</f>
        <v>122</v>
      </c>
      <c r="V2304" s="20">
        <f>VLOOKUP($A2304,Database!$A:$Y,12,FALSE)</f>
        <v>148</v>
      </c>
      <c r="W2304" s="20" t="str">
        <f>VLOOKUP(A2304,Database!A:M,13,FALSE)</f>
        <v>À venir</v>
      </c>
      <c r="X2304" s="20" t="str">
        <f>VLOOKUP($A2304,Database!$A:$Y,20,FALSE)</f>
        <v/>
      </c>
      <c r="Y2304" s="20" t="str">
        <f>VLOOKUP($A2304,Database!$A:$Y,21,FALSE)</f>
        <v/>
      </c>
      <c r="Z2304" s="20">
        <f t="shared" si="210"/>
        <v>0</v>
      </c>
      <c r="AA2304" s="20" t="str">
        <f t="shared" si="212"/>
        <v/>
      </c>
      <c r="AB2304" s="20" t="str">
        <f t="shared" ca="1" si="213"/>
        <v/>
      </c>
      <c r="AC2304" s="20">
        <f t="shared" ca="1" si="214"/>
        <v>0</v>
      </c>
      <c r="AD2304" s="20" t="str">
        <f ca="1">IF(AC2304=0,"",IF(OR(ISBLANK(P2304),ISBLANK(Q2304)),"",IF(ISBLANK(VLOOKUP(A2304,Database!A:AA,22,FALSE)),"",VLOOKUP(A2304,Database!A:AA,22,FALSE))))</f>
        <v/>
      </c>
      <c r="AE2304" s="20" t="str">
        <f>IFERROR(
   IF(
     OR(ISBLANK(P2304),ISBLANK(Q2304)),
     "",
     IF(
       AND(AB2304&lt;&gt;"",OR(W2304="Terminé",W2304="En cours")),
       VLOOKUP(AD2304,Setup_ScoreExactBonus!A:D,4,FALSE),
       0
     )),
  0)</f>
        <v/>
      </c>
      <c r="AF2304" s="21">
        <f t="shared" si="215"/>
        <v>0</v>
      </c>
      <c r="AG2304" s="21">
        <f ca="1">SUMIFS(AF$2:AF2304,D$2:D2304,D2304)</f>
        <v>3206</v>
      </c>
    </row>
    <row r="2305" spans="1:33" x14ac:dyDescent="0.35">
      <c r="A2305" s="21">
        <f>IF(ISBLANK(B2305),"",COUNTIF(B$2:B2305,B2305))-1</f>
        <v>85</v>
      </c>
      <c r="B2305" s="27">
        <v>9</v>
      </c>
      <c r="C2305" s="10">
        <f>VLOOKUP($A2305+IF($A2305=0,1,0),Database!$A:$Y,7,FALSE)</f>
        <v>46206.208333333336</v>
      </c>
      <c r="D2305" s="21" t="str">
        <f>VLOOKUP(Pronostics!$B2305,Setup_MPP!$A:$G,3,FALSE)</f>
        <v>Aurelien_dpq</v>
      </c>
      <c r="E2305" s="21" t="str">
        <f>VLOOKUP(Pronostics!$B2305,Setup_MPP!$A:$G,2,FALSE)</f>
        <v>Aurélien DE POULPIQUET</v>
      </c>
      <c r="F2305" s="21" t="str">
        <f>VLOOKUP($B2305,Setup_MPP!$A:$E,4,FALSE)</f>
        <v>#F4EA9D</v>
      </c>
      <c r="G2305" s="21" t="str">
        <f>VLOOKUP($B2305,Setup_MPP!$A:$E,5,FALSE)</f>
        <v>#D2C458</v>
      </c>
      <c r="H2305" s="21" t="str">
        <f>IFERROR(IF(AND(A2305&gt;=1,A2305&lt;=104),VLOOKUP($A2305,Location!$A:$J,6,FALSE),IF(A2305=0,"Avant l'ouverture",IF(OR(A2305=105,A2305=106),"Bonus"))),"")</f>
        <v>1/16 Finale</v>
      </c>
      <c r="I2305" s="21" t="str">
        <f>IF(LEFT(H2305,4)="Tour",VLOOKUP(A2305,Database!$A:$C,3,FALSE),"")</f>
        <v/>
      </c>
      <c r="J2305" s="21" t="str">
        <f>VLOOKUP($A2305,Location!$A:$J,7,FALSE)</f>
        <v>Suisse</v>
      </c>
      <c r="K2305" s="21" t="str">
        <f>IFERROR(VLOOKUP(J2305,Setup_Team!$B:$C,2,FALSE), "TDB")</f>
        <v>CHE</v>
      </c>
      <c r="L2305" s="21" t="str">
        <f>VLOOKUP($A2305,Location!$A:$J,8,FALSE)</f>
        <v>Algérie</v>
      </c>
      <c r="M2305" s="21" t="str">
        <f>IFERROR(VLOOKUP(L2305,Setup_Team!$B:$C,2,FALSE), "TDB")</f>
        <v>ALG</v>
      </c>
      <c r="N2305" s="21" t="str">
        <f>VLOOKUP($A2305,Location!$A:$J,9,FALSE)</f>
        <v>Vancouver</v>
      </c>
      <c r="O2305" s="21" t="str">
        <f>VLOOKUP($A2305,Location!$A:$J,10,FALSE)</f>
        <v>BC Place</v>
      </c>
      <c r="P2305" s="27"/>
      <c r="Q2305" s="27"/>
      <c r="R2305" s="27" t="str">
        <f t="shared" si="211"/>
        <v/>
      </c>
      <c r="S2305" s="21">
        <v>0</v>
      </c>
      <c r="T2305" s="20">
        <f>VLOOKUP($A2305,Database!$A:$Y,10,FALSE)</f>
        <v>61</v>
      </c>
      <c r="U2305" s="20">
        <f>VLOOKUP($A2305,Database!$A:$Y,11,FALSE)</f>
        <v>122</v>
      </c>
      <c r="V2305" s="20">
        <f>VLOOKUP($A2305,Database!$A:$Y,12,FALSE)</f>
        <v>148</v>
      </c>
      <c r="W2305" s="20" t="str">
        <f>VLOOKUP(A2305,Database!A:M,13,FALSE)</f>
        <v>À venir</v>
      </c>
      <c r="X2305" s="20" t="str">
        <f>VLOOKUP($A2305,Database!$A:$Y,20,FALSE)</f>
        <v/>
      </c>
      <c r="Y2305" s="20" t="str">
        <f>VLOOKUP($A2305,Database!$A:$Y,21,FALSE)</f>
        <v/>
      </c>
      <c r="Z2305" s="20">
        <f t="shared" si="210"/>
        <v>0</v>
      </c>
      <c r="AA2305" s="20" t="str">
        <f t="shared" si="212"/>
        <v/>
      </c>
      <c r="AB2305" s="20" t="str">
        <f t="shared" ca="1" si="213"/>
        <v/>
      </c>
      <c r="AC2305" s="20">
        <f t="shared" ca="1" si="214"/>
        <v>0</v>
      </c>
      <c r="AD2305" s="20" t="str">
        <f ca="1">IF(AC2305=0,"",IF(OR(ISBLANK(P2305),ISBLANK(Q2305)),"",IF(ISBLANK(VLOOKUP(A2305,Database!A:AA,22,FALSE)),"",VLOOKUP(A2305,Database!A:AA,22,FALSE))))</f>
        <v/>
      </c>
      <c r="AE2305" s="20" t="str">
        <f>IFERROR(
   IF(
     OR(ISBLANK(P2305),ISBLANK(Q2305)),
     "",
     IF(
       AND(AB2305&lt;&gt;"",OR(W2305="Terminé",W2305="En cours")),
       VLOOKUP(AD2305,Setup_ScoreExactBonus!A:D,4,FALSE),
       0
     )),
  0)</f>
        <v/>
      </c>
      <c r="AF2305" s="21">
        <f t="shared" si="215"/>
        <v>0</v>
      </c>
      <c r="AG2305" s="21">
        <f ca="1">SUMIFS(AF$2:AF2305,D$2:D2305,D2305)</f>
        <v>3453</v>
      </c>
    </row>
    <row r="2306" spans="1:33" hidden="1" x14ac:dyDescent="0.35">
      <c r="A2306" s="21">
        <f>IF(ISBLANK(B2306),"",COUNTIF(B$2:B2306,B2306))-1</f>
        <v>85</v>
      </c>
      <c r="B2306" s="27">
        <v>10</v>
      </c>
      <c r="C2306" s="10">
        <f>VLOOKUP($A2306+IF($A2306=0,1,0),Database!$A:$Y,7,FALSE)</f>
        <v>46206.208333333336</v>
      </c>
      <c r="D2306" s="21" t="str">
        <f>VLOOKUP(Pronostics!$B2306,Setup_MPP!$A:$G,3,FALSE)</f>
        <v>RandomPaul</v>
      </c>
      <c r="E2306" s="21" t="str">
        <f>VLOOKUP(Pronostics!$B2306,Setup_MPP!$A:$G,2,FALSE)</f>
        <v>Paul MONTESINOS</v>
      </c>
      <c r="F2306" s="21" t="str">
        <f>VLOOKUP($B2306,Setup_MPP!$A:$E,4,FALSE)</f>
        <v>#C4B0FF</v>
      </c>
      <c r="G2306" s="21" t="str">
        <f>VLOOKUP($B2306,Setup_MPP!$A:$E,5,FALSE)</f>
        <v>#7F66C8</v>
      </c>
      <c r="H2306" s="21" t="str">
        <f>IFERROR(IF(AND(A2306&gt;=1,A2306&lt;=104),VLOOKUP($A2306,Location!$A:$J,6,FALSE),IF(A2306=0,"Avant l'ouverture",IF(OR(A2306=105,A2306=106),"Bonus"))),"")</f>
        <v>1/16 Finale</v>
      </c>
      <c r="I2306" s="21" t="str">
        <f>IF(LEFT(H2306,4)="Tour",VLOOKUP(A2306,Database!$A:$C,3,FALSE),"")</f>
        <v/>
      </c>
      <c r="J2306" s="21" t="str">
        <f>VLOOKUP($A2306,Location!$A:$J,7,FALSE)</f>
        <v>Suisse</v>
      </c>
      <c r="K2306" s="21" t="str">
        <f>IFERROR(VLOOKUP(J2306,Setup_Team!$B:$C,2,FALSE), "TDB")</f>
        <v>CHE</v>
      </c>
      <c r="L2306" s="21" t="str">
        <f>VLOOKUP($A2306,Location!$A:$J,8,FALSE)</f>
        <v>Algérie</v>
      </c>
      <c r="M2306" s="21" t="str">
        <f>IFERROR(VLOOKUP(L2306,Setup_Team!$B:$C,2,FALSE), "TDB")</f>
        <v>ALG</v>
      </c>
      <c r="N2306" s="21" t="str">
        <f>VLOOKUP($A2306,Location!$A:$J,9,FALSE)</f>
        <v>Vancouver</v>
      </c>
      <c r="O2306" s="21" t="str">
        <f>VLOOKUP($A2306,Location!$A:$J,10,FALSE)</f>
        <v>BC Place</v>
      </c>
      <c r="P2306" s="27"/>
      <c r="Q2306" s="27"/>
      <c r="R2306" s="27" t="str">
        <f t="shared" si="211"/>
        <v/>
      </c>
      <c r="S2306" s="21">
        <v>0</v>
      </c>
      <c r="T2306" s="20">
        <f>VLOOKUP($A2306,Database!$A:$Y,10,FALSE)</f>
        <v>61</v>
      </c>
      <c r="U2306" s="20">
        <f>VLOOKUP($A2306,Database!$A:$Y,11,FALSE)</f>
        <v>122</v>
      </c>
      <c r="V2306" s="20">
        <f>VLOOKUP($A2306,Database!$A:$Y,12,FALSE)</f>
        <v>148</v>
      </c>
      <c r="W2306" s="20" t="str">
        <f>VLOOKUP(A2306,Database!A:M,13,FALSE)</f>
        <v>À venir</v>
      </c>
      <c r="X2306" s="20" t="str">
        <f>VLOOKUP($A2306,Database!$A:$Y,20,FALSE)</f>
        <v/>
      </c>
      <c r="Y2306" s="20" t="str">
        <f>VLOOKUP($A2306,Database!$A:$Y,21,FALSE)</f>
        <v/>
      </c>
      <c r="Z2306" s="20">
        <f t="shared" ref="Z2306:Z2369" si="216">IF(A2306=0,0,IF(W2306="À venir",0,IF(AND(ISBLANK(P2306),ISBLANK(Q2306)),1,0)))</f>
        <v>0</v>
      </c>
      <c r="AA2306" s="20" t="str">
        <f t="shared" si="212"/>
        <v/>
      </c>
      <c r="AB2306" s="20" t="str">
        <f t="shared" ca="1" si="213"/>
        <v/>
      </c>
      <c r="AC2306" s="20">
        <f t="shared" ca="1" si="214"/>
        <v>0</v>
      </c>
      <c r="AD2306" s="20" t="str">
        <f ca="1">IF(AC2306=0,"",IF(OR(ISBLANK(P2306),ISBLANK(Q2306)),"",IF(ISBLANK(VLOOKUP(A2306,Database!A:AA,22,FALSE)),"",VLOOKUP(A2306,Database!A:AA,22,FALSE))))</f>
        <v/>
      </c>
      <c r="AE2306" s="20" t="str">
        <f>IFERROR(
   IF(
     OR(ISBLANK(P2306),ISBLANK(Q2306)),
     "",
     IF(
       AND(AB2306&lt;&gt;"",OR(W2306="Terminé",W2306="En cours")),
       VLOOKUP(AD2306,Setup_ScoreExactBonus!A:D,4,FALSE),
       0
     )),
  0)</f>
        <v/>
      </c>
      <c r="AF2306" s="21">
        <f t="shared" si="215"/>
        <v>0</v>
      </c>
      <c r="AG2306" s="21">
        <f ca="1">SUMIFS(AF$2:AF2306,D$2:D2306,D2306)</f>
        <v>2840</v>
      </c>
    </row>
    <row r="2307" spans="1:33" hidden="1" x14ac:dyDescent="0.35">
      <c r="A2307" s="21">
        <f>IF(ISBLANK(B2307),"",COUNTIF(B$2:B2307,B2307))-1</f>
        <v>85</v>
      </c>
      <c r="B2307" s="27">
        <v>11</v>
      </c>
      <c r="C2307" s="10">
        <f>VLOOKUP($A2307+IF($A2307=0,1,0),Database!$A:$Y,7,FALSE)</f>
        <v>46206.208333333336</v>
      </c>
      <c r="D2307" s="21" t="str">
        <f>VLOOKUP(Pronostics!$B2307,Setup_MPP!$A:$G,3,FALSE)</f>
        <v>Kinsley91</v>
      </c>
      <c r="E2307" s="21" t="str">
        <f>VLOOKUP(Pronostics!$B2307,Setup_MPP!$A:$G,2,FALSE)</f>
        <v>Kinsley ROQUE</v>
      </c>
      <c r="F2307" s="21" t="str">
        <f>VLOOKUP($B2307,Setup_MPP!$A:$E,4,FALSE)</f>
        <v>#CBEBBA</v>
      </c>
      <c r="G2307" s="21" t="str">
        <f>VLOOKUP($B2307,Setup_MPP!$A:$E,5,FALSE)</f>
        <v>#70BC6E</v>
      </c>
      <c r="H2307" s="21" t="str">
        <f>IFERROR(IF(AND(A2307&gt;=1,A2307&lt;=104),VLOOKUP($A2307,Location!$A:$J,6,FALSE),IF(A2307=0,"Avant l'ouverture",IF(OR(A2307=105,A2307=106),"Bonus"))),"")</f>
        <v>1/16 Finale</v>
      </c>
      <c r="I2307" s="21" t="str">
        <f>IF(LEFT(H2307,4)="Tour",VLOOKUP(A2307,Database!$A:$C,3,FALSE),"")</f>
        <v/>
      </c>
      <c r="J2307" s="21" t="str">
        <f>VLOOKUP($A2307,Location!$A:$J,7,FALSE)</f>
        <v>Suisse</v>
      </c>
      <c r="K2307" s="21" t="str">
        <f>IFERROR(VLOOKUP(J2307,Setup_Team!$B:$C,2,FALSE), "TDB")</f>
        <v>CHE</v>
      </c>
      <c r="L2307" s="21" t="str">
        <f>VLOOKUP($A2307,Location!$A:$J,8,FALSE)</f>
        <v>Algérie</v>
      </c>
      <c r="M2307" s="21" t="str">
        <f>IFERROR(VLOOKUP(L2307,Setup_Team!$B:$C,2,FALSE), "TDB")</f>
        <v>ALG</v>
      </c>
      <c r="N2307" s="21" t="str">
        <f>VLOOKUP($A2307,Location!$A:$J,9,FALSE)</f>
        <v>Vancouver</v>
      </c>
      <c r="O2307" s="21" t="str">
        <f>VLOOKUP($A2307,Location!$A:$J,10,FALSE)</f>
        <v>BC Place</v>
      </c>
      <c r="P2307" s="27"/>
      <c r="Q2307" s="27"/>
      <c r="R2307" s="27" t="str">
        <f t="shared" ref="R2307:R2370" si="217">IF(AND(A2307&gt;0,A2307&lt;=104,W2307="Terminé"),TEXT(P2307,"0")&amp;"-"&amp;TEXT(Q2307,"0"),"")</f>
        <v/>
      </c>
      <c r="S2307" s="21">
        <v>0</v>
      </c>
      <c r="T2307" s="20">
        <f>VLOOKUP($A2307,Database!$A:$Y,10,FALSE)</f>
        <v>61</v>
      </c>
      <c r="U2307" s="20">
        <f>VLOOKUP($A2307,Database!$A:$Y,11,FALSE)</f>
        <v>122</v>
      </c>
      <c r="V2307" s="20">
        <f>VLOOKUP($A2307,Database!$A:$Y,12,FALSE)</f>
        <v>148</v>
      </c>
      <c r="W2307" s="20" t="str">
        <f>VLOOKUP(A2307,Database!A:M,13,FALSE)</f>
        <v>À venir</v>
      </c>
      <c r="X2307" s="20" t="str">
        <f>VLOOKUP($A2307,Database!$A:$Y,20,FALSE)</f>
        <v/>
      </c>
      <c r="Y2307" s="20" t="str">
        <f>VLOOKUP($A2307,Database!$A:$Y,21,FALSE)</f>
        <v/>
      </c>
      <c r="Z2307" s="20">
        <f t="shared" si="216"/>
        <v>0</v>
      </c>
      <c r="AA2307" s="20" t="str">
        <f t="shared" si="212"/>
        <v/>
      </c>
      <c r="AB2307" s="20" t="str">
        <f t="shared" ca="1" si="213"/>
        <v/>
      </c>
      <c r="AC2307" s="20">
        <f t="shared" ca="1" si="214"/>
        <v>0</v>
      </c>
      <c r="AD2307" s="20" t="str">
        <f ca="1">IF(AC2307=0,"",IF(OR(ISBLANK(P2307),ISBLANK(Q2307)),"",IF(ISBLANK(VLOOKUP(A2307,Database!A:AA,22,FALSE)),"",VLOOKUP(A2307,Database!A:AA,22,FALSE))))</f>
        <v/>
      </c>
      <c r="AE2307" s="20" t="str">
        <f>IFERROR(
   IF(
     OR(ISBLANK(P2307),ISBLANK(Q2307)),
     "",
     IF(
       AND(AB2307&lt;&gt;"",OR(W2307="Terminé",W2307="En cours")),
       VLOOKUP(AD2307,Setup_ScoreExactBonus!A:D,4,FALSE),
       0
     )),
  0)</f>
        <v/>
      </c>
      <c r="AF2307" s="21">
        <f t="shared" si="215"/>
        <v>0</v>
      </c>
      <c r="AG2307" s="21">
        <f ca="1">SUMIFS(AF$2:AF2307,D$2:D2307,D2307)</f>
        <v>3231</v>
      </c>
    </row>
    <row r="2308" spans="1:33" hidden="1" x14ac:dyDescent="0.35">
      <c r="A2308" s="21">
        <f>IF(ISBLANK(B2308),"",COUNTIF(B$2:B2308,B2308))-1</f>
        <v>85</v>
      </c>
      <c r="B2308" s="27">
        <v>12</v>
      </c>
      <c r="C2308" s="10">
        <f>VLOOKUP($A2308+IF($A2308=0,1,0),Database!$A:$Y,7,FALSE)</f>
        <v>46206.208333333336</v>
      </c>
      <c r="D2308" s="21" t="str">
        <f>VLOOKUP(Pronostics!$B2308,Setup_MPP!$A:$G,3,FALSE)</f>
        <v>Jaouad1</v>
      </c>
      <c r="E2308" s="21" t="str">
        <f>VLOOKUP(Pronostics!$B2308,Setup_MPP!$A:$G,2,FALSE)</f>
        <v>Jaouad SETTI</v>
      </c>
      <c r="F2308" s="21" t="str">
        <f>VLOOKUP($B2308,Setup_MPP!$A:$E,4,FALSE)</f>
        <v>#C2D4FF</v>
      </c>
      <c r="G2308" s="21" t="str">
        <f>VLOOKUP($B2308,Setup_MPP!$A:$E,5,FALSE)</f>
        <v>#6586D5</v>
      </c>
      <c r="H2308" s="21" t="str">
        <f>IFERROR(IF(AND(A2308&gt;=1,A2308&lt;=104),VLOOKUP($A2308,Location!$A:$J,6,FALSE),IF(A2308=0,"Avant l'ouverture",IF(OR(A2308=105,A2308=106),"Bonus"))),"")</f>
        <v>1/16 Finale</v>
      </c>
      <c r="I2308" s="21" t="str">
        <f>IF(LEFT(H2308,4)="Tour",VLOOKUP(A2308,Database!$A:$C,3,FALSE),"")</f>
        <v/>
      </c>
      <c r="J2308" s="21" t="str">
        <f>VLOOKUP($A2308,Location!$A:$J,7,FALSE)</f>
        <v>Suisse</v>
      </c>
      <c r="K2308" s="21" t="str">
        <f>IFERROR(VLOOKUP(J2308,Setup_Team!$B:$C,2,FALSE), "TDB")</f>
        <v>CHE</v>
      </c>
      <c r="L2308" s="21" t="str">
        <f>VLOOKUP($A2308,Location!$A:$J,8,FALSE)</f>
        <v>Algérie</v>
      </c>
      <c r="M2308" s="21" t="str">
        <f>IFERROR(VLOOKUP(L2308,Setup_Team!$B:$C,2,FALSE), "TDB")</f>
        <v>ALG</v>
      </c>
      <c r="N2308" s="21" t="str">
        <f>VLOOKUP($A2308,Location!$A:$J,9,FALSE)</f>
        <v>Vancouver</v>
      </c>
      <c r="O2308" s="21" t="str">
        <f>VLOOKUP($A2308,Location!$A:$J,10,FALSE)</f>
        <v>BC Place</v>
      </c>
      <c r="P2308" s="27"/>
      <c r="Q2308" s="27"/>
      <c r="R2308" s="27" t="str">
        <f t="shared" si="217"/>
        <v/>
      </c>
      <c r="S2308" s="21">
        <v>0</v>
      </c>
      <c r="T2308" s="20">
        <f>VLOOKUP($A2308,Database!$A:$Y,10,FALSE)</f>
        <v>61</v>
      </c>
      <c r="U2308" s="20">
        <f>VLOOKUP($A2308,Database!$A:$Y,11,FALSE)</f>
        <v>122</v>
      </c>
      <c r="V2308" s="20">
        <f>VLOOKUP($A2308,Database!$A:$Y,12,FALSE)</f>
        <v>148</v>
      </c>
      <c r="W2308" s="20" t="str">
        <f>VLOOKUP(A2308,Database!A:M,13,FALSE)</f>
        <v>À venir</v>
      </c>
      <c r="X2308" s="20" t="str">
        <f>VLOOKUP($A2308,Database!$A:$Y,20,FALSE)</f>
        <v/>
      </c>
      <c r="Y2308" s="20" t="str">
        <f>VLOOKUP($A2308,Database!$A:$Y,21,FALSE)</f>
        <v/>
      </c>
      <c r="Z2308" s="20">
        <f t="shared" si="216"/>
        <v>0</v>
      </c>
      <c r="AA2308" s="20" t="str">
        <f t="shared" si="212"/>
        <v/>
      </c>
      <c r="AB2308" s="20" t="str">
        <f t="shared" ca="1" si="213"/>
        <v/>
      </c>
      <c r="AC2308" s="20">
        <f t="shared" ca="1" si="214"/>
        <v>0</v>
      </c>
      <c r="AD2308" s="20" t="str">
        <f ca="1">IF(AC2308=0,"",IF(OR(ISBLANK(P2308),ISBLANK(Q2308)),"",IF(ISBLANK(VLOOKUP(A2308,Database!A:AA,22,FALSE)),"",VLOOKUP(A2308,Database!A:AA,22,FALSE))))</f>
        <v/>
      </c>
      <c r="AE2308" s="20" t="str">
        <f>IFERROR(
   IF(
     OR(ISBLANK(P2308),ISBLANK(Q2308)),
     "",
     IF(
       AND(AB2308&lt;&gt;"",OR(W2308="Terminé",W2308="En cours")),
       VLOOKUP(AD2308,Setup_ScoreExactBonus!A:D,4,FALSE),
       0
     )),
  0)</f>
        <v/>
      </c>
      <c r="AF2308" s="21">
        <f t="shared" si="215"/>
        <v>0</v>
      </c>
      <c r="AG2308" s="21">
        <f ca="1">SUMIFS(AF$2:AF2308,D$2:D2308,D2308)</f>
        <v>3039</v>
      </c>
    </row>
    <row r="2309" spans="1:33" hidden="1" x14ac:dyDescent="0.35">
      <c r="A2309" s="21">
        <f>IF(ISBLANK(B2309),"",COUNTIF(B$2:B2309,B2309))-1</f>
        <v>85</v>
      </c>
      <c r="B2309" s="27">
        <v>13</v>
      </c>
      <c r="C2309" s="10">
        <f>VLOOKUP($A2309+IF($A2309=0,1,0),Database!$A:$Y,7,FALSE)</f>
        <v>46206.208333333336</v>
      </c>
      <c r="D2309" s="21" t="str">
        <f>VLOOKUP(Pronostics!$B2309,Setup_MPP!$A:$G,3,FALSE)</f>
        <v>Julien_I</v>
      </c>
      <c r="E2309" s="21" t="str">
        <f>VLOOKUP(Pronostics!$B2309,Setup_MPP!$A:$G,2,FALSE)</f>
        <v>Julien INGE</v>
      </c>
      <c r="F2309" s="21" t="str">
        <f>VLOOKUP($B2309,Setup_MPP!$A:$E,4,FALSE)</f>
        <v>#C1E0EF</v>
      </c>
      <c r="G2309" s="21" t="str">
        <f>VLOOKUP($B2309,Setup_MPP!$A:$E,5,FALSE)</f>
        <v>#4F91B2</v>
      </c>
      <c r="H2309" s="21" t="str">
        <f>IFERROR(IF(AND(A2309&gt;=1,A2309&lt;=104),VLOOKUP($A2309,Location!$A:$J,6,FALSE),IF(A2309=0,"Avant l'ouverture",IF(OR(A2309=105,A2309=106),"Bonus"))),"")</f>
        <v>1/16 Finale</v>
      </c>
      <c r="I2309" s="21" t="str">
        <f>IF(LEFT(H2309,4)="Tour",VLOOKUP(A2309,Database!$A:$C,3,FALSE),"")</f>
        <v/>
      </c>
      <c r="J2309" s="21" t="str">
        <f>VLOOKUP($A2309,Location!$A:$J,7,FALSE)</f>
        <v>Suisse</v>
      </c>
      <c r="K2309" s="21" t="str">
        <f>IFERROR(VLOOKUP(J2309,Setup_Team!$B:$C,2,FALSE), "TDB")</f>
        <v>CHE</v>
      </c>
      <c r="L2309" s="21" t="str">
        <f>VLOOKUP($A2309,Location!$A:$J,8,FALSE)</f>
        <v>Algérie</v>
      </c>
      <c r="M2309" s="21" t="str">
        <f>IFERROR(VLOOKUP(L2309,Setup_Team!$B:$C,2,FALSE), "TDB")</f>
        <v>ALG</v>
      </c>
      <c r="N2309" s="21" t="str">
        <f>VLOOKUP($A2309,Location!$A:$J,9,FALSE)</f>
        <v>Vancouver</v>
      </c>
      <c r="O2309" s="21" t="str">
        <f>VLOOKUP($A2309,Location!$A:$J,10,FALSE)</f>
        <v>BC Place</v>
      </c>
      <c r="P2309" s="27"/>
      <c r="Q2309" s="27"/>
      <c r="R2309" s="27" t="str">
        <f t="shared" si="217"/>
        <v/>
      </c>
      <c r="S2309" s="21">
        <v>0</v>
      </c>
      <c r="T2309" s="20">
        <f>VLOOKUP($A2309,Database!$A:$Y,10,FALSE)</f>
        <v>61</v>
      </c>
      <c r="U2309" s="20">
        <f>VLOOKUP($A2309,Database!$A:$Y,11,FALSE)</f>
        <v>122</v>
      </c>
      <c r="V2309" s="20">
        <f>VLOOKUP($A2309,Database!$A:$Y,12,FALSE)</f>
        <v>148</v>
      </c>
      <c r="W2309" s="20" t="str">
        <f>VLOOKUP(A2309,Database!A:M,13,FALSE)</f>
        <v>À venir</v>
      </c>
      <c r="X2309" s="20" t="str">
        <f>VLOOKUP($A2309,Database!$A:$Y,20,FALSE)</f>
        <v/>
      </c>
      <c r="Y2309" s="20" t="str">
        <f>VLOOKUP($A2309,Database!$A:$Y,21,FALSE)</f>
        <v/>
      </c>
      <c r="Z2309" s="20">
        <f t="shared" si="216"/>
        <v>0</v>
      </c>
      <c r="AA2309" s="20" t="str">
        <f t="shared" si="212"/>
        <v/>
      </c>
      <c r="AB2309" s="20" t="str">
        <f t="shared" ca="1" si="213"/>
        <v/>
      </c>
      <c r="AC2309" s="20">
        <f t="shared" ca="1" si="214"/>
        <v>0</v>
      </c>
      <c r="AD2309" s="20" t="str">
        <f ca="1">IF(AC2309=0,"",IF(OR(ISBLANK(P2309),ISBLANK(Q2309)),"",IF(ISBLANK(VLOOKUP(A2309,Database!A:AA,22,FALSE)),"",VLOOKUP(A2309,Database!A:AA,22,FALSE))))</f>
        <v/>
      </c>
      <c r="AE2309" s="20" t="str">
        <f>IFERROR(
   IF(
     OR(ISBLANK(P2309),ISBLANK(Q2309)),
     "",
     IF(
       AND(AB2309&lt;&gt;"",OR(W2309="Terminé",W2309="En cours")),
       VLOOKUP(AD2309,Setup_ScoreExactBonus!A:D,4,FALSE),
       0
     )),
  0)</f>
        <v/>
      </c>
      <c r="AF2309" s="21">
        <f t="shared" si="215"/>
        <v>0</v>
      </c>
      <c r="AG2309" s="21">
        <f ca="1">SUMIFS(AF$2:AF2309,D$2:D2309,D2309)</f>
        <v>3352</v>
      </c>
    </row>
    <row r="2310" spans="1:33" hidden="1" x14ac:dyDescent="0.35">
      <c r="A2310" s="21">
        <f>IF(ISBLANK(B2310),"",COUNTIF(B$2:B2310,B2310))-1</f>
        <v>85</v>
      </c>
      <c r="B2310" s="27">
        <v>14</v>
      </c>
      <c r="C2310" s="10">
        <f>VLOOKUP($A2310+IF($A2310=0,1,0),Database!$A:$Y,7,FALSE)</f>
        <v>46206.208333333336</v>
      </c>
      <c r="D2310" s="21" t="str">
        <f>VLOOKUP(Pronostics!$B2310,Setup_MPP!$A:$G,3,FALSE)</f>
        <v>MarieEYT</v>
      </c>
      <c r="E2310" s="21" t="str">
        <f>VLOOKUP(Pronostics!$B2310,Setup_MPP!$A:$G,2,FALSE)</f>
        <v>Marie EXBRAYAT</v>
      </c>
      <c r="F2310" s="21" t="str">
        <f>VLOOKUP($B2310,Setup_MPP!$A:$E,4,FALSE)</f>
        <v>#FFAFD2</v>
      </c>
      <c r="G2310" s="21" t="str">
        <f>VLOOKUP($B2310,Setup_MPP!$A:$E,5,FALSE)</f>
        <v>#F2589B</v>
      </c>
      <c r="H2310" s="21" t="str">
        <f>IFERROR(IF(AND(A2310&gt;=1,A2310&lt;=104),VLOOKUP($A2310,Location!$A:$J,6,FALSE),IF(A2310=0,"Avant l'ouverture",IF(OR(A2310=105,A2310=106),"Bonus"))),"")</f>
        <v>1/16 Finale</v>
      </c>
      <c r="I2310" s="21" t="str">
        <f>IF(LEFT(H2310,4)="Tour",VLOOKUP(A2310,Database!$A:$C,3,FALSE),"")</f>
        <v/>
      </c>
      <c r="J2310" s="21" t="str">
        <f>VLOOKUP($A2310,Location!$A:$J,7,FALSE)</f>
        <v>Suisse</v>
      </c>
      <c r="K2310" s="21" t="str">
        <f>IFERROR(VLOOKUP(J2310,Setup_Team!$B:$C,2,FALSE), "TDB")</f>
        <v>CHE</v>
      </c>
      <c r="L2310" s="21" t="str">
        <f>VLOOKUP($A2310,Location!$A:$J,8,FALSE)</f>
        <v>Algérie</v>
      </c>
      <c r="M2310" s="21" t="str">
        <f>IFERROR(VLOOKUP(L2310,Setup_Team!$B:$C,2,FALSE), "TDB")</f>
        <v>ALG</v>
      </c>
      <c r="N2310" s="21" t="str">
        <f>VLOOKUP($A2310,Location!$A:$J,9,FALSE)</f>
        <v>Vancouver</v>
      </c>
      <c r="O2310" s="21" t="str">
        <f>VLOOKUP($A2310,Location!$A:$J,10,FALSE)</f>
        <v>BC Place</v>
      </c>
      <c r="P2310" s="27"/>
      <c r="Q2310" s="27"/>
      <c r="R2310" s="27" t="str">
        <f t="shared" si="217"/>
        <v/>
      </c>
      <c r="S2310" s="21">
        <v>0</v>
      </c>
      <c r="T2310" s="20">
        <f>VLOOKUP($A2310,Database!$A:$Y,10,FALSE)</f>
        <v>61</v>
      </c>
      <c r="U2310" s="20">
        <f>VLOOKUP($A2310,Database!$A:$Y,11,FALSE)</f>
        <v>122</v>
      </c>
      <c r="V2310" s="20">
        <f>VLOOKUP($A2310,Database!$A:$Y,12,FALSE)</f>
        <v>148</v>
      </c>
      <c r="W2310" s="20" t="str">
        <f>VLOOKUP(A2310,Database!A:M,13,FALSE)</f>
        <v>À venir</v>
      </c>
      <c r="X2310" s="20" t="str">
        <f>VLOOKUP($A2310,Database!$A:$Y,20,FALSE)</f>
        <v/>
      </c>
      <c r="Y2310" s="20" t="str">
        <f>VLOOKUP($A2310,Database!$A:$Y,21,FALSE)</f>
        <v/>
      </c>
      <c r="Z2310" s="20">
        <f t="shared" si="216"/>
        <v>0</v>
      </c>
      <c r="AA2310" s="20" t="str">
        <f t="shared" si="212"/>
        <v/>
      </c>
      <c r="AB2310" s="20" t="str">
        <f t="shared" ca="1" si="213"/>
        <v/>
      </c>
      <c r="AC2310" s="20">
        <f t="shared" ca="1" si="214"/>
        <v>0</v>
      </c>
      <c r="AD2310" s="20" t="str">
        <f ca="1">IF(AC2310=0,"",IF(OR(ISBLANK(P2310),ISBLANK(Q2310)),"",IF(ISBLANK(VLOOKUP(A2310,Database!A:AA,22,FALSE)),"",VLOOKUP(A2310,Database!A:AA,22,FALSE))))</f>
        <v/>
      </c>
      <c r="AE2310" s="20" t="str">
        <f>IFERROR(
   IF(
     OR(ISBLANK(P2310),ISBLANK(Q2310)),
     "",
     IF(
       AND(AB2310&lt;&gt;"",OR(W2310="Terminé",W2310="En cours")),
       VLOOKUP(AD2310,Setup_ScoreExactBonus!A:D,4,FALSE),
       0
     )),
  0)</f>
        <v/>
      </c>
      <c r="AF2310" s="21">
        <f t="shared" si="215"/>
        <v>0</v>
      </c>
      <c r="AG2310" s="21">
        <f ca="1">SUMIFS(AF$2:AF2310,D$2:D2310,D2310)</f>
        <v>3451</v>
      </c>
    </row>
    <row r="2311" spans="1:33" hidden="1" x14ac:dyDescent="0.35">
      <c r="A2311" s="21">
        <f>IF(ISBLANK(B2311),"",COUNTIF(B$2:B2311,B2311))-1</f>
        <v>85</v>
      </c>
      <c r="B2311" s="27">
        <v>15</v>
      </c>
      <c r="C2311" s="10">
        <f>VLOOKUP($A2311+IF($A2311=0,1,0),Database!$A:$Y,7,FALSE)</f>
        <v>46206.208333333336</v>
      </c>
      <c r="D2311" s="21" t="str">
        <f>VLOOKUP(Pronostics!$B2311,Setup_MPP!$A:$G,3,FALSE)</f>
        <v>Amino28</v>
      </c>
      <c r="E2311" s="21" t="str">
        <f>VLOOKUP(Pronostics!$B2311,Setup_MPP!$A:$G,2,FALSE)</f>
        <v>Amine ZARROUKI</v>
      </c>
      <c r="F2311" s="21" t="str">
        <f>VLOOKUP($B2311,Setup_MPP!$A:$E,4,FALSE)</f>
        <v>#FF9898</v>
      </c>
      <c r="G2311" s="21" t="str">
        <f>VLOOKUP($B2311,Setup_MPP!$A:$E,5,FALSE)</f>
        <v>#FF5D5D</v>
      </c>
      <c r="H2311" s="21" t="str">
        <f>IFERROR(IF(AND(A2311&gt;=1,A2311&lt;=104),VLOOKUP($A2311,Location!$A:$J,6,FALSE),IF(A2311=0,"Avant l'ouverture",IF(OR(A2311=105,A2311=106),"Bonus"))),"")</f>
        <v>1/16 Finale</v>
      </c>
      <c r="I2311" s="21" t="str">
        <f>IF(LEFT(H2311,4)="Tour",VLOOKUP(A2311,Database!$A:$C,3,FALSE),"")</f>
        <v/>
      </c>
      <c r="J2311" s="21" t="str">
        <f>VLOOKUP($A2311,Location!$A:$J,7,FALSE)</f>
        <v>Suisse</v>
      </c>
      <c r="K2311" s="21" t="str">
        <f>IFERROR(VLOOKUP(J2311,Setup_Team!$B:$C,2,FALSE), "TDB")</f>
        <v>CHE</v>
      </c>
      <c r="L2311" s="21" t="str">
        <f>VLOOKUP($A2311,Location!$A:$J,8,FALSE)</f>
        <v>Algérie</v>
      </c>
      <c r="M2311" s="21" t="str">
        <f>IFERROR(VLOOKUP(L2311,Setup_Team!$B:$C,2,FALSE), "TDB")</f>
        <v>ALG</v>
      </c>
      <c r="N2311" s="21" t="str">
        <f>VLOOKUP($A2311,Location!$A:$J,9,FALSE)</f>
        <v>Vancouver</v>
      </c>
      <c r="O2311" s="21" t="str">
        <f>VLOOKUP($A2311,Location!$A:$J,10,FALSE)</f>
        <v>BC Place</v>
      </c>
      <c r="P2311" s="27"/>
      <c r="Q2311" s="27"/>
      <c r="R2311" s="27" t="str">
        <f t="shared" si="217"/>
        <v/>
      </c>
      <c r="S2311" s="21">
        <v>0</v>
      </c>
      <c r="T2311" s="20">
        <f>VLOOKUP($A2311,Database!$A:$Y,10,FALSE)</f>
        <v>61</v>
      </c>
      <c r="U2311" s="20">
        <f>VLOOKUP($A2311,Database!$A:$Y,11,FALSE)</f>
        <v>122</v>
      </c>
      <c r="V2311" s="20">
        <f>VLOOKUP($A2311,Database!$A:$Y,12,FALSE)</f>
        <v>148</v>
      </c>
      <c r="W2311" s="20" t="str">
        <f>VLOOKUP(A2311,Database!A:M,13,FALSE)</f>
        <v>À venir</v>
      </c>
      <c r="X2311" s="20" t="str">
        <f>VLOOKUP($A2311,Database!$A:$Y,20,FALSE)</f>
        <v/>
      </c>
      <c r="Y2311" s="20" t="str">
        <f>VLOOKUP($A2311,Database!$A:$Y,21,FALSE)</f>
        <v/>
      </c>
      <c r="Z2311" s="20">
        <f t="shared" si="216"/>
        <v>0</v>
      </c>
      <c r="AA2311" s="20" t="str">
        <f t="shared" si="212"/>
        <v/>
      </c>
      <c r="AB2311" s="20" t="str">
        <f t="shared" ca="1" si="213"/>
        <v/>
      </c>
      <c r="AC2311" s="20">
        <f t="shared" ca="1" si="214"/>
        <v>0</v>
      </c>
      <c r="AD2311" s="20" t="str">
        <f ca="1">IF(AC2311=0,"",IF(OR(ISBLANK(P2311),ISBLANK(Q2311)),"",IF(ISBLANK(VLOOKUP(A2311,Database!A:AA,22,FALSE)),"",VLOOKUP(A2311,Database!A:AA,22,FALSE))))</f>
        <v/>
      </c>
      <c r="AE2311" s="20" t="str">
        <f>IFERROR(
   IF(
     OR(ISBLANK(P2311),ISBLANK(Q2311)),
     "",
     IF(
       AND(AB2311&lt;&gt;"",OR(W2311="Terminé",W2311="En cours")),
       VLOOKUP(AD2311,Setup_ScoreExactBonus!A:D,4,FALSE),
       0
     )),
  0)</f>
        <v/>
      </c>
      <c r="AF2311" s="21">
        <f t="shared" si="215"/>
        <v>0</v>
      </c>
      <c r="AG2311" s="21">
        <f ca="1">SUMIFS(AF$2:AF2311,D$2:D2311,D2311)</f>
        <v>3169</v>
      </c>
    </row>
    <row r="2312" spans="1:33" hidden="1" x14ac:dyDescent="0.35">
      <c r="A2312" s="21">
        <f>IF(ISBLANK(B2312),"",COUNTIF(B$2:B2312,B2312))-1</f>
        <v>85</v>
      </c>
      <c r="B2312" s="27">
        <v>16</v>
      </c>
      <c r="C2312" s="10">
        <f>VLOOKUP($A2312+IF($A2312=0,1,0),Database!$A:$Y,7,FALSE)</f>
        <v>46206.208333333336</v>
      </c>
      <c r="D2312" s="21" t="str">
        <f>VLOOKUP(Pronostics!$B2312,Setup_MPP!$A:$G,3,FALSE)</f>
        <v>RomaLaura</v>
      </c>
      <c r="E2312" s="21" t="str">
        <f>VLOOKUP(Pronostics!$B2312,Setup_MPP!$A:$G,2,FALSE)</f>
        <v>Laura GIULIANO</v>
      </c>
      <c r="F2312" s="21" t="str">
        <f>VLOOKUP($B2312,Setup_MPP!$A:$E,4,FALSE)</f>
        <v>#86A4FE</v>
      </c>
      <c r="G2312" s="21" t="str">
        <f>VLOOKUP($B2312,Setup_MPP!$A:$E,5,FALSE)</f>
        <v>#3769FF</v>
      </c>
      <c r="H2312" s="21" t="str">
        <f>IFERROR(IF(AND(A2312&gt;=1,A2312&lt;=104),VLOOKUP($A2312,Location!$A:$J,6,FALSE),IF(A2312=0,"Avant l'ouverture",IF(OR(A2312=105,A2312=106),"Bonus"))),"")</f>
        <v>1/16 Finale</v>
      </c>
      <c r="I2312" s="21" t="str">
        <f>IF(LEFT(H2312,4)="Tour",VLOOKUP(A2312,Database!$A:$C,3,FALSE),"")</f>
        <v/>
      </c>
      <c r="J2312" s="21" t="str">
        <f>VLOOKUP($A2312,Location!$A:$J,7,FALSE)</f>
        <v>Suisse</v>
      </c>
      <c r="K2312" s="21" t="str">
        <f>IFERROR(VLOOKUP(J2312,Setup_Team!$B:$C,2,FALSE), "TDB")</f>
        <v>CHE</v>
      </c>
      <c r="L2312" s="21" t="str">
        <f>VLOOKUP($A2312,Location!$A:$J,8,FALSE)</f>
        <v>Algérie</v>
      </c>
      <c r="M2312" s="21" t="str">
        <f>IFERROR(VLOOKUP(L2312,Setup_Team!$B:$C,2,FALSE), "TDB")</f>
        <v>ALG</v>
      </c>
      <c r="N2312" s="21" t="str">
        <f>VLOOKUP($A2312,Location!$A:$J,9,FALSE)</f>
        <v>Vancouver</v>
      </c>
      <c r="O2312" s="21" t="str">
        <f>VLOOKUP($A2312,Location!$A:$J,10,FALSE)</f>
        <v>BC Place</v>
      </c>
      <c r="P2312" s="27"/>
      <c r="Q2312" s="27"/>
      <c r="R2312" s="27" t="str">
        <f t="shared" si="217"/>
        <v/>
      </c>
      <c r="S2312" s="21">
        <v>0</v>
      </c>
      <c r="T2312" s="20">
        <f>VLOOKUP($A2312,Database!$A:$Y,10,FALSE)</f>
        <v>61</v>
      </c>
      <c r="U2312" s="20">
        <f>VLOOKUP($A2312,Database!$A:$Y,11,FALSE)</f>
        <v>122</v>
      </c>
      <c r="V2312" s="20">
        <f>VLOOKUP($A2312,Database!$A:$Y,12,FALSE)</f>
        <v>148</v>
      </c>
      <c r="W2312" s="20" t="str">
        <f>VLOOKUP(A2312,Database!A:M,13,FALSE)</f>
        <v>À venir</v>
      </c>
      <c r="X2312" s="20" t="str">
        <f>VLOOKUP($A2312,Database!$A:$Y,20,FALSE)</f>
        <v/>
      </c>
      <c r="Y2312" s="20" t="str">
        <f>VLOOKUP($A2312,Database!$A:$Y,21,FALSE)</f>
        <v/>
      </c>
      <c r="Z2312" s="20">
        <f t="shared" si="216"/>
        <v>0</v>
      </c>
      <c r="AA2312" s="20" t="str">
        <f t="shared" si="212"/>
        <v/>
      </c>
      <c r="AB2312" s="20" t="str">
        <f t="shared" ca="1" si="213"/>
        <v/>
      </c>
      <c r="AC2312" s="20">
        <f t="shared" ca="1" si="214"/>
        <v>0</v>
      </c>
      <c r="AD2312" s="20" t="str">
        <f ca="1">IF(AC2312=0,"",IF(OR(ISBLANK(P2312),ISBLANK(Q2312)),"",IF(ISBLANK(VLOOKUP(A2312,Database!A:AA,22,FALSE)),"",VLOOKUP(A2312,Database!A:AA,22,FALSE))))</f>
        <v/>
      </c>
      <c r="AE2312" s="20" t="str">
        <f>IFERROR(
   IF(
     OR(ISBLANK(P2312),ISBLANK(Q2312)),
     "",
     IF(
       AND(AB2312&lt;&gt;"",OR(W2312="Terminé",W2312="En cours")),
       VLOOKUP(AD2312,Setup_ScoreExactBonus!A:D,4,FALSE),
       0
     )),
  0)</f>
        <v/>
      </c>
      <c r="AF2312" s="21">
        <f t="shared" si="215"/>
        <v>0</v>
      </c>
      <c r="AG2312" s="21">
        <f ca="1">SUMIFS(AF$2:AF2312,D$2:D2312,D2312)</f>
        <v>2658</v>
      </c>
    </row>
    <row r="2313" spans="1:33" hidden="1" x14ac:dyDescent="0.35">
      <c r="A2313" s="21">
        <f>IF(ISBLANK(B2313),"",COUNTIF(B$2:B2313,B2313))-1</f>
        <v>85</v>
      </c>
      <c r="B2313" s="27">
        <v>17</v>
      </c>
      <c r="C2313" s="10">
        <f>VLOOKUP($A2313+IF($A2313=0,1,0),Database!$A:$Y,7,FALSE)</f>
        <v>46206.208333333336</v>
      </c>
      <c r="D2313" s="21" t="str">
        <f>VLOOKUP(Pronostics!$B2313,Setup_MPP!$A:$G,3,FALSE)</f>
        <v>Julien_cri</v>
      </c>
      <c r="E2313" s="21" t="str">
        <f>VLOOKUP(Pronostics!$B2313,Setup_MPP!$A:$G,2,FALSE)</f>
        <v>Julien CRIMOTEL</v>
      </c>
      <c r="F2313" s="21" t="str">
        <f>VLOOKUP($B2313,Setup_MPP!$A:$E,4,FALSE)</f>
        <v>#FFB0B0</v>
      </c>
      <c r="G2313" s="21" t="str">
        <f>VLOOKUP($B2313,Setup_MPP!$A:$E,5,FALSE)</f>
        <v>#F25757</v>
      </c>
      <c r="H2313" s="21" t="str">
        <f>IFERROR(IF(AND(A2313&gt;=1,A2313&lt;=104),VLOOKUP($A2313,Location!$A:$J,6,FALSE),IF(A2313=0,"Avant l'ouverture",IF(OR(A2313=105,A2313=106),"Bonus"))),"")</f>
        <v>1/16 Finale</v>
      </c>
      <c r="I2313" s="21" t="str">
        <f>IF(LEFT(H2313,4)="Tour",VLOOKUP(A2313,Database!$A:$C,3,FALSE),"")</f>
        <v/>
      </c>
      <c r="J2313" s="21" t="str">
        <f>VLOOKUP($A2313,Location!$A:$J,7,FALSE)</f>
        <v>Suisse</v>
      </c>
      <c r="K2313" s="21" t="str">
        <f>IFERROR(VLOOKUP(J2313,Setup_Team!$B:$C,2,FALSE), "TDB")</f>
        <v>CHE</v>
      </c>
      <c r="L2313" s="21" t="str">
        <f>VLOOKUP($A2313,Location!$A:$J,8,FALSE)</f>
        <v>Algérie</v>
      </c>
      <c r="M2313" s="21" t="str">
        <f>IFERROR(VLOOKUP(L2313,Setup_Team!$B:$C,2,FALSE), "TDB")</f>
        <v>ALG</v>
      </c>
      <c r="N2313" s="21" t="str">
        <f>VLOOKUP($A2313,Location!$A:$J,9,FALSE)</f>
        <v>Vancouver</v>
      </c>
      <c r="O2313" s="21" t="str">
        <f>VLOOKUP($A2313,Location!$A:$J,10,FALSE)</f>
        <v>BC Place</v>
      </c>
      <c r="P2313" s="27"/>
      <c r="Q2313" s="27"/>
      <c r="R2313" s="27" t="str">
        <f t="shared" si="217"/>
        <v/>
      </c>
      <c r="S2313" s="21">
        <v>0</v>
      </c>
      <c r="T2313" s="20">
        <f>VLOOKUP($A2313,Database!$A:$Y,10,FALSE)</f>
        <v>61</v>
      </c>
      <c r="U2313" s="20">
        <f>VLOOKUP($A2313,Database!$A:$Y,11,FALSE)</f>
        <v>122</v>
      </c>
      <c r="V2313" s="20">
        <f>VLOOKUP($A2313,Database!$A:$Y,12,FALSE)</f>
        <v>148</v>
      </c>
      <c r="W2313" s="20" t="str">
        <f>VLOOKUP(A2313,Database!A:M,13,FALSE)</f>
        <v>À venir</v>
      </c>
      <c r="X2313" s="20" t="str">
        <f>VLOOKUP($A2313,Database!$A:$Y,20,FALSE)</f>
        <v/>
      </c>
      <c r="Y2313" s="20" t="str">
        <f>VLOOKUP($A2313,Database!$A:$Y,21,FALSE)</f>
        <v/>
      </c>
      <c r="Z2313" s="20">
        <f t="shared" si="216"/>
        <v>0</v>
      </c>
      <c r="AA2313" s="20" t="str">
        <f t="shared" si="212"/>
        <v/>
      </c>
      <c r="AB2313" s="20" t="str">
        <f t="shared" ca="1" si="213"/>
        <v/>
      </c>
      <c r="AC2313" s="20">
        <f t="shared" ca="1" si="214"/>
        <v>0</v>
      </c>
      <c r="AD2313" s="20" t="str">
        <f ca="1">IF(AC2313=0,"",IF(OR(ISBLANK(P2313),ISBLANK(Q2313)),"",IF(ISBLANK(VLOOKUP(A2313,Database!A:AA,22,FALSE)),"",VLOOKUP(A2313,Database!A:AA,22,FALSE))))</f>
        <v/>
      </c>
      <c r="AE2313" s="20" t="str">
        <f>IFERROR(
   IF(
     OR(ISBLANK(P2313),ISBLANK(Q2313)),
     "",
     IF(
       AND(AB2313&lt;&gt;"",OR(W2313="Terminé",W2313="En cours")),
       VLOOKUP(AD2313,Setup_ScoreExactBonus!A:D,4,FALSE),
       0
     )),
  0)</f>
        <v/>
      </c>
      <c r="AF2313" s="21">
        <f t="shared" si="215"/>
        <v>0</v>
      </c>
      <c r="AG2313" s="21">
        <f ca="1">SUMIFS(AF$2:AF2313,D$2:D2313,D2313)</f>
        <v>3022</v>
      </c>
    </row>
    <row r="2314" spans="1:33" hidden="1" x14ac:dyDescent="0.35">
      <c r="A2314" s="21">
        <f>IF(ISBLANK(B2314),"",COUNTIF(B$2:B2314,B2314))-1</f>
        <v>85</v>
      </c>
      <c r="B2314" s="27">
        <v>18</v>
      </c>
      <c r="C2314" s="10">
        <f>VLOOKUP($A2314+IF($A2314=0,1,0),Database!$A:$Y,7,FALSE)</f>
        <v>46206.208333333336</v>
      </c>
      <c r="D2314" s="21" t="str">
        <f>VLOOKUP(Pronostics!$B2314,Setup_MPP!$A:$G,3,FALSE)</f>
        <v>Cartone</v>
      </c>
      <c r="E2314" s="21" t="str">
        <f>VLOOKUP(Pronostics!$B2314,Setup_MPP!$A:$G,2,FALSE)</f>
        <v>Quentin CARTON</v>
      </c>
      <c r="F2314" s="21" t="str">
        <f>VLOOKUP($B2314,Setup_MPP!$A:$E,4,FALSE)</f>
        <v>#F0BC42</v>
      </c>
      <c r="G2314" s="21" t="str">
        <f>VLOOKUP($B2314,Setup_MPP!$A:$E,5,FALSE)</f>
        <v>#8E1F2F</v>
      </c>
      <c r="H2314" s="21" t="str">
        <f>IFERROR(IF(AND(A2314&gt;=1,A2314&lt;=104),VLOOKUP($A2314,Location!$A:$J,6,FALSE),IF(A2314=0,"Avant l'ouverture",IF(OR(A2314=105,A2314=106),"Bonus"))),"")</f>
        <v>1/16 Finale</v>
      </c>
      <c r="I2314" s="21" t="str">
        <f>IF(LEFT(H2314,4)="Tour",VLOOKUP(A2314,Database!$A:$C,3,FALSE),"")</f>
        <v/>
      </c>
      <c r="J2314" s="21" t="str">
        <f>VLOOKUP($A2314,Location!$A:$J,7,FALSE)</f>
        <v>Suisse</v>
      </c>
      <c r="K2314" s="21" t="str">
        <f>IFERROR(VLOOKUP(J2314,Setup_Team!$B:$C,2,FALSE), "TDB")</f>
        <v>CHE</v>
      </c>
      <c r="L2314" s="21" t="str">
        <f>VLOOKUP($A2314,Location!$A:$J,8,FALSE)</f>
        <v>Algérie</v>
      </c>
      <c r="M2314" s="21" t="str">
        <f>IFERROR(VLOOKUP(L2314,Setup_Team!$B:$C,2,FALSE), "TDB")</f>
        <v>ALG</v>
      </c>
      <c r="N2314" s="21" t="str">
        <f>VLOOKUP($A2314,Location!$A:$J,9,FALSE)</f>
        <v>Vancouver</v>
      </c>
      <c r="O2314" s="21" t="str">
        <f>VLOOKUP($A2314,Location!$A:$J,10,FALSE)</f>
        <v>BC Place</v>
      </c>
      <c r="P2314" s="27"/>
      <c r="Q2314" s="27"/>
      <c r="R2314" s="27" t="str">
        <f t="shared" si="217"/>
        <v/>
      </c>
      <c r="S2314" s="21">
        <v>0</v>
      </c>
      <c r="T2314" s="20">
        <f>VLOOKUP($A2314,Database!$A:$Y,10,FALSE)</f>
        <v>61</v>
      </c>
      <c r="U2314" s="20">
        <f>VLOOKUP($A2314,Database!$A:$Y,11,FALSE)</f>
        <v>122</v>
      </c>
      <c r="V2314" s="20">
        <f>VLOOKUP($A2314,Database!$A:$Y,12,FALSE)</f>
        <v>148</v>
      </c>
      <c r="W2314" s="20" t="str">
        <f>VLOOKUP(A2314,Database!A:M,13,FALSE)</f>
        <v>À venir</v>
      </c>
      <c r="X2314" s="20" t="str">
        <f>VLOOKUP($A2314,Database!$A:$Y,20,FALSE)</f>
        <v/>
      </c>
      <c r="Y2314" s="20" t="str">
        <f>VLOOKUP($A2314,Database!$A:$Y,21,FALSE)</f>
        <v/>
      </c>
      <c r="Z2314" s="20">
        <f t="shared" si="216"/>
        <v>0</v>
      </c>
      <c r="AA2314" s="20" t="str">
        <f t="shared" si="212"/>
        <v/>
      </c>
      <c r="AB2314" s="20" t="str">
        <f t="shared" ca="1" si="213"/>
        <v/>
      </c>
      <c r="AC2314" s="20">
        <f t="shared" ca="1" si="214"/>
        <v>0</v>
      </c>
      <c r="AD2314" s="20" t="str">
        <f ca="1">IF(AC2314=0,"",IF(OR(ISBLANK(P2314),ISBLANK(Q2314)),"",IF(ISBLANK(VLOOKUP(A2314,Database!A:AA,22,FALSE)),"",VLOOKUP(A2314,Database!A:AA,22,FALSE))))</f>
        <v/>
      </c>
      <c r="AE2314" s="20" t="str">
        <f>IFERROR(
   IF(
     OR(ISBLANK(P2314),ISBLANK(Q2314)),
     "",
     IF(
       AND(AB2314&lt;&gt;"",OR(W2314="Terminé",W2314="En cours")),
       VLOOKUP(AD2314,Setup_ScoreExactBonus!A:D,4,FALSE),
       0
     )),
  0)</f>
        <v/>
      </c>
      <c r="AF2314" s="21">
        <f t="shared" si="215"/>
        <v>0</v>
      </c>
      <c r="AG2314" s="21">
        <f ca="1">SUMIFS(AF$2:AF2314,D$2:D2314,D2314)</f>
        <v>3102</v>
      </c>
    </row>
    <row r="2315" spans="1:33" hidden="1" x14ac:dyDescent="0.35">
      <c r="A2315" s="21">
        <f>IF(ISBLANK(B2315),"",COUNTIF(B$2:B2315,B2315))-1</f>
        <v>85</v>
      </c>
      <c r="B2315" s="27">
        <v>19</v>
      </c>
      <c r="C2315" s="10">
        <f>VLOOKUP($A2315+IF($A2315=0,1,0),Database!$A:$Y,7,FALSE)</f>
        <v>46206.208333333336</v>
      </c>
      <c r="D2315" s="21" t="str">
        <f>VLOOKUP(Pronostics!$B2315,Setup_MPP!$A:$G,3,FALSE)</f>
        <v>YramVi</v>
      </c>
      <c r="E2315" s="21" t="str">
        <f>VLOOKUP(Pronostics!$B2315,Setup_MPP!$A:$G,2,FALSE)</f>
        <v>Eyram TETSHIE</v>
      </c>
      <c r="F2315" s="21" t="str">
        <f>VLOOKUP($B2315,Setup_MPP!$A:$E,4,FALSE)</f>
        <v>#E8B28F</v>
      </c>
      <c r="G2315" s="21" t="str">
        <f>VLOOKUP($B2315,Setup_MPP!$A:$E,5,FALSE)</f>
        <v>#E65568</v>
      </c>
      <c r="H2315" s="21" t="str">
        <f>IFERROR(IF(AND(A2315&gt;=1,A2315&lt;=104),VLOOKUP($A2315,Location!$A:$J,6,FALSE),IF(A2315=0,"Avant l'ouverture",IF(OR(A2315=105,A2315=106),"Bonus"))),"")</f>
        <v>1/16 Finale</v>
      </c>
      <c r="I2315" s="21" t="str">
        <f>IF(LEFT(H2315,4)="Tour",VLOOKUP(A2315,Database!$A:$C,3,FALSE),"")</f>
        <v/>
      </c>
      <c r="J2315" s="21" t="str">
        <f>VLOOKUP($A2315,Location!$A:$J,7,FALSE)</f>
        <v>Suisse</v>
      </c>
      <c r="K2315" s="21" t="str">
        <f>IFERROR(VLOOKUP(J2315,Setup_Team!$B:$C,2,FALSE), "TDB")</f>
        <v>CHE</v>
      </c>
      <c r="L2315" s="21" t="str">
        <f>VLOOKUP($A2315,Location!$A:$J,8,FALSE)</f>
        <v>Algérie</v>
      </c>
      <c r="M2315" s="21" t="str">
        <f>IFERROR(VLOOKUP(L2315,Setup_Team!$B:$C,2,FALSE), "TDB")</f>
        <v>ALG</v>
      </c>
      <c r="N2315" s="21" t="str">
        <f>VLOOKUP($A2315,Location!$A:$J,9,FALSE)</f>
        <v>Vancouver</v>
      </c>
      <c r="O2315" s="21" t="str">
        <f>VLOOKUP($A2315,Location!$A:$J,10,FALSE)</f>
        <v>BC Place</v>
      </c>
      <c r="P2315" s="27"/>
      <c r="Q2315" s="27"/>
      <c r="R2315" s="27" t="str">
        <f t="shared" si="217"/>
        <v/>
      </c>
      <c r="S2315" s="21">
        <v>0</v>
      </c>
      <c r="T2315" s="20">
        <f>VLOOKUP($A2315,Database!$A:$Y,10,FALSE)</f>
        <v>61</v>
      </c>
      <c r="U2315" s="20">
        <f>VLOOKUP($A2315,Database!$A:$Y,11,FALSE)</f>
        <v>122</v>
      </c>
      <c r="V2315" s="20">
        <f>VLOOKUP($A2315,Database!$A:$Y,12,FALSE)</f>
        <v>148</v>
      </c>
      <c r="W2315" s="20" t="str">
        <f>VLOOKUP(A2315,Database!A:M,13,FALSE)</f>
        <v>À venir</v>
      </c>
      <c r="X2315" s="20" t="str">
        <f>VLOOKUP($A2315,Database!$A:$Y,20,FALSE)</f>
        <v/>
      </c>
      <c r="Y2315" s="20" t="str">
        <f>VLOOKUP($A2315,Database!$A:$Y,21,FALSE)</f>
        <v/>
      </c>
      <c r="Z2315" s="20">
        <f t="shared" si="216"/>
        <v>0</v>
      </c>
      <c r="AA2315" s="20" t="str">
        <f t="shared" si="212"/>
        <v/>
      </c>
      <c r="AB2315" s="20" t="str">
        <f t="shared" ca="1" si="213"/>
        <v/>
      </c>
      <c r="AC2315" s="20">
        <f t="shared" ca="1" si="214"/>
        <v>0</v>
      </c>
      <c r="AD2315" s="20" t="str">
        <f ca="1">IF(AC2315=0,"",IF(OR(ISBLANK(P2315),ISBLANK(Q2315)),"",IF(ISBLANK(VLOOKUP(A2315,Database!A:AA,22,FALSE)),"",VLOOKUP(A2315,Database!A:AA,22,FALSE))))</f>
        <v/>
      </c>
      <c r="AE2315" s="20" t="str">
        <f>IFERROR(
   IF(
     OR(ISBLANK(P2315),ISBLANK(Q2315)),
     "",
     IF(
       AND(AB2315&lt;&gt;"",OR(W2315="Terminé",W2315="En cours")),
       VLOOKUP(AD2315,Setup_ScoreExactBonus!A:D,4,FALSE),
       0
     )),
  0)</f>
        <v/>
      </c>
      <c r="AF2315" s="21">
        <f t="shared" si="215"/>
        <v>0</v>
      </c>
      <c r="AG2315" s="21">
        <f ca="1">SUMIFS(AF$2:AF2315,D$2:D2315,D2315)</f>
        <v>2990</v>
      </c>
    </row>
    <row r="2316" spans="1:33" hidden="1" x14ac:dyDescent="0.35">
      <c r="A2316" s="21">
        <f>IF(ISBLANK(B2316),"",COUNTIF(B$2:B2316,B2316))-1</f>
        <v>85</v>
      </c>
      <c r="B2316" s="27">
        <v>20</v>
      </c>
      <c r="C2316" s="10">
        <f>VLOOKUP($A2316+IF($A2316=0,1,0),Database!$A:$Y,7,FALSE)</f>
        <v>46206.208333333336</v>
      </c>
      <c r="D2316" s="21" t="str">
        <f>VLOOKUP(Pronostics!$B2316,Setup_MPP!$A:$G,3,FALSE)</f>
        <v>Anis_MaFihache</v>
      </c>
      <c r="E2316" s="21" t="str">
        <f>VLOOKUP(Pronostics!$B2316,Setup_MPP!$A:$G,2,FALSE)</f>
        <v>Anis LEBIK</v>
      </c>
      <c r="F2316" s="21" t="str">
        <f>VLOOKUP($B2316,Setup_MPP!$A:$E,4,FALSE)</f>
        <v>#60DC8C</v>
      </c>
      <c r="G2316" s="21" t="str">
        <f>VLOOKUP($B2316,Setup_MPP!$A:$E,5,FALSE)</f>
        <v>#22A34F</v>
      </c>
      <c r="H2316" s="21" t="str">
        <f>IFERROR(IF(AND(A2316&gt;=1,A2316&lt;=104),VLOOKUP($A2316,Location!$A:$J,6,FALSE),IF(A2316=0,"Avant l'ouverture",IF(OR(A2316=105,A2316=106),"Bonus"))),"")</f>
        <v>1/16 Finale</v>
      </c>
      <c r="I2316" s="21" t="str">
        <f>IF(LEFT(H2316,4)="Tour",VLOOKUP(A2316,Database!$A:$C,3,FALSE),"")</f>
        <v/>
      </c>
      <c r="J2316" s="21" t="str">
        <f>VLOOKUP($A2316,Location!$A:$J,7,FALSE)</f>
        <v>Suisse</v>
      </c>
      <c r="K2316" s="21" t="str">
        <f>IFERROR(VLOOKUP(J2316,Setup_Team!$B:$C,2,FALSE), "TDB")</f>
        <v>CHE</v>
      </c>
      <c r="L2316" s="21" t="str">
        <f>VLOOKUP($A2316,Location!$A:$J,8,FALSE)</f>
        <v>Algérie</v>
      </c>
      <c r="M2316" s="21" t="str">
        <f>IFERROR(VLOOKUP(L2316,Setup_Team!$B:$C,2,FALSE), "TDB")</f>
        <v>ALG</v>
      </c>
      <c r="N2316" s="21" t="str">
        <f>VLOOKUP($A2316,Location!$A:$J,9,FALSE)</f>
        <v>Vancouver</v>
      </c>
      <c r="O2316" s="21" t="str">
        <f>VLOOKUP($A2316,Location!$A:$J,10,FALSE)</f>
        <v>BC Place</v>
      </c>
      <c r="P2316" s="27"/>
      <c r="Q2316" s="27"/>
      <c r="R2316" s="27" t="str">
        <f t="shared" si="217"/>
        <v/>
      </c>
      <c r="S2316" s="21">
        <v>0</v>
      </c>
      <c r="T2316" s="20">
        <f>VLOOKUP($A2316,Database!$A:$Y,10,FALSE)</f>
        <v>61</v>
      </c>
      <c r="U2316" s="20">
        <f>VLOOKUP($A2316,Database!$A:$Y,11,FALSE)</f>
        <v>122</v>
      </c>
      <c r="V2316" s="20">
        <f>VLOOKUP($A2316,Database!$A:$Y,12,FALSE)</f>
        <v>148</v>
      </c>
      <c r="W2316" s="20" t="str">
        <f>VLOOKUP(A2316,Database!A:M,13,FALSE)</f>
        <v>À venir</v>
      </c>
      <c r="X2316" s="20" t="str">
        <f>VLOOKUP($A2316,Database!$A:$Y,20,FALSE)</f>
        <v/>
      </c>
      <c r="Y2316" s="20" t="str">
        <f>VLOOKUP($A2316,Database!$A:$Y,21,FALSE)</f>
        <v/>
      </c>
      <c r="Z2316" s="20">
        <f t="shared" si="216"/>
        <v>0</v>
      </c>
      <c r="AA2316" s="20" t="str">
        <f t="shared" si="212"/>
        <v/>
      </c>
      <c r="AB2316" s="20" t="str">
        <f t="shared" ca="1" si="213"/>
        <v/>
      </c>
      <c r="AC2316" s="20">
        <f t="shared" ca="1" si="214"/>
        <v>0</v>
      </c>
      <c r="AD2316" s="20" t="str">
        <f ca="1">IF(AC2316=0,"",IF(OR(ISBLANK(P2316),ISBLANK(Q2316)),"",IF(ISBLANK(VLOOKUP(A2316,Database!A:AA,22,FALSE)),"",VLOOKUP(A2316,Database!A:AA,22,FALSE))))</f>
        <v/>
      </c>
      <c r="AE2316" s="20" t="str">
        <f>IFERROR(
   IF(
     OR(ISBLANK(P2316),ISBLANK(Q2316)),
     "",
     IF(
       AND(AB2316&lt;&gt;"",OR(W2316="Terminé",W2316="En cours")),
       VLOOKUP(AD2316,Setup_ScoreExactBonus!A:D,4,FALSE),
       0
     )),
  0)</f>
        <v/>
      </c>
      <c r="AF2316" s="21">
        <f t="shared" si="215"/>
        <v>0</v>
      </c>
      <c r="AG2316" s="21">
        <f ca="1">SUMIFS(AF$2:AF2316,D$2:D2316,D2316)</f>
        <v>3051</v>
      </c>
    </row>
    <row r="2317" spans="1:33" hidden="1" x14ac:dyDescent="0.35">
      <c r="A2317" s="21">
        <f>IF(ISBLANK(B2317),"",COUNTIF(B$2:B2317,B2317))-1</f>
        <v>85</v>
      </c>
      <c r="B2317" s="27">
        <v>21</v>
      </c>
      <c r="C2317" s="10">
        <f>VLOOKUP($A2317+IF($A2317=0,1,0),Database!$A:$Y,7,FALSE)</f>
        <v>46206.208333333336</v>
      </c>
      <c r="D2317" s="21" t="str">
        <f>VLOOKUP(Pronostics!$B2317,Setup_MPP!$A:$G,3,FALSE)</f>
        <v>JUJULABOSS13</v>
      </c>
      <c r="E2317" s="21" t="str">
        <f>VLOOKUP(Pronostics!$B2317,Setup_MPP!$A:$G,2,FALSE)</f>
        <v>Julia BOUANAN</v>
      </c>
      <c r="F2317" s="21" t="str">
        <f>VLOOKUP($B2317,Setup_MPP!$A:$E,4,FALSE)</f>
        <v>#2FAEE0</v>
      </c>
      <c r="G2317" s="21" t="str">
        <f>VLOOKUP($B2317,Setup_MPP!$A:$E,5,FALSE)</f>
        <v>#BEA064</v>
      </c>
      <c r="H2317" s="21" t="str">
        <f>IFERROR(IF(AND(A2317&gt;=1,A2317&lt;=104),VLOOKUP($A2317,Location!$A:$J,6,FALSE),IF(A2317=0,"Avant l'ouverture",IF(OR(A2317=105,A2317=106),"Bonus"))),"")</f>
        <v>1/16 Finale</v>
      </c>
      <c r="I2317" s="21" t="str">
        <f>IF(LEFT(H2317,4)="Tour",VLOOKUP(A2317,Database!$A:$C,3,FALSE),"")</f>
        <v/>
      </c>
      <c r="J2317" s="21" t="str">
        <f>VLOOKUP($A2317,Location!$A:$J,7,FALSE)</f>
        <v>Suisse</v>
      </c>
      <c r="K2317" s="21" t="str">
        <f>IFERROR(VLOOKUP(J2317,Setup_Team!$B:$C,2,FALSE), "TDB")</f>
        <v>CHE</v>
      </c>
      <c r="L2317" s="21" t="str">
        <f>VLOOKUP($A2317,Location!$A:$J,8,FALSE)</f>
        <v>Algérie</v>
      </c>
      <c r="M2317" s="21" t="str">
        <f>IFERROR(VLOOKUP(L2317,Setup_Team!$B:$C,2,FALSE), "TDB")</f>
        <v>ALG</v>
      </c>
      <c r="N2317" s="21" t="str">
        <f>VLOOKUP($A2317,Location!$A:$J,9,FALSE)</f>
        <v>Vancouver</v>
      </c>
      <c r="O2317" s="21" t="str">
        <f>VLOOKUP($A2317,Location!$A:$J,10,FALSE)</f>
        <v>BC Place</v>
      </c>
      <c r="P2317" s="27"/>
      <c r="Q2317" s="27"/>
      <c r="R2317" s="27" t="str">
        <f t="shared" si="217"/>
        <v/>
      </c>
      <c r="S2317" s="21">
        <v>0</v>
      </c>
      <c r="T2317" s="20">
        <f>VLOOKUP($A2317,Database!$A:$Y,10,FALSE)</f>
        <v>61</v>
      </c>
      <c r="U2317" s="20">
        <f>VLOOKUP($A2317,Database!$A:$Y,11,FALSE)</f>
        <v>122</v>
      </c>
      <c r="V2317" s="20">
        <f>VLOOKUP($A2317,Database!$A:$Y,12,FALSE)</f>
        <v>148</v>
      </c>
      <c r="W2317" s="20" t="str">
        <f>VLOOKUP(A2317,Database!A:M,13,FALSE)</f>
        <v>À venir</v>
      </c>
      <c r="X2317" s="20" t="str">
        <f>VLOOKUP($A2317,Database!$A:$Y,20,FALSE)</f>
        <v/>
      </c>
      <c r="Y2317" s="20" t="str">
        <f>VLOOKUP($A2317,Database!$A:$Y,21,FALSE)</f>
        <v/>
      </c>
      <c r="Z2317" s="20">
        <f t="shared" si="216"/>
        <v>0</v>
      </c>
      <c r="AA2317" s="20" t="str">
        <f t="shared" si="212"/>
        <v/>
      </c>
      <c r="AB2317" s="20" t="str">
        <f t="shared" ca="1" si="213"/>
        <v/>
      </c>
      <c r="AC2317" s="20">
        <f t="shared" ca="1" si="214"/>
        <v>0</v>
      </c>
      <c r="AD2317" s="20" t="str">
        <f ca="1">IF(AC2317=0,"",IF(OR(ISBLANK(P2317),ISBLANK(Q2317)),"",IF(ISBLANK(VLOOKUP(A2317,Database!A:AA,22,FALSE)),"",VLOOKUP(A2317,Database!A:AA,22,FALSE))))</f>
        <v/>
      </c>
      <c r="AE2317" s="20" t="str">
        <f>IFERROR(
   IF(
     OR(ISBLANK(P2317),ISBLANK(Q2317)),
     "",
     IF(
       AND(AB2317&lt;&gt;"",OR(W2317="Terminé",W2317="En cours")),
       VLOOKUP(AD2317,Setup_ScoreExactBonus!A:D,4,FALSE),
       0
     )),
  0)</f>
        <v/>
      </c>
      <c r="AF2317" s="21">
        <f t="shared" si="215"/>
        <v>0</v>
      </c>
      <c r="AG2317" s="21">
        <f ca="1">SUMIFS(AF$2:AF2317,D$2:D2317,D2317)</f>
        <v>2853</v>
      </c>
    </row>
    <row r="2318" spans="1:33" hidden="1" x14ac:dyDescent="0.35">
      <c r="A2318" s="21">
        <f>IF(ISBLANK(B2318),"",COUNTIF(B$2:B2318,B2318))-1</f>
        <v>85</v>
      </c>
      <c r="B2318" s="27">
        <v>22</v>
      </c>
      <c r="C2318" s="10">
        <f>VLOOKUP($A2318+IF($A2318=0,1,0),Database!$A:$Y,7,FALSE)</f>
        <v>46206.208333333336</v>
      </c>
      <c r="D2318" s="21" t="str">
        <f>VLOOKUP(Pronostics!$B2318,Setup_MPP!$A:$G,3,FALSE)</f>
        <v>Jujumsrd</v>
      </c>
      <c r="E2318" s="21" t="str">
        <f>VLOOKUP(Pronostics!$B2318,Setup_MPP!$A:$G,2,FALSE)</f>
        <v>Julie Mansard</v>
      </c>
      <c r="F2318" s="21" t="str">
        <f>VLOOKUP($B2318,Setup_MPP!$A:$E,4,FALSE)</f>
        <v>#41DEF0</v>
      </c>
      <c r="G2318" s="21" t="str">
        <f>VLOOKUP($B2318,Setup_MPP!$A:$E,5,FALSE)</f>
        <v>#0BA6B7</v>
      </c>
      <c r="H2318" s="21" t="str">
        <f>IFERROR(IF(AND(A2318&gt;=1,A2318&lt;=104),VLOOKUP($A2318,Location!$A:$J,6,FALSE),IF(A2318=0,"Avant l'ouverture",IF(OR(A2318=105,A2318=106),"Bonus"))),"")</f>
        <v>1/16 Finale</v>
      </c>
      <c r="I2318" s="21" t="str">
        <f>IF(LEFT(H2318,4)="Tour",VLOOKUP(A2318,Database!$A:$C,3,FALSE),"")</f>
        <v/>
      </c>
      <c r="J2318" s="21" t="str">
        <f>VLOOKUP($A2318,Location!$A:$J,7,FALSE)</f>
        <v>Suisse</v>
      </c>
      <c r="K2318" s="21" t="str">
        <f>IFERROR(VLOOKUP(J2318,Setup_Team!$B:$C,2,FALSE), "TDB")</f>
        <v>CHE</v>
      </c>
      <c r="L2318" s="21" t="str">
        <f>VLOOKUP($A2318,Location!$A:$J,8,FALSE)</f>
        <v>Algérie</v>
      </c>
      <c r="M2318" s="21" t="str">
        <f>IFERROR(VLOOKUP(L2318,Setup_Team!$B:$C,2,FALSE), "TDB")</f>
        <v>ALG</v>
      </c>
      <c r="N2318" s="21" t="str">
        <f>VLOOKUP($A2318,Location!$A:$J,9,FALSE)</f>
        <v>Vancouver</v>
      </c>
      <c r="O2318" s="21" t="str">
        <f>VLOOKUP($A2318,Location!$A:$J,10,FALSE)</f>
        <v>BC Place</v>
      </c>
      <c r="P2318" s="27"/>
      <c r="Q2318" s="27"/>
      <c r="R2318" s="27" t="str">
        <f t="shared" si="217"/>
        <v/>
      </c>
      <c r="S2318" s="21">
        <v>0</v>
      </c>
      <c r="T2318" s="20">
        <f>VLOOKUP($A2318,Database!$A:$Y,10,FALSE)</f>
        <v>61</v>
      </c>
      <c r="U2318" s="20">
        <f>VLOOKUP($A2318,Database!$A:$Y,11,FALSE)</f>
        <v>122</v>
      </c>
      <c r="V2318" s="20">
        <f>VLOOKUP($A2318,Database!$A:$Y,12,FALSE)</f>
        <v>148</v>
      </c>
      <c r="W2318" s="20" t="str">
        <f>VLOOKUP(A2318,Database!A:M,13,FALSE)</f>
        <v>À venir</v>
      </c>
      <c r="X2318" s="20" t="str">
        <f>VLOOKUP($A2318,Database!$A:$Y,20,FALSE)</f>
        <v/>
      </c>
      <c r="Y2318" s="20" t="str">
        <f>VLOOKUP($A2318,Database!$A:$Y,21,FALSE)</f>
        <v/>
      </c>
      <c r="Z2318" s="20">
        <f t="shared" si="216"/>
        <v>0</v>
      </c>
      <c r="AA2318" s="20" t="str">
        <f t="shared" si="212"/>
        <v/>
      </c>
      <c r="AB2318" s="20" t="str">
        <f t="shared" ca="1" si="213"/>
        <v/>
      </c>
      <c r="AC2318" s="20">
        <f t="shared" ca="1" si="214"/>
        <v>0</v>
      </c>
      <c r="AD2318" s="20" t="str">
        <f ca="1">IF(AC2318=0,"",IF(OR(ISBLANK(P2318),ISBLANK(Q2318)),"",IF(ISBLANK(VLOOKUP(A2318,Database!A:AA,22,FALSE)),"",VLOOKUP(A2318,Database!A:AA,22,FALSE))))</f>
        <v/>
      </c>
      <c r="AE2318" s="20" t="str">
        <f>IFERROR(
   IF(
     OR(ISBLANK(P2318),ISBLANK(Q2318)),
     "",
     IF(
       AND(AB2318&lt;&gt;"",OR(W2318="Terminé",W2318="En cours")),
       VLOOKUP(AD2318,Setup_ScoreExactBonus!A:D,4,FALSE),
       0
     )),
  0)</f>
        <v/>
      </c>
      <c r="AF2318" s="21">
        <f t="shared" si="215"/>
        <v>0</v>
      </c>
      <c r="AG2318" s="21">
        <f ca="1">SUMIFS(AF$2:AF2318,D$2:D2318,D2318)</f>
        <v>2679</v>
      </c>
    </row>
    <row r="2319" spans="1:33" hidden="1" x14ac:dyDescent="0.35">
      <c r="A2319" s="21">
        <f>IF(ISBLANK(B2319),"",COUNTIF(B$2:B2319,B2319))-1</f>
        <v>85</v>
      </c>
      <c r="B2319" s="27">
        <v>23</v>
      </c>
      <c r="C2319" s="10">
        <f>VLOOKUP($A2319+IF($A2319=0,1,0),Database!$A:$Y,7,FALSE)</f>
        <v>46206.208333333336</v>
      </c>
      <c r="D2319" s="21" t="str">
        <f>VLOOKUP(Pronostics!$B2319,Setup_MPP!$A:$G,3,FALSE)</f>
        <v>DJUDJUPRONO</v>
      </c>
      <c r="E2319" s="21" t="str">
        <f>VLOOKUP(Pronostics!$B2319,Setup_MPP!$A:$G,2,FALSE)</f>
        <v>Juliette</v>
      </c>
      <c r="F2319" s="21" t="str">
        <f>VLOOKUP($B2319,Setup_MPP!$A:$E,4,FALSE)</f>
        <v>#F2A2A2</v>
      </c>
      <c r="G2319" s="21" t="str">
        <f>VLOOKUP($B2319,Setup_MPP!$A:$E,5,FALSE)</f>
        <v>#C25D5D</v>
      </c>
      <c r="H2319" s="21" t="str">
        <f>IFERROR(IF(AND(A2319&gt;=1,A2319&lt;=104),VLOOKUP($A2319,Location!$A:$J,6,FALSE),IF(A2319=0,"Avant l'ouverture",IF(OR(A2319=105,A2319=106),"Bonus"))),"")</f>
        <v>1/16 Finale</v>
      </c>
      <c r="I2319" s="21" t="str">
        <f>IF(LEFT(H2319,4)="Tour",VLOOKUP(A2319,Database!$A:$C,3,FALSE),"")</f>
        <v/>
      </c>
      <c r="J2319" s="21" t="str">
        <f>VLOOKUP($A2319,Location!$A:$J,7,FALSE)</f>
        <v>Suisse</v>
      </c>
      <c r="K2319" s="21" t="str">
        <f>IFERROR(VLOOKUP(J2319,Setup_Team!$B:$C,2,FALSE), "TDB")</f>
        <v>CHE</v>
      </c>
      <c r="L2319" s="21" t="str">
        <f>VLOOKUP($A2319,Location!$A:$J,8,FALSE)</f>
        <v>Algérie</v>
      </c>
      <c r="M2319" s="21" t="str">
        <f>IFERROR(VLOOKUP(L2319,Setup_Team!$B:$C,2,FALSE), "TDB")</f>
        <v>ALG</v>
      </c>
      <c r="N2319" s="21" t="str">
        <f>VLOOKUP($A2319,Location!$A:$J,9,FALSE)</f>
        <v>Vancouver</v>
      </c>
      <c r="O2319" s="21" t="str">
        <f>VLOOKUP($A2319,Location!$A:$J,10,FALSE)</f>
        <v>BC Place</v>
      </c>
      <c r="P2319" s="27"/>
      <c r="Q2319" s="27"/>
      <c r="R2319" s="27" t="str">
        <f t="shared" si="217"/>
        <v/>
      </c>
      <c r="S2319" s="21">
        <v>0</v>
      </c>
      <c r="T2319" s="20">
        <f>VLOOKUP($A2319,Database!$A:$Y,10,FALSE)</f>
        <v>61</v>
      </c>
      <c r="U2319" s="20">
        <f>VLOOKUP($A2319,Database!$A:$Y,11,FALSE)</f>
        <v>122</v>
      </c>
      <c r="V2319" s="20">
        <f>VLOOKUP($A2319,Database!$A:$Y,12,FALSE)</f>
        <v>148</v>
      </c>
      <c r="W2319" s="20" t="str">
        <f>VLOOKUP(A2319,Database!A:M,13,FALSE)</f>
        <v>À venir</v>
      </c>
      <c r="X2319" s="20" t="str">
        <f>VLOOKUP($A2319,Database!$A:$Y,20,FALSE)</f>
        <v/>
      </c>
      <c r="Y2319" s="20" t="str">
        <f>VLOOKUP($A2319,Database!$A:$Y,21,FALSE)</f>
        <v/>
      </c>
      <c r="Z2319" s="20">
        <f t="shared" si="216"/>
        <v>0</v>
      </c>
      <c r="AA2319" s="20" t="str">
        <f t="shared" si="212"/>
        <v/>
      </c>
      <c r="AB2319" s="20" t="str">
        <f t="shared" ca="1" si="213"/>
        <v/>
      </c>
      <c r="AC2319" s="20">
        <f t="shared" ca="1" si="214"/>
        <v>0</v>
      </c>
      <c r="AD2319" s="20" t="str">
        <f ca="1">IF(AC2319=0,"",IF(OR(ISBLANK(P2319),ISBLANK(Q2319)),"",IF(ISBLANK(VLOOKUP(A2319,Database!A:AA,22,FALSE)),"",VLOOKUP(A2319,Database!A:AA,22,FALSE))))</f>
        <v/>
      </c>
      <c r="AE2319" s="20" t="str">
        <f>IFERROR(
   IF(
     OR(ISBLANK(P2319),ISBLANK(Q2319)),
     "",
     IF(
       AND(AB2319&lt;&gt;"",OR(W2319="Terminé",W2319="En cours")),
       VLOOKUP(AD2319,Setup_ScoreExactBonus!A:D,4,FALSE),
       0
     )),
  0)</f>
        <v/>
      </c>
      <c r="AF2319" s="21">
        <f t="shared" si="215"/>
        <v>0</v>
      </c>
      <c r="AG2319" s="21">
        <f ca="1">SUMIFS(AF$2:AF2319,D$2:D2319,D2319)</f>
        <v>2289</v>
      </c>
    </row>
    <row r="2320" spans="1:33" hidden="1" x14ac:dyDescent="0.35">
      <c r="A2320" s="21">
        <f>IF(ISBLANK(B2320),"",COUNTIF(B$2:B2320,B2320))-1</f>
        <v>85</v>
      </c>
      <c r="B2320" s="27">
        <v>24</v>
      </c>
      <c r="C2320" s="10">
        <f>VLOOKUP($A2320+IF($A2320=0,1,0),Database!$A:$Y,7,FALSE)</f>
        <v>46206.208333333336</v>
      </c>
      <c r="D2320" s="21" t="str">
        <f>VLOOKUP(Pronostics!$B2320,Setup_MPP!$A:$G,3,FALSE)</f>
        <v>Samyaaaaaaaaaa</v>
      </c>
      <c r="E2320" s="21" t="str">
        <f>VLOOKUP(Pronostics!$B2320,Setup_MPP!$A:$G,2,FALSE)</f>
        <v>Samya ALAOUI</v>
      </c>
      <c r="F2320" s="21" t="str">
        <f>VLOOKUP($B2320,Setup_MPP!$A:$E,4,FALSE)</f>
        <v>#A2F2C7</v>
      </c>
      <c r="G2320" s="21" t="str">
        <f>VLOOKUP($B2320,Setup_MPP!$A:$E,5,FALSE)</f>
        <v>#5DC18C</v>
      </c>
      <c r="H2320" s="21" t="str">
        <f>IFERROR(IF(AND(A2320&gt;=1,A2320&lt;=104),VLOOKUP($A2320,Location!$A:$J,6,FALSE),IF(A2320=0,"Avant l'ouverture",IF(OR(A2320=105,A2320=106),"Bonus"))),"")</f>
        <v>1/16 Finale</v>
      </c>
      <c r="I2320" s="21" t="str">
        <f>IF(LEFT(H2320,4)="Tour",VLOOKUP(A2320,Database!$A:$C,3,FALSE),"")</f>
        <v/>
      </c>
      <c r="J2320" s="21" t="str">
        <f>VLOOKUP($A2320,Location!$A:$J,7,FALSE)</f>
        <v>Suisse</v>
      </c>
      <c r="K2320" s="21" t="str">
        <f>IFERROR(VLOOKUP(J2320,Setup_Team!$B:$C,2,FALSE), "TDB")</f>
        <v>CHE</v>
      </c>
      <c r="L2320" s="21" t="str">
        <f>VLOOKUP($A2320,Location!$A:$J,8,FALSE)</f>
        <v>Algérie</v>
      </c>
      <c r="M2320" s="21" t="str">
        <f>IFERROR(VLOOKUP(L2320,Setup_Team!$B:$C,2,FALSE), "TDB")</f>
        <v>ALG</v>
      </c>
      <c r="N2320" s="21" t="str">
        <f>VLOOKUP($A2320,Location!$A:$J,9,FALSE)</f>
        <v>Vancouver</v>
      </c>
      <c r="O2320" s="21" t="str">
        <f>VLOOKUP($A2320,Location!$A:$J,10,FALSE)</f>
        <v>BC Place</v>
      </c>
      <c r="P2320" s="27"/>
      <c r="Q2320" s="27"/>
      <c r="R2320" s="27" t="str">
        <f t="shared" si="217"/>
        <v/>
      </c>
      <c r="S2320" s="21">
        <v>0</v>
      </c>
      <c r="T2320" s="20">
        <f>VLOOKUP($A2320,Database!$A:$Y,10,FALSE)</f>
        <v>61</v>
      </c>
      <c r="U2320" s="20">
        <f>VLOOKUP($A2320,Database!$A:$Y,11,FALSE)</f>
        <v>122</v>
      </c>
      <c r="V2320" s="20">
        <f>VLOOKUP($A2320,Database!$A:$Y,12,FALSE)</f>
        <v>148</v>
      </c>
      <c r="W2320" s="20" t="str">
        <f>VLOOKUP(A2320,Database!A:M,13,FALSE)</f>
        <v>À venir</v>
      </c>
      <c r="X2320" s="20" t="str">
        <f>VLOOKUP($A2320,Database!$A:$Y,20,FALSE)</f>
        <v/>
      </c>
      <c r="Y2320" s="20" t="str">
        <f>VLOOKUP($A2320,Database!$A:$Y,21,FALSE)</f>
        <v/>
      </c>
      <c r="Z2320" s="20">
        <f t="shared" si="216"/>
        <v>0</v>
      </c>
      <c r="AA2320" s="20" t="str">
        <f t="shared" si="212"/>
        <v/>
      </c>
      <c r="AB2320" s="20" t="str">
        <f t="shared" ca="1" si="213"/>
        <v/>
      </c>
      <c r="AC2320" s="20">
        <f t="shared" ca="1" si="214"/>
        <v>0</v>
      </c>
      <c r="AD2320" s="20" t="str">
        <f ca="1">IF(AC2320=0,"",IF(OR(ISBLANK(P2320),ISBLANK(Q2320)),"",IF(ISBLANK(VLOOKUP(A2320,Database!A:AA,22,FALSE)),"",VLOOKUP(A2320,Database!A:AA,22,FALSE))))</f>
        <v/>
      </c>
      <c r="AE2320" s="20" t="str">
        <f>IFERROR(
   IF(
     OR(ISBLANK(P2320),ISBLANK(Q2320)),
     "",
     IF(
       AND(AB2320&lt;&gt;"",OR(W2320="Terminé",W2320="En cours")),
       VLOOKUP(AD2320,Setup_ScoreExactBonus!A:D,4,FALSE),
       0
     )),
  0)</f>
        <v/>
      </c>
      <c r="AF2320" s="21">
        <f t="shared" si="215"/>
        <v>0</v>
      </c>
      <c r="AG2320" s="21">
        <f ca="1">SUMIFS(AF$2:AF2320,D$2:D2320,D2320)</f>
        <v>3177</v>
      </c>
    </row>
    <row r="2321" spans="1:33" hidden="1" x14ac:dyDescent="0.35">
      <c r="A2321" s="21">
        <f>IF(ISBLANK(B2321),"",COUNTIF(B$2:B2321,B2321))-1</f>
        <v>85</v>
      </c>
      <c r="B2321" s="27">
        <v>25</v>
      </c>
      <c r="C2321" s="10">
        <f>VLOOKUP($A2321+IF($A2321=0,1,0),Database!$A:$Y,7,FALSE)</f>
        <v>46206.208333333336</v>
      </c>
      <c r="D2321" s="21" t="str">
        <f>VLOOKUP(Pronostics!$B2321,Setup_MPP!$A:$G,3,FALSE)</f>
        <v>leaw0808</v>
      </c>
      <c r="E2321" s="21" t="str">
        <f>VLOOKUP(Pronostics!$B2321,Setup_MPP!$A:$G,2,FALSE)</f>
        <v>Léa WALOCQ</v>
      </c>
      <c r="F2321" s="21" t="str">
        <f>VLOOKUP($B2321,Setup_MPP!$A:$E,4,FALSE)</f>
        <v>#D1B9EB</v>
      </c>
      <c r="G2321" s="21" t="str">
        <f>VLOOKUP($B2321,Setup_MPP!$A:$E,5,FALSE)</f>
        <v>#B58BC7</v>
      </c>
      <c r="H2321" s="21" t="str">
        <f>IFERROR(IF(AND(A2321&gt;=1,A2321&lt;=104),VLOOKUP($A2321,Location!$A:$J,6,FALSE),IF(A2321=0,"Avant l'ouverture",IF(OR(A2321=105,A2321=106),"Bonus"))),"")</f>
        <v>1/16 Finale</v>
      </c>
      <c r="I2321" s="21" t="str">
        <f>IF(LEFT(H2321,4)="Tour",VLOOKUP(A2321,Database!$A:$C,3,FALSE),"")</f>
        <v/>
      </c>
      <c r="J2321" s="21" t="str">
        <f>VLOOKUP($A2321,Location!$A:$J,7,FALSE)</f>
        <v>Suisse</v>
      </c>
      <c r="K2321" s="21" t="str">
        <f>IFERROR(VLOOKUP(J2321,Setup_Team!$B:$C,2,FALSE), "TDB")</f>
        <v>CHE</v>
      </c>
      <c r="L2321" s="21" t="str">
        <f>VLOOKUP($A2321,Location!$A:$J,8,FALSE)</f>
        <v>Algérie</v>
      </c>
      <c r="M2321" s="21" t="str">
        <f>IFERROR(VLOOKUP(L2321,Setup_Team!$B:$C,2,FALSE), "TDB")</f>
        <v>ALG</v>
      </c>
      <c r="N2321" s="21" t="str">
        <f>VLOOKUP($A2321,Location!$A:$J,9,FALSE)</f>
        <v>Vancouver</v>
      </c>
      <c r="O2321" s="21" t="str">
        <f>VLOOKUP($A2321,Location!$A:$J,10,FALSE)</f>
        <v>BC Place</v>
      </c>
      <c r="P2321" s="27"/>
      <c r="Q2321" s="27"/>
      <c r="R2321" s="27" t="str">
        <f t="shared" si="217"/>
        <v/>
      </c>
      <c r="S2321" s="21">
        <v>0</v>
      </c>
      <c r="T2321" s="20">
        <f>VLOOKUP($A2321,Database!$A:$Y,10,FALSE)</f>
        <v>61</v>
      </c>
      <c r="U2321" s="20">
        <f>VLOOKUP($A2321,Database!$A:$Y,11,FALSE)</f>
        <v>122</v>
      </c>
      <c r="V2321" s="20">
        <f>VLOOKUP($A2321,Database!$A:$Y,12,FALSE)</f>
        <v>148</v>
      </c>
      <c r="W2321" s="20" t="str">
        <f>VLOOKUP(A2321,Database!A:M,13,FALSE)</f>
        <v>À venir</v>
      </c>
      <c r="X2321" s="20" t="str">
        <f>VLOOKUP($A2321,Database!$A:$Y,20,FALSE)</f>
        <v/>
      </c>
      <c r="Y2321" s="20" t="str">
        <f>VLOOKUP($A2321,Database!$A:$Y,21,FALSE)</f>
        <v/>
      </c>
      <c r="Z2321" s="20">
        <f t="shared" si="216"/>
        <v>0</v>
      </c>
      <c r="AA2321" s="20" t="str">
        <f t="shared" si="212"/>
        <v/>
      </c>
      <c r="AB2321" s="20" t="str">
        <f t="shared" ca="1" si="213"/>
        <v/>
      </c>
      <c r="AC2321" s="20">
        <f t="shared" ca="1" si="214"/>
        <v>0</v>
      </c>
      <c r="AD2321" s="20" t="str">
        <f ca="1">IF(AC2321=0,"",IF(OR(ISBLANK(P2321),ISBLANK(Q2321)),"",IF(ISBLANK(VLOOKUP(A2321,Database!A:AA,22,FALSE)),"",VLOOKUP(A2321,Database!A:AA,22,FALSE))))</f>
        <v/>
      </c>
      <c r="AE2321" s="20" t="str">
        <f>IFERROR(
   IF(
     OR(ISBLANK(P2321),ISBLANK(Q2321)),
     "",
     IF(
       AND(AB2321&lt;&gt;"",OR(W2321="Terminé",W2321="En cours")),
       VLOOKUP(AD2321,Setup_ScoreExactBonus!A:D,4,FALSE),
       0
     )),
  0)</f>
        <v/>
      </c>
      <c r="AF2321" s="21">
        <f t="shared" si="215"/>
        <v>0</v>
      </c>
      <c r="AG2321" s="21">
        <f ca="1">SUMIFS(AF$2:AF2321,D$2:D2321,D2321)</f>
        <v>3228</v>
      </c>
    </row>
    <row r="2322" spans="1:33" hidden="1" x14ac:dyDescent="0.35">
      <c r="A2322" s="21">
        <f>IF(ISBLANK(B2322),"",COUNTIF(B$2:B2322,B2322))-1</f>
        <v>85</v>
      </c>
      <c r="B2322" s="27">
        <v>26</v>
      </c>
      <c r="C2322" s="10">
        <v>46184.875</v>
      </c>
      <c r="D2322" s="21" t="str">
        <f>VLOOKUP(Pronostics!$B2322,Setup_MPP!$A:$G,3,FALSE)</f>
        <v>Mohamad#5GGG1</v>
      </c>
      <c r="E2322" s="21" t="str">
        <f>VLOOKUP(Pronostics!$B2322,Setup_MPP!$A:$G,2,FALSE)</f>
        <v>Mohamad EL KAWAS</v>
      </c>
      <c r="F2322" s="21" t="str">
        <f>VLOOKUP($B2322,Setup_MPP!$A:$E,4,FALSE)</f>
        <v>#EB8787</v>
      </c>
      <c r="G2322" s="21" t="str">
        <f>VLOOKUP($B2322,Setup_MPP!$A:$E,5,FALSE)</f>
        <v>#368E2C</v>
      </c>
      <c r="H2322" s="21" t="str">
        <f>IFERROR(IF(AND(A2322&gt;=1,A2322&lt;=104),VLOOKUP($A2322,Location!$A:$J,6,FALSE),IF(A2322=0,"Avant l'ouverture",IF(OR(A2322=105,A2322=106),"Bonus"))),"")</f>
        <v>1/16 Finale</v>
      </c>
      <c r="I2322" s="21" t="str">
        <f>IF(LEFT(H2322,4)="Tour",VLOOKUP(A2322,Database!$A:$C,3,FALSE),"")</f>
        <v/>
      </c>
      <c r="J2322" s="21" t="str">
        <f>VLOOKUP($A2322,Location!$A:$J,7,FALSE)</f>
        <v>Suisse</v>
      </c>
      <c r="K2322" s="21" t="str">
        <f>IFERROR(VLOOKUP(J2322,Setup_Team!$B:$C,2,FALSE), "TDB")</f>
        <v>CHE</v>
      </c>
      <c r="L2322" s="21" t="str">
        <f>VLOOKUP($A2322,Location!$A:$J,8,FALSE)</f>
        <v>Algérie</v>
      </c>
      <c r="M2322" s="21" t="str">
        <f>IFERROR(VLOOKUP(L2322,Setup_Team!$B:$C,2,FALSE), "TDB")</f>
        <v>ALG</v>
      </c>
      <c r="R2322" s="27" t="str">
        <f t="shared" si="217"/>
        <v/>
      </c>
      <c r="S2322" s="21">
        <v>0</v>
      </c>
      <c r="T2322" s="20">
        <f>VLOOKUP($A2322,Database!$A:$Y,10,FALSE)</f>
        <v>61</v>
      </c>
      <c r="U2322" s="20">
        <f>VLOOKUP($A2322,Database!$A:$Y,11,FALSE)</f>
        <v>122</v>
      </c>
      <c r="V2322" s="20">
        <f>VLOOKUP($A2322,Database!$A:$Y,12,FALSE)</f>
        <v>148</v>
      </c>
      <c r="W2322" s="20" t="str">
        <f>VLOOKUP(A2322,Database!A:M,13,FALSE)</f>
        <v>À venir</v>
      </c>
      <c r="X2322" s="20" t="str">
        <f>VLOOKUP($A2322,Database!$A:$Y,20,FALSE)</f>
        <v/>
      </c>
      <c r="Y2322" s="20" t="str">
        <f>VLOOKUP($A2322,Database!$A:$Y,21,FALSE)</f>
        <v/>
      </c>
      <c r="Z2322" s="20">
        <f t="shared" si="216"/>
        <v>0</v>
      </c>
      <c r="AA2322" s="20" t="str">
        <f t="shared" si="212"/>
        <v/>
      </c>
      <c r="AB2322" s="20">
        <f t="shared" ca="1" si="213"/>
        <v>122</v>
      </c>
      <c r="AC2322" s="20">
        <f t="shared" ca="1" si="214"/>
        <v>0</v>
      </c>
      <c r="AD2322" s="20" t="str">
        <f ca="1">IF(AC2322=0,"",IF(OR(ISBLANK(P2322),ISBLANK(Q2322)),"",IF(ISBLANK(VLOOKUP(A2322,Database!A:AA,22,FALSE)),"",VLOOKUP(A2322,Database!A:AA,22,FALSE))))</f>
        <v/>
      </c>
      <c r="AE2322" s="20" t="str">
        <f>IFERROR(
   IF(
     OR(ISBLANK(P2322),ISBLANK(Q2322)),
     "",
     IF(
       AND(AB2322&lt;&gt;"",OR(W2322="Terminé",W2322="En cours")),
       VLOOKUP(AD2322,Setup_ScoreExactBonus!A:D,4,FALSE),
       0
     )),
  0)</f>
        <v/>
      </c>
      <c r="AF2322" s="21">
        <f t="shared" si="215"/>
        <v>0</v>
      </c>
      <c r="AG2322" s="21">
        <f ca="1">SUMIFS(AF$2:AF2322,D$2:D2322,D2322)</f>
        <v>2615</v>
      </c>
    </row>
    <row r="2323" spans="1:33" hidden="1" x14ac:dyDescent="0.35">
      <c r="A2323" s="21">
        <f>IF(ISBLANK(B2323),"",COUNTIF(B$2:B2323,B2323))-1</f>
        <v>85</v>
      </c>
      <c r="B2323" s="27">
        <v>27</v>
      </c>
      <c r="C2323" s="10">
        <f>VLOOKUP($A2323+IF($A2323=0,1,0),Database!$A:$Y,7,FALSE)</f>
        <v>46206.208333333336</v>
      </c>
      <c r="D2323" s="21" t="str">
        <f>VLOOKUP(Pronostics!$B2323,Setup_MPP!$A:$G,3,FALSE)</f>
        <v>maryemkappa</v>
      </c>
      <c r="E2323" s="21" t="str">
        <f>VLOOKUP(Pronostics!$B2323,Setup_MPP!$A:$G,2,FALSE)</f>
        <v>Maryem GUIZANI</v>
      </c>
      <c r="F2323" s="21" t="str">
        <f>VLOOKUP($B2323,Setup_MPP!$A:$E,4,FALSE)</f>
        <v>#BCA2F4</v>
      </c>
      <c r="G2323" s="21" t="str">
        <f>VLOOKUP($B2323,Setup_MPP!$A:$E,5,FALSE)</f>
        <v>#6D3DD5</v>
      </c>
      <c r="H2323" s="21" t="str">
        <f>IFERROR(IF(AND(A2323&gt;=1,A2323&lt;=104),VLOOKUP($A2323,Location!$A:$J,6,FALSE),IF(A2323=0,"Avant l'ouverture",IF(OR(A2323=105,A2323=106),"Bonus"))),"")</f>
        <v>1/16 Finale</v>
      </c>
      <c r="I2323" s="21" t="str">
        <f>IF(LEFT(H2323,4)="Tour",VLOOKUP(A2323,Database!$A:$C,3,FALSE),"")</f>
        <v/>
      </c>
      <c r="J2323" s="21" t="str">
        <f>VLOOKUP($A2323,Location!$A:$J,7,FALSE)</f>
        <v>Suisse</v>
      </c>
      <c r="K2323" s="21" t="str">
        <f>IFERROR(VLOOKUP(J2323,Setup_Team!$B:$C,2,FALSE), "TDB")</f>
        <v>CHE</v>
      </c>
      <c r="L2323" s="21" t="str">
        <f>VLOOKUP($A2323,Location!$A:$J,8,FALSE)</f>
        <v>Algérie</v>
      </c>
      <c r="M2323" s="21" t="str">
        <f>IFERROR(VLOOKUP(L2323,Setup_Team!$B:$C,2,FALSE), "TDB")</f>
        <v>ALG</v>
      </c>
      <c r="R2323" s="27" t="str">
        <f t="shared" si="217"/>
        <v/>
      </c>
      <c r="S2323" s="21">
        <v>0</v>
      </c>
      <c r="T2323" s="20">
        <f>VLOOKUP($A2323,Database!$A:$Y,10,FALSE)</f>
        <v>61</v>
      </c>
      <c r="U2323" s="20">
        <f>VLOOKUP($A2323,Database!$A:$Y,11,FALSE)</f>
        <v>122</v>
      </c>
      <c r="V2323" s="20">
        <f>VLOOKUP($A2323,Database!$A:$Y,12,FALSE)</f>
        <v>148</v>
      </c>
      <c r="W2323" s="20" t="str">
        <f>VLOOKUP(A2323,Database!A:M,13,FALSE)</f>
        <v>À venir</v>
      </c>
      <c r="X2323" s="20" t="str">
        <f>VLOOKUP($A2323,Database!$A:$Y,20,FALSE)</f>
        <v/>
      </c>
      <c r="Y2323" s="20" t="str">
        <f>VLOOKUP($A2323,Database!$A:$Y,21,FALSE)</f>
        <v/>
      </c>
      <c r="Z2323" s="20">
        <f t="shared" si="216"/>
        <v>0</v>
      </c>
      <c r="AA2323" s="20" t="str">
        <f t="shared" si="212"/>
        <v/>
      </c>
      <c r="AB2323" s="20" t="str">
        <f t="shared" ca="1" si="213"/>
        <v/>
      </c>
      <c r="AC2323" s="20">
        <f t="shared" ca="1" si="214"/>
        <v>0</v>
      </c>
      <c r="AD2323" s="20" t="str">
        <f ca="1">IF(AC2323=0,"",IF(OR(ISBLANK(P2323),ISBLANK(Q2323)),"",IF(ISBLANK(VLOOKUP(A2323,Database!A:AA,22,FALSE)),"",VLOOKUP(A2323,Database!A:AA,22,FALSE))))</f>
        <v/>
      </c>
      <c r="AE2323" s="20" t="str">
        <f>IFERROR(
   IF(
     OR(ISBLANK(P2323),ISBLANK(Q2323)),
     "",
     IF(
       AND(AB2323&lt;&gt;"",OR(W2323="Terminé",W2323="En cours")),
       VLOOKUP(AD2323,Setup_ScoreExactBonus!A:D,4,FALSE),
       0
     )),
  0)</f>
        <v/>
      </c>
      <c r="AF2323" s="21">
        <f t="shared" si="215"/>
        <v>0</v>
      </c>
      <c r="AG2323" s="21">
        <f ca="1">SUMIFS(AF$2:AF2323,D$2:D2323,D2323)</f>
        <v>2772</v>
      </c>
    </row>
    <row r="2324" spans="1:33" hidden="1" x14ac:dyDescent="0.35">
      <c r="A2324" s="21">
        <f>IF(ISBLANK(B2324),"",COUNTIF(B$2:B2324,B2324))-1</f>
        <v>86</v>
      </c>
      <c r="B2324" s="27">
        <v>1</v>
      </c>
      <c r="C2324" s="10">
        <f>VLOOKUP($A2324+IF($A2324=0,1,0),Database!$A:$Y,7,FALSE)</f>
        <v>46206.833333333336</v>
      </c>
      <c r="D2324" s="21" t="str">
        <f>VLOOKUP(Pronostics!$B2324,Setup_MPP!$A:$G,3,FALSE)</f>
        <v>_Nicolas_LM_</v>
      </c>
      <c r="E2324" s="21" t="str">
        <f>VLOOKUP(Pronostics!$B2324,Setup_MPP!$A:$G,2,FALSE)</f>
        <v>Nicolas LE MOUEL</v>
      </c>
      <c r="F2324" s="21" t="str">
        <f>VLOOKUP($B2324,Setup_MPP!$A:$E,4,FALSE)</f>
        <v>#F7C79D</v>
      </c>
      <c r="G2324" s="21" t="str">
        <f>VLOOKUP($B2324,Setup_MPP!$A:$E,5,FALSE)</f>
        <v>#FFBE85</v>
      </c>
      <c r="H2324" s="21" t="str">
        <f>IFERROR(IF(AND(A2324&gt;=1,A2324&lt;=104),VLOOKUP($A2324,Location!$A:$J,6,FALSE),IF(A2324=0,"Avant l'ouverture",IF(OR(A2324=105,A2324=106),"Bonus"))),"")</f>
        <v>1/16 Finale</v>
      </c>
      <c r="I2324" s="21" t="str">
        <f>IF(LEFT(H2324,4)="Tour",VLOOKUP(A2324,Database!$A:$C,3,FALSE),"")</f>
        <v/>
      </c>
      <c r="J2324" s="21" t="str">
        <f>VLOOKUP($A2324,Location!$A:$J,7,FALSE)</f>
        <v>Australie</v>
      </c>
      <c r="K2324" s="21" t="str">
        <f>IFERROR(VLOOKUP(J2324,Setup_Team!$B:$C,2,FALSE), "TDB")</f>
        <v>AUS</v>
      </c>
      <c r="L2324" s="21" t="str">
        <f>VLOOKUP($A2324,Location!$A:$J,8,FALSE)</f>
        <v>Egypte</v>
      </c>
      <c r="M2324" s="21" t="str">
        <f>IFERROR(VLOOKUP(L2324,Setup_Team!$B:$C,2,FALSE), "TDB")</f>
        <v>EGY</v>
      </c>
      <c r="N2324" s="21" t="str">
        <f>VLOOKUP($A2324,Location!$A:$J,9,FALSE)</f>
        <v>Arlington, Dallas, Texas</v>
      </c>
      <c r="O2324" s="21" t="str">
        <f>VLOOKUP($A2324,Location!$A:$J,10,FALSE)</f>
        <v>AT&amp;T Stadium</v>
      </c>
      <c r="P2324" s="27"/>
      <c r="Q2324" s="27"/>
      <c r="R2324" s="27" t="str">
        <f t="shared" si="217"/>
        <v/>
      </c>
      <c r="S2324" s="21">
        <v>0</v>
      </c>
      <c r="T2324" s="20">
        <f>VLOOKUP($A2324,Database!$A:$Y,10,FALSE)</f>
        <v>113</v>
      </c>
      <c r="U2324" s="20">
        <f>VLOOKUP($A2324,Database!$A:$Y,11,FALSE)</f>
        <v>106</v>
      </c>
      <c r="V2324" s="20">
        <f>VLOOKUP($A2324,Database!$A:$Y,12,FALSE)</f>
        <v>92</v>
      </c>
      <c r="W2324" s="20" t="str">
        <f>VLOOKUP(A2324,Database!A:M,13,FALSE)</f>
        <v>À venir</v>
      </c>
      <c r="X2324" s="20" t="str">
        <f>VLOOKUP($A2324,Database!$A:$Y,20,FALSE)</f>
        <v/>
      </c>
      <c r="Y2324" s="20" t="str">
        <f>VLOOKUP($A2324,Database!$A:$Y,21,FALSE)</f>
        <v/>
      </c>
      <c r="Z2324" s="20">
        <f t="shared" si="216"/>
        <v>0</v>
      </c>
      <c r="AA2324" s="20" t="str">
        <f t="shared" si="212"/>
        <v/>
      </c>
      <c r="AB2324" s="20" t="str">
        <f t="shared" ca="1" si="213"/>
        <v/>
      </c>
      <c r="AC2324" s="20">
        <f t="shared" ca="1" si="214"/>
        <v>0</v>
      </c>
      <c r="AD2324" s="20" t="str">
        <f ca="1">IF(AC2324=0,"",IF(OR(ISBLANK(P2324),ISBLANK(Q2324)),"",IF(ISBLANK(VLOOKUP(A2324,Database!A:AA,22,FALSE)),"",VLOOKUP(A2324,Database!A:AA,22,FALSE))))</f>
        <v/>
      </c>
      <c r="AE2324" s="20" t="str">
        <f>IFERROR(
   IF(
     OR(ISBLANK(P2324),ISBLANK(Q2324)),
     "",
     IF(
       AND(AB2324&lt;&gt;"",OR(W2324="Terminé",W2324="En cours")),
       VLOOKUP(AD2324,Setup_ScoreExactBonus!A:D,4,FALSE),
       0
     )),
  0)</f>
        <v/>
      </c>
      <c r="AF2324" s="21">
        <f t="shared" si="215"/>
        <v>0</v>
      </c>
      <c r="AG2324" s="21">
        <f ca="1">SUMIFS(AF$2:AF2324,D$2:D2324,D2324)</f>
        <v>3089</v>
      </c>
    </row>
    <row r="2325" spans="1:33" hidden="1" x14ac:dyDescent="0.35">
      <c r="A2325" s="21">
        <f>IF(ISBLANK(B2325),"",COUNTIF(B$2:B2325,B2325))-1</f>
        <v>86</v>
      </c>
      <c r="B2325" s="27">
        <v>2</v>
      </c>
      <c r="C2325" s="10">
        <f>VLOOKUP($A2325+IF($A2325=0,1,0),Database!$A:$Y,7,FALSE)</f>
        <v>46206.833333333336</v>
      </c>
      <c r="D2325" s="21" t="str">
        <f>VLOOKUP(Pronostics!$B2325,Setup_MPP!$A:$G,3,FALSE)</f>
        <v>leaelaz</v>
      </c>
      <c r="E2325" s="21" t="str">
        <f>VLOOKUP(Pronostics!$B2325,Setup_MPP!$A:$G,2,FALSE)</f>
        <v>Léa EL ASERY</v>
      </c>
      <c r="F2325" s="21" t="str">
        <f>VLOOKUP($B2325,Setup_MPP!$A:$E,4,FALSE)</f>
        <v>#FFBEBE</v>
      </c>
      <c r="G2325" s="21" t="str">
        <f>VLOOKUP($B2325,Setup_MPP!$A:$E,5,FALSE)</f>
        <v>#DF6868</v>
      </c>
      <c r="H2325" s="21" t="str">
        <f>IFERROR(IF(AND(A2325&gt;=1,A2325&lt;=104),VLOOKUP($A2325,Location!$A:$J,6,FALSE),IF(A2325=0,"Avant l'ouverture",IF(OR(A2325=105,A2325=106),"Bonus"))),"")</f>
        <v>1/16 Finale</v>
      </c>
      <c r="I2325" s="21" t="str">
        <f>IF(LEFT(H2325,4)="Tour",VLOOKUP(A2325,Database!$A:$C,3,FALSE),"")</f>
        <v/>
      </c>
      <c r="J2325" s="21" t="str">
        <f>VLOOKUP($A2325,Location!$A:$J,7,FALSE)</f>
        <v>Australie</v>
      </c>
      <c r="K2325" s="21" t="str">
        <f>IFERROR(VLOOKUP(J2325,Setup_Team!$B:$C,2,FALSE), "TDB")</f>
        <v>AUS</v>
      </c>
      <c r="L2325" s="21" t="str">
        <f>VLOOKUP($A2325,Location!$A:$J,8,FALSE)</f>
        <v>Egypte</v>
      </c>
      <c r="M2325" s="21" t="str">
        <f>IFERROR(VLOOKUP(L2325,Setup_Team!$B:$C,2,FALSE), "TDB")</f>
        <v>EGY</v>
      </c>
      <c r="N2325" s="21" t="str">
        <f>VLOOKUP($A2325,Location!$A:$J,9,FALSE)</f>
        <v>Arlington, Dallas, Texas</v>
      </c>
      <c r="O2325" s="21" t="str">
        <f>VLOOKUP($A2325,Location!$A:$J,10,FALSE)</f>
        <v>AT&amp;T Stadium</v>
      </c>
      <c r="P2325" s="27"/>
      <c r="Q2325" s="27"/>
      <c r="R2325" s="27" t="str">
        <f t="shared" si="217"/>
        <v/>
      </c>
      <c r="S2325" s="21">
        <v>0</v>
      </c>
      <c r="T2325" s="20">
        <f>VLOOKUP($A2325,Database!$A:$Y,10,FALSE)</f>
        <v>113</v>
      </c>
      <c r="U2325" s="20">
        <f>VLOOKUP($A2325,Database!$A:$Y,11,FALSE)</f>
        <v>106</v>
      </c>
      <c r="V2325" s="20">
        <f>VLOOKUP($A2325,Database!$A:$Y,12,FALSE)</f>
        <v>92</v>
      </c>
      <c r="W2325" s="20" t="str">
        <f>VLOOKUP(A2325,Database!A:M,13,FALSE)</f>
        <v>À venir</v>
      </c>
      <c r="X2325" s="20" t="str">
        <f>VLOOKUP($A2325,Database!$A:$Y,20,FALSE)</f>
        <v/>
      </c>
      <c r="Y2325" s="20" t="str">
        <f>VLOOKUP($A2325,Database!$A:$Y,21,FALSE)</f>
        <v/>
      </c>
      <c r="Z2325" s="20">
        <f t="shared" si="216"/>
        <v>0</v>
      </c>
      <c r="AA2325" s="20" t="str">
        <f t="shared" si="212"/>
        <v/>
      </c>
      <c r="AB2325" s="20" t="str">
        <f t="shared" ca="1" si="213"/>
        <v/>
      </c>
      <c r="AC2325" s="20">
        <f t="shared" ca="1" si="214"/>
        <v>0</v>
      </c>
      <c r="AD2325" s="20" t="str">
        <f ca="1">IF(AC2325=0,"",IF(OR(ISBLANK(P2325),ISBLANK(Q2325)),"",IF(ISBLANK(VLOOKUP(A2325,Database!A:AA,22,FALSE)),"",VLOOKUP(A2325,Database!A:AA,22,FALSE))))</f>
        <v/>
      </c>
      <c r="AE2325" s="20" t="str">
        <f>IFERROR(
   IF(
     OR(ISBLANK(P2325),ISBLANK(Q2325)),
     "",
     IF(
       AND(AB2325&lt;&gt;"",OR(W2325="Terminé",W2325="En cours")),
       VLOOKUP(AD2325,Setup_ScoreExactBonus!A:D,4,FALSE),
       0
     )),
  0)</f>
        <v/>
      </c>
      <c r="AF2325" s="21">
        <f t="shared" si="215"/>
        <v>0</v>
      </c>
      <c r="AG2325" s="21">
        <f ca="1">SUMIFS(AF$2:AF2325,D$2:D2325,D2325)</f>
        <v>3587</v>
      </c>
    </row>
    <row r="2326" spans="1:33" hidden="1" x14ac:dyDescent="0.35">
      <c r="A2326" s="21">
        <f>IF(ISBLANK(B2326),"",COUNTIF(B$2:B2326,B2326))-1</f>
        <v>86</v>
      </c>
      <c r="B2326" s="27">
        <v>3</v>
      </c>
      <c r="C2326" s="10">
        <f>VLOOKUP($A2326+IF($A2326=0,1,0),Database!$A:$Y,7,FALSE)</f>
        <v>46206.833333333336</v>
      </c>
      <c r="D2326" s="21" t="str">
        <f>VLOOKUP(Pronostics!$B2326,Setup_MPP!$A:$G,3,FALSE)</f>
        <v>PasMetalleux</v>
      </c>
      <c r="E2326" s="21" t="str">
        <f>VLOOKUP(Pronostics!$B2326,Setup_MPP!$A:$G,2,FALSE)</f>
        <v>Elwenn JOUBREL</v>
      </c>
      <c r="F2326" s="21" t="str">
        <f>VLOOKUP($B2326,Setup_MPP!$A:$E,4,FALSE)</f>
        <v>#F5C7FC</v>
      </c>
      <c r="G2326" s="21" t="str">
        <f>VLOOKUP($B2326,Setup_MPP!$A:$E,5,FALSE)</f>
        <v>#C489CF</v>
      </c>
      <c r="H2326" s="21" t="str">
        <f>IFERROR(IF(AND(A2326&gt;=1,A2326&lt;=104),VLOOKUP($A2326,Location!$A:$J,6,FALSE),IF(A2326=0,"Avant l'ouverture",IF(OR(A2326=105,A2326=106),"Bonus"))),"")</f>
        <v>1/16 Finale</v>
      </c>
      <c r="I2326" s="21" t="str">
        <f>IF(LEFT(H2326,4)="Tour",VLOOKUP(A2326,Database!$A:$C,3,FALSE),"")</f>
        <v/>
      </c>
      <c r="J2326" s="21" t="str">
        <f>VLOOKUP($A2326,Location!$A:$J,7,FALSE)</f>
        <v>Australie</v>
      </c>
      <c r="K2326" s="21" t="str">
        <f>IFERROR(VLOOKUP(J2326,Setup_Team!$B:$C,2,FALSE), "TDB")</f>
        <v>AUS</v>
      </c>
      <c r="L2326" s="21" t="str">
        <f>VLOOKUP($A2326,Location!$A:$J,8,FALSE)</f>
        <v>Egypte</v>
      </c>
      <c r="M2326" s="21" t="str">
        <f>IFERROR(VLOOKUP(L2326,Setup_Team!$B:$C,2,FALSE), "TDB")</f>
        <v>EGY</v>
      </c>
      <c r="N2326" s="21" t="str">
        <f>VLOOKUP($A2326,Location!$A:$J,9,FALSE)</f>
        <v>Arlington, Dallas, Texas</v>
      </c>
      <c r="O2326" s="21" t="str">
        <f>VLOOKUP($A2326,Location!$A:$J,10,FALSE)</f>
        <v>AT&amp;T Stadium</v>
      </c>
      <c r="P2326" s="27"/>
      <c r="Q2326" s="27"/>
      <c r="R2326" s="27" t="str">
        <f t="shared" si="217"/>
        <v/>
      </c>
      <c r="S2326" s="21">
        <v>0</v>
      </c>
      <c r="T2326" s="20">
        <f>VLOOKUP($A2326,Database!$A:$Y,10,FALSE)</f>
        <v>113</v>
      </c>
      <c r="U2326" s="20">
        <f>VLOOKUP($A2326,Database!$A:$Y,11,FALSE)</f>
        <v>106</v>
      </c>
      <c r="V2326" s="20">
        <f>VLOOKUP($A2326,Database!$A:$Y,12,FALSE)</f>
        <v>92</v>
      </c>
      <c r="W2326" s="20" t="str">
        <f>VLOOKUP(A2326,Database!A:M,13,FALSE)</f>
        <v>À venir</v>
      </c>
      <c r="X2326" s="20" t="str">
        <f>VLOOKUP($A2326,Database!$A:$Y,20,FALSE)</f>
        <v/>
      </c>
      <c r="Y2326" s="20" t="str">
        <f>VLOOKUP($A2326,Database!$A:$Y,21,FALSE)</f>
        <v/>
      </c>
      <c r="Z2326" s="20">
        <f t="shared" si="216"/>
        <v>0</v>
      </c>
      <c r="AA2326" s="20" t="str">
        <f t="shared" si="212"/>
        <v/>
      </c>
      <c r="AB2326" s="20" t="str">
        <f t="shared" ca="1" si="213"/>
        <v/>
      </c>
      <c r="AC2326" s="20">
        <f t="shared" ca="1" si="214"/>
        <v>0</v>
      </c>
      <c r="AD2326" s="20" t="str">
        <f ca="1">IF(AC2326=0,"",IF(OR(ISBLANK(P2326),ISBLANK(Q2326)),"",IF(ISBLANK(VLOOKUP(A2326,Database!A:AA,22,FALSE)),"",VLOOKUP(A2326,Database!A:AA,22,FALSE))))</f>
        <v/>
      </c>
      <c r="AE2326" s="20" t="str">
        <f>IFERROR(
   IF(
     OR(ISBLANK(P2326),ISBLANK(Q2326)),
     "",
     IF(
       AND(AB2326&lt;&gt;"",OR(W2326="Terminé",W2326="En cours")),
       VLOOKUP(AD2326,Setup_ScoreExactBonus!A:D,4,FALSE),
       0
     )),
  0)</f>
        <v/>
      </c>
      <c r="AF2326" s="21">
        <f t="shared" si="215"/>
        <v>0</v>
      </c>
      <c r="AG2326" s="21">
        <f ca="1">SUMIFS(AF$2:AF2326,D$2:D2326,D2326)</f>
        <v>3215</v>
      </c>
    </row>
    <row r="2327" spans="1:33" hidden="1" x14ac:dyDescent="0.35">
      <c r="A2327" s="21">
        <f>IF(ISBLANK(B2327),"",COUNTIF(B$2:B2327,B2327))-1</f>
        <v>86</v>
      </c>
      <c r="B2327" s="27">
        <v>4</v>
      </c>
      <c r="C2327" s="10">
        <f>VLOOKUP($A2327+IF($A2327=0,1,0),Database!$A:$Y,7,FALSE)</f>
        <v>46206.833333333336</v>
      </c>
      <c r="D2327" s="21" t="str">
        <f>VLOOKUP(Pronostics!$B2327,Setup_MPP!$A:$G,3,FALSE)</f>
        <v>Popo444</v>
      </c>
      <c r="E2327" s="21" t="str">
        <f>VLOOKUP(Pronostics!$B2327,Setup_MPP!$A:$G,2,FALSE)</f>
        <v>Pauline OLIVIER</v>
      </c>
      <c r="F2327" s="21" t="str">
        <f>VLOOKUP($B2327,Setup_MPP!$A:$E,4,FALSE)</f>
        <v>#A5EA7F</v>
      </c>
      <c r="G2327" s="21" t="str">
        <f>VLOOKUP($B2327,Setup_MPP!$A:$E,5,FALSE)</f>
        <v>#80C65A</v>
      </c>
      <c r="H2327" s="21" t="str">
        <f>IFERROR(IF(AND(A2327&gt;=1,A2327&lt;=104),VLOOKUP($A2327,Location!$A:$J,6,FALSE),IF(A2327=0,"Avant l'ouverture",IF(OR(A2327=105,A2327=106),"Bonus"))),"")</f>
        <v>1/16 Finale</v>
      </c>
      <c r="I2327" s="21" t="str">
        <f>IF(LEFT(H2327,4)="Tour",VLOOKUP(A2327,Database!$A:$C,3,FALSE),"")</f>
        <v/>
      </c>
      <c r="J2327" s="21" t="str">
        <f>VLOOKUP($A2327,Location!$A:$J,7,FALSE)</f>
        <v>Australie</v>
      </c>
      <c r="K2327" s="21" t="str">
        <f>IFERROR(VLOOKUP(J2327,Setup_Team!$B:$C,2,FALSE), "TDB")</f>
        <v>AUS</v>
      </c>
      <c r="L2327" s="21" t="str">
        <f>VLOOKUP($A2327,Location!$A:$J,8,FALSE)</f>
        <v>Egypte</v>
      </c>
      <c r="M2327" s="21" t="str">
        <f>IFERROR(VLOOKUP(L2327,Setup_Team!$B:$C,2,FALSE), "TDB")</f>
        <v>EGY</v>
      </c>
      <c r="N2327" s="21" t="str">
        <f>VLOOKUP($A2327,Location!$A:$J,9,FALSE)</f>
        <v>Arlington, Dallas, Texas</v>
      </c>
      <c r="O2327" s="21" t="str">
        <f>VLOOKUP($A2327,Location!$A:$J,10,FALSE)</f>
        <v>AT&amp;T Stadium</v>
      </c>
      <c r="P2327" s="27"/>
      <c r="Q2327" s="27"/>
      <c r="R2327" s="27" t="str">
        <f t="shared" si="217"/>
        <v/>
      </c>
      <c r="S2327" s="21">
        <v>0</v>
      </c>
      <c r="T2327" s="20">
        <f>VLOOKUP($A2327,Database!$A:$Y,10,FALSE)</f>
        <v>113</v>
      </c>
      <c r="U2327" s="20">
        <f>VLOOKUP($A2327,Database!$A:$Y,11,FALSE)</f>
        <v>106</v>
      </c>
      <c r="V2327" s="20">
        <f>VLOOKUP($A2327,Database!$A:$Y,12,FALSE)</f>
        <v>92</v>
      </c>
      <c r="W2327" s="20" t="str">
        <f>VLOOKUP(A2327,Database!A:M,13,FALSE)</f>
        <v>À venir</v>
      </c>
      <c r="X2327" s="20" t="str">
        <f>VLOOKUP($A2327,Database!$A:$Y,20,FALSE)</f>
        <v/>
      </c>
      <c r="Y2327" s="20" t="str">
        <f>VLOOKUP($A2327,Database!$A:$Y,21,FALSE)</f>
        <v/>
      </c>
      <c r="Z2327" s="20">
        <f t="shared" si="216"/>
        <v>0</v>
      </c>
      <c r="AA2327" s="20" t="str">
        <f t="shared" si="212"/>
        <v/>
      </c>
      <c r="AB2327" s="20" t="str">
        <f t="shared" ca="1" si="213"/>
        <v/>
      </c>
      <c r="AC2327" s="20">
        <f t="shared" ca="1" si="214"/>
        <v>0</v>
      </c>
      <c r="AD2327" s="20" t="str">
        <f ca="1">IF(AC2327=0,"",IF(OR(ISBLANK(P2327),ISBLANK(Q2327)),"",IF(ISBLANK(VLOOKUP(A2327,Database!A:AA,22,FALSE)),"",VLOOKUP(A2327,Database!A:AA,22,FALSE))))</f>
        <v/>
      </c>
      <c r="AE2327" s="20" t="str">
        <f>IFERROR(
   IF(
     OR(ISBLANK(P2327),ISBLANK(Q2327)),
     "",
     IF(
       AND(AB2327&lt;&gt;"",OR(W2327="Terminé",W2327="En cours")),
       VLOOKUP(AD2327,Setup_ScoreExactBonus!A:D,4,FALSE),
       0
     )),
  0)</f>
        <v/>
      </c>
      <c r="AF2327" s="21">
        <f t="shared" si="215"/>
        <v>0</v>
      </c>
      <c r="AG2327" s="21">
        <f ca="1">SUMIFS(AF$2:AF2327,D$2:D2327,D2327)</f>
        <v>3257</v>
      </c>
    </row>
    <row r="2328" spans="1:33" hidden="1" x14ac:dyDescent="0.35">
      <c r="A2328" s="21">
        <f>IF(ISBLANK(B2328),"",COUNTIF(B$2:B2328,B2328))-1</f>
        <v>86</v>
      </c>
      <c r="B2328" s="27">
        <v>5</v>
      </c>
      <c r="C2328" s="10">
        <f>VLOOKUP($A2328+IF($A2328=0,1,0),Database!$A:$Y,7,FALSE)</f>
        <v>46206.833333333336</v>
      </c>
      <c r="D2328" s="21" t="str">
        <f>VLOOKUP(Pronostics!$B2328,Setup_MPP!$A:$G,3,FALSE)</f>
        <v>_Jujul</v>
      </c>
      <c r="E2328" s="21" t="str">
        <f>VLOOKUP(Pronostics!$B2328,Setup_MPP!$A:$G,2,FALSE)</f>
        <v>Julie BOISSIERE</v>
      </c>
      <c r="F2328" s="21" t="str">
        <f>VLOOKUP($B2328,Setup_MPP!$A:$E,4,FALSE)</f>
        <v>#D890FF</v>
      </c>
      <c r="G2328" s="21" t="str">
        <f>VLOOKUP($B2328,Setup_MPP!$A:$E,5,FALSE)</f>
        <v>#B750EF</v>
      </c>
      <c r="H2328" s="21" t="str">
        <f>IFERROR(IF(AND(A2328&gt;=1,A2328&lt;=104),VLOOKUP($A2328,Location!$A:$J,6,FALSE),IF(A2328=0,"Avant l'ouverture",IF(OR(A2328=105,A2328=106),"Bonus"))),"")</f>
        <v>1/16 Finale</v>
      </c>
      <c r="I2328" s="21" t="str">
        <f>IF(LEFT(H2328,4)="Tour",VLOOKUP(A2328,Database!$A:$C,3,FALSE),"")</f>
        <v/>
      </c>
      <c r="J2328" s="21" t="str">
        <f>VLOOKUP($A2328,Location!$A:$J,7,FALSE)</f>
        <v>Australie</v>
      </c>
      <c r="K2328" s="21" t="str">
        <f>IFERROR(VLOOKUP(J2328,Setup_Team!$B:$C,2,FALSE), "TDB")</f>
        <v>AUS</v>
      </c>
      <c r="L2328" s="21" t="str">
        <f>VLOOKUP($A2328,Location!$A:$J,8,FALSE)</f>
        <v>Egypte</v>
      </c>
      <c r="M2328" s="21" t="str">
        <f>IFERROR(VLOOKUP(L2328,Setup_Team!$B:$C,2,FALSE), "TDB")</f>
        <v>EGY</v>
      </c>
      <c r="N2328" s="21" t="str">
        <f>VLOOKUP($A2328,Location!$A:$J,9,FALSE)</f>
        <v>Arlington, Dallas, Texas</v>
      </c>
      <c r="O2328" s="21" t="str">
        <f>VLOOKUP($A2328,Location!$A:$J,10,FALSE)</f>
        <v>AT&amp;T Stadium</v>
      </c>
      <c r="P2328" s="27"/>
      <c r="Q2328" s="27"/>
      <c r="R2328" s="27" t="str">
        <f t="shared" si="217"/>
        <v/>
      </c>
      <c r="S2328" s="21">
        <v>0</v>
      </c>
      <c r="T2328" s="20">
        <f>VLOOKUP($A2328,Database!$A:$Y,10,FALSE)</f>
        <v>113</v>
      </c>
      <c r="U2328" s="20">
        <f>VLOOKUP($A2328,Database!$A:$Y,11,FALSE)</f>
        <v>106</v>
      </c>
      <c r="V2328" s="20">
        <f>VLOOKUP($A2328,Database!$A:$Y,12,FALSE)</f>
        <v>92</v>
      </c>
      <c r="W2328" s="20" t="str">
        <f>VLOOKUP(A2328,Database!A:M,13,FALSE)</f>
        <v>À venir</v>
      </c>
      <c r="X2328" s="20" t="str">
        <f>VLOOKUP($A2328,Database!$A:$Y,20,FALSE)</f>
        <v/>
      </c>
      <c r="Y2328" s="20" t="str">
        <f>VLOOKUP($A2328,Database!$A:$Y,21,FALSE)</f>
        <v/>
      </c>
      <c r="Z2328" s="20">
        <f t="shared" si="216"/>
        <v>0</v>
      </c>
      <c r="AA2328" s="20" t="str">
        <f t="shared" si="212"/>
        <v/>
      </c>
      <c r="AB2328" s="20" t="str">
        <f t="shared" ca="1" si="213"/>
        <v/>
      </c>
      <c r="AC2328" s="20">
        <f t="shared" ca="1" si="214"/>
        <v>0</v>
      </c>
      <c r="AD2328" s="20" t="str">
        <f ca="1">IF(AC2328=0,"",IF(OR(ISBLANK(P2328),ISBLANK(Q2328)),"",IF(ISBLANK(VLOOKUP(A2328,Database!A:AA,22,FALSE)),"",VLOOKUP(A2328,Database!A:AA,22,FALSE))))</f>
        <v/>
      </c>
      <c r="AE2328" s="20" t="str">
        <f>IFERROR(
   IF(
     OR(ISBLANK(P2328),ISBLANK(Q2328)),
     "",
     IF(
       AND(AB2328&lt;&gt;"",OR(W2328="Terminé",W2328="En cours")),
       VLOOKUP(AD2328,Setup_ScoreExactBonus!A:D,4,FALSE),
       0
     )),
  0)</f>
        <v/>
      </c>
      <c r="AF2328" s="21">
        <f t="shared" si="215"/>
        <v>0</v>
      </c>
      <c r="AG2328" s="21">
        <f ca="1">SUMIFS(AF$2:AF2328,D$2:D2328,D2328)</f>
        <v>2427</v>
      </c>
    </row>
    <row r="2329" spans="1:33" hidden="1" x14ac:dyDescent="0.35">
      <c r="A2329" s="21">
        <f>IF(ISBLANK(B2329),"",COUNTIF(B$2:B2329,B2329))-1</f>
        <v>86</v>
      </c>
      <c r="B2329" s="27">
        <v>6</v>
      </c>
      <c r="C2329" s="10">
        <f>VLOOKUP($A2329+IF($A2329=0,1,0),Database!$A:$Y,7,FALSE)</f>
        <v>46206.833333333336</v>
      </c>
      <c r="D2329" s="21" t="str">
        <f>VLOOKUP(Pronostics!$B2329,Setup_MPP!$A:$G,3,FALSE)</f>
        <v>Julay</v>
      </c>
      <c r="E2329" s="21" t="str">
        <f>VLOOKUP(Pronostics!$B2329,Setup_MPP!$A:$G,2,FALSE)</f>
        <v>Julie BOUCHARD</v>
      </c>
      <c r="F2329" s="21" t="str">
        <f>VLOOKUP($B2329,Setup_MPP!$A:$E,4,FALSE)</f>
        <v>#A6F7B1</v>
      </c>
      <c r="G2329" s="21" t="str">
        <f>VLOOKUP($B2329,Setup_MPP!$A:$E,5,FALSE)</f>
        <v>#6EC179</v>
      </c>
      <c r="H2329" s="21" t="str">
        <f>IFERROR(IF(AND(A2329&gt;=1,A2329&lt;=104),VLOOKUP($A2329,Location!$A:$J,6,FALSE),IF(A2329=0,"Avant l'ouverture",IF(OR(A2329=105,A2329=106),"Bonus"))),"")</f>
        <v>1/16 Finale</v>
      </c>
      <c r="I2329" s="21" t="str">
        <f>IF(LEFT(H2329,4)="Tour",VLOOKUP(A2329,Database!$A:$C,3,FALSE),"")</f>
        <v/>
      </c>
      <c r="J2329" s="21" t="str">
        <f>VLOOKUP($A2329,Location!$A:$J,7,FALSE)</f>
        <v>Australie</v>
      </c>
      <c r="K2329" s="21" t="str">
        <f>IFERROR(VLOOKUP(J2329,Setup_Team!$B:$C,2,FALSE), "TDB")</f>
        <v>AUS</v>
      </c>
      <c r="L2329" s="21" t="str">
        <f>VLOOKUP($A2329,Location!$A:$J,8,FALSE)</f>
        <v>Egypte</v>
      </c>
      <c r="M2329" s="21" t="str">
        <f>IFERROR(VLOOKUP(L2329,Setup_Team!$B:$C,2,FALSE), "TDB")</f>
        <v>EGY</v>
      </c>
      <c r="N2329" s="21" t="str">
        <f>VLOOKUP($A2329,Location!$A:$J,9,FALSE)</f>
        <v>Arlington, Dallas, Texas</v>
      </c>
      <c r="O2329" s="21" t="str">
        <f>VLOOKUP($A2329,Location!$A:$J,10,FALSE)</f>
        <v>AT&amp;T Stadium</v>
      </c>
      <c r="P2329" s="27"/>
      <c r="Q2329" s="27"/>
      <c r="R2329" s="27" t="str">
        <f t="shared" si="217"/>
        <v/>
      </c>
      <c r="S2329" s="21">
        <v>0</v>
      </c>
      <c r="T2329" s="20">
        <f>VLOOKUP($A2329,Database!$A:$Y,10,FALSE)</f>
        <v>113</v>
      </c>
      <c r="U2329" s="20">
        <f>VLOOKUP($A2329,Database!$A:$Y,11,FALSE)</f>
        <v>106</v>
      </c>
      <c r="V2329" s="20">
        <f>VLOOKUP($A2329,Database!$A:$Y,12,FALSE)</f>
        <v>92</v>
      </c>
      <c r="W2329" s="20" t="str">
        <f>VLOOKUP(A2329,Database!A:M,13,FALSE)</f>
        <v>À venir</v>
      </c>
      <c r="X2329" s="20" t="str">
        <f>VLOOKUP($A2329,Database!$A:$Y,20,FALSE)</f>
        <v/>
      </c>
      <c r="Y2329" s="20" t="str">
        <f>VLOOKUP($A2329,Database!$A:$Y,21,FALSE)</f>
        <v/>
      </c>
      <c r="Z2329" s="20">
        <f t="shared" si="216"/>
        <v>0</v>
      </c>
      <c r="AA2329" s="20" t="str">
        <f t="shared" si="212"/>
        <v/>
      </c>
      <c r="AB2329" s="20" t="str">
        <f t="shared" ca="1" si="213"/>
        <v/>
      </c>
      <c r="AC2329" s="20">
        <f t="shared" ca="1" si="214"/>
        <v>0</v>
      </c>
      <c r="AD2329" s="20" t="str">
        <f ca="1">IF(AC2329=0,"",IF(OR(ISBLANK(P2329),ISBLANK(Q2329)),"",IF(ISBLANK(VLOOKUP(A2329,Database!A:AA,22,FALSE)),"",VLOOKUP(A2329,Database!A:AA,22,FALSE))))</f>
        <v/>
      </c>
      <c r="AE2329" s="20" t="str">
        <f>IFERROR(
   IF(
     OR(ISBLANK(P2329),ISBLANK(Q2329)),
     "",
     IF(
       AND(AB2329&lt;&gt;"",OR(W2329="Terminé",W2329="En cours")),
       VLOOKUP(AD2329,Setup_ScoreExactBonus!A:D,4,FALSE),
       0
     )),
  0)</f>
        <v/>
      </c>
      <c r="AF2329" s="21">
        <f t="shared" si="215"/>
        <v>0</v>
      </c>
      <c r="AG2329" s="21">
        <f ca="1">SUMIFS(AF$2:AF2329,D$2:D2329,D2329)</f>
        <v>3263</v>
      </c>
    </row>
    <row r="2330" spans="1:33" hidden="1" x14ac:dyDescent="0.35">
      <c r="A2330" s="21">
        <f>IF(ISBLANK(B2330),"",COUNTIF(B$2:B2330,B2330))-1</f>
        <v>86</v>
      </c>
      <c r="B2330" s="27">
        <v>7</v>
      </c>
      <c r="C2330" s="10">
        <f>VLOOKUP($A2330+IF($A2330=0,1,0),Database!$A:$Y,7,FALSE)</f>
        <v>46206.833333333336</v>
      </c>
      <c r="D2330" s="21" t="str">
        <f>VLOOKUP(Pronostics!$B2330,Setup_MPP!$A:$G,3,FALSE)</f>
        <v>__Vince__</v>
      </c>
      <c r="E2330" s="21" t="str">
        <f>VLOOKUP(Pronostics!$B2330,Setup_MPP!$A:$G,2,FALSE)</f>
        <v>Vincent FRAYSSE</v>
      </c>
      <c r="F2330" s="21" t="str">
        <f>VLOOKUP($B2330,Setup_MPP!$A:$E,4,FALSE)</f>
        <v>#B2EAE8</v>
      </c>
      <c r="G2330" s="21" t="str">
        <f>VLOOKUP($B2330,Setup_MPP!$A:$E,5,FALSE)</f>
        <v>#6CB4B1</v>
      </c>
      <c r="H2330" s="21" t="str">
        <f>IFERROR(IF(AND(A2330&gt;=1,A2330&lt;=104),VLOOKUP($A2330,Location!$A:$J,6,FALSE),IF(A2330=0,"Avant l'ouverture",IF(OR(A2330=105,A2330=106),"Bonus"))),"")</f>
        <v>1/16 Finale</v>
      </c>
      <c r="I2330" s="21" t="str">
        <f>IF(LEFT(H2330,4)="Tour",VLOOKUP(A2330,Database!$A:$C,3,FALSE),"")</f>
        <v/>
      </c>
      <c r="J2330" s="21" t="str">
        <f>VLOOKUP($A2330,Location!$A:$J,7,FALSE)</f>
        <v>Australie</v>
      </c>
      <c r="K2330" s="21" t="str">
        <f>IFERROR(VLOOKUP(J2330,Setup_Team!$B:$C,2,FALSE), "TDB")</f>
        <v>AUS</v>
      </c>
      <c r="L2330" s="21" t="str">
        <f>VLOOKUP($A2330,Location!$A:$J,8,FALSE)</f>
        <v>Egypte</v>
      </c>
      <c r="M2330" s="21" t="str">
        <f>IFERROR(VLOOKUP(L2330,Setup_Team!$B:$C,2,FALSE), "TDB")</f>
        <v>EGY</v>
      </c>
      <c r="N2330" s="21" t="str">
        <f>VLOOKUP($A2330,Location!$A:$J,9,FALSE)</f>
        <v>Arlington, Dallas, Texas</v>
      </c>
      <c r="O2330" s="21" t="str">
        <f>VLOOKUP($A2330,Location!$A:$J,10,FALSE)</f>
        <v>AT&amp;T Stadium</v>
      </c>
      <c r="P2330" s="27"/>
      <c r="Q2330" s="27"/>
      <c r="R2330" s="27" t="str">
        <f t="shared" si="217"/>
        <v/>
      </c>
      <c r="S2330" s="21">
        <v>0</v>
      </c>
      <c r="T2330" s="20">
        <f>VLOOKUP($A2330,Database!$A:$Y,10,FALSE)</f>
        <v>113</v>
      </c>
      <c r="U2330" s="20">
        <f>VLOOKUP($A2330,Database!$A:$Y,11,FALSE)</f>
        <v>106</v>
      </c>
      <c r="V2330" s="20">
        <f>VLOOKUP($A2330,Database!$A:$Y,12,FALSE)</f>
        <v>92</v>
      </c>
      <c r="W2330" s="20" t="str">
        <f>VLOOKUP(A2330,Database!A:M,13,FALSE)</f>
        <v>À venir</v>
      </c>
      <c r="X2330" s="20" t="str">
        <f>VLOOKUP($A2330,Database!$A:$Y,20,FALSE)</f>
        <v/>
      </c>
      <c r="Y2330" s="20" t="str">
        <f>VLOOKUP($A2330,Database!$A:$Y,21,FALSE)</f>
        <v/>
      </c>
      <c r="Z2330" s="20">
        <f t="shared" si="216"/>
        <v>0</v>
      </c>
      <c r="AA2330" s="20" t="str">
        <f t="shared" si="212"/>
        <v/>
      </c>
      <c r="AB2330" s="20" t="str">
        <f t="shared" ca="1" si="213"/>
        <v/>
      </c>
      <c r="AC2330" s="20">
        <f t="shared" ca="1" si="214"/>
        <v>0</v>
      </c>
      <c r="AD2330" s="20" t="str">
        <f ca="1">IF(AC2330=0,"",IF(OR(ISBLANK(P2330),ISBLANK(Q2330)),"",IF(ISBLANK(VLOOKUP(A2330,Database!A:AA,22,FALSE)),"",VLOOKUP(A2330,Database!A:AA,22,FALSE))))</f>
        <v/>
      </c>
      <c r="AE2330" s="20" t="str">
        <f>IFERROR(
   IF(
     OR(ISBLANK(P2330),ISBLANK(Q2330)),
     "",
     IF(
       AND(AB2330&lt;&gt;"",OR(W2330="Terminé",W2330="En cours")),
       VLOOKUP(AD2330,Setup_ScoreExactBonus!A:D,4,FALSE),
       0
     )),
  0)</f>
        <v/>
      </c>
      <c r="AF2330" s="21">
        <f t="shared" si="215"/>
        <v>0</v>
      </c>
      <c r="AG2330" s="21">
        <f ca="1">SUMIFS(AF$2:AF2330,D$2:D2330,D2330)</f>
        <v>1775</v>
      </c>
    </row>
    <row r="2331" spans="1:33" hidden="1" x14ac:dyDescent="0.35">
      <c r="A2331" s="21">
        <f>IF(ISBLANK(B2331),"",COUNTIF(B$2:B2331,B2331))-1</f>
        <v>86</v>
      </c>
      <c r="B2331" s="27">
        <v>8</v>
      </c>
      <c r="C2331" s="10">
        <f>VLOOKUP($A2331+IF($A2331=0,1,0),Database!$A:$Y,7,FALSE)</f>
        <v>46206.833333333336</v>
      </c>
      <c r="D2331" s="21" t="str">
        <f>VLOOKUP(Pronostics!$B2331,Setup_MPP!$A:$G,3,FALSE)</f>
        <v>Louuiiis</v>
      </c>
      <c r="E2331" s="21" t="str">
        <f>VLOOKUP(Pronostics!$B2331,Setup_MPP!$A:$G,2,FALSE)</f>
        <v>Louis HARLE</v>
      </c>
      <c r="F2331" s="21" t="str">
        <f>VLOOKUP($B2331,Setup_MPP!$A:$E,4,FALSE)</f>
        <v>#EEF7B1</v>
      </c>
      <c r="G2331" s="21" t="str">
        <f>VLOOKUP($B2331,Setup_MPP!$A:$E,5,FALSE)</f>
        <v>#C1CB7D</v>
      </c>
      <c r="H2331" s="21" t="str">
        <f>IFERROR(IF(AND(A2331&gt;=1,A2331&lt;=104),VLOOKUP($A2331,Location!$A:$J,6,FALSE),IF(A2331=0,"Avant l'ouverture",IF(OR(A2331=105,A2331=106),"Bonus"))),"")</f>
        <v>1/16 Finale</v>
      </c>
      <c r="I2331" s="21" t="str">
        <f>IF(LEFT(H2331,4)="Tour",VLOOKUP(A2331,Database!$A:$C,3,FALSE),"")</f>
        <v/>
      </c>
      <c r="J2331" s="21" t="str">
        <f>VLOOKUP($A2331,Location!$A:$J,7,FALSE)</f>
        <v>Australie</v>
      </c>
      <c r="K2331" s="21" t="str">
        <f>IFERROR(VLOOKUP(J2331,Setup_Team!$B:$C,2,FALSE), "TDB")</f>
        <v>AUS</v>
      </c>
      <c r="L2331" s="21" t="str">
        <f>VLOOKUP($A2331,Location!$A:$J,8,FALSE)</f>
        <v>Egypte</v>
      </c>
      <c r="M2331" s="21" t="str">
        <f>IFERROR(VLOOKUP(L2331,Setup_Team!$B:$C,2,FALSE), "TDB")</f>
        <v>EGY</v>
      </c>
      <c r="N2331" s="21" t="str">
        <f>VLOOKUP($A2331,Location!$A:$J,9,FALSE)</f>
        <v>Arlington, Dallas, Texas</v>
      </c>
      <c r="O2331" s="21" t="str">
        <f>VLOOKUP($A2331,Location!$A:$J,10,FALSE)</f>
        <v>AT&amp;T Stadium</v>
      </c>
      <c r="P2331" s="27"/>
      <c r="Q2331" s="27"/>
      <c r="R2331" s="27" t="str">
        <f t="shared" si="217"/>
        <v/>
      </c>
      <c r="S2331" s="21">
        <v>0</v>
      </c>
      <c r="T2331" s="20">
        <f>VLOOKUP($A2331,Database!$A:$Y,10,FALSE)</f>
        <v>113</v>
      </c>
      <c r="U2331" s="20">
        <f>VLOOKUP($A2331,Database!$A:$Y,11,FALSE)</f>
        <v>106</v>
      </c>
      <c r="V2331" s="20">
        <f>VLOOKUP($A2331,Database!$A:$Y,12,FALSE)</f>
        <v>92</v>
      </c>
      <c r="W2331" s="20" t="str">
        <f>VLOOKUP(A2331,Database!A:M,13,FALSE)</f>
        <v>À venir</v>
      </c>
      <c r="X2331" s="20" t="str">
        <f>VLOOKUP($A2331,Database!$A:$Y,20,FALSE)</f>
        <v/>
      </c>
      <c r="Y2331" s="20" t="str">
        <f>VLOOKUP($A2331,Database!$A:$Y,21,FALSE)</f>
        <v/>
      </c>
      <c r="Z2331" s="20">
        <f t="shared" si="216"/>
        <v>0</v>
      </c>
      <c r="AA2331" s="20" t="str">
        <f t="shared" si="212"/>
        <v/>
      </c>
      <c r="AB2331" s="20" t="str">
        <f t="shared" ca="1" si="213"/>
        <v/>
      </c>
      <c r="AC2331" s="20">
        <f t="shared" ca="1" si="214"/>
        <v>0</v>
      </c>
      <c r="AD2331" s="20" t="str">
        <f ca="1">IF(AC2331=0,"",IF(OR(ISBLANK(P2331),ISBLANK(Q2331)),"",IF(ISBLANK(VLOOKUP(A2331,Database!A:AA,22,FALSE)),"",VLOOKUP(A2331,Database!A:AA,22,FALSE))))</f>
        <v/>
      </c>
      <c r="AE2331" s="20" t="str">
        <f>IFERROR(
   IF(
     OR(ISBLANK(P2331),ISBLANK(Q2331)),
     "",
     IF(
       AND(AB2331&lt;&gt;"",OR(W2331="Terminé",W2331="En cours")),
       VLOOKUP(AD2331,Setup_ScoreExactBonus!A:D,4,FALSE),
       0
     )),
  0)</f>
        <v/>
      </c>
      <c r="AF2331" s="21">
        <f t="shared" si="215"/>
        <v>0</v>
      </c>
      <c r="AG2331" s="21">
        <f ca="1">SUMIFS(AF$2:AF2331,D$2:D2331,D2331)</f>
        <v>3206</v>
      </c>
    </row>
    <row r="2332" spans="1:33" x14ac:dyDescent="0.35">
      <c r="A2332" s="21">
        <f>IF(ISBLANK(B2332),"",COUNTIF(B$2:B2332,B2332))-1</f>
        <v>86</v>
      </c>
      <c r="B2332" s="27">
        <v>9</v>
      </c>
      <c r="C2332" s="10">
        <f>VLOOKUP($A2332+IF($A2332=0,1,0),Database!$A:$Y,7,FALSE)</f>
        <v>46206.833333333336</v>
      </c>
      <c r="D2332" s="21" t="str">
        <f>VLOOKUP(Pronostics!$B2332,Setup_MPP!$A:$G,3,FALSE)</f>
        <v>Aurelien_dpq</v>
      </c>
      <c r="E2332" s="21" t="str">
        <f>VLOOKUP(Pronostics!$B2332,Setup_MPP!$A:$G,2,FALSE)</f>
        <v>Aurélien DE POULPIQUET</v>
      </c>
      <c r="F2332" s="21" t="str">
        <f>VLOOKUP($B2332,Setup_MPP!$A:$E,4,FALSE)</f>
        <v>#F4EA9D</v>
      </c>
      <c r="G2332" s="21" t="str">
        <f>VLOOKUP($B2332,Setup_MPP!$A:$E,5,FALSE)</f>
        <v>#D2C458</v>
      </c>
      <c r="H2332" s="21" t="str">
        <f>IFERROR(IF(AND(A2332&gt;=1,A2332&lt;=104),VLOOKUP($A2332,Location!$A:$J,6,FALSE),IF(A2332=0,"Avant l'ouverture",IF(OR(A2332=105,A2332=106),"Bonus"))),"")</f>
        <v>1/16 Finale</v>
      </c>
      <c r="I2332" s="21" t="str">
        <f>IF(LEFT(H2332,4)="Tour",VLOOKUP(A2332,Database!$A:$C,3,FALSE),"")</f>
        <v/>
      </c>
      <c r="J2332" s="21" t="str">
        <f>VLOOKUP($A2332,Location!$A:$J,7,FALSE)</f>
        <v>Australie</v>
      </c>
      <c r="K2332" s="21" t="str">
        <f>IFERROR(VLOOKUP(J2332,Setup_Team!$B:$C,2,FALSE), "TDB")</f>
        <v>AUS</v>
      </c>
      <c r="L2332" s="21" t="str">
        <f>VLOOKUP($A2332,Location!$A:$J,8,FALSE)</f>
        <v>Egypte</v>
      </c>
      <c r="M2332" s="21" t="str">
        <f>IFERROR(VLOOKUP(L2332,Setup_Team!$B:$C,2,FALSE), "TDB")</f>
        <v>EGY</v>
      </c>
      <c r="N2332" s="21" t="str">
        <f>VLOOKUP($A2332,Location!$A:$J,9,FALSE)</f>
        <v>Arlington, Dallas, Texas</v>
      </c>
      <c r="O2332" s="21" t="str">
        <f>VLOOKUP($A2332,Location!$A:$J,10,FALSE)</f>
        <v>AT&amp;T Stadium</v>
      </c>
      <c r="P2332" s="27"/>
      <c r="Q2332" s="27"/>
      <c r="R2332" s="27" t="str">
        <f t="shared" si="217"/>
        <v/>
      </c>
      <c r="S2332" s="21">
        <v>0</v>
      </c>
      <c r="T2332" s="20">
        <f>VLOOKUP($A2332,Database!$A:$Y,10,FALSE)</f>
        <v>113</v>
      </c>
      <c r="U2332" s="20">
        <f>VLOOKUP($A2332,Database!$A:$Y,11,FALSE)</f>
        <v>106</v>
      </c>
      <c r="V2332" s="20">
        <f>VLOOKUP($A2332,Database!$A:$Y,12,FALSE)</f>
        <v>92</v>
      </c>
      <c r="W2332" s="20" t="str">
        <f>VLOOKUP(A2332,Database!A:M,13,FALSE)</f>
        <v>À venir</v>
      </c>
      <c r="X2332" s="20" t="str">
        <f>VLOOKUP($A2332,Database!$A:$Y,20,FALSE)</f>
        <v/>
      </c>
      <c r="Y2332" s="20" t="str">
        <f>VLOOKUP($A2332,Database!$A:$Y,21,FALSE)</f>
        <v/>
      </c>
      <c r="Z2332" s="20">
        <f t="shared" si="216"/>
        <v>0</v>
      </c>
      <c r="AA2332" s="20" t="str">
        <f t="shared" si="212"/>
        <v/>
      </c>
      <c r="AB2332" s="20" t="str">
        <f t="shared" ca="1" si="213"/>
        <v/>
      </c>
      <c r="AC2332" s="20">
        <f t="shared" ca="1" si="214"/>
        <v>0</v>
      </c>
      <c r="AD2332" s="20" t="str">
        <f ca="1">IF(AC2332=0,"",IF(OR(ISBLANK(P2332),ISBLANK(Q2332)),"",IF(ISBLANK(VLOOKUP(A2332,Database!A:AA,22,FALSE)),"",VLOOKUP(A2332,Database!A:AA,22,FALSE))))</f>
        <v/>
      </c>
      <c r="AE2332" s="20" t="str">
        <f>IFERROR(
   IF(
     OR(ISBLANK(P2332),ISBLANK(Q2332)),
     "",
     IF(
       AND(AB2332&lt;&gt;"",OR(W2332="Terminé",W2332="En cours")),
       VLOOKUP(AD2332,Setup_ScoreExactBonus!A:D,4,FALSE),
       0
     )),
  0)</f>
        <v/>
      </c>
      <c r="AF2332" s="21">
        <f t="shared" si="215"/>
        <v>0</v>
      </c>
      <c r="AG2332" s="21">
        <f ca="1">SUMIFS(AF$2:AF2332,D$2:D2332,D2332)</f>
        <v>3453</v>
      </c>
    </row>
    <row r="2333" spans="1:33" hidden="1" x14ac:dyDescent="0.35">
      <c r="A2333" s="21">
        <f>IF(ISBLANK(B2333),"",COUNTIF(B$2:B2333,B2333))-1</f>
        <v>86</v>
      </c>
      <c r="B2333" s="27">
        <v>10</v>
      </c>
      <c r="C2333" s="10">
        <f>VLOOKUP($A2333+IF($A2333=0,1,0),Database!$A:$Y,7,FALSE)</f>
        <v>46206.833333333336</v>
      </c>
      <c r="D2333" s="21" t="str">
        <f>VLOOKUP(Pronostics!$B2333,Setup_MPP!$A:$G,3,FALSE)</f>
        <v>RandomPaul</v>
      </c>
      <c r="E2333" s="21" t="str">
        <f>VLOOKUP(Pronostics!$B2333,Setup_MPP!$A:$G,2,FALSE)</f>
        <v>Paul MONTESINOS</v>
      </c>
      <c r="F2333" s="21" t="str">
        <f>VLOOKUP($B2333,Setup_MPP!$A:$E,4,FALSE)</f>
        <v>#C4B0FF</v>
      </c>
      <c r="G2333" s="21" t="str">
        <f>VLOOKUP($B2333,Setup_MPP!$A:$E,5,FALSE)</f>
        <v>#7F66C8</v>
      </c>
      <c r="H2333" s="21" t="str">
        <f>IFERROR(IF(AND(A2333&gt;=1,A2333&lt;=104),VLOOKUP($A2333,Location!$A:$J,6,FALSE),IF(A2333=0,"Avant l'ouverture",IF(OR(A2333=105,A2333=106),"Bonus"))),"")</f>
        <v>1/16 Finale</v>
      </c>
      <c r="I2333" s="21" t="str">
        <f>IF(LEFT(H2333,4)="Tour",VLOOKUP(A2333,Database!$A:$C,3,FALSE),"")</f>
        <v/>
      </c>
      <c r="J2333" s="21" t="str">
        <f>VLOOKUP($A2333,Location!$A:$J,7,FALSE)</f>
        <v>Australie</v>
      </c>
      <c r="K2333" s="21" t="str">
        <f>IFERROR(VLOOKUP(J2333,Setup_Team!$B:$C,2,FALSE), "TDB")</f>
        <v>AUS</v>
      </c>
      <c r="L2333" s="21" t="str">
        <f>VLOOKUP($A2333,Location!$A:$J,8,FALSE)</f>
        <v>Egypte</v>
      </c>
      <c r="M2333" s="21" t="str">
        <f>IFERROR(VLOOKUP(L2333,Setup_Team!$B:$C,2,FALSE), "TDB")</f>
        <v>EGY</v>
      </c>
      <c r="N2333" s="21" t="str">
        <f>VLOOKUP($A2333,Location!$A:$J,9,FALSE)</f>
        <v>Arlington, Dallas, Texas</v>
      </c>
      <c r="O2333" s="21" t="str">
        <f>VLOOKUP($A2333,Location!$A:$J,10,FALSE)</f>
        <v>AT&amp;T Stadium</v>
      </c>
      <c r="P2333" s="27"/>
      <c r="Q2333" s="27"/>
      <c r="R2333" s="27" t="str">
        <f t="shared" si="217"/>
        <v/>
      </c>
      <c r="S2333" s="21">
        <v>0</v>
      </c>
      <c r="T2333" s="20">
        <f>VLOOKUP($A2333,Database!$A:$Y,10,FALSE)</f>
        <v>113</v>
      </c>
      <c r="U2333" s="20">
        <f>VLOOKUP($A2333,Database!$A:$Y,11,FALSE)</f>
        <v>106</v>
      </c>
      <c r="V2333" s="20">
        <f>VLOOKUP($A2333,Database!$A:$Y,12,FALSE)</f>
        <v>92</v>
      </c>
      <c r="W2333" s="20" t="str">
        <f>VLOOKUP(A2333,Database!A:M,13,FALSE)</f>
        <v>À venir</v>
      </c>
      <c r="X2333" s="20" t="str">
        <f>VLOOKUP($A2333,Database!$A:$Y,20,FALSE)</f>
        <v/>
      </c>
      <c r="Y2333" s="20" t="str">
        <f>VLOOKUP($A2333,Database!$A:$Y,21,FALSE)</f>
        <v/>
      </c>
      <c r="Z2333" s="20">
        <f t="shared" si="216"/>
        <v>0</v>
      </c>
      <c r="AA2333" s="20" t="str">
        <f t="shared" ref="AA2333:AA2396" si="218">IF(OR(ISBLANK(P2333),ISBLANK(Q2333)),"",IF(OR(AND(P2333&gt;Q2333,X2333&gt;Y2333),AND(P2333=Q2333,X2333=Y2333),AND(P2333&lt;Q2333,X2333&lt;Y2333)),1,0))</f>
        <v/>
      </c>
      <c r="AB2333" s="20" t="str">
        <f t="shared" ref="AB2333:AB2396" ca="1" si="219">IF(C2333&lt;NOW(),IF(AND(P2333&gt;Q2333,X2333&gt;Y2333),T2333,IF(AND(P2333=Q2333,X2333=Y2333),U2333,IF(AND(P2333&lt;Q2333,X2333&lt;Y2333),V2333,0))),"")</f>
        <v/>
      </c>
      <c r="AC2333" s="20">
        <f t="shared" ref="AC2333:AC2396" ca="1" si="220">IF(AND(P2333=X2333,Q2333=Y2333,NOT(ISBLANK(P2333)),NOT(ISBLANK(Q2333)),NOT(ISBLANK(X2333)),NOT(ISBLANK(AB2333))),1,0)</f>
        <v>0</v>
      </c>
      <c r="AD2333" s="20" t="str">
        <f ca="1">IF(AC2333=0,"",IF(OR(ISBLANK(P2333),ISBLANK(Q2333)),"",IF(ISBLANK(VLOOKUP(A2333,Database!A:AA,22,FALSE)),"",VLOOKUP(A2333,Database!A:AA,22,FALSE))))</f>
        <v/>
      </c>
      <c r="AE2333" s="20" t="str">
        <f>IFERROR(
   IF(
     OR(ISBLANK(P2333),ISBLANK(Q2333)),
     "",
     IF(
       AND(AB2333&lt;&gt;"",OR(W2333="Terminé",W2333="En cours")),
       VLOOKUP(AD2333,Setup_ScoreExactBonus!A:D,4,FALSE),
       0
     )),
  0)</f>
        <v/>
      </c>
      <c r="AF2333" s="21">
        <f t="shared" ref="AF2333:AF2396" si="221">IFERROR(IF(OR(ISBLANK(P2333),ISBLANK(Q2333)),0,IF(AB2333&lt;&gt;"", AB2333 + IF(AC2333=1,AE2333, 0), "") * (S2333+1)),"")</f>
        <v>0</v>
      </c>
      <c r="AG2333" s="21">
        <f ca="1">SUMIFS(AF$2:AF2333,D$2:D2333,D2333)</f>
        <v>2840</v>
      </c>
    </row>
    <row r="2334" spans="1:33" hidden="1" x14ac:dyDescent="0.35">
      <c r="A2334" s="21">
        <f>IF(ISBLANK(B2334),"",COUNTIF(B$2:B2334,B2334))-1</f>
        <v>86</v>
      </c>
      <c r="B2334" s="27">
        <v>11</v>
      </c>
      <c r="C2334" s="10">
        <f>VLOOKUP($A2334+IF($A2334=0,1,0),Database!$A:$Y,7,FALSE)</f>
        <v>46206.833333333336</v>
      </c>
      <c r="D2334" s="21" t="str">
        <f>VLOOKUP(Pronostics!$B2334,Setup_MPP!$A:$G,3,FALSE)</f>
        <v>Kinsley91</v>
      </c>
      <c r="E2334" s="21" t="str">
        <f>VLOOKUP(Pronostics!$B2334,Setup_MPP!$A:$G,2,FALSE)</f>
        <v>Kinsley ROQUE</v>
      </c>
      <c r="F2334" s="21" t="str">
        <f>VLOOKUP($B2334,Setup_MPP!$A:$E,4,FALSE)</f>
        <v>#CBEBBA</v>
      </c>
      <c r="G2334" s="21" t="str">
        <f>VLOOKUP($B2334,Setup_MPP!$A:$E,5,FALSE)</f>
        <v>#70BC6E</v>
      </c>
      <c r="H2334" s="21" t="str">
        <f>IFERROR(IF(AND(A2334&gt;=1,A2334&lt;=104),VLOOKUP($A2334,Location!$A:$J,6,FALSE),IF(A2334=0,"Avant l'ouverture",IF(OR(A2334=105,A2334=106),"Bonus"))),"")</f>
        <v>1/16 Finale</v>
      </c>
      <c r="I2334" s="21" t="str">
        <f>IF(LEFT(H2334,4)="Tour",VLOOKUP(A2334,Database!$A:$C,3,FALSE),"")</f>
        <v/>
      </c>
      <c r="J2334" s="21" t="str">
        <f>VLOOKUP($A2334,Location!$A:$J,7,FALSE)</f>
        <v>Australie</v>
      </c>
      <c r="K2334" s="21" t="str">
        <f>IFERROR(VLOOKUP(J2334,Setup_Team!$B:$C,2,FALSE), "TDB")</f>
        <v>AUS</v>
      </c>
      <c r="L2334" s="21" t="str">
        <f>VLOOKUP($A2334,Location!$A:$J,8,FALSE)</f>
        <v>Egypte</v>
      </c>
      <c r="M2334" s="21" t="str">
        <f>IFERROR(VLOOKUP(L2334,Setup_Team!$B:$C,2,FALSE), "TDB")</f>
        <v>EGY</v>
      </c>
      <c r="N2334" s="21" t="str">
        <f>VLOOKUP($A2334,Location!$A:$J,9,FALSE)</f>
        <v>Arlington, Dallas, Texas</v>
      </c>
      <c r="O2334" s="21" t="str">
        <f>VLOOKUP($A2334,Location!$A:$J,10,FALSE)</f>
        <v>AT&amp;T Stadium</v>
      </c>
      <c r="P2334" s="27"/>
      <c r="Q2334" s="27"/>
      <c r="R2334" s="27" t="str">
        <f t="shared" si="217"/>
        <v/>
      </c>
      <c r="S2334" s="21">
        <v>0</v>
      </c>
      <c r="T2334" s="20">
        <f>VLOOKUP($A2334,Database!$A:$Y,10,FALSE)</f>
        <v>113</v>
      </c>
      <c r="U2334" s="20">
        <f>VLOOKUP($A2334,Database!$A:$Y,11,FALSE)</f>
        <v>106</v>
      </c>
      <c r="V2334" s="20">
        <f>VLOOKUP($A2334,Database!$A:$Y,12,FALSE)</f>
        <v>92</v>
      </c>
      <c r="W2334" s="20" t="str">
        <f>VLOOKUP(A2334,Database!A:M,13,FALSE)</f>
        <v>À venir</v>
      </c>
      <c r="X2334" s="20" t="str">
        <f>VLOOKUP($A2334,Database!$A:$Y,20,FALSE)</f>
        <v/>
      </c>
      <c r="Y2334" s="20" t="str">
        <f>VLOOKUP($A2334,Database!$A:$Y,21,FALSE)</f>
        <v/>
      </c>
      <c r="Z2334" s="20">
        <f t="shared" si="216"/>
        <v>0</v>
      </c>
      <c r="AA2334" s="20" t="str">
        <f t="shared" si="218"/>
        <v/>
      </c>
      <c r="AB2334" s="20" t="str">
        <f t="shared" ca="1" si="219"/>
        <v/>
      </c>
      <c r="AC2334" s="20">
        <f t="shared" ca="1" si="220"/>
        <v>0</v>
      </c>
      <c r="AD2334" s="20" t="str">
        <f ca="1">IF(AC2334=0,"",IF(OR(ISBLANK(P2334),ISBLANK(Q2334)),"",IF(ISBLANK(VLOOKUP(A2334,Database!A:AA,22,FALSE)),"",VLOOKUP(A2334,Database!A:AA,22,FALSE))))</f>
        <v/>
      </c>
      <c r="AE2334" s="20" t="str">
        <f>IFERROR(
   IF(
     OR(ISBLANK(P2334),ISBLANK(Q2334)),
     "",
     IF(
       AND(AB2334&lt;&gt;"",OR(W2334="Terminé",W2334="En cours")),
       VLOOKUP(AD2334,Setup_ScoreExactBonus!A:D,4,FALSE),
       0
     )),
  0)</f>
        <v/>
      </c>
      <c r="AF2334" s="21">
        <f t="shared" si="221"/>
        <v>0</v>
      </c>
      <c r="AG2334" s="21">
        <f ca="1">SUMIFS(AF$2:AF2334,D$2:D2334,D2334)</f>
        <v>3231</v>
      </c>
    </row>
    <row r="2335" spans="1:33" hidden="1" x14ac:dyDescent="0.35">
      <c r="A2335" s="21">
        <f>IF(ISBLANK(B2335),"",COUNTIF(B$2:B2335,B2335))-1</f>
        <v>86</v>
      </c>
      <c r="B2335" s="27">
        <v>12</v>
      </c>
      <c r="C2335" s="10">
        <f>VLOOKUP($A2335+IF($A2335=0,1,0),Database!$A:$Y,7,FALSE)</f>
        <v>46206.833333333336</v>
      </c>
      <c r="D2335" s="21" t="str">
        <f>VLOOKUP(Pronostics!$B2335,Setup_MPP!$A:$G,3,FALSE)</f>
        <v>Jaouad1</v>
      </c>
      <c r="E2335" s="21" t="str">
        <f>VLOOKUP(Pronostics!$B2335,Setup_MPP!$A:$G,2,FALSE)</f>
        <v>Jaouad SETTI</v>
      </c>
      <c r="F2335" s="21" t="str">
        <f>VLOOKUP($B2335,Setup_MPP!$A:$E,4,FALSE)</f>
        <v>#C2D4FF</v>
      </c>
      <c r="G2335" s="21" t="str">
        <f>VLOOKUP($B2335,Setup_MPP!$A:$E,5,FALSE)</f>
        <v>#6586D5</v>
      </c>
      <c r="H2335" s="21" t="str">
        <f>IFERROR(IF(AND(A2335&gt;=1,A2335&lt;=104),VLOOKUP($A2335,Location!$A:$J,6,FALSE),IF(A2335=0,"Avant l'ouverture",IF(OR(A2335=105,A2335=106),"Bonus"))),"")</f>
        <v>1/16 Finale</v>
      </c>
      <c r="I2335" s="21" t="str">
        <f>IF(LEFT(H2335,4)="Tour",VLOOKUP(A2335,Database!$A:$C,3,FALSE),"")</f>
        <v/>
      </c>
      <c r="J2335" s="21" t="str">
        <f>VLOOKUP($A2335,Location!$A:$J,7,FALSE)</f>
        <v>Australie</v>
      </c>
      <c r="K2335" s="21" t="str">
        <f>IFERROR(VLOOKUP(J2335,Setup_Team!$B:$C,2,FALSE), "TDB")</f>
        <v>AUS</v>
      </c>
      <c r="L2335" s="21" t="str">
        <f>VLOOKUP($A2335,Location!$A:$J,8,FALSE)</f>
        <v>Egypte</v>
      </c>
      <c r="M2335" s="21" t="str">
        <f>IFERROR(VLOOKUP(L2335,Setup_Team!$B:$C,2,FALSE), "TDB")</f>
        <v>EGY</v>
      </c>
      <c r="N2335" s="21" t="str">
        <f>VLOOKUP($A2335,Location!$A:$J,9,FALSE)</f>
        <v>Arlington, Dallas, Texas</v>
      </c>
      <c r="O2335" s="21" t="str">
        <f>VLOOKUP($A2335,Location!$A:$J,10,FALSE)</f>
        <v>AT&amp;T Stadium</v>
      </c>
      <c r="P2335" s="27"/>
      <c r="Q2335" s="27"/>
      <c r="R2335" s="27" t="str">
        <f t="shared" si="217"/>
        <v/>
      </c>
      <c r="S2335" s="21">
        <v>0</v>
      </c>
      <c r="T2335" s="20">
        <f>VLOOKUP($A2335,Database!$A:$Y,10,FALSE)</f>
        <v>113</v>
      </c>
      <c r="U2335" s="20">
        <f>VLOOKUP($A2335,Database!$A:$Y,11,FALSE)</f>
        <v>106</v>
      </c>
      <c r="V2335" s="20">
        <f>VLOOKUP($A2335,Database!$A:$Y,12,FALSE)</f>
        <v>92</v>
      </c>
      <c r="W2335" s="20" t="str">
        <f>VLOOKUP(A2335,Database!A:M,13,FALSE)</f>
        <v>À venir</v>
      </c>
      <c r="X2335" s="20" t="str">
        <f>VLOOKUP($A2335,Database!$A:$Y,20,FALSE)</f>
        <v/>
      </c>
      <c r="Y2335" s="20" t="str">
        <f>VLOOKUP($A2335,Database!$A:$Y,21,FALSE)</f>
        <v/>
      </c>
      <c r="Z2335" s="20">
        <f t="shared" si="216"/>
        <v>0</v>
      </c>
      <c r="AA2335" s="20" t="str">
        <f t="shared" si="218"/>
        <v/>
      </c>
      <c r="AB2335" s="20" t="str">
        <f t="shared" ca="1" si="219"/>
        <v/>
      </c>
      <c r="AC2335" s="20">
        <f t="shared" ca="1" si="220"/>
        <v>0</v>
      </c>
      <c r="AD2335" s="20" t="str">
        <f ca="1">IF(AC2335=0,"",IF(OR(ISBLANK(P2335),ISBLANK(Q2335)),"",IF(ISBLANK(VLOOKUP(A2335,Database!A:AA,22,FALSE)),"",VLOOKUP(A2335,Database!A:AA,22,FALSE))))</f>
        <v/>
      </c>
      <c r="AE2335" s="20" t="str">
        <f>IFERROR(
   IF(
     OR(ISBLANK(P2335),ISBLANK(Q2335)),
     "",
     IF(
       AND(AB2335&lt;&gt;"",OR(W2335="Terminé",W2335="En cours")),
       VLOOKUP(AD2335,Setup_ScoreExactBonus!A:D,4,FALSE),
       0
     )),
  0)</f>
        <v/>
      </c>
      <c r="AF2335" s="21">
        <f t="shared" si="221"/>
        <v>0</v>
      </c>
      <c r="AG2335" s="21">
        <f ca="1">SUMIFS(AF$2:AF2335,D$2:D2335,D2335)</f>
        <v>3039</v>
      </c>
    </row>
    <row r="2336" spans="1:33" hidden="1" x14ac:dyDescent="0.35">
      <c r="A2336" s="21">
        <f>IF(ISBLANK(B2336),"",COUNTIF(B$2:B2336,B2336))-1</f>
        <v>86</v>
      </c>
      <c r="B2336" s="27">
        <v>13</v>
      </c>
      <c r="C2336" s="10">
        <f>VLOOKUP($A2336+IF($A2336=0,1,0),Database!$A:$Y,7,FALSE)</f>
        <v>46206.833333333336</v>
      </c>
      <c r="D2336" s="21" t="str">
        <f>VLOOKUP(Pronostics!$B2336,Setup_MPP!$A:$G,3,FALSE)</f>
        <v>Julien_I</v>
      </c>
      <c r="E2336" s="21" t="str">
        <f>VLOOKUP(Pronostics!$B2336,Setup_MPP!$A:$G,2,FALSE)</f>
        <v>Julien INGE</v>
      </c>
      <c r="F2336" s="21" t="str">
        <f>VLOOKUP($B2336,Setup_MPP!$A:$E,4,FALSE)</f>
        <v>#C1E0EF</v>
      </c>
      <c r="G2336" s="21" t="str">
        <f>VLOOKUP($B2336,Setup_MPP!$A:$E,5,FALSE)</f>
        <v>#4F91B2</v>
      </c>
      <c r="H2336" s="21" t="str">
        <f>IFERROR(IF(AND(A2336&gt;=1,A2336&lt;=104),VLOOKUP($A2336,Location!$A:$J,6,FALSE),IF(A2336=0,"Avant l'ouverture",IF(OR(A2336=105,A2336=106),"Bonus"))),"")</f>
        <v>1/16 Finale</v>
      </c>
      <c r="I2336" s="21" t="str">
        <f>IF(LEFT(H2336,4)="Tour",VLOOKUP(A2336,Database!$A:$C,3,FALSE),"")</f>
        <v/>
      </c>
      <c r="J2336" s="21" t="str">
        <f>VLOOKUP($A2336,Location!$A:$J,7,FALSE)</f>
        <v>Australie</v>
      </c>
      <c r="K2336" s="21" t="str">
        <f>IFERROR(VLOOKUP(J2336,Setup_Team!$B:$C,2,FALSE), "TDB")</f>
        <v>AUS</v>
      </c>
      <c r="L2336" s="21" t="str">
        <f>VLOOKUP($A2336,Location!$A:$J,8,FALSE)</f>
        <v>Egypte</v>
      </c>
      <c r="M2336" s="21" t="str">
        <f>IFERROR(VLOOKUP(L2336,Setup_Team!$B:$C,2,FALSE), "TDB")</f>
        <v>EGY</v>
      </c>
      <c r="N2336" s="21" t="str">
        <f>VLOOKUP($A2336,Location!$A:$J,9,FALSE)</f>
        <v>Arlington, Dallas, Texas</v>
      </c>
      <c r="O2336" s="21" t="str">
        <f>VLOOKUP($A2336,Location!$A:$J,10,FALSE)</f>
        <v>AT&amp;T Stadium</v>
      </c>
      <c r="P2336" s="27"/>
      <c r="Q2336" s="27"/>
      <c r="R2336" s="27" t="str">
        <f t="shared" si="217"/>
        <v/>
      </c>
      <c r="S2336" s="21">
        <v>0</v>
      </c>
      <c r="T2336" s="20">
        <f>VLOOKUP($A2336,Database!$A:$Y,10,FALSE)</f>
        <v>113</v>
      </c>
      <c r="U2336" s="20">
        <f>VLOOKUP($A2336,Database!$A:$Y,11,FALSE)</f>
        <v>106</v>
      </c>
      <c r="V2336" s="20">
        <f>VLOOKUP($A2336,Database!$A:$Y,12,FALSE)</f>
        <v>92</v>
      </c>
      <c r="W2336" s="20" t="str">
        <f>VLOOKUP(A2336,Database!A:M,13,FALSE)</f>
        <v>À venir</v>
      </c>
      <c r="X2336" s="20" t="str">
        <f>VLOOKUP($A2336,Database!$A:$Y,20,FALSE)</f>
        <v/>
      </c>
      <c r="Y2336" s="20" t="str">
        <f>VLOOKUP($A2336,Database!$A:$Y,21,FALSE)</f>
        <v/>
      </c>
      <c r="Z2336" s="20">
        <f t="shared" si="216"/>
        <v>0</v>
      </c>
      <c r="AA2336" s="20" t="str">
        <f t="shared" si="218"/>
        <v/>
      </c>
      <c r="AB2336" s="20" t="str">
        <f t="shared" ca="1" si="219"/>
        <v/>
      </c>
      <c r="AC2336" s="20">
        <f t="shared" ca="1" si="220"/>
        <v>0</v>
      </c>
      <c r="AD2336" s="20" t="str">
        <f ca="1">IF(AC2336=0,"",IF(OR(ISBLANK(P2336),ISBLANK(Q2336)),"",IF(ISBLANK(VLOOKUP(A2336,Database!A:AA,22,FALSE)),"",VLOOKUP(A2336,Database!A:AA,22,FALSE))))</f>
        <v/>
      </c>
      <c r="AE2336" s="20" t="str">
        <f>IFERROR(
   IF(
     OR(ISBLANK(P2336),ISBLANK(Q2336)),
     "",
     IF(
       AND(AB2336&lt;&gt;"",OR(W2336="Terminé",W2336="En cours")),
       VLOOKUP(AD2336,Setup_ScoreExactBonus!A:D,4,FALSE),
       0
     )),
  0)</f>
        <v/>
      </c>
      <c r="AF2336" s="21">
        <f t="shared" si="221"/>
        <v>0</v>
      </c>
      <c r="AG2336" s="21">
        <f ca="1">SUMIFS(AF$2:AF2336,D$2:D2336,D2336)</f>
        <v>3352</v>
      </c>
    </row>
    <row r="2337" spans="1:33" hidden="1" x14ac:dyDescent="0.35">
      <c r="A2337" s="21">
        <f>IF(ISBLANK(B2337),"",COUNTIF(B$2:B2337,B2337))-1</f>
        <v>86</v>
      </c>
      <c r="B2337" s="27">
        <v>14</v>
      </c>
      <c r="C2337" s="10">
        <f>VLOOKUP($A2337+IF($A2337=0,1,0),Database!$A:$Y,7,FALSE)</f>
        <v>46206.833333333336</v>
      </c>
      <c r="D2337" s="21" t="str">
        <f>VLOOKUP(Pronostics!$B2337,Setup_MPP!$A:$G,3,FALSE)</f>
        <v>MarieEYT</v>
      </c>
      <c r="E2337" s="21" t="str">
        <f>VLOOKUP(Pronostics!$B2337,Setup_MPP!$A:$G,2,FALSE)</f>
        <v>Marie EXBRAYAT</v>
      </c>
      <c r="F2337" s="21" t="str">
        <f>VLOOKUP($B2337,Setup_MPP!$A:$E,4,FALSE)</f>
        <v>#FFAFD2</v>
      </c>
      <c r="G2337" s="21" t="str">
        <f>VLOOKUP($B2337,Setup_MPP!$A:$E,5,FALSE)</f>
        <v>#F2589B</v>
      </c>
      <c r="H2337" s="21" t="str">
        <f>IFERROR(IF(AND(A2337&gt;=1,A2337&lt;=104),VLOOKUP($A2337,Location!$A:$J,6,FALSE),IF(A2337=0,"Avant l'ouverture",IF(OR(A2337=105,A2337=106),"Bonus"))),"")</f>
        <v>1/16 Finale</v>
      </c>
      <c r="I2337" s="21" t="str">
        <f>IF(LEFT(H2337,4)="Tour",VLOOKUP(A2337,Database!$A:$C,3,FALSE),"")</f>
        <v/>
      </c>
      <c r="J2337" s="21" t="str">
        <f>VLOOKUP($A2337,Location!$A:$J,7,FALSE)</f>
        <v>Australie</v>
      </c>
      <c r="K2337" s="21" t="str">
        <f>IFERROR(VLOOKUP(J2337,Setup_Team!$B:$C,2,FALSE), "TDB")</f>
        <v>AUS</v>
      </c>
      <c r="L2337" s="21" t="str">
        <f>VLOOKUP($A2337,Location!$A:$J,8,FALSE)</f>
        <v>Egypte</v>
      </c>
      <c r="M2337" s="21" t="str">
        <f>IFERROR(VLOOKUP(L2337,Setup_Team!$B:$C,2,FALSE), "TDB")</f>
        <v>EGY</v>
      </c>
      <c r="N2337" s="21" t="str">
        <f>VLOOKUP($A2337,Location!$A:$J,9,FALSE)</f>
        <v>Arlington, Dallas, Texas</v>
      </c>
      <c r="O2337" s="21" t="str">
        <f>VLOOKUP($A2337,Location!$A:$J,10,FALSE)</f>
        <v>AT&amp;T Stadium</v>
      </c>
      <c r="P2337" s="27"/>
      <c r="Q2337" s="27"/>
      <c r="R2337" s="27" t="str">
        <f t="shared" si="217"/>
        <v/>
      </c>
      <c r="S2337" s="21">
        <v>0</v>
      </c>
      <c r="T2337" s="20">
        <f>VLOOKUP($A2337,Database!$A:$Y,10,FALSE)</f>
        <v>113</v>
      </c>
      <c r="U2337" s="20">
        <f>VLOOKUP($A2337,Database!$A:$Y,11,FALSE)</f>
        <v>106</v>
      </c>
      <c r="V2337" s="20">
        <f>VLOOKUP($A2337,Database!$A:$Y,12,FALSE)</f>
        <v>92</v>
      </c>
      <c r="W2337" s="20" t="str">
        <f>VLOOKUP(A2337,Database!A:M,13,FALSE)</f>
        <v>À venir</v>
      </c>
      <c r="X2337" s="20" t="str">
        <f>VLOOKUP($A2337,Database!$A:$Y,20,FALSE)</f>
        <v/>
      </c>
      <c r="Y2337" s="20" t="str">
        <f>VLOOKUP($A2337,Database!$A:$Y,21,FALSE)</f>
        <v/>
      </c>
      <c r="Z2337" s="20">
        <f t="shared" si="216"/>
        <v>0</v>
      </c>
      <c r="AA2337" s="20" t="str">
        <f t="shared" si="218"/>
        <v/>
      </c>
      <c r="AB2337" s="20" t="str">
        <f t="shared" ca="1" si="219"/>
        <v/>
      </c>
      <c r="AC2337" s="20">
        <f t="shared" ca="1" si="220"/>
        <v>0</v>
      </c>
      <c r="AD2337" s="20" t="str">
        <f ca="1">IF(AC2337=0,"",IF(OR(ISBLANK(P2337),ISBLANK(Q2337)),"",IF(ISBLANK(VLOOKUP(A2337,Database!A:AA,22,FALSE)),"",VLOOKUP(A2337,Database!A:AA,22,FALSE))))</f>
        <v/>
      </c>
      <c r="AE2337" s="20" t="str">
        <f>IFERROR(
   IF(
     OR(ISBLANK(P2337),ISBLANK(Q2337)),
     "",
     IF(
       AND(AB2337&lt;&gt;"",OR(W2337="Terminé",W2337="En cours")),
       VLOOKUP(AD2337,Setup_ScoreExactBonus!A:D,4,FALSE),
       0
     )),
  0)</f>
        <v/>
      </c>
      <c r="AF2337" s="21">
        <f t="shared" si="221"/>
        <v>0</v>
      </c>
      <c r="AG2337" s="21">
        <f ca="1">SUMIFS(AF$2:AF2337,D$2:D2337,D2337)</f>
        <v>3451</v>
      </c>
    </row>
    <row r="2338" spans="1:33" hidden="1" x14ac:dyDescent="0.35">
      <c r="A2338" s="21">
        <f>IF(ISBLANK(B2338),"",COUNTIF(B$2:B2338,B2338))-1</f>
        <v>86</v>
      </c>
      <c r="B2338" s="27">
        <v>15</v>
      </c>
      <c r="C2338" s="10">
        <f>VLOOKUP($A2338+IF($A2338=0,1,0),Database!$A:$Y,7,FALSE)</f>
        <v>46206.833333333336</v>
      </c>
      <c r="D2338" s="21" t="str">
        <f>VLOOKUP(Pronostics!$B2338,Setup_MPP!$A:$G,3,FALSE)</f>
        <v>Amino28</v>
      </c>
      <c r="E2338" s="21" t="str">
        <f>VLOOKUP(Pronostics!$B2338,Setup_MPP!$A:$G,2,FALSE)</f>
        <v>Amine ZARROUKI</v>
      </c>
      <c r="F2338" s="21" t="str">
        <f>VLOOKUP($B2338,Setup_MPP!$A:$E,4,FALSE)</f>
        <v>#FF9898</v>
      </c>
      <c r="G2338" s="21" t="str">
        <f>VLOOKUP($B2338,Setup_MPP!$A:$E,5,FALSE)</f>
        <v>#FF5D5D</v>
      </c>
      <c r="H2338" s="21" t="str">
        <f>IFERROR(IF(AND(A2338&gt;=1,A2338&lt;=104),VLOOKUP($A2338,Location!$A:$J,6,FALSE),IF(A2338=0,"Avant l'ouverture",IF(OR(A2338=105,A2338=106),"Bonus"))),"")</f>
        <v>1/16 Finale</v>
      </c>
      <c r="I2338" s="21" t="str">
        <f>IF(LEFT(H2338,4)="Tour",VLOOKUP(A2338,Database!$A:$C,3,FALSE),"")</f>
        <v/>
      </c>
      <c r="J2338" s="21" t="str">
        <f>VLOOKUP($A2338,Location!$A:$J,7,FALSE)</f>
        <v>Australie</v>
      </c>
      <c r="K2338" s="21" t="str">
        <f>IFERROR(VLOOKUP(J2338,Setup_Team!$B:$C,2,FALSE), "TDB")</f>
        <v>AUS</v>
      </c>
      <c r="L2338" s="21" t="str">
        <f>VLOOKUP($A2338,Location!$A:$J,8,FALSE)</f>
        <v>Egypte</v>
      </c>
      <c r="M2338" s="21" t="str">
        <f>IFERROR(VLOOKUP(L2338,Setup_Team!$B:$C,2,FALSE), "TDB")</f>
        <v>EGY</v>
      </c>
      <c r="N2338" s="21" t="str">
        <f>VLOOKUP($A2338,Location!$A:$J,9,FALSE)</f>
        <v>Arlington, Dallas, Texas</v>
      </c>
      <c r="O2338" s="21" t="str">
        <f>VLOOKUP($A2338,Location!$A:$J,10,FALSE)</f>
        <v>AT&amp;T Stadium</v>
      </c>
      <c r="P2338" s="27"/>
      <c r="Q2338" s="27"/>
      <c r="R2338" s="27" t="str">
        <f t="shared" si="217"/>
        <v/>
      </c>
      <c r="S2338" s="21">
        <v>0</v>
      </c>
      <c r="T2338" s="20">
        <f>VLOOKUP($A2338,Database!$A:$Y,10,FALSE)</f>
        <v>113</v>
      </c>
      <c r="U2338" s="20">
        <f>VLOOKUP($A2338,Database!$A:$Y,11,FALSE)</f>
        <v>106</v>
      </c>
      <c r="V2338" s="20">
        <f>VLOOKUP($A2338,Database!$A:$Y,12,FALSE)</f>
        <v>92</v>
      </c>
      <c r="W2338" s="20" t="str">
        <f>VLOOKUP(A2338,Database!A:M,13,FALSE)</f>
        <v>À venir</v>
      </c>
      <c r="X2338" s="20" t="str">
        <f>VLOOKUP($A2338,Database!$A:$Y,20,FALSE)</f>
        <v/>
      </c>
      <c r="Y2338" s="20" t="str">
        <f>VLOOKUP($A2338,Database!$A:$Y,21,FALSE)</f>
        <v/>
      </c>
      <c r="Z2338" s="20">
        <f t="shared" si="216"/>
        <v>0</v>
      </c>
      <c r="AA2338" s="20" t="str">
        <f t="shared" si="218"/>
        <v/>
      </c>
      <c r="AB2338" s="20" t="str">
        <f t="shared" ca="1" si="219"/>
        <v/>
      </c>
      <c r="AC2338" s="20">
        <f t="shared" ca="1" si="220"/>
        <v>0</v>
      </c>
      <c r="AD2338" s="20" t="str">
        <f ca="1">IF(AC2338=0,"",IF(OR(ISBLANK(P2338),ISBLANK(Q2338)),"",IF(ISBLANK(VLOOKUP(A2338,Database!A:AA,22,FALSE)),"",VLOOKUP(A2338,Database!A:AA,22,FALSE))))</f>
        <v/>
      </c>
      <c r="AE2338" s="20" t="str">
        <f>IFERROR(
   IF(
     OR(ISBLANK(P2338),ISBLANK(Q2338)),
     "",
     IF(
       AND(AB2338&lt;&gt;"",OR(W2338="Terminé",W2338="En cours")),
       VLOOKUP(AD2338,Setup_ScoreExactBonus!A:D,4,FALSE),
       0
     )),
  0)</f>
        <v/>
      </c>
      <c r="AF2338" s="21">
        <f t="shared" si="221"/>
        <v>0</v>
      </c>
      <c r="AG2338" s="21">
        <f ca="1">SUMIFS(AF$2:AF2338,D$2:D2338,D2338)</f>
        <v>3169</v>
      </c>
    </row>
    <row r="2339" spans="1:33" hidden="1" x14ac:dyDescent="0.35">
      <c r="A2339" s="21">
        <f>IF(ISBLANK(B2339),"",COUNTIF(B$2:B2339,B2339))-1</f>
        <v>86</v>
      </c>
      <c r="B2339" s="27">
        <v>16</v>
      </c>
      <c r="C2339" s="10">
        <f>VLOOKUP($A2339+IF($A2339=0,1,0),Database!$A:$Y,7,FALSE)</f>
        <v>46206.833333333336</v>
      </c>
      <c r="D2339" s="21" t="str">
        <f>VLOOKUP(Pronostics!$B2339,Setup_MPP!$A:$G,3,FALSE)</f>
        <v>RomaLaura</v>
      </c>
      <c r="E2339" s="21" t="str">
        <f>VLOOKUP(Pronostics!$B2339,Setup_MPP!$A:$G,2,FALSE)</f>
        <v>Laura GIULIANO</v>
      </c>
      <c r="F2339" s="21" t="str">
        <f>VLOOKUP($B2339,Setup_MPP!$A:$E,4,FALSE)</f>
        <v>#86A4FE</v>
      </c>
      <c r="G2339" s="21" t="str">
        <f>VLOOKUP($B2339,Setup_MPP!$A:$E,5,FALSE)</f>
        <v>#3769FF</v>
      </c>
      <c r="H2339" s="21" t="str">
        <f>IFERROR(IF(AND(A2339&gt;=1,A2339&lt;=104),VLOOKUP($A2339,Location!$A:$J,6,FALSE),IF(A2339=0,"Avant l'ouverture",IF(OR(A2339=105,A2339=106),"Bonus"))),"")</f>
        <v>1/16 Finale</v>
      </c>
      <c r="I2339" s="21" t="str">
        <f>IF(LEFT(H2339,4)="Tour",VLOOKUP(A2339,Database!$A:$C,3,FALSE),"")</f>
        <v/>
      </c>
      <c r="J2339" s="21" t="str">
        <f>VLOOKUP($A2339,Location!$A:$J,7,FALSE)</f>
        <v>Australie</v>
      </c>
      <c r="K2339" s="21" t="str">
        <f>IFERROR(VLOOKUP(J2339,Setup_Team!$B:$C,2,FALSE), "TDB")</f>
        <v>AUS</v>
      </c>
      <c r="L2339" s="21" t="str">
        <f>VLOOKUP($A2339,Location!$A:$J,8,FALSE)</f>
        <v>Egypte</v>
      </c>
      <c r="M2339" s="21" t="str">
        <f>IFERROR(VLOOKUP(L2339,Setup_Team!$B:$C,2,FALSE), "TDB")</f>
        <v>EGY</v>
      </c>
      <c r="N2339" s="21" t="str">
        <f>VLOOKUP($A2339,Location!$A:$J,9,FALSE)</f>
        <v>Arlington, Dallas, Texas</v>
      </c>
      <c r="O2339" s="21" t="str">
        <f>VLOOKUP($A2339,Location!$A:$J,10,FALSE)</f>
        <v>AT&amp;T Stadium</v>
      </c>
      <c r="P2339" s="27"/>
      <c r="Q2339" s="27"/>
      <c r="R2339" s="27" t="str">
        <f t="shared" si="217"/>
        <v/>
      </c>
      <c r="S2339" s="21">
        <v>0</v>
      </c>
      <c r="T2339" s="20">
        <f>VLOOKUP($A2339,Database!$A:$Y,10,FALSE)</f>
        <v>113</v>
      </c>
      <c r="U2339" s="20">
        <f>VLOOKUP($A2339,Database!$A:$Y,11,FALSE)</f>
        <v>106</v>
      </c>
      <c r="V2339" s="20">
        <f>VLOOKUP($A2339,Database!$A:$Y,12,FALSE)</f>
        <v>92</v>
      </c>
      <c r="W2339" s="20" t="str">
        <f>VLOOKUP(A2339,Database!A:M,13,FALSE)</f>
        <v>À venir</v>
      </c>
      <c r="X2339" s="20" t="str">
        <f>VLOOKUP($A2339,Database!$A:$Y,20,FALSE)</f>
        <v/>
      </c>
      <c r="Y2339" s="20" t="str">
        <f>VLOOKUP($A2339,Database!$A:$Y,21,FALSE)</f>
        <v/>
      </c>
      <c r="Z2339" s="20">
        <f t="shared" si="216"/>
        <v>0</v>
      </c>
      <c r="AA2339" s="20" t="str">
        <f t="shared" si="218"/>
        <v/>
      </c>
      <c r="AB2339" s="20" t="str">
        <f t="shared" ca="1" si="219"/>
        <v/>
      </c>
      <c r="AC2339" s="20">
        <f t="shared" ca="1" si="220"/>
        <v>0</v>
      </c>
      <c r="AD2339" s="20" t="str">
        <f ca="1">IF(AC2339=0,"",IF(OR(ISBLANK(P2339),ISBLANK(Q2339)),"",IF(ISBLANK(VLOOKUP(A2339,Database!A:AA,22,FALSE)),"",VLOOKUP(A2339,Database!A:AA,22,FALSE))))</f>
        <v/>
      </c>
      <c r="AE2339" s="20" t="str">
        <f>IFERROR(
   IF(
     OR(ISBLANK(P2339),ISBLANK(Q2339)),
     "",
     IF(
       AND(AB2339&lt;&gt;"",OR(W2339="Terminé",W2339="En cours")),
       VLOOKUP(AD2339,Setup_ScoreExactBonus!A:D,4,FALSE),
       0
     )),
  0)</f>
        <v/>
      </c>
      <c r="AF2339" s="21">
        <f t="shared" si="221"/>
        <v>0</v>
      </c>
      <c r="AG2339" s="21">
        <f ca="1">SUMIFS(AF$2:AF2339,D$2:D2339,D2339)</f>
        <v>2658</v>
      </c>
    </row>
    <row r="2340" spans="1:33" hidden="1" x14ac:dyDescent="0.35">
      <c r="A2340" s="21">
        <f>IF(ISBLANK(B2340),"",COUNTIF(B$2:B2340,B2340))-1</f>
        <v>86</v>
      </c>
      <c r="B2340" s="27">
        <v>17</v>
      </c>
      <c r="C2340" s="10">
        <f>VLOOKUP($A2340+IF($A2340=0,1,0),Database!$A:$Y,7,FALSE)</f>
        <v>46206.833333333336</v>
      </c>
      <c r="D2340" s="21" t="str">
        <f>VLOOKUP(Pronostics!$B2340,Setup_MPP!$A:$G,3,FALSE)</f>
        <v>Julien_cri</v>
      </c>
      <c r="E2340" s="21" t="str">
        <f>VLOOKUP(Pronostics!$B2340,Setup_MPP!$A:$G,2,FALSE)</f>
        <v>Julien CRIMOTEL</v>
      </c>
      <c r="F2340" s="21" t="str">
        <f>VLOOKUP($B2340,Setup_MPP!$A:$E,4,FALSE)</f>
        <v>#FFB0B0</v>
      </c>
      <c r="G2340" s="21" t="str">
        <f>VLOOKUP($B2340,Setup_MPP!$A:$E,5,FALSE)</f>
        <v>#F25757</v>
      </c>
      <c r="H2340" s="21" t="str">
        <f>IFERROR(IF(AND(A2340&gt;=1,A2340&lt;=104),VLOOKUP($A2340,Location!$A:$J,6,FALSE),IF(A2340=0,"Avant l'ouverture",IF(OR(A2340=105,A2340=106),"Bonus"))),"")</f>
        <v>1/16 Finale</v>
      </c>
      <c r="I2340" s="21" t="str">
        <f>IF(LEFT(H2340,4)="Tour",VLOOKUP(A2340,Database!$A:$C,3,FALSE),"")</f>
        <v/>
      </c>
      <c r="J2340" s="21" t="str">
        <f>VLOOKUP($A2340,Location!$A:$J,7,FALSE)</f>
        <v>Australie</v>
      </c>
      <c r="K2340" s="21" t="str">
        <f>IFERROR(VLOOKUP(J2340,Setup_Team!$B:$C,2,FALSE), "TDB")</f>
        <v>AUS</v>
      </c>
      <c r="L2340" s="21" t="str">
        <f>VLOOKUP($A2340,Location!$A:$J,8,FALSE)</f>
        <v>Egypte</v>
      </c>
      <c r="M2340" s="21" t="str">
        <f>IFERROR(VLOOKUP(L2340,Setup_Team!$B:$C,2,FALSE), "TDB")</f>
        <v>EGY</v>
      </c>
      <c r="N2340" s="21" t="str">
        <f>VLOOKUP($A2340,Location!$A:$J,9,FALSE)</f>
        <v>Arlington, Dallas, Texas</v>
      </c>
      <c r="O2340" s="21" t="str">
        <f>VLOOKUP($A2340,Location!$A:$J,10,FALSE)</f>
        <v>AT&amp;T Stadium</v>
      </c>
      <c r="P2340" s="27"/>
      <c r="Q2340" s="27"/>
      <c r="R2340" s="27" t="str">
        <f t="shared" si="217"/>
        <v/>
      </c>
      <c r="S2340" s="21">
        <v>0</v>
      </c>
      <c r="T2340" s="20">
        <f>VLOOKUP($A2340,Database!$A:$Y,10,FALSE)</f>
        <v>113</v>
      </c>
      <c r="U2340" s="20">
        <f>VLOOKUP($A2340,Database!$A:$Y,11,FALSE)</f>
        <v>106</v>
      </c>
      <c r="V2340" s="20">
        <f>VLOOKUP($A2340,Database!$A:$Y,12,FALSE)</f>
        <v>92</v>
      </c>
      <c r="W2340" s="20" t="str">
        <f>VLOOKUP(A2340,Database!A:M,13,FALSE)</f>
        <v>À venir</v>
      </c>
      <c r="X2340" s="20" t="str">
        <f>VLOOKUP($A2340,Database!$A:$Y,20,FALSE)</f>
        <v/>
      </c>
      <c r="Y2340" s="20" t="str">
        <f>VLOOKUP($A2340,Database!$A:$Y,21,FALSE)</f>
        <v/>
      </c>
      <c r="Z2340" s="20">
        <f t="shared" si="216"/>
        <v>0</v>
      </c>
      <c r="AA2340" s="20" t="str">
        <f t="shared" si="218"/>
        <v/>
      </c>
      <c r="AB2340" s="20" t="str">
        <f t="shared" ca="1" si="219"/>
        <v/>
      </c>
      <c r="AC2340" s="20">
        <f t="shared" ca="1" si="220"/>
        <v>0</v>
      </c>
      <c r="AD2340" s="20" t="str">
        <f ca="1">IF(AC2340=0,"",IF(OR(ISBLANK(P2340),ISBLANK(Q2340)),"",IF(ISBLANK(VLOOKUP(A2340,Database!A:AA,22,FALSE)),"",VLOOKUP(A2340,Database!A:AA,22,FALSE))))</f>
        <v/>
      </c>
      <c r="AE2340" s="20" t="str">
        <f>IFERROR(
   IF(
     OR(ISBLANK(P2340),ISBLANK(Q2340)),
     "",
     IF(
       AND(AB2340&lt;&gt;"",OR(W2340="Terminé",W2340="En cours")),
       VLOOKUP(AD2340,Setup_ScoreExactBonus!A:D,4,FALSE),
       0
     )),
  0)</f>
        <v/>
      </c>
      <c r="AF2340" s="21">
        <f t="shared" si="221"/>
        <v>0</v>
      </c>
      <c r="AG2340" s="21">
        <f ca="1">SUMIFS(AF$2:AF2340,D$2:D2340,D2340)</f>
        <v>3022</v>
      </c>
    </row>
    <row r="2341" spans="1:33" hidden="1" x14ac:dyDescent="0.35">
      <c r="A2341" s="21">
        <f>IF(ISBLANK(B2341),"",COUNTIF(B$2:B2341,B2341))-1</f>
        <v>86</v>
      </c>
      <c r="B2341" s="27">
        <v>18</v>
      </c>
      <c r="C2341" s="10">
        <f>VLOOKUP($A2341+IF($A2341=0,1,0),Database!$A:$Y,7,FALSE)</f>
        <v>46206.833333333336</v>
      </c>
      <c r="D2341" s="21" t="str">
        <f>VLOOKUP(Pronostics!$B2341,Setup_MPP!$A:$G,3,FALSE)</f>
        <v>Cartone</v>
      </c>
      <c r="E2341" s="21" t="str">
        <f>VLOOKUP(Pronostics!$B2341,Setup_MPP!$A:$G,2,FALSE)</f>
        <v>Quentin CARTON</v>
      </c>
      <c r="F2341" s="21" t="str">
        <f>VLOOKUP($B2341,Setup_MPP!$A:$E,4,FALSE)</f>
        <v>#F0BC42</v>
      </c>
      <c r="G2341" s="21" t="str">
        <f>VLOOKUP($B2341,Setup_MPP!$A:$E,5,FALSE)</f>
        <v>#8E1F2F</v>
      </c>
      <c r="H2341" s="21" t="str">
        <f>IFERROR(IF(AND(A2341&gt;=1,A2341&lt;=104),VLOOKUP($A2341,Location!$A:$J,6,FALSE),IF(A2341=0,"Avant l'ouverture",IF(OR(A2341=105,A2341=106),"Bonus"))),"")</f>
        <v>1/16 Finale</v>
      </c>
      <c r="I2341" s="21" t="str">
        <f>IF(LEFT(H2341,4)="Tour",VLOOKUP(A2341,Database!$A:$C,3,FALSE),"")</f>
        <v/>
      </c>
      <c r="J2341" s="21" t="str">
        <f>VLOOKUP($A2341,Location!$A:$J,7,FALSE)</f>
        <v>Australie</v>
      </c>
      <c r="K2341" s="21" t="str">
        <f>IFERROR(VLOOKUP(J2341,Setup_Team!$B:$C,2,FALSE), "TDB")</f>
        <v>AUS</v>
      </c>
      <c r="L2341" s="21" t="str">
        <f>VLOOKUP($A2341,Location!$A:$J,8,FALSE)</f>
        <v>Egypte</v>
      </c>
      <c r="M2341" s="21" t="str">
        <f>IFERROR(VLOOKUP(L2341,Setup_Team!$B:$C,2,FALSE), "TDB")</f>
        <v>EGY</v>
      </c>
      <c r="N2341" s="21" t="str">
        <f>VLOOKUP($A2341,Location!$A:$J,9,FALSE)</f>
        <v>Arlington, Dallas, Texas</v>
      </c>
      <c r="O2341" s="21" t="str">
        <f>VLOOKUP($A2341,Location!$A:$J,10,FALSE)</f>
        <v>AT&amp;T Stadium</v>
      </c>
      <c r="P2341" s="27"/>
      <c r="Q2341" s="27"/>
      <c r="R2341" s="27" t="str">
        <f t="shared" si="217"/>
        <v/>
      </c>
      <c r="S2341" s="21">
        <v>0</v>
      </c>
      <c r="T2341" s="20">
        <f>VLOOKUP($A2341,Database!$A:$Y,10,FALSE)</f>
        <v>113</v>
      </c>
      <c r="U2341" s="20">
        <f>VLOOKUP($A2341,Database!$A:$Y,11,FALSE)</f>
        <v>106</v>
      </c>
      <c r="V2341" s="20">
        <f>VLOOKUP($A2341,Database!$A:$Y,12,FALSE)</f>
        <v>92</v>
      </c>
      <c r="W2341" s="20" t="str">
        <f>VLOOKUP(A2341,Database!A:M,13,FALSE)</f>
        <v>À venir</v>
      </c>
      <c r="X2341" s="20" t="str">
        <f>VLOOKUP($A2341,Database!$A:$Y,20,FALSE)</f>
        <v/>
      </c>
      <c r="Y2341" s="20" t="str">
        <f>VLOOKUP($A2341,Database!$A:$Y,21,FALSE)</f>
        <v/>
      </c>
      <c r="Z2341" s="20">
        <f t="shared" si="216"/>
        <v>0</v>
      </c>
      <c r="AA2341" s="20" t="str">
        <f t="shared" si="218"/>
        <v/>
      </c>
      <c r="AB2341" s="20" t="str">
        <f t="shared" ca="1" si="219"/>
        <v/>
      </c>
      <c r="AC2341" s="20">
        <f t="shared" ca="1" si="220"/>
        <v>0</v>
      </c>
      <c r="AD2341" s="20" t="str">
        <f ca="1">IF(AC2341=0,"",IF(OR(ISBLANK(P2341),ISBLANK(Q2341)),"",IF(ISBLANK(VLOOKUP(A2341,Database!A:AA,22,FALSE)),"",VLOOKUP(A2341,Database!A:AA,22,FALSE))))</f>
        <v/>
      </c>
      <c r="AE2341" s="20" t="str">
        <f>IFERROR(
   IF(
     OR(ISBLANK(P2341),ISBLANK(Q2341)),
     "",
     IF(
       AND(AB2341&lt;&gt;"",OR(W2341="Terminé",W2341="En cours")),
       VLOOKUP(AD2341,Setup_ScoreExactBonus!A:D,4,FALSE),
       0
     )),
  0)</f>
        <v/>
      </c>
      <c r="AF2341" s="21">
        <f t="shared" si="221"/>
        <v>0</v>
      </c>
      <c r="AG2341" s="21">
        <f ca="1">SUMIFS(AF$2:AF2341,D$2:D2341,D2341)</f>
        <v>3102</v>
      </c>
    </row>
    <row r="2342" spans="1:33" hidden="1" x14ac:dyDescent="0.35">
      <c r="A2342" s="21">
        <f>IF(ISBLANK(B2342),"",COUNTIF(B$2:B2342,B2342))-1</f>
        <v>86</v>
      </c>
      <c r="B2342" s="27">
        <v>19</v>
      </c>
      <c r="C2342" s="10">
        <f>VLOOKUP($A2342+IF($A2342=0,1,0),Database!$A:$Y,7,FALSE)</f>
        <v>46206.833333333336</v>
      </c>
      <c r="D2342" s="21" t="str">
        <f>VLOOKUP(Pronostics!$B2342,Setup_MPP!$A:$G,3,FALSE)</f>
        <v>YramVi</v>
      </c>
      <c r="E2342" s="21" t="str">
        <f>VLOOKUP(Pronostics!$B2342,Setup_MPP!$A:$G,2,FALSE)</f>
        <v>Eyram TETSHIE</v>
      </c>
      <c r="F2342" s="21" t="str">
        <f>VLOOKUP($B2342,Setup_MPP!$A:$E,4,FALSE)</f>
        <v>#E8B28F</v>
      </c>
      <c r="G2342" s="21" t="str">
        <f>VLOOKUP($B2342,Setup_MPP!$A:$E,5,FALSE)</f>
        <v>#E65568</v>
      </c>
      <c r="H2342" s="21" t="str">
        <f>IFERROR(IF(AND(A2342&gt;=1,A2342&lt;=104),VLOOKUP($A2342,Location!$A:$J,6,FALSE),IF(A2342=0,"Avant l'ouverture",IF(OR(A2342=105,A2342=106),"Bonus"))),"")</f>
        <v>1/16 Finale</v>
      </c>
      <c r="I2342" s="21" t="str">
        <f>IF(LEFT(H2342,4)="Tour",VLOOKUP(A2342,Database!$A:$C,3,FALSE),"")</f>
        <v/>
      </c>
      <c r="J2342" s="21" t="str">
        <f>VLOOKUP($A2342,Location!$A:$J,7,FALSE)</f>
        <v>Australie</v>
      </c>
      <c r="K2342" s="21" t="str">
        <f>IFERROR(VLOOKUP(J2342,Setup_Team!$B:$C,2,FALSE), "TDB")</f>
        <v>AUS</v>
      </c>
      <c r="L2342" s="21" t="str">
        <f>VLOOKUP($A2342,Location!$A:$J,8,FALSE)</f>
        <v>Egypte</v>
      </c>
      <c r="M2342" s="21" t="str">
        <f>IFERROR(VLOOKUP(L2342,Setup_Team!$B:$C,2,FALSE), "TDB")</f>
        <v>EGY</v>
      </c>
      <c r="N2342" s="21" t="str">
        <f>VLOOKUP($A2342,Location!$A:$J,9,FALSE)</f>
        <v>Arlington, Dallas, Texas</v>
      </c>
      <c r="O2342" s="21" t="str">
        <f>VLOOKUP($A2342,Location!$A:$J,10,FALSE)</f>
        <v>AT&amp;T Stadium</v>
      </c>
      <c r="P2342" s="27"/>
      <c r="Q2342" s="27"/>
      <c r="R2342" s="27" t="str">
        <f t="shared" si="217"/>
        <v/>
      </c>
      <c r="S2342" s="21">
        <v>0</v>
      </c>
      <c r="T2342" s="20">
        <f>VLOOKUP($A2342,Database!$A:$Y,10,FALSE)</f>
        <v>113</v>
      </c>
      <c r="U2342" s="20">
        <f>VLOOKUP($A2342,Database!$A:$Y,11,FALSE)</f>
        <v>106</v>
      </c>
      <c r="V2342" s="20">
        <f>VLOOKUP($A2342,Database!$A:$Y,12,FALSE)</f>
        <v>92</v>
      </c>
      <c r="W2342" s="20" t="str">
        <f>VLOOKUP(A2342,Database!A:M,13,FALSE)</f>
        <v>À venir</v>
      </c>
      <c r="X2342" s="20" t="str">
        <f>VLOOKUP($A2342,Database!$A:$Y,20,FALSE)</f>
        <v/>
      </c>
      <c r="Y2342" s="20" t="str">
        <f>VLOOKUP($A2342,Database!$A:$Y,21,FALSE)</f>
        <v/>
      </c>
      <c r="Z2342" s="20">
        <f t="shared" si="216"/>
        <v>0</v>
      </c>
      <c r="AA2342" s="20" t="str">
        <f t="shared" si="218"/>
        <v/>
      </c>
      <c r="AB2342" s="20" t="str">
        <f t="shared" ca="1" si="219"/>
        <v/>
      </c>
      <c r="AC2342" s="20">
        <f t="shared" ca="1" si="220"/>
        <v>0</v>
      </c>
      <c r="AD2342" s="20" t="str">
        <f ca="1">IF(AC2342=0,"",IF(OR(ISBLANK(P2342),ISBLANK(Q2342)),"",IF(ISBLANK(VLOOKUP(A2342,Database!A:AA,22,FALSE)),"",VLOOKUP(A2342,Database!A:AA,22,FALSE))))</f>
        <v/>
      </c>
      <c r="AE2342" s="20" t="str">
        <f>IFERROR(
   IF(
     OR(ISBLANK(P2342),ISBLANK(Q2342)),
     "",
     IF(
       AND(AB2342&lt;&gt;"",OR(W2342="Terminé",W2342="En cours")),
       VLOOKUP(AD2342,Setup_ScoreExactBonus!A:D,4,FALSE),
       0
     )),
  0)</f>
        <v/>
      </c>
      <c r="AF2342" s="21">
        <f t="shared" si="221"/>
        <v>0</v>
      </c>
      <c r="AG2342" s="21">
        <f ca="1">SUMIFS(AF$2:AF2342,D$2:D2342,D2342)</f>
        <v>2990</v>
      </c>
    </row>
    <row r="2343" spans="1:33" hidden="1" x14ac:dyDescent="0.35">
      <c r="A2343" s="21">
        <f>IF(ISBLANK(B2343),"",COUNTIF(B$2:B2343,B2343))-1</f>
        <v>86</v>
      </c>
      <c r="B2343" s="27">
        <v>20</v>
      </c>
      <c r="C2343" s="10">
        <f>VLOOKUP($A2343+IF($A2343=0,1,0),Database!$A:$Y,7,FALSE)</f>
        <v>46206.833333333336</v>
      </c>
      <c r="D2343" s="21" t="str">
        <f>VLOOKUP(Pronostics!$B2343,Setup_MPP!$A:$G,3,FALSE)</f>
        <v>Anis_MaFihache</v>
      </c>
      <c r="E2343" s="21" t="str">
        <f>VLOOKUP(Pronostics!$B2343,Setup_MPP!$A:$G,2,FALSE)</f>
        <v>Anis LEBIK</v>
      </c>
      <c r="F2343" s="21" t="str">
        <f>VLOOKUP($B2343,Setup_MPP!$A:$E,4,FALSE)</f>
        <v>#60DC8C</v>
      </c>
      <c r="G2343" s="21" t="str">
        <f>VLOOKUP($B2343,Setup_MPP!$A:$E,5,FALSE)</f>
        <v>#22A34F</v>
      </c>
      <c r="H2343" s="21" t="str">
        <f>IFERROR(IF(AND(A2343&gt;=1,A2343&lt;=104),VLOOKUP($A2343,Location!$A:$J,6,FALSE),IF(A2343=0,"Avant l'ouverture",IF(OR(A2343=105,A2343=106),"Bonus"))),"")</f>
        <v>1/16 Finale</v>
      </c>
      <c r="I2343" s="21" t="str">
        <f>IF(LEFT(H2343,4)="Tour",VLOOKUP(A2343,Database!$A:$C,3,FALSE),"")</f>
        <v/>
      </c>
      <c r="J2343" s="21" t="str">
        <f>VLOOKUP($A2343,Location!$A:$J,7,FALSE)</f>
        <v>Australie</v>
      </c>
      <c r="K2343" s="21" t="str">
        <f>IFERROR(VLOOKUP(J2343,Setup_Team!$B:$C,2,FALSE), "TDB")</f>
        <v>AUS</v>
      </c>
      <c r="L2343" s="21" t="str">
        <f>VLOOKUP($A2343,Location!$A:$J,8,FALSE)</f>
        <v>Egypte</v>
      </c>
      <c r="M2343" s="21" t="str">
        <f>IFERROR(VLOOKUP(L2343,Setup_Team!$B:$C,2,FALSE), "TDB")</f>
        <v>EGY</v>
      </c>
      <c r="N2343" s="21" t="str">
        <f>VLOOKUP($A2343,Location!$A:$J,9,FALSE)</f>
        <v>Arlington, Dallas, Texas</v>
      </c>
      <c r="O2343" s="21" t="str">
        <f>VLOOKUP($A2343,Location!$A:$J,10,FALSE)</f>
        <v>AT&amp;T Stadium</v>
      </c>
      <c r="P2343" s="27"/>
      <c r="Q2343" s="27"/>
      <c r="R2343" s="27" t="str">
        <f t="shared" si="217"/>
        <v/>
      </c>
      <c r="S2343" s="21">
        <v>0</v>
      </c>
      <c r="T2343" s="20">
        <f>VLOOKUP($A2343,Database!$A:$Y,10,FALSE)</f>
        <v>113</v>
      </c>
      <c r="U2343" s="20">
        <f>VLOOKUP($A2343,Database!$A:$Y,11,FALSE)</f>
        <v>106</v>
      </c>
      <c r="V2343" s="20">
        <f>VLOOKUP($A2343,Database!$A:$Y,12,FALSE)</f>
        <v>92</v>
      </c>
      <c r="W2343" s="20" t="str">
        <f>VLOOKUP(A2343,Database!A:M,13,FALSE)</f>
        <v>À venir</v>
      </c>
      <c r="X2343" s="20" t="str">
        <f>VLOOKUP($A2343,Database!$A:$Y,20,FALSE)</f>
        <v/>
      </c>
      <c r="Y2343" s="20" t="str">
        <f>VLOOKUP($A2343,Database!$A:$Y,21,FALSE)</f>
        <v/>
      </c>
      <c r="Z2343" s="20">
        <f t="shared" si="216"/>
        <v>0</v>
      </c>
      <c r="AA2343" s="20" t="str">
        <f t="shared" si="218"/>
        <v/>
      </c>
      <c r="AB2343" s="20" t="str">
        <f t="shared" ca="1" si="219"/>
        <v/>
      </c>
      <c r="AC2343" s="20">
        <f t="shared" ca="1" si="220"/>
        <v>0</v>
      </c>
      <c r="AD2343" s="20" t="str">
        <f ca="1">IF(AC2343=0,"",IF(OR(ISBLANK(P2343),ISBLANK(Q2343)),"",IF(ISBLANK(VLOOKUP(A2343,Database!A:AA,22,FALSE)),"",VLOOKUP(A2343,Database!A:AA,22,FALSE))))</f>
        <v/>
      </c>
      <c r="AE2343" s="20" t="str">
        <f>IFERROR(
   IF(
     OR(ISBLANK(P2343),ISBLANK(Q2343)),
     "",
     IF(
       AND(AB2343&lt;&gt;"",OR(W2343="Terminé",W2343="En cours")),
       VLOOKUP(AD2343,Setup_ScoreExactBonus!A:D,4,FALSE),
       0
     )),
  0)</f>
        <v/>
      </c>
      <c r="AF2343" s="21">
        <f t="shared" si="221"/>
        <v>0</v>
      </c>
      <c r="AG2343" s="21">
        <f ca="1">SUMIFS(AF$2:AF2343,D$2:D2343,D2343)</f>
        <v>3051</v>
      </c>
    </row>
    <row r="2344" spans="1:33" hidden="1" x14ac:dyDescent="0.35">
      <c r="A2344" s="21">
        <f>IF(ISBLANK(B2344),"",COUNTIF(B$2:B2344,B2344))-1</f>
        <v>86</v>
      </c>
      <c r="B2344" s="27">
        <v>21</v>
      </c>
      <c r="C2344" s="10">
        <f>VLOOKUP($A2344+IF($A2344=0,1,0),Database!$A:$Y,7,FALSE)</f>
        <v>46206.833333333336</v>
      </c>
      <c r="D2344" s="21" t="str">
        <f>VLOOKUP(Pronostics!$B2344,Setup_MPP!$A:$G,3,FALSE)</f>
        <v>JUJULABOSS13</v>
      </c>
      <c r="E2344" s="21" t="str">
        <f>VLOOKUP(Pronostics!$B2344,Setup_MPP!$A:$G,2,FALSE)</f>
        <v>Julia BOUANAN</v>
      </c>
      <c r="F2344" s="21" t="str">
        <f>VLOOKUP($B2344,Setup_MPP!$A:$E,4,FALSE)</f>
        <v>#2FAEE0</v>
      </c>
      <c r="G2344" s="21" t="str">
        <f>VLOOKUP($B2344,Setup_MPP!$A:$E,5,FALSE)</f>
        <v>#BEA064</v>
      </c>
      <c r="H2344" s="21" t="str">
        <f>IFERROR(IF(AND(A2344&gt;=1,A2344&lt;=104),VLOOKUP($A2344,Location!$A:$J,6,FALSE),IF(A2344=0,"Avant l'ouverture",IF(OR(A2344=105,A2344=106),"Bonus"))),"")</f>
        <v>1/16 Finale</v>
      </c>
      <c r="I2344" s="21" t="str">
        <f>IF(LEFT(H2344,4)="Tour",VLOOKUP(A2344,Database!$A:$C,3,FALSE),"")</f>
        <v/>
      </c>
      <c r="J2344" s="21" t="str">
        <f>VLOOKUP($A2344,Location!$A:$J,7,FALSE)</f>
        <v>Australie</v>
      </c>
      <c r="K2344" s="21" t="str">
        <f>IFERROR(VLOOKUP(J2344,Setup_Team!$B:$C,2,FALSE), "TDB")</f>
        <v>AUS</v>
      </c>
      <c r="L2344" s="21" t="str">
        <f>VLOOKUP($A2344,Location!$A:$J,8,FALSE)</f>
        <v>Egypte</v>
      </c>
      <c r="M2344" s="21" t="str">
        <f>IFERROR(VLOOKUP(L2344,Setup_Team!$B:$C,2,FALSE), "TDB")</f>
        <v>EGY</v>
      </c>
      <c r="N2344" s="21" t="str">
        <f>VLOOKUP($A2344,Location!$A:$J,9,FALSE)</f>
        <v>Arlington, Dallas, Texas</v>
      </c>
      <c r="O2344" s="21" t="str">
        <f>VLOOKUP($A2344,Location!$A:$J,10,FALSE)</f>
        <v>AT&amp;T Stadium</v>
      </c>
      <c r="P2344" s="27"/>
      <c r="Q2344" s="27"/>
      <c r="R2344" s="27" t="str">
        <f t="shared" si="217"/>
        <v/>
      </c>
      <c r="S2344" s="21">
        <v>0</v>
      </c>
      <c r="T2344" s="20">
        <f>VLOOKUP($A2344,Database!$A:$Y,10,FALSE)</f>
        <v>113</v>
      </c>
      <c r="U2344" s="20">
        <f>VLOOKUP($A2344,Database!$A:$Y,11,FALSE)</f>
        <v>106</v>
      </c>
      <c r="V2344" s="20">
        <f>VLOOKUP($A2344,Database!$A:$Y,12,FALSE)</f>
        <v>92</v>
      </c>
      <c r="W2344" s="20" t="str">
        <f>VLOOKUP(A2344,Database!A:M,13,FALSE)</f>
        <v>À venir</v>
      </c>
      <c r="X2344" s="20" t="str">
        <f>VLOOKUP($A2344,Database!$A:$Y,20,FALSE)</f>
        <v/>
      </c>
      <c r="Y2344" s="20" t="str">
        <f>VLOOKUP($A2344,Database!$A:$Y,21,FALSE)</f>
        <v/>
      </c>
      <c r="Z2344" s="20">
        <f t="shared" si="216"/>
        <v>0</v>
      </c>
      <c r="AA2344" s="20" t="str">
        <f t="shared" si="218"/>
        <v/>
      </c>
      <c r="AB2344" s="20" t="str">
        <f t="shared" ca="1" si="219"/>
        <v/>
      </c>
      <c r="AC2344" s="20">
        <f t="shared" ca="1" si="220"/>
        <v>0</v>
      </c>
      <c r="AD2344" s="20" t="str">
        <f ca="1">IF(AC2344=0,"",IF(OR(ISBLANK(P2344),ISBLANK(Q2344)),"",IF(ISBLANK(VLOOKUP(A2344,Database!A:AA,22,FALSE)),"",VLOOKUP(A2344,Database!A:AA,22,FALSE))))</f>
        <v/>
      </c>
      <c r="AE2344" s="20" t="str">
        <f>IFERROR(
   IF(
     OR(ISBLANK(P2344),ISBLANK(Q2344)),
     "",
     IF(
       AND(AB2344&lt;&gt;"",OR(W2344="Terminé",W2344="En cours")),
       VLOOKUP(AD2344,Setup_ScoreExactBonus!A:D,4,FALSE),
       0
     )),
  0)</f>
        <v/>
      </c>
      <c r="AF2344" s="21">
        <f t="shared" si="221"/>
        <v>0</v>
      </c>
      <c r="AG2344" s="21">
        <f ca="1">SUMIFS(AF$2:AF2344,D$2:D2344,D2344)</f>
        <v>2853</v>
      </c>
    </row>
    <row r="2345" spans="1:33" hidden="1" x14ac:dyDescent="0.35">
      <c r="A2345" s="21">
        <f>IF(ISBLANK(B2345),"",COUNTIF(B$2:B2345,B2345))-1</f>
        <v>86</v>
      </c>
      <c r="B2345" s="27">
        <v>22</v>
      </c>
      <c r="C2345" s="10">
        <f>VLOOKUP($A2345+IF($A2345=0,1,0),Database!$A:$Y,7,FALSE)</f>
        <v>46206.833333333336</v>
      </c>
      <c r="D2345" s="21" t="str">
        <f>VLOOKUP(Pronostics!$B2345,Setup_MPP!$A:$G,3,FALSE)</f>
        <v>Jujumsrd</v>
      </c>
      <c r="E2345" s="21" t="str">
        <f>VLOOKUP(Pronostics!$B2345,Setup_MPP!$A:$G,2,FALSE)</f>
        <v>Julie Mansard</v>
      </c>
      <c r="F2345" s="21" t="str">
        <f>VLOOKUP($B2345,Setup_MPP!$A:$E,4,FALSE)</f>
        <v>#41DEF0</v>
      </c>
      <c r="G2345" s="21" t="str">
        <f>VLOOKUP($B2345,Setup_MPP!$A:$E,5,FALSE)</f>
        <v>#0BA6B7</v>
      </c>
      <c r="H2345" s="21" t="str">
        <f>IFERROR(IF(AND(A2345&gt;=1,A2345&lt;=104),VLOOKUP($A2345,Location!$A:$J,6,FALSE),IF(A2345=0,"Avant l'ouverture",IF(OR(A2345=105,A2345=106),"Bonus"))),"")</f>
        <v>1/16 Finale</v>
      </c>
      <c r="I2345" s="21" t="str">
        <f>IF(LEFT(H2345,4)="Tour",VLOOKUP(A2345,Database!$A:$C,3,FALSE),"")</f>
        <v/>
      </c>
      <c r="J2345" s="21" t="str">
        <f>VLOOKUP($A2345,Location!$A:$J,7,FALSE)</f>
        <v>Australie</v>
      </c>
      <c r="K2345" s="21" t="str">
        <f>IFERROR(VLOOKUP(J2345,Setup_Team!$B:$C,2,FALSE), "TDB")</f>
        <v>AUS</v>
      </c>
      <c r="L2345" s="21" t="str">
        <f>VLOOKUP($A2345,Location!$A:$J,8,FALSE)</f>
        <v>Egypte</v>
      </c>
      <c r="M2345" s="21" t="str">
        <f>IFERROR(VLOOKUP(L2345,Setup_Team!$B:$C,2,FALSE), "TDB")</f>
        <v>EGY</v>
      </c>
      <c r="N2345" s="21" t="str">
        <f>VLOOKUP($A2345,Location!$A:$J,9,FALSE)</f>
        <v>Arlington, Dallas, Texas</v>
      </c>
      <c r="O2345" s="21" t="str">
        <f>VLOOKUP($A2345,Location!$A:$J,10,FALSE)</f>
        <v>AT&amp;T Stadium</v>
      </c>
      <c r="P2345" s="27"/>
      <c r="Q2345" s="27"/>
      <c r="R2345" s="27" t="str">
        <f t="shared" si="217"/>
        <v/>
      </c>
      <c r="S2345" s="21">
        <v>0</v>
      </c>
      <c r="T2345" s="20">
        <f>VLOOKUP($A2345,Database!$A:$Y,10,FALSE)</f>
        <v>113</v>
      </c>
      <c r="U2345" s="20">
        <f>VLOOKUP($A2345,Database!$A:$Y,11,FALSE)</f>
        <v>106</v>
      </c>
      <c r="V2345" s="20">
        <f>VLOOKUP($A2345,Database!$A:$Y,12,FALSE)</f>
        <v>92</v>
      </c>
      <c r="W2345" s="20" t="str">
        <f>VLOOKUP(A2345,Database!A:M,13,FALSE)</f>
        <v>À venir</v>
      </c>
      <c r="X2345" s="20" t="str">
        <f>VLOOKUP($A2345,Database!$A:$Y,20,FALSE)</f>
        <v/>
      </c>
      <c r="Y2345" s="20" t="str">
        <f>VLOOKUP($A2345,Database!$A:$Y,21,FALSE)</f>
        <v/>
      </c>
      <c r="Z2345" s="20">
        <f t="shared" si="216"/>
        <v>0</v>
      </c>
      <c r="AA2345" s="20" t="str">
        <f t="shared" si="218"/>
        <v/>
      </c>
      <c r="AB2345" s="20" t="str">
        <f t="shared" ca="1" si="219"/>
        <v/>
      </c>
      <c r="AC2345" s="20">
        <f t="shared" ca="1" si="220"/>
        <v>0</v>
      </c>
      <c r="AD2345" s="20" t="str">
        <f ca="1">IF(AC2345=0,"",IF(OR(ISBLANK(P2345),ISBLANK(Q2345)),"",IF(ISBLANK(VLOOKUP(A2345,Database!A:AA,22,FALSE)),"",VLOOKUP(A2345,Database!A:AA,22,FALSE))))</f>
        <v/>
      </c>
      <c r="AE2345" s="20" t="str">
        <f>IFERROR(
   IF(
     OR(ISBLANK(P2345),ISBLANK(Q2345)),
     "",
     IF(
       AND(AB2345&lt;&gt;"",OR(W2345="Terminé",W2345="En cours")),
       VLOOKUP(AD2345,Setup_ScoreExactBonus!A:D,4,FALSE),
       0
     )),
  0)</f>
        <v/>
      </c>
      <c r="AF2345" s="21">
        <f t="shared" si="221"/>
        <v>0</v>
      </c>
      <c r="AG2345" s="21">
        <f ca="1">SUMIFS(AF$2:AF2345,D$2:D2345,D2345)</f>
        <v>2679</v>
      </c>
    </row>
    <row r="2346" spans="1:33" hidden="1" x14ac:dyDescent="0.35">
      <c r="A2346" s="21">
        <f>IF(ISBLANK(B2346),"",COUNTIF(B$2:B2346,B2346))-1</f>
        <v>86</v>
      </c>
      <c r="B2346" s="27">
        <v>23</v>
      </c>
      <c r="C2346" s="10">
        <f>VLOOKUP($A2346+IF($A2346=0,1,0),Database!$A:$Y,7,FALSE)</f>
        <v>46206.833333333336</v>
      </c>
      <c r="D2346" s="21" t="str">
        <f>VLOOKUP(Pronostics!$B2346,Setup_MPP!$A:$G,3,FALSE)</f>
        <v>DJUDJUPRONO</v>
      </c>
      <c r="E2346" s="21" t="str">
        <f>VLOOKUP(Pronostics!$B2346,Setup_MPP!$A:$G,2,FALSE)</f>
        <v>Juliette</v>
      </c>
      <c r="F2346" s="21" t="str">
        <f>VLOOKUP($B2346,Setup_MPP!$A:$E,4,FALSE)</f>
        <v>#F2A2A2</v>
      </c>
      <c r="G2346" s="21" t="str">
        <f>VLOOKUP($B2346,Setup_MPP!$A:$E,5,FALSE)</f>
        <v>#C25D5D</v>
      </c>
      <c r="H2346" s="21" t="str">
        <f>IFERROR(IF(AND(A2346&gt;=1,A2346&lt;=104),VLOOKUP($A2346,Location!$A:$J,6,FALSE),IF(A2346=0,"Avant l'ouverture",IF(OR(A2346=105,A2346=106),"Bonus"))),"")</f>
        <v>1/16 Finale</v>
      </c>
      <c r="I2346" s="21" t="str">
        <f>IF(LEFT(H2346,4)="Tour",VLOOKUP(A2346,Database!$A:$C,3,FALSE),"")</f>
        <v/>
      </c>
      <c r="J2346" s="21" t="str">
        <f>VLOOKUP($A2346,Location!$A:$J,7,FALSE)</f>
        <v>Australie</v>
      </c>
      <c r="K2346" s="21" t="str">
        <f>IFERROR(VLOOKUP(J2346,Setup_Team!$B:$C,2,FALSE), "TDB")</f>
        <v>AUS</v>
      </c>
      <c r="L2346" s="21" t="str">
        <f>VLOOKUP($A2346,Location!$A:$J,8,FALSE)</f>
        <v>Egypte</v>
      </c>
      <c r="M2346" s="21" t="str">
        <f>IFERROR(VLOOKUP(L2346,Setup_Team!$B:$C,2,FALSE), "TDB")</f>
        <v>EGY</v>
      </c>
      <c r="N2346" s="21" t="str">
        <f>VLOOKUP($A2346,Location!$A:$J,9,FALSE)</f>
        <v>Arlington, Dallas, Texas</v>
      </c>
      <c r="O2346" s="21" t="str">
        <f>VLOOKUP($A2346,Location!$A:$J,10,FALSE)</f>
        <v>AT&amp;T Stadium</v>
      </c>
      <c r="P2346" s="27"/>
      <c r="Q2346" s="27"/>
      <c r="R2346" s="27" t="str">
        <f t="shared" si="217"/>
        <v/>
      </c>
      <c r="S2346" s="21">
        <v>0</v>
      </c>
      <c r="T2346" s="20">
        <f>VLOOKUP($A2346,Database!$A:$Y,10,FALSE)</f>
        <v>113</v>
      </c>
      <c r="U2346" s="20">
        <f>VLOOKUP($A2346,Database!$A:$Y,11,FALSE)</f>
        <v>106</v>
      </c>
      <c r="V2346" s="20">
        <f>VLOOKUP($A2346,Database!$A:$Y,12,FALSE)</f>
        <v>92</v>
      </c>
      <c r="W2346" s="20" t="str">
        <f>VLOOKUP(A2346,Database!A:M,13,FALSE)</f>
        <v>À venir</v>
      </c>
      <c r="X2346" s="20" t="str">
        <f>VLOOKUP($A2346,Database!$A:$Y,20,FALSE)</f>
        <v/>
      </c>
      <c r="Y2346" s="20" t="str">
        <f>VLOOKUP($A2346,Database!$A:$Y,21,FALSE)</f>
        <v/>
      </c>
      <c r="Z2346" s="20">
        <f t="shared" si="216"/>
        <v>0</v>
      </c>
      <c r="AA2346" s="20" t="str">
        <f t="shared" si="218"/>
        <v/>
      </c>
      <c r="AB2346" s="20" t="str">
        <f t="shared" ca="1" si="219"/>
        <v/>
      </c>
      <c r="AC2346" s="20">
        <f t="shared" ca="1" si="220"/>
        <v>0</v>
      </c>
      <c r="AD2346" s="20" t="str">
        <f ca="1">IF(AC2346=0,"",IF(OR(ISBLANK(P2346),ISBLANK(Q2346)),"",IF(ISBLANK(VLOOKUP(A2346,Database!A:AA,22,FALSE)),"",VLOOKUP(A2346,Database!A:AA,22,FALSE))))</f>
        <v/>
      </c>
      <c r="AE2346" s="20" t="str">
        <f>IFERROR(
   IF(
     OR(ISBLANK(P2346),ISBLANK(Q2346)),
     "",
     IF(
       AND(AB2346&lt;&gt;"",OR(W2346="Terminé",W2346="En cours")),
       VLOOKUP(AD2346,Setup_ScoreExactBonus!A:D,4,FALSE),
       0
     )),
  0)</f>
        <v/>
      </c>
      <c r="AF2346" s="21">
        <f t="shared" si="221"/>
        <v>0</v>
      </c>
      <c r="AG2346" s="21">
        <f ca="1">SUMIFS(AF$2:AF2346,D$2:D2346,D2346)</f>
        <v>2289</v>
      </c>
    </row>
    <row r="2347" spans="1:33" hidden="1" x14ac:dyDescent="0.35">
      <c r="A2347" s="21">
        <f>IF(ISBLANK(B2347),"",COUNTIF(B$2:B2347,B2347))-1</f>
        <v>86</v>
      </c>
      <c r="B2347" s="27">
        <v>24</v>
      </c>
      <c r="C2347" s="10">
        <f>VLOOKUP($A2347+IF($A2347=0,1,0),Database!$A:$Y,7,FALSE)</f>
        <v>46206.833333333336</v>
      </c>
      <c r="D2347" s="21" t="str">
        <f>VLOOKUP(Pronostics!$B2347,Setup_MPP!$A:$G,3,FALSE)</f>
        <v>Samyaaaaaaaaaa</v>
      </c>
      <c r="E2347" s="21" t="str">
        <f>VLOOKUP(Pronostics!$B2347,Setup_MPP!$A:$G,2,FALSE)</f>
        <v>Samya ALAOUI</v>
      </c>
      <c r="F2347" s="21" t="str">
        <f>VLOOKUP($B2347,Setup_MPP!$A:$E,4,FALSE)</f>
        <v>#A2F2C7</v>
      </c>
      <c r="G2347" s="21" t="str">
        <f>VLOOKUP($B2347,Setup_MPP!$A:$E,5,FALSE)</f>
        <v>#5DC18C</v>
      </c>
      <c r="H2347" s="21" t="str">
        <f>IFERROR(IF(AND(A2347&gt;=1,A2347&lt;=104),VLOOKUP($A2347,Location!$A:$J,6,FALSE),IF(A2347=0,"Avant l'ouverture",IF(OR(A2347=105,A2347=106),"Bonus"))),"")</f>
        <v>1/16 Finale</v>
      </c>
      <c r="I2347" s="21" t="str">
        <f>IF(LEFT(H2347,4)="Tour",VLOOKUP(A2347,Database!$A:$C,3,FALSE),"")</f>
        <v/>
      </c>
      <c r="J2347" s="21" t="str">
        <f>VLOOKUP($A2347,Location!$A:$J,7,FALSE)</f>
        <v>Australie</v>
      </c>
      <c r="K2347" s="21" t="str">
        <f>IFERROR(VLOOKUP(J2347,Setup_Team!$B:$C,2,FALSE), "TDB")</f>
        <v>AUS</v>
      </c>
      <c r="L2347" s="21" t="str">
        <f>VLOOKUP($A2347,Location!$A:$J,8,FALSE)</f>
        <v>Egypte</v>
      </c>
      <c r="M2347" s="21" t="str">
        <f>IFERROR(VLOOKUP(L2347,Setup_Team!$B:$C,2,FALSE), "TDB")</f>
        <v>EGY</v>
      </c>
      <c r="N2347" s="21" t="str">
        <f>VLOOKUP($A2347,Location!$A:$J,9,FALSE)</f>
        <v>Arlington, Dallas, Texas</v>
      </c>
      <c r="O2347" s="21" t="str">
        <f>VLOOKUP($A2347,Location!$A:$J,10,FALSE)</f>
        <v>AT&amp;T Stadium</v>
      </c>
      <c r="P2347" s="27"/>
      <c r="Q2347" s="27"/>
      <c r="R2347" s="27" t="str">
        <f t="shared" si="217"/>
        <v/>
      </c>
      <c r="S2347" s="21">
        <v>0</v>
      </c>
      <c r="T2347" s="20">
        <f>VLOOKUP($A2347,Database!$A:$Y,10,FALSE)</f>
        <v>113</v>
      </c>
      <c r="U2347" s="20">
        <f>VLOOKUP($A2347,Database!$A:$Y,11,FALSE)</f>
        <v>106</v>
      </c>
      <c r="V2347" s="20">
        <f>VLOOKUP($A2347,Database!$A:$Y,12,FALSE)</f>
        <v>92</v>
      </c>
      <c r="W2347" s="20" t="str">
        <f>VLOOKUP(A2347,Database!A:M,13,FALSE)</f>
        <v>À venir</v>
      </c>
      <c r="X2347" s="20" t="str">
        <f>VLOOKUP($A2347,Database!$A:$Y,20,FALSE)</f>
        <v/>
      </c>
      <c r="Y2347" s="20" t="str">
        <f>VLOOKUP($A2347,Database!$A:$Y,21,FALSE)</f>
        <v/>
      </c>
      <c r="Z2347" s="20">
        <f t="shared" si="216"/>
        <v>0</v>
      </c>
      <c r="AA2347" s="20" t="str">
        <f t="shared" si="218"/>
        <v/>
      </c>
      <c r="AB2347" s="20" t="str">
        <f t="shared" ca="1" si="219"/>
        <v/>
      </c>
      <c r="AC2347" s="20">
        <f t="shared" ca="1" si="220"/>
        <v>0</v>
      </c>
      <c r="AD2347" s="20" t="str">
        <f ca="1">IF(AC2347=0,"",IF(OR(ISBLANK(P2347),ISBLANK(Q2347)),"",IF(ISBLANK(VLOOKUP(A2347,Database!A:AA,22,FALSE)),"",VLOOKUP(A2347,Database!A:AA,22,FALSE))))</f>
        <v/>
      </c>
      <c r="AE2347" s="20" t="str">
        <f>IFERROR(
   IF(
     OR(ISBLANK(P2347),ISBLANK(Q2347)),
     "",
     IF(
       AND(AB2347&lt;&gt;"",OR(W2347="Terminé",W2347="En cours")),
       VLOOKUP(AD2347,Setup_ScoreExactBonus!A:D,4,FALSE),
       0
     )),
  0)</f>
        <v/>
      </c>
      <c r="AF2347" s="21">
        <f t="shared" si="221"/>
        <v>0</v>
      </c>
      <c r="AG2347" s="21">
        <f ca="1">SUMIFS(AF$2:AF2347,D$2:D2347,D2347)</f>
        <v>3177</v>
      </c>
    </row>
    <row r="2348" spans="1:33" hidden="1" x14ac:dyDescent="0.35">
      <c r="A2348" s="21">
        <f>IF(ISBLANK(B2348),"",COUNTIF(B$2:B2348,B2348))-1</f>
        <v>86</v>
      </c>
      <c r="B2348" s="27">
        <v>25</v>
      </c>
      <c r="C2348" s="10">
        <f>VLOOKUP($A2348+IF($A2348=0,1,0),Database!$A:$Y,7,FALSE)</f>
        <v>46206.833333333336</v>
      </c>
      <c r="D2348" s="21" t="str">
        <f>VLOOKUP(Pronostics!$B2348,Setup_MPP!$A:$G,3,FALSE)</f>
        <v>leaw0808</v>
      </c>
      <c r="E2348" s="21" t="str">
        <f>VLOOKUP(Pronostics!$B2348,Setup_MPP!$A:$G,2,FALSE)</f>
        <v>Léa WALOCQ</v>
      </c>
      <c r="F2348" s="21" t="str">
        <f>VLOOKUP($B2348,Setup_MPP!$A:$E,4,FALSE)</f>
        <v>#D1B9EB</v>
      </c>
      <c r="G2348" s="21" t="str">
        <f>VLOOKUP($B2348,Setup_MPP!$A:$E,5,FALSE)</f>
        <v>#B58BC7</v>
      </c>
      <c r="H2348" s="21" t="str">
        <f>IFERROR(IF(AND(A2348&gt;=1,A2348&lt;=104),VLOOKUP($A2348,Location!$A:$J,6,FALSE),IF(A2348=0,"Avant l'ouverture",IF(OR(A2348=105,A2348=106),"Bonus"))),"")</f>
        <v>1/16 Finale</v>
      </c>
      <c r="I2348" s="21" t="str">
        <f>IF(LEFT(H2348,4)="Tour",VLOOKUP(A2348,Database!$A:$C,3,FALSE),"")</f>
        <v/>
      </c>
      <c r="J2348" s="21" t="str">
        <f>VLOOKUP($A2348,Location!$A:$J,7,FALSE)</f>
        <v>Australie</v>
      </c>
      <c r="K2348" s="21" t="str">
        <f>IFERROR(VLOOKUP(J2348,Setup_Team!$B:$C,2,FALSE), "TDB")</f>
        <v>AUS</v>
      </c>
      <c r="L2348" s="21" t="str">
        <f>VLOOKUP($A2348,Location!$A:$J,8,FALSE)</f>
        <v>Egypte</v>
      </c>
      <c r="M2348" s="21" t="str">
        <f>IFERROR(VLOOKUP(L2348,Setup_Team!$B:$C,2,FALSE), "TDB")</f>
        <v>EGY</v>
      </c>
      <c r="N2348" s="21" t="str">
        <f>VLOOKUP($A2348,Location!$A:$J,9,FALSE)</f>
        <v>Arlington, Dallas, Texas</v>
      </c>
      <c r="O2348" s="21" t="str">
        <f>VLOOKUP($A2348,Location!$A:$J,10,FALSE)</f>
        <v>AT&amp;T Stadium</v>
      </c>
      <c r="P2348" s="27"/>
      <c r="Q2348" s="27"/>
      <c r="R2348" s="27" t="str">
        <f t="shared" si="217"/>
        <v/>
      </c>
      <c r="S2348" s="21">
        <v>0</v>
      </c>
      <c r="T2348" s="20">
        <f>VLOOKUP($A2348,Database!$A:$Y,10,FALSE)</f>
        <v>113</v>
      </c>
      <c r="U2348" s="20">
        <f>VLOOKUP($A2348,Database!$A:$Y,11,FALSE)</f>
        <v>106</v>
      </c>
      <c r="V2348" s="20">
        <f>VLOOKUP($A2348,Database!$A:$Y,12,FALSE)</f>
        <v>92</v>
      </c>
      <c r="W2348" s="20" t="str">
        <f>VLOOKUP(A2348,Database!A:M,13,FALSE)</f>
        <v>À venir</v>
      </c>
      <c r="X2348" s="20" t="str">
        <f>VLOOKUP($A2348,Database!$A:$Y,20,FALSE)</f>
        <v/>
      </c>
      <c r="Y2348" s="20" t="str">
        <f>VLOOKUP($A2348,Database!$A:$Y,21,FALSE)</f>
        <v/>
      </c>
      <c r="Z2348" s="20">
        <f t="shared" si="216"/>
        <v>0</v>
      </c>
      <c r="AA2348" s="20" t="str">
        <f t="shared" si="218"/>
        <v/>
      </c>
      <c r="AB2348" s="20" t="str">
        <f t="shared" ca="1" si="219"/>
        <v/>
      </c>
      <c r="AC2348" s="20">
        <f t="shared" ca="1" si="220"/>
        <v>0</v>
      </c>
      <c r="AD2348" s="20" t="str">
        <f ca="1">IF(AC2348=0,"",IF(OR(ISBLANK(P2348),ISBLANK(Q2348)),"",IF(ISBLANK(VLOOKUP(A2348,Database!A:AA,22,FALSE)),"",VLOOKUP(A2348,Database!A:AA,22,FALSE))))</f>
        <v/>
      </c>
      <c r="AE2348" s="20" t="str">
        <f>IFERROR(
   IF(
     OR(ISBLANK(P2348),ISBLANK(Q2348)),
     "",
     IF(
       AND(AB2348&lt;&gt;"",OR(W2348="Terminé",W2348="En cours")),
       VLOOKUP(AD2348,Setup_ScoreExactBonus!A:D,4,FALSE),
       0
     )),
  0)</f>
        <v/>
      </c>
      <c r="AF2348" s="21">
        <f t="shared" si="221"/>
        <v>0</v>
      </c>
      <c r="AG2348" s="21">
        <f ca="1">SUMIFS(AF$2:AF2348,D$2:D2348,D2348)</f>
        <v>3228</v>
      </c>
    </row>
    <row r="2349" spans="1:33" hidden="1" x14ac:dyDescent="0.35">
      <c r="A2349" s="21">
        <f>IF(ISBLANK(B2349),"",COUNTIF(B$2:B2349,B2349))-1</f>
        <v>86</v>
      </c>
      <c r="B2349" s="27">
        <v>26</v>
      </c>
      <c r="C2349" s="10">
        <v>46184.875</v>
      </c>
      <c r="D2349" s="21" t="str">
        <f>VLOOKUP(Pronostics!$B2349,Setup_MPP!$A:$G,3,FALSE)</f>
        <v>Mohamad#5GGG1</v>
      </c>
      <c r="E2349" s="21" t="str">
        <f>VLOOKUP(Pronostics!$B2349,Setup_MPP!$A:$G,2,FALSE)</f>
        <v>Mohamad EL KAWAS</v>
      </c>
      <c r="F2349" s="21" t="str">
        <f>VLOOKUP($B2349,Setup_MPP!$A:$E,4,FALSE)</f>
        <v>#EB8787</v>
      </c>
      <c r="G2349" s="21" t="str">
        <f>VLOOKUP($B2349,Setup_MPP!$A:$E,5,FALSE)</f>
        <v>#368E2C</v>
      </c>
      <c r="H2349" s="21" t="str">
        <f>IFERROR(IF(AND(A2349&gt;=1,A2349&lt;=104),VLOOKUP($A2349,Location!$A:$J,6,FALSE),IF(A2349=0,"Avant l'ouverture",IF(OR(A2349=105,A2349=106),"Bonus"))),"")</f>
        <v>1/16 Finale</v>
      </c>
      <c r="I2349" s="21" t="str">
        <f>IF(LEFT(H2349,4)="Tour",VLOOKUP(A2349,Database!$A:$C,3,FALSE),"")</f>
        <v/>
      </c>
      <c r="J2349" s="21" t="str">
        <f>VLOOKUP($A2349,Location!$A:$J,7,FALSE)</f>
        <v>Australie</v>
      </c>
      <c r="K2349" s="21" t="str">
        <f>IFERROR(VLOOKUP(J2349,Setup_Team!$B:$C,2,FALSE), "TDB")</f>
        <v>AUS</v>
      </c>
      <c r="L2349" s="21" t="str">
        <f>VLOOKUP($A2349,Location!$A:$J,8,FALSE)</f>
        <v>Egypte</v>
      </c>
      <c r="M2349" s="21" t="str">
        <f>IFERROR(VLOOKUP(L2349,Setup_Team!$B:$C,2,FALSE), "TDB")</f>
        <v>EGY</v>
      </c>
      <c r="R2349" s="27" t="str">
        <f t="shared" si="217"/>
        <v/>
      </c>
      <c r="S2349" s="21">
        <v>0</v>
      </c>
      <c r="T2349" s="20">
        <f>VLOOKUP($A2349,Database!$A:$Y,10,FALSE)</f>
        <v>113</v>
      </c>
      <c r="U2349" s="20">
        <f>VLOOKUP($A2349,Database!$A:$Y,11,FALSE)</f>
        <v>106</v>
      </c>
      <c r="V2349" s="20">
        <f>VLOOKUP($A2349,Database!$A:$Y,12,FALSE)</f>
        <v>92</v>
      </c>
      <c r="W2349" s="20" t="str">
        <f>VLOOKUP(A2349,Database!A:M,13,FALSE)</f>
        <v>À venir</v>
      </c>
      <c r="X2349" s="20" t="str">
        <f>VLOOKUP($A2349,Database!$A:$Y,20,FALSE)</f>
        <v/>
      </c>
      <c r="Y2349" s="20" t="str">
        <f>VLOOKUP($A2349,Database!$A:$Y,21,FALSE)</f>
        <v/>
      </c>
      <c r="Z2349" s="20">
        <f t="shared" si="216"/>
        <v>0</v>
      </c>
      <c r="AA2349" s="20" t="str">
        <f t="shared" si="218"/>
        <v/>
      </c>
      <c r="AB2349" s="20">
        <f t="shared" ca="1" si="219"/>
        <v>106</v>
      </c>
      <c r="AC2349" s="20">
        <f t="shared" ca="1" si="220"/>
        <v>0</v>
      </c>
      <c r="AD2349" s="20" t="str">
        <f ca="1">IF(AC2349=0,"",IF(OR(ISBLANK(P2349),ISBLANK(Q2349)),"",IF(ISBLANK(VLOOKUP(A2349,Database!A:AA,22,FALSE)),"",VLOOKUP(A2349,Database!A:AA,22,FALSE))))</f>
        <v/>
      </c>
      <c r="AE2349" s="20" t="str">
        <f>IFERROR(
   IF(
     OR(ISBLANK(P2349),ISBLANK(Q2349)),
     "",
     IF(
       AND(AB2349&lt;&gt;"",OR(W2349="Terminé",W2349="En cours")),
       VLOOKUP(AD2349,Setup_ScoreExactBonus!A:D,4,FALSE),
       0
     )),
  0)</f>
        <v/>
      </c>
      <c r="AF2349" s="21">
        <f t="shared" si="221"/>
        <v>0</v>
      </c>
      <c r="AG2349" s="21">
        <f ca="1">SUMIFS(AF$2:AF2349,D$2:D2349,D2349)</f>
        <v>2615</v>
      </c>
    </row>
    <row r="2350" spans="1:33" hidden="1" x14ac:dyDescent="0.35">
      <c r="A2350" s="21">
        <f>IF(ISBLANK(B2350),"",COUNTIF(B$2:B2350,B2350))-1</f>
        <v>86</v>
      </c>
      <c r="B2350" s="27">
        <v>27</v>
      </c>
      <c r="C2350" s="10">
        <f>VLOOKUP($A2350+IF($A2350=0,1,0),Database!$A:$Y,7,FALSE)</f>
        <v>46206.833333333336</v>
      </c>
      <c r="D2350" s="21" t="str">
        <f>VLOOKUP(Pronostics!$B2350,Setup_MPP!$A:$G,3,FALSE)</f>
        <v>maryemkappa</v>
      </c>
      <c r="E2350" s="21" t="str">
        <f>VLOOKUP(Pronostics!$B2350,Setup_MPP!$A:$G,2,FALSE)</f>
        <v>Maryem GUIZANI</v>
      </c>
      <c r="F2350" s="21" t="str">
        <f>VLOOKUP($B2350,Setup_MPP!$A:$E,4,FALSE)</f>
        <v>#BCA2F4</v>
      </c>
      <c r="G2350" s="21" t="str">
        <f>VLOOKUP($B2350,Setup_MPP!$A:$E,5,FALSE)</f>
        <v>#6D3DD5</v>
      </c>
      <c r="H2350" s="21" t="str">
        <f>IFERROR(IF(AND(A2350&gt;=1,A2350&lt;=104),VLOOKUP($A2350,Location!$A:$J,6,FALSE),IF(A2350=0,"Avant l'ouverture",IF(OR(A2350=105,A2350=106),"Bonus"))),"")</f>
        <v>1/16 Finale</v>
      </c>
      <c r="I2350" s="21" t="str">
        <f>IF(LEFT(H2350,4)="Tour",VLOOKUP(A2350,Database!$A:$C,3,FALSE),"")</f>
        <v/>
      </c>
      <c r="J2350" s="21" t="str">
        <f>VLOOKUP($A2350,Location!$A:$J,7,FALSE)</f>
        <v>Australie</v>
      </c>
      <c r="K2350" s="21" t="str">
        <f>IFERROR(VLOOKUP(J2350,Setup_Team!$B:$C,2,FALSE), "TDB")</f>
        <v>AUS</v>
      </c>
      <c r="L2350" s="21" t="str">
        <f>VLOOKUP($A2350,Location!$A:$J,8,FALSE)</f>
        <v>Egypte</v>
      </c>
      <c r="M2350" s="21" t="str">
        <f>IFERROR(VLOOKUP(L2350,Setup_Team!$B:$C,2,FALSE), "TDB")</f>
        <v>EGY</v>
      </c>
      <c r="R2350" s="27" t="str">
        <f t="shared" si="217"/>
        <v/>
      </c>
      <c r="S2350" s="21">
        <v>0</v>
      </c>
      <c r="T2350" s="20">
        <f>VLOOKUP($A2350,Database!$A:$Y,10,FALSE)</f>
        <v>113</v>
      </c>
      <c r="U2350" s="20">
        <f>VLOOKUP($A2350,Database!$A:$Y,11,FALSE)</f>
        <v>106</v>
      </c>
      <c r="V2350" s="20">
        <f>VLOOKUP($A2350,Database!$A:$Y,12,FALSE)</f>
        <v>92</v>
      </c>
      <c r="W2350" s="20" t="str">
        <f>VLOOKUP(A2350,Database!A:M,13,FALSE)</f>
        <v>À venir</v>
      </c>
      <c r="X2350" s="20" t="str">
        <f>VLOOKUP($A2350,Database!$A:$Y,20,FALSE)</f>
        <v/>
      </c>
      <c r="Y2350" s="20" t="str">
        <f>VLOOKUP($A2350,Database!$A:$Y,21,FALSE)</f>
        <v/>
      </c>
      <c r="Z2350" s="20">
        <f t="shared" si="216"/>
        <v>0</v>
      </c>
      <c r="AA2350" s="20" t="str">
        <f t="shared" si="218"/>
        <v/>
      </c>
      <c r="AB2350" s="20" t="str">
        <f t="shared" ca="1" si="219"/>
        <v/>
      </c>
      <c r="AC2350" s="20">
        <f t="shared" ca="1" si="220"/>
        <v>0</v>
      </c>
      <c r="AD2350" s="20" t="str">
        <f ca="1">IF(AC2350=0,"",IF(OR(ISBLANK(P2350),ISBLANK(Q2350)),"",IF(ISBLANK(VLOOKUP(A2350,Database!A:AA,22,FALSE)),"",VLOOKUP(A2350,Database!A:AA,22,FALSE))))</f>
        <v/>
      </c>
      <c r="AE2350" s="20" t="str">
        <f>IFERROR(
   IF(
     OR(ISBLANK(P2350),ISBLANK(Q2350)),
     "",
     IF(
       AND(AB2350&lt;&gt;"",OR(W2350="Terminé",W2350="En cours")),
       VLOOKUP(AD2350,Setup_ScoreExactBonus!A:D,4,FALSE),
       0
     )),
  0)</f>
        <v/>
      </c>
      <c r="AF2350" s="21">
        <f t="shared" si="221"/>
        <v>0</v>
      </c>
      <c r="AG2350" s="21">
        <f ca="1">SUMIFS(AF$2:AF2350,D$2:D2350,D2350)</f>
        <v>2772</v>
      </c>
    </row>
    <row r="2351" spans="1:33" hidden="1" x14ac:dyDescent="0.35">
      <c r="A2351" s="21">
        <f>IF(ISBLANK(B2351),"",COUNTIF(B$2:B2351,B2351))-1</f>
        <v>87</v>
      </c>
      <c r="B2351" s="27">
        <v>1</v>
      </c>
      <c r="C2351" s="10">
        <f>VLOOKUP($A2351+IF($A2351=0,1,0),Database!$A:$Y,7,FALSE)</f>
        <v>46207</v>
      </c>
      <c r="D2351" s="21" t="str">
        <f>VLOOKUP(Pronostics!$B2351,Setup_MPP!$A:$G,3,FALSE)</f>
        <v>_Nicolas_LM_</v>
      </c>
      <c r="E2351" s="21" t="str">
        <f>VLOOKUP(Pronostics!$B2351,Setup_MPP!$A:$G,2,FALSE)</f>
        <v>Nicolas LE MOUEL</v>
      </c>
      <c r="F2351" s="21" t="str">
        <f>VLOOKUP($B2351,Setup_MPP!$A:$E,4,FALSE)</f>
        <v>#F7C79D</v>
      </c>
      <c r="G2351" s="21" t="str">
        <f>VLOOKUP($B2351,Setup_MPP!$A:$E,5,FALSE)</f>
        <v>#FFBE85</v>
      </c>
      <c r="H2351" s="21" t="str">
        <f>IFERROR(IF(AND(A2351&gt;=1,A2351&lt;=104),VLOOKUP($A2351,Location!$A:$J,6,FALSE),IF(A2351=0,"Avant l'ouverture",IF(OR(A2351=105,A2351=106),"Bonus"))),"")</f>
        <v>1/16 Finale</v>
      </c>
      <c r="I2351" s="21" t="str">
        <f>IF(LEFT(H2351,4)="Tour",VLOOKUP(A2351,Database!$A:$C,3,FALSE),"")</f>
        <v/>
      </c>
      <c r="J2351" s="21" t="str">
        <f>VLOOKUP($A2351,Location!$A:$J,7,FALSE)</f>
        <v>Argentine</v>
      </c>
      <c r="K2351" s="21" t="str">
        <f>IFERROR(VLOOKUP(J2351,Setup_Team!$B:$C,2,FALSE), "TDB")</f>
        <v>ARG</v>
      </c>
      <c r="L2351" s="21" t="str">
        <f>VLOOKUP($A2351,Location!$A:$J,8,FALSE)</f>
        <v>Cap-Vert</v>
      </c>
      <c r="M2351" s="21" t="str">
        <f>IFERROR(VLOOKUP(L2351,Setup_Team!$B:$C,2,FALSE), "TDB")</f>
        <v>CPV</v>
      </c>
      <c r="N2351" s="21" t="str">
        <f>VLOOKUP($A2351,Location!$A:$J,9,FALSE)</f>
        <v>Miami Gardens, Florida</v>
      </c>
      <c r="O2351" s="21" t="str">
        <f>VLOOKUP($A2351,Location!$A:$J,10,FALSE)</f>
        <v>Hard Rock Stadium</v>
      </c>
      <c r="P2351" s="27"/>
      <c r="Q2351" s="27"/>
      <c r="R2351" s="27" t="str">
        <f t="shared" si="217"/>
        <v/>
      </c>
      <c r="S2351" s="21">
        <v>0</v>
      </c>
      <c r="T2351" s="20">
        <f>VLOOKUP($A2351,Database!$A:$Y,10,FALSE)</f>
        <v>25</v>
      </c>
      <c r="U2351" s="20">
        <f>VLOOKUP($A2351,Database!$A:$Y,11,FALSE)</f>
        <v>165</v>
      </c>
      <c r="V2351" s="20">
        <f>VLOOKUP($A2351,Database!$A:$Y,12,FALSE)</f>
        <v>213</v>
      </c>
      <c r="W2351" s="20" t="str">
        <f>VLOOKUP(A2351,Database!A:M,13,FALSE)</f>
        <v>À venir</v>
      </c>
      <c r="X2351" s="20" t="str">
        <f>VLOOKUP($A2351,Database!$A:$Y,20,FALSE)</f>
        <v/>
      </c>
      <c r="Y2351" s="20" t="str">
        <f>VLOOKUP($A2351,Database!$A:$Y,21,FALSE)</f>
        <v/>
      </c>
      <c r="Z2351" s="20">
        <f t="shared" si="216"/>
        <v>0</v>
      </c>
      <c r="AA2351" s="20" t="str">
        <f t="shared" si="218"/>
        <v/>
      </c>
      <c r="AB2351" s="20" t="str">
        <f t="shared" ca="1" si="219"/>
        <v/>
      </c>
      <c r="AC2351" s="20">
        <f t="shared" ca="1" si="220"/>
        <v>0</v>
      </c>
      <c r="AD2351" s="20" t="str">
        <f ca="1">IF(AC2351=0,"",IF(OR(ISBLANK(P2351),ISBLANK(Q2351)),"",IF(ISBLANK(VLOOKUP(A2351,Database!A:AA,22,FALSE)),"",VLOOKUP(A2351,Database!A:AA,22,FALSE))))</f>
        <v/>
      </c>
      <c r="AE2351" s="20" t="str">
        <f>IFERROR(
   IF(
     OR(ISBLANK(P2351),ISBLANK(Q2351)),
     "",
     IF(
       AND(AB2351&lt;&gt;"",OR(W2351="Terminé",W2351="En cours")),
       VLOOKUP(AD2351,Setup_ScoreExactBonus!A:D,4,FALSE),
       0
     )),
  0)</f>
        <v/>
      </c>
      <c r="AF2351" s="21">
        <f t="shared" si="221"/>
        <v>0</v>
      </c>
      <c r="AG2351" s="21">
        <f ca="1">SUMIFS(AF$2:AF2351,D$2:D2351,D2351)</f>
        <v>3089</v>
      </c>
    </row>
    <row r="2352" spans="1:33" hidden="1" x14ac:dyDescent="0.35">
      <c r="A2352" s="21">
        <f>IF(ISBLANK(B2352),"",COUNTIF(B$2:B2352,B2352))-1</f>
        <v>87</v>
      </c>
      <c r="B2352" s="27">
        <v>2</v>
      </c>
      <c r="C2352" s="10">
        <f>VLOOKUP($A2352+IF($A2352=0,1,0),Database!$A:$Y,7,FALSE)</f>
        <v>46207</v>
      </c>
      <c r="D2352" s="21" t="str">
        <f>VLOOKUP(Pronostics!$B2352,Setup_MPP!$A:$G,3,FALSE)</f>
        <v>leaelaz</v>
      </c>
      <c r="E2352" s="21" t="str">
        <f>VLOOKUP(Pronostics!$B2352,Setup_MPP!$A:$G,2,FALSE)</f>
        <v>Léa EL ASERY</v>
      </c>
      <c r="F2352" s="21" t="str">
        <f>VLOOKUP($B2352,Setup_MPP!$A:$E,4,FALSE)</f>
        <v>#FFBEBE</v>
      </c>
      <c r="G2352" s="21" t="str">
        <f>VLOOKUP($B2352,Setup_MPP!$A:$E,5,FALSE)</f>
        <v>#DF6868</v>
      </c>
      <c r="H2352" s="21" t="str">
        <f>IFERROR(IF(AND(A2352&gt;=1,A2352&lt;=104),VLOOKUP($A2352,Location!$A:$J,6,FALSE),IF(A2352=0,"Avant l'ouverture",IF(OR(A2352=105,A2352=106),"Bonus"))),"")</f>
        <v>1/16 Finale</v>
      </c>
      <c r="I2352" s="21" t="str">
        <f>IF(LEFT(H2352,4)="Tour",VLOOKUP(A2352,Database!$A:$C,3,FALSE),"")</f>
        <v/>
      </c>
      <c r="J2352" s="21" t="str">
        <f>VLOOKUP($A2352,Location!$A:$J,7,FALSE)</f>
        <v>Argentine</v>
      </c>
      <c r="K2352" s="21" t="str">
        <f>IFERROR(VLOOKUP(J2352,Setup_Team!$B:$C,2,FALSE), "TDB")</f>
        <v>ARG</v>
      </c>
      <c r="L2352" s="21" t="str">
        <f>VLOOKUP($A2352,Location!$A:$J,8,FALSE)</f>
        <v>Cap-Vert</v>
      </c>
      <c r="M2352" s="21" t="str">
        <f>IFERROR(VLOOKUP(L2352,Setup_Team!$B:$C,2,FALSE), "TDB")</f>
        <v>CPV</v>
      </c>
      <c r="N2352" s="21" t="str">
        <f>VLOOKUP($A2352,Location!$A:$J,9,FALSE)</f>
        <v>Miami Gardens, Florida</v>
      </c>
      <c r="O2352" s="21" t="str">
        <f>VLOOKUP($A2352,Location!$A:$J,10,FALSE)</f>
        <v>Hard Rock Stadium</v>
      </c>
      <c r="P2352" s="27"/>
      <c r="Q2352" s="27"/>
      <c r="R2352" s="27" t="str">
        <f t="shared" si="217"/>
        <v/>
      </c>
      <c r="S2352" s="21">
        <v>0</v>
      </c>
      <c r="T2352" s="20">
        <f>VLOOKUP($A2352,Database!$A:$Y,10,FALSE)</f>
        <v>25</v>
      </c>
      <c r="U2352" s="20">
        <f>VLOOKUP($A2352,Database!$A:$Y,11,FALSE)</f>
        <v>165</v>
      </c>
      <c r="V2352" s="20">
        <f>VLOOKUP($A2352,Database!$A:$Y,12,FALSE)</f>
        <v>213</v>
      </c>
      <c r="W2352" s="20" t="str">
        <f>VLOOKUP(A2352,Database!A:M,13,FALSE)</f>
        <v>À venir</v>
      </c>
      <c r="X2352" s="20" t="str">
        <f>VLOOKUP($A2352,Database!$A:$Y,20,FALSE)</f>
        <v/>
      </c>
      <c r="Y2352" s="20" t="str">
        <f>VLOOKUP($A2352,Database!$A:$Y,21,FALSE)</f>
        <v/>
      </c>
      <c r="Z2352" s="20">
        <f t="shared" si="216"/>
        <v>0</v>
      </c>
      <c r="AA2352" s="20" t="str">
        <f t="shared" si="218"/>
        <v/>
      </c>
      <c r="AB2352" s="20" t="str">
        <f t="shared" ca="1" si="219"/>
        <v/>
      </c>
      <c r="AC2352" s="20">
        <f t="shared" ca="1" si="220"/>
        <v>0</v>
      </c>
      <c r="AD2352" s="20" t="str">
        <f ca="1">IF(AC2352=0,"",IF(OR(ISBLANK(P2352),ISBLANK(Q2352)),"",IF(ISBLANK(VLOOKUP(A2352,Database!A:AA,22,FALSE)),"",VLOOKUP(A2352,Database!A:AA,22,FALSE))))</f>
        <v/>
      </c>
      <c r="AE2352" s="20" t="str">
        <f>IFERROR(
   IF(
     OR(ISBLANK(P2352),ISBLANK(Q2352)),
     "",
     IF(
       AND(AB2352&lt;&gt;"",OR(W2352="Terminé",W2352="En cours")),
       VLOOKUP(AD2352,Setup_ScoreExactBonus!A:D,4,FALSE),
       0
     )),
  0)</f>
        <v/>
      </c>
      <c r="AF2352" s="21">
        <f t="shared" si="221"/>
        <v>0</v>
      </c>
      <c r="AG2352" s="21">
        <f ca="1">SUMIFS(AF$2:AF2352,D$2:D2352,D2352)</f>
        <v>3587</v>
      </c>
    </row>
    <row r="2353" spans="1:33" hidden="1" x14ac:dyDescent="0.35">
      <c r="A2353" s="21">
        <f>IF(ISBLANK(B2353),"",COUNTIF(B$2:B2353,B2353))-1</f>
        <v>87</v>
      </c>
      <c r="B2353" s="27">
        <v>3</v>
      </c>
      <c r="C2353" s="10">
        <f>VLOOKUP($A2353+IF($A2353=0,1,0),Database!$A:$Y,7,FALSE)</f>
        <v>46207</v>
      </c>
      <c r="D2353" s="21" t="str">
        <f>VLOOKUP(Pronostics!$B2353,Setup_MPP!$A:$G,3,FALSE)</f>
        <v>PasMetalleux</v>
      </c>
      <c r="E2353" s="21" t="str">
        <f>VLOOKUP(Pronostics!$B2353,Setup_MPP!$A:$G,2,FALSE)</f>
        <v>Elwenn JOUBREL</v>
      </c>
      <c r="F2353" s="21" t="str">
        <f>VLOOKUP($B2353,Setup_MPP!$A:$E,4,FALSE)</f>
        <v>#F5C7FC</v>
      </c>
      <c r="G2353" s="21" t="str">
        <f>VLOOKUP($B2353,Setup_MPP!$A:$E,5,FALSE)</f>
        <v>#C489CF</v>
      </c>
      <c r="H2353" s="21" t="str">
        <f>IFERROR(IF(AND(A2353&gt;=1,A2353&lt;=104),VLOOKUP($A2353,Location!$A:$J,6,FALSE),IF(A2353=0,"Avant l'ouverture",IF(OR(A2353=105,A2353=106),"Bonus"))),"")</f>
        <v>1/16 Finale</v>
      </c>
      <c r="I2353" s="21" t="str">
        <f>IF(LEFT(H2353,4)="Tour",VLOOKUP(A2353,Database!$A:$C,3,FALSE),"")</f>
        <v/>
      </c>
      <c r="J2353" s="21" t="str">
        <f>VLOOKUP($A2353,Location!$A:$J,7,FALSE)</f>
        <v>Argentine</v>
      </c>
      <c r="K2353" s="21" t="str">
        <f>IFERROR(VLOOKUP(J2353,Setup_Team!$B:$C,2,FALSE), "TDB")</f>
        <v>ARG</v>
      </c>
      <c r="L2353" s="21" t="str">
        <f>VLOOKUP($A2353,Location!$A:$J,8,FALSE)</f>
        <v>Cap-Vert</v>
      </c>
      <c r="M2353" s="21" t="str">
        <f>IFERROR(VLOOKUP(L2353,Setup_Team!$B:$C,2,FALSE), "TDB")</f>
        <v>CPV</v>
      </c>
      <c r="N2353" s="21" t="str">
        <f>VLOOKUP($A2353,Location!$A:$J,9,FALSE)</f>
        <v>Miami Gardens, Florida</v>
      </c>
      <c r="O2353" s="21" t="str">
        <f>VLOOKUP($A2353,Location!$A:$J,10,FALSE)</f>
        <v>Hard Rock Stadium</v>
      </c>
      <c r="P2353" s="27"/>
      <c r="Q2353" s="27"/>
      <c r="R2353" s="27" t="str">
        <f t="shared" si="217"/>
        <v/>
      </c>
      <c r="S2353" s="21">
        <v>0</v>
      </c>
      <c r="T2353" s="20">
        <f>VLOOKUP($A2353,Database!$A:$Y,10,FALSE)</f>
        <v>25</v>
      </c>
      <c r="U2353" s="20">
        <f>VLOOKUP($A2353,Database!$A:$Y,11,FALSE)</f>
        <v>165</v>
      </c>
      <c r="V2353" s="20">
        <f>VLOOKUP($A2353,Database!$A:$Y,12,FALSE)</f>
        <v>213</v>
      </c>
      <c r="W2353" s="20" t="str">
        <f>VLOOKUP(A2353,Database!A:M,13,FALSE)</f>
        <v>À venir</v>
      </c>
      <c r="X2353" s="20" t="str">
        <f>VLOOKUP($A2353,Database!$A:$Y,20,FALSE)</f>
        <v/>
      </c>
      <c r="Y2353" s="20" t="str">
        <f>VLOOKUP($A2353,Database!$A:$Y,21,FALSE)</f>
        <v/>
      </c>
      <c r="Z2353" s="20">
        <f t="shared" si="216"/>
        <v>0</v>
      </c>
      <c r="AA2353" s="20" t="str">
        <f t="shared" si="218"/>
        <v/>
      </c>
      <c r="AB2353" s="20" t="str">
        <f t="shared" ca="1" si="219"/>
        <v/>
      </c>
      <c r="AC2353" s="20">
        <f t="shared" ca="1" si="220"/>
        <v>0</v>
      </c>
      <c r="AD2353" s="20" t="str">
        <f ca="1">IF(AC2353=0,"",IF(OR(ISBLANK(P2353),ISBLANK(Q2353)),"",IF(ISBLANK(VLOOKUP(A2353,Database!A:AA,22,FALSE)),"",VLOOKUP(A2353,Database!A:AA,22,FALSE))))</f>
        <v/>
      </c>
      <c r="AE2353" s="20" t="str">
        <f>IFERROR(
   IF(
     OR(ISBLANK(P2353),ISBLANK(Q2353)),
     "",
     IF(
       AND(AB2353&lt;&gt;"",OR(W2353="Terminé",W2353="En cours")),
       VLOOKUP(AD2353,Setup_ScoreExactBonus!A:D,4,FALSE),
       0
     )),
  0)</f>
        <v/>
      </c>
      <c r="AF2353" s="21">
        <f t="shared" si="221"/>
        <v>0</v>
      </c>
      <c r="AG2353" s="21">
        <f ca="1">SUMIFS(AF$2:AF2353,D$2:D2353,D2353)</f>
        <v>3215</v>
      </c>
    </row>
    <row r="2354" spans="1:33" hidden="1" x14ac:dyDescent="0.35">
      <c r="A2354" s="21">
        <f>IF(ISBLANK(B2354),"",COUNTIF(B$2:B2354,B2354))-1</f>
        <v>87</v>
      </c>
      <c r="B2354" s="27">
        <v>4</v>
      </c>
      <c r="C2354" s="10">
        <f>VLOOKUP($A2354+IF($A2354=0,1,0),Database!$A:$Y,7,FALSE)</f>
        <v>46207</v>
      </c>
      <c r="D2354" s="21" t="str">
        <f>VLOOKUP(Pronostics!$B2354,Setup_MPP!$A:$G,3,FALSE)</f>
        <v>Popo444</v>
      </c>
      <c r="E2354" s="21" t="str">
        <f>VLOOKUP(Pronostics!$B2354,Setup_MPP!$A:$G,2,FALSE)</f>
        <v>Pauline OLIVIER</v>
      </c>
      <c r="F2354" s="21" t="str">
        <f>VLOOKUP($B2354,Setup_MPP!$A:$E,4,FALSE)</f>
        <v>#A5EA7F</v>
      </c>
      <c r="G2354" s="21" t="str">
        <f>VLOOKUP($B2354,Setup_MPP!$A:$E,5,FALSE)</f>
        <v>#80C65A</v>
      </c>
      <c r="H2354" s="21" t="str">
        <f>IFERROR(IF(AND(A2354&gt;=1,A2354&lt;=104),VLOOKUP($A2354,Location!$A:$J,6,FALSE),IF(A2354=0,"Avant l'ouverture",IF(OR(A2354=105,A2354=106),"Bonus"))),"")</f>
        <v>1/16 Finale</v>
      </c>
      <c r="I2354" s="21" t="str">
        <f>IF(LEFT(H2354,4)="Tour",VLOOKUP(A2354,Database!$A:$C,3,FALSE),"")</f>
        <v/>
      </c>
      <c r="J2354" s="21" t="str">
        <f>VLOOKUP($A2354,Location!$A:$J,7,FALSE)</f>
        <v>Argentine</v>
      </c>
      <c r="K2354" s="21" t="str">
        <f>IFERROR(VLOOKUP(J2354,Setup_Team!$B:$C,2,FALSE), "TDB")</f>
        <v>ARG</v>
      </c>
      <c r="L2354" s="21" t="str">
        <f>VLOOKUP($A2354,Location!$A:$J,8,FALSE)</f>
        <v>Cap-Vert</v>
      </c>
      <c r="M2354" s="21" t="str">
        <f>IFERROR(VLOOKUP(L2354,Setup_Team!$B:$C,2,FALSE), "TDB")</f>
        <v>CPV</v>
      </c>
      <c r="N2354" s="21" t="str">
        <f>VLOOKUP($A2354,Location!$A:$J,9,FALSE)</f>
        <v>Miami Gardens, Florida</v>
      </c>
      <c r="O2354" s="21" t="str">
        <f>VLOOKUP($A2354,Location!$A:$J,10,FALSE)</f>
        <v>Hard Rock Stadium</v>
      </c>
      <c r="P2354" s="27"/>
      <c r="Q2354" s="27"/>
      <c r="R2354" s="27" t="str">
        <f t="shared" si="217"/>
        <v/>
      </c>
      <c r="S2354" s="21">
        <v>0</v>
      </c>
      <c r="T2354" s="20">
        <f>VLOOKUP($A2354,Database!$A:$Y,10,FALSE)</f>
        <v>25</v>
      </c>
      <c r="U2354" s="20">
        <f>VLOOKUP($A2354,Database!$A:$Y,11,FALSE)</f>
        <v>165</v>
      </c>
      <c r="V2354" s="20">
        <f>VLOOKUP($A2354,Database!$A:$Y,12,FALSE)</f>
        <v>213</v>
      </c>
      <c r="W2354" s="20" t="str">
        <f>VLOOKUP(A2354,Database!A:M,13,FALSE)</f>
        <v>À venir</v>
      </c>
      <c r="X2354" s="20" t="str">
        <f>VLOOKUP($A2354,Database!$A:$Y,20,FALSE)</f>
        <v/>
      </c>
      <c r="Y2354" s="20" t="str">
        <f>VLOOKUP($A2354,Database!$A:$Y,21,FALSE)</f>
        <v/>
      </c>
      <c r="Z2354" s="20">
        <f t="shared" si="216"/>
        <v>0</v>
      </c>
      <c r="AA2354" s="20" t="str">
        <f t="shared" si="218"/>
        <v/>
      </c>
      <c r="AB2354" s="20" t="str">
        <f t="shared" ca="1" si="219"/>
        <v/>
      </c>
      <c r="AC2354" s="20">
        <f t="shared" ca="1" si="220"/>
        <v>0</v>
      </c>
      <c r="AD2354" s="20" t="str">
        <f ca="1">IF(AC2354=0,"",IF(OR(ISBLANK(P2354),ISBLANK(Q2354)),"",IF(ISBLANK(VLOOKUP(A2354,Database!A:AA,22,FALSE)),"",VLOOKUP(A2354,Database!A:AA,22,FALSE))))</f>
        <v/>
      </c>
      <c r="AE2354" s="20" t="str">
        <f>IFERROR(
   IF(
     OR(ISBLANK(P2354),ISBLANK(Q2354)),
     "",
     IF(
       AND(AB2354&lt;&gt;"",OR(W2354="Terminé",W2354="En cours")),
       VLOOKUP(AD2354,Setup_ScoreExactBonus!A:D,4,FALSE),
       0
     )),
  0)</f>
        <v/>
      </c>
      <c r="AF2354" s="21">
        <f t="shared" si="221"/>
        <v>0</v>
      </c>
      <c r="AG2354" s="21">
        <f ca="1">SUMIFS(AF$2:AF2354,D$2:D2354,D2354)</f>
        <v>3257</v>
      </c>
    </row>
    <row r="2355" spans="1:33" hidden="1" x14ac:dyDescent="0.35">
      <c r="A2355" s="21">
        <f>IF(ISBLANK(B2355),"",COUNTIF(B$2:B2355,B2355))-1</f>
        <v>87</v>
      </c>
      <c r="B2355" s="27">
        <v>5</v>
      </c>
      <c r="C2355" s="10">
        <f>VLOOKUP($A2355+IF($A2355=0,1,0),Database!$A:$Y,7,FALSE)</f>
        <v>46207</v>
      </c>
      <c r="D2355" s="21" t="str">
        <f>VLOOKUP(Pronostics!$B2355,Setup_MPP!$A:$G,3,FALSE)</f>
        <v>_Jujul</v>
      </c>
      <c r="E2355" s="21" t="str">
        <f>VLOOKUP(Pronostics!$B2355,Setup_MPP!$A:$G,2,FALSE)</f>
        <v>Julie BOISSIERE</v>
      </c>
      <c r="F2355" s="21" t="str">
        <f>VLOOKUP($B2355,Setup_MPP!$A:$E,4,FALSE)</f>
        <v>#D890FF</v>
      </c>
      <c r="G2355" s="21" t="str">
        <f>VLOOKUP($B2355,Setup_MPP!$A:$E,5,FALSE)</f>
        <v>#B750EF</v>
      </c>
      <c r="H2355" s="21" t="str">
        <f>IFERROR(IF(AND(A2355&gt;=1,A2355&lt;=104),VLOOKUP($A2355,Location!$A:$J,6,FALSE),IF(A2355=0,"Avant l'ouverture",IF(OR(A2355=105,A2355=106),"Bonus"))),"")</f>
        <v>1/16 Finale</v>
      </c>
      <c r="I2355" s="21" t="str">
        <f>IF(LEFT(H2355,4)="Tour",VLOOKUP(A2355,Database!$A:$C,3,FALSE),"")</f>
        <v/>
      </c>
      <c r="J2355" s="21" t="str">
        <f>VLOOKUP($A2355,Location!$A:$J,7,FALSE)</f>
        <v>Argentine</v>
      </c>
      <c r="K2355" s="21" t="str">
        <f>IFERROR(VLOOKUP(J2355,Setup_Team!$B:$C,2,FALSE), "TDB")</f>
        <v>ARG</v>
      </c>
      <c r="L2355" s="21" t="str">
        <f>VLOOKUP($A2355,Location!$A:$J,8,FALSE)</f>
        <v>Cap-Vert</v>
      </c>
      <c r="M2355" s="21" t="str">
        <f>IFERROR(VLOOKUP(L2355,Setup_Team!$B:$C,2,FALSE), "TDB")</f>
        <v>CPV</v>
      </c>
      <c r="N2355" s="21" t="str">
        <f>VLOOKUP($A2355,Location!$A:$J,9,FALSE)</f>
        <v>Miami Gardens, Florida</v>
      </c>
      <c r="O2355" s="21" t="str">
        <f>VLOOKUP($A2355,Location!$A:$J,10,FALSE)</f>
        <v>Hard Rock Stadium</v>
      </c>
      <c r="P2355" s="27"/>
      <c r="Q2355" s="27"/>
      <c r="R2355" s="27" t="str">
        <f t="shared" si="217"/>
        <v/>
      </c>
      <c r="S2355" s="21">
        <v>0</v>
      </c>
      <c r="T2355" s="20">
        <f>VLOOKUP($A2355,Database!$A:$Y,10,FALSE)</f>
        <v>25</v>
      </c>
      <c r="U2355" s="20">
        <f>VLOOKUP($A2355,Database!$A:$Y,11,FALSE)</f>
        <v>165</v>
      </c>
      <c r="V2355" s="20">
        <f>VLOOKUP($A2355,Database!$A:$Y,12,FALSE)</f>
        <v>213</v>
      </c>
      <c r="W2355" s="20" t="str">
        <f>VLOOKUP(A2355,Database!A:M,13,FALSE)</f>
        <v>À venir</v>
      </c>
      <c r="X2355" s="20" t="str">
        <f>VLOOKUP($A2355,Database!$A:$Y,20,FALSE)</f>
        <v/>
      </c>
      <c r="Y2355" s="20" t="str">
        <f>VLOOKUP($A2355,Database!$A:$Y,21,FALSE)</f>
        <v/>
      </c>
      <c r="Z2355" s="20">
        <f t="shared" si="216"/>
        <v>0</v>
      </c>
      <c r="AA2355" s="20" t="str">
        <f t="shared" si="218"/>
        <v/>
      </c>
      <c r="AB2355" s="20" t="str">
        <f t="shared" ca="1" si="219"/>
        <v/>
      </c>
      <c r="AC2355" s="20">
        <f t="shared" ca="1" si="220"/>
        <v>0</v>
      </c>
      <c r="AD2355" s="20" t="str">
        <f ca="1">IF(AC2355=0,"",IF(OR(ISBLANK(P2355),ISBLANK(Q2355)),"",IF(ISBLANK(VLOOKUP(A2355,Database!A:AA,22,FALSE)),"",VLOOKUP(A2355,Database!A:AA,22,FALSE))))</f>
        <v/>
      </c>
      <c r="AE2355" s="20" t="str">
        <f>IFERROR(
   IF(
     OR(ISBLANK(P2355),ISBLANK(Q2355)),
     "",
     IF(
       AND(AB2355&lt;&gt;"",OR(W2355="Terminé",W2355="En cours")),
       VLOOKUP(AD2355,Setup_ScoreExactBonus!A:D,4,FALSE),
       0
     )),
  0)</f>
        <v/>
      </c>
      <c r="AF2355" s="21">
        <f t="shared" si="221"/>
        <v>0</v>
      </c>
      <c r="AG2355" s="21">
        <f ca="1">SUMIFS(AF$2:AF2355,D$2:D2355,D2355)</f>
        <v>2427</v>
      </c>
    </row>
    <row r="2356" spans="1:33" hidden="1" x14ac:dyDescent="0.35">
      <c r="A2356" s="21">
        <f>IF(ISBLANK(B2356),"",COUNTIF(B$2:B2356,B2356))-1</f>
        <v>87</v>
      </c>
      <c r="B2356" s="27">
        <v>6</v>
      </c>
      <c r="C2356" s="10">
        <f>VLOOKUP($A2356+IF($A2356=0,1,0),Database!$A:$Y,7,FALSE)</f>
        <v>46207</v>
      </c>
      <c r="D2356" s="21" t="str">
        <f>VLOOKUP(Pronostics!$B2356,Setup_MPP!$A:$G,3,FALSE)</f>
        <v>Julay</v>
      </c>
      <c r="E2356" s="21" t="str">
        <f>VLOOKUP(Pronostics!$B2356,Setup_MPP!$A:$G,2,FALSE)</f>
        <v>Julie BOUCHARD</v>
      </c>
      <c r="F2356" s="21" t="str">
        <f>VLOOKUP($B2356,Setup_MPP!$A:$E,4,FALSE)</f>
        <v>#A6F7B1</v>
      </c>
      <c r="G2356" s="21" t="str">
        <f>VLOOKUP($B2356,Setup_MPP!$A:$E,5,FALSE)</f>
        <v>#6EC179</v>
      </c>
      <c r="H2356" s="21" t="str">
        <f>IFERROR(IF(AND(A2356&gt;=1,A2356&lt;=104),VLOOKUP($A2356,Location!$A:$J,6,FALSE),IF(A2356=0,"Avant l'ouverture",IF(OR(A2356=105,A2356=106),"Bonus"))),"")</f>
        <v>1/16 Finale</v>
      </c>
      <c r="I2356" s="21" t="str">
        <f>IF(LEFT(H2356,4)="Tour",VLOOKUP(A2356,Database!$A:$C,3,FALSE),"")</f>
        <v/>
      </c>
      <c r="J2356" s="21" t="str">
        <f>VLOOKUP($A2356,Location!$A:$J,7,FALSE)</f>
        <v>Argentine</v>
      </c>
      <c r="K2356" s="21" t="str">
        <f>IFERROR(VLOOKUP(J2356,Setup_Team!$B:$C,2,FALSE), "TDB")</f>
        <v>ARG</v>
      </c>
      <c r="L2356" s="21" t="str">
        <f>VLOOKUP($A2356,Location!$A:$J,8,FALSE)</f>
        <v>Cap-Vert</v>
      </c>
      <c r="M2356" s="21" t="str">
        <f>IFERROR(VLOOKUP(L2356,Setup_Team!$B:$C,2,FALSE), "TDB")</f>
        <v>CPV</v>
      </c>
      <c r="N2356" s="21" t="str">
        <f>VLOOKUP($A2356,Location!$A:$J,9,FALSE)</f>
        <v>Miami Gardens, Florida</v>
      </c>
      <c r="O2356" s="21" t="str">
        <f>VLOOKUP($A2356,Location!$A:$J,10,FALSE)</f>
        <v>Hard Rock Stadium</v>
      </c>
      <c r="P2356" s="27"/>
      <c r="Q2356" s="27"/>
      <c r="R2356" s="27" t="str">
        <f t="shared" si="217"/>
        <v/>
      </c>
      <c r="S2356" s="21">
        <v>0</v>
      </c>
      <c r="T2356" s="20">
        <f>VLOOKUP($A2356,Database!$A:$Y,10,FALSE)</f>
        <v>25</v>
      </c>
      <c r="U2356" s="20">
        <f>VLOOKUP($A2356,Database!$A:$Y,11,FALSE)</f>
        <v>165</v>
      </c>
      <c r="V2356" s="20">
        <f>VLOOKUP($A2356,Database!$A:$Y,12,FALSE)</f>
        <v>213</v>
      </c>
      <c r="W2356" s="20" t="str">
        <f>VLOOKUP(A2356,Database!A:M,13,FALSE)</f>
        <v>À venir</v>
      </c>
      <c r="X2356" s="20" t="str">
        <f>VLOOKUP($A2356,Database!$A:$Y,20,FALSE)</f>
        <v/>
      </c>
      <c r="Y2356" s="20" t="str">
        <f>VLOOKUP($A2356,Database!$A:$Y,21,FALSE)</f>
        <v/>
      </c>
      <c r="Z2356" s="20">
        <f t="shared" si="216"/>
        <v>0</v>
      </c>
      <c r="AA2356" s="20" t="str">
        <f t="shared" si="218"/>
        <v/>
      </c>
      <c r="AB2356" s="20" t="str">
        <f t="shared" ca="1" si="219"/>
        <v/>
      </c>
      <c r="AC2356" s="20">
        <f t="shared" ca="1" si="220"/>
        <v>0</v>
      </c>
      <c r="AD2356" s="20" t="str">
        <f ca="1">IF(AC2356=0,"",IF(OR(ISBLANK(P2356),ISBLANK(Q2356)),"",IF(ISBLANK(VLOOKUP(A2356,Database!A:AA,22,FALSE)),"",VLOOKUP(A2356,Database!A:AA,22,FALSE))))</f>
        <v/>
      </c>
      <c r="AE2356" s="20" t="str">
        <f>IFERROR(
   IF(
     OR(ISBLANK(P2356),ISBLANK(Q2356)),
     "",
     IF(
       AND(AB2356&lt;&gt;"",OR(W2356="Terminé",W2356="En cours")),
       VLOOKUP(AD2356,Setup_ScoreExactBonus!A:D,4,FALSE),
       0
     )),
  0)</f>
        <v/>
      </c>
      <c r="AF2356" s="21">
        <f t="shared" si="221"/>
        <v>0</v>
      </c>
      <c r="AG2356" s="21">
        <f ca="1">SUMIFS(AF$2:AF2356,D$2:D2356,D2356)</f>
        <v>3263</v>
      </c>
    </row>
    <row r="2357" spans="1:33" hidden="1" x14ac:dyDescent="0.35">
      <c r="A2357" s="21">
        <f>IF(ISBLANK(B2357),"",COUNTIF(B$2:B2357,B2357))-1</f>
        <v>87</v>
      </c>
      <c r="B2357" s="27">
        <v>7</v>
      </c>
      <c r="C2357" s="10">
        <f>VLOOKUP($A2357+IF($A2357=0,1,0),Database!$A:$Y,7,FALSE)</f>
        <v>46207</v>
      </c>
      <c r="D2357" s="21" t="str">
        <f>VLOOKUP(Pronostics!$B2357,Setup_MPP!$A:$G,3,FALSE)</f>
        <v>__Vince__</v>
      </c>
      <c r="E2357" s="21" t="str">
        <f>VLOOKUP(Pronostics!$B2357,Setup_MPP!$A:$G,2,FALSE)</f>
        <v>Vincent FRAYSSE</v>
      </c>
      <c r="F2357" s="21" t="str">
        <f>VLOOKUP($B2357,Setup_MPP!$A:$E,4,FALSE)</f>
        <v>#B2EAE8</v>
      </c>
      <c r="G2357" s="21" t="str">
        <f>VLOOKUP($B2357,Setup_MPP!$A:$E,5,FALSE)</f>
        <v>#6CB4B1</v>
      </c>
      <c r="H2357" s="21" t="str">
        <f>IFERROR(IF(AND(A2357&gt;=1,A2357&lt;=104),VLOOKUP($A2357,Location!$A:$J,6,FALSE),IF(A2357=0,"Avant l'ouverture",IF(OR(A2357=105,A2357=106),"Bonus"))),"")</f>
        <v>1/16 Finale</v>
      </c>
      <c r="I2357" s="21" t="str">
        <f>IF(LEFT(H2357,4)="Tour",VLOOKUP(A2357,Database!$A:$C,3,FALSE),"")</f>
        <v/>
      </c>
      <c r="J2357" s="21" t="str">
        <f>VLOOKUP($A2357,Location!$A:$J,7,FALSE)</f>
        <v>Argentine</v>
      </c>
      <c r="K2357" s="21" t="str">
        <f>IFERROR(VLOOKUP(J2357,Setup_Team!$B:$C,2,FALSE), "TDB")</f>
        <v>ARG</v>
      </c>
      <c r="L2357" s="21" t="str">
        <f>VLOOKUP($A2357,Location!$A:$J,8,FALSE)</f>
        <v>Cap-Vert</v>
      </c>
      <c r="M2357" s="21" t="str">
        <f>IFERROR(VLOOKUP(L2357,Setup_Team!$B:$C,2,FALSE), "TDB")</f>
        <v>CPV</v>
      </c>
      <c r="N2357" s="21" t="str">
        <f>VLOOKUP($A2357,Location!$A:$J,9,FALSE)</f>
        <v>Miami Gardens, Florida</v>
      </c>
      <c r="O2357" s="21" t="str">
        <f>VLOOKUP($A2357,Location!$A:$J,10,FALSE)</f>
        <v>Hard Rock Stadium</v>
      </c>
      <c r="P2357" s="27"/>
      <c r="Q2357" s="27"/>
      <c r="R2357" s="27" t="str">
        <f t="shared" si="217"/>
        <v/>
      </c>
      <c r="S2357" s="21">
        <v>0</v>
      </c>
      <c r="T2357" s="20">
        <f>VLOOKUP($A2357,Database!$A:$Y,10,FALSE)</f>
        <v>25</v>
      </c>
      <c r="U2357" s="20">
        <f>VLOOKUP($A2357,Database!$A:$Y,11,FALSE)</f>
        <v>165</v>
      </c>
      <c r="V2357" s="20">
        <f>VLOOKUP($A2357,Database!$A:$Y,12,FALSE)</f>
        <v>213</v>
      </c>
      <c r="W2357" s="20" t="str">
        <f>VLOOKUP(A2357,Database!A:M,13,FALSE)</f>
        <v>À venir</v>
      </c>
      <c r="X2357" s="20" t="str">
        <f>VLOOKUP($A2357,Database!$A:$Y,20,FALSE)</f>
        <v/>
      </c>
      <c r="Y2357" s="20" t="str">
        <f>VLOOKUP($A2357,Database!$A:$Y,21,FALSE)</f>
        <v/>
      </c>
      <c r="Z2357" s="20">
        <f t="shared" si="216"/>
        <v>0</v>
      </c>
      <c r="AA2357" s="20" t="str">
        <f t="shared" si="218"/>
        <v/>
      </c>
      <c r="AB2357" s="20" t="str">
        <f t="shared" ca="1" si="219"/>
        <v/>
      </c>
      <c r="AC2357" s="20">
        <f t="shared" ca="1" si="220"/>
        <v>0</v>
      </c>
      <c r="AD2357" s="20" t="str">
        <f ca="1">IF(AC2357=0,"",IF(OR(ISBLANK(P2357),ISBLANK(Q2357)),"",IF(ISBLANK(VLOOKUP(A2357,Database!A:AA,22,FALSE)),"",VLOOKUP(A2357,Database!A:AA,22,FALSE))))</f>
        <v/>
      </c>
      <c r="AE2357" s="20" t="str">
        <f>IFERROR(
   IF(
     OR(ISBLANK(P2357),ISBLANK(Q2357)),
     "",
     IF(
       AND(AB2357&lt;&gt;"",OR(W2357="Terminé",W2357="En cours")),
       VLOOKUP(AD2357,Setup_ScoreExactBonus!A:D,4,FALSE),
       0
     )),
  0)</f>
        <v/>
      </c>
      <c r="AF2357" s="21">
        <f t="shared" si="221"/>
        <v>0</v>
      </c>
      <c r="AG2357" s="21">
        <f ca="1">SUMIFS(AF$2:AF2357,D$2:D2357,D2357)</f>
        <v>1775</v>
      </c>
    </row>
    <row r="2358" spans="1:33" hidden="1" x14ac:dyDescent="0.35">
      <c r="A2358" s="21">
        <f>IF(ISBLANK(B2358),"",COUNTIF(B$2:B2358,B2358))-1</f>
        <v>87</v>
      </c>
      <c r="B2358" s="27">
        <v>8</v>
      </c>
      <c r="C2358" s="10">
        <f>VLOOKUP($A2358+IF($A2358=0,1,0),Database!$A:$Y,7,FALSE)</f>
        <v>46207</v>
      </c>
      <c r="D2358" s="21" t="str">
        <f>VLOOKUP(Pronostics!$B2358,Setup_MPP!$A:$G,3,FALSE)</f>
        <v>Louuiiis</v>
      </c>
      <c r="E2358" s="21" t="str">
        <f>VLOOKUP(Pronostics!$B2358,Setup_MPP!$A:$G,2,FALSE)</f>
        <v>Louis HARLE</v>
      </c>
      <c r="F2358" s="21" t="str">
        <f>VLOOKUP($B2358,Setup_MPP!$A:$E,4,FALSE)</f>
        <v>#EEF7B1</v>
      </c>
      <c r="G2358" s="21" t="str">
        <f>VLOOKUP($B2358,Setup_MPP!$A:$E,5,FALSE)</f>
        <v>#C1CB7D</v>
      </c>
      <c r="H2358" s="21" t="str">
        <f>IFERROR(IF(AND(A2358&gt;=1,A2358&lt;=104),VLOOKUP($A2358,Location!$A:$J,6,FALSE),IF(A2358=0,"Avant l'ouverture",IF(OR(A2358=105,A2358=106),"Bonus"))),"")</f>
        <v>1/16 Finale</v>
      </c>
      <c r="I2358" s="21" t="str">
        <f>IF(LEFT(H2358,4)="Tour",VLOOKUP(A2358,Database!$A:$C,3,FALSE),"")</f>
        <v/>
      </c>
      <c r="J2358" s="21" t="str">
        <f>VLOOKUP($A2358,Location!$A:$J,7,FALSE)</f>
        <v>Argentine</v>
      </c>
      <c r="K2358" s="21" t="str">
        <f>IFERROR(VLOOKUP(J2358,Setup_Team!$B:$C,2,FALSE), "TDB")</f>
        <v>ARG</v>
      </c>
      <c r="L2358" s="21" t="str">
        <f>VLOOKUP($A2358,Location!$A:$J,8,FALSE)</f>
        <v>Cap-Vert</v>
      </c>
      <c r="M2358" s="21" t="str">
        <f>IFERROR(VLOOKUP(L2358,Setup_Team!$B:$C,2,FALSE), "TDB")</f>
        <v>CPV</v>
      </c>
      <c r="N2358" s="21" t="str">
        <f>VLOOKUP($A2358,Location!$A:$J,9,FALSE)</f>
        <v>Miami Gardens, Florida</v>
      </c>
      <c r="O2358" s="21" t="str">
        <f>VLOOKUP($A2358,Location!$A:$J,10,FALSE)</f>
        <v>Hard Rock Stadium</v>
      </c>
      <c r="P2358" s="27"/>
      <c r="Q2358" s="27"/>
      <c r="R2358" s="27" t="str">
        <f t="shared" si="217"/>
        <v/>
      </c>
      <c r="S2358" s="21">
        <v>0</v>
      </c>
      <c r="T2358" s="20">
        <f>VLOOKUP($A2358,Database!$A:$Y,10,FALSE)</f>
        <v>25</v>
      </c>
      <c r="U2358" s="20">
        <f>VLOOKUP($A2358,Database!$A:$Y,11,FALSE)</f>
        <v>165</v>
      </c>
      <c r="V2358" s="20">
        <f>VLOOKUP($A2358,Database!$A:$Y,12,FALSE)</f>
        <v>213</v>
      </c>
      <c r="W2358" s="20" t="str">
        <f>VLOOKUP(A2358,Database!A:M,13,FALSE)</f>
        <v>À venir</v>
      </c>
      <c r="X2358" s="20" t="str">
        <f>VLOOKUP($A2358,Database!$A:$Y,20,FALSE)</f>
        <v/>
      </c>
      <c r="Y2358" s="20" t="str">
        <f>VLOOKUP($A2358,Database!$A:$Y,21,FALSE)</f>
        <v/>
      </c>
      <c r="Z2358" s="20">
        <f t="shared" si="216"/>
        <v>0</v>
      </c>
      <c r="AA2358" s="20" t="str">
        <f t="shared" si="218"/>
        <v/>
      </c>
      <c r="AB2358" s="20" t="str">
        <f t="shared" ca="1" si="219"/>
        <v/>
      </c>
      <c r="AC2358" s="20">
        <f t="shared" ca="1" si="220"/>
        <v>0</v>
      </c>
      <c r="AD2358" s="20" t="str">
        <f ca="1">IF(AC2358=0,"",IF(OR(ISBLANK(P2358),ISBLANK(Q2358)),"",IF(ISBLANK(VLOOKUP(A2358,Database!A:AA,22,FALSE)),"",VLOOKUP(A2358,Database!A:AA,22,FALSE))))</f>
        <v/>
      </c>
      <c r="AE2358" s="20" t="str">
        <f>IFERROR(
   IF(
     OR(ISBLANK(P2358),ISBLANK(Q2358)),
     "",
     IF(
       AND(AB2358&lt;&gt;"",OR(W2358="Terminé",W2358="En cours")),
       VLOOKUP(AD2358,Setup_ScoreExactBonus!A:D,4,FALSE),
       0
     )),
  0)</f>
        <v/>
      </c>
      <c r="AF2358" s="21">
        <f t="shared" si="221"/>
        <v>0</v>
      </c>
      <c r="AG2358" s="21">
        <f ca="1">SUMIFS(AF$2:AF2358,D$2:D2358,D2358)</f>
        <v>3206</v>
      </c>
    </row>
    <row r="2359" spans="1:33" x14ac:dyDescent="0.35">
      <c r="A2359" s="21">
        <f>IF(ISBLANK(B2359),"",COUNTIF(B$2:B2359,B2359))-1</f>
        <v>87</v>
      </c>
      <c r="B2359" s="27">
        <v>9</v>
      </c>
      <c r="C2359" s="10">
        <f>VLOOKUP($A2359+IF($A2359=0,1,0),Database!$A:$Y,7,FALSE)</f>
        <v>46207</v>
      </c>
      <c r="D2359" s="21" t="str">
        <f>VLOOKUP(Pronostics!$B2359,Setup_MPP!$A:$G,3,FALSE)</f>
        <v>Aurelien_dpq</v>
      </c>
      <c r="E2359" s="21" t="str">
        <f>VLOOKUP(Pronostics!$B2359,Setup_MPP!$A:$G,2,FALSE)</f>
        <v>Aurélien DE POULPIQUET</v>
      </c>
      <c r="F2359" s="21" t="str">
        <f>VLOOKUP($B2359,Setup_MPP!$A:$E,4,FALSE)</f>
        <v>#F4EA9D</v>
      </c>
      <c r="G2359" s="21" t="str">
        <f>VLOOKUP($B2359,Setup_MPP!$A:$E,5,FALSE)</f>
        <v>#D2C458</v>
      </c>
      <c r="H2359" s="21" t="str">
        <f>IFERROR(IF(AND(A2359&gt;=1,A2359&lt;=104),VLOOKUP($A2359,Location!$A:$J,6,FALSE),IF(A2359=0,"Avant l'ouverture",IF(OR(A2359=105,A2359=106),"Bonus"))),"")</f>
        <v>1/16 Finale</v>
      </c>
      <c r="I2359" s="21" t="str">
        <f>IF(LEFT(H2359,4)="Tour",VLOOKUP(A2359,Database!$A:$C,3,FALSE),"")</f>
        <v/>
      </c>
      <c r="J2359" s="21" t="str">
        <f>VLOOKUP($A2359,Location!$A:$J,7,FALSE)</f>
        <v>Argentine</v>
      </c>
      <c r="K2359" s="21" t="str">
        <f>IFERROR(VLOOKUP(J2359,Setup_Team!$B:$C,2,FALSE), "TDB")</f>
        <v>ARG</v>
      </c>
      <c r="L2359" s="21" t="str">
        <f>VLOOKUP($A2359,Location!$A:$J,8,FALSE)</f>
        <v>Cap-Vert</v>
      </c>
      <c r="M2359" s="21" t="str">
        <f>IFERROR(VLOOKUP(L2359,Setup_Team!$B:$C,2,FALSE), "TDB")</f>
        <v>CPV</v>
      </c>
      <c r="N2359" s="21" t="str">
        <f>VLOOKUP($A2359,Location!$A:$J,9,FALSE)</f>
        <v>Miami Gardens, Florida</v>
      </c>
      <c r="O2359" s="21" t="str">
        <f>VLOOKUP($A2359,Location!$A:$J,10,FALSE)</f>
        <v>Hard Rock Stadium</v>
      </c>
      <c r="P2359" s="27"/>
      <c r="Q2359" s="27"/>
      <c r="R2359" s="27" t="str">
        <f t="shared" si="217"/>
        <v/>
      </c>
      <c r="S2359" s="21">
        <v>0</v>
      </c>
      <c r="T2359" s="20">
        <f>VLOOKUP($A2359,Database!$A:$Y,10,FALSE)</f>
        <v>25</v>
      </c>
      <c r="U2359" s="20">
        <f>VLOOKUP($A2359,Database!$A:$Y,11,FALSE)</f>
        <v>165</v>
      </c>
      <c r="V2359" s="20">
        <f>VLOOKUP($A2359,Database!$A:$Y,12,FALSE)</f>
        <v>213</v>
      </c>
      <c r="W2359" s="20" t="str">
        <f>VLOOKUP(A2359,Database!A:M,13,FALSE)</f>
        <v>À venir</v>
      </c>
      <c r="X2359" s="20" t="str">
        <f>VLOOKUP($A2359,Database!$A:$Y,20,FALSE)</f>
        <v/>
      </c>
      <c r="Y2359" s="20" t="str">
        <f>VLOOKUP($A2359,Database!$A:$Y,21,FALSE)</f>
        <v/>
      </c>
      <c r="Z2359" s="20">
        <f t="shared" si="216"/>
        <v>0</v>
      </c>
      <c r="AA2359" s="20" t="str">
        <f t="shared" si="218"/>
        <v/>
      </c>
      <c r="AB2359" s="20" t="str">
        <f t="shared" ca="1" si="219"/>
        <v/>
      </c>
      <c r="AC2359" s="20">
        <f t="shared" ca="1" si="220"/>
        <v>0</v>
      </c>
      <c r="AD2359" s="20" t="str">
        <f ca="1">IF(AC2359=0,"",IF(OR(ISBLANK(P2359),ISBLANK(Q2359)),"",IF(ISBLANK(VLOOKUP(A2359,Database!A:AA,22,FALSE)),"",VLOOKUP(A2359,Database!A:AA,22,FALSE))))</f>
        <v/>
      </c>
      <c r="AE2359" s="20" t="str">
        <f>IFERROR(
   IF(
     OR(ISBLANK(P2359),ISBLANK(Q2359)),
     "",
     IF(
       AND(AB2359&lt;&gt;"",OR(W2359="Terminé",W2359="En cours")),
       VLOOKUP(AD2359,Setup_ScoreExactBonus!A:D,4,FALSE),
       0
     )),
  0)</f>
        <v/>
      </c>
      <c r="AF2359" s="21">
        <f t="shared" si="221"/>
        <v>0</v>
      </c>
      <c r="AG2359" s="21">
        <f ca="1">SUMIFS(AF$2:AF2359,D$2:D2359,D2359)</f>
        <v>3453</v>
      </c>
    </row>
    <row r="2360" spans="1:33" hidden="1" x14ac:dyDescent="0.35">
      <c r="A2360" s="21">
        <f>IF(ISBLANK(B2360),"",COUNTIF(B$2:B2360,B2360))-1</f>
        <v>87</v>
      </c>
      <c r="B2360" s="27">
        <v>10</v>
      </c>
      <c r="C2360" s="10">
        <f>VLOOKUP($A2360+IF($A2360=0,1,0),Database!$A:$Y,7,FALSE)</f>
        <v>46207</v>
      </c>
      <c r="D2360" s="21" t="str">
        <f>VLOOKUP(Pronostics!$B2360,Setup_MPP!$A:$G,3,FALSE)</f>
        <v>RandomPaul</v>
      </c>
      <c r="E2360" s="21" t="str">
        <f>VLOOKUP(Pronostics!$B2360,Setup_MPP!$A:$G,2,FALSE)</f>
        <v>Paul MONTESINOS</v>
      </c>
      <c r="F2360" s="21" t="str">
        <f>VLOOKUP($B2360,Setup_MPP!$A:$E,4,FALSE)</f>
        <v>#C4B0FF</v>
      </c>
      <c r="G2360" s="21" t="str">
        <f>VLOOKUP($B2360,Setup_MPP!$A:$E,5,FALSE)</f>
        <v>#7F66C8</v>
      </c>
      <c r="H2360" s="21" t="str">
        <f>IFERROR(IF(AND(A2360&gt;=1,A2360&lt;=104),VLOOKUP($A2360,Location!$A:$J,6,FALSE),IF(A2360=0,"Avant l'ouverture",IF(OR(A2360=105,A2360=106),"Bonus"))),"")</f>
        <v>1/16 Finale</v>
      </c>
      <c r="I2360" s="21" t="str">
        <f>IF(LEFT(H2360,4)="Tour",VLOOKUP(A2360,Database!$A:$C,3,FALSE),"")</f>
        <v/>
      </c>
      <c r="J2360" s="21" t="str">
        <f>VLOOKUP($A2360,Location!$A:$J,7,FALSE)</f>
        <v>Argentine</v>
      </c>
      <c r="K2360" s="21" t="str">
        <f>IFERROR(VLOOKUP(J2360,Setup_Team!$B:$C,2,FALSE), "TDB")</f>
        <v>ARG</v>
      </c>
      <c r="L2360" s="21" t="str">
        <f>VLOOKUP($A2360,Location!$A:$J,8,FALSE)</f>
        <v>Cap-Vert</v>
      </c>
      <c r="M2360" s="21" t="str">
        <f>IFERROR(VLOOKUP(L2360,Setup_Team!$B:$C,2,FALSE), "TDB")</f>
        <v>CPV</v>
      </c>
      <c r="N2360" s="21" t="str">
        <f>VLOOKUP($A2360,Location!$A:$J,9,FALSE)</f>
        <v>Miami Gardens, Florida</v>
      </c>
      <c r="O2360" s="21" t="str">
        <f>VLOOKUP($A2360,Location!$A:$J,10,FALSE)</f>
        <v>Hard Rock Stadium</v>
      </c>
      <c r="P2360" s="27"/>
      <c r="Q2360" s="27"/>
      <c r="R2360" s="27" t="str">
        <f t="shared" si="217"/>
        <v/>
      </c>
      <c r="S2360" s="21">
        <v>0</v>
      </c>
      <c r="T2360" s="20">
        <f>VLOOKUP($A2360,Database!$A:$Y,10,FALSE)</f>
        <v>25</v>
      </c>
      <c r="U2360" s="20">
        <f>VLOOKUP($A2360,Database!$A:$Y,11,FALSE)</f>
        <v>165</v>
      </c>
      <c r="V2360" s="20">
        <f>VLOOKUP($A2360,Database!$A:$Y,12,FALSE)</f>
        <v>213</v>
      </c>
      <c r="W2360" s="20" t="str">
        <f>VLOOKUP(A2360,Database!A:M,13,FALSE)</f>
        <v>À venir</v>
      </c>
      <c r="X2360" s="20" t="str">
        <f>VLOOKUP($A2360,Database!$A:$Y,20,FALSE)</f>
        <v/>
      </c>
      <c r="Y2360" s="20" t="str">
        <f>VLOOKUP($A2360,Database!$A:$Y,21,FALSE)</f>
        <v/>
      </c>
      <c r="Z2360" s="20">
        <f t="shared" si="216"/>
        <v>0</v>
      </c>
      <c r="AA2360" s="20" t="str">
        <f t="shared" si="218"/>
        <v/>
      </c>
      <c r="AB2360" s="20" t="str">
        <f t="shared" ca="1" si="219"/>
        <v/>
      </c>
      <c r="AC2360" s="20">
        <f t="shared" ca="1" si="220"/>
        <v>0</v>
      </c>
      <c r="AD2360" s="20" t="str">
        <f ca="1">IF(AC2360=0,"",IF(OR(ISBLANK(P2360),ISBLANK(Q2360)),"",IF(ISBLANK(VLOOKUP(A2360,Database!A:AA,22,FALSE)),"",VLOOKUP(A2360,Database!A:AA,22,FALSE))))</f>
        <v/>
      </c>
      <c r="AE2360" s="20" t="str">
        <f>IFERROR(
   IF(
     OR(ISBLANK(P2360),ISBLANK(Q2360)),
     "",
     IF(
       AND(AB2360&lt;&gt;"",OR(W2360="Terminé",W2360="En cours")),
       VLOOKUP(AD2360,Setup_ScoreExactBonus!A:D,4,FALSE),
       0
     )),
  0)</f>
        <v/>
      </c>
      <c r="AF2360" s="21">
        <f t="shared" si="221"/>
        <v>0</v>
      </c>
      <c r="AG2360" s="21">
        <f ca="1">SUMIFS(AF$2:AF2360,D$2:D2360,D2360)</f>
        <v>2840</v>
      </c>
    </row>
    <row r="2361" spans="1:33" hidden="1" x14ac:dyDescent="0.35">
      <c r="A2361" s="21">
        <f>IF(ISBLANK(B2361),"",COUNTIF(B$2:B2361,B2361))-1</f>
        <v>87</v>
      </c>
      <c r="B2361" s="27">
        <v>11</v>
      </c>
      <c r="C2361" s="10">
        <f>VLOOKUP($A2361+IF($A2361=0,1,0),Database!$A:$Y,7,FALSE)</f>
        <v>46207</v>
      </c>
      <c r="D2361" s="21" t="str">
        <f>VLOOKUP(Pronostics!$B2361,Setup_MPP!$A:$G,3,FALSE)</f>
        <v>Kinsley91</v>
      </c>
      <c r="E2361" s="21" t="str">
        <f>VLOOKUP(Pronostics!$B2361,Setup_MPP!$A:$G,2,FALSE)</f>
        <v>Kinsley ROQUE</v>
      </c>
      <c r="F2361" s="21" t="str">
        <f>VLOOKUP($B2361,Setup_MPP!$A:$E,4,FALSE)</f>
        <v>#CBEBBA</v>
      </c>
      <c r="G2361" s="21" t="str">
        <f>VLOOKUP($B2361,Setup_MPP!$A:$E,5,FALSE)</f>
        <v>#70BC6E</v>
      </c>
      <c r="H2361" s="21" t="str">
        <f>IFERROR(IF(AND(A2361&gt;=1,A2361&lt;=104),VLOOKUP($A2361,Location!$A:$J,6,FALSE),IF(A2361=0,"Avant l'ouverture",IF(OR(A2361=105,A2361=106),"Bonus"))),"")</f>
        <v>1/16 Finale</v>
      </c>
      <c r="I2361" s="21" t="str">
        <f>IF(LEFT(H2361,4)="Tour",VLOOKUP(A2361,Database!$A:$C,3,FALSE),"")</f>
        <v/>
      </c>
      <c r="J2361" s="21" t="str">
        <f>VLOOKUP($A2361,Location!$A:$J,7,FALSE)</f>
        <v>Argentine</v>
      </c>
      <c r="K2361" s="21" t="str">
        <f>IFERROR(VLOOKUP(J2361,Setup_Team!$B:$C,2,FALSE), "TDB")</f>
        <v>ARG</v>
      </c>
      <c r="L2361" s="21" t="str">
        <f>VLOOKUP($A2361,Location!$A:$J,8,FALSE)</f>
        <v>Cap-Vert</v>
      </c>
      <c r="M2361" s="21" t="str">
        <f>IFERROR(VLOOKUP(L2361,Setup_Team!$B:$C,2,FALSE), "TDB")</f>
        <v>CPV</v>
      </c>
      <c r="N2361" s="21" t="str">
        <f>VLOOKUP($A2361,Location!$A:$J,9,FALSE)</f>
        <v>Miami Gardens, Florida</v>
      </c>
      <c r="O2361" s="21" t="str">
        <f>VLOOKUP($A2361,Location!$A:$J,10,FALSE)</f>
        <v>Hard Rock Stadium</v>
      </c>
      <c r="P2361" s="27"/>
      <c r="Q2361" s="27"/>
      <c r="R2361" s="27" t="str">
        <f t="shared" si="217"/>
        <v/>
      </c>
      <c r="S2361" s="21">
        <v>0</v>
      </c>
      <c r="T2361" s="20">
        <f>VLOOKUP($A2361,Database!$A:$Y,10,FALSE)</f>
        <v>25</v>
      </c>
      <c r="U2361" s="20">
        <f>VLOOKUP($A2361,Database!$A:$Y,11,FALSE)</f>
        <v>165</v>
      </c>
      <c r="V2361" s="20">
        <f>VLOOKUP($A2361,Database!$A:$Y,12,FALSE)</f>
        <v>213</v>
      </c>
      <c r="W2361" s="20" t="str">
        <f>VLOOKUP(A2361,Database!A:M,13,FALSE)</f>
        <v>À venir</v>
      </c>
      <c r="X2361" s="20" t="str">
        <f>VLOOKUP($A2361,Database!$A:$Y,20,FALSE)</f>
        <v/>
      </c>
      <c r="Y2361" s="20" t="str">
        <f>VLOOKUP($A2361,Database!$A:$Y,21,FALSE)</f>
        <v/>
      </c>
      <c r="Z2361" s="20">
        <f t="shared" si="216"/>
        <v>0</v>
      </c>
      <c r="AA2361" s="20" t="str">
        <f t="shared" si="218"/>
        <v/>
      </c>
      <c r="AB2361" s="20" t="str">
        <f t="shared" ca="1" si="219"/>
        <v/>
      </c>
      <c r="AC2361" s="20">
        <f t="shared" ca="1" si="220"/>
        <v>0</v>
      </c>
      <c r="AD2361" s="20" t="str">
        <f ca="1">IF(AC2361=0,"",IF(OR(ISBLANK(P2361),ISBLANK(Q2361)),"",IF(ISBLANK(VLOOKUP(A2361,Database!A:AA,22,FALSE)),"",VLOOKUP(A2361,Database!A:AA,22,FALSE))))</f>
        <v/>
      </c>
      <c r="AE2361" s="20" t="str">
        <f>IFERROR(
   IF(
     OR(ISBLANK(P2361),ISBLANK(Q2361)),
     "",
     IF(
       AND(AB2361&lt;&gt;"",OR(W2361="Terminé",W2361="En cours")),
       VLOOKUP(AD2361,Setup_ScoreExactBonus!A:D,4,FALSE),
       0
     )),
  0)</f>
        <v/>
      </c>
      <c r="AF2361" s="21">
        <f t="shared" si="221"/>
        <v>0</v>
      </c>
      <c r="AG2361" s="21">
        <f ca="1">SUMIFS(AF$2:AF2361,D$2:D2361,D2361)</f>
        <v>3231</v>
      </c>
    </row>
    <row r="2362" spans="1:33" hidden="1" x14ac:dyDescent="0.35">
      <c r="A2362" s="21">
        <f>IF(ISBLANK(B2362),"",COUNTIF(B$2:B2362,B2362))-1</f>
        <v>87</v>
      </c>
      <c r="B2362" s="27">
        <v>12</v>
      </c>
      <c r="C2362" s="10">
        <f>VLOOKUP($A2362+IF($A2362=0,1,0),Database!$A:$Y,7,FALSE)</f>
        <v>46207</v>
      </c>
      <c r="D2362" s="21" t="str">
        <f>VLOOKUP(Pronostics!$B2362,Setup_MPP!$A:$G,3,FALSE)</f>
        <v>Jaouad1</v>
      </c>
      <c r="E2362" s="21" t="str">
        <f>VLOOKUP(Pronostics!$B2362,Setup_MPP!$A:$G,2,FALSE)</f>
        <v>Jaouad SETTI</v>
      </c>
      <c r="F2362" s="21" t="str">
        <f>VLOOKUP($B2362,Setup_MPP!$A:$E,4,FALSE)</f>
        <v>#C2D4FF</v>
      </c>
      <c r="G2362" s="21" t="str">
        <f>VLOOKUP($B2362,Setup_MPP!$A:$E,5,FALSE)</f>
        <v>#6586D5</v>
      </c>
      <c r="H2362" s="21" t="str">
        <f>IFERROR(IF(AND(A2362&gt;=1,A2362&lt;=104),VLOOKUP($A2362,Location!$A:$J,6,FALSE),IF(A2362=0,"Avant l'ouverture",IF(OR(A2362=105,A2362=106),"Bonus"))),"")</f>
        <v>1/16 Finale</v>
      </c>
      <c r="I2362" s="21" t="str">
        <f>IF(LEFT(H2362,4)="Tour",VLOOKUP(A2362,Database!$A:$C,3,FALSE),"")</f>
        <v/>
      </c>
      <c r="J2362" s="21" t="str">
        <f>VLOOKUP($A2362,Location!$A:$J,7,FALSE)</f>
        <v>Argentine</v>
      </c>
      <c r="K2362" s="21" t="str">
        <f>IFERROR(VLOOKUP(J2362,Setup_Team!$B:$C,2,FALSE), "TDB")</f>
        <v>ARG</v>
      </c>
      <c r="L2362" s="21" t="str">
        <f>VLOOKUP($A2362,Location!$A:$J,8,FALSE)</f>
        <v>Cap-Vert</v>
      </c>
      <c r="M2362" s="21" t="str">
        <f>IFERROR(VLOOKUP(L2362,Setup_Team!$B:$C,2,FALSE), "TDB")</f>
        <v>CPV</v>
      </c>
      <c r="N2362" s="21" t="str">
        <f>VLOOKUP($A2362,Location!$A:$J,9,FALSE)</f>
        <v>Miami Gardens, Florida</v>
      </c>
      <c r="O2362" s="21" t="str">
        <f>VLOOKUP($A2362,Location!$A:$J,10,FALSE)</f>
        <v>Hard Rock Stadium</v>
      </c>
      <c r="P2362" s="27"/>
      <c r="Q2362" s="27"/>
      <c r="R2362" s="27" t="str">
        <f t="shared" si="217"/>
        <v/>
      </c>
      <c r="S2362" s="21">
        <v>0</v>
      </c>
      <c r="T2362" s="20">
        <f>VLOOKUP($A2362,Database!$A:$Y,10,FALSE)</f>
        <v>25</v>
      </c>
      <c r="U2362" s="20">
        <f>VLOOKUP($A2362,Database!$A:$Y,11,FALSE)</f>
        <v>165</v>
      </c>
      <c r="V2362" s="20">
        <f>VLOOKUP($A2362,Database!$A:$Y,12,FALSE)</f>
        <v>213</v>
      </c>
      <c r="W2362" s="20" t="str">
        <f>VLOOKUP(A2362,Database!A:M,13,FALSE)</f>
        <v>À venir</v>
      </c>
      <c r="X2362" s="20" t="str">
        <f>VLOOKUP($A2362,Database!$A:$Y,20,FALSE)</f>
        <v/>
      </c>
      <c r="Y2362" s="20" t="str">
        <f>VLOOKUP($A2362,Database!$A:$Y,21,FALSE)</f>
        <v/>
      </c>
      <c r="Z2362" s="20">
        <f t="shared" si="216"/>
        <v>0</v>
      </c>
      <c r="AA2362" s="20" t="str">
        <f t="shared" si="218"/>
        <v/>
      </c>
      <c r="AB2362" s="20" t="str">
        <f t="shared" ca="1" si="219"/>
        <v/>
      </c>
      <c r="AC2362" s="20">
        <f t="shared" ca="1" si="220"/>
        <v>0</v>
      </c>
      <c r="AD2362" s="20" t="str">
        <f ca="1">IF(AC2362=0,"",IF(OR(ISBLANK(P2362),ISBLANK(Q2362)),"",IF(ISBLANK(VLOOKUP(A2362,Database!A:AA,22,FALSE)),"",VLOOKUP(A2362,Database!A:AA,22,FALSE))))</f>
        <v/>
      </c>
      <c r="AE2362" s="20" t="str">
        <f>IFERROR(
   IF(
     OR(ISBLANK(P2362),ISBLANK(Q2362)),
     "",
     IF(
       AND(AB2362&lt;&gt;"",OR(W2362="Terminé",W2362="En cours")),
       VLOOKUP(AD2362,Setup_ScoreExactBonus!A:D,4,FALSE),
       0
     )),
  0)</f>
        <v/>
      </c>
      <c r="AF2362" s="21">
        <f t="shared" si="221"/>
        <v>0</v>
      </c>
      <c r="AG2362" s="21">
        <f ca="1">SUMIFS(AF$2:AF2362,D$2:D2362,D2362)</f>
        <v>3039</v>
      </c>
    </row>
    <row r="2363" spans="1:33" hidden="1" x14ac:dyDescent="0.35">
      <c r="A2363" s="21">
        <f>IF(ISBLANK(B2363),"",COUNTIF(B$2:B2363,B2363))-1</f>
        <v>87</v>
      </c>
      <c r="B2363" s="27">
        <v>13</v>
      </c>
      <c r="C2363" s="10">
        <f>VLOOKUP($A2363+IF($A2363=0,1,0),Database!$A:$Y,7,FALSE)</f>
        <v>46207</v>
      </c>
      <c r="D2363" s="21" t="str">
        <f>VLOOKUP(Pronostics!$B2363,Setup_MPP!$A:$G,3,FALSE)</f>
        <v>Julien_I</v>
      </c>
      <c r="E2363" s="21" t="str">
        <f>VLOOKUP(Pronostics!$B2363,Setup_MPP!$A:$G,2,FALSE)</f>
        <v>Julien INGE</v>
      </c>
      <c r="F2363" s="21" t="str">
        <f>VLOOKUP($B2363,Setup_MPP!$A:$E,4,FALSE)</f>
        <v>#C1E0EF</v>
      </c>
      <c r="G2363" s="21" t="str">
        <f>VLOOKUP($B2363,Setup_MPP!$A:$E,5,FALSE)</f>
        <v>#4F91B2</v>
      </c>
      <c r="H2363" s="21" t="str">
        <f>IFERROR(IF(AND(A2363&gt;=1,A2363&lt;=104),VLOOKUP($A2363,Location!$A:$J,6,FALSE),IF(A2363=0,"Avant l'ouverture",IF(OR(A2363=105,A2363=106),"Bonus"))),"")</f>
        <v>1/16 Finale</v>
      </c>
      <c r="I2363" s="21" t="str">
        <f>IF(LEFT(H2363,4)="Tour",VLOOKUP(A2363,Database!$A:$C,3,FALSE),"")</f>
        <v/>
      </c>
      <c r="J2363" s="21" t="str">
        <f>VLOOKUP($A2363,Location!$A:$J,7,FALSE)</f>
        <v>Argentine</v>
      </c>
      <c r="K2363" s="21" t="str">
        <f>IFERROR(VLOOKUP(J2363,Setup_Team!$B:$C,2,FALSE), "TDB")</f>
        <v>ARG</v>
      </c>
      <c r="L2363" s="21" t="str">
        <f>VLOOKUP($A2363,Location!$A:$J,8,FALSE)</f>
        <v>Cap-Vert</v>
      </c>
      <c r="M2363" s="21" t="str">
        <f>IFERROR(VLOOKUP(L2363,Setup_Team!$B:$C,2,FALSE), "TDB")</f>
        <v>CPV</v>
      </c>
      <c r="N2363" s="21" t="str">
        <f>VLOOKUP($A2363,Location!$A:$J,9,FALSE)</f>
        <v>Miami Gardens, Florida</v>
      </c>
      <c r="O2363" s="21" t="str">
        <f>VLOOKUP($A2363,Location!$A:$J,10,FALSE)</f>
        <v>Hard Rock Stadium</v>
      </c>
      <c r="P2363" s="27"/>
      <c r="Q2363" s="27"/>
      <c r="R2363" s="27" t="str">
        <f t="shared" si="217"/>
        <v/>
      </c>
      <c r="S2363" s="21">
        <v>0</v>
      </c>
      <c r="T2363" s="20">
        <f>VLOOKUP($A2363,Database!$A:$Y,10,FALSE)</f>
        <v>25</v>
      </c>
      <c r="U2363" s="20">
        <f>VLOOKUP($A2363,Database!$A:$Y,11,FALSE)</f>
        <v>165</v>
      </c>
      <c r="V2363" s="20">
        <f>VLOOKUP($A2363,Database!$A:$Y,12,FALSE)</f>
        <v>213</v>
      </c>
      <c r="W2363" s="20" t="str">
        <f>VLOOKUP(A2363,Database!A:M,13,FALSE)</f>
        <v>À venir</v>
      </c>
      <c r="X2363" s="20" t="str">
        <f>VLOOKUP($A2363,Database!$A:$Y,20,FALSE)</f>
        <v/>
      </c>
      <c r="Y2363" s="20" t="str">
        <f>VLOOKUP($A2363,Database!$A:$Y,21,FALSE)</f>
        <v/>
      </c>
      <c r="Z2363" s="20">
        <f t="shared" si="216"/>
        <v>0</v>
      </c>
      <c r="AA2363" s="20" t="str">
        <f t="shared" si="218"/>
        <v/>
      </c>
      <c r="AB2363" s="20" t="str">
        <f t="shared" ca="1" si="219"/>
        <v/>
      </c>
      <c r="AC2363" s="20">
        <f t="shared" ca="1" si="220"/>
        <v>0</v>
      </c>
      <c r="AD2363" s="20" t="str">
        <f ca="1">IF(AC2363=0,"",IF(OR(ISBLANK(P2363),ISBLANK(Q2363)),"",IF(ISBLANK(VLOOKUP(A2363,Database!A:AA,22,FALSE)),"",VLOOKUP(A2363,Database!A:AA,22,FALSE))))</f>
        <v/>
      </c>
      <c r="AE2363" s="20" t="str">
        <f>IFERROR(
   IF(
     OR(ISBLANK(P2363),ISBLANK(Q2363)),
     "",
     IF(
       AND(AB2363&lt;&gt;"",OR(W2363="Terminé",W2363="En cours")),
       VLOOKUP(AD2363,Setup_ScoreExactBonus!A:D,4,FALSE),
       0
     )),
  0)</f>
        <v/>
      </c>
      <c r="AF2363" s="21">
        <f t="shared" si="221"/>
        <v>0</v>
      </c>
      <c r="AG2363" s="21">
        <f ca="1">SUMIFS(AF$2:AF2363,D$2:D2363,D2363)</f>
        <v>3352</v>
      </c>
    </row>
    <row r="2364" spans="1:33" hidden="1" x14ac:dyDescent="0.35">
      <c r="A2364" s="21">
        <f>IF(ISBLANK(B2364),"",COUNTIF(B$2:B2364,B2364))-1</f>
        <v>87</v>
      </c>
      <c r="B2364" s="27">
        <v>14</v>
      </c>
      <c r="C2364" s="10">
        <f>VLOOKUP($A2364+IF($A2364=0,1,0),Database!$A:$Y,7,FALSE)</f>
        <v>46207</v>
      </c>
      <c r="D2364" s="21" t="str">
        <f>VLOOKUP(Pronostics!$B2364,Setup_MPP!$A:$G,3,FALSE)</f>
        <v>MarieEYT</v>
      </c>
      <c r="E2364" s="21" t="str">
        <f>VLOOKUP(Pronostics!$B2364,Setup_MPP!$A:$G,2,FALSE)</f>
        <v>Marie EXBRAYAT</v>
      </c>
      <c r="F2364" s="21" t="str">
        <f>VLOOKUP($B2364,Setup_MPP!$A:$E,4,FALSE)</f>
        <v>#FFAFD2</v>
      </c>
      <c r="G2364" s="21" t="str">
        <f>VLOOKUP($B2364,Setup_MPP!$A:$E,5,FALSE)</f>
        <v>#F2589B</v>
      </c>
      <c r="H2364" s="21" t="str">
        <f>IFERROR(IF(AND(A2364&gt;=1,A2364&lt;=104),VLOOKUP($A2364,Location!$A:$J,6,FALSE),IF(A2364=0,"Avant l'ouverture",IF(OR(A2364=105,A2364=106),"Bonus"))),"")</f>
        <v>1/16 Finale</v>
      </c>
      <c r="I2364" s="21" t="str">
        <f>IF(LEFT(H2364,4)="Tour",VLOOKUP(A2364,Database!$A:$C,3,FALSE),"")</f>
        <v/>
      </c>
      <c r="J2364" s="21" t="str">
        <f>VLOOKUP($A2364,Location!$A:$J,7,FALSE)</f>
        <v>Argentine</v>
      </c>
      <c r="K2364" s="21" t="str">
        <f>IFERROR(VLOOKUP(J2364,Setup_Team!$B:$C,2,FALSE), "TDB")</f>
        <v>ARG</v>
      </c>
      <c r="L2364" s="21" t="str">
        <f>VLOOKUP($A2364,Location!$A:$J,8,FALSE)</f>
        <v>Cap-Vert</v>
      </c>
      <c r="M2364" s="21" t="str">
        <f>IFERROR(VLOOKUP(L2364,Setup_Team!$B:$C,2,FALSE), "TDB")</f>
        <v>CPV</v>
      </c>
      <c r="N2364" s="21" t="str">
        <f>VLOOKUP($A2364,Location!$A:$J,9,FALSE)</f>
        <v>Miami Gardens, Florida</v>
      </c>
      <c r="O2364" s="21" t="str">
        <f>VLOOKUP($A2364,Location!$A:$J,10,FALSE)</f>
        <v>Hard Rock Stadium</v>
      </c>
      <c r="P2364" s="27"/>
      <c r="Q2364" s="27"/>
      <c r="R2364" s="27" t="str">
        <f t="shared" si="217"/>
        <v/>
      </c>
      <c r="S2364" s="21">
        <v>0</v>
      </c>
      <c r="T2364" s="20">
        <f>VLOOKUP($A2364,Database!$A:$Y,10,FALSE)</f>
        <v>25</v>
      </c>
      <c r="U2364" s="20">
        <f>VLOOKUP($A2364,Database!$A:$Y,11,FALSE)</f>
        <v>165</v>
      </c>
      <c r="V2364" s="20">
        <f>VLOOKUP($A2364,Database!$A:$Y,12,FALSE)</f>
        <v>213</v>
      </c>
      <c r="W2364" s="20" t="str">
        <f>VLOOKUP(A2364,Database!A:M,13,FALSE)</f>
        <v>À venir</v>
      </c>
      <c r="X2364" s="20" t="str">
        <f>VLOOKUP($A2364,Database!$A:$Y,20,FALSE)</f>
        <v/>
      </c>
      <c r="Y2364" s="20" t="str">
        <f>VLOOKUP($A2364,Database!$A:$Y,21,FALSE)</f>
        <v/>
      </c>
      <c r="Z2364" s="20">
        <f t="shared" si="216"/>
        <v>0</v>
      </c>
      <c r="AA2364" s="20" t="str">
        <f t="shared" si="218"/>
        <v/>
      </c>
      <c r="AB2364" s="20" t="str">
        <f t="shared" ca="1" si="219"/>
        <v/>
      </c>
      <c r="AC2364" s="20">
        <f t="shared" ca="1" si="220"/>
        <v>0</v>
      </c>
      <c r="AD2364" s="20" t="str">
        <f ca="1">IF(AC2364=0,"",IF(OR(ISBLANK(P2364),ISBLANK(Q2364)),"",IF(ISBLANK(VLOOKUP(A2364,Database!A:AA,22,FALSE)),"",VLOOKUP(A2364,Database!A:AA,22,FALSE))))</f>
        <v/>
      </c>
      <c r="AE2364" s="20" t="str">
        <f>IFERROR(
   IF(
     OR(ISBLANK(P2364),ISBLANK(Q2364)),
     "",
     IF(
       AND(AB2364&lt;&gt;"",OR(W2364="Terminé",W2364="En cours")),
       VLOOKUP(AD2364,Setup_ScoreExactBonus!A:D,4,FALSE),
       0
     )),
  0)</f>
        <v/>
      </c>
      <c r="AF2364" s="21">
        <f t="shared" si="221"/>
        <v>0</v>
      </c>
      <c r="AG2364" s="21">
        <f ca="1">SUMIFS(AF$2:AF2364,D$2:D2364,D2364)</f>
        <v>3451</v>
      </c>
    </row>
    <row r="2365" spans="1:33" hidden="1" x14ac:dyDescent="0.35">
      <c r="A2365" s="21">
        <f>IF(ISBLANK(B2365),"",COUNTIF(B$2:B2365,B2365))-1</f>
        <v>87</v>
      </c>
      <c r="B2365" s="27">
        <v>15</v>
      </c>
      <c r="C2365" s="10">
        <f>VLOOKUP($A2365+IF($A2365=0,1,0),Database!$A:$Y,7,FALSE)</f>
        <v>46207</v>
      </c>
      <c r="D2365" s="21" t="str">
        <f>VLOOKUP(Pronostics!$B2365,Setup_MPP!$A:$G,3,FALSE)</f>
        <v>Amino28</v>
      </c>
      <c r="E2365" s="21" t="str">
        <f>VLOOKUP(Pronostics!$B2365,Setup_MPP!$A:$G,2,FALSE)</f>
        <v>Amine ZARROUKI</v>
      </c>
      <c r="F2365" s="21" t="str">
        <f>VLOOKUP($B2365,Setup_MPP!$A:$E,4,FALSE)</f>
        <v>#FF9898</v>
      </c>
      <c r="G2365" s="21" t="str">
        <f>VLOOKUP($B2365,Setup_MPP!$A:$E,5,FALSE)</f>
        <v>#FF5D5D</v>
      </c>
      <c r="H2365" s="21" t="str">
        <f>IFERROR(IF(AND(A2365&gt;=1,A2365&lt;=104),VLOOKUP($A2365,Location!$A:$J,6,FALSE),IF(A2365=0,"Avant l'ouverture",IF(OR(A2365=105,A2365=106),"Bonus"))),"")</f>
        <v>1/16 Finale</v>
      </c>
      <c r="I2365" s="21" t="str">
        <f>IF(LEFT(H2365,4)="Tour",VLOOKUP(A2365,Database!$A:$C,3,FALSE),"")</f>
        <v/>
      </c>
      <c r="J2365" s="21" t="str">
        <f>VLOOKUP($A2365,Location!$A:$J,7,FALSE)</f>
        <v>Argentine</v>
      </c>
      <c r="K2365" s="21" t="str">
        <f>IFERROR(VLOOKUP(J2365,Setup_Team!$B:$C,2,FALSE), "TDB")</f>
        <v>ARG</v>
      </c>
      <c r="L2365" s="21" t="str">
        <f>VLOOKUP($A2365,Location!$A:$J,8,FALSE)</f>
        <v>Cap-Vert</v>
      </c>
      <c r="M2365" s="21" t="str">
        <f>IFERROR(VLOOKUP(L2365,Setup_Team!$B:$C,2,FALSE), "TDB")</f>
        <v>CPV</v>
      </c>
      <c r="N2365" s="21" t="str">
        <f>VLOOKUP($A2365,Location!$A:$J,9,FALSE)</f>
        <v>Miami Gardens, Florida</v>
      </c>
      <c r="O2365" s="21" t="str">
        <f>VLOOKUP($A2365,Location!$A:$J,10,FALSE)</f>
        <v>Hard Rock Stadium</v>
      </c>
      <c r="P2365" s="27"/>
      <c r="Q2365" s="27"/>
      <c r="R2365" s="27" t="str">
        <f t="shared" si="217"/>
        <v/>
      </c>
      <c r="S2365" s="21">
        <v>0</v>
      </c>
      <c r="T2365" s="20">
        <f>VLOOKUP($A2365,Database!$A:$Y,10,FALSE)</f>
        <v>25</v>
      </c>
      <c r="U2365" s="20">
        <f>VLOOKUP($A2365,Database!$A:$Y,11,FALSE)</f>
        <v>165</v>
      </c>
      <c r="V2365" s="20">
        <f>VLOOKUP($A2365,Database!$A:$Y,12,FALSE)</f>
        <v>213</v>
      </c>
      <c r="W2365" s="20" t="str">
        <f>VLOOKUP(A2365,Database!A:M,13,FALSE)</f>
        <v>À venir</v>
      </c>
      <c r="X2365" s="20" t="str">
        <f>VLOOKUP($A2365,Database!$A:$Y,20,FALSE)</f>
        <v/>
      </c>
      <c r="Y2365" s="20" t="str">
        <f>VLOOKUP($A2365,Database!$A:$Y,21,FALSE)</f>
        <v/>
      </c>
      <c r="Z2365" s="20">
        <f t="shared" si="216"/>
        <v>0</v>
      </c>
      <c r="AA2365" s="20" t="str">
        <f t="shared" si="218"/>
        <v/>
      </c>
      <c r="AB2365" s="20" t="str">
        <f t="shared" ca="1" si="219"/>
        <v/>
      </c>
      <c r="AC2365" s="20">
        <f t="shared" ca="1" si="220"/>
        <v>0</v>
      </c>
      <c r="AD2365" s="20" t="str">
        <f ca="1">IF(AC2365=0,"",IF(OR(ISBLANK(P2365),ISBLANK(Q2365)),"",IF(ISBLANK(VLOOKUP(A2365,Database!A:AA,22,FALSE)),"",VLOOKUP(A2365,Database!A:AA,22,FALSE))))</f>
        <v/>
      </c>
      <c r="AE2365" s="20" t="str">
        <f>IFERROR(
   IF(
     OR(ISBLANK(P2365),ISBLANK(Q2365)),
     "",
     IF(
       AND(AB2365&lt;&gt;"",OR(W2365="Terminé",W2365="En cours")),
       VLOOKUP(AD2365,Setup_ScoreExactBonus!A:D,4,FALSE),
       0
     )),
  0)</f>
        <v/>
      </c>
      <c r="AF2365" s="21">
        <f t="shared" si="221"/>
        <v>0</v>
      </c>
      <c r="AG2365" s="21">
        <f ca="1">SUMIFS(AF$2:AF2365,D$2:D2365,D2365)</f>
        <v>3169</v>
      </c>
    </row>
    <row r="2366" spans="1:33" hidden="1" x14ac:dyDescent="0.35">
      <c r="A2366" s="21">
        <f>IF(ISBLANK(B2366),"",COUNTIF(B$2:B2366,B2366))-1</f>
        <v>87</v>
      </c>
      <c r="B2366" s="27">
        <v>16</v>
      </c>
      <c r="C2366" s="10">
        <f>VLOOKUP($A2366+IF($A2366=0,1,0),Database!$A:$Y,7,FALSE)</f>
        <v>46207</v>
      </c>
      <c r="D2366" s="21" t="str">
        <f>VLOOKUP(Pronostics!$B2366,Setup_MPP!$A:$G,3,FALSE)</f>
        <v>RomaLaura</v>
      </c>
      <c r="E2366" s="21" t="str">
        <f>VLOOKUP(Pronostics!$B2366,Setup_MPP!$A:$G,2,FALSE)</f>
        <v>Laura GIULIANO</v>
      </c>
      <c r="F2366" s="21" t="str">
        <f>VLOOKUP($B2366,Setup_MPP!$A:$E,4,FALSE)</f>
        <v>#86A4FE</v>
      </c>
      <c r="G2366" s="21" t="str">
        <f>VLOOKUP($B2366,Setup_MPP!$A:$E,5,FALSE)</f>
        <v>#3769FF</v>
      </c>
      <c r="H2366" s="21" t="str">
        <f>IFERROR(IF(AND(A2366&gt;=1,A2366&lt;=104),VLOOKUP($A2366,Location!$A:$J,6,FALSE),IF(A2366=0,"Avant l'ouverture",IF(OR(A2366=105,A2366=106),"Bonus"))),"")</f>
        <v>1/16 Finale</v>
      </c>
      <c r="I2366" s="21" t="str">
        <f>IF(LEFT(H2366,4)="Tour",VLOOKUP(A2366,Database!$A:$C,3,FALSE),"")</f>
        <v/>
      </c>
      <c r="J2366" s="21" t="str">
        <f>VLOOKUP($A2366,Location!$A:$J,7,FALSE)</f>
        <v>Argentine</v>
      </c>
      <c r="K2366" s="21" t="str">
        <f>IFERROR(VLOOKUP(J2366,Setup_Team!$B:$C,2,FALSE), "TDB")</f>
        <v>ARG</v>
      </c>
      <c r="L2366" s="21" t="str">
        <f>VLOOKUP($A2366,Location!$A:$J,8,FALSE)</f>
        <v>Cap-Vert</v>
      </c>
      <c r="M2366" s="21" t="str">
        <f>IFERROR(VLOOKUP(L2366,Setup_Team!$B:$C,2,FALSE), "TDB")</f>
        <v>CPV</v>
      </c>
      <c r="N2366" s="21" t="str">
        <f>VLOOKUP($A2366,Location!$A:$J,9,FALSE)</f>
        <v>Miami Gardens, Florida</v>
      </c>
      <c r="O2366" s="21" t="str">
        <f>VLOOKUP($A2366,Location!$A:$J,10,FALSE)</f>
        <v>Hard Rock Stadium</v>
      </c>
      <c r="P2366" s="27"/>
      <c r="Q2366" s="27"/>
      <c r="R2366" s="27" t="str">
        <f t="shared" si="217"/>
        <v/>
      </c>
      <c r="S2366" s="21">
        <v>0</v>
      </c>
      <c r="T2366" s="20">
        <f>VLOOKUP($A2366,Database!$A:$Y,10,FALSE)</f>
        <v>25</v>
      </c>
      <c r="U2366" s="20">
        <f>VLOOKUP($A2366,Database!$A:$Y,11,FALSE)</f>
        <v>165</v>
      </c>
      <c r="V2366" s="20">
        <f>VLOOKUP($A2366,Database!$A:$Y,12,FALSE)</f>
        <v>213</v>
      </c>
      <c r="W2366" s="20" t="str">
        <f>VLOOKUP(A2366,Database!A:M,13,FALSE)</f>
        <v>À venir</v>
      </c>
      <c r="X2366" s="20" t="str">
        <f>VLOOKUP($A2366,Database!$A:$Y,20,FALSE)</f>
        <v/>
      </c>
      <c r="Y2366" s="20" t="str">
        <f>VLOOKUP($A2366,Database!$A:$Y,21,FALSE)</f>
        <v/>
      </c>
      <c r="Z2366" s="20">
        <f t="shared" si="216"/>
        <v>0</v>
      </c>
      <c r="AA2366" s="20" t="str">
        <f t="shared" si="218"/>
        <v/>
      </c>
      <c r="AB2366" s="20" t="str">
        <f t="shared" ca="1" si="219"/>
        <v/>
      </c>
      <c r="AC2366" s="20">
        <f t="shared" ca="1" si="220"/>
        <v>0</v>
      </c>
      <c r="AD2366" s="20" t="str">
        <f ca="1">IF(AC2366=0,"",IF(OR(ISBLANK(P2366),ISBLANK(Q2366)),"",IF(ISBLANK(VLOOKUP(A2366,Database!A:AA,22,FALSE)),"",VLOOKUP(A2366,Database!A:AA,22,FALSE))))</f>
        <v/>
      </c>
      <c r="AE2366" s="20" t="str">
        <f>IFERROR(
   IF(
     OR(ISBLANK(P2366),ISBLANK(Q2366)),
     "",
     IF(
       AND(AB2366&lt;&gt;"",OR(W2366="Terminé",W2366="En cours")),
       VLOOKUP(AD2366,Setup_ScoreExactBonus!A:D,4,FALSE),
       0
     )),
  0)</f>
        <v/>
      </c>
      <c r="AF2366" s="21">
        <f t="shared" si="221"/>
        <v>0</v>
      </c>
      <c r="AG2366" s="21">
        <f ca="1">SUMIFS(AF$2:AF2366,D$2:D2366,D2366)</f>
        <v>2658</v>
      </c>
    </row>
    <row r="2367" spans="1:33" hidden="1" x14ac:dyDescent="0.35">
      <c r="A2367" s="21">
        <f>IF(ISBLANK(B2367),"",COUNTIF(B$2:B2367,B2367))-1</f>
        <v>87</v>
      </c>
      <c r="B2367" s="27">
        <v>17</v>
      </c>
      <c r="C2367" s="10">
        <f>VLOOKUP($A2367+IF($A2367=0,1,0),Database!$A:$Y,7,FALSE)</f>
        <v>46207</v>
      </c>
      <c r="D2367" s="21" t="str">
        <f>VLOOKUP(Pronostics!$B2367,Setup_MPP!$A:$G,3,FALSE)</f>
        <v>Julien_cri</v>
      </c>
      <c r="E2367" s="21" t="str">
        <f>VLOOKUP(Pronostics!$B2367,Setup_MPP!$A:$G,2,FALSE)</f>
        <v>Julien CRIMOTEL</v>
      </c>
      <c r="F2367" s="21" t="str">
        <f>VLOOKUP($B2367,Setup_MPP!$A:$E,4,FALSE)</f>
        <v>#FFB0B0</v>
      </c>
      <c r="G2367" s="21" t="str">
        <f>VLOOKUP($B2367,Setup_MPP!$A:$E,5,FALSE)</f>
        <v>#F25757</v>
      </c>
      <c r="H2367" s="21" t="str">
        <f>IFERROR(IF(AND(A2367&gt;=1,A2367&lt;=104),VLOOKUP($A2367,Location!$A:$J,6,FALSE),IF(A2367=0,"Avant l'ouverture",IF(OR(A2367=105,A2367=106),"Bonus"))),"")</f>
        <v>1/16 Finale</v>
      </c>
      <c r="I2367" s="21" t="str">
        <f>IF(LEFT(H2367,4)="Tour",VLOOKUP(A2367,Database!$A:$C,3,FALSE),"")</f>
        <v/>
      </c>
      <c r="J2367" s="21" t="str">
        <f>VLOOKUP($A2367,Location!$A:$J,7,FALSE)</f>
        <v>Argentine</v>
      </c>
      <c r="K2367" s="21" t="str">
        <f>IFERROR(VLOOKUP(J2367,Setup_Team!$B:$C,2,FALSE), "TDB")</f>
        <v>ARG</v>
      </c>
      <c r="L2367" s="21" t="str">
        <f>VLOOKUP($A2367,Location!$A:$J,8,FALSE)</f>
        <v>Cap-Vert</v>
      </c>
      <c r="M2367" s="21" t="str">
        <f>IFERROR(VLOOKUP(L2367,Setup_Team!$B:$C,2,FALSE), "TDB")</f>
        <v>CPV</v>
      </c>
      <c r="N2367" s="21" t="str">
        <f>VLOOKUP($A2367,Location!$A:$J,9,FALSE)</f>
        <v>Miami Gardens, Florida</v>
      </c>
      <c r="O2367" s="21" t="str">
        <f>VLOOKUP($A2367,Location!$A:$J,10,FALSE)</f>
        <v>Hard Rock Stadium</v>
      </c>
      <c r="P2367" s="27"/>
      <c r="Q2367" s="27"/>
      <c r="R2367" s="27" t="str">
        <f t="shared" si="217"/>
        <v/>
      </c>
      <c r="S2367" s="21">
        <v>0</v>
      </c>
      <c r="T2367" s="20">
        <f>VLOOKUP($A2367,Database!$A:$Y,10,FALSE)</f>
        <v>25</v>
      </c>
      <c r="U2367" s="20">
        <f>VLOOKUP($A2367,Database!$A:$Y,11,FALSE)</f>
        <v>165</v>
      </c>
      <c r="V2367" s="20">
        <f>VLOOKUP($A2367,Database!$A:$Y,12,FALSE)</f>
        <v>213</v>
      </c>
      <c r="W2367" s="20" t="str">
        <f>VLOOKUP(A2367,Database!A:M,13,FALSE)</f>
        <v>À venir</v>
      </c>
      <c r="X2367" s="20" t="str">
        <f>VLOOKUP($A2367,Database!$A:$Y,20,FALSE)</f>
        <v/>
      </c>
      <c r="Y2367" s="20" t="str">
        <f>VLOOKUP($A2367,Database!$A:$Y,21,FALSE)</f>
        <v/>
      </c>
      <c r="Z2367" s="20">
        <f t="shared" si="216"/>
        <v>0</v>
      </c>
      <c r="AA2367" s="20" t="str">
        <f t="shared" si="218"/>
        <v/>
      </c>
      <c r="AB2367" s="20" t="str">
        <f t="shared" ca="1" si="219"/>
        <v/>
      </c>
      <c r="AC2367" s="20">
        <f t="shared" ca="1" si="220"/>
        <v>0</v>
      </c>
      <c r="AD2367" s="20" t="str">
        <f ca="1">IF(AC2367=0,"",IF(OR(ISBLANK(P2367),ISBLANK(Q2367)),"",IF(ISBLANK(VLOOKUP(A2367,Database!A:AA,22,FALSE)),"",VLOOKUP(A2367,Database!A:AA,22,FALSE))))</f>
        <v/>
      </c>
      <c r="AE2367" s="20" t="str">
        <f>IFERROR(
   IF(
     OR(ISBLANK(P2367),ISBLANK(Q2367)),
     "",
     IF(
       AND(AB2367&lt;&gt;"",OR(W2367="Terminé",W2367="En cours")),
       VLOOKUP(AD2367,Setup_ScoreExactBonus!A:D,4,FALSE),
       0
     )),
  0)</f>
        <v/>
      </c>
      <c r="AF2367" s="21">
        <f t="shared" si="221"/>
        <v>0</v>
      </c>
      <c r="AG2367" s="21">
        <f ca="1">SUMIFS(AF$2:AF2367,D$2:D2367,D2367)</f>
        <v>3022</v>
      </c>
    </row>
    <row r="2368" spans="1:33" hidden="1" x14ac:dyDescent="0.35">
      <c r="A2368" s="21">
        <f>IF(ISBLANK(B2368),"",COUNTIF(B$2:B2368,B2368))-1</f>
        <v>87</v>
      </c>
      <c r="B2368" s="27">
        <v>18</v>
      </c>
      <c r="C2368" s="10">
        <f>VLOOKUP($A2368+IF($A2368=0,1,0),Database!$A:$Y,7,FALSE)</f>
        <v>46207</v>
      </c>
      <c r="D2368" s="21" t="str">
        <f>VLOOKUP(Pronostics!$B2368,Setup_MPP!$A:$G,3,FALSE)</f>
        <v>Cartone</v>
      </c>
      <c r="E2368" s="21" t="str">
        <f>VLOOKUP(Pronostics!$B2368,Setup_MPP!$A:$G,2,FALSE)</f>
        <v>Quentin CARTON</v>
      </c>
      <c r="F2368" s="21" t="str">
        <f>VLOOKUP($B2368,Setup_MPP!$A:$E,4,FALSE)</f>
        <v>#F0BC42</v>
      </c>
      <c r="G2368" s="21" t="str">
        <f>VLOOKUP($B2368,Setup_MPP!$A:$E,5,FALSE)</f>
        <v>#8E1F2F</v>
      </c>
      <c r="H2368" s="21" t="str">
        <f>IFERROR(IF(AND(A2368&gt;=1,A2368&lt;=104),VLOOKUP($A2368,Location!$A:$J,6,FALSE),IF(A2368=0,"Avant l'ouverture",IF(OR(A2368=105,A2368=106),"Bonus"))),"")</f>
        <v>1/16 Finale</v>
      </c>
      <c r="I2368" s="21" t="str">
        <f>IF(LEFT(H2368,4)="Tour",VLOOKUP(A2368,Database!$A:$C,3,FALSE),"")</f>
        <v/>
      </c>
      <c r="J2368" s="21" t="str">
        <f>VLOOKUP($A2368,Location!$A:$J,7,FALSE)</f>
        <v>Argentine</v>
      </c>
      <c r="K2368" s="21" t="str">
        <f>IFERROR(VLOOKUP(J2368,Setup_Team!$B:$C,2,FALSE), "TDB")</f>
        <v>ARG</v>
      </c>
      <c r="L2368" s="21" t="str">
        <f>VLOOKUP($A2368,Location!$A:$J,8,FALSE)</f>
        <v>Cap-Vert</v>
      </c>
      <c r="M2368" s="21" t="str">
        <f>IFERROR(VLOOKUP(L2368,Setup_Team!$B:$C,2,FALSE), "TDB")</f>
        <v>CPV</v>
      </c>
      <c r="N2368" s="21" t="str">
        <f>VLOOKUP($A2368,Location!$A:$J,9,FALSE)</f>
        <v>Miami Gardens, Florida</v>
      </c>
      <c r="O2368" s="21" t="str">
        <f>VLOOKUP($A2368,Location!$A:$J,10,FALSE)</f>
        <v>Hard Rock Stadium</v>
      </c>
      <c r="P2368" s="27"/>
      <c r="Q2368" s="27"/>
      <c r="R2368" s="27" t="str">
        <f t="shared" si="217"/>
        <v/>
      </c>
      <c r="S2368" s="21">
        <v>0</v>
      </c>
      <c r="T2368" s="20">
        <f>VLOOKUP($A2368,Database!$A:$Y,10,FALSE)</f>
        <v>25</v>
      </c>
      <c r="U2368" s="20">
        <f>VLOOKUP($A2368,Database!$A:$Y,11,FALSE)</f>
        <v>165</v>
      </c>
      <c r="V2368" s="20">
        <f>VLOOKUP($A2368,Database!$A:$Y,12,FALSE)</f>
        <v>213</v>
      </c>
      <c r="W2368" s="20" t="str">
        <f>VLOOKUP(A2368,Database!A:M,13,FALSE)</f>
        <v>À venir</v>
      </c>
      <c r="X2368" s="20" t="str">
        <f>VLOOKUP($A2368,Database!$A:$Y,20,FALSE)</f>
        <v/>
      </c>
      <c r="Y2368" s="20" t="str">
        <f>VLOOKUP($A2368,Database!$A:$Y,21,FALSE)</f>
        <v/>
      </c>
      <c r="Z2368" s="20">
        <f t="shared" si="216"/>
        <v>0</v>
      </c>
      <c r="AA2368" s="20" t="str">
        <f t="shared" si="218"/>
        <v/>
      </c>
      <c r="AB2368" s="20" t="str">
        <f t="shared" ca="1" si="219"/>
        <v/>
      </c>
      <c r="AC2368" s="20">
        <f t="shared" ca="1" si="220"/>
        <v>0</v>
      </c>
      <c r="AD2368" s="20" t="str">
        <f ca="1">IF(AC2368=0,"",IF(OR(ISBLANK(P2368),ISBLANK(Q2368)),"",IF(ISBLANK(VLOOKUP(A2368,Database!A:AA,22,FALSE)),"",VLOOKUP(A2368,Database!A:AA,22,FALSE))))</f>
        <v/>
      </c>
      <c r="AE2368" s="20" t="str">
        <f>IFERROR(
   IF(
     OR(ISBLANK(P2368),ISBLANK(Q2368)),
     "",
     IF(
       AND(AB2368&lt;&gt;"",OR(W2368="Terminé",W2368="En cours")),
       VLOOKUP(AD2368,Setup_ScoreExactBonus!A:D,4,FALSE),
       0
     )),
  0)</f>
        <v/>
      </c>
      <c r="AF2368" s="21">
        <f t="shared" si="221"/>
        <v>0</v>
      </c>
      <c r="AG2368" s="21">
        <f ca="1">SUMIFS(AF$2:AF2368,D$2:D2368,D2368)</f>
        <v>3102</v>
      </c>
    </row>
    <row r="2369" spans="1:33" hidden="1" x14ac:dyDescent="0.35">
      <c r="A2369" s="21">
        <f>IF(ISBLANK(B2369),"",COUNTIF(B$2:B2369,B2369))-1</f>
        <v>87</v>
      </c>
      <c r="B2369" s="27">
        <v>19</v>
      </c>
      <c r="C2369" s="10">
        <f>VLOOKUP($A2369+IF($A2369=0,1,0),Database!$A:$Y,7,FALSE)</f>
        <v>46207</v>
      </c>
      <c r="D2369" s="21" t="str">
        <f>VLOOKUP(Pronostics!$B2369,Setup_MPP!$A:$G,3,FALSE)</f>
        <v>YramVi</v>
      </c>
      <c r="E2369" s="21" t="str">
        <f>VLOOKUP(Pronostics!$B2369,Setup_MPP!$A:$G,2,FALSE)</f>
        <v>Eyram TETSHIE</v>
      </c>
      <c r="F2369" s="21" t="str">
        <f>VLOOKUP($B2369,Setup_MPP!$A:$E,4,FALSE)</f>
        <v>#E8B28F</v>
      </c>
      <c r="G2369" s="21" t="str">
        <f>VLOOKUP($B2369,Setup_MPP!$A:$E,5,FALSE)</f>
        <v>#E65568</v>
      </c>
      <c r="H2369" s="21" t="str">
        <f>IFERROR(IF(AND(A2369&gt;=1,A2369&lt;=104),VLOOKUP($A2369,Location!$A:$J,6,FALSE),IF(A2369=0,"Avant l'ouverture",IF(OR(A2369=105,A2369=106),"Bonus"))),"")</f>
        <v>1/16 Finale</v>
      </c>
      <c r="I2369" s="21" t="str">
        <f>IF(LEFT(H2369,4)="Tour",VLOOKUP(A2369,Database!$A:$C,3,FALSE),"")</f>
        <v/>
      </c>
      <c r="J2369" s="21" t="str">
        <f>VLOOKUP($A2369,Location!$A:$J,7,FALSE)</f>
        <v>Argentine</v>
      </c>
      <c r="K2369" s="21" t="str">
        <f>IFERROR(VLOOKUP(J2369,Setup_Team!$B:$C,2,FALSE), "TDB")</f>
        <v>ARG</v>
      </c>
      <c r="L2369" s="21" t="str">
        <f>VLOOKUP($A2369,Location!$A:$J,8,FALSE)</f>
        <v>Cap-Vert</v>
      </c>
      <c r="M2369" s="21" t="str">
        <f>IFERROR(VLOOKUP(L2369,Setup_Team!$B:$C,2,FALSE), "TDB")</f>
        <v>CPV</v>
      </c>
      <c r="N2369" s="21" t="str">
        <f>VLOOKUP($A2369,Location!$A:$J,9,FALSE)</f>
        <v>Miami Gardens, Florida</v>
      </c>
      <c r="O2369" s="21" t="str">
        <f>VLOOKUP($A2369,Location!$A:$J,10,FALSE)</f>
        <v>Hard Rock Stadium</v>
      </c>
      <c r="P2369" s="27"/>
      <c r="Q2369" s="27"/>
      <c r="R2369" s="27" t="str">
        <f t="shared" si="217"/>
        <v/>
      </c>
      <c r="S2369" s="21">
        <v>0</v>
      </c>
      <c r="T2369" s="20">
        <f>VLOOKUP($A2369,Database!$A:$Y,10,FALSE)</f>
        <v>25</v>
      </c>
      <c r="U2369" s="20">
        <f>VLOOKUP($A2369,Database!$A:$Y,11,FALSE)</f>
        <v>165</v>
      </c>
      <c r="V2369" s="20">
        <f>VLOOKUP($A2369,Database!$A:$Y,12,FALSE)</f>
        <v>213</v>
      </c>
      <c r="W2369" s="20" t="str">
        <f>VLOOKUP(A2369,Database!A:M,13,FALSE)</f>
        <v>À venir</v>
      </c>
      <c r="X2369" s="20" t="str">
        <f>VLOOKUP($A2369,Database!$A:$Y,20,FALSE)</f>
        <v/>
      </c>
      <c r="Y2369" s="20" t="str">
        <f>VLOOKUP($A2369,Database!$A:$Y,21,FALSE)</f>
        <v/>
      </c>
      <c r="Z2369" s="20">
        <f t="shared" si="216"/>
        <v>0</v>
      </c>
      <c r="AA2369" s="20" t="str">
        <f t="shared" si="218"/>
        <v/>
      </c>
      <c r="AB2369" s="20" t="str">
        <f t="shared" ca="1" si="219"/>
        <v/>
      </c>
      <c r="AC2369" s="20">
        <f t="shared" ca="1" si="220"/>
        <v>0</v>
      </c>
      <c r="AD2369" s="20" t="str">
        <f ca="1">IF(AC2369=0,"",IF(OR(ISBLANK(P2369),ISBLANK(Q2369)),"",IF(ISBLANK(VLOOKUP(A2369,Database!A:AA,22,FALSE)),"",VLOOKUP(A2369,Database!A:AA,22,FALSE))))</f>
        <v/>
      </c>
      <c r="AE2369" s="20" t="str">
        <f>IFERROR(
   IF(
     OR(ISBLANK(P2369),ISBLANK(Q2369)),
     "",
     IF(
       AND(AB2369&lt;&gt;"",OR(W2369="Terminé",W2369="En cours")),
       VLOOKUP(AD2369,Setup_ScoreExactBonus!A:D,4,FALSE),
       0
     )),
  0)</f>
        <v/>
      </c>
      <c r="AF2369" s="21">
        <f t="shared" si="221"/>
        <v>0</v>
      </c>
      <c r="AG2369" s="21">
        <f ca="1">SUMIFS(AF$2:AF2369,D$2:D2369,D2369)</f>
        <v>2990</v>
      </c>
    </row>
    <row r="2370" spans="1:33" hidden="1" x14ac:dyDescent="0.35">
      <c r="A2370" s="21">
        <f>IF(ISBLANK(B2370),"",COUNTIF(B$2:B2370,B2370))-1</f>
        <v>87</v>
      </c>
      <c r="B2370" s="27">
        <v>20</v>
      </c>
      <c r="C2370" s="10">
        <f>VLOOKUP($A2370+IF($A2370=0,1,0),Database!$A:$Y,7,FALSE)</f>
        <v>46207</v>
      </c>
      <c r="D2370" s="21" t="str">
        <f>VLOOKUP(Pronostics!$B2370,Setup_MPP!$A:$G,3,FALSE)</f>
        <v>Anis_MaFihache</v>
      </c>
      <c r="E2370" s="21" t="str">
        <f>VLOOKUP(Pronostics!$B2370,Setup_MPP!$A:$G,2,FALSE)</f>
        <v>Anis LEBIK</v>
      </c>
      <c r="F2370" s="21" t="str">
        <f>VLOOKUP($B2370,Setup_MPP!$A:$E,4,FALSE)</f>
        <v>#60DC8C</v>
      </c>
      <c r="G2370" s="21" t="str">
        <f>VLOOKUP($B2370,Setup_MPP!$A:$E,5,FALSE)</f>
        <v>#22A34F</v>
      </c>
      <c r="H2370" s="21" t="str">
        <f>IFERROR(IF(AND(A2370&gt;=1,A2370&lt;=104),VLOOKUP($A2370,Location!$A:$J,6,FALSE),IF(A2370=0,"Avant l'ouverture",IF(OR(A2370=105,A2370=106),"Bonus"))),"")</f>
        <v>1/16 Finale</v>
      </c>
      <c r="I2370" s="21" t="str">
        <f>IF(LEFT(H2370,4)="Tour",VLOOKUP(A2370,Database!$A:$C,3,FALSE),"")</f>
        <v/>
      </c>
      <c r="J2370" s="21" t="str">
        <f>VLOOKUP($A2370,Location!$A:$J,7,FALSE)</f>
        <v>Argentine</v>
      </c>
      <c r="K2370" s="21" t="str">
        <f>IFERROR(VLOOKUP(J2370,Setup_Team!$B:$C,2,FALSE), "TDB")</f>
        <v>ARG</v>
      </c>
      <c r="L2370" s="21" t="str">
        <f>VLOOKUP($A2370,Location!$A:$J,8,FALSE)</f>
        <v>Cap-Vert</v>
      </c>
      <c r="M2370" s="21" t="str">
        <f>IFERROR(VLOOKUP(L2370,Setup_Team!$B:$C,2,FALSE), "TDB")</f>
        <v>CPV</v>
      </c>
      <c r="N2370" s="21" t="str">
        <f>VLOOKUP($A2370,Location!$A:$J,9,FALSE)</f>
        <v>Miami Gardens, Florida</v>
      </c>
      <c r="O2370" s="21" t="str">
        <f>VLOOKUP($A2370,Location!$A:$J,10,FALSE)</f>
        <v>Hard Rock Stadium</v>
      </c>
      <c r="P2370" s="27"/>
      <c r="Q2370" s="27"/>
      <c r="R2370" s="27" t="str">
        <f t="shared" si="217"/>
        <v/>
      </c>
      <c r="S2370" s="21">
        <v>0</v>
      </c>
      <c r="T2370" s="20">
        <f>VLOOKUP($A2370,Database!$A:$Y,10,FALSE)</f>
        <v>25</v>
      </c>
      <c r="U2370" s="20">
        <f>VLOOKUP($A2370,Database!$A:$Y,11,FALSE)</f>
        <v>165</v>
      </c>
      <c r="V2370" s="20">
        <f>VLOOKUP($A2370,Database!$A:$Y,12,FALSE)</f>
        <v>213</v>
      </c>
      <c r="W2370" s="20" t="str">
        <f>VLOOKUP(A2370,Database!A:M,13,FALSE)</f>
        <v>À venir</v>
      </c>
      <c r="X2370" s="20" t="str">
        <f>VLOOKUP($A2370,Database!$A:$Y,20,FALSE)</f>
        <v/>
      </c>
      <c r="Y2370" s="20" t="str">
        <f>VLOOKUP($A2370,Database!$A:$Y,21,FALSE)</f>
        <v/>
      </c>
      <c r="Z2370" s="20">
        <f t="shared" ref="Z2370:Z2433" si="222">IF(A2370=0,0,IF(W2370="À venir",0,IF(AND(ISBLANK(P2370),ISBLANK(Q2370)),1,0)))</f>
        <v>0</v>
      </c>
      <c r="AA2370" s="20" t="str">
        <f t="shared" si="218"/>
        <v/>
      </c>
      <c r="AB2370" s="20" t="str">
        <f t="shared" ca="1" si="219"/>
        <v/>
      </c>
      <c r="AC2370" s="20">
        <f t="shared" ca="1" si="220"/>
        <v>0</v>
      </c>
      <c r="AD2370" s="20" t="str">
        <f ca="1">IF(AC2370=0,"",IF(OR(ISBLANK(P2370),ISBLANK(Q2370)),"",IF(ISBLANK(VLOOKUP(A2370,Database!A:AA,22,FALSE)),"",VLOOKUP(A2370,Database!A:AA,22,FALSE))))</f>
        <v/>
      </c>
      <c r="AE2370" s="20" t="str">
        <f>IFERROR(
   IF(
     OR(ISBLANK(P2370),ISBLANK(Q2370)),
     "",
     IF(
       AND(AB2370&lt;&gt;"",OR(W2370="Terminé",W2370="En cours")),
       VLOOKUP(AD2370,Setup_ScoreExactBonus!A:D,4,FALSE),
       0
     )),
  0)</f>
        <v/>
      </c>
      <c r="AF2370" s="21">
        <f t="shared" si="221"/>
        <v>0</v>
      </c>
      <c r="AG2370" s="21">
        <f ca="1">SUMIFS(AF$2:AF2370,D$2:D2370,D2370)</f>
        <v>3051</v>
      </c>
    </row>
    <row r="2371" spans="1:33" hidden="1" x14ac:dyDescent="0.35">
      <c r="A2371" s="21">
        <f>IF(ISBLANK(B2371),"",COUNTIF(B$2:B2371,B2371))-1</f>
        <v>87</v>
      </c>
      <c r="B2371" s="27">
        <v>21</v>
      </c>
      <c r="C2371" s="10">
        <f>VLOOKUP($A2371+IF($A2371=0,1,0),Database!$A:$Y,7,FALSE)</f>
        <v>46207</v>
      </c>
      <c r="D2371" s="21" t="str">
        <f>VLOOKUP(Pronostics!$B2371,Setup_MPP!$A:$G,3,FALSE)</f>
        <v>JUJULABOSS13</v>
      </c>
      <c r="E2371" s="21" t="str">
        <f>VLOOKUP(Pronostics!$B2371,Setup_MPP!$A:$G,2,FALSE)</f>
        <v>Julia BOUANAN</v>
      </c>
      <c r="F2371" s="21" t="str">
        <f>VLOOKUP($B2371,Setup_MPP!$A:$E,4,FALSE)</f>
        <v>#2FAEE0</v>
      </c>
      <c r="G2371" s="21" t="str">
        <f>VLOOKUP($B2371,Setup_MPP!$A:$E,5,FALSE)</f>
        <v>#BEA064</v>
      </c>
      <c r="H2371" s="21" t="str">
        <f>IFERROR(IF(AND(A2371&gt;=1,A2371&lt;=104),VLOOKUP($A2371,Location!$A:$J,6,FALSE),IF(A2371=0,"Avant l'ouverture",IF(OR(A2371=105,A2371=106),"Bonus"))),"")</f>
        <v>1/16 Finale</v>
      </c>
      <c r="I2371" s="21" t="str">
        <f>IF(LEFT(H2371,4)="Tour",VLOOKUP(A2371,Database!$A:$C,3,FALSE),"")</f>
        <v/>
      </c>
      <c r="J2371" s="21" t="str">
        <f>VLOOKUP($A2371,Location!$A:$J,7,FALSE)</f>
        <v>Argentine</v>
      </c>
      <c r="K2371" s="21" t="str">
        <f>IFERROR(VLOOKUP(J2371,Setup_Team!$B:$C,2,FALSE), "TDB")</f>
        <v>ARG</v>
      </c>
      <c r="L2371" s="21" t="str">
        <f>VLOOKUP($A2371,Location!$A:$J,8,FALSE)</f>
        <v>Cap-Vert</v>
      </c>
      <c r="M2371" s="21" t="str">
        <f>IFERROR(VLOOKUP(L2371,Setup_Team!$B:$C,2,FALSE), "TDB")</f>
        <v>CPV</v>
      </c>
      <c r="N2371" s="21" t="str">
        <f>VLOOKUP($A2371,Location!$A:$J,9,FALSE)</f>
        <v>Miami Gardens, Florida</v>
      </c>
      <c r="O2371" s="21" t="str">
        <f>VLOOKUP($A2371,Location!$A:$J,10,FALSE)</f>
        <v>Hard Rock Stadium</v>
      </c>
      <c r="P2371" s="27"/>
      <c r="Q2371" s="27"/>
      <c r="R2371" s="27" t="str">
        <f t="shared" ref="R2371:R2434" si="223">IF(AND(A2371&gt;0,A2371&lt;=104,W2371="Terminé"),TEXT(P2371,"0")&amp;"-"&amp;TEXT(Q2371,"0"),"")</f>
        <v/>
      </c>
      <c r="S2371" s="21">
        <v>0</v>
      </c>
      <c r="T2371" s="20">
        <f>VLOOKUP($A2371,Database!$A:$Y,10,FALSE)</f>
        <v>25</v>
      </c>
      <c r="U2371" s="20">
        <f>VLOOKUP($A2371,Database!$A:$Y,11,FALSE)</f>
        <v>165</v>
      </c>
      <c r="V2371" s="20">
        <f>VLOOKUP($A2371,Database!$A:$Y,12,FALSE)</f>
        <v>213</v>
      </c>
      <c r="W2371" s="20" t="str">
        <f>VLOOKUP(A2371,Database!A:M,13,FALSE)</f>
        <v>À venir</v>
      </c>
      <c r="X2371" s="20" t="str">
        <f>VLOOKUP($A2371,Database!$A:$Y,20,FALSE)</f>
        <v/>
      </c>
      <c r="Y2371" s="20" t="str">
        <f>VLOOKUP($A2371,Database!$A:$Y,21,FALSE)</f>
        <v/>
      </c>
      <c r="Z2371" s="20">
        <f t="shared" si="222"/>
        <v>0</v>
      </c>
      <c r="AA2371" s="20" t="str">
        <f t="shared" si="218"/>
        <v/>
      </c>
      <c r="AB2371" s="20" t="str">
        <f t="shared" ca="1" si="219"/>
        <v/>
      </c>
      <c r="AC2371" s="20">
        <f t="shared" ca="1" si="220"/>
        <v>0</v>
      </c>
      <c r="AD2371" s="20" t="str">
        <f ca="1">IF(AC2371=0,"",IF(OR(ISBLANK(P2371),ISBLANK(Q2371)),"",IF(ISBLANK(VLOOKUP(A2371,Database!A:AA,22,FALSE)),"",VLOOKUP(A2371,Database!A:AA,22,FALSE))))</f>
        <v/>
      </c>
      <c r="AE2371" s="20" t="str">
        <f>IFERROR(
   IF(
     OR(ISBLANK(P2371),ISBLANK(Q2371)),
     "",
     IF(
       AND(AB2371&lt;&gt;"",OR(W2371="Terminé",W2371="En cours")),
       VLOOKUP(AD2371,Setup_ScoreExactBonus!A:D,4,FALSE),
       0
     )),
  0)</f>
        <v/>
      </c>
      <c r="AF2371" s="21">
        <f t="shared" si="221"/>
        <v>0</v>
      </c>
      <c r="AG2371" s="21">
        <f ca="1">SUMIFS(AF$2:AF2371,D$2:D2371,D2371)</f>
        <v>2853</v>
      </c>
    </row>
    <row r="2372" spans="1:33" hidden="1" x14ac:dyDescent="0.35">
      <c r="A2372" s="21">
        <f>IF(ISBLANK(B2372),"",COUNTIF(B$2:B2372,B2372))-1</f>
        <v>87</v>
      </c>
      <c r="B2372" s="27">
        <v>22</v>
      </c>
      <c r="C2372" s="10">
        <f>VLOOKUP($A2372+IF($A2372=0,1,0),Database!$A:$Y,7,FALSE)</f>
        <v>46207</v>
      </c>
      <c r="D2372" s="21" t="str">
        <f>VLOOKUP(Pronostics!$B2372,Setup_MPP!$A:$G,3,FALSE)</f>
        <v>Jujumsrd</v>
      </c>
      <c r="E2372" s="21" t="str">
        <f>VLOOKUP(Pronostics!$B2372,Setup_MPP!$A:$G,2,FALSE)</f>
        <v>Julie Mansard</v>
      </c>
      <c r="F2372" s="21" t="str">
        <f>VLOOKUP($B2372,Setup_MPP!$A:$E,4,FALSE)</f>
        <v>#41DEF0</v>
      </c>
      <c r="G2372" s="21" t="str">
        <f>VLOOKUP($B2372,Setup_MPP!$A:$E,5,FALSE)</f>
        <v>#0BA6B7</v>
      </c>
      <c r="H2372" s="21" t="str">
        <f>IFERROR(IF(AND(A2372&gt;=1,A2372&lt;=104),VLOOKUP($A2372,Location!$A:$J,6,FALSE),IF(A2372=0,"Avant l'ouverture",IF(OR(A2372=105,A2372=106),"Bonus"))),"")</f>
        <v>1/16 Finale</v>
      </c>
      <c r="I2372" s="21" t="str">
        <f>IF(LEFT(H2372,4)="Tour",VLOOKUP(A2372,Database!$A:$C,3,FALSE),"")</f>
        <v/>
      </c>
      <c r="J2372" s="21" t="str">
        <f>VLOOKUP($A2372,Location!$A:$J,7,FALSE)</f>
        <v>Argentine</v>
      </c>
      <c r="K2372" s="21" t="str">
        <f>IFERROR(VLOOKUP(J2372,Setup_Team!$B:$C,2,FALSE), "TDB")</f>
        <v>ARG</v>
      </c>
      <c r="L2372" s="21" t="str">
        <f>VLOOKUP($A2372,Location!$A:$J,8,FALSE)</f>
        <v>Cap-Vert</v>
      </c>
      <c r="M2372" s="21" t="str">
        <f>IFERROR(VLOOKUP(L2372,Setup_Team!$B:$C,2,FALSE), "TDB")</f>
        <v>CPV</v>
      </c>
      <c r="N2372" s="21" t="str">
        <f>VLOOKUP($A2372,Location!$A:$J,9,FALSE)</f>
        <v>Miami Gardens, Florida</v>
      </c>
      <c r="O2372" s="21" t="str">
        <f>VLOOKUP($A2372,Location!$A:$J,10,FALSE)</f>
        <v>Hard Rock Stadium</v>
      </c>
      <c r="P2372" s="27"/>
      <c r="Q2372" s="27"/>
      <c r="R2372" s="27" t="str">
        <f t="shared" si="223"/>
        <v/>
      </c>
      <c r="S2372" s="21">
        <v>0</v>
      </c>
      <c r="T2372" s="20">
        <f>VLOOKUP($A2372,Database!$A:$Y,10,FALSE)</f>
        <v>25</v>
      </c>
      <c r="U2372" s="20">
        <f>VLOOKUP($A2372,Database!$A:$Y,11,FALSE)</f>
        <v>165</v>
      </c>
      <c r="V2372" s="20">
        <f>VLOOKUP($A2372,Database!$A:$Y,12,FALSE)</f>
        <v>213</v>
      </c>
      <c r="W2372" s="20" t="str">
        <f>VLOOKUP(A2372,Database!A:M,13,FALSE)</f>
        <v>À venir</v>
      </c>
      <c r="X2372" s="20" t="str">
        <f>VLOOKUP($A2372,Database!$A:$Y,20,FALSE)</f>
        <v/>
      </c>
      <c r="Y2372" s="20" t="str">
        <f>VLOOKUP($A2372,Database!$A:$Y,21,FALSE)</f>
        <v/>
      </c>
      <c r="Z2372" s="20">
        <f t="shared" si="222"/>
        <v>0</v>
      </c>
      <c r="AA2372" s="20" t="str">
        <f t="shared" si="218"/>
        <v/>
      </c>
      <c r="AB2372" s="20" t="str">
        <f t="shared" ca="1" si="219"/>
        <v/>
      </c>
      <c r="AC2372" s="20">
        <f t="shared" ca="1" si="220"/>
        <v>0</v>
      </c>
      <c r="AD2372" s="20" t="str">
        <f ca="1">IF(AC2372=0,"",IF(OR(ISBLANK(P2372),ISBLANK(Q2372)),"",IF(ISBLANK(VLOOKUP(A2372,Database!A:AA,22,FALSE)),"",VLOOKUP(A2372,Database!A:AA,22,FALSE))))</f>
        <v/>
      </c>
      <c r="AE2372" s="20" t="str">
        <f>IFERROR(
   IF(
     OR(ISBLANK(P2372),ISBLANK(Q2372)),
     "",
     IF(
       AND(AB2372&lt;&gt;"",OR(W2372="Terminé",W2372="En cours")),
       VLOOKUP(AD2372,Setup_ScoreExactBonus!A:D,4,FALSE),
       0
     )),
  0)</f>
        <v/>
      </c>
      <c r="AF2372" s="21">
        <f t="shared" si="221"/>
        <v>0</v>
      </c>
      <c r="AG2372" s="21">
        <f ca="1">SUMIFS(AF$2:AF2372,D$2:D2372,D2372)</f>
        <v>2679</v>
      </c>
    </row>
    <row r="2373" spans="1:33" hidden="1" x14ac:dyDescent="0.35">
      <c r="A2373" s="21">
        <f>IF(ISBLANK(B2373),"",COUNTIF(B$2:B2373,B2373))-1</f>
        <v>87</v>
      </c>
      <c r="B2373" s="27">
        <v>23</v>
      </c>
      <c r="C2373" s="10">
        <f>VLOOKUP($A2373+IF($A2373=0,1,0),Database!$A:$Y,7,FALSE)</f>
        <v>46207</v>
      </c>
      <c r="D2373" s="21" t="str">
        <f>VLOOKUP(Pronostics!$B2373,Setup_MPP!$A:$G,3,FALSE)</f>
        <v>DJUDJUPRONO</v>
      </c>
      <c r="E2373" s="21" t="str">
        <f>VLOOKUP(Pronostics!$B2373,Setup_MPP!$A:$G,2,FALSE)</f>
        <v>Juliette</v>
      </c>
      <c r="F2373" s="21" t="str">
        <f>VLOOKUP($B2373,Setup_MPP!$A:$E,4,FALSE)</f>
        <v>#F2A2A2</v>
      </c>
      <c r="G2373" s="21" t="str">
        <f>VLOOKUP($B2373,Setup_MPP!$A:$E,5,FALSE)</f>
        <v>#C25D5D</v>
      </c>
      <c r="H2373" s="21" t="str">
        <f>IFERROR(IF(AND(A2373&gt;=1,A2373&lt;=104),VLOOKUP($A2373,Location!$A:$J,6,FALSE),IF(A2373=0,"Avant l'ouverture",IF(OR(A2373=105,A2373=106),"Bonus"))),"")</f>
        <v>1/16 Finale</v>
      </c>
      <c r="I2373" s="21" t="str">
        <f>IF(LEFT(H2373,4)="Tour",VLOOKUP(A2373,Database!$A:$C,3,FALSE),"")</f>
        <v/>
      </c>
      <c r="J2373" s="21" t="str">
        <f>VLOOKUP($A2373,Location!$A:$J,7,FALSE)</f>
        <v>Argentine</v>
      </c>
      <c r="K2373" s="21" t="str">
        <f>IFERROR(VLOOKUP(J2373,Setup_Team!$B:$C,2,FALSE), "TDB")</f>
        <v>ARG</v>
      </c>
      <c r="L2373" s="21" t="str">
        <f>VLOOKUP($A2373,Location!$A:$J,8,FALSE)</f>
        <v>Cap-Vert</v>
      </c>
      <c r="M2373" s="21" t="str">
        <f>IFERROR(VLOOKUP(L2373,Setup_Team!$B:$C,2,FALSE), "TDB")</f>
        <v>CPV</v>
      </c>
      <c r="N2373" s="21" t="str">
        <f>VLOOKUP($A2373,Location!$A:$J,9,FALSE)</f>
        <v>Miami Gardens, Florida</v>
      </c>
      <c r="O2373" s="21" t="str">
        <f>VLOOKUP($A2373,Location!$A:$J,10,FALSE)</f>
        <v>Hard Rock Stadium</v>
      </c>
      <c r="P2373" s="27"/>
      <c r="Q2373" s="27"/>
      <c r="R2373" s="27" t="str">
        <f t="shared" si="223"/>
        <v/>
      </c>
      <c r="S2373" s="21">
        <v>0</v>
      </c>
      <c r="T2373" s="20">
        <f>VLOOKUP($A2373,Database!$A:$Y,10,FALSE)</f>
        <v>25</v>
      </c>
      <c r="U2373" s="20">
        <f>VLOOKUP($A2373,Database!$A:$Y,11,FALSE)</f>
        <v>165</v>
      </c>
      <c r="V2373" s="20">
        <f>VLOOKUP($A2373,Database!$A:$Y,12,FALSE)</f>
        <v>213</v>
      </c>
      <c r="W2373" s="20" t="str">
        <f>VLOOKUP(A2373,Database!A:M,13,FALSE)</f>
        <v>À venir</v>
      </c>
      <c r="X2373" s="20" t="str">
        <f>VLOOKUP($A2373,Database!$A:$Y,20,FALSE)</f>
        <v/>
      </c>
      <c r="Y2373" s="20" t="str">
        <f>VLOOKUP($A2373,Database!$A:$Y,21,FALSE)</f>
        <v/>
      </c>
      <c r="Z2373" s="20">
        <f t="shared" si="222"/>
        <v>0</v>
      </c>
      <c r="AA2373" s="20" t="str">
        <f t="shared" si="218"/>
        <v/>
      </c>
      <c r="AB2373" s="20" t="str">
        <f t="shared" ca="1" si="219"/>
        <v/>
      </c>
      <c r="AC2373" s="20">
        <f t="shared" ca="1" si="220"/>
        <v>0</v>
      </c>
      <c r="AD2373" s="20" t="str">
        <f ca="1">IF(AC2373=0,"",IF(OR(ISBLANK(P2373),ISBLANK(Q2373)),"",IF(ISBLANK(VLOOKUP(A2373,Database!A:AA,22,FALSE)),"",VLOOKUP(A2373,Database!A:AA,22,FALSE))))</f>
        <v/>
      </c>
      <c r="AE2373" s="20" t="str">
        <f>IFERROR(
   IF(
     OR(ISBLANK(P2373),ISBLANK(Q2373)),
     "",
     IF(
       AND(AB2373&lt;&gt;"",OR(W2373="Terminé",W2373="En cours")),
       VLOOKUP(AD2373,Setup_ScoreExactBonus!A:D,4,FALSE),
       0
     )),
  0)</f>
        <v/>
      </c>
      <c r="AF2373" s="21">
        <f t="shared" si="221"/>
        <v>0</v>
      </c>
      <c r="AG2373" s="21">
        <f ca="1">SUMIFS(AF$2:AF2373,D$2:D2373,D2373)</f>
        <v>2289</v>
      </c>
    </row>
    <row r="2374" spans="1:33" hidden="1" x14ac:dyDescent="0.35">
      <c r="A2374" s="21">
        <f>IF(ISBLANK(B2374),"",COUNTIF(B$2:B2374,B2374))-1</f>
        <v>87</v>
      </c>
      <c r="B2374" s="27">
        <v>24</v>
      </c>
      <c r="C2374" s="10">
        <f>VLOOKUP($A2374+IF($A2374=0,1,0),Database!$A:$Y,7,FALSE)</f>
        <v>46207</v>
      </c>
      <c r="D2374" s="21" t="str">
        <f>VLOOKUP(Pronostics!$B2374,Setup_MPP!$A:$G,3,FALSE)</f>
        <v>Samyaaaaaaaaaa</v>
      </c>
      <c r="E2374" s="21" t="str">
        <f>VLOOKUP(Pronostics!$B2374,Setup_MPP!$A:$G,2,FALSE)</f>
        <v>Samya ALAOUI</v>
      </c>
      <c r="F2374" s="21" t="str">
        <f>VLOOKUP($B2374,Setup_MPP!$A:$E,4,FALSE)</f>
        <v>#A2F2C7</v>
      </c>
      <c r="G2374" s="21" t="str">
        <f>VLOOKUP($B2374,Setup_MPP!$A:$E,5,FALSE)</f>
        <v>#5DC18C</v>
      </c>
      <c r="H2374" s="21" t="str">
        <f>IFERROR(IF(AND(A2374&gt;=1,A2374&lt;=104),VLOOKUP($A2374,Location!$A:$J,6,FALSE),IF(A2374=0,"Avant l'ouverture",IF(OR(A2374=105,A2374=106),"Bonus"))),"")</f>
        <v>1/16 Finale</v>
      </c>
      <c r="I2374" s="21" t="str">
        <f>IF(LEFT(H2374,4)="Tour",VLOOKUP(A2374,Database!$A:$C,3,FALSE),"")</f>
        <v/>
      </c>
      <c r="J2374" s="21" t="str">
        <f>VLOOKUP($A2374,Location!$A:$J,7,FALSE)</f>
        <v>Argentine</v>
      </c>
      <c r="K2374" s="21" t="str">
        <f>IFERROR(VLOOKUP(J2374,Setup_Team!$B:$C,2,FALSE), "TDB")</f>
        <v>ARG</v>
      </c>
      <c r="L2374" s="21" t="str">
        <f>VLOOKUP($A2374,Location!$A:$J,8,FALSE)</f>
        <v>Cap-Vert</v>
      </c>
      <c r="M2374" s="21" t="str">
        <f>IFERROR(VLOOKUP(L2374,Setup_Team!$B:$C,2,FALSE), "TDB")</f>
        <v>CPV</v>
      </c>
      <c r="N2374" s="21" t="str">
        <f>VLOOKUP($A2374,Location!$A:$J,9,FALSE)</f>
        <v>Miami Gardens, Florida</v>
      </c>
      <c r="O2374" s="21" t="str">
        <f>VLOOKUP($A2374,Location!$A:$J,10,FALSE)</f>
        <v>Hard Rock Stadium</v>
      </c>
      <c r="P2374" s="27"/>
      <c r="Q2374" s="27"/>
      <c r="R2374" s="27" t="str">
        <f t="shared" si="223"/>
        <v/>
      </c>
      <c r="S2374" s="21">
        <v>0</v>
      </c>
      <c r="T2374" s="20">
        <f>VLOOKUP($A2374,Database!$A:$Y,10,FALSE)</f>
        <v>25</v>
      </c>
      <c r="U2374" s="20">
        <f>VLOOKUP($A2374,Database!$A:$Y,11,FALSE)</f>
        <v>165</v>
      </c>
      <c r="V2374" s="20">
        <f>VLOOKUP($A2374,Database!$A:$Y,12,FALSE)</f>
        <v>213</v>
      </c>
      <c r="W2374" s="20" t="str">
        <f>VLOOKUP(A2374,Database!A:M,13,FALSE)</f>
        <v>À venir</v>
      </c>
      <c r="X2374" s="20" t="str">
        <f>VLOOKUP($A2374,Database!$A:$Y,20,FALSE)</f>
        <v/>
      </c>
      <c r="Y2374" s="20" t="str">
        <f>VLOOKUP($A2374,Database!$A:$Y,21,FALSE)</f>
        <v/>
      </c>
      <c r="Z2374" s="20">
        <f t="shared" si="222"/>
        <v>0</v>
      </c>
      <c r="AA2374" s="20" t="str">
        <f t="shared" si="218"/>
        <v/>
      </c>
      <c r="AB2374" s="20" t="str">
        <f t="shared" ca="1" si="219"/>
        <v/>
      </c>
      <c r="AC2374" s="20">
        <f t="shared" ca="1" si="220"/>
        <v>0</v>
      </c>
      <c r="AD2374" s="20" t="str">
        <f ca="1">IF(AC2374=0,"",IF(OR(ISBLANK(P2374),ISBLANK(Q2374)),"",IF(ISBLANK(VLOOKUP(A2374,Database!A:AA,22,FALSE)),"",VLOOKUP(A2374,Database!A:AA,22,FALSE))))</f>
        <v/>
      </c>
      <c r="AE2374" s="20" t="str">
        <f>IFERROR(
   IF(
     OR(ISBLANK(P2374),ISBLANK(Q2374)),
     "",
     IF(
       AND(AB2374&lt;&gt;"",OR(W2374="Terminé",W2374="En cours")),
       VLOOKUP(AD2374,Setup_ScoreExactBonus!A:D,4,FALSE),
       0
     )),
  0)</f>
        <v/>
      </c>
      <c r="AF2374" s="21">
        <f t="shared" si="221"/>
        <v>0</v>
      </c>
      <c r="AG2374" s="21">
        <f ca="1">SUMIFS(AF$2:AF2374,D$2:D2374,D2374)</f>
        <v>3177</v>
      </c>
    </row>
    <row r="2375" spans="1:33" hidden="1" x14ac:dyDescent="0.35">
      <c r="A2375" s="21">
        <f>IF(ISBLANK(B2375),"",COUNTIF(B$2:B2375,B2375))-1</f>
        <v>87</v>
      </c>
      <c r="B2375" s="27">
        <v>25</v>
      </c>
      <c r="C2375" s="10">
        <f>VLOOKUP($A2375+IF($A2375=0,1,0),Database!$A:$Y,7,FALSE)</f>
        <v>46207</v>
      </c>
      <c r="D2375" s="21" t="str">
        <f>VLOOKUP(Pronostics!$B2375,Setup_MPP!$A:$G,3,FALSE)</f>
        <v>leaw0808</v>
      </c>
      <c r="E2375" s="21" t="str">
        <f>VLOOKUP(Pronostics!$B2375,Setup_MPP!$A:$G,2,FALSE)</f>
        <v>Léa WALOCQ</v>
      </c>
      <c r="F2375" s="21" t="str">
        <f>VLOOKUP($B2375,Setup_MPP!$A:$E,4,FALSE)</f>
        <v>#D1B9EB</v>
      </c>
      <c r="G2375" s="21" t="str">
        <f>VLOOKUP($B2375,Setup_MPP!$A:$E,5,FALSE)</f>
        <v>#B58BC7</v>
      </c>
      <c r="H2375" s="21" t="str">
        <f>IFERROR(IF(AND(A2375&gt;=1,A2375&lt;=104),VLOOKUP($A2375,Location!$A:$J,6,FALSE),IF(A2375=0,"Avant l'ouverture",IF(OR(A2375=105,A2375=106),"Bonus"))),"")</f>
        <v>1/16 Finale</v>
      </c>
      <c r="I2375" s="21" t="str">
        <f>IF(LEFT(H2375,4)="Tour",VLOOKUP(A2375,Database!$A:$C,3,FALSE),"")</f>
        <v/>
      </c>
      <c r="J2375" s="21" t="str">
        <f>VLOOKUP($A2375,Location!$A:$J,7,FALSE)</f>
        <v>Argentine</v>
      </c>
      <c r="K2375" s="21" t="str">
        <f>IFERROR(VLOOKUP(J2375,Setup_Team!$B:$C,2,FALSE), "TDB")</f>
        <v>ARG</v>
      </c>
      <c r="L2375" s="21" t="str">
        <f>VLOOKUP($A2375,Location!$A:$J,8,FALSE)</f>
        <v>Cap-Vert</v>
      </c>
      <c r="M2375" s="21" t="str">
        <f>IFERROR(VLOOKUP(L2375,Setup_Team!$B:$C,2,FALSE), "TDB")</f>
        <v>CPV</v>
      </c>
      <c r="N2375" s="21" t="str">
        <f>VLOOKUP($A2375,Location!$A:$J,9,FALSE)</f>
        <v>Miami Gardens, Florida</v>
      </c>
      <c r="O2375" s="21" t="str">
        <f>VLOOKUP($A2375,Location!$A:$J,10,FALSE)</f>
        <v>Hard Rock Stadium</v>
      </c>
      <c r="P2375" s="27"/>
      <c r="Q2375" s="27"/>
      <c r="R2375" s="27" t="str">
        <f t="shared" si="223"/>
        <v/>
      </c>
      <c r="S2375" s="21">
        <v>0</v>
      </c>
      <c r="T2375" s="20">
        <f>VLOOKUP($A2375,Database!$A:$Y,10,FALSE)</f>
        <v>25</v>
      </c>
      <c r="U2375" s="20">
        <f>VLOOKUP($A2375,Database!$A:$Y,11,FALSE)</f>
        <v>165</v>
      </c>
      <c r="V2375" s="20">
        <f>VLOOKUP($A2375,Database!$A:$Y,12,FALSE)</f>
        <v>213</v>
      </c>
      <c r="W2375" s="20" t="str">
        <f>VLOOKUP(A2375,Database!A:M,13,FALSE)</f>
        <v>À venir</v>
      </c>
      <c r="X2375" s="20" t="str">
        <f>VLOOKUP($A2375,Database!$A:$Y,20,FALSE)</f>
        <v/>
      </c>
      <c r="Y2375" s="20" t="str">
        <f>VLOOKUP($A2375,Database!$A:$Y,21,FALSE)</f>
        <v/>
      </c>
      <c r="Z2375" s="20">
        <f t="shared" si="222"/>
        <v>0</v>
      </c>
      <c r="AA2375" s="20" t="str">
        <f t="shared" si="218"/>
        <v/>
      </c>
      <c r="AB2375" s="20" t="str">
        <f t="shared" ca="1" si="219"/>
        <v/>
      </c>
      <c r="AC2375" s="20">
        <f t="shared" ca="1" si="220"/>
        <v>0</v>
      </c>
      <c r="AD2375" s="20" t="str">
        <f ca="1">IF(AC2375=0,"",IF(OR(ISBLANK(P2375),ISBLANK(Q2375)),"",IF(ISBLANK(VLOOKUP(A2375,Database!A:AA,22,FALSE)),"",VLOOKUP(A2375,Database!A:AA,22,FALSE))))</f>
        <v/>
      </c>
      <c r="AE2375" s="20" t="str">
        <f>IFERROR(
   IF(
     OR(ISBLANK(P2375),ISBLANK(Q2375)),
     "",
     IF(
       AND(AB2375&lt;&gt;"",OR(W2375="Terminé",W2375="En cours")),
       VLOOKUP(AD2375,Setup_ScoreExactBonus!A:D,4,FALSE),
       0
     )),
  0)</f>
        <v/>
      </c>
      <c r="AF2375" s="21">
        <f t="shared" si="221"/>
        <v>0</v>
      </c>
      <c r="AG2375" s="21">
        <f ca="1">SUMIFS(AF$2:AF2375,D$2:D2375,D2375)</f>
        <v>3228</v>
      </c>
    </row>
    <row r="2376" spans="1:33" hidden="1" x14ac:dyDescent="0.35">
      <c r="A2376" s="21">
        <f>IF(ISBLANK(B2376),"",COUNTIF(B$2:B2376,B2376))-1</f>
        <v>87</v>
      </c>
      <c r="B2376" s="27">
        <v>26</v>
      </c>
      <c r="C2376" s="10">
        <v>46184.875</v>
      </c>
      <c r="D2376" s="21" t="str">
        <f>VLOOKUP(Pronostics!$B2376,Setup_MPP!$A:$G,3,FALSE)</f>
        <v>Mohamad#5GGG1</v>
      </c>
      <c r="E2376" s="21" t="str">
        <f>VLOOKUP(Pronostics!$B2376,Setup_MPP!$A:$G,2,FALSE)</f>
        <v>Mohamad EL KAWAS</v>
      </c>
      <c r="F2376" s="21" t="str">
        <f>VLOOKUP($B2376,Setup_MPP!$A:$E,4,FALSE)</f>
        <v>#EB8787</v>
      </c>
      <c r="G2376" s="21" t="str">
        <f>VLOOKUP($B2376,Setup_MPP!$A:$E,5,FALSE)</f>
        <v>#368E2C</v>
      </c>
      <c r="H2376" s="21" t="str">
        <f>IFERROR(IF(AND(A2376&gt;=1,A2376&lt;=104),VLOOKUP($A2376,Location!$A:$J,6,FALSE),IF(A2376=0,"Avant l'ouverture",IF(OR(A2376=105,A2376=106),"Bonus"))),"")</f>
        <v>1/16 Finale</v>
      </c>
      <c r="I2376" s="21" t="str">
        <f>IF(LEFT(H2376,4)="Tour",VLOOKUP(A2376,Database!$A:$C,3,FALSE),"")</f>
        <v/>
      </c>
      <c r="J2376" s="21" t="str">
        <f>VLOOKUP($A2376,Location!$A:$J,7,FALSE)</f>
        <v>Argentine</v>
      </c>
      <c r="K2376" s="21" t="str">
        <f>IFERROR(VLOOKUP(J2376,Setup_Team!$B:$C,2,FALSE), "TDB")</f>
        <v>ARG</v>
      </c>
      <c r="L2376" s="21" t="str">
        <f>VLOOKUP($A2376,Location!$A:$J,8,FALSE)</f>
        <v>Cap-Vert</v>
      </c>
      <c r="M2376" s="21" t="str">
        <f>IFERROR(VLOOKUP(L2376,Setup_Team!$B:$C,2,FALSE), "TDB")</f>
        <v>CPV</v>
      </c>
      <c r="R2376" s="27" t="str">
        <f t="shared" si="223"/>
        <v/>
      </c>
      <c r="S2376" s="21">
        <v>0</v>
      </c>
      <c r="T2376" s="20">
        <f>VLOOKUP($A2376,Database!$A:$Y,10,FALSE)</f>
        <v>25</v>
      </c>
      <c r="U2376" s="20">
        <f>VLOOKUP($A2376,Database!$A:$Y,11,FALSE)</f>
        <v>165</v>
      </c>
      <c r="V2376" s="20">
        <f>VLOOKUP($A2376,Database!$A:$Y,12,FALSE)</f>
        <v>213</v>
      </c>
      <c r="W2376" s="20" t="str">
        <f>VLOOKUP(A2376,Database!A:M,13,FALSE)</f>
        <v>À venir</v>
      </c>
      <c r="X2376" s="20" t="str">
        <f>VLOOKUP($A2376,Database!$A:$Y,20,FALSE)</f>
        <v/>
      </c>
      <c r="Y2376" s="20" t="str">
        <f>VLOOKUP($A2376,Database!$A:$Y,21,FALSE)</f>
        <v/>
      </c>
      <c r="Z2376" s="20">
        <f t="shared" si="222"/>
        <v>0</v>
      </c>
      <c r="AA2376" s="20" t="str">
        <f t="shared" si="218"/>
        <v/>
      </c>
      <c r="AB2376" s="20">
        <f t="shared" ca="1" si="219"/>
        <v>165</v>
      </c>
      <c r="AC2376" s="20">
        <f t="shared" ca="1" si="220"/>
        <v>0</v>
      </c>
      <c r="AD2376" s="20" t="str">
        <f ca="1">IF(AC2376=0,"",IF(OR(ISBLANK(P2376),ISBLANK(Q2376)),"",IF(ISBLANK(VLOOKUP(A2376,Database!A:AA,22,FALSE)),"",VLOOKUP(A2376,Database!A:AA,22,FALSE))))</f>
        <v/>
      </c>
      <c r="AE2376" s="20" t="str">
        <f>IFERROR(
   IF(
     OR(ISBLANK(P2376),ISBLANK(Q2376)),
     "",
     IF(
       AND(AB2376&lt;&gt;"",OR(W2376="Terminé",W2376="En cours")),
       VLOOKUP(AD2376,Setup_ScoreExactBonus!A:D,4,FALSE),
       0
     )),
  0)</f>
        <v/>
      </c>
      <c r="AF2376" s="21">
        <f t="shared" si="221"/>
        <v>0</v>
      </c>
      <c r="AG2376" s="21">
        <f ca="1">SUMIFS(AF$2:AF2376,D$2:D2376,D2376)</f>
        <v>2615</v>
      </c>
    </row>
    <row r="2377" spans="1:33" hidden="1" x14ac:dyDescent="0.35">
      <c r="A2377" s="21">
        <f>IF(ISBLANK(B2377),"",COUNTIF(B$2:B2377,B2377))-1</f>
        <v>87</v>
      </c>
      <c r="B2377" s="27">
        <v>27</v>
      </c>
      <c r="C2377" s="10">
        <f>VLOOKUP($A2377+IF($A2377=0,1,0),Database!$A:$Y,7,FALSE)</f>
        <v>46207</v>
      </c>
      <c r="D2377" s="21" t="str">
        <f>VLOOKUP(Pronostics!$B2377,Setup_MPP!$A:$G,3,FALSE)</f>
        <v>maryemkappa</v>
      </c>
      <c r="E2377" s="21" t="str">
        <f>VLOOKUP(Pronostics!$B2377,Setup_MPP!$A:$G,2,FALSE)</f>
        <v>Maryem GUIZANI</v>
      </c>
      <c r="F2377" s="21" t="str">
        <f>VLOOKUP($B2377,Setup_MPP!$A:$E,4,FALSE)</f>
        <v>#BCA2F4</v>
      </c>
      <c r="G2377" s="21" t="str">
        <f>VLOOKUP($B2377,Setup_MPP!$A:$E,5,FALSE)</f>
        <v>#6D3DD5</v>
      </c>
      <c r="H2377" s="21" t="str">
        <f>IFERROR(IF(AND(A2377&gt;=1,A2377&lt;=104),VLOOKUP($A2377,Location!$A:$J,6,FALSE),IF(A2377=0,"Avant l'ouverture",IF(OR(A2377=105,A2377=106),"Bonus"))),"")</f>
        <v>1/16 Finale</v>
      </c>
      <c r="I2377" s="21" t="str">
        <f>IF(LEFT(H2377,4)="Tour",VLOOKUP(A2377,Database!$A:$C,3,FALSE),"")</f>
        <v/>
      </c>
      <c r="J2377" s="21" t="str">
        <f>VLOOKUP($A2377,Location!$A:$J,7,FALSE)</f>
        <v>Argentine</v>
      </c>
      <c r="K2377" s="21" t="str">
        <f>IFERROR(VLOOKUP(J2377,Setup_Team!$B:$C,2,FALSE), "TDB")</f>
        <v>ARG</v>
      </c>
      <c r="L2377" s="21" t="str">
        <f>VLOOKUP($A2377,Location!$A:$J,8,FALSE)</f>
        <v>Cap-Vert</v>
      </c>
      <c r="M2377" s="21" t="str">
        <f>IFERROR(VLOOKUP(L2377,Setup_Team!$B:$C,2,FALSE), "TDB")</f>
        <v>CPV</v>
      </c>
      <c r="R2377" s="27" t="str">
        <f t="shared" si="223"/>
        <v/>
      </c>
      <c r="S2377" s="21">
        <v>0</v>
      </c>
      <c r="T2377" s="20">
        <f>VLOOKUP($A2377,Database!$A:$Y,10,FALSE)</f>
        <v>25</v>
      </c>
      <c r="U2377" s="20">
        <f>VLOOKUP($A2377,Database!$A:$Y,11,FALSE)</f>
        <v>165</v>
      </c>
      <c r="V2377" s="20">
        <f>VLOOKUP($A2377,Database!$A:$Y,12,FALSE)</f>
        <v>213</v>
      </c>
      <c r="W2377" s="20" t="str">
        <f>VLOOKUP(A2377,Database!A:M,13,FALSE)</f>
        <v>À venir</v>
      </c>
      <c r="X2377" s="20" t="str">
        <f>VLOOKUP($A2377,Database!$A:$Y,20,FALSE)</f>
        <v/>
      </c>
      <c r="Y2377" s="20" t="str">
        <f>VLOOKUP($A2377,Database!$A:$Y,21,FALSE)</f>
        <v/>
      </c>
      <c r="Z2377" s="20">
        <f t="shared" si="222"/>
        <v>0</v>
      </c>
      <c r="AA2377" s="20" t="str">
        <f t="shared" si="218"/>
        <v/>
      </c>
      <c r="AB2377" s="20" t="str">
        <f t="shared" ca="1" si="219"/>
        <v/>
      </c>
      <c r="AC2377" s="20">
        <f t="shared" ca="1" si="220"/>
        <v>0</v>
      </c>
      <c r="AD2377" s="20" t="str">
        <f ca="1">IF(AC2377=0,"",IF(OR(ISBLANK(P2377),ISBLANK(Q2377)),"",IF(ISBLANK(VLOOKUP(A2377,Database!A:AA,22,FALSE)),"",VLOOKUP(A2377,Database!A:AA,22,FALSE))))</f>
        <v/>
      </c>
      <c r="AE2377" s="20" t="str">
        <f>IFERROR(
   IF(
     OR(ISBLANK(P2377),ISBLANK(Q2377)),
     "",
     IF(
       AND(AB2377&lt;&gt;"",OR(W2377="Terminé",W2377="En cours")),
       VLOOKUP(AD2377,Setup_ScoreExactBonus!A:D,4,FALSE),
       0
     )),
  0)</f>
        <v/>
      </c>
      <c r="AF2377" s="21">
        <f t="shared" si="221"/>
        <v>0</v>
      </c>
      <c r="AG2377" s="21">
        <f ca="1">SUMIFS(AF$2:AF2377,D$2:D2377,D2377)</f>
        <v>2772</v>
      </c>
    </row>
    <row r="2378" spans="1:33" hidden="1" x14ac:dyDescent="0.35">
      <c r="A2378" s="21">
        <f>IF(ISBLANK(B2378),"",COUNTIF(B$2:B2378,B2378))-1</f>
        <v>88</v>
      </c>
      <c r="B2378" s="27">
        <v>1</v>
      </c>
      <c r="C2378" s="10">
        <f>VLOOKUP($A2378+IF($A2378=0,1,0),Database!$A:$Y,7,FALSE)</f>
        <v>46207.145833333336</v>
      </c>
      <c r="D2378" s="21" t="str">
        <f>VLOOKUP(Pronostics!$B2378,Setup_MPP!$A:$G,3,FALSE)</f>
        <v>_Nicolas_LM_</v>
      </c>
      <c r="E2378" s="21" t="str">
        <f>VLOOKUP(Pronostics!$B2378,Setup_MPP!$A:$G,2,FALSE)</f>
        <v>Nicolas LE MOUEL</v>
      </c>
      <c r="F2378" s="21" t="str">
        <f>VLOOKUP($B2378,Setup_MPP!$A:$E,4,FALSE)</f>
        <v>#F7C79D</v>
      </c>
      <c r="G2378" s="21" t="str">
        <f>VLOOKUP($B2378,Setup_MPP!$A:$E,5,FALSE)</f>
        <v>#FFBE85</v>
      </c>
      <c r="H2378" s="21" t="str">
        <f>IFERROR(IF(AND(A2378&gt;=1,A2378&lt;=104),VLOOKUP($A2378,Location!$A:$J,6,FALSE),IF(A2378=0,"Avant l'ouverture",IF(OR(A2378=105,A2378=106),"Bonus"))),"")</f>
        <v>1/16 Finale</v>
      </c>
      <c r="I2378" s="21" t="str">
        <f>IF(LEFT(H2378,4)="Tour",VLOOKUP(A2378,Database!$A:$C,3,FALSE),"")</f>
        <v/>
      </c>
      <c r="J2378" s="21" t="str">
        <f>VLOOKUP($A2378,Location!$A:$J,7,FALSE)</f>
        <v>Colombie</v>
      </c>
      <c r="K2378" s="21" t="str">
        <f>IFERROR(VLOOKUP(J2378,Setup_Team!$B:$C,2,FALSE), "TDB")</f>
        <v>COL</v>
      </c>
      <c r="L2378" s="21" t="str">
        <f>VLOOKUP($A2378,Location!$A:$J,8,FALSE)</f>
        <v>Ghana</v>
      </c>
      <c r="M2378" s="21" t="str">
        <f>IFERROR(VLOOKUP(L2378,Setup_Team!$B:$C,2,FALSE), "TDB")</f>
        <v>GHA</v>
      </c>
      <c r="N2378" s="21" t="str">
        <f>VLOOKUP($A2378,Location!$A:$J,9,FALSE)</f>
        <v>Kansas City, Missouri</v>
      </c>
      <c r="O2378" s="21" t="str">
        <f>VLOOKUP($A2378,Location!$A:$J,10,FALSE)</f>
        <v>Arrowhead Stadium</v>
      </c>
      <c r="P2378" s="27"/>
      <c r="Q2378" s="27"/>
      <c r="R2378" s="27" t="str">
        <f t="shared" si="223"/>
        <v/>
      </c>
      <c r="S2378" s="21">
        <v>0</v>
      </c>
      <c r="T2378" s="20">
        <f>VLOOKUP($A2378,Database!$A:$Y,10,FALSE)</f>
        <v>66</v>
      </c>
      <c r="U2378" s="20">
        <f>VLOOKUP($A2378,Database!$A:$Y,11,FALSE)</f>
        <v>114</v>
      </c>
      <c r="V2378" s="20">
        <f>VLOOKUP($A2378,Database!$A:$Y,12,FALSE)</f>
        <v>139</v>
      </c>
      <c r="W2378" s="20" t="str">
        <f>VLOOKUP(A2378,Database!A:M,13,FALSE)</f>
        <v>À venir</v>
      </c>
      <c r="X2378" s="20" t="str">
        <f>VLOOKUP($A2378,Database!$A:$Y,20,FALSE)</f>
        <v/>
      </c>
      <c r="Y2378" s="20" t="str">
        <f>VLOOKUP($A2378,Database!$A:$Y,21,FALSE)</f>
        <v/>
      </c>
      <c r="Z2378" s="20">
        <f t="shared" si="222"/>
        <v>0</v>
      </c>
      <c r="AA2378" s="20" t="str">
        <f t="shared" si="218"/>
        <v/>
      </c>
      <c r="AB2378" s="20" t="str">
        <f t="shared" ca="1" si="219"/>
        <v/>
      </c>
      <c r="AC2378" s="20">
        <f t="shared" ca="1" si="220"/>
        <v>0</v>
      </c>
      <c r="AD2378" s="20" t="str">
        <f ca="1">IF(AC2378=0,"",IF(OR(ISBLANK(P2378),ISBLANK(Q2378)),"",IF(ISBLANK(VLOOKUP(A2378,Database!A:AA,22,FALSE)),"",VLOOKUP(A2378,Database!A:AA,22,FALSE))))</f>
        <v/>
      </c>
      <c r="AE2378" s="20" t="str">
        <f>IFERROR(
   IF(
     OR(ISBLANK(P2378),ISBLANK(Q2378)),
     "",
     IF(
       AND(AB2378&lt;&gt;"",OR(W2378="Terminé",W2378="En cours")),
       VLOOKUP(AD2378,Setup_ScoreExactBonus!A:D,4,FALSE),
       0
     )),
  0)</f>
        <v/>
      </c>
      <c r="AF2378" s="21">
        <f t="shared" si="221"/>
        <v>0</v>
      </c>
      <c r="AG2378" s="21">
        <f ca="1">SUMIFS(AF$2:AF2378,D$2:D2378,D2378)</f>
        <v>3089</v>
      </c>
    </row>
    <row r="2379" spans="1:33" hidden="1" x14ac:dyDescent="0.35">
      <c r="A2379" s="21">
        <f>IF(ISBLANK(B2379),"",COUNTIF(B$2:B2379,B2379))-1</f>
        <v>88</v>
      </c>
      <c r="B2379" s="27">
        <v>2</v>
      </c>
      <c r="C2379" s="10">
        <f>VLOOKUP($A2379+IF($A2379=0,1,0),Database!$A:$Y,7,FALSE)</f>
        <v>46207.145833333336</v>
      </c>
      <c r="D2379" s="21" t="str">
        <f>VLOOKUP(Pronostics!$B2379,Setup_MPP!$A:$G,3,FALSE)</f>
        <v>leaelaz</v>
      </c>
      <c r="E2379" s="21" t="str">
        <f>VLOOKUP(Pronostics!$B2379,Setup_MPP!$A:$G,2,FALSE)</f>
        <v>Léa EL ASERY</v>
      </c>
      <c r="F2379" s="21" t="str">
        <f>VLOOKUP($B2379,Setup_MPP!$A:$E,4,FALSE)</f>
        <v>#FFBEBE</v>
      </c>
      <c r="G2379" s="21" t="str">
        <f>VLOOKUP($B2379,Setup_MPP!$A:$E,5,FALSE)</f>
        <v>#DF6868</v>
      </c>
      <c r="H2379" s="21" t="str">
        <f>IFERROR(IF(AND(A2379&gt;=1,A2379&lt;=104),VLOOKUP($A2379,Location!$A:$J,6,FALSE),IF(A2379=0,"Avant l'ouverture",IF(OR(A2379=105,A2379=106),"Bonus"))),"")</f>
        <v>1/16 Finale</v>
      </c>
      <c r="I2379" s="21" t="str">
        <f>IF(LEFT(H2379,4)="Tour",VLOOKUP(A2379,Database!$A:$C,3,FALSE),"")</f>
        <v/>
      </c>
      <c r="J2379" s="21" t="str">
        <f>VLOOKUP($A2379,Location!$A:$J,7,FALSE)</f>
        <v>Colombie</v>
      </c>
      <c r="K2379" s="21" t="str">
        <f>IFERROR(VLOOKUP(J2379,Setup_Team!$B:$C,2,FALSE), "TDB")</f>
        <v>COL</v>
      </c>
      <c r="L2379" s="21" t="str">
        <f>VLOOKUP($A2379,Location!$A:$J,8,FALSE)</f>
        <v>Ghana</v>
      </c>
      <c r="M2379" s="21" t="str">
        <f>IFERROR(VLOOKUP(L2379,Setup_Team!$B:$C,2,FALSE), "TDB")</f>
        <v>GHA</v>
      </c>
      <c r="N2379" s="21" t="str">
        <f>VLOOKUP($A2379,Location!$A:$J,9,FALSE)</f>
        <v>Kansas City, Missouri</v>
      </c>
      <c r="O2379" s="21" t="str">
        <f>VLOOKUP($A2379,Location!$A:$J,10,FALSE)</f>
        <v>Arrowhead Stadium</v>
      </c>
      <c r="P2379" s="27"/>
      <c r="Q2379" s="27"/>
      <c r="R2379" s="27" t="str">
        <f t="shared" si="223"/>
        <v/>
      </c>
      <c r="S2379" s="21">
        <v>0</v>
      </c>
      <c r="T2379" s="20">
        <f>VLOOKUP($A2379,Database!$A:$Y,10,FALSE)</f>
        <v>66</v>
      </c>
      <c r="U2379" s="20">
        <f>VLOOKUP($A2379,Database!$A:$Y,11,FALSE)</f>
        <v>114</v>
      </c>
      <c r="V2379" s="20">
        <f>VLOOKUP($A2379,Database!$A:$Y,12,FALSE)</f>
        <v>139</v>
      </c>
      <c r="W2379" s="20" t="str">
        <f>VLOOKUP(A2379,Database!A:M,13,FALSE)</f>
        <v>À venir</v>
      </c>
      <c r="X2379" s="20" t="str">
        <f>VLOOKUP($A2379,Database!$A:$Y,20,FALSE)</f>
        <v/>
      </c>
      <c r="Y2379" s="20" t="str">
        <f>VLOOKUP($A2379,Database!$A:$Y,21,FALSE)</f>
        <v/>
      </c>
      <c r="Z2379" s="20">
        <f t="shared" si="222"/>
        <v>0</v>
      </c>
      <c r="AA2379" s="20" t="str">
        <f t="shared" si="218"/>
        <v/>
      </c>
      <c r="AB2379" s="20" t="str">
        <f t="shared" ca="1" si="219"/>
        <v/>
      </c>
      <c r="AC2379" s="20">
        <f t="shared" ca="1" si="220"/>
        <v>0</v>
      </c>
      <c r="AD2379" s="20" t="str">
        <f ca="1">IF(AC2379=0,"",IF(OR(ISBLANK(P2379),ISBLANK(Q2379)),"",IF(ISBLANK(VLOOKUP(A2379,Database!A:AA,22,FALSE)),"",VLOOKUP(A2379,Database!A:AA,22,FALSE))))</f>
        <v/>
      </c>
      <c r="AE2379" s="20" t="str">
        <f>IFERROR(
   IF(
     OR(ISBLANK(P2379),ISBLANK(Q2379)),
     "",
     IF(
       AND(AB2379&lt;&gt;"",OR(W2379="Terminé",W2379="En cours")),
       VLOOKUP(AD2379,Setup_ScoreExactBonus!A:D,4,FALSE),
       0
     )),
  0)</f>
        <v/>
      </c>
      <c r="AF2379" s="21">
        <f t="shared" si="221"/>
        <v>0</v>
      </c>
      <c r="AG2379" s="21">
        <f ca="1">SUMIFS(AF$2:AF2379,D$2:D2379,D2379)</f>
        <v>3587</v>
      </c>
    </row>
    <row r="2380" spans="1:33" hidden="1" x14ac:dyDescent="0.35">
      <c r="A2380" s="21">
        <f>IF(ISBLANK(B2380),"",COUNTIF(B$2:B2380,B2380))-1</f>
        <v>88</v>
      </c>
      <c r="B2380" s="27">
        <v>3</v>
      </c>
      <c r="C2380" s="10">
        <f>VLOOKUP($A2380+IF($A2380=0,1,0),Database!$A:$Y,7,FALSE)</f>
        <v>46207.145833333336</v>
      </c>
      <c r="D2380" s="21" t="str">
        <f>VLOOKUP(Pronostics!$B2380,Setup_MPP!$A:$G,3,FALSE)</f>
        <v>PasMetalleux</v>
      </c>
      <c r="E2380" s="21" t="str">
        <f>VLOOKUP(Pronostics!$B2380,Setup_MPP!$A:$G,2,FALSE)</f>
        <v>Elwenn JOUBREL</v>
      </c>
      <c r="F2380" s="21" t="str">
        <f>VLOOKUP($B2380,Setup_MPP!$A:$E,4,FALSE)</f>
        <v>#F5C7FC</v>
      </c>
      <c r="G2380" s="21" t="str">
        <f>VLOOKUP($B2380,Setup_MPP!$A:$E,5,FALSE)</f>
        <v>#C489CF</v>
      </c>
      <c r="H2380" s="21" t="str">
        <f>IFERROR(IF(AND(A2380&gt;=1,A2380&lt;=104),VLOOKUP($A2380,Location!$A:$J,6,FALSE),IF(A2380=0,"Avant l'ouverture",IF(OR(A2380=105,A2380=106),"Bonus"))),"")</f>
        <v>1/16 Finale</v>
      </c>
      <c r="I2380" s="21" t="str">
        <f>IF(LEFT(H2380,4)="Tour",VLOOKUP(A2380,Database!$A:$C,3,FALSE),"")</f>
        <v/>
      </c>
      <c r="J2380" s="21" t="str">
        <f>VLOOKUP($A2380,Location!$A:$J,7,FALSE)</f>
        <v>Colombie</v>
      </c>
      <c r="K2380" s="21" t="str">
        <f>IFERROR(VLOOKUP(J2380,Setup_Team!$B:$C,2,FALSE), "TDB")</f>
        <v>COL</v>
      </c>
      <c r="L2380" s="21" t="str">
        <f>VLOOKUP($A2380,Location!$A:$J,8,FALSE)</f>
        <v>Ghana</v>
      </c>
      <c r="M2380" s="21" t="str">
        <f>IFERROR(VLOOKUP(L2380,Setup_Team!$B:$C,2,FALSE), "TDB")</f>
        <v>GHA</v>
      </c>
      <c r="N2380" s="21" t="str">
        <f>VLOOKUP($A2380,Location!$A:$J,9,FALSE)</f>
        <v>Kansas City, Missouri</v>
      </c>
      <c r="O2380" s="21" t="str">
        <f>VLOOKUP($A2380,Location!$A:$J,10,FALSE)</f>
        <v>Arrowhead Stadium</v>
      </c>
      <c r="P2380" s="27"/>
      <c r="Q2380" s="27"/>
      <c r="R2380" s="27" t="str">
        <f t="shared" si="223"/>
        <v/>
      </c>
      <c r="S2380" s="21">
        <v>0</v>
      </c>
      <c r="T2380" s="20">
        <f>VLOOKUP($A2380,Database!$A:$Y,10,FALSE)</f>
        <v>66</v>
      </c>
      <c r="U2380" s="20">
        <f>VLOOKUP($A2380,Database!$A:$Y,11,FALSE)</f>
        <v>114</v>
      </c>
      <c r="V2380" s="20">
        <f>VLOOKUP($A2380,Database!$A:$Y,12,FALSE)</f>
        <v>139</v>
      </c>
      <c r="W2380" s="20" t="str">
        <f>VLOOKUP(A2380,Database!A:M,13,FALSE)</f>
        <v>À venir</v>
      </c>
      <c r="X2380" s="20" t="str">
        <f>VLOOKUP($A2380,Database!$A:$Y,20,FALSE)</f>
        <v/>
      </c>
      <c r="Y2380" s="20" t="str">
        <f>VLOOKUP($A2380,Database!$A:$Y,21,FALSE)</f>
        <v/>
      </c>
      <c r="Z2380" s="20">
        <f t="shared" si="222"/>
        <v>0</v>
      </c>
      <c r="AA2380" s="20" t="str">
        <f t="shared" si="218"/>
        <v/>
      </c>
      <c r="AB2380" s="20" t="str">
        <f t="shared" ca="1" si="219"/>
        <v/>
      </c>
      <c r="AC2380" s="20">
        <f t="shared" ca="1" si="220"/>
        <v>0</v>
      </c>
      <c r="AD2380" s="20" t="str">
        <f ca="1">IF(AC2380=0,"",IF(OR(ISBLANK(P2380),ISBLANK(Q2380)),"",IF(ISBLANK(VLOOKUP(A2380,Database!A:AA,22,FALSE)),"",VLOOKUP(A2380,Database!A:AA,22,FALSE))))</f>
        <v/>
      </c>
      <c r="AE2380" s="20" t="str">
        <f>IFERROR(
   IF(
     OR(ISBLANK(P2380),ISBLANK(Q2380)),
     "",
     IF(
       AND(AB2380&lt;&gt;"",OR(W2380="Terminé",W2380="En cours")),
       VLOOKUP(AD2380,Setup_ScoreExactBonus!A:D,4,FALSE),
       0
     )),
  0)</f>
        <v/>
      </c>
      <c r="AF2380" s="21">
        <f t="shared" si="221"/>
        <v>0</v>
      </c>
      <c r="AG2380" s="21">
        <f ca="1">SUMIFS(AF$2:AF2380,D$2:D2380,D2380)</f>
        <v>3215</v>
      </c>
    </row>
    <row r="2381" spans="1:33" hidden="1" x14ac:dyDescent="0.35">
      <c r="A2381" s="21">
        <f>IF(ISBLANK(B2381),"",COUNTIF(B$2:B2381,B2381))-1</f>
        <v>88</v>
      </c>
      <c r="B2381" s="27">
        <v>4</v>
      </c>
      <c r="C2381" s="10">
        <f>VLOOKUP($A2381+IF($A2381=0,1,0),Database!$A:$Y,7,FALSE)</f>
        <v>46207.145833333336</v>
      </c>
      <c r="D2381" s="21" t="str">
        <f>VLOOKUP(Pronostics!$B2381,Setup_MPP!$A:$G,3,FALSE)</f>
        <v>Popo444</v>
      </c>
      <c r="E2381" s="21" t="str">
        <f>VLOOKUP(Pronostics!$B2381,Setup_MPP!$A:$G,2,FALSE)</f>
        <v>Pauline OLIVIER</v>
      </c>
      <c r="F2381" s="21" t="str">
        <f>VLOOKUP($B2381,Setup_MPP!$A:$E,4,FALSE)</f>
        <v>#A5EA7F</v>
      </c>
      <c r="G2381" s="21" t="str">
        <f>VLOOKUP($B2381,Setup_MPP!$A:$E,5,FALSE)</f>
        <v>#80C65A</v>
      </c>
      <c r="H2381" s="21" t="str">
        <f>IFERROR(IF(AND(A2381&gt;=1,A2381&lt;=104),VLOOKUP($A2381,Location!$A:$J,6,FALSE),IF(A2381=0,"Avant l'ouverture",IF(OR(A2381=105,A2381=106),"Bonus"))),"")</f>
        <v>1/16 Finale</v>
      </c>
      <c r="I2381" s="21" t="str">
        <f>IF(LEFT(H2381,4)="Tour",VLOOKUP(A2381,Database!$A:$C,3,FALSE),"")</f>
        <v/>
      </c>
      <c r="J2381" s="21" t="str">
        <f>VLOOKUP($A2381,Location!$A:$J,7,FALSE)</f>
        <v>Colombie</v>
      </c>
      <c r="K2381" s="21" t="str">
        <f>IFERROR(VLOOKUP(J2381,Setup_Team!$B:$C,2,FALSE), "TDB")</f>
        <v>COL</v>
      </c>
      <c r="L2381" s="21" t="str">
        <f>VLOOKUP($A2381,Location!$A:$J,8,FALSE)</f>
        <v>Ghana</v>
      </c>
      <c r="M2381" s="21" t="str">
        <f>IFERROR(VLOOKUP(L2381,Setup_Team!$B:$C,2,FALSE), "TDB")</f>
        <v>GHA</v>
      </c>
      <c r="N2381" s="21" t="str">
        <f>VLOOKUP($A2381,Location!$A:$J,9,FALSE)</f>
        <v>Kansas City, Missouri</v>
      </c>
      <c r="O2381" s="21" t="str">
        <f>VLOOKUP($A2381,Location!$A:$J,10,FALSE)</f>
        <v>Arrowhead Stadium</v>
      </c>
      <c r="P2381" s="27"/>
      <c r="Q2381" s="27"/>
      <c r="R2381" s="27" t="str">
        <f t="shared" si="223"/>
        <v/>
      </c>
      <c r="S2381" s="21">
        <v>0</v>
      </c>
      <c r="T2381" s="20">
        <f>VLOOKUP($A2381,Database!$A:$Y,10,FALSE)</f>
        <v>66</v>
      </c>
      <c r="U2381" s="20">
        <f>VLOOKUP($A2381,Database!$A:$Y,11,FALSE)</f>
        <v>114</v>
      </c>
      <c r="V2381" s="20">
        <f>VLOOKUP($A2381,Database!$A:$Y,12,FALSE)</f>
        <v>139</v>
      </c>
      <c r="W2381" s="20" t="str">
        <f>VLOOKUP(A2381,Database!A:M,13,FALSE)</f>
        <v>À venir</v>
      </c>
      <c r="X2381" s="20" t="str">
        <f>VLOOKUP($A2381,Database!$A:$Y,20,FALSE)</f>
        <v/>
      </c>
      <c r="Y2381" s="20" t="str">
        <f>VLOOKUP($A2381,Database!$A:$Y,21,FALSE)</f>
        <v/>
      </c>
      <c r="Z2381" s="20">
        <f t="shared" si="222"/>
        <v>0</v>
      </c>
      <c r="AA2381" s="20" t="str">
        <f t="shared" si="218"/>
        <v/>
      </c>
      <c r="AB2381" s="20" t="str">
        <f t="shared" ca="1" si="219"/>
        <v/>
      </c>
      <c r="AC2381" s="20">
        <f t="shared" ca="1" si="220"/>
        <v>0</v>
      </c>
      <c r="AD2381" s="20" t="str">
        <f ca="1">IF(AC2381=0,"",IF(OR(ISBLANK(P2381),ISBLANK(Q2381)),"",IF(ISBLANK(VLOOKUP(A2381,Database!A:AA,22,FALSE)),"",VLOOKUP(A2381,Database!A:AA,22,FALSE))))</f>
        <v/>
      </c>
      <c r="AE2381" s="20" t="str">
        <f>IFERROR(
   IF(
     OR(ISBLANK(P2381),ISBLANK(Q2381)),
     "",
     IF(
       AND(AB2381&lt;&gt;"",OR(W2381="Terminé",W2381="En cours")),
       VLOOKUP(AD2381,Setup_ScoreExactBonus!A:D,4,FALSE),
       0
     )),
  0)</f>
        <v/>
      </c>
      <c r="AF2381" s="21">
        <f t="shared" si="221"/>
        <v>0</v>
      </c>
      <c r="AG2381" s="21">
        <f ca="1">SUMIFS(AF$2:AF2381,D$2:D2381,D2381)</f>
        <v>3257</v>
      </c>
    </row>
    <row r="2382" spans="1:33" hidden="1" x14ac:dyDescent="0.35">
      <c r="A2382" s="21">
        <f>IF(ISBLANK(B2382),"",COUNTIF(B$2:B2382,B2382))-1</f>
        <v>88</v>
      </c>
      <c r="B2382" s="27">
        <v>5</v>
      </c>
      <c r="C2382" s="10">
        <f>VLOOKUP($A2382+IF($A2382=0,1,0),Database!$A:$Y,7,FALSE)</f>
        <v>46207.145833333336</v>
      </c>
      <c r="D2382" s="21" t="str">
        <f>VLOOKUP(Pronostics!$B2382,Setup_MPP!$A:$G,3,FALSE)</f>
        <v>_Jujul</v>
      </c>
      <c r="E2382" s="21" t="str">
        <f>VLOOKUP(Pronostics!$B2382,Setup_MPP!$A:$G,2,FALSE)</f>
        <v>Julie BOISSIERE</v>
      </c>
      <c r="F2382" s="21" t="str">
        <f>VLOOKUP($B2382,Setup_MPP!$A:$E,4,FALSE)</f>
        <v>#D890FF</v>
      </c>
      <c r="G2382" s="21" t="str">
        <f>VLOOKUP($B2382,Setup_MPP!$A:$E,5,FALSE)</f>
        <v>#B750EF</v>
      </c>
      <c r="H2382" s="21" t="str">
        <f>IFERROR(IF(AND(A2382&gt;=1,A2382&lt;=104),VLOOKUP($A2382,Location!$A:$J,6,FALSE),IF(A2382=0,"Avant l'ouverture",IF(OR(A2382=105,A2382=106),"Bonus"))),"")</f>
        <v>1/16 Finale</v>
      </c>
      <c r="I2382" s="21" t="str">
        <f>IF(LEFT(H2382,4)="Tour",VLOOKUP(A2382,Database!$A:$C,3,FALSE),"")</f>
        <v/>
      </c>
      <c r="J2382" s="21" t="str">
        <f>VLOOKUP($A2382,Location!$A:$J,7,FALSE)</f>
        <v>Colombie</v>
      </c>
      <c r="K2382" s="21" t="str">
        <f>IFERROR(VLOOKUP(J2382,Setup_Team!$B:$C,2,FALSE), "TDB")</f>
        <v>COL</v>
      </c>
      <c r="L2382" s="21" t="str">
        <f>VLOOKUP($A2382,Location!$A:$J,8,FALSE)</f>
        <v>Ghana</v>
      </c>
      <c r="M2382" s="21" t="str">
        <f>IFERROR(VLOOKUP(L2382,Setup_Team!$B:$C,2,FALSE), "TDB")</f>
        <v>GHA</v>
      </c>
      <c r="N2382" s="21" t="str">
        <f>VLOOKUP($A2382,Location!$A:$J,9,FALSE)</f>
        <v>Kansas City, Missouri</v>
      </c>
      <c r="O2382" s="21" t="str">
        <f>VLOOKUP($A2382,Location!$A:$J,10,FALSE)</f>
        <v>Arrowhead Stadium</v>
      </c>
      <c r="P2382" s="27"/>
      <c r="Q2382" s="27"/>
      <c r="R2382" s="27" t="str">
        <f t="shared" si="223"/>
        <v/>
      </c>
      <c r="S2382" s="21">
        <v>0</v>
      </c>
      <c r="T2382" s="20">
        <f>VLOOKUP($A2382,Database!$A:$Y,10,FALSE)</f>
        <v>66</v>
      </c>
      <c r="U2382" s="20">
        <f>VLOOKUP($A2382,Database!$A:$Y,11,FALSE)</f>
        <v>114</v>
      </c>
      <c r="V2382" s="20">
        <f>VLOOKUP($A2382,Database!$A:$Y,12,FALSE)</f>
        <v>139</v>
      </c>
      <c r="W2382" s="20" t="str">
        <f>VLOOKUP(A2382,Database!A:M,13,FALSE)</f>
        <v>À venir</v>
      </c>
      <c r="X2382" s="20" t="str">
        <f>VLOOKUP($A2382,Database!$A:$Y,20,FALSE)</f>
        <v/>
      </c>
      <c r="Y2382" s="20" t="str">
        <f>VLOOKUP($A2382,Database!$A:$Y,21,FALSE)</f>
        <v/>
      </c>
      <c r="Z2382" s="20">
        <f t="shared" si="222"/>
        <v>0</v>
      </c>
      <c r="AA2382" s="20" t="str">
        <f t="shared" si="218"/>
        <v/>
      </c>
      <c r="AB2382" s="20" t="str">
        <f t="shared" ca="1" si="219"/>
        <v/>
      </c>
      <c r="AC2382" s="20">
        <f t="shared" ca="1" si="220"/>
        <v>0</v>
      </c>
      <c r="AD2382" s="20" t="str">
        <f ca="1">IF(AC2382=0,"",IF(OR(ISBLANK(P2382),ISBLANK(Q2382)),"",IF(ISBLANK(VLOOKUP(A2382,Database!A:AA,22,FALSE)),"",VLOOKUP(A2382,Database!A:AA,22,FALSE))))</f>
        <v/>
      </c>
      <c r="AE2382" s="20" t="str">
        <f>IFERROR(
   IF(
     OR(ISBLANK(P2382),ISBLANK(Q2382)),
     "",
     IF(
       AND(AB2382&lt;&gt;"",OR(W2382="Terminé",W2382="En cours")),
       VLOOKUP(AD2382,Setup_ScoreExactBonus!A:D,4,FALSE),
       0
     )),
  0)</f>
        <v/>
      </c>
      <c r="AF2382" s="21">
        <f t="shared" si="221"/>
        <v>0</v>
      </c>
      <c r="AG2382" s="21">
        <f ca="1">SUMIFS(AF$2:AF2382,D$2:D2382,D2382)</f>
        <v>2427</v>
      </c>
    </row>
    <row r="2383" spans="1:33" hidden="1" x14ac:dyDescent="0.35">
      <c r="A2383" s="21">
        <f>IF(ISBLANK(B2383),"",COUNTIF(B$2:B2383,B2383))-1</f>
        <v>88</v>
      </c>
      <c r="B2383" s="27">
        <v>6</v>
      </c>
      <c r="C2383" s="10">
        <f>VLOOKUP($A2383+IF($A2383=0,1,0),Database!$A:$Y,7,FALSE)</f>
        <v>46207.145833333336</v>
      </c>
      <c r="D2383" s="21" t="str">
        <f>VLOOKUP(Pronostics!$B2383,Setup_MPP!$A:$G,3,FALSE)</f>
        <v>Julay</v>
      </c>
      <c r="E2383" s="21" t="str">
        <f>VLOOKUP(Pronostics!$B2383,Setup_MPP!$A:$G,2,FALSE)</f>
        <v>Julie BOUCHARD</v>
      </c>
      <c r="F2383" s="21" t="str">
        <f>VLOOKUP($B2383,Setup_MPP!$A:$E,4,FALSE)</f>
        <v>#A6F7B1</v>
      </c>
      <c r="G2383" s="21" t="str">
        <f>VLOOKUP($B2383,Setup_MPP!$A:$E,5,FALSE)</f>
        <v>#6EC179</v>
      </c>
      <c r="H2383" s="21" t="str">
        <f>IFERROR(IF(AND(A2383&gt;=1,A2383&lt;=104),VLOOKUP($A2383,Location!$A:$J,6,FALSE),IF(A2383=0,"Avant l'ouverture",IF(OR(A2383=105,A2383=106),"Bonus"))),"")</f>
        <v>1/16 Finale</v>
      </c>
      <c r="I2383" s="21" t="str">
        <f>IF(LEFT(H2383,4)="Tour",VLOOKUP(A2383,Database!$A:$C,3,FALSE),"")</f>
        <v/>
      </c>
      <c r="J2383" s="21" t="str">
        <f>VLOOKUP($A2383,Location!$A:$J,7,FALSE)</f>
        <v>Colombie</v>
      </c>
      <c r="K2383" s="21" t="str">
        <f>IFERROR(VLOOKUP(J2383,Setup_Team!$B:$C,2,FALSE), "TDB")</f>
        <v>COL</v>
      </c>
      <c r="L2383" s="21" t="str">
        <f>VLOOKUP($A2383,Location!$A:$J,8,FALSE)</f>
        <v>Ghana</v>
      </c>
      <c r="M2383" s="21" t="str">
        <f>IFERROR(VLOOKUP(L2383,Setup_Team!$B:$C,2,FALSE), "TDB")</f>
        <v>GHA</v>
      </c>
      <c r="N2383" s="21" t="str">
        <f>VLOOKUP($A2383,Location!$A:$J,9,FALSE)</f>
        <v>Kansas City, Missouri</v>
      </c>
      <c r="O2383" s="21" t="str">
        <f>VLOOKUP($A2383,Location!$A:$J,10,FALSE)</f>
        <v>Arrowhead Stadium</v>
      </c>
      <c r="P2383" s="27"/>
      <c r="Q2383" s="27"/>
      <c r="R2383" s="27" t="str">
        <f t="shared" si="223"/>
        <v/>
      </c>
      <c r="S2383" s="21">
        <v>0</v>
      </c>
      <c r="T2383" s="20">
        <f>VLOOKUP($A2383,Database!$A:$Y,10,FALSE)</f>
        <v>66</v>
      </c>
      <c r="U2383" s="20">
        <f>VLOOKUP($A2383,Database!$A:$Y,11,FALSE)</f>
        <v>114</v>
      </c>
      <c r="V2383" s="20">
        <f>VLOOKUP($A2383,Database!$A:$Y,12,FALSE)</f>
        <v>139</v>
      </c>
      <c r="W2383" s="20" t="str">
        <f>VLOOKUP(A2383,Database!A:M,13,FALSE)</f>
        <v>À venir</v>
      </c>
      <c r="X2383" s="20" t="str">
        <f>VLOOKUP($A2383,Database!$A:$Y,20,FALSE)</f>
        <v/>
      </c>
      <c r="Y2383" s="20" t="str">
        <f>VLOOKUP($A2383,Database!$A:$Y,21,FALSE)</f>
        <v/>
      </c>
      <c r="Z2383" s="20">
        <f t="shared" si="222"/>
        <v>0</v>
      </c>
      <c r="AA2383" s="20" t="str">
        <f t="shared" si="218"/>
        <v/>
      </c>
      <c r="AB2383" s="20" t="str">
        <f t="shared" ca="1" si="219"/>
        <v/>
      </c>
      <c r="AC2383" s="20">
        <f t="shared" ca="1" si="220"/>
        <v>0</v>
      </c>
      <c r="AD2383" s="20" t="str">
        <f ca="1">IF(AC2383=0,"",IF(OR(ISBLANK(P2383),ISBLANK(Q2383)),"",IF(ISBLANK(VLOOKUP(A2383,Database!A:AA,22,FALSE)),"",VLOOKUP(A2383,Database!A:AA,22,FALSE))))</f>
        <v/>
      </c>
      <c r="AE2383" s="20" t="str">
        <f>IFERROR(
   IF(
     OR(ISBLANK(P2383),ISBLANK(Q2383)),
     "",
     IF(
       AND(AB2383&lt;&gt;"",OR(W2383="Terminé",W2383="En cours")),
       VLOOKUP(AD2383,Setup_ScoreExactBonus!A:D,4,FALSE),
       0
     )),
  0)</f>
        <v/>
      </c>
      <c r="AF2383" s="21">
        <f t="shared" si="221"/>
        <v>0</v>
      </c>
      <c r="AG2383" s="21">
        <f ca="1">SUMIFS(AF$2:AF2383,D$2:D2383,D2383)</f>
        <v>3263</v>
      </c>
    </row>
    <row r="2384" spans="1:33" hidden="1" x14ac:dyDescent="0.35">
      <c r="A2384" s="21">
        <f>IF(ISBLANK(B2384),"",COUNTIF(B$2:B2384,B2384))-1</f>
        <v>88</v>
      </c>
      <c r="B2384" s="27">
        <v>7</v>
      </c>
      <c r="C2384" s="10">
        <f>VLOOKUP($A2384+IF($A2384=0,1,0),Database!$A:$Y,7,FALSE)</f>
        <v>46207.145833333336</v>
      </c>
      <c r="D2384" s="21" t="str">
        <f>VLOOKUP(Pronostics!$B2384,Setup_MPP!$A:$G,3,FALSE)</f>
        <v>__Vince__</v>
      </c>
      <c r="E2384" s="21" t="str">
        <f>VLOOKUP(Pronostics!$B2384,Setup_MPP!$A:$G,2,FALSE)</f>
        <v>Vincent FRAYSSE</v>
      </c>
      <c r="F2384" s="21" t="str">
        <f>VLOOKUP($B2384,Setup_MPP!$A:$E,4,FALSE)</f>
        <v>#B2EAE8</v>
      </c>
      <c r="G2384" s="21" t="str">
        <f>VLOOKUP($B2384,Setup_MPP!$A:$E,5,FALSE)</f>
        <v>#6CB4B1</v>
      </c>
      <c r="H2384" s="21" t="str">
        <f>IFERROR(IF(AND(A2384&gt;=1,A2384&lt;=104),VLOOKUP($A2384,Location!$A:$J,6,FALSE),IF(A2384=0,"Avant l'ouverture",IF(OR(A2384=105,A2384=106),"Bonus"))),"")</f>
        <v>1/16 Finale</v>
      </c>
      <c r="I2384" s="21" t="str">
        <f>IF(LEFT(H2384,4)="Tour",VLOOKUP(A2384,Database!$A:$C,3,FALSE),"")</f>
        <v/>
      </c>
      <c r="J2384" s="21" t="str">
        <f>VLOOKUP($A2384,Location!$A:$J,7,FALSE)</f>
        <v>Colombie</v>
      </c>
      <c r="K2384" s="21" t="str">
        <f>IFERROR(VLOOKUP(J2384,Setup_Team!$B:$C,2,FALSE), "TDB")</f>
        <v>COL</v>
      </c>
      <c r="L2384" s="21" t="str">
        <f>VLOOKUP($A2384,Location!$A:$J,8,FALSE)</f>
        <v>Ghana</v>
      </c>
      <c r="M2384" s="21" t="str">
        <f>IFERROR(VLOOKUP(L2384,Setup_Team!$B:$C,2,FALSE), "TDB")</f>
        <v>GHA</v>
      </c>
      <c r="N2384" s="21" t="str">
        <f>VLOOKUP($A2384,Location!$A:$J,9,FALSE)</f>
        <v>Kansas City, Missouri</v>
      </c>
      <c r="O2384" s="21" t="str">
        <f>VLOOKUP($A2384,Location!$A:$J,10,FALSE)</f>
        <v>Arrowhead Stadium</v>
      </c>
      <c r="P2384" s="27"/>
      <c r="Q2384" s="27"/>
      <c r="R2384" s="27" t="str">
        <f t="shared" si="223"/>
        <v/>
      </c>
      <c r="S2384" s="21">
        <v>0</v>
      </c>
      <c r="T2384" s="20">
        <f>VLOOKUP($A2384,Database!$A:$Y,10,FALSE)</f>
        <v>66</v>
      </c>
      <c r="U2384" s="20">
        <f>VLOOKUP($A2384,Database!$A:$Y,11,FALSE)</f>
        <v>114</v>
      </c>
      <c r="V2384" s="20">
        <f>VLOOKUP($A2384,Database!$A:$Y,12,FALSE)</f>
        <v>139</v>
      </c>
      <c r="W2384" s="20" t="str">
        <f>VLOOKUP(A2384,Database!A:M,13,FALSE)</f>
        <v>À venir</v>
      </c>
      <c r="X2384" s="20" t="str">
        <f>VLOOKUP($A2384,Database!$A:$Y,20,FALSE)</f>
        <v/>
      </c>
      <c r="Y2384" s="20" t="str">
        <f>VLOOKUP($A2384,Database!$A:$Y,21,FALSE)</f>
        <v/>
      </c>
      <c r="Z2384" s="20">
        <f t="shared" si="222"/>
        <v>0</v>
      </c>
      <c r="AA2384" s="20" t="str">
        <f t="shared" si="218"/>
        <v/>
      </c>
      <c r="AB2384" s="20" t="str">
        <f t="shared" ca="1" si="219"/>
        <v/>
      </c>
      <c r="AC2384" s="20">
        <f t="shared" ca="1" si="220"/>
        <v>0</v>
      </c>
      <c r="AD2384" s="20" t="str">
        <f ca="1">IF(AC2384=0,"",IF(OR(ISBLANK(P2384),ISBLANK(Q2384)),"",IF(ISBLANK(VLOOKUP(A2384,Database!A:AA,22,FALSE)),"",VLOOKUP(A2384,Database!A:AA,22,FALSE))))</f>
        <v/>
      </c>
      <c r="AE2384" s="20" t="str">
        <f>IFERROR(
   IF(
     OR(ISBLANK(P2384),ISBLANK(Q2384)),
     "",
     IF(
       AND(AB2384&lt;&gt;"",OR(W2384="Terminé",W2384="En cours")),
       VLOOKUP(AD2384,Setup_ScoreExactBonus!A:D,4,FALSE),
       0
     )),
  0)</f>
        <v/>
      </c>
      <c r="AF2384" s="21">
        <f t="shared" si="221"/>
        <v>0</v>
      </c>
      <c r="AG2384" s="21">
        <f ca="1">SUMIFS(AF$2:AF2384,D$2:D2384,D2384)</f>
        <v>1775</v>
      </c>
    </row>
    <row r="2385" spans="1:33" hidden="1" x14ac:dyDescent="0.35">
      <c r="A2385" s="21">
        <f>IF(ISBLANK(B2385),"",COUNTIF(B$2:B2385,B2385))-1</f>
        <v>88</v>
      </c>
      <c r="B2385" s="27">
        <v>8</v>
      </c>
      <c r="C2385" s="10">
        <f>VLOOKUP($A2385+IF($A2385=0,1,0),Database!$A:$Y,7,FALSE)</f>
        <v>46207.145833333336</v>
      </c>
      <c r="D2385" s="21" t="str">
        <f>VLOOKUP(Pronostics!$B2385,Setup_MPP!$A:$G,3,FALSE)</f>
        <v>Louuiiis</v>
      </c>
      <c r="E2385" s="21" t="str">
        <f>VLOOKUP(Pronostics!$B2385,Setup_MPP!$A:$G,2,FALSE)</f>
        <v>Louis HARLE</v>
      </c>
      <c r="F2385" s="21" t="str">
        <f>VLOOKUP($B2385,Setup_MPP!$A:$E,4,FALSE)</f>
        <v>#EEF7B1</v>
      </c>
      <c r="G2385" s="21" t="str">
        <f>VLOOKUP($B2385,Setup_MPP!$A:$E,5,FALSE)</f>
        <v>#C1CB7D</v>
      </c>
      <c r="H2385" s="21" t="str">
        <f>IFERROR(IF(AND(A2385&gt;=1,A2385&lt;=104),VLOOKUP($A2385,Location!$A:$J,6,FALSE),IF(A2385=0,"Avant l'ouverture",IF(OR(A2385=105,A2385=106),"Bonus"))),"")</f>
        <v>1/16 Finale</v>
      </c>
      <c r="I2385" s="21" t="str">
        <f>IF(LEFT(H2385,4)="Tour",VLOOKUP(A2385,Database!$A:$C,3,FALSE),"")</f>
        <v/>
      </c>
      <c r="J2385" s="21" t="str">
        <f>VLOOKUP($A2385,Location!$A:$J,7,FALSE)</f>
        <v>Colombie</v>
      </c>
      <c r="K2385" s="21" t="str">
        <f>IFERROR(VLOOKUP(J2385,Setup_Team!$B:$C,2,FALSE), "TDB")</f>
        <v>COL</v>
      </c>
      <c r="L2385" s="21" t="str">
        <f>VLOOKUP($A2385,Location!$A:$J,8,FALSE)</f>
        <v>Ghana</v>
      </c>
      <c r="M2385" s="21" t="str">
        <f>IFERROR(VLOOKUP(L2385,Setup_Team!$B:$C,2,FALSE), "TDB")</f>
        <v>GHA</v>
      </c>
      <c r="N2385" s="21" t="str">
        <f>VLOOKUP($A2385,Location!$A:$J,9,FALSE)</f>
        <v>Kansas City, Missouri</v>
      </c>
      <c r="O2385" s="21" t="str">
        <f>VLOOKUP($A2385,Location!$A:$J,10,FALSE)</f>
        <v>Arrowhead Stadium</v>
      </c>
      <c r="P2385" s="27"/>
      <c r="Q2385" s="27"/>
      <c r="R2385" s="27" t="str">
        <f t="shared" si="223"/>
        <v/>
      </c>
      <c r="S2385" s="21">
        <v>0</v>
      </c>
      <c r="T2385" s="20">
        <f>VLOOKUP($A2385,Database!$A:$Y,10,FALSE)</f>
        <v>66</v>
      </c>
      <c r="U2385" s="20">
        <f>VLOOKUP($A2385,Database!$A:$Y,11,FALSE)</f>
        <v>114</v>
      </c>
      <c r="V2385" s="20">
        <f>VLOOKUP($A2385,Database!$A:$Y,12,FALSE)</f>
        <v>139</v>
      </c>
      <c r="W2385" s="20" t="str">
        <f>VLOOKUP(A2385,Database!A:M,13,FALSE)</f>
        <v>À venir</v>
      </c>
      <c r="X2385" s="20" t="str">
        <f>VLOOKUP($A2385,Database!$A:$Y,20,FALSE)</f>
        <v/>
      </c>
      <c r="Y2385" s="20" t="str">
        <f>VLOOKUP($A2385,Database!$A:$Y,21,FALSE)</f>
        <v/>
      </c>
      <c r="Z2385" s="20">
        <f t="shared" si="222"/>
        <v>0</v>
      </c>
      <c r="AA2385" s="20" t="str">
        <f t="shared" si="218"/>
        <v/>
      </c>
      <c r="AB2385" s="20" t="str">
        <f t="shared" ca="1" si="219"/>
        <v/>
      </c>
      <c r="AC2385" s="20">
        <f t="shared" ca="1" si="220"/>
        <v>0</v>
      </c>
      <c r="AD2385" s="20" t="str">
        <f ca="1">IF(AC2385=0,"",IF(OR(ISBLANK(P2385),ISBLANK(Q2385)),"",IF(ISBLANK(VLOOKUP(A2385,Database!A:AA,22,FALSE)),"",VLOOKUP(A2385,Database!A:AA,22,FALSE))))</f>
        <v/>
      </c>
      <c r="AE2385" s="20" t="str">
        <f>IFERROR(
   IF(
     OR(ISBLANK(P2385),ISBLANK(Q2385)),
     "",
     IF(
       AND(AB2385&lt;&gt;"",OR(W2385="Terminé",W2385="En cours")),
       VLOOKUP(AD2385,Setup_ScoreExactBonus!A:D,4,FALSE),
       0
     )),
  0)</f>
        <v/>
      </c>
      <c r="AF2385" s="21">
        <f t="shared" si="221"/>
        <v>0</v>
      </c>
      <c r="AG2385" s="21">
        <f ca="1">SUMIFS(AF$2:AF2385,D$2:D2385,D2385)</f>
        <v>3206</v>
      </c>
    </row>
    <row r="2386" spans="1:33" x14ac:dyDescent="0.35">
      <c r="A2386" s="21">
        <f>IF(ISBLANK(B2386),"",COUNTIF(B$2:B2386,B2386))-1</f>
        <v>88</v>
      </c>
      <c r="B2386" s="27">
        <v>9</v>
      </c>
      <c r="C2386" s="10">
        <f>VLOOKUP($A2386+IF($A2386=0,1,0),Database!$A:$Y,7,FALSE)</f>
        <v>46207.145833333336</v>
      </c>
      <c r="D2386" s="21" t="str">
        <f>VLOOKUP(Pronostics!$B2386,Setup_MPP!$A:$G,3,FALSE)</f>
        <v>Aurelien_dpq</v>
      </c>
      <c r="E2386" s="21" t="str">
        <f>VLOOKUP(Pronostics!$B2386,Setup_MPP!$A:$G,2,FALSE)</f>
        <v>Aurélien DE POULPIQUET</v>
      </c>
      <c r="F2386" s="21" t="str">
        <f>VLOOKUP($B2386,Setup_MPP!$A:$E,4,FALSE)</f>
        <v>#F4EA9D</v>
      </c>
      <c r="G2386" s="21" t="str">
        <f>VLOOKUP($B2386,Setup_MPP!$A:$E,5,FALSE)</f>
        <v>#D2C458</v>
      </c>
      <c r="H2386" s="21" t="str">
        <f>IFERROR(IF(AND(A2386&gt;=1,A2386&lt;=104),VLOOKUP($A2386,Location!$A:$J,6,FALSE),IF(A2386=0,"Avant l'ouverture",IF(OR(A2386=105,A2386=106),"Bonus"))),"")</f>
        <v>1/16 Finale</v>
      </c>
      <c r="I2386" s="21" t="str">
        <f>IF(LEFT(H2386,4)="Tour",VLOOKUP(A2386,Database!$A:$C,3,FALSE),"")</f>
        <v/>
      </c>
      <c r="J2386" s="21" t="str">
        <f>VLOOKUP($A2386,Location!$A:$J,7,FALSE)</f>
        <v>Colombie</v>
      </c>
      <c r="K2386" s="21" t="str">
        <f>IFERROR(VLOOKUP(J2386,Setup_Team!$B:$C,2,FALSE), "TDB")</f>
        <v>COL</v>
      </c>
      <c r="L2386" s="21" t="str">
        <f>VLOOKUP($A2386,Location!$A:$J,8,FALSE)</f>
        <v>Ghana</v>
      </c>
      <c r="M2386" s="21" t="str">
        <f>IFERROR(VLOOKUP(L2386,Setup_Team!$B:$C,2,FALSE), "TDB")</f>
        <v>GHA</v>
      </c>
      <c r="N2386" s="21" t="str">
        <f>VLOOKUP($A2386,Location!$A:$J,9,FALSE)</f>
        <v>Kansas City, Missouri</v>
      </c>
      <c r="O2386" s="21" t="str">
        <f>VLOOKUP($A2386,Location!$A:$J,10,FALSE)</f>
        <v>Arrowhead Stadium</v>
      </c>
      <c r="P2386" s="27"/>
      <c r="Q2386" s="27"/>
      <c r="R2386" s="27" t="str">
        <f t="shared" si="223"/>
        <v/>
      </c>
      <c r="S2386" s="21">
        <v>0</v>
      </c>
      <c r="T2386" s="20">
        <f>VLOOKUP($A2386,Database!$A:$Y,10,FALSE)</f>
        <v>66</v>
      </c>
      <c r="U2386" s="20">
        <f>VLOOKUP($A2386,Database!$A:$Y,11,FALSE)</f>
        <v>114</v>
      </c>
      <c r="V2386" s="20">
        <f>VLOOKUP($A2386,Database!$A:$Y,12,FALSE)</f>
        <v>139</v>
      </c>
      <c r="W2386" s="20" t="str">
        <f>VLOOKUP(A2386,Database!A:M,13,FALSE)</f>
        <v>À venir</v>
      </c>
      <c r="X2386" s="20" t="str">
        <f>VLOOKUP($A2386,Database!$A:$Y,20,FALSE)</f>
        <v/>
      </c>
      <c r="Y2386" s="20" t="str">
        <f>VLOOKUP($A2386,Database!$A:$Y,21,FALSE)</f>
        <v/>
      </c>
      <c r="Z2386" s="20">
        <f t="shared" si="222"/>
        <v>0</v>
      </c>
      <c r="AA2386" s="20" t="str">
        <f t="shared" si="218"/>
        <v/>
      </c>
      <c r="AB2386" s="20" t="str">
        <f t="shared" ca="1" si="219"/>
        <v/>
      </c>
      <c r="AC2386" s="20">
        <f t="shared" ca="1" si="220"/>
        <v>0</v>
      </c>
      <c r="AD2386" s="20" t="str">
        <f ca="1">IF(AC2386=0,"",IF(OR(ISBLANK(P2386),ISBLANK(Q2386)),"",IF(ISBLANK(VLOOKUP(A2386,Database!A:AA,22,FALSE)),"",VLOOKUP(A2386,Database!A:AA,22,FALSE))))</f>
        <v/>
      </c>
      <c r="AE2386" s="20" t="str">
        <f>IFERROR(
   IF(
     OR(ISBLANK(P2386),ISBLANK(Q2386)),
     "",
     IF(
       AND(AB2386&lt;&gt;"",OR(W2386="Terminé",W2386="En cours")),
       VLOOKUP(AD2386,Setup_ScoreExactBonus!A:D,4,FALSE),
       0
     )),
  0)</f>
        <v/>
      </c>
      <c r="AF2386" s="21">
        <f t="shared" si="221"/>
        <v>0</v>
      </c>
      <c r="AG2386" s="21">
        <f ca="1">SUMIFS(AF$2:AF2386,D$2:D2386,D2386)</f>
        <v>3453</v>
      </c>
    </row>
    <row r="2387" spans="1:33" hidden="1" x14ac:dyDescent="0.35">
      <c r="A2387" s="21">
        <f>IF(ISBLANK(B2387),"",COUNTIF(B$2:B2387,B2387))-1</f>
        <v>88</v>
      </c>
      <c r="B2387" s="27">
        <v>10</v>
      </c>
      <c r="C2387" s="10">
        <f>VLOOKUP($A2387+IF($A2387=0,1,0),Database!$A:$Y,7,FALSE)</f>
        <v>46207.145833333336</v>
      </c>
      <c r="D2387" s="21" t="str">
        <f>VLOOKUP(Pronostics!$B2387,Setup_MPP!$A:$G,3,FALSE)</f>
        <v>RandomPaul</v>
      </c>
      <c r="E2387" s="21" t="str">
        <f>VLOOKUP(Pronostics!$B2387,Setup_MPP!$A:$G,2,FALSE)</f>
        <v>Paul MONTESINOS</v>
      </c>
      <c r="F2387" s="21" t="str">
        <f>VLOOKUP($B2387,Setup_MPP!$A:$E,4,FALSE)</f>
        <v>#C4B0FF</v>
      </c>
      <c r="G2387" s="21" t="str">
        <f>VLOOKUP($B2387,Setup_MPP!$A:$E,5,FALSE)</f>
        <v>#7F66C8</v>
      </c>
      <c r="H2387" s="21" t="str">
        <f>IFERROR(IF(AND(A2387&gt;=1,A2387&lt;=104),VLOOKUP($A2387,Location!$A:$J,6,FALSE),IF(A2387=0,"Avant l'ouverture",IF(OR(A2387=105,A2387=106),"Bonus"))),"")</f>
        <v>1/16 Finale</v>
      </c>
      <c r="I2387" s="21" t="str">
        <f>IF(LEFT(H2387,4)="Tour",VLOOKUP(A2387,Database!$A:$C,3,FALSE),"")</f>
        <v/>
      </c>
      <c r="J2387" s="21" t="str">
        <f>VLOOKUP($A2387,Location!$A:$J,7,FALSE)</f>
        <v>Colombie</v>
      </c>
      <c r="K2387" s="21" t="str">
        <f>IFERROR(VLOOKUP(J2387,Setup_Team!$B:$C,2,FALSE), "TDB")</f>
        <v>COL</v>
      </c>
      <c r="L2387" s="21" t="str">
        <f>VLOOKUP($A2387,Location!$A:$J,8,FALSE)</f>
        <v>Ghana</v>
      </c>
      <c r="M2387" s="21" t="str">
        <f>IFERROR(VLOOKUP(L2387,Setup_Team!$B:$C,2,FALSE), "TDB")</f>
        <v>GHA</v>
      </c>
      <c r="N2387" s="21" t="str">
        <f>VLOOKUP($A2387,Location!$A:$J,9,FALSE)</f>
        <v>Kansas City, Missouri</v>
      </c>
      <c r="O2387" s="21" t="str">
        <f>VLOOKUP($A2387,Location!$A:$J,10,FALSE)</f>
        <v>Arrowhead Stadium</v>
      </c>
      <c r="P2387" s="27"/>
      <c r="Q2387" s="27"/>
      <c r="R2387" s="27" t="str">
        <f t="shared" si="223"/>
        <v/>
      </c>
      <c r="S2387" s="21">
        <v>0</v>
      </c>
      <c r="T2387" s="20">
        <f>VLOOKUP($A2387,Database!$A:$Y,10,FALSE)</f>
        <v>66</v>
      </c>
      <c r="U2387" s="20">
        <f>VLOOKUP($A2387,Database!$A:$Y,11,FALSE)</f>
        <v>114</v>
      </c>
      <c r="V2387" s="20">
        <f>VLOOKUP($A2387,Database!$A:$Y,12,FALSE)</f>
        <v>139</v>
      </c>
      <c r="W2387" s="20" t="str">
        <f>VLOOKUP(A2387,Database!A:M,13,FALSE)</f>
        <v>À venir</v>
      </c>
      <c r="X2387" s="20" t="str">
        <f>VLOOKUP($A2387,Database!$A:$Y,20,FALSE)</f>
        <v/>
      </c>
      <c r="Y2387" s="20" t="str">
        <f>VLOOKUP($A2387,Database!$A:$Y,21,FALSE)</f>
        <v/>
      </c>
      <c r="Z2387" s="20">
        <f t="shared" si="222"/>
        <v>0</v>
      </c>
      <c r="AA2387" s="20" t="str">
        <f t="shared" si="218"/>
        <v/>
      </c>
      <c r="AB2387" s="20" t="str">
        <f t="shared" ca="1" si="219"/>
        <v/>
      </c>
      <c r="AC2387" s="20">
        <f t="shared" ca="1" si="220"/>
        <v>0</v>
      </c>
      <c r="AD2387" s="20" t="str">
        <f ca="1">IF(AC2387=0,"",IF(OR(ISBLANK(P2387),ISBLANK(Q2387)),"",IF(ISBLANK(VLOOKUP(A2387,Database!A:AA,22,FALSE)),"",VLOOKUP(A2387,Database!A:AA,22,FALSE))))</f>
        <v/>
      </c>
      <c r="AE2387" s="20" t="str">
        <f>IFERROR(
   IF(
     OR(ISBLANK(P2387),ISBLANK(Q2387)),
     "",
     IF(
       AND(AB2387&lt;&gt;"",OR(W2387="Terminé",W2387="En cours")),
       VLOOKUP(AD2387,Setup_ScoreExactBonus!A:D,4,FALSE),
       0
     )),
  0)</f>
        <v/>
      </c>
      <c r="AF2387" s="21">
        <f t="shared" si="221"/>
        <v>0</v>
      </c>
      <c r="AG2387" s="21">
        <f ca="1">SUMIFS(AF$2:AF2387,D$2:D2387,D2387)</f>
        <v>2840</v>
      </c>
    </row>
    <row r="2388" spans="1:33" hidden="1" x14ac:dyDescent="0.35">
      <c r="A2388" s="21">
        <f>IF(ISBLANK(B2388),"",COUNTIF(B$2:B2388,B2388))-1</f>
        <v>88</v>
      </c>
      <c r="B2388" s="27">
        <v>11</v>
      </c>
      <c r="C2388" s="10">
        <f>VLOOKUP($A2388+IF($A2388=0,1,0),Database!$A:$Y,7,FALSE)</f>
        <v>46207.145833333336</v>
      </c>
      <c r="D2388" s="21" t="str">
        <f>VLOOKUP(Pronostics!$B2388,Setup_MPP!$A:$G,3,FALSE)</f>
        <v>Kinsley91</v>
      </c>
      <c r="E2388" s="21" t="str">
        <f>VLOOKUP(Pronostics!$B2388,Setup_MPP!$A:$G,2,FALSE)</f>
        <v>Kinsley ROQUE</v>
      </c>
      <c r="F2388" s="21" t="str">
        <f>VLOOKUP($B2388,Setup_MPP!$A:$E,4,FALSE)</f>
        <v>#CBEBBA</v>
      </c>
      <c r="G2388" s="21" t="str">
        <f>VLOOKUP($B2388,Setup_MPP!$A:$E,5,FALSE)</f>
        <v>#70BC6E</v>
      </c>
      <c r="H2388" s="21" t="str">
        <f>IFERROR(IF(AND(A2388&gt;=1,A2388&lt;=104),VLOOKUP($A2388,Location!$A:$J,6,FALSE),IF(A2388=0,"Avant l'ouverture",IF(OR(A2388=105,A2388=106),"Bonus"))),"")</f>
        <v>1/16 Finale</v>
      </c>
      <c r="I2388" s="21" t="str">
        <f>IF(LEFT(H2388,4)="Tour",VLOOKUP(A2388,Database!$A:$C,3,FALSE),"")</f>
        <v/>
      </c>
      <c r="J2388" s="21" t="str">
        <f>VLOOKUP($A2388,Location!$A:$J,7,FALSE)</f>
        <v>Colombie</v>
      </c>
      <c r="K2388" s="21" t="str">
        <f>IFERROR(VLOOKUP(J2388,Setup_Team!$B:$C,2,FALSE), "TDB")</f>
        <v>COL</v>
      </c>
      <c r="L2388" s="21" t="str">
        <f>VLOOKUP($A2388,Location!$A:$J,8,FALSE)</f>
        <v>Ghana</v>
      </c>
      <c r="M2388" s="21" t="str">
        <f>IFERROR(VLOOKUP(L2388,Setup_Team!$B:$C,2,FALSE), "TDB")</f>
        <v>GHA</v>
      </c>
      <c r="N2388" s="21" t="str">
        <f>VLOOKUP($A2388,Location!$A:$J,9,FALSE)</f>
        <v>Kansas City, Missouri</v>
      </c>
      <c r="O2388" s="21" t="str">
        <f>VLOOKUP($A2388,Location!$A:$J,10,FALSE)</f>
        <v>Arrowhead Stadium</v>
      </c>
      <c r="P2388" s="27"/>
      <c r="Q2388" s="27"/>
      <c r="R2388" s="27" t="str">
        <f t="shared" si="223"/>
        <v/>
      </c>
      <c r="S2388" s="21">
        <v>0</v>
      </c>
      <c r="T2388" s="20">
        <f>VLOOKUP($A2388,Database!$A:$Y,10,FALSE)</f>
        <v>66</v>
      </c>
      <c r="U2388" s="20">
        <f>VLOOKUP($A2388,Database!$A:$Y,11,FALSE)</f>
        <v>114</v>
      </c>
      <c r="V2388" s="20">
        <f>VLOOKUP($A2388,Database!$A:$Y,12,FALSE)</f>
        <v>139</v>
      </c>
      <c r="W2388" s="20" t="str">
        <f>VLOOKUP(A2388,Database!A:M,13,FALSE)</f>
        <v>À venir</v>
      </c>
      <c r="X2388" s="20" t="str">
        <f>VLOOKUP($A2388,Database!$A:$Y,20,FALSE)</f>
        <v/>
      </c>
      <c r="Y2388" s="20" t="str">
        <f>VLOOKUP($A2388,Database!$A:$Y,21,FALSE)</f>
        <v/>
      </c>
      <c r="Z2388" s="20">
        <f t="shared" si="222"/>
        <v>0</v>
      </c>
      <c r="AA2388" s="20" t="str">
        <f t="shared" si="218"/>
        <v/>
      </c>
      <c r="AB2388" s="20" t="str">
        <f t="shared" ca="1" si="219"/>
        <v/>
      </c>
      <c r="AC2388" s="20">
        <f t="shared" ca="1" si="220"/>
        <v>0</v>
      </c>
      <c r="AD2388" s="20" t="str">
        <f ca="1">IF(AC2388=0,"",IF(OR(ISBLANK(P2388),ISBLANK(Q2388)),"",IF(ISBLANK(VLOOKUP(A2388,Database!A:AA,22,FALSE)),"",VLOOKUP(A2388,Database!A:AA,22,FALSE))))</f>
        <v/>
      </c>
      <c r="AE2388" s="20" t="str">
        <f>IFERROR(
   IF(
     OR(ISBLANK(P2388),ISBLANK(Q2388)),
     "",
     IF(
       AND(AB2388&lt;&gt;"",OR(W2388="Terminé",W2388="En cours")),
       VLOOKUP(AD2388,Setup_ScoreExactBonus!A:D,4,FALSE),
       0
     )),
  0)</f>
        <v/>
      </c>
      <c r="AF2388" s="21">
        <f t="shared" si="221"/>
        <v>0</v>
      </c>
      <c r="AG2388" s="21">
        <f ca="1">SUMIFS(AF$2:AF2388,D$2:D2388,D2388)</f>
        <v>3231</v>
      </c>
    </row>
    <row r="2389" spans="1:33" hidden="1" x14ac:dyDescent="0.35">
      <c r="A2389" s="21">
        <f>IF(ISBLANK(B2389),"",COUNTIF(B$2:B2389,B2389))-1</f>
        <v>88</v>
      </c>
      <c r="B2389" s="27">
        <v>12</v>
      </c>
      <c r="C2389" s="10">
        <f>VLOOKUP($A2389+IF($A2389=0,1,0),Database!$A:$Y,7,FALSE)</f>
        <v>46207.145833333336</v>
      </c>
      <c r="D2389" s="21" t="str">
        <f>VLOOKUP(Pronostics!$B2389,Setup_MPP!$A:$G,3,FALSE)</f>
        <v>Jaouad1</v>
      </c>
      <c r="E2389" s="21" t="str">
        <f>VLOOKUP(Pronostics!$B2389,Setup_MPP!$A:$G,2,FALSE)</f>
        <v>Jaouad SETTI</v>
      </c>
      <c r="F2389" s="21" t="str">
        <f>VLOOKUP($B2389,Setup_MPP!$A:$E,4,FALSE)</f>
        <v>#C2D4FF</v>
      </c>
      <c r="G2389" s="21" t="str">
        <f>VLOOKUP($B2389,Setup_MPP!$A:$E,5,FALSE)</f>
        <v>#6586D5</v>
      </c>
      <c r="H2389" s="21" t="str">
        <f>IFERROR(IF(AND(A2389&gt;=1,A2389&lt;=104),VLOOKUP($A2389,Location!$A:$J,6,FALSE),IF(A2389=0,"Avant l'ouverture",IF(OR(A2389=105,A2389=106),"Bonus"))),"")</f>
        <v>1/16 Finale</v>
      </c>
      <c r="I2389" s="21" t="str">
        <f>IF(LEFT(H2389,4)="Tour",VLOOKUP(A2389,Database!$A:$C,3,FALSE),"")</f>
        <v/>
      </c>
      <c r="J2389" s="21" t="str">
        <f>VLOOKUP($A2389,Location!$A:$J,7,FALSE)</f>
        <v>Colombie</v>
      </c>
      <c r="K2389" s="21" t="str">
        <f>IFERROR(VLOOKUP(J2389,Setup_Team!$B:$C,2,FALSE), "TDB")</f>
        <v>COL</v>
      </c>
      <c r="L2389" s="21" t="str">
        <f>VLOOKUP($A2389,Location!$A:$J,8,FALSE)</f>
        <v>Ghana</v>
      </c>
      <c r="M2389" s="21" t="str">
        <f>IFERROR(VLOOKUP(L2389,Setup_Team!$B:$C,2,FALSE), "TDB")</f>
        <v>GHA</v>
      </c>
      <c r="N2389" s="21" t="str">
        <f>VLOOKUP($A2389,Location!$A:$J,9,FALSE)</f>
        <v>Kansas City, Missouri</v>
      </c>
      <c r="O2389" s="21" t="str">
        <f>VLOOKUP($A2389,Location!$A:$J,10,FALSE)</f>
        <v>Arrowhead Stadium</v>
      </c>
      <c r="P2389" s="27"/>
      <c r="Q2389" s="27"/>
      <c r="R2389" s="27" t="str">
        <f t="shared" si="223"/>
        <v/>
      </c>
      <c r="S2389" s="21">
        <v>0</v>
      </c>
      <c r="T2389" s="20">
        <f>VLOOKUP($A2389,Database!$A:$Y,10,FALSE)</f>
        <v>66</v>
      </c>
      <c r="U2389" s="20">
        <f>VLOOKUP($A2389,Database!$A:$Y,11,FALSE)</f>
        <v>114</v>
      </c>
      <c r="V2389" s="20">
        <f>VLOOKUP($A2389,Database!$A:$Y,12,FALSE)</f>
        <v>139</v>
      </c>
      <c r="W2389" s="20" t="str">
        <f>VLOOKUP(A2389,Database!A:M,13,FALSE)</f>
        <v>À venir</v>
      </c>
      <c r="X2389" s="20" t="str">
        <f>VLOOKUP($A2389,Database!$A:$Y,20,FALSE)</f>
        <v/>
      </c>
      <c r="Y2389" s="20" t="str">
        <f>VLOOKUP($A2389,Database!$A:$Y,21,FALSE)</f>
        <v/>
      </c>
      <c r="Z2389" s="20">
        <f t="shared" si="222"/>
        <v>0</v>
      </c>
      <c r="AA2389" s="20" t="str">
        <f t="shared" si="218"/>
        <v/>
      </c>
      <c r="AB2389" s="20" t="str">
        <f t="shared" ca="1" si="219"/>
        <v/>
      </c>
      <c r="AC2389" s="20">
        <f t="shared" ca="1" si="220"/>
        <v>0</v>
      </c>
      <c r="AD2389" s="20" t="str">
        <f ca="1">IF(AC2389=0,"",IF(OR(ISBLANK(P2389),ISBLANK(Q2389)),"",IF(ISBLANK(VLOOKUP(A2389,Database!A:AA,22,FALSE)),"",VLOOKUP(A2389,Database!A:AA,22,FALSE))))</f>
        <v/>
      </c>
      <c r="AE2389" s="20" t="str">
        <f>IFERROR(
   IF(
     OR(ISBLANK(P2389),ISBLANK(Q2389)),
     "",
     IF(
       AND(AB2389&lt;&gt;"",OR(W2389="Terminé",W2389="En cours")),
       VLOOKUP(AD2389,Setup_ScoreExactBonus!A:D,4,FALSE),
       0
     )),
  0)</f>
        <v/>
      </c>
      <c r="AF2389" s="21">
        <f t="shared" si="221"/>
        <v>0</v>
      </c>
      <c r="AG2389" s="21">
        <f ca="1">SUMIFS(AF$2:AF2389,D$2:D2389,D2389)</f>
        <v>3039</v>
      </c>
    </row>
    <row r="2390" spans="1:33" hidden="1" x14ac:dyDescent="0.35">
      <c r="A2390" s="21">
        <f>IF(ISBLANK(B2390),"",COUNTIF(B$2:B2390,B2390))-1</f>
        <v>88</v>
      </c>
      <c r="B2390" s="27">
        <v>13</v>
      </c>
      <c r="C2390" s="10">
        <f>VLOOKUP($A2390+IF($A2390=0,1,0),Database!$A:$Y,7,FALSE)</f>
        <v>46207.145833333336</v>
      </c>
      <c r="D2390" s="21" t="str">
        <f>VLOOKUP(Pronostics!$B2390,Setup_MPP!$A:$G,3,FALSE)</f>
        <v>Julien_I</v>
      </c>
      <c r="E2390" s="21" t="str">
        <f>VLOOKUP(Pronostics!$B2390,Setup_MPP!$A:$G,2,FALSE)</f>
        <v>Julien INGE</v>
      </c>
      <c r="F2390" s="21" t="str">
        <f>VLOOKUP($B2390,Setup_MPP!$A:$E,4,FALSE)</f>
        <v>#C1E0EF</v>
      </c>
      <c r="G2390" s="21" t="str">
        <f>VLOOKUP($B2390,Setup_MPP!$A:$E,5,FALSE)</f>
        <v>#4F91B2</v>
      </c>
      <c r="H2390" s="21" t="str">
        <f>IFERROR(IF(AND(A2390&gt;=1,A2390&lt;=104),VLOOKUP($A2390,Location!$A:$J,6,FALSE),IF(A2390=0,"Avant l'ouverture",IF(OR(A2390=105,A2390=106),"Bonus"))),"")</f>
        <v>1/16 Finale</v>
      </c>
      <c r="I2390" s="21" t="str">
        <f>IF(LEFT(H2390,4)="Tour",VLOOKUP(A2390,Database!$A:$C,3,FALSE),"")</f>
        <v/>
      </c>
      <c r="J2390" s="21" t="str">
        <f>VLOOKUP($A2390,Location!$A:$J,7,FALSE)</f>
        <v>Colombie</v>
      </c>
      <c r="K2390" s="21" t="str">
        <f>IFERROR(VLOOKUP(J2390,Setup_Team!$B:$C,2,FALSE), "TDB")</f>
        <v>COL</v>
      </c>
      <c r="L2390" s="21" t="str">
        <f>VLOOKUP($A2390,Location!$A:$J,8,FALSE)</f>
        <v>Ghana</v>
      </c>
      <c r="M2390" s="21" t="str">
        <f>IFERROR(VLOOKUP(L2390,Setup_Team!$B:$C,2,FALSE), "TDB")</f>
        <v>GHA</v>
      </c>
      <c r="N2390" s="21" t="str">
        <f>VLOOKUP($A2390,Location!$A:$J,9,FALSE)</f>
        <v>Kansas City, Missouri</v>
      </c>
      <c r="O2390" s="21" t="str">
        <f>VLOOKUP($A2390,Location!$A:$J,10,FALSE)</f>
        <v>Arrowhead Stadium</v>
      </c>
      <c r="P2390" s="27"/>
      <c r="Q2390" s="27"/>
      <c r="R2390" s="27" t="str">
        <f t="shared" si="223"/>
        <v/>
      </c>
      <c r="S2390" s="21">
        <v>0</v>
      </c>
      <c r="T2390" s="20">
        <f>VLOOKUP($A2390,Database!$A:$Y,10,FALSE)</f>
        <v>66</v>
      </c>
      <c r="U2390" s="20">
        <f>VLOOKUP($A2390,Database!$A:$Y,11,FALSE)</f>
        <v>114</v>
      </c>
      <c r="V2390" s="20">
        <f>VLOOKUP($A2390,Database!$A:$Y,12,FALSE)</f>
        <v>139</v>
      </c>
      <c r="W2390" s="20" t="str">
        <f>VLOOKUP(A2390,Database!A:M,13,FALSE)</f>
        <v>À venir</v>
      </c>
      <c r="X2390" s="20" t="str">
        <f>VLOOKUP($A2390,Database!$A:$Y,20,FALSE)</f>
        <v/>
      </c>
      <c r="Y2390" s="20" t="str">
        <f>VLOOKUP($A2390,Database!$A:$Y,21,FALSE)</f>
        <v/>
      </c>
      <c r="Z2390" s="20">
        <f t="shared" si="222"/>
        <v>0</v>
      </c>
      <c r="AA2390" s="20" t="str">
        <f t="shared" si="218"/>
        <v/>
      </c>
      <c r="AB2390" s="20" t="str">
        <f t="shared" ca="1" si="219"/>
        <v/>
      </c>
      <c r="AC2390" s="20">
        <f t="shared" ca="1" si="220"/>
        <v>0</v>
      </c>
      <c r="AD2390" s="20" t="str">
        <f ca="1">IF(AC2390=0,"",IF(OR(ISBLANK(P2390),ISBLANK(Q2390)),"",IF(ISBLANK(VLOOKUP(A2390,Database!A:AA,22,FALSE)),"",VLOOKUP(A2390,Database!A:AA,22,FALSE))))</f>
        <v/>
      </c>
      <c r="AE2390" s="20" t="str">
        <f>IFERROR(
   IF(
     OR(ISBLANK(P2390),ISBLANK(Q2390)),
     "",
     IF(
       AND(AB2390&lt;&gt;"",OR(W2390="Terminé",W2390="En cours")),
       VLOOKUP(AD2390,Setup_ScoreExactBonus!A:D,4,FALSE),
       0
     )),
  0)</f>
        <v/>
      </c>
      <c r="AF2390" s="21">
        <f t="shared" si="221"/>
        <v>0</v>
      </c>
      <c r="AG2390" s="21">
        <f ca="1">SUMIFS(AF$2:AF2390,D$2:D2390,D2390)</f>
        <v>3352</v>
      </c>
    </row>
    <row r="2391" spans="1:33" hidden="1" x14ac:dyDescent="0.35">
      <c r="A2391" s="21">
        <f>IF(ISBLANK(B2391),"",COUNTIF(B$2:B2391,B2391))-1</f>
        <v>88</v>
      </c>
      <c r="B2391" s="27">
        <v>14</v>
      </c>
      <c r="C2391" s="10">
        <f>VLOOKUP($A2391+IF($A2391=0,1,0),Database!$A:$Y,7,FALSE)</f>
        <v>46207.145833333336</v>
      </c>
      <c r="D2391" s="21" t="str">
        <f>VLOOKUP(Pronostics!$B2391,Setup_MPP!$A:$G,3,FALSE)</f>
        <v>MarieEYT</v>
      </c>
      <c r="E2391" s="21" t="str">
        <f>VLOOKUP(Pronostics!$B2391,Setup_MPP!$A:$G,2,FALSE)</f>
        <v>Marie EXBRAYAT</v>
      </c>
      <c r="F2391" s="21" t="str">
        <f>VLOOKUP($B2391,Setup_MPP!$A:$E,4,FALSE)</f>
        <v>#FFAFD2</v>
      </c>
      <c r="G2391" s="21" t="str">
        <f>VLOOKUP($B2391,Setup_MPP!$A:$E,5,FALSE)</f>
        <v>#F2589B</v>
      </c>
      <c r="H2391" s="21" t="str">
        <f>IFERROR(IF(AND(A2391&gt;=1,A2391&lt;=104),VLOOKUP($A2391,Location!$A:$J,6,FALSE),IF(A2391=0,"Avant l'ouverture",IF(OR(A2391=105,A2391=106),"Bonus"))),"")</f>
        <v>1/16 Finale</v>
      </c>
      <c r="I2391" s="21" t="str">
        <f>IF(LEFT(H2391,4)="Tour",VLOOKUP(A2391,Database!$A:$C,3,FALSE),"")</f>
        <v/>
      </c>
      <c r="J2391" s="21" t="str">
        <f>VLOOKUP($A2391,Location!$A:$J,7,FALSE)</f>
        <v>Colombie</v>
      </c>
      <c r="K2391" s="21" t="str">
        <f>IFERROR(VLOOKUP(J2391,Setup_Team!$B:$C,2,FALSE), "TDB")</f>
        <v>COL</v>
      </c>
      <c r="L2391" s="21" t="str">
        <f>VLOOKUP($A2391,Location!$A:$J,8,FALSE)</f>
        <v>Ghana</v>
      </c>
      <c r="M2391" s="21" t="str">
        <f>IFERROR(VLOOKUP(L2391,Setup_Team!$B:$C,2,FALSE), "TDB")</f>
        <v>GHA</v>
      </c>
      <c r="N2391" s="21" t="str">
        <f>VLOOKUP($A2391,Location!$A:$J,9,FALSE)</f>
        <v>Kansas City, Missouri</v>
      </c>
      <c r="O2391" s="21" t="str">
        <f>VLOOKUP($A2391,Location!$A:$J,10,FALSE)</f>
        <v>Arrowhead Stadium</v>
      </c>
      <c r="P2391" s="27"/>
      <c r="Q2391" s="27"/>
      <c r="R2391" s="27" t="str">
        <f t="shared" si="223"/>
        <v/>
      </c>
      <c r="S2391" s="21">
        <v>0</v>
      </c>
      <c r="T2391" s="20">
        <f>VLOOKUP($A2391,Database!$A:$Y,10,FALSE)</f>
        <v>66</v>
      </c>
      <c r="U2391" s="20">
        <f>VLOOKUP($A2391,Database!$A:$Y,11,FALSE)</f>
        <v>114</v>
      </c>
      <c r="V2391" s="20">
        <f>VLOOKUP($A2391,Database!$A:$Y,12,FALSE)</f>
        <v>139</v>
      </c>
      <c r="W2391" s="20" t="str">
        <f>VLOOKUP(A2391,Database!A:M,13,FALSE)</f>
        <v>À venir</v>
      </c>
      <c r="X2391" s="20" t="str">
        <f>VLOOKUP($A2391,Database!$A:$Y,20,FALSE)</f>
        <v/>
      </c>
      <c r="Y2391" s="20" t="str">
        <f>VLOOKUP($A2391,Database!$A:$Y,21,FALSE)</f>
        <v/>
      </c>
      <c r="Z2391" s="20">
        <f t="shared" si="222"/>
        <v>0</v>
      </c>
      <c r="AA2391" s="20" t="str">
        <f t="shared" si="218"/>
        <v/>
      </c>
      <c r="AB2391" s="20" t="str">
        <f t="shared" ca="1" si="219"/>
        <v/>
      </c>
      <c r="AC2391" s="20">
        <f t="shared" ca="1" si="220"/>
        <v>0</v>
      </c>
      <c r="AD2391" s="20" t="str">
        <f ca="1">IF(AC2391=0,"",IF(OR(ISBLANK(P2391),ISBLANK(Q2391)),"",IF(ISBLANK(VLOOKUP(A2391,Database!A:AA,22,FALSE)),"",VLOOKUP(A2391,Database!A:AA,22,FALSE))))</f>
        <v/>
      </c>
      <c r="AE2391" s="20" t="str">
        <f>IFERROR(
   IF(
     OR(ISBLANK(P2391),ISBLANK(Q2391)),
     "",
     IF(
       AND(AB2391&lt;&gt;"",OR(W2391="Terminé",W2391="En cours")),
       VLOOKUP(AD2391,Setup_ScoreExactBonus!A:D,4,FALSE),
       0
     )),
  0)</f>
        <v/>
      </c>
      <c r="AF2391" s="21">
        <f t="shared" si="221"/>
        <v>0</v>
      </c>
      <c r="AG2391" s="21">
        <f ca="1">SUMIFS(AF$2:AF2391,D$2:D2391,D2391)</f>
        <v>3451</v>
      </c>
    </row>
    <row r="2392" spans="1:33" hidden="1" x14ac:dyDescent="0.35">
      <c r="A2392" s="21">
        <f>IF(ISBLANK(B2392),"",COUNTIF(B$2:B2392,B2392))-1</f>
        <v>88</v>
      </c>
      <c r="B2392" s="27">
        <v>15</v>
      </c>
      <c r="C2392" s="10">
        <f>VLOOKUP($A2392+IF($A2392=0,1,0),Database!$A:$Y,7,FALSE)</f>
        <v>46207.145833333336</v>
      </c>
      <c r="D2392" s="21" t="str">
        <f>VLOOKUP(Pronostics!$B2392,Setup_MPP!$A:$G,3,FALSE)</f>
        <v>Amino28</v>
      </c>
      <c r="E2392" s="21" t="str">
        <f>VLOOKUP(Pronostics!$B2392,Setup_MPP!$A:$G,2,FALSE)</f>
        <v>Amine ZARROUKI</v>
      </c>
      <c r="F2392" s="21" t="str">
        <f>VLOOKUP($B2392,Setup_MPP!$A:$E,4,FALSE)</f>
        <v>#FF9898</v>
      </c>
      <c r="G2392" s="21" t="str">
        <f>VLOOKUP($B2392,Setup_MPP!$A:$E,5,FALSE)</f>
        <v>#FF5D5D</v>
      </c>
      <c r="H2392" s="21" t="str">
        <f>IFERROR(IF(AND(A2392&gt;=1,A2392&lt;=104),VLOOKUP($A2392,Location!$A:$J,6,FALSE),IF(A2392=0,"Avant l'ouverture",IF(OR(A2392=105,A2392=106),"Bonus"))),"")</f>
        <v>1/16 Finale</v>
      </c>
      <c r="I2392" s="21" t="str">
        <f>IF(LEFT(H2392,4)="Tour",VLOOKUP(A2392,Database!$A:$C,3,FALSE),"")</f>
        <v/>
      </c>
      <c r="J2392" s="21" t="str">
        <f>VLOOKUP($A2392,Location!$A:$J,7,FALSE)</f>
        <v>Colombie</v>
      </c>
      <c r="K2392" s="21" t="str">
        <f>IFERROR(VLOOKUP(J2392,Setup_Team!$B:$C,2,FALSE), "TDB")</f>
        <v>COL</v>
      </c>
      <c r="L2392" s="21" t="str">
        <f>VLOOKUP($A2392,Location!$A:$J,8,FALSE)</f>
        <v>Ghana</v>
      </c>
      <c r="M2392" s="21" t="str">
        <f>IFERROR(VLOOKUP(L2392,Setup_Team!$B:$C,2,FALSE), "TDB")</f>
        <v>GHA</v>
      </c>
      <c r="N2392" s="21" t="str">
        <f>VLOOKUP($A2392,Location!$A:$J,9,FALSE)</f>
        <v>Kansas City, Missouri</v>
      </c>
      <c r="O2392" s="21" t="str">
        <f>VLOOKUP($A2392,Location!$A:$J,10,FALSE)</f>
        <v>Arrowhead Stadium</v>
      </c>
      <c r="P2392" s="27"/>
      <c r="Q2392" s="27"/>
      <c r="R2392" s="27" t="str">
        <f t="shared" si="223"/>
        <v/>
      </c>
      <c r="S2392" s="21">
        <v>0</v>
      </c>
      <c r="T2392" s="20">
        <f>VLOOKUP($A2392,Database!$A:$Y,10,FALSE)</f>
        <v>66</v>
      </c>
      <c r="U2392" s="20">
        <f>VLOOKUP($A2392,Database!$A:$Y,11,FALSE)</f>
        <v>114</v>
      </c>
      <c r="V2392" s="20">
        <f>VLOOKUP($A2392,Database!$A:$Y,12,FALSE)</f>
        <v>139</v>
      </c>
      <c r="W2392" s="20" t="str">
        <f>VLOOKUP(A2392,Database!A:M,13,FALSE)</f>
        <v>À venir</v>
      </c>
      <c r="X2392" s="20" t="str">
        <f>VLOOKUP($A2392,Database!$A:$Y,20,FALSE)</f>
        <v/>
      </c>
      <c r="Y2392" s="20" t="str">
        <f>VLOOKUP($A2392,Database!$A:$Y,21,FALSE)</f>
        <v/>
      </c>
      <c r="Z2392" s="20">
        <f t="shared" si="222"/>
        <v>0</v>
      </c>
      <c r="AA2392" s="20" t="str">
        <f t="shared" si="218"/>
        <v/>
      </c>
      <c r="AB2392" s="20" t="str">
        <f t="shared" ca="1" si="219"/>
        <v/>
      </c>
      <c r="AC2392" s="20">
        <f t="shared" ca="1" si="220"/>
        <v>0</v>
      </c>
      <c r="AD2392" s="20" t="str">
        <f ca="1">IF(AC2392=0,"",IF(OR(ISBLANK(P2392),ISBLANK(Q2392)),"",IF(ISBLANK(VLOOKUP(A2392,Database!A:AA,22,FALSE)),"",VLOOKUP(A2392,Database!A:AA,22,FALSE))))</f>
        <v/>
      </c>
      <c r="AE2392" s="20" t="str">
        <f>IFERROR(
   IF(
     OR(ISBLANK(P2392),ISBLANK(Q2392)),
     "",
     IF(
       AND(AB2392&lt;&gt;"",OR(W2392="Terminé",W2392="En cours")),
       VLOOKUP(AD2392,Setup_ScoreExactBonus!A:D,4,FALSE),
       0
     )),
  0)</f>
        <v/>
      </c>
      <c r="AF2392" s="21">
        <f t="shared" si="221"/>
        <v>0</v>
      </c>
      <c r="AG2392" s="21">
        <f ca="1">SUMIFS(AF$2:AF2392,D$2:D2392,D2392)</f>
        <v>3169</v>
      </c>
    </row>
    <row r="2393" spans="1:33" hidden="1" x14ac:dyDescent="0.35">
      <c r="A2393" s="21">
        <f>IF(ISBLANK(B2393),"",COUNTIF(B$2:B2393,B2393))-1</f>
        <v>88</v>
      </c>
      <c r="B2393" s="27">
        <v>16</v>
      </c>
      <c r="C2393" s="10">
        <f>VLOOKUP($A2393+IF($A2393=0,1,0),Database!$A:$Y,7,FALSE)</f>
        <v>46207.145833333336</v>
      </c>
      <c r="D2393" s="21" t="str">
        <f>VLOOKUP(Pronostics!$B2393,Setup_MPP!$A:$G,3,FALSE)</f>
        <v>RomaLaura</v>
      </c>
      <c r="E2393" s="21" t="str">
        <f>VLOOKUP(Pronostics!$B2393,Setup_MPP!$A:$G,2,FALSE)</f>
        <v>Laura GIULIANO</v>
      </c>
      <c r="F2393" s="21" t="str">
        <f>VLOOKUP($B2393,Setup_MPP!$A:$E,4,FALSE)</f>
        <v>#86A4FE</v>
      </c>
      <c r="G2393" s="21" t="str">
        <f>VLOOKUP($B2393,Setup_MPP!$A:$E,5,FALSE)</f>
        <v>#3769FF</v>
      </c>
      <c r="H2393" s="21" t="str">
        <f>IFERROR(IF(AND(A2393&gt;=1,A2393&lt;=104),VLOOKUP($A2393,Location!$A:$J,6,FALSE),IF(A2393=0,"Avant l'ouverture",IF(OR(A2393=105,A2393=106),"Bonus"))),"")</f>
        <v>1/16 Finale</v>
      </c>
      <c r="I2393" s="21" t="str">
        <f>IF(LEFT(H2393,4)="Tour",VLOOKUP(A2393,Database!$A:$C,3,FALSE),"")</f>
        <v/>
      </c>
      <c r="J2393" s="21" t="str">
        <f>VLOOKUP($A2393,Location!$A:$J,7,FALSE)</f>
        <v>Colombie</v>
      </c>
      <c r="K2393" s="21" t="str">
        <f>IFERROR(VLOOKUP(J2393,Setup_Team!$B:$C,2,FALSE), "TDB")</f>
        <v>COL</v>
      </c>
      <c r="L2393" s="21" t="str">
        <f>VLOOKUP($A2393,Location!$A:$J,8,FALSE)</f>
        <v>Ghana</v>
      </c>
      <c r="M2393" s="21" t="str">
        <f>IFERROR(VLOOKUP(L2393,Setup_Team!$B:$C,2,FALSE), "TDB")</f>
        <v>GHA</v>
      </c>
      <c r="N2393" s="21" t="str">
        <f>VLOOKUP($A2393,Location!$A:$J,9,FALSE)</f>
        <v>Kansas City, Missouri</v>
      </c>
      <c r="O2393" s="21" t="str">
        <f>VLOOKUP($A2393,Location!$A:$J,10,FALSE)</f>
        <v>Arrowhead Stadium</v>
      </c>
      <c r="P2393" s="27"/>
      <c r="Q2393" s="27"/>
      <c r="R2393" s="27" t="str">
        <f t="shared" si="223"/>
        <v/>
      </c>
      <c r="S2393" s="21">
        <v>0</v>
      </c>
      <c r="T2393" s="20">
        <f>VLOOKUP($A2393,Database!$A:$Y,10,FALSE)</f>
        <v>66</v>
      </c>
      <c r="U2393" s="20">
        <f>VLOOKUP($A2393,Database!$A:$Y,11,FALSE)</f>
        <v>114</v>
      </c>
      <c r="V2393" s="20">
        <f>VLOOKUP($A2393,Database!$A:$Y,12,FALSE)</f>
        <v>139</v>
      </c>
      <c r="W2393" s="20" t="str">
        <f>VLOOKUP(A2393,Database!A:M,13,FALSE)</f>
        <v>À venir</v>
      </c>
      <c r="X2393" s="20" t="str">
        <f>VLOOKUP($A2393,Database!$A:$Y,20,FALSE)</f>
        <v/>
      </c>
      <c r="Y2393" s="20" t="str">
        <f>VLOOKUP($A2393,Database!$A:$Y,21,FALSE)</f>
        <v/>
      </c>
      <c r="Z2393" s="20">
        <f t="shared" si="222"/>
        <v>0</v>
      </c>
      <c r="AA2393" s="20" t="str">
        <f t="shared" si="218"/>
        <v/>
      </c>
      <c r="AB2393" s="20" t="str">
        <f t="shared" ca="1" si="219"/>
        <v/>
      </c>
      <c r="AC2393" s="20">
        <f t="shared" ca="1" si="220"/>
        <v>0</v>
      </c>
      <c r="AD2393" s="20" t="str">
        <f ca="1">IF(AC2393=0,"",IF(OR(ISBLANK(P2393),ISBLANK(Q2393)),"",IF(ISBLANK(VLOOKUP(A2393,Database!A:AA,22,FALSE)),"",VLOOKUP(A2393,Database!A:AA,22,FALSE))))</f>
        <v/>
      </c>
      <c r="AE2393" s="20" t="str">
        <f>IFERROR(
   IF(
     OR(ISBLANK(P2393),ISBLANK(Q2393)),
     "",
     IF(
       AND(AB2393&lt;&gt;"",OR(W2393="Terminé",W2393="En cours")),
       VLOOKUP(AD2393,Setup_ScoreExactBonus!A:D,4,FALSE),
       0
     )),
  0)</f>
        <v/>
      </c>
      <c r="AF2393" s="21">
        <f t="shared" si="221"/>
        <v>0</v>
      </c>
      <c r="AG2393" s="21">
        <f ca="1">SUMIFS(AF$2:AF2393,D$2:D2393,D2393)</f>
        <v>2658</v>
      </c>
    </row>
    <row r="2394" spans="1:33" hidden="1" x14ac:dyDescent="0.35">
      <c r="A2394" s="21">
        <f>IF(ISBLANK(B2394),"",COUNTIF(B$2:B2394,B2394))-1</f>
        <v>88</v>
      </c>
      <c r="B2394" s="27">
        <v>17</v>
      </c>
      <c r="C2394" s="10">
        <f>VLOOKUP($A2394+IF($A2394=0,1,0),Database!$A:$Y,7,FALSE)</f>
        <v>46207.145833333336</v>
      </c>
      <c r="D2394" s="21" t="str">
        <f>VLOOKUP(Pronostics!$B2394,Setup_MPP!$A:$G,3,FALSE)</f>
        <v>Julien_cri</v>
      </c>
      <c r="E2394" s="21" t="str">
        <f>VLOOKUP(Pronostics!$B2394,Setup_MPP!$A:$G,2,FALSE)</f>
        <v>Julien CRIMOTEL</v>
      </c>
      <c r="F2394" s="21" t="str">
        <f>VLOOKUP($B2394,Setup_MPP!$A:$E,4,FALSE)</f>
        <v>#FFB0B0</v>
      </c>
      <c r="G2394" s="21" t="str">
        <f>VLOOKUP($B2394,Setup_MPP!$A:$E,5,FALSE)</f>
        <v>#F25757</v>
      </c>
      <c r="H2394" s="21" t="str">
        <f>IFERROR(IF(AND(A2394&gt;=1,A2394&lt;=104),VLOOKUP($A2394,Location!$A:$J,6,FALSE),IF(A2394=0,"Avant l'ouverture",IF(OR(A2394=105,A2394=106),"Bonus"))),"")</f>
        <v>1/16 Finale</v>
      </c>
      <c r="I2394" s="21" t="str">
        <f>IF(LEFT(H2394,4)="Tour",VLOOKUP(A2394,Database!$A:$C,3,FALSE),"")</f>
        <v/>
      </c>
      <c r="J2394" s="21" t="str">
        <f>VLOOKUP($A2394,Location!$A:$J,7,FALSE)</f>
        <v>Colombie</v>
      </c>
      <c r="K2394" s="21" t="str">
        <f>IFERROR(VLOOKUP(J2394,Setup_Team!$B:$C,2,FALSE), "TDB")</f>
        <v>COL</v>
      </c>
      <c r="L2394" s="21" t="str">
        <f>VLOOKUP($A2394,Location!$A:$J,8,FALSE)</f>
        <v>Ghana</v>
      </c>
      <c r="M2394" s="21" t="str">
        <f>IFERROR(VLOOKUP(L2394,Setup_Team!$B:$C,2,FALSE), "TDB")</f>
        <v>GHA</v>
      </c>
      <c r="N2394" s="21" t="str">
        <f>VLOOKUP($A2394,Location!$A:$J,9,FALSE)</f>
        <v>Kansas City, Missouri</v>
      </c>
      <c r="O2394" s="21" t="str">
        <f>VLOOKUP($A2394,Location!$A:$J,10,FALSE)</f>
        <v>Arrowhead Stadium</v>
      </c>
      <c r="P2394" s="27"/>
      <c r="Q2394" s="27"/>
      <c r="R2394" s="27" t="str">
        <f t="shared" si="223"/>
        <v/>
      </c>
      <c r="S2394" s="21">
        <v>0</v>
      </c>
      <c r="T2394" s="20">
        <f>VLOOKUP($A2394,Database!$A:$Y,10,FALSE)</f>
        <v>66</v>
      </c>
      <c r="U2394" s="20">
        <f>VLOOKUP($A2394,Database!$A:$Y,11,FALSE)</f>
        <v>114</v>
      </c>
      <c r="V2394" s="20">
        <f>VLOOKUP($A2394,Database!$A:$Y,12,FALSE)</f>
        <v>139</v>
      </c>
      <c r="W2394" s="20" t="str">
        <f>VLOOKUP(A2394,Database!A:M,13,FALSE)</f>
        <v>À venir</v>
      </c>
      <c r="X2394" s="20" t="str">
        <f>VLOOKUP($A2394,Database!$A:$Y,20,FALSE)</f>
        <v/>
      </c>
      <c r="Y2394" s="20" t="str">
        <f>VLOOKUP($A2394,Database!$A:$Y,21,FALSE)</f>
        <v/>
      </c>
      <c r="Z2394" s="20">
        <f t="shared" si="222"/>
        <v>0</v>
      </c>
      <c r="AA2394" s="20" t="str">
        <f t="shared" si="218"/>
        <v/>
      </c>
      <c r="AB2394" s="20" t="str">
        <f t="shared" ca="1" si="219"/>
        <v/>
      </c>
      <c r="AC2394" s="20">
        <f t="shared" ca="1" si="220"/>
        <v>0</v>
      </c>
      <c r="AD2394" s="20" t="str">
        <f ca="1">IF(AC2394=0,"",IF(OR(ISBLANK(P2394),ISBLANK(Q2394)),"",IF(ISBLANK(VLOOKUP(A2394,Database!A:AA,22,FALSE)),"",VLOOKUP(A2394,Database!A:AA,22,FALSE))))</f>
        <v/>
      </c>
      <c r="AE2394" s="20" t="str">
        <f>IFERROR(
   IF(
     OR(ISBLANK(P2394),ISBLANK(Q2394)),
     "",
     IF(
       AND(AB2394&lt;&gt;"",OR(W2394="Terminé",W2394="En cours")),
       VLOOKUP(AD2394,Setup_ScoreExactBonus!A:D,4,FALSE),
       0
     )),
  0)</f>
        <v/>
      </c>
      <c r="AF2394" s="21">
        <f t="shared" si="221"/>
        <v>0</v>
      </c>
      <c r="AG2394" s="21">
        <f ca="1">SUMIFS(AF$2:AF2394,D$2:D2394,D2394)</f>
        <v>3022</v>
      </c>
    </row>
    <row r="2395" spans="1:33" hidden="1" x14ac:dyDescent="0.35">
      <c r="A2395" s="21">
        <f>IF(ISBLANK(B2395),"",COUNTIF(B$2:B2395,B2395))-1</f>
        <v>88</v>
      </c>
      <c r="B2395" s="27">
        <v>18</v>
      </c>
      <c r="C2395" s="10">
        <f>VLOOKUP($A2395+IF($A2395=0,1,0),Database!$A:$Y,7,FALSE)</f>
        <v>46207.145833333336</v>
      </c>
      <c r="D2395" s="21" t="str">
        <f>VLOOKUP(Pronostics!$B2395,Setup_MPP!$A:$G,3,FALSE)</f>
        <v>Cartone</v>
      </c>
      <c r="E2395" s="21" t="str">
        <f>VLOOKUP(Pronostics!$B2395,Setup_MPP!$A:$G,2,FALSE)</f>
        <v>Quentin CARTON</v>
      </c>
      <c r="F2395" s="21" t="str">
        <f>VLOOKUP($B2395,Setup_MPP!$A:$E,4,FALSE)</f>
        <v>#F0BC42</v>
      </c>
      <c r="G2395" s="21" t="str">
        <f>VLOOKUP($B2395,Setup_MPP!$A:$E,5,FALSE)</f>
        <v>#8E1F2F</v>
      </c>
      <c r="H2395" s="21" t="str">
        <f>IFERROR(IF(AND(A2395&gt;=1,A2395&lt;=104),VLOOKUP($A2395,Location!$A:$J,6,FALSE),IF(A2395=0,"Avant l'ouverture",IF(OR(A2395=105,A2395=106),"Bonus"))),"")</f>
        <v>1/16 Finale</v>
      </c>
      <c r="I2395" s="21" t="str">
        <f>IF(LEFT(H2395,4)="Tour",VLOOKUP(A2395,Database!$A:$C,3,FALSE),"")</f>
        <v/>
      </c>
      <c r="J2395" s="21" t="str">
        <f>VLOOKUP($A2395,Location!$A:$J,7,FALSE)</f>
        <v>Colombie</v>
      </c>
      <c r="K2395" s="21" t="str">
        <f>IFERROR(VLOOKUP(J2395,Setup_Team!$B:$C,2,FALSE), "TDB")</f>
        <v>COL</v>
      </c>
      <c r="L2395" s="21" t="str">
        <f>VLOOKUP($A2395,Location!$A:$J,8,FALSE)</f>
        <v>Ghana</v>
      </c>
      <c r="M2395" s="21" t="str">
        <f>IFERROR(VLOOKUP(L2395,Setup_Team!$B:$C,2,FALSE), "TDB")</f>
        <v>GHA</v>
      </c>
      <c r="N2395" s="21" t="str">
        <f>VLOOKUP($A2395,Location!$A:$J,9,FALSE)</f>
        <v>Kansas City, Missouri</v>
      </c>
      <c r="O2395" s="21" t="str">
        <f>VLOOKUP($A2395,Location!$A:$J,10,FALSE)</f>
        <v>Arrowhead Stadium</v>
      </c>
      <c r="P2395" s="27"/>
      <c r="Q2395" s="27"/>
      <c r="R2395" s="27" t="str">
        <f t="shared" si="223"/>
        <v/>
      </c>
      <c r="S2395" s="21">
        <v>0</v>
      </c>
      <c r="T2395" s="20">
        <f>VLOOKUP($A2395,Database!$A:$Y,10,FALSE)</f>
        <v>66</v>
      </c>
      <c r="U2395" s="20">
        <f>VLOOKUP($A2395,Database!$A:$Y,11,FALSE)</f>
        <v>114</v>
      </c>
      <c r="V2395" s="20">
        <f>VLOOKUP($A2395,Database!$A:$Y,12,FALSE)</f>
        <v>139</v>
      </c>
      <c r="W2395" s="20" t="str">
        <f>VLOOKUP(A2395,Database!A:M,13,FALSE)</f>
        <v>À venir</v>
      </c>
      <c r="X2395" s="20" t="str">
        <f>VLOOKUP($A2395,Database!$A:$Y,20,FALSE)</f>
        <v/>
      </c>
      <c r="Y2395" s="20" t="str">
        <f>VLOOKUP($A2395,Database!$A:$Y,21,FALSE)</f>
        <v/>
      </c>
      <c r="Z2395" s="20">
        <f t="shared" si="222"/>
        <v>0</v>
      </c>
      <c r="AA2395" s="20" t="str">
        <f t="shared" si="218"/>
        <v/>
      </c>
      <c r="AB2395" s="20" t="str">
        <f t="shared" ca="1" si="219"/>
        <v/>
      </c>
      <c r="AC2395" s="20">
        <f t="shared" ca="1" si="220"/>
        <v>0</v>
      </c>
      <c r="AD2395" s="20" t="str">
        <f ca="1">IF(AC2395=0,"",IF(OR(ISBLANK(P2395),ISBLANK(Q2395)),"",IF(ISBLANK(VLOOKUP(A2395,Database!A:AA,22,FALSE)),"",VLOOKUP(A2395,Database!A:AA,22,FALSE))))</f>
        <v/>
      </c>
      <c r="AE2395" s="20" t="str">
        <f>IFERROR(
   IF(
     OR(ISBLANK(P2395),ISBLANK(Q2395)),
     "",
     IF(
       AND(AB2395&lt;&gt;"",OR(W2395="Terminé",W2395="En cours")),
       VLOOKUP(AD2395,Setup_ScoreExactBonus!A:D,4,FALSE),
       0
     )),
  0)</f>
        <v/>
      </c>
      <c r="AF2395" s="21">
        <f t="shared" si="221"/>
        <v>0</v>
      </c>
      <c r="AG2395" s="21">
        <f ca="1">SUMIFS(AF$2:AF2395,D$2:D2395,D2395)</f>
        <v>3102</v>
      </c>
    </row>
    <row r="2396" spans="1:33" hidden="1" x14ac:dyDescent="0.35">
      <c r="A2396" s="21">
        <f>IF(ISBLANK(B2396),"",COUNTIF(B$2:B2396,B2396))-1</f>
        <v>88</v>
      </c>
      <c r="B2396" s="27">
        <v>19</v>
      </c>
      <c r="C2396" s="10">
        <f>VLOOKUP($A2396+IF($A2396=0,1,0),Database!$A:$Y,7,FALSE)</f>
        <v>46207.145833333336</v>
      </c>
      <c r="D2396" s="21" t="str">
        <f>VLOOKUP(Pronostics!$B2396,Setup_MPP!$A:$G,3,FALSE)</f>
        <v>YramVi</v>
      </c>
      <c r="E2396" s="21" t="str">
        <f>VLOOKUP(Pronostics!$B2396,Setup_MPP!$A:$G,2,FALSE)</f>
        <v>Eyram TETSHIE</v>
      </c>
      <c r="F2396" s="21" t="str">
        <f>VLOOKUP($B2396,Setup_MPP!$A:$E,4,FALSE)</f>
        <v>#E8B28F</v>
      </c>
      <c r="G2396" s="21" t="str">
        <f>VLOOKUP($B2396,Setup_MPP!$A:$E,5,FALSE)</f>
        <v>#E65568</v>
      </c>
      <c r="H2396" s="21" t="str">
        <f>IFERROR(IF(AND(A2396&gt;=1,A2396&lt;=104),VLOOKUP($A2396,Location!$A:$J,6,FALSE),IF(A2396=0,"Avant l'ouverture",IF(OR(A2396=105,A2396=106),"Bonus"))),"")</f>
        <v>1/16 Finale</v>
      </c>
      <c r="I2396" s="21" t="str">
        <f>IF(LEFT(H2396,4)="Tour",VLOOKUP(A2396,Database!$A:$C,3,FALSE),"")</f>
        <v/>
      </c>
      <c r="J2396" s="21" t="str">
        <f>VLOOKUP($A2396,Location!$A:$J,7,FALSE)</f>
        <v>Colombie</v>
      </c>
      <c r="K2396" s="21" t="str">
        <f>IFERROR(VLOOKUP(J2396,Setup_Team!$B:$C,2,FALSE), "TDB")</f>
        <v>COL</v>
      </c>
      <c r="L2396" s="21" t="str">
        <f>VLOOKUP($A2396,Location!$A:$J,8,FALSE)</f>
        <v>Ghana</v>
      </c>
      <c r="M2396" s="21" t="str">
        <f>IFERROR(VLOOKUP(L2396,Setup_Team!$B:$C,2,FALSE), "TDB")</f>
        <v>GHA</v>
      </c>
      <c r="N2396" s="21" t="str">
        <f>VLOOKUP($A2396,Location!$A:$J,9,FALSE)</f>
        <v>Kansas City, Missouri</v>
      </c>
      <c r="O2396" s="21" t="str">
        <f>VLOOKUP($A2396,Location!$A:$J,10,FALSE)</f>
        <v>Arrowhead Stadium</v>
      </c>
      <c r="P2396" s="27"/>
      <c r="Q2396" s="27"/>
      <c r="R2396" s="27" t="str">
        <f t="shared" si="223"/>
        <v/>
      </c>
      <c r="S2396" s="21">
        <v>0</v>
      </c>
      <c r="T2396" s="20">
        <f>VLOOKUP($A2396,Database!$A:$Y,10,FALSE)</f>
        <v>66</v>
      </c>
      <c r="U2396" s="20">
        <f>VLOOKUP($A2396,Database!$A:$Y,11,FALSE)</f>
        <v>114</v>
      </c>
      <c r="V2396" s="20">
        <f>VLOOKUP($A2396,Database!$A:$Y,12,FALSE)</f>
        <v>139</v>
      </c>
      <c r="W2396" s="20" t="str">
        <f>VLOOKUP(A2396,Database!A:M,13,FALSE)</f>
        <v>À venir</v>
      </c>
      <c r="X2396" s="20" t="str">
        <f>VLOOKUP($A2396,Database!$A:$Y,20,FALSE)</f>
        <v/>
      </c>
      <c r="Y2396" s="20" t="str">
        <f>VLOOKUP($A2396,Database!$A:$Y,21,FALSE)</f>
        <v/>
      </c>
      <c r="Z2396" s="20">
        <f t="shared" si="222"/>
        <v>0</v>
      </c>
      <c r="AA2396" s="20" t="str">
        <f t="shared" si="218"/>
        <v/>
      </c>
      <c r="AB2396" s="20" t="str">
        <f t="shared" ca="1" si="219"/>
        <v/>
      </c>
      <c r="AC2396" s="20">
        <f t="shared" ca="1" si="220"/>
        <v>0</v>
      </c>
      <c r="AD2396" s="20" t="str">
        <f ca="1">IF(AC2396=0,"",IF(OR(ISBLANK(P2396),ISBLANK(Q2396)),"",IF(ISBLANK(VLOOKUP(A2396,Database!A:AA,22,FALSE)),"",VLOOKUP(A2396,Database!A:AA,22,FALSE))))</f>
        <v/>
      </c>
      <c r="AE2396" s="20" t="str">
        <f>IFERROR(
   IF(
     OR(ISBLANK(P2396),ISBLANK(Q2396)),
     "",
     IF(
       AND(AB2396&lt;&gt;"",OR(W2396="Terminé",W2396="En cours")),
       VLOOKUP(AD2396,Setup_ScoreExactBonus!A:D,4,FALSE),
       0
     )),
  0)</f>
        <v/>
      </c>
      <c r="AF2396" s="21">
        <f t="shared" si="221"/>
        <v>0</v>
      </c>
      <c r="AG2396" s="21">
        <f ca="1">SUMIFS(AF$2:AF2396,D$2:D2396,D2396)</f>
        <v>2990</v>
      </c>
    </row>
    <row r="2397" spans="1:33" hidden="1" x14ac:dyDescent="0.35">
      <c r="A2397" s="21">
        <f>IF(ISBLANK(B2397),"",COUNTIF(B$2:B2397,B2397))-1</f>
        <v>88</v>
      </c>
      <c r="B2397" s="27">
        <v>20</v>
      </c>
      <c r="C2397" s="10">
        <f>VLOOKUP($A2397+IF($A2397=0,1,0),Database!$A:$Y,7,FALSE)</f>
        <v>46207.145833333336</v>
      </c>
      <c r="D2397" s="21" t="str">
        <f>VLOOKUP(Pronostics!$B2397,Setup_MPP!$A:$G,3,FALSE)</f>
        <v>Anis_MaFihache</v>
      </c>
      <c r="E2397" s="21" t="str">
        <f>VLOOKUP(Pronostics!$B2397,Setup_MPP!$A:$G,2,FALSE)</f>
        <v>Anis LEBIK</v>
      </c>
      <c r="F2397" s="21" t="str">
        <f>VLOOKUP($B2397,Setup_MPP!$A:$E,4,FALSE)</f>
        <v>#60DC8C</v>
      </c>
      <c r="G2397" s="21" t="str">
        <f>VLOOKUP($B2397,Setup_MPP!$A:$E,5,FALSE)</f>
        <v>#22A34F</v>
      </c>
      <c r="H2397" s="21" t="str">
        <f>IFERROR(IF(AND(A2397&gt;=1,A2397&lt;=104),VLOOKUP($A2397,Location!$A:$J,6,FALSE),IF(A2397=0,"Avant l'ouverture",IF(OR(A2397=105,A2397=106),"Bonus"))),"")</f>
        <v>1/16 Finale</v>
      </c>
      <c r="I2397" s="21" t="str">
        <f>IF(LEFT(H2397,4)="Tour",VLOOKUP(A2397,Database!$A:$C,3,FALSE),"")</f>
        <v/>
      </c>
      <c r="J2397" s="21" t="str">
        <f>VLOOKUP($A2397,Location!$A:$J,7,FALSE)</f>
        <v>Colombie</v>
      </c>
      <c r="K2397" s="21" t="str">
        <f>IFERROR(VLOOKUP(J2397,Setup_Team!$B:$C,2,FALSE), "TDB")</f>
        <v>COL</v>
      </c>
      <c r="L2397" s="21" t="str">
        <f>VLOOKUP($A2397,Location!$A:$J,8,FALSE)</f>
        <v>Ghana</v>
      </c>
      <c r="M2397" s="21" t="str">
        <f>IFERROR(VLOOKUP(L2397,Setup_Team!$B:$C,2,FALSE), "TDB")</f>
        <v>GHA</v>
      </c>
      <c r="N2397" s="21" t="str">
        <f>VLOOKUP($A2397,Location!$A:$J,9,FALSE)</f>
        <v>Kansas City, Missouri</v>
      </c>
      <c r="O2397" s="21" t="str">
        <f>VLOOKUP($A2397,Location!$A:$J,10,FALSE)</f>
        <v>Arrowhead Stadium</v>
      </c>
      <c r="P2397" s="27"/>
      <c r="Q2397" s="27"/>
      <c r="R2397" s="27" t="str">
        <f t="shared" si="223"/>
        <v/>
      </c>
      <c r="S2397" s="21">
        <v>0</v>
      </c>
      <c r="T2397" s="20">
        <f>VLOOKUP($A2397,Database!$A:$Y,10,FALSE)</f>
        <v>66</v>
      </c>
      <c r="U2397" s="20">
        <f>VLOOKUP($A2397,Database!$A:$Y,11,FALSE)</f>
        <v>114</v>
      </c>
      <c r="V2397" s="20">
        <f>VLOOKUP($A2397,Database!$A:$Y,12,FALSE)</f>
        <v>139</v>
      </c>
      <c r="W2397" s="20" t="str">
        <f>VLOOKUP(A2397,Database!A:M,13,FALSE)</f>
        <v>À venir</v>
      </c>
      <c r="X2397" s="20" t="str">
        <f>VLOOKUP($A2397,Database!$A:$Y,20,FALSE)</f>
        <v/>
      </c>
      <c r="Y2397" s="20" t="str">
        <f>VLOOKUP($A2397,Database!$A:$Y,21,FALSE)</f>
        <v/>
      </c>
      <c r="Z2397" s="20">
        <f t="shared" si="222"/>
        <v>0</v>
      </c>
      <c r="AA2397" s="20" t="str">
        <f t="shared" ref="AA2397:AA2460" si="224">IF(OR(ISBLANK(P2397),ISBLANK(Q2397)),"",IF(OR(AND(P2397&gt;Q2397,X2397&gt;Y2397),AND(P2397=Q2397,X2397=Y2397),AND(P2397&lt;Q2397,X2397&lt;Y2397)),1,0))</f>
        <v/>
      </c>
      <c r="AB2397" s="20" t="str">
        <f t="shared" ref="AB2397:AB2460" ca="1" si="225">IF(C2397&lt;NOW(),IF(AND(P2397&gt;Q2397,X2397&gt;Y2397),T2397,IF(AND(P2397=Q2397,X2397=Y2397),U2397,IF(AND(P2397&lt;Q2397,X2397&lt;Y2397),V2397,0))),"")</f>
        <v/>
      </c>
      <c r="AC2397" s="20">
        <f t="shared" ref="AC2397:AC2460" ca="1" si="226">IF(AND(P2397=X2397,Q2397=Y2397,NOT(ISBLANK(P2397)),NOT(ISBLANK(Q2397)),NOT(ISBLANK(X2397)),NOT(ISBLANK(AB2397))),1,0)</f>
        <v>0</v>
      </c>
      <c r="AD2397" s="20" t="str">
        <f ca="1">IF(AC2397=0,"",IF(OR(ISBLANK(P2397),ISBLANK(Q2397)),"",IF(ISBLANK(VLOOKUP(A2397,Database!A:AA,22,FALSE)),"",VLOOKUP(A2397,Database!A:AA,22,FALSE))))</f>
        <v/>
      </c>
      <c r="AE2397" s="20" t="str">
        <f>IFERROR(
   IF(
     OR(ISBLANK(P2397),ISBLANK(Q2397)),
     "",
     IF(
       AND(AB2397&lt;&gt;"",OR(W2397="Terminé",W2397="En cours")),
       VLOOKUP(AD2397,Setup_ScoreExactBonus!A:D,4,FALSE),
       0
     )),
  0)</f>
        <v/>
      </c>
      <c r="AF2397" s="21">
        <f t="shared" ref="AF2397:AF2460" si="227">IFERROR(IF(OR(ISBLANK(P2397),ISBLANK(Q2397)),0,IF(AB2397&lt;&gt;"", AB2397 + IF(AC2397=1,AE2397, 0), "") * (S2397+1)),"")</f>
        <v>0</v>
      </c>
      <c r="AG2397" s="21">
        <f ca="1">SUMIFS(AF$2:AF2397,D$2:D2397,D2397)</f>
        <v>3051</v>
      </c>
    </row>
    <row r="2398" spans="1:33" hidden="1" x14ac:dyDescent="0.35">
      <c r="A2398" s="21">
        <f>IF(ISBLANK(B2398),"",COUNTIF(B$2:B2398,B2398))-1</f>
        <v>88</v>
      </c>
      <c r="B2398" s="27">
        <v>21</v>
      </c>
      <c r="C2398" s="10">
        <f>VLOOKUP($A2398+IF($A2398=0,1,0),Database!$A:$Y,7,FALSE)</f>
        <v>46207.145833333336</v>
      </c>
      <c r="D2398" s="21" t="str">
        <f>VLOOKUP(Pronostics!$B2398,Setup_MPP!$A:$G,3,FALSE)</f>
        <v>JUJULABOSS13</v>
      </c>
      <c r="E2398" s="21" t="str">
        <f>VLOOKUP(Pronostics!$B2398,Setup_MPP!$A:$G,2,FALSE)</f>
        <v>Julia BOUANAN</v>
      </c>
      <c r="F2398" s="21" t="str">
        <f>VLOOKUP($B2398,Setup_MPP!$A:$E,4,FALSE)</f>
        <v>#2FAEE0</v>
      </c>
      <c r="G2398" s="21" t="str">
        <f>VLOOKUP($B2398,Setup_MPP!$A:$E,5,FALSE)</f>
        <v>#BEA064</v>
      </c>
      <c r="H2398" s="21" t="str">
        <f>IFERROR(IF(AND(A2398&gt;=1,A2398&lt;=104),VLOOKUP($A2398,Location!$A:$J,6,FALSE),IF(A2398=0,"Avant l'ouverture",IF(OR(A2398=105,A2398=106),"Bonus"))),"")</f>
        <v>1/16 Finale</v>
      </c>
      <c r="I2398" s="21" t="str">
        <f>IF(LEFT(H2398,4)="Tour",VLOOKUP(A2398,Database!$A:$C,3,FALSE),"")</f>
        <v/>
      </c>
      <c r="J2398" s="21" t="str">
        <f>VLOOKUP($A2398,Location!$A:$J,7,FALSE)</f>
        <v>Colombie</v>
      </c>
      <c r="K2398" s="21" t="str">
        <f>IFERROR(VLOOKUP(J2398,Setup_Team!$B:$C,2,FALSE), "TDB")</f>
        <v>COL</v>
      </c>
      <c r="L2398" s="21" t="str">
        <f>VLOOKUP($A2398,Location!$A:$J,8,FALSE)</f>
        <v>Ghana</v>
      </c>
      <c r="M2398" s="21" t="str">
        <f>IFERROR(VLOOKUP(L2398,Setup_Team!$B:$C,2,FALSE), "TDB")</f>
        <v>GHA</v>
      </c>
      <c r="N2398" s="21" t="str">
        <f>VLOOKUP($A2398,Location!$A:$J,9,FALSE)</f>
        <v>Kansas City, Missouri</v>
      </c>
      <c r="O2398" s="21" t="str">
        <f>VLOOKUP($A2398,Location!$A:$J,10,FALSE)</f>
        <v>Arrowhead Stadium</v>
      </c>
      <c r="P2398" s="27"/>
      <c r="Q2398" s="27"/>
      <c r="R2398" s="27" t="str">
        <f t="shared" si="223"/>
        <v/>
      </c>
      <c r="S2398" s="21">
        <v>0</v>
      </c>
      <c r="T2398" s="20">
        <f>VLOOKUP($A2398,Database!$A:$Y,10,FALSE)</f>
        <v>66</v>
      </c>
      <c r="U2398" s="20">
        <f>VLOOKUP($A2398,Database!$A:$Y,11,FALSE)</f>
        <v>114</v>
      </c>
      <c r="V2398" s="20">
        <f>VLOOKUP($A2398,Database!$A:$Y,12,FALSE)</f>
        <v>139</v>
      </c>
      <c r="W2398" s="20" t="str">
        <f>VLOOKUP(A2398,Database!A:M,13,FALSE)</f>
        <v>À venir</v>
      </c>
      <c r="X2398" s="20" t="str">
        <f>VLOOKUP($A2398,Database!$A:$Y,20,FALSE)</f>
        <v/>
      </c>
      <c r="Y2398" s="20" t="str">
        <f>VLOOKUP($A2398,Database!$A:$Y,21,FALSE)</f>
        <v/>
      </c>
      <c r="Z2398" s="20">
        <f t="shared" si="222"/>
        <v>0</v>
      </c>
      <c r="AA2398" s="20" t="str">
        <f t="shared" si="224"/>
        <v/>
      </c>
      <c r="AB2398" s="20" t="str">
        <f t="shared" ca="1" si="225"/>
        <v/>
      </c>
      <c r="AC2398" s="20">
        <f t="shared" ca="1" si="226"/>
        <v>0</v>
      </c>
      <c r="AD2398" s="20" t="str">
        <f ca="1">IF(AC2398=0,"",IF(OR(ISBLANK(P2398),ISBLANK(Q2398)),"",IF(ISBLANK(VLOOKUP(A2398,Database!A:AA,22,FALSE)),"",VLOOKUP(A2398,Database!A:AA,22,FALSE))))</f>
        <v/>
      </c>
      <c r="AE2398" s="20" t="str">
        <f>IFERROR(
   IF(
     OR(ISBLANK(P2398),ISBLANK(Q2398)),
     "",
     IF(
       AND(AB2398&lt;&gt;"",OR(W2398="Terminé",W2398="En cours")),
       VLOOKUP(AD2398,Setup_ScoreExactBonus!A:D,4,FALSE),
       0
     )),
  0)</f>
        <v/>
      </c>
      <c r="AF2398" s="21">
        <f t="shared" si="227"/>
        <v>0</v>
      </c>
      <c r="AG2398" s="21">
        <f ca="1">SUMIFS(AF$2:AF2398,D$2:D2398,D2398)</f>
        <v>2853</v>
      </c>
    </row>
    <row r="2399" spans="1:33" hidden="1" x14ac:dyDescent="0.35">
      <c r="A2399" s="21">
        <f>IF(ISBLANK(B2399),"",COUNTIF(B$2:B2399,B2399))-1</f>
        <v>88</v>
      </c>
      <c r="B2399" s="27">
        <v>22</v>
      </c>
      <c r="C2399" s="10">
        <f>VLOOKUP($A2399+IF($A2399=0,1,0),Database!$A:$Y,7,FALSE)</f>
        <v>46207.145833333336</v>
      </c>
      <c r="D2399" s="21" t="str">
        <f>VLOOKUP(Pronostics!$B2399,Setup_MPP!$A:$G,3,FALSE)</f>
        <v>Jujumsrd</v>
      </c>
      <c r="E2399" s="21" t="str">
        <f>VLOOKUP(Pronostics!$B2399,Setup_MPP!$A:$G,2,FALSE)</f>
        <v>Julie Mansard</v>
      </c>
      <c r="F2399" s="21" t="str">
        <f>VLOOKUP($B2399,Setup_MPP!$A:$E,4,FALSE)</f>
        <v>#41DEF0</v>
      </c>
      <c r="G2399" s="21" t="str">
        <f>VLOOKUP($B2399,Setup_MPP!$A:$E,5,FALSE)</f>
        <v>#0BA6B7</v>
      </c>
      <c r="H2399" s="21" t="str">
        <f>IFERROR(IF(AND(A2399&gt;=1,A2399&lt;=104),VLOOKUP($A2399,Location!$A:$J,6,FALSE),IF(A2399=0,"Avant l'ouverture",IF(OR(A2399=105,A2399=106),"Bonus"))),"")</f>
        <v>1/16 Finale</v>
      </c>
      <c r="I2399" s="21" t="str">
        <f>IF(LEFT(H2399,4)="Tour",VLOOKUP(A2399,Database!$A:$C,3,FALSE),"")</f>
        <v/>
      </c>
      <c r="J2399" s="21" t="str">
        <f>VLOOKUP($A2399,Location!$A:$J,7,FALSE)</f>
        <v>Colombie</v>
      </c>
      <c r="K2399" s="21" t="str">
        <f>IFERROR(VLOOKUP(J2399,Setup_Team!$B:$C,2,FALSE), "TDB")</f>
        <v>COL</v>
      </c>
      <c r="L2399" s="21" t="str">
        <f>VLOOKUP($A2399,Location!$A:$J,8,FALSE)</f>
        <v>Ghana</v>
      </c>
      <c r="M2399" s="21" t="str">
        <f>IFERROR(VLOOKUP(L2399,Setup_Team!$B:$C,2,FALSE), "TDB")</f>
        <v>GHA</v>
      </c>
      <c r="N2399" s="21" t="str">
        <f>VLOOKUP($A2399,Location!$A:$J,9,FALSE)</f>
        <v>Kansas City, Missouri</v>
      </c>
      <c r="O2399" s="21" t="str">
        <f>VLOOKUP($A2399,Location!$A:$J,10,FALSE)</f>
        <v>Arrowhead Stadium</v>
      </c>
      <c r="P2399" s="27"/>
      <c r="Q2399" s="27"/>
      <c r="R2399" s="27" t="str">
        <f t="shared" si="223"/>
        <v/>
      </c>
      <c r="S2399" s="21">
        <v>0</v>
      </c>
      <c r="T2399" s="20">
        <f>VLOOKUP($A2399,Database!$A:$Y,10,FALSE)</f>
        <v>66</v>
      </c>
      <c r="U2399" s="20">
        <f>VLOOKUP($A2399,Database!$A:$Y,11,FALSE)</f>
        <v>114</v>
      </c>
      <c r="V2399" s="20">
        <f>VLOOKUP($A2399,Database!$A:$Y,12,FALSE)</f>
        <v>139</v>
      </c>
      <c r="W2399" s="20" t="str">
        <f>VLOOKUP(A2399,Database!A:M,13,FALSE)</f>
        <v>À venir</v>
      </c>
      <c r="X2399" s="20" t="str">
        <f>VLOOKUP($A2399,Database!$A:$Y,20,FALSE)</f>
        <v/>
      </c>
      <c r="Y2399" s="20" t="str">
        <f>VLOOKUP($A2399,Database!$A:$Y,21,FALSE)</f>
        <v/>
      </c>
      <c r="Z2399" s="20">
        <f t="shared" si="222"/>
        <v>0</v>
      </c>
      <c r="AA2399" s="20" t="str">
        <f t="shared" si="224"/>
        <v/>
      </c>
      <c r="AB2399" s="20" t="str">
        <f t="shared" ca="1" si="225"/>
        <v/>
      </c>
      <c r="AC2399" s="20">
        <f t="shared" ca="1" si="226"/>
        <v>0</v>
      </c>
      <c r="AD2399" s="20" t="str">
        <f ca="1">IF(AC2399=0,"",IF(OR(ISBLANK(P2399),ISBLANK(Q2399)),"",IF(ISBLANK(VLOOKUP(A2399,Database!A:AA,22,FALSE)),"",VLOOKUP(A2399,Database!A:AA,22,FALSE))))</f>
        <v/>
      </c>
      <c r="AE2399" s="20" t="str">
        <f>IFERROR(
   IF(
     OR(ISBLANK(P2399),ISBLANK(Q2399)),
     "",
     IF(
       AND(AB2399&lt;&gt;"",OR(W2399="Terminé",W2399="En cours")),
       VLOOKUP(AD2399,Setup_ScoreExactBonus!A:D,4,FALSE),
       0
     )),
  0)</f>
        <v/>
      </c>
      <c r="AF2399" s="21">
        <f t="shared" si="227"/>
        <v>0</v>
      </c>
      <c r="AG2399" s="21">
        <f ca="1">SUMIFS(AF$2:AF2399,D$2:D2399,D2399)</f>
        <v>2679</v>
      </c>
    </row>
    <row r="2400" spans="1:33" hidden="1" x14ac:dyDescent="0.35">
      <c r="A2400" s="21">
        <f>IF(ISBLANK(B2400),"",COUNTIF(B$2:B2400,B2400))-1</f>
        <v>88</v>
      </c>
      <c r="B2400" s="27">
        <v>23</v>
      </c>
      <c r="C2400" s="10">
        <f>VLOOKUP($A2400+IF($A2400=0,1,0),Database!$A:$Y,7,FALSE)</f>
        <v>46207.145833333336</v>
      </c>
      <c r="D2400" s="21" t="str">
        <f>VLOOKUP(Pronostics!$B2400,Setup_MPP!$A:$G,3,FALSE)</f>
        <v>DJUDJUPRONO</v>
      </c>
      <c r="E2400" s="21" t="str">
        <f>VLOOKUP(Pronostics!$B2400,Setup_MPP!$A:$G,2,FALSE)</f>
        <v>Juliette</v>
      </c>
      <c r="F2400" s="21" t="str">
        <f>VLOOKUP($B2400,Setup_MPP!$A:$E,4,FALSE)</f>
        <v>#F2A2A2</v>
      </c>
      <c r="G2400" s="21" t="str">
        <f>VLOOKUP($B2400,Setup_MPP!$A:$E,5,FALSE)</f>
        <v>#C25D5D</v>
      </c>
      <c r="H2400" s="21" t="str">
        <f>IFERROR(IF(AND(A2400&gt;=1,A2400&lt;=104),VLOOKUP($A2400,Location!$A:$J,6,FALSE),IF(A2400=0,"Avant l'ouverture",IF(OR(A2400=105,A2400=106),"Bonus"))),"")</f>
        <v>1/16 Finale</v>
      </c>
      <c r="I2400" s="21" t="str">
        <f>IF(LEFT(H2400,4)="Tour",VLOOKUP(A2400,Database!$A:$C,3,FALSE),"")</f>
        <v/>
      </c>
      <c r="J2400" s="21" t="str">
        <f>VLOOKUP($A2400,Location!$A:$J,7,FALSE)</f>
        <v>Colombie</v>
      </c>
      <c r="K2400" s="21" t="str">
        <f>IFERROR(VLOOKUP(J2400,Setup_Team!$B:$C,2,FALSE), "TDB")</f>
        <v>COL</v>
      </c>
      <c r="L2400" s="21" t="str">
        <f>VLOOKUP($A2400,Location!$A:$J,8,FALSE)</f>
        <v>Ghana</v>
      </c>
      <c r="M2400" s="21" t="str">
        <f>IFERROR(VLOOKUP(L2400,Setup_Team!$B:$C,2,FALSE), "TDB")</f>
        <v>GHA</v>
      </c>
      <c r="N2400" s="21" t="str">
        <f>VLOOKUP($A2400,Location!$A:$J,9,FALSE)</f>
        <v>Kansas City, Missouri</v>
      </c>
      <c r="O2400" s="21" t="str">
        <f>VLOOKUP($A2400,Location!$A:$J,10,FALSE)</f>
        <v>Arrowhead Stadium</v>
      </c>
      <c r="P2400" s="27"/>
      <c r="Q2400" s="27"/>
      <c r="R2400" s="27" t="str">
        <f t="shared" si="223"/>
        <v/>
      </c>
      <c r="S2400" s="21">
        <v>0</v>
      </c>
      <c r="T2400" s="20">
        <f>VLOOKUP($A2400,Database!$A:$Y,10,FALSE)</f>
        <v>66</v>
      </c>
      <c r="U2400" s="20">
        <f>VLOOKUP($A2400,Database!$A:$Y,11,FALSE)</f>
        <v>114</v>
      </c>
      <c r="V2400" s="20">
        <f>VLOOKUP($A2400,Database!$A:$Y,12,FALSE)</f>
        <v>139</v>
      </c>
      <c r="W2400" s="20" t="str">
        <f>VLOOKUP(A2400,Database!A:M,13,FALSE)</f>
        <v>À venir</v>
      </c>
      <c r="X2400" s="20" t="str">
        <f>VLOOKUP($A2400,Database!$A:$Y,20,FALSE)</f>
        <v/>
      </c>
      <c r="Y2400" s="20" t="str">
        <f>VLOOKUP($A2400,Database!$A:$Y,21,FALSE)</f>
        <v/>
      </c>
      <c r="Z2400" s="20">
        <f t="shared" si="222"/>
        <v>0</v>
      </c>
      <c r="AA2400" s="20" t="str">
        <f t="shared" si="224"/>
        <v/>
      </c>
      <c r="AB2400" s="20" t="str">
        <f t="shared" ca="1" si="225"/>
        <v/>
      </c>
      <c r="AC2400" s="20">
        <f t="shared" ca="1" si="226"/>
        <v>0</v>
      </c>
      <c r="AD2400" s="20" t="str">
        <f ca="1">IF(AC2400=0,"",IF(OR(ISBLANK(P2400),ISBLANK(Q2400)),"",IF(ISBLANK(VLOOKUP(A2400,Database!A:AA,22,FALSE)),"",VLOOKUP(A2400,Database!A:AA,22,FALSE))))</f>
        <v/>
      </c>
      <c r="AE2400" s="20" t="str">
        <f>IFERROR(
   IF(
     OR(ISBLANK(P2400),ISBLANK(Q2400)),
     "",
     IF(
       AND(AB2400&lt;&gt;"",OR(W2400="Terminé",W2400="En cours")),
       VLOOKUP(AD2400,Setup_ScoreExactBonus!A:D,4,FALSE),
       0
     )),
  0)</f>
        <v/>
      </c>
      <c r="AF2400" s="21">
        <f t="shared" si="227"/>
        <v>0</v>
      </c>
      <c r="AG2400" s="21">
        <f ca="1">SUMIFS(AF$2:AF2400,D$2:D2400,D2400)</f>
        <v>2289</v>
      </c>
    </row>
    <row r="2401" spans="1:33" hidden="1" x14ac:dyDescent="0.35">
      <c r="A2401" s="21">
        <f>IF(ISBLANK(B2401),"",COUNTIF(B$2:B2401,B2401))-1</f>
        <v>88</v>
      </c>
      <c r="B2401" s="27">
        <v>24</v>
      </c>
      <c r="C2401" s="10">
        <f>VLOOKUP($A2401+IF($A2401=0,1,0),Database!$A:$Y,7,FALSE)</f>
        <v>46207.145833333336</v>
      </c>
      <c r="D2401" s="21" t="str">
        <f>VLOOKUP(Pronostics!$B2401,Setup_MPP!$A:$G,3,FALSE)</f>
        <v>Samyaaaaaaaaaa</v>
      </c>
      <c r="E2401" s="21" t="str">
        <f>VLOOKUP(Pronostics!$B2401,Setup_MPP!$A:$G,2,FALSE)</f>
        <v>Samya ALAOUI</v>
      </c>
      <c r="F2401" s="21" t="str">
        <f>VLOOKUP($B2401,Setup_MPP!$A:$E,4,FALSE)</f>
        <v>#A2F2C7</v>
      </c>
      <c r="G2401" s="21" t="str">
        <f>VLOOKUP($B2401,Setup_MPP!$A:$E,5,FALSE)</f>
        <v>#5DC18C</v>
      </c>
      <c r="H2401" s="21" t="str">
        <f>IFERROR(IF(AND(A2401&gt;=1,A2401&lt;=104),VLOOKUP($A2401,Location!$A:$J,6,FALSE),IF(A2401=0,"Avant l'ouverture",IF(OR(A2401=105,A2401=106),"Bonus"))),"")</f>
        <v>1/16 Finale</v>
      </c>
      <c r="I2401" s="21" t="str">
        <f>IF(LEFT(H2401,4)="Tour",VLOOKUP(A2401,Database!$A:$C,3,FALSE),"")</f>
        <v/>
      </c>
      <c r="J2401" s="21" t="str">
        <f>VLOOKUP($A2401,Location!$A:$J,7,FALSE)</f>
        <v>Colombie</v>
      </c>
      <c r="K2401" s="21" t="str">
        <f>IFERROR(VLOOKUP(J2401,Setup_Team!$B:$C,2,FALSE), "TDB")</f>
        <v>COL</v>
      </c>
      <c r="L2401" s="21" t="str">
        <f>VLOOKUP($A2401,Location!$A:$J,8,FALSE)</f>
        <v>Ghana</v>
      </c>
      <c r="M2401" s="21" t="str">
        <f>IFERROR(VLOOKUP(L2401,Setup_Team!$B:$C,2,FALSE), "TDB")</f>
        <v>GHA</v>
      </c>
      <c r="N2401" s="21" t="str">
        <f>VLOOKUP($A2401,Location!$A:$J,9,FALSE)</f>
        <v>Kansas City, Missouri</v>
      </c>
      <c r="O2401" s="21" t="str">
        <f>VLOOKUP($A2401,Location!$A:$J,10,FALSE)</f>
        <v>Arrowhead Stadium</v>
      </c>
      <c r="P2401" s="27"/>
      <c r="Q2401" s="27"/>
      <c r="R2401" s="27" t="str">
        <f t="shared" si="223"/>
        <v/>
      </c>
      <c r="S2401" s="21">
        <v>0</v>
      </c>
      <c r="T2401" s="20">
        <f>VLOOKUP($A2401,Database!$A:$Y,10,FALSE)</f>
        <v>66</v>
      </c>
      <c r="U2401" s="20">
        <f>VLOOKUP($A2401,Database!$A:$Y,11,FALSE)</f>
        <v>114</v>
      </c>
      <c r="V2401" s="20">
        <f>VLOOKUP($A2401,Database!$A:$Y,12,FALSE)</f>
        <v>139</v>
      </c>
      <c r="W2401" s="20" t="str">
        <f>VLOOKUP(A2401,Database!A:M,13,FALSE)</f>
        <v>À venir</v>
      </c>
      <c r="X2401" s="20" t="str">
        <f>VLOOKUP($A2401,Database!$A:$Y,20,FALSE)</f>
        <v/>
      </c>
      <c r="Y2401" s="20" t="str">
        <f>VLOOKUP($A2401,Database!$A:$Y,21,FALSE)</f>
        <v/>
      </c>
      <c r="Z2401" s="20">
        <f t="shared" si="222"/>
        <v>0</v>
      </c>
      <c r="AA2401" s="20" t="str">
        <f t="shared" si="224"/>
        <v/>
      </c>
      <c r="AB2401" s="20" t="str">
        <f t="shared" ca="1" si="225"/>
        <v/>
      </c>
      <c r="AC2401" s="20">
        <f t="shared" ca="1" si="226"/>
        <v>0</v>
      </c>
      <c r="AD2401" s="20" t="str">
        <f ca="1">IF(AC2401=0,"",IF(OR(ISBLANK(P2401),ISBLANK(Q2401)),"",IF(ISBLANK(VLOOKUP(A2401,Database!A:AA,22,FALSE)),"",VLOOKUP(A2401,Database!A:AA,22,FALSE))))</f>
        <v/>
      </c>
      <c r="AE2401" s="20" t="str">
        <f>IFERROR(
   IF(
     OR(ISBLANK(P2401),ISBLANK(Q2401)),
     "",
     IF(
       AND(AB2401&lt;&gt;"",OR(W2401="Terminé",W2401="En cours")),
       VLOOKUP(AD2401,Setup_ScoreExactBonus!A:D,4,FALSE),
       0
     )),
  0)</f>
        <v/>
      </c>
      <c r="AF2401" s="21">
        <f t="shared" si="227"/>
        <v>0</v>
      </c>
      <c r="AG2401" s="21">
        <f ca="1">SUMIFS(AF$2:AF2401,D$2:D2401,D2401)</f>
        <v>3177</v>
      </c>
    </row>
    <row r="2402" spans="1:33" hidden="1" x14ac:dyDescent="0.35">
      <c r="A2402" s="21">
        <f>IF(ISBLANK(B2402),"",COUNTIF(B$2:B2402,B2402))-1</f>
        <v>88</v>
      </c>
      <c r="B2402" s="27">
        <v>25</v>
      </c>
      <c r="C2402" s="10">
        <f>VLOOKUP($A2402+IF($A2402=0,1,0),Database!$A:$Y,7,FALSE)</f>
        <v>46207.145833333336</v>
      </c>
      <c r="D2402" s="21" t="str">
        <f>VLOOKUP(Pronostics!$B2402,Setup_MPP!$A:$G,3,FALSE)</f>
        <v>leaw0808</v>
      </c>
      <c r="E2402" s="21" t="str">
        <f>VLOOKUP(Pronostics!$B2402,Setup_MPP!$A:$G,2,FALSE)</f>
        <v>Léa WALOCQ</v>
      </c>
      <c r="F2402" s="21" t="str">
        <f>VLOOKUP($B2402,Setup_MPP!$A:$E,4,FALSE)</f>
        <v>#D1B9EB</v>
      </c>
      <c r="G2402" s="21" t="str">
        <f>VLOOKUP($B2402,Setup_MPP!$A:$E,5,FALSE)</f>
        <v>#B58BC7</v>
      </c>
      <c r="H2402" s="21" t="str">
        <f>IFERROR(IF(AND(A2402&gt;=1,A2402&lt;=104),VLOOKUP($A2402,Location!$A:$J,6,FALSE),IF(A2402=0,"Avant l'ouverture",IF(OR(A2402=105,A2402=106),"Bonus"))),"")</f>
        <v>1/16 Finale</v>
      </c>
      <c r="I2402" s="21" t="str">
        <f>IF(LEFT(H2402,4)="Tour",VLOOKUP(A2402,Database!$A:$C,3,FALSE),"")</f>
        <v/>
      </c>
      <c r="J2402" s="21" t="str">
        <f>VLOOKUP($A2402,Location!$A:$J,7,FALSE)</f>
        <v>Colombie</v>
      </c>
      <c r="K2402" s="21" t="str">
        <f>IFERROR(VLOOKUP(J2402,Setup_Team!$B:$C,2,FALSE), "TDB")</f>
        <v>COL</v>
      </c>
      <c r="L2402" s="21" t="str">
        <f>VLOOKUP($A2402,Location!$A:$J,8,FALSE)</f>
        <v>Ghana</v>
      </c>
      <c r="M2402" s="21" t="str">
        <f>IFERROR(VLOOKUP(L2402,Setup_Team!$B:$C,2,FALSE), "TDB")</f>
        <v>GHA</v>
      </c>
      <c r="N2402" s="21" t="str">
        <f>VLOOKUP($A2402,Location!$A:$J,9,FALSE)</f>
        <v>Kansas City, Missouri</v>
      </c>
      <c r="O2402" s="21" t="str">
        <f>VLOOKUP($A2402,Location!$A:$J,10,FALSE)</f>
        <v>Arrowhead Stadium</v>
      </c>
      <c r="P2402" s="27"/>
      <c r="Q2402" s="27"/>
      <c r="R2402" s="27" t="str">
        <f t="shared" si="223"/>
        <v/>
      </c>
      <c r="S2402" s="21">
        <v>0</v>
      </c>
      <c r="T2402" s="20">
        <f>VLOOKUP($A2402,Database!$A:$Y,10,FALSE)</f>
        <v>66</v>
      </c>
      <c r="U2402" s="20">
        <f>VLOOKUP($A2402,Database!$A:$Y,11,FALSE)</f>
        <v>114</v>
      </c>
      <c r="V2402" s="20">
        <f>VLOOKUP($A2402,Database!$A:$Y,12,FALSE)</f>
        <v>139</v>
      </c>
      <c r="W2402" s="20" t="str">
        <f>VLOOKUP(A2402,Database!A:M,13,FALSE)</f>
        <v>À venir</v>
      </c>
      <c r="X2402" s="20" t="str">
        <f>VLOOKUP($A2402,Database!$A:$Y,20,FALSE)</f>
        <v/>
      </c>
      <c r="Y2402" s="20" t="str">
        <f>VLOOKUP($A2402,Database!$A:$Y,21,FALSE)</f>
        <v/>
      </c>
      <c r="Z2402" s="20">
        <f t="shared" si="222"/>
        <v>0</v>
      </c>
      <c r="AA2402" s="20" t="str">
        <f t="shared" si="224"/>
        <v/>
      </c>
      <c r="AB2402" s="20" t="str">
        <f t="shared" ca="1" si="225"/>
        <v/>
      </c>
      <c r="AC2402" s="20">
        <f t="shared" ca="1" si="226"/>
        <v>0</v>
      </c>
      <c r="AD2402" s="20" t="str">
        <f ca="1">IF(AC2402=0,"",IF(OR(ISBLANK(P2402),ISBLANK(Q2402)),"",IF(ISBLANK(VLOOKUP(A2402,Database!A:AA,22,FALSE)),"",VLOOKUP(A2402,Database!A:AA,22,FALSE))))</f>
        <v/>
      </c>
      <c r="AE2402" s="20" t="str">
        <f>IFERROR(
   IF(
     OR(ISBLANK(P2402),ISBLANK(Q2402)),
     "",
     IF(
       AND(AB2402&lt;&gt;"",OR(W2402="Terminé",W2402="En cours")),
       VLOOKUP(AD2402,Setup_ScoreExactBonus!A:D,4,FALSE),
       0
     )),
  0)</f>
        <v/>
      </c>
      <c r="AF2402" s="21">
        <f t="shared" si="227"/>
        <v>0</v>
      </c>
      <c r="AG2402" s="21">
        <f ca="1">SUMIFS(AF$2:AF2402,D$2:D2402,D2402)</f>
        <v>3228</v>
      </c>
    </row>
    <row r="2403" spans="1:33" hidden="1" x14ac:dyDescent="0.35">
      <c r="A2403" s="21">
        <f>IF(ISBLANK(B2403),"",COUNTIF(B$2:B2403,B2403))-1</f>
        <v>88</v>
      </c>
      <c r="B2403" s="27">
        <v>26</v>
      </c>
      <c r="C2403" s="10">
        <v>46184.875</v>
      </c>
      <c r="D2403" s="21" t="str">
        <f>VLOOKUP(Pronostics!$B2403,Setup_MPP!$A:$G,3,FALSE)</f>
        <v>Mohamad#5GGG1</v>
      </c>
      <c r="E2403" s="21" t="str">
        <f>VLOOKUP(Pronostics!$B2403,Setup_MPP!$A:$G,2,FALSE)</f>
        <v>Mohamad EL KAWAS</v>
      </c>
      <c r="F2403" s="21" t="str">
        <f>VLOOKUP($B2403,Setup_MPP!$A:$E,4,FALSE)</f>
        <v>#EB8787</v>
      </c>
      <c r="G2403" s="21" t="str">
        <f>VLOOKUP($B2403,Setup_MPP!$A:$E,5,FALSE)</f>
        <v>#368E2C</v>
      </c>
      <c r="H2403" s="21" t="str">
        <f>IFERROR(IF(AND(A2403&gt;=1,A2403&lt;=104),VLOOKUP($A2403,Location!$A:$J,6,FALSE),IF(A2403=0,"Avant l'ouverture",IF(OR(A2403=105,A2403=106),"Bonus"))),"")</f>
        <v>1/16 Finale</v>
      </c>
      <c r="I2403" s="21" t="str">
        <f>IF(LEFT(H2403,4)="Tour",VLOOKUP(A2403,Database!$A:$C,3,FALSE),"")</f>
        <v/>
      </c>
      <c r="J2403" s="21" t="str">
        <f>VLOOKUP($A2403,Location!$A:$J,7,FALSE)</f>
        <v>Colombie</v>
      </c>
      <c r="K2403" s="21" t="str">
        <f>IFERROR(VLOOKUP(J2403,Setup_Team!$B:$C,2,FALSE), "TDB")</f>
        <v>COL</v>
      </c>
      <c r="L2403" s="21" t="str">
        <f>VLOOKUP($A2403,Location!$A:$J,8,FALSE)</f>
        <v>Ghana</v>
      </c>
      <c r="M2403" s="21" t="str">
        <f>IFERROR(VLOOKUP(L2403,Setup_Team!$B:$C,2,FALSE), "TDB")</f>
        <v>GHA</v>
      </c>
      <c r="R2403" s="27" t="str">
        <f t="shared" si="223"/>
        <v/>
      </c>
      <c r="S2403" s="21">
        <v>0</v>
      </c>
      <c r="T2403" s="20">
        <f>VLOOKUP($A2403,Database!$A:$Y,10,FALSE)</f>
        <v>66</v>
      </c>
      <c r="U2403" s="20">
        <f>VLOOKUP($A2403,Database!$A:$Y,11,FALSE)</f>
        <v>114</v>
      </c>
      <c r="V2403" s="20">
        <f>VLOOKUP($A2403,Database!$A:$Y,12,FALSE)</f>
        <v>139</v>
      </c>
      <c r="W2403" s="20" t="str">
        <f>VLOOKUP(A2403,Database!A:M,13,FALSE)</f>
        <v>À venir</v>
      </c>
      <c r="X2403" s="20" t="str">
        <f>VLOOKUP($A2403,Database!$A:$Y,20,FALSE)</f>
        <v/>
      </c>
      <c r="Y2403" s="20" t="str">
        <f>VLOOKUP($A2403,Database!$A:$Y,21,FALSE)</f>
        <v/>
      </c>
      <c r="Z2403" s="20">
        <f t="shared" si="222"/>
        <v>0</v>
      </c>
      <c r="AA2403" s="20" t="str">
        <f t="shared" si="224"/>
        <v/>
      </c>
      <c r="AB2403" s="20">
        <f t="shared" ca="1" si="225"/>
        <v>114</v>
      </c>
      <c r="AC2403" s="20">
        <f t="shared" ca="1" si="226"/>
        <v>0</v>
      </c>
      <c r="AD2403" s="20" t="str">
        <f ca="1">IF(AC2403=0,"",IF(OR(ISBLANK(P2403),ISBLANK(Q2403)),"",IF(ISBLANK(VLOOKUP(A2403,Database!A:AA,22,FALSE)),"",VLOOKUP(A2403,Database!A:AA,22,FALSE))))</f>
        <v/>
      </c>
      <c r="AE2403" s="20" t="str">
        <f>IFERROR(
   IF(
     OR(ISBLANK(P2403),ISBLANK(Q2403)),
     "",
     IF(
       AND(AB2403&lt;&gt;"",OR(W2403="Terminé",W2403="En cours")),
       VLOOKUP(AD2403,Setup_ScoreExactBonus!A:D,4,FALSE),
       0
     )),
  0)</f>
        <v/>
      </c>
      <c r="AF2403" s="21">
        <f t="shared" si="227"/>
        <v>0</v>
      </c>
      <c r="AG2403" s="21">
        <f ca="1">SUMIFS(AF$2:AF2403,D$2:D2403,D2403)</f>
        <v>2615</v>
      </c>
    </row>
    <row r="2404" spans="1:33" hidden="1" x14ac:dyDescent="0.35">
      <c r="A2404" s="21">
        <f>IF(ISBLANK(B2404),"",COUNTIF(B$2:B2404,B2404))-1</f>
        <v>88</v>
      </c>
      <c r="B2404" s="27">
        <v>27</v>
      </c>
      <c r="C2404" s="10">
        <f>VLOOKUP($A2404+IF($A2404=0,1,0),Database!$A:$Y,7,FALSE)</f>
        <v>46207.145833333336</v>
      </c>
      <c r="D2404" s="21" t="str">
        <f>VLOOKUP(Pronostics!$B2404,Setup_MPP!$A:$G,3,FALSE)</f>
        <v>maryemkappa</v>
      </c>
      <c r="E2404" s="21" t="str">
        <f>VLOOKUP(Pronostics!$B2404,Setup_MPP!$A:$G,2,FALSE)</f>
        <v>Maryem GUIZANI</v>
      </c>
      <c r="F2404" s="21" t="str">
        <f>VLOOKUP($B2404,Setup_MPP!$A:$E,4,FALSE)</f>
        <v>#BCA2F4</v>
      </c>
      <c r="G2404" s="21" t="str">
        <f>VLOOKUP($B2404,Setup_MPP!$A:$E,5,FALSE)</f>
        <v>#6D3DD5</v>
      </c>
      <c r="H2404" s="21" t="str">
        <f>IFERROR(IF(AND(A2404&gt;=1,A2404&lt;=104),VLOOKUP($A2404,Location!$A:$J,6,FALSE),IF(A2404=0,"Avant l'ouverture",IF(OR(A2404=105,A2404=106),"Bonus"))),"")</f>
        <v>1/16 Finale</v>
      </c>
      <c r="I2404" s="21" t="str">
        <f>IF(LEFT(H2404,4)="Tour",VLOOKUP(A2404,Database!$A:$C,3,FALSE),"")</f>
        <v/>
      </c>
      <c r="J2404" s="21" t="str">
        <f>VLOOKUP($A2404,Location!$A:$J,7,FALSE)</f>
        <v>Colombie</v>
      </c>
      <c r="K2404" s="21" t="str">
        <f>IFERROR(VLOOKUP(J2404,Setup_Team!$B:$C,2,FALSE), "TDB")</f>
        <v>COL</v>
      </c>
      <c r="L2404" s="21" t="str">
        <f>VLOOKUP($A2404,Location!$A:$J,8,FALSE)</f>
        <v>Ghana</v>
      </c>
      <c r="M2404" s="21" t="str">
        <f>IFERROR(VLOOKUP(L2404,Setup_Team!$B:$C,2,FALSE), "TDB")</f>
        <v>GHA</v>
      </c>
      <c r="R2404" s="27" t="str">
        <f t="shared" si="223"/>
        <v/>
      </c>
      <c r="S2404" s="21">
        <v>0</v>
      </c>
      <c r="T2404" s="20">
        <f>VLOOKUP($A2404,Database!$A:$Y,10,FALSE)</f>
        <v>66</v>
      </c>
      <c r="U2404" s="20">
        <f>VLOOKUP($A2404,Database!$A:$Y,11,FALSE)</f>
        <v>114</v>
      </c>
      <c r="V2404" s="20">
        <f>VLOOKUP($A2404,Database!$A:$Y,12,FALSE)</f>
        <v>139</v>
      </c>
      <c r="W2404" s="20" t="str">
        <f>VLOOKUP(A2404,Database!A:M,13,FALSE)</f>
        <v>À venir</v>
      </c>
      <c r="X2404" s="20" t="str">
        <f>VLOOKUP($A2404,Database!$A:$Y,20,FALSE)</f>
        <v/>
      </c>
      <c r="Y2404" s="20" t="str">
        <f>VLOOKUP($A2404,Database!$A:$Y,21,FALSE)</f>
        <v/>
      </c>
      <c r="Z2404" s="20">
        <f t="shared" si="222"/>
        <v>0</v>
      </c>
      <c r="AA2404" s="20" t="str">
        <f t="shared" si="224"/>
        <v/>
      </c>
      <c r="AB2404" s="20" t="str">
        <f t="shared" ca="1" si="225"/>
        <v/>
      </c>
      <c r="AC2404" s="20">
        <f t="shared" ca="1" si="226"/>
        <v>0</v>
      </c>
      <c r="AD2404" s="20" t="str">
        <f ca="1">IF(AC2404=0,"",IF(OR(ISBLANK(P2404),ISBLANK(Q2404)),"",IF(ISBLANK(VLOOKUP(A2404,Database!A:AA,22,FALSE)),"",VLOOKUP(A2404,Database!A:AA,22,FALSE))))</f>
        <v/>
      </c>
      <c r="AE2404" s="20" t="str">
        <f>IFERROR(
   IF(
     OR(ISBLANK(P2404),ISBLANK(Q2404)),
     "",
     IF(
       AND(AB2404&lt;&gt;"",OR(W2404="Terminé",W2404="En cours")),
       VLOOKUP(AD2404,Setup_ScoreExactBonus!A:D,4,FALSE),
       0
     )),
  0)</f>
        <v/>
      </c>
      <c r="AF2404" s="21">
        <f t="shared" si="227"/>
        <v>0</v>
      </c>
      <c r="AG2404" s="21">
        <f ca="1">SUMIFS(AF$2:AF2404,D$2:D2404,D2404)</f>
        <v>2772</v>
      </c>
    </row>
    <row r="2405" spans="1:33" hidden="1" x14ac:dyDescent="0.35">
      <c r="A2405" s="21">
        <f>IF(ISBLANK(B2405),"",COUNTIF(B$2:B2405,B2405))-1</f>
        <v>89</v>
      </c>
      <c r="B2405" s="27">
        <v>1</v>
      </c>
      <c r="C2405" s="10">
        <f>VLOOKUP($A2405+IF($A2405=0,1,0),Database!$A:$Y,7,FALSE)</f>
        <v>46207.791666666664</v>
      </c>
      <c r="D2405" s="21" t="str">
        <f>VLOOKUP(Pronostics!$B2405,Setup_MPP!$A:$G,3,FALSE)</f>
        <v>_Nicolas_LM_</v>
      </c>
      <c r="E2405" s="21" t="str">
        <f>VLOOKUP(Pronostics!$B2405,Setup_MPP!$A:$G,2,FALSE)</f>
        <v>Nicolas LE MOUEL</v>
      </c>
      <c r="F2405" s="21" t="str">
        <f>VLOOKUP($B2405,Setup_MPP!$A:$E,4,FALSE)</f>
        <v>#F7C79D</v>
      </c>
      <c r="G2405" s="21" t="str">
        <f>VLOOKUP($B2405,Setup_MPP!$A:$E,5,FALSE)</f>
        <v>#FFBE85</v>
      </c>
      <c r="H2405" s="21" t="str">
        <f>IFERROR(IF(AND(A2405&gt;=1,A2405&lt;=104),VLOOKUP($A2405,Location!$A:$J,6,FALSE),IF(A2405=0,"Avant l'ouverture",IF(OR(A2405=105,A2405=106),"Bonus"))),"")</f>
        <v>1/8 Finale</v>
      </c>
      <c r="I2405" s="21" t="str">
        <f>IF(LEFT(H2405,4)="Tour",VLOOKUP(A2405,Database!$A:$C,3,FALSE),"")</f>
        <v/>
      </c>
      <c r="J2405" s="21" t="str">
        <f>VLOOKUP($A2405,Location!$A:$J,7,FALSE)</f>
        <v>Canada</v>
      </c>
      <c r="K2405" s="21" t="str">
        <f>IFERROR(VLOOKUP(J2405,Setup_Team!$B:$C,2,FALSE), "TDB")</f>
        <v>CAN</v>
      </c>
      <c r="L2405" s="21" t="str">
        <f>VLOOKUP($A2405,Location!$A:$J,8,FALSE)</f>
        <v>Maroc</v>
      </c>
      <c r="M2405" s="21" t="str">
        <f>IFERROR(VLOOKUP(L2405,Setup_Team!$B:$C,2,FALSE), "TDB")</f>
        <v>MAR</v>
      </c>
      <c r="N2405" s="21" t="str">
        <f>VLOOKUP($A2405,Location!$A:$J,9,FALSE)</f>
        <v>Houston, Texas</v>
      </c>
      <c r="O2405" s="21" t="str">
        <f>VLOOKUP($A2405,Location!$A:$J,10,FALSE)</f>
        <v>NRG Stadium</v>
      </c>
      <c r="P2405" s="27"/>
      <c r="Q2405" s="27"/>
      <c r="R2405" s="27" t="str">
        <f t="shared" si="223"/>
        <v/>
      </c>
      <c r="S2405" s="21">
        <v>0</v>
      </c>
      <c r="T2405" s="20">
        <f>VLOOKUP($A2405,Database!$A:$Y,10,FALSE)</f>
        <v>137</v>
      </c>
      <c r="U2405" s="20">
        <f>VLOOKUP($A2405,Database!$A:$Y,11,FALSE)</f>
        <v>118</v>
      </c>
      <c r="V2405" s="20">
        <f>VLOOKUP($A2405,Database!$A:$Y,12,FALSE)</f>
        <v>68</v>
      </c>
      <c r="W2405" s="20" t="str">
        <f>VLOOKUP(A2405,Database!A:M,13,FALSE)</f>
        <v>À venir</v>
      </c>
      <c r="X2405" s="20" t="str">
        <f>VLOOKUP($A2405,Database!$A:$Y,20,FALSE)</f>
        <v/>
      </c>
      <c r="Y2405" s="20" t="str">
        <f>VLOOKUP($A2405,Database!$A:$Y,21,FALSE)</f>
        <v/>
      </c>
      <c r="Z2405" s="20">
        <f t="shared" si="222"/>
        <v>0</v>
      </c>
      <c r="AA2405" s="20" t="str">
        <f t="shared" si="224"/>
        <v/>
      </c>
      <c r="AB2405" s="20" t="str">
        <f t="shared" ca="1" si="225"/>
        <v/>
      </c>
      <c r="AC2405" s="20">
        <f t="shared" ca="1" si="226"/>
        <v>0</v>
      </c>
      <c r="AD2405" s="20" t="str">
        <f ca="1">IF(AC2405=0,"",IF(OR(ISBLANK(P2405),ISBLANK(Q2405)),"",IF(ISBLANK(VLOOKUP(A2405,Database!A:AA,22,FALSE)),"",VLOOKUP(A2405,Database!A:AA,22,FALSE))))</f>
        <v/>
      </c>
      <c r="AE2405" s="20" t="str">
        <f>IFERROR(
   IF(
     OR(ISBLANK(P2405),ISBLANK(Q2405)),
     "",
     IF(
       AND(AB2405&lt;&gt;"",OR(W2405="Terminé",W2405="En cours")),
       VLOOKUP(AD2405,Setup_ScoreExactBonus!A:D,4,FALSE),
       0
     )),
  0)</f>
        <v/>
      </c>
      <c r="AF2405" s="21">
        <f t="shared" si="227"/>
        <v>0</v>
      </c>
      <c r="AG2405" s="21">
        <f ca="1">SUMIFS(AF$2:AF2405,D$2:D2405,D2405)</f>
        <v>3089</v>
      </c>
    </row>
    <row r="2406" spans="1:33" hidden="1" x14ac:dyDescent="0.35">
      <c r="A2406" s="21">
        <f>IF(ISBLANK(B2406),"",COUNTIF(B$2:B2406,B2406))-1</f>
        <v>89</v>
      </c>
      <c r="B2406" s="27">
        <v>2</v>
      </c>
      <c r="C2406" s="10">
        <f>VLOOKUP($A2406+IF($A2406=0,1,0),Database!$A:$Y,7,FALSE)</f>
        <v>46207.791666666664</v>
      </c>
      <c r="D2406" s="21" t="str">
        <f>VLOOKUP(Pronostics!$B2406,Setup_MPP!$A:$G,3,FALSE)</f>
        <v>leaelaz</v>
      </c>
      <c r="E2406" s="21" t="str">
        <f>VLOOKUP(Pronostics!$B2406,Setup_MPP!$A:$G,2,FALSE)</f>
        <v>Léa EL ASERY</v>
      </c>
      <c r="F2406" s="21" t="str">
        <f>VLOOKUP($B2406,Setup_MPP!$A:$E,4,FALSE)</f>
        <v>#FFBEBE</v>
      </c>
      <c r="G2406" s="21" t="str">
        <f>VLOOKUP($B2406,Setup_MPP!$A:$E,5,FALSE)</f>
        <v>#DF6868</v>
      </c>
      <c r="H2406" s="21" t="str">
        <f>IFERROR(IF(AND(A2406&gt;=1,A2406&lt;=104),VLOOKUP($A2406,Location!$A:$J,6,FALSE),IF(A2406=0,"Avant l'ouverture",IF(OR(A2406=105,A2406=106),"Bonus"))),"")</f>
        <v>1/8 Finale</v>
      </c>
      <c r="I2406" s="21" t="str">
        <f>IF(LEFT(H2406,4)="Tour",VLOOKUP(A2406,Database!$A:$C,3,FALSE),"")</f>
        <v/>
      </c>
      <c r="J2406" s="21" t="str">
        <f>VLOOKUP($A2406,Location!$A:$J,7,FALSE)</f>
        <v>Canada</v>
      </c>
      <c r="K2406" s="21" t="str">
        <f>IFERROR(VLOOKUP(J2406,Setup_Team!$B:$C,2,FALSE), "TDB")</f>
        <v>CAN</v>
      </c>
      <c r="L2406" s="21" t="str">
        <f>VLOOKUP($A2406,Location!$A:$J,8,FALSE)</f>
        <v>Maroc</v>
      </c>
      <c r="M2406" s="21" t="str">
        <f>IFERROR(VLOOKUP(L2406,Setup_Team!$B:$C,2,FALSE), "TDB")</f>
        <v>MAR</v>
      </c>
      <c r="N2406" s="21" t="str">
        <f>VLOOKUP($A2406,Location!$A:$J,9,FALSE)</f>
        <v>Houston, Texas</v>
      </c>
      <c r="O2406" s="21" t="str">
        <f>VLOOKUP($A2406,Location!$A:$J,10,FALSE)</f>
        <v>NRG Stadium</v>
      </c>
      <c r="P2406" s="27"/>
      <c r="Q2406" s="27"/>
      <c r="R2406" s="27" t="str">
        <f t="shared" si="223"/>
        <v/>
      </c>
      <c r="S2406" s="21">
        <v>0</v>
      </c>
      <c r="T2406" s="20">
        <f>VLOOKUP($A2406,Database!$A:$Y,10,FALSE)</f>
        <v>137</v>
      </c>
      <c r="U2406" s="20">
        <f>VLOOKUP($A2406,Database!$A:$Y,11,FALSE)</f>
        <v>118</v>
      </c>
      <c r="V2406" s="20">
        <f>VLOOKUP($A2406,Database!$A:$Y,12,FALSE)</f>
        <v>68</v>
      </c>
      <c r="W2406" s="20" t="str">
        <f>VLOOKUP(A2406,Database!A:M,13,FALSE)</f>
        <v>À venir</v>
      </c>
      <c r="X2406" s="20" t="str">
        <f>VLOOKUP($A2406,Database!$A:$Y,20,FALSE)</f>
        <v/>
      </c>
      <c r="Y2406" s="20" t="str">
        <f>VLOOKUP($A2406,Database!$A:$Y,21,FALSE)</f>
        <v/>
      </c>
      <c r="Z2406" s="20">
        <f t="shared" si="222"/>
        <v>0</v>
      </c>
      <c r="AA2406" s="20" t="str">
        <f t="shared" si="224"/>
        <v/>
      </c>
      <c r="AB2406" s="20" t="str">
        <f t="shared" ca="1" si="225"/>
        <v/>
      </c>
      <c r="AC2406" s="20">
        <f t="shared" ca="1" si="226"/>
        <v>0</v>
      </c>
      <c r="AD2406" s="20" t="str">
        <f ca="1">IF(AC2406=0,"",IF(OR(ISBLANK(P2406),ISBLANK(Q2406)),"",IF(ISBLANK(VLOOKUP(A2406,Database!A:AA,22,FALSE)),"",VLOOKUP(A2406,Database!A:AA,22,FALSE))))</f>
        <v/>
      </c>
      <c r="AE2406" s="20" t="str">
        <f>IFERROR(
   IF(
     OR(ISBLANK(P2406),ISBLANK(Q2406)),
     "",
     IF(
       AND(AB2406&lt;&gt;"",OR(W2406="Terminé",W2406="En cours")),
       VLOOKUP(AD2406,Setup_ScoreExactBonus!A:D,4,FALSE),
       0
     )),
  0)</f>
        <v/>
      </c>
      <c r="AF2406" s="21">
        <f t="shared" si="227"/>
        <v>0</v>
      </c>
      <c r="AG2406" s="21">
        <f ca="1">SUMIFS(AF$2:AF2406,D$2:D2406,D2406)</f>
        <v>3587</v>
      </c>
    </row>
    <row r="2407" spans="1:33" hidden="1" x14ac:dyDescent="0.35">
      <c r="A2407" s="21">
        <f>IF(ISBLANK(B2407),"",COUNTIF(B$2:B2407,B2407))-1</f>
        <v>89</v>
      </c>
      <c r="B2407" s="27">
        <v>3</v>
      </c>
      <c r="C2407" s="10">
        <f>VLOOKUP($A2407+IF($A2407=0,1,0),Database!$A:$Y,7,FALSE)</f>
        <v>46207.791666666664</v>
      </c>
      <c r="D2407" s="21" t="str">
        <f>VLOOKUP(Pronostics!$B2407,Setup_MPP!$A:$G,3,FALSE)</f>
        <v>PasMetalleux</v>
      </c>
      <c r="E2407" s="21" t="str">
        <f>VLOOKUP(Pronostics!$B2407,Setup_MPP!$A:$G,2,FALSE)</f>
        <v>Elwenn JOUBREL</v>
      </c>
      <c r="F2407" s="21" t="str">
        <f>VLOOKUP($B2407,Setup_MPP!$A:$E,4,FALSE)</f>
        <v>#F5C7FC</v>
      </c>
      <c r="G2407" s="21" t="str">
        <f>VLOOKUP($B2407,Setup_MPP!$A:$E,5,FALSE)</f>
        <v>#C489CF</v>
      </c>
      <c r="H2407" s="21" t="str">
        <f>IFERROR(IF(AND(A2407&gt;=1,A2407&lt;=104),VLOOKUP($A2407,Location!$A:$J,6,FALSE),IF(A2407=0,"Avant l'ouverture",IF(OR(A2407=105,A2407=106),"Bonus"))),"")</f>
        <v>1/8 Finale</v>
      </c>
      <c r="I2407" s="21" t="str">
        <f>IF(LEFT(H2407,4)="Tour",VLOOKUP(A2407,Database!$A:$C,3,FALSE),"")</f>
        <v/>
      </c>
      <c r="J2407" s="21" t="str">
        <f>VLOOKUP($A2407,Location!$A:$J,7,FALSE)</f>
        <v>Canada</v>
      </c>
      <c r="K2407" s="21" t="str">
        <f>IFERROR(VLOOKUP(J2407,Setup_Team!$B:$C,2,FALSE), "TDB")</f>
        <v>CAN</v>
      </c>
      <c r="L2407" s="21" t="str">
        <f>VLOOKUP($A2407,Location!$A:$J,8,FALSE)</f>
        <v>Maroc</v>
      </c>
      <c r="M2407" s="21" t="str">
        <f>IFERROR(VLOOKUP(L2407,Setup_Team!$B:$C,2,FALSE), "TDB")</f>
        <v>MAR</v>
      </c>
      <c r="N2407" s="21" t="str">
        <f>VLOOKUP($A2407,Location!$A:$J,9,FALSE)</f>
        <v>Houston, Texas</v>
      </c>
      <c r="O2407" s="21" t="str">
        <f>VLOOKUP($A2407,Location!$A:$J,10,FALSE)</f>
        <v>NRG Stadium</v>
      </c>
      <c r="P2407" s="27"/>
      <c r="Q2407" s="27"/>
      <c r="R2407" s="27" t="str">
        <f t="shared" si="223"/>
        <v/>
      </c>
      <c r="S2407" s="21">
        <v>0</v>
      </c>
      <c r="T2407" s="20">
        <f>VLOOKUP($A2407,Database!$A:$Y,10,FALSE)</f>
        <v>137</v>
      </c>
      <c r="U2407" s="20">
        <f>VLOOKUP($A2407,Database!$A:$Y,11,FALSE)</f>
        <v>118</v>
      </c>
      <c r="V2407" s="20">
        <f>VLOOKUP($A2407,Database!$A:$Y,12,FALSE)</f>
        <v>68</v>
      </c>
      <c r="W2407" s="20" t="str">
        <f>VLOOKUP(A2407,Database!A:M,13,FALSE)</f>
        <v>À venir</v>
      </c>
      <c r="X2407" s="20" t="str">
        <f>VLOOKUP($A2407,Database!$A:$Y,20,FALSE)</f>
        <v/>
      </c>
      <c r="Y2407" s="20" t="str">
        <f>VLOOKUP($A2407,Database!$A:$Y,21,FALSE)</f>
        <v/>
      </c>
      <c r="Z2407" s="20">
        <f t="shared" si="222"/>
        <v>0</v>
      </c>
      <c r="AA2407" s="20" t="str">
        <f t="shared" si="224"/>
        <v/>
      </c>
      <c r="AB2407" s="20" t="str">
        <f t="shared" ca="1" si="225"/>
        <v/>
      </c>
      <c r="AC2407" s="20">
        <f t="shared" ca="1" si="226"/>
        <v>0</v>
      </c>
      <c r="AD2407" s="20" t="str">
        <f ca="1">IF(AC2407=0,"",IF(OR(ISBLANK(P2407),ISBLANK(Q2407)),"",IF(ISBLANK(VLOOKUP(A2407,Database!A:AA,22,FALSE)),"",VLOOKUP(A2407,Database!A:AA,22,FALSE))))</f>
        <v/>
      </c>
      <c r="AE2407" s="20" t="str">
        <f>IFERROR(
   IF(
     OR(ISBLANK(P2407),ISBLANK(Q2407)),
     "",
     IF(
       AND(AB2407&lt;&gt;"",OR(W2407="Terminé",W2407="En cours")),
       VLOOKUP(AD2407,Setup_ScoreExactBonus!A:D,4,FALSE),
       0
     )),
  0)</f>
        <v/>
      </c>
      <c r="AF2407" s="21">
        <f t="shared" si="227"/>
        <v>0</v>
      </c>
      <c r="AG2407" s="21">
        <f ca="1">SUMIFS(AF$2:AF2407,D$2:D2407,D2407)</f>
        <v>3215</v>
      </c>
    </row>
    <row r="2408" spans="1:33" hidden="1" x14ac:dyDescent="0.35">
      <c r="A2408" s="21">
        <f>IF(ISBLANK(B2408),"",COUNTIF(B$2:B2408,B2408))-1</f>
        <v>89</v>
      </c>
      <c r="B2408" s="27">
        <v>4</v>
      </c>
      <c r="C2408" s="10">
        <f>VLOOKUP($A2408+IF($A2408=0,1,0),Database!$A:$Y,7,FALSE)</f>
        <v>46207.791666666664</v>
      </c>
      <c r="D2408" s="21" t="str">
        <f>VLOOKUP(Pronostics!$B2408,Setup_MPP!$A:$G,3,FALSE)</f>
        <v>Popo444</v>
      </c>
      <c r="E2408" s="21" t="str">
        <f>VLOOKUP(Pronostics!$B2408,Setup_MPP!$A:$G,2,FALSE)</f>
        <v>Pauline OLIVIER</v>
      </c>
      <c r="F2408" s="21" t="str">
        <f>VLOOKUP($B2408,Setup_MPP!$A:$E,4,FALSE)</f>
        <v>#A5EA7F</v>
      </c>
      <c r="G2408" s="21" t="str">
        <f>VLOOKUP($B2408,Setup_MPP!$A:$E,5,FALSE)</f>
        <v>#80C65A</v>
      </c>
      <c r="H2408" s="21" t="str">
        <f>IFERROR(IF(AND(A2408&gt;=1,A2408&lt;=104),VLOOKUP($A2408,Location!$A:$J,6,FALSE),IF(A2408=0,"Avant l'ouverture",IF(OR(A2408=105,A2408=106),"Bonus"))),"")</f>
        <v>1/8 Finale</v>
      </c>
      <c r="I2408" s="21" t="str">
        <f>IF(LEFT(H2408,4)="Tour",VLOOKUP(A2408,Database!$A:$C,3,FALSE),"")</f>
        <v/>
      </c>
      <c r="J2408" s="21" t="str">
        <f>VLOOKUP($A2408,Location!$A:$J,7,FALSE)</f>
        <v>Canada</v>
      </c>
      <c r="K2408" s="21" t="str">
        <f>IFERROR(VLOOKUP(J2408,Setup_Team!$B:$C,2,FALSE), "TDB")</f>
        <v>CAN</v>
      </c>
      <c r="L2408" s="21" t="str">
        <f>VLOOKUP($A2408,Location!$A:$J,8,FALSE)</f>
        <v>Maroc</v>
      </c>
      <c r="M2408" s="21" t="str">
        <f>IFERROR(VLOOKUP(L2408,Setup_Team!$B:$C,2,FALSE), "TDB")</f>
        <v>MAR</v>
      </c>
      <c r="N2408" s="21" t="str">
        <f>VLOOKUP($A2408,Location!$A:$J,9,FALSE)</f>
        <v>Houston, Texas</v>
      </c>
      <c r="O2408" s="21" t="str">
        <f>VLOOKUP($A2408,Location!$A:$J,10,FALSE)</f>
        <v>NRG Stadium</v>
      </c>
      <c r="P2408" s="27"/>
      <c r="Q2408" s="27"/>
      <c r="R2408" s="27" t="str">
        <f t="shared" si="223"/>
        <v/>
      </c>
      <c r="S2408" s="21">
        <v>0</v>
      </c>
      <c r="T2408" s="20">
        <f>VLOOKUP($A2408,Database!$A:$Y,10,FALSE)</f>
        <v>137</v>
      </c>
      <c r="U2408" s="20">
        <f>VLOOKUP($A2408,Database!$A:$Y,11,FALSE)</f>
        <v>118</v>
      </c>
      <c r="V2408" s="20">
        <f>VLOOKUP($A2408,Database!$A:$Y,12,FALSE)</f>
        <v>68</v>
      </c>
      <c r="W2408" s="20" t="str">
        <f>VLOOKUP(A2408,Database!A:M,13,FALSE)</f>
        <v>À venir</v>
      </c>
      <c r="X2408" s="20" t="str">
        <f>VLOOKUP($A2408,Database!$A:$Y,20,FALSE)</f>
        <v/>
      </c>
      <c r="Y2408" s="20" t="str">
        <f>VLOOKUP($A2408,Database!$A:$Y,21,FALSE)</f>
        <v/>
      </c>
      <c r="Z2408" s="20">
        <f t="shared" si="222"/>
        <v>0</v>
      </c>
      <c r="AA2408" s="20" t="str">
        <f t="shared" si="224"/>
        <v/>
      </c>
      <c r="AB2408" s="20" t="str">
        <f t="shared" ca="1" si="225"/>
        <v/>
      </c>
      <c r="AC2408" s="20">
        <f t="shared" ca="1" si="226"/>
        <v>0</v>
      </c>
      <c r="AD2408" s="20" t="str">
        <f ca="1">IF(AC2408=0,"",IF(OR(ISBLANK(P2408),ISBLANK(Q2408)),"",IF(ISBLANK(VLOOKUP(A2408,Database!A:AA,22,FALSE)),"",VLOOKUP(A2408,Database!A:AA,22,FALSE))))</f>
        <v/>
      </c>
      <c r="AE2408" s="20" t="str">
        <f>IFERROR(
   IF(
     OR(ISBLANK(P2408),ISBLANK(Q2408)),
     "",
     IF(
       AND(AB2408&lt;&gt;"",OR(W2408="Terminé",W2408="En cours")),
       VLOOKUP(AD2408,Setup_ScoreExactBonus!A:D,4,FALSE),
       0
     )),
  0)</f>
        <v/>
      </c>
      <c r="AF2408" s="21">
        <f t="shared" si="227"/>
        <v>0</v>
      </c>
      <c r="AG2408" s="21">
        <f ca="1">SUMIFS(AF$2:AF2408,D$2:D2408,D2408)</f>
        <v>3257</v>
      </c>
    </row>
    <row r="2409" spans="1:33" hidden="1" x14ac:dyDescent="0.35">
      <c r="A2409" s="21">
        <f>IF(ISBLANK(B2409),"",COUNTIF(B$2:B2409,B2409))-1</f>
        <v>89</v>
      </c>
      <c r="B2409" s="27">
        <v>5</v>
      </c>
      <c r="C2409" s="10">
        <f>VLOOKUP($A2409+IF($A2409=0,1,0),Database!$A:$Y,7,FALSE)</f>
        <v>46207.791666666664</v>
      </c>
      <c r="D2409" s="21" t="str">
        <f>VLOOKUP(Pronostics!$B2409,Setup_MPP!$A:$G,3,FALSE)</f>
        <v>_Jujul</v>
      </c>
      <c r="E2409" s="21" t="str">
        <f>VLOOKUP(Pronostics!$B2409,Setup_MPP!$A:$G,2,FALSE)</f>
        <v>Julie BOISSIERE</v>
      </c>
      <c r="F2409" s="21" t="str">
        <f>VLOOKUP($B2409,Setup_MPP!$A:$E,4,FALSE)</f>
        <v>#D890FF</v>
      </c>
      <c r="G2409" s="21" t="str">
        <f>VLOOKUP($B2409,Setup_MPP!$A:$E,5,FALSE)</f>
        <v>#B750EF</v>
      </c>
      <c r="H2409" s="21" t="str">
        <f>IFERROR(IF(AND(A2409&gt;=1,A2409&lt;=104),VLOOKUP($A2409,Location!$A:$J,6,FALSE),IF(A2409=0,"Avant l'ouverture",IF(OR(A2409=105,A2409=106),"Bonus"))),"")</f>
        <v>1/8 Finale</v>
      </c>
      <c r="I2409" s="21" t="str">
        <f>IF(LEFT(H2409,4)="Tour",VLOOKUP(A2409,Database!$A:$C,3,FALSE),"")</f>
        <v/>
      </c>
      <c r="J2409" s="21" t="str">
        <f>VLOOKUP($A2409,Location!$A:$J,7,FALSE)</f>
        <v>Canada</v>
      </c>
      <c r="K2409" s="21" t="str">
        <f>IFERROR(VLOOKUP(J2409,Setup_Team!$B:$C,2,FALSE), "TDB")</f>
        <v>CAN</v>
      </c>
      <c r="L2409" s="21" t="str">
        <f>VLOOKUP($A2409,Location!$A:$J,8,FALSE)</f>
        <v>Maroc</v>
      </c>
      <c r="M2409" s="21" t="str">
        <f>IFERROR(VLOOKUP(L2409,Setup_Team!$B:$C,2,FALSE), "TDB")</f>
        <v>MAR</v>
      </c>
      <c r="N2409" s="21" t="str">
        <f>VLOOKUP($A2409,Location!$A:$J,9,FALSE)</f>
        <v>Houston, Texas</v>
      </c>
      <c r="O2409" s="21" t="str">
        <f>VLOOKUP($A2409,Location!$A:$J,10,FALSE)</f>
        <v>NRG Stadium</v>
      </c>
      <c r="P2409" s="27"/>
      <c r="Q2409" s="27"/>
      <c r="R2409" s="27" t="str">
        <f t="shared" si="223"/>
        <v/>
      </c>
      <c r="S2409" s="21">
        <v>0</v>
      </c>
      <c r="T2409" s="20">
        <f>VLOOKUP($A2409,Database!$A:$Y,10,FALSE)</f>
        <v>137</v>
      </c>
      <c r="U2409" s="20">
        <f>VLOOKUP($A2409,Database!$A:$Y,11,FALSE)</f>
        <v>118</v>
      </c>
      <c r="V2409" s="20">
        <f>VLOOKUP($A2409,Database!$A:$Y,12,FALSE)</f>
        <v>68</v>
      </c>
      <c r="W2409" s="20" t="str">
        <f>VLOOKUP(A2409,Database!A:M,13,FALSE)</f>
        <v>À venir</v>
      </c>
      <c r="X2409" s="20" t="str">
        <f>VLOOKUP($A2409,Database!$A:$Y,20,FALSE)</f>
        <v/>
      </c>
      <c r="Y2409" s="20" t="str">
        <f>VLOOKUP($A2409,Database!$A:$Y,21,FALSE)</f>
        <v/>
      </c>
      <c r="Z2409" s="20">
        <f t="shared" si="222"/>
        <v>0</v>
      </c>
      <c r="AA2409" s="20" t="str">
        <f t="shared" si="224"/>
        <v/>
      </c>
      <c r="AB2409" s="20" t="str">
        <f t="shared" ca="1" si="225"/>
        <v/>
      </c>
      <c r="AC2409" s="20">
        <f t="shared" ca="1" si="226"/>
        <v>0</v>
      </c>
      <c r="AD2409" s="20" t="str">
        <f ca="1">IF(AC2409=0,"",IF(OR(ISBLANK(P2409),ISBLANK(Q2409)),"",IF(ISBLANK(VLOOKUP(A2409,Database!A:AA,22,FALSE)),"",VLOOKUP(A2409,Database!A:AA,22,FALSE))))</f>
        <v/>
      </c>
      <c r="AE2409" s="20" t="str">
        <f>IFERROR(
   IF(
     OR(ISBLANK(P2409),ISBLANK(Q2409)),
     "",
     IF(
       AND(AB2409&lt;&gt;"",OR(W2409="Terminé",W2409="En cours")),
       VLOOKUP(AD2409,Setup_ScoreExactBonus!A:D,4,FALSE),
       0
     )),
  0)</f>
        <v/>
      </c>
      <c r="AF2409" s="21">
        <f t="shared" si="227"/>
        <v>0</v>
      </c>
      <c r="AG2409" s="21">
        <f ca="1">SUMIFS(AF$2:AF2409,D$2:D2409,D2409)</f>
        <v>2427</v>
      </c>
    </row>
    <row r="2410" spans="1:33" hidden="1" x14ac:dyDescent="0.35">
      <c r="A2410" s="21">
        <f>IF(ISBLANK(B2410),"",COUNTIF(B$2:B2410,B2410))-1</f>
        <v>89</v>
      </c>
      <c r="B2410" s="27">
        <v>6</v>
      </c>
      <c r="C2410" s="10">
        <f>VLOOKUP($A2410+IF($A2410=0,1,0),Database!$A:$Y,7,FALSE)</f>
        <v>46207.791666666664</v>
      </c>
      <c r="D2410" s="21" t="str">
        <f>VLOOKUP(Pronostics!$B2410,Setup_MPP!$A:$G,3,FALSE)</f>
        <v>Julay</v>
      </c>
      <c r="E2410" s="21" t="str">
        <f>VLOOKUP(Pronostics!$B2410,Setup_MPP!$A:$G,2,FALSE)</f>
        <v>Julie BOUCHARD</v>
      </c>
      <c r="F2410" s="21" t="str">
        <f>VLOOKUP($B2410,Setup_MPP!$A:$E,4,FALSE)</f>
        <v>#A6F7B1</v>
      </c>
      <c r="G2410" s="21" t="str">
        <f>VLOOKUP($B2410,Setup_MPP!$A:$E,5,FALSE)</f>
        <v>#6EC179</v>
      </c>
      <c r="H2410" s="21" t="str">
        <f>IFERROR(IF(AND(A2410&gt;=1,A2410&lt;=104),VLOOKUP($A2410,Location!$A:$J,6,FALSE),IF(A2410=0,"Avant l'ouverture",IF(OR(A2410=105,A2410=106),"Bonus"))),"")</f>
        <v>1/8 Finale</v>
      </c>
      <c r="I2410" s="21" t="str">
        <f>IF(LEFT(H2410,4)="Tour",VLOOKUP(A2410,Database!$A:$C,3,FALSE),"")</f>
        <v/>
      </c>
      <c r="J2410" s="21" t="str">
        <f>VLOOKUP($A2410,Location!$A:$J,7,FALSE)</f>
        <v>Canada</v>
      </c>
      <c r="K2410" s="21" t="str">
        <f>IFERROR(VLOOKUP(J2410,Setup_Team!$B:$C,2,FALSE), "TDB")</f>
        <v>CAN</v>
      </c>
      <c r="L2410" s="21" t="str">
        <f>VLOOKUP($A2410,Location!$A:$J,8,FALSE)</f>
        <v>Maroc</v>
      </c>
      <c r="M2410" s="21" t="str">
        <f>IFERROR(VLOOKUP(L2410,Setup_Team!$B:$C,2,FALSE), "TDB")</f>
        <v>MAR</v>
      </c>
      <c r="N2410" s="21" t="str">
        <f>VLOOKUP($A2410,Location!$A:$J,9,FALSE)</f>
        <v>Houston, Texas</v>
      </c>
      <c r="O2410" s="21" t="str">
        <f>VLOOKUP($A2410,Location!$A:$J,10,FALSE)</f>
        <v>NRG Stadium</v>
      </c>
      <c r="P2410" s="27"/>
      <c r="Q2410" s="27"/>
      <c r="R2410" s="27" t="str">
        <f t="shared" si="223"/>
        <v/>
      </c>
      <c r="S2410" s="21">
        <v>0</v>
      </c>
      <c r="T2410" s="20">
        <f>VLOOKUP($A2410,Database!$A:$Y,10,FALSE)</f>
        <v>137</v>
      </c>
      <c r="U2410" s="20">
        <f>VLOOKUP($A2410,Database!$A:$Y,11,FALSE)</f>
        <v>118</v>
      </c>
      <c r="V2410" s="20">
        <f>VLOOKUP($A2410,Database!$A:$Y,12,FALSE)</f>
        <v>68</v>
      </c>
      <c r="W2410" s="20" t="str">
        <f>VLOOKUP(A2410,Database!A:M,13,FALSE)</f>
        <v>À venir</v>
      </c>
      <c r="X2410" s="20" t="str">
        <f>VLOOKUP($A2410,Database!$A:$Y,20,FALSE)</f>
        <v/>
      </c>
      <c r="Y2410" s="20" t="str">
        <f>VLOOKUP($A2410,Database!$A:$Y,21,FALSE)</f>
        <v/>
      </c>
      <c r="Z2410" s="20">
        <f t="shared" si="222"/>
        <v>0</v>
      </c>
      <c r="AA2410" s="20" t="str">
        <f t="shared" si="224"/>
        <v/>
      </c>
      <c r="AB2410" s="20" t="str">
        <f t="shared" ca="1" si="225"/>
        <v/>
      </c>
      <c r="AC2410" s="20">
        <f t="shared" ca="1" si="226"/>
        <v>0</v>
      </c>
      <c r="AD2410" s="20" t="str">
        <f ca="1">IF(AC2410=0,"",IF(OR(ISBLANK(P2410),ISBLANK(Q2410)),"",IF(ISBLANK(VLOOKUP(A2410,Database!A:AA,22,FALSE)),"",VLOOKUP(A2410,Database!A:AA,22,FALSE))))</f>
        <v/>
      </c>
      <c r="AE2410" s="20" t="str">
        <f>IFERROR(
   IF(
     OR(ISBLANK(P2410),ISBLANK(Q2410)),
     "",
     IF(
       AND(AB2410&lt;&gt;"",OR(W2410="Terminé",W2410="En cours")),
       VLOOKUP(AD2410,Setup_ScoreExactBonus!A:D,4,FALSE),
       0
     )),
  0)</f>
        <v/>
      </c>
      <c r="AF2410" s="21">
        <f t="shared" si="227"/>
        <v>0</v>
      </c>
      <c r="AG2410" s="21">
        <f ca="1">SUMIFS(AF$2:AF2410,D$2:D2410,D2410)</f>
        <v>3263</v>
      </c>
    </row>
    <row r="2411" spans="1:33" hidden="1" x14ac:dyDescent="0.35">
      <c r="A2411" s="21">
        <f>IF(ISBLANK(B2411),"",COUNTIF(B$2:B2411,B2411))-1</f>
        <v>89</v>
      </c>
      <c r="B2411" s="27">
        <v>7</v>
      </c>
      <c r="C2411" s="10">
        <f>VLOOKUP($A2411+IF($A2411=0,1,0),Database!$A:$Y,7,FALSE)</f>
        <v>46207.791666666664</v>
      </c>
      <c r="D2411" s="21" t="str">
        <f>VLOOKUP(Pronostics!$B2411,Setup_MPP!$A:$G,3,FALSE)</f>
        <v>__Vince__</v>
      </c>
      <c r="E2411" s="21" t="str">
        <f>VLOOKUP(Pronostics!$B2411,Setup_MPP!$A:$G,2,FALSE)</f>
        <v>Vincent FRAYSSE</v>
      </c>
      <c r="F2411" s="21" t="str">
        <f>VLOOKUP($B2411,Setup_MPP!$A:$E,4,FALSE)</f>
        <v>#B2EAE8</v>
      </c>
      <c r="G2411" s="21" t="str">
        <f>VLOOKUP($B2411,Setup_MPP!$A:$E,5,FALSE)</f>
        <v>#6CB4B1</v>
      </c>
      <c r="H2411" s="21" t="str">
        <f>IFERROR(IF(AND(A2411&gt;=1,A2411&lt;=104),VLOOKUP($A2411,Location!$A:$J,6,FALSE),IF(A2411=0,"Avant l'ouverture",IF(OR(A2411=105,A2411=106),"Bonus"))),"")</f>
        <v>1/8 Finale</v>
      </c>
      <c r="I2411" s="21" t="str">
        <f>IF(LEFT(H2411,4)="Tour",VLOOKUP(A2411,Database!$A:$C,3,FALSE),"")</f>
        <v/>
      </c>
      <c r="J2411" s="21" t="str">
        <f>VLOOKUP($A2411,Location!$A:$J,7,FALSE)</f>
        <v>Canada</v>
      </c>
      <c r="K2411" s="21" t="str">
        <f>IFERROR(VLOOKUP(J2411,Setup_Team!$B:$C,2,FALSE), "TDB")</f>
        <v>CAN</v>
      </c>
      <c r="L2411" s="21" t="str">
        <f>VLOOKUP($A2411,Location!$A:$J,8,FALSE)</f>
        <v>Maroc</v>
      </c>
      <c r="M2411" s="21" t="str">
        <f>IFERROR(VLOOKUP(L2411,Setup_Team!$B:$C,2,FALSE), "TDB")</f>
        <v>MAR</v>
      </c>
      <c r="N2411" s="21" t="str">
        <f>VLOOKUP($A2411,Location!$A:$J,9,FALSE)</f>
        <v>Houston, Texas</v>
      </c>
      <c r="O2411" s="21" t="str">
        <f>VLOOKUP($A2411,Location!$A:$J,10,FALSE)</f>
        <v>NRG Stadium</v>
      </c>
      <c r="P2411" s="27"/>
      <c r="Q2411" s="27"/>
      <c r="R2411" s="27" t="str">
        <f t="shared" si="223"/>
        <v/>
      </c>
      <c r="S2411" s="21">
        <v>0</v>
      </c>
      <c r="T2411" s="20">
        <f>VLOOKUP($A2411,Database!$A:$Y,10,FALSE)</f>
        <v>137</v>
      </c>
      <c r="U2411" s="20">
        <f>VLOOKUP($A2411,Database!$A:$Y,11,FALSE)</f>
        <v>118</v>
      </c>
      <c r="V2411" s="20">
        <f>VLOOKUP($A2411,Database!$A:$Y,12,FALSE)</f>
        <v>68</v>
      </c>
      <c r="W2411" s="20" t="str">
        <f>VLOOKUP(A2411,Database!A:M,13,FALSE)</f>
        <v>À venir</v>
      </c>
      <c r="X2411" s="20" t="str">
        <f>VLOOKUP($A2411,Database!$A:$Y,20,FALSE)</f>
        <v/>
      </c>
      <c r="Y2411" s="20" t="str">
        <f>VLOOKUP($A2411,Database!$A:$Y,21,FALSE)</f>
        <v/>
      </c>
      <c r="Z2411" s="20">
        <f t="shared" si="222"/>
        <v>0</v>
      </c>
      <c r="AA2411" s="20" t="str">
        <f t="shared" si="224"/>
        <v/>
      </c>
      <c r="AB2411" s="20" t="str">
        <f t="shared" ca="1" si="225"/>
        <v/>
      </c>
      <c r="AC2411" s="20">
        <f t="shared" ca="1" si="226"/>
        <v>0</v>
      </c>
      <c r="AD2411" s="20" t="str">
        <f ca="1">IF(AC2411=0,"",IF(OR(ISBLANK(P2411),ISBLANK(Q2411)),"",IF(ISBLANK(VLOOKUP(A2411,Database!A:AA,22,FALSE)),"",VLOOKUP(A2411,Database!A:AA,22,FALSE))))</f>
        <v/>
      </c>
      <c r="AE2411" s="20" t="str">
        <f>IFERROR(
   IF(
     OR(ISBLANK(P2411),ISBLANK(Q2411)),
     "",
     IF(
       AND(AB2411&lt;&gt;"",OR(W2411="Terminé",W2411="En cours")),
       VLOOKUP(AD2411,Setup_ScoreExactBonus!A:D,4,FALSE),
       0
     )),
  0)</f>
        <v/>
      </c>
      <c r="AF2411" s="21">
        <f t="shared" si="227"/>
        <v>0</v>
      </c>
      <c r="AG2411" s="21">
        <f ca="1">SUMIFS(AF$2:AF2411,D$2:D2411,D2411)</f>
        <v>1775</v>
      </c>
    </row>
    <row r="2412" spans="1:33" hidden="1" x14ac:dyDescent="0.35">
      <c r="A2412" s="21">
        <f>IF(ISBLANK(B2412),"",COUNTIF(B$2:B2412,B2412))-1</f>
        <v>89</v>
      </c>
      <c r="B2412" s="27">
        <v>8</v>
      </c>
      <c r="C2412" s="10">
        <f>VLOOKUP($A2412+IF($A2412=0,1,0),Database!$A:$Y,7,FALSE)</f>
        <v>46207.791666666664</v>
      </c>
      <c r="D2412" s="21" t="str">
        <f>VLOOKUP(Pronostics!$B2412,Setup_MPP!$A:$G,3,FALSE)</f>
        <v>Louuiiis</v>
      </c>
      <c r="E2412" s="21" t="str">
        <f>VLOOKUP(Pronostics!$B2412,Setup_MPP!$A:$G,2,FALSE)</f>
        <v>Louis HARLE</v>
      </c>
      <c r="F2412" s="21" t="str">
        <f>VLOOKUP($B2412,Setup_MPP!$A:$E,4,FALSE)</f>
        <v>#EEF7B1</v>
      </c>
      <c r="G2412" s="21" t="str">
        <f>VLOOKUP($B2412,Setup_MPP!$A:$E,5,FALSE)</f>
        <v>#C1CB7D</v>
      </c>
      <c r="H2412" s="21" t="str">
        <f>IFERROR(IF(AND(A2412&gt;=1,A2412&lt;=104),VLOOKUP($A2412,Location!$A:$J,6,FALSE),IF(A2412=0,"Avant l'ouverture",IF(OR(A2412=105,A2412=106),"Bonus"))),"")</f>
        <v>1/8 Finale</v>
      </c>
      <c r="I2412" s="21" t="str">
        <f>IF(LEFT(H2412,4)="Tour",VLOOKUP(A2412,Database!$A:$C,3,FALSE),"")</f>
        <v/>
      </c>
      <c r="J2412" s="21" t="str">
        <f>VLOOKUP($A2412,Location!$A:$J,7,FALSE)</f>
        <v>Canada</v>
      </c>
      <c r="K2412" s="21" t="str">
        <f>IFERROR(VLOOKUP(J2412,Setup_Team!$B:$C,2,FALSE), "TDB")</f>
        <v>CAN</v>
      </c>
      <c r="L2412" s="21" t="str">
        <f>VLOOKUP($A2412,Location!$A:$J,8,FALSE)</f>
        <v>Maroc</v>
      </c>
      <c r="M2412" s="21" t="str">
        <f>IFERROR(VLOOKUP(L2412,Setup_Team!$B:$C,2,FALSE), "TDB")</f>
        <v>MAR</v>
      </c>
      <c r="N2412" s="21" t="str">
        <f>VLOOKUP($A2412,Location!$A:$J,9,FALSE)</f>
        <v>Houston, Texas</v>
      </c>
      <c r="O2412" s="21" t="str">
        <f>VLOOKUP($A2412,Location!$A:$J,10,FALSE)</f>
        <v>NRG Stadium</v>
      </c>
      <c r="P2412" s="27"/>
      <c r="Q2412" s="27"/>
      <c r="R2412" s="27" t="str">
        <f t="shared" si="223"/>
        <v/>
      </c>
      <c r="S2412" s="21">
        <v>0</v>
      </c>
      <c r="T2412" s="20">
        <f>VLOOKUP($A2412,Database!$A:$Y,10,FALSE)</f>
        <v>137</v>
      </c>
      <c r="U2412" s="20">
        <f>VLOOKUP($A2412,Database!$A:$Y,11,FALSE)</f>
        <v>118</v>
      </c>
      <c r="V2412" s="20">
        <f>VLOOKUP($A2412,Database!$A:$Y,12,FALSE)</f>
        <v>68</v>
      </c>
      <c r="W2412" s="20" t="str">
        <f>VLOOKUP(A2412,Database!A:M,13,FALSE)</f>
        <v>À venir</v>
      </c>
      <c r="X2412" s="20" t="str">
        <f>VLOOKUP($A2412,Database!$A:$Y,20,FALSE)</f>
        <v/>
      </c>
      <c r="Y2412" s="20" t="str">
        <f>VLOOKUP($A2412,Database!$A:$Y,21,FALSE)</f>
        <v/>
      </c>
      <c r="Z2412" s="20">
        <f t="shared" si="222"/>
        <v>0</v>
      </c>
      <c r="AA2412" s="20" t="str">
        <f t="shared" si="224"/>
        <v/>
      </c>
      <c r="AB2412" s="20" t="str">
        <f t="shared" ca="1" si="225"/>
        <v/>
      </c>
      <c r="AC2412" s="20">
        <f t="shared" ca="1" si="226"/>
        <v>0</v>
      </c>
      <c r="AD2412" s="20" t="str">
        <f ca="1">IF(AC2412=0,"",IF(OR(ISBLANK(P2412),ISBLANK(Q2412)),"",IF(ISBLANK(VLOOKUP(A2412,Database!A:AA,22,FALSE)),"",VLOOKUP(A2412,Database!A:AA,22,FALSE))))</f>
        <v/>
      </c>
      <c r="AE2412" s="20" t="str">
        <f>IFERROR(
   IF(
     OR(ISBLANK(P2412),ISBLANK(Q2412)),
     "",
     IF(
       AND(AB2412&lt;&gt;"",OR(W2412="Terminé",W2412="En cours")),
       VLOOKUP(AD2412,Setup_ScoreExactBonus!A:D,4,FALSE),
       0
     )),
  0)</f>
        <v/>
      </c>
      <c r="AF2412" s="21">
        <f t="shared" si="227"/>
        <v>0</v>
      </c>
      <c r="AG2412" s="21">
        <f ca="1">SUMIFS(AF$2:AF2412,D$2:D2412,D2412)</f>
        <v>3206</v>
      </c>
    </row>
    <row r="2413" spans="1:33" x14ac:dyDescent="0.35">
      <c r="A2413" s="21">
        <f>IF(ISBLANK(B2413),"",COUNTIF(B$2:B2413,B2413))-1</f>
        <v>89</v>
      </c>
      <c r="B2413" s="27">
        <v>9</v>
      </c>
      <c r="C2413" s="10">
        <f>VLOOKUP($A2413+IF($A2413=0,1,0),Database!$A:$Y,7,FALSE)</f>
        <v>46207.791666666664</v>
      </c>
      <c r="D2413" s="21" t="str">
        <f>VLOOKUP(Pronostics!$B2413,Setup_MPP!$A:$G,3,FALSE)</f>
        <v>Aurelien_dpq</v>
      </c>
      <c r="E2413" s="21" t="str">
        <f>VLOOKUP(Pronostics!$B2413,Setup_MPP!$A:$G,2,FALSE)</f>
        <v>Aurélien DE POULPIQUET</v>
      </c>
      <c r="F2413" s="21" t="str">
        <f>VLOOKUP($B2413,Setup_MPP!$A:$E,4,FALSE)</f>
        <v>#F4EA9D</v>
      </c>
      <c r="G2413" s="21" t="str">
        <f>VLOOKUP($B2413,Setup_MPP!$A:$E,5,FALSE)</f>
        <v>#D2C458</v>
      </c>
      <c r="H2413" s="21" t="str">
        <f>IFERROR(IF(AND(A2413&gt;=1,A2413&lt;=104),VLOOKUP($A2413,Location!$A:$J,6,FALSE),IF(A2413=0,"Avant l'ouverture",IF(OR(A2413=105,A2413=106),"Bonus"))),"")</f>
        <v>1/8 Finale</v>
      </c>
      <c r="I2413" s="21" t="str">
        <f>IF(LEFT(H2413,4)="Tour",VLOOKUP(A2413,Database!$A:$C,3,FALSE),"")</f>
        <v/>
      </c>
      <c r="J2413" s="21" t="str">
        <f>VLOOKUP($A2413,Location!$A:$J,7,FALSE)</f>
        <v>Canada</v>
      </c>
      <c r="K2413" s="21" t="str">
        <f>IFERROR(VLOOKUP(J2413,Setup_Team!$B:$C,2,FALSE), "TDB")</f>
        <v>CAN</v>
      </c>
      <c r="L2413" s="21" t="str">
        <f>VLOOKUP($A2413,Location!$A:$J,8,FALSE)</f>
        <v>Maroc</v>
      </c>
      <c r="M2413" s="21" t="str">
        <f>IFERROR(VLOOKUP(L2413,Setup_Team!$B:$C,2,FALSE), "TDB")</f>
        <v>MAR</v>
      </c>
      <c r="N2413" s="21" t="str">
        <f>VLOOKUP($A2413,Location!$A:$J,9,FALSE)</f>
        <v>Houston, Texas</v>
      </c>
      <c r="O2413" s="21" t="str">
        <f>VLOOKUP($A2413,Location!$A:$J,10,FALSE)</f>
        <v>NRG Stadium</v>
      </c>
      <c r="P2413" s="27"/>
      <c r="Q2413" s="27"/>
      <c r="R2413" s="27" t="str">
        <f t="shared" si="223"/>
        <v/>
      </c>
      <c r="S2413" s="21">
        <v>0</v>
      </c>
      <c r="T2413" s="20">
        <f>VLOOKUP($A2413,Database!$A:$Y,10,FALSE)</f>
        <v>137</v>
      </c>
      <c r="U2413" s="20">
        <f>VLOOKUP($A2413,Database!$A:$Y,11,FALSE)</f>
        <v>118</v>
      </c>
      <c r="V2413" s="20">
        <f>VLOOKUP($A2413,Database!$A:$Y,12,FALSE)</f>
        <v>68</v>
      </c>
      <c r="W2413" s="20" t="str">
        <f>VLOOKUP(A2413,Database!A:M,13,FALSE)</f>
        <v>À venir</v>
      </c>
      <c r="X2413" s="20" t="str">
        <f>VLOOKUP($A2413,Database!$A:$Y,20,FALSE)</f>
        <v/>
      </c>
      <c r="Y2413" s="20" t="str">
        <f>VLOOKUP($A2413,Database!$A:$Y,21,FALSE)</f>
        <v/>
      </c>
      <c r="Z2413" s="20">
        <f t="shared" si="222"/>
        <v>0</v>
      </c>
      <c r="AA2413" s="20" t="str">
        <f t="shared" si="224"/>
        <v/>
      </c>
      <c r="AB2413" s="20" t="str">
        <f t="shared" ca="1" si="225"/>
        <v/>
      </c>
      <c r="AC2413" s="20">
        <f t="shared" ca="1" si="226"/>
        <v>0</v>
      </c>
      <c r="AD2413" s="20" t="str">
        <f ca="1">IF(AC2413=0,"",IF(OR(ISBLANK(P2413),ISBLANK(Q2413)),"",IF(ISBLANK(VLOOKUP(A2413,Database!A:AA,22,FALSE)),"",VLOOKUP(A2413,Database!A:AA,22,FALSE))))</f>
        <v/>
      </c>
      <c r="AE2413" s="20" t="str">
        <f>IFERROR(
   IF(
     OR(ISBLANK(P2413),ISBLANK(Q2413)),
     "",
     IF(
       AND(AB2413&lt;&gt;"",OR(W2413="Terminé",W2413="En cours")),
       VLOOKUP(AD2413,Setup_ScoreExactBonus!A:D,4,FALSE),
       0
     )),
  0)</f>
        <v/>
      </c>
      <c r="AF2413" s="21">
        <f t="shared" si="227"/>
        <v>0</v>
      </c>
      <c r="AG2413" s="21">
        <f ca="1">SUMIFS(AF$2:AF2413,D$2:D2413,D2413)</f>
        <v>3453</v>
      </c>
    </row>
    <row r="2414" spans="1:33" hidden="1" x14ac:dyDescent="0.35">
      <c r="A2414" s="21">
        <f>IF(ISBLANK(B2414),"",COUNTIF(B$2:B2414,B2414))-1</f>
        <v>89</v>
      </c>
      <c r="B2414" s="27">
        <v>10</v>
      </c>
      <c r="C2414" s="10">
        <f>VLOOKUP($A2414+IF($A2414=0,1,0),Database!$A:$Y,7,FALSE)</f>
        <v>46207.791666666664</v>
      </c>
      <c r="D2414" s="21" t="str">
        <f>VLOOKUP(Pronostics!$B2414,Setup_MPP!$A:$G,3,FALSE)</f>
        <v>RandomPaul</v>
      </c>
      <c r="E2414" s="21" t="str">
        <f>VLOOKUP(Pronostics!$B2414,Setup_MPP!$A:$G,2,FALSE)</f>
        <v>Paul MONTESINOS</v>
      </c>
      <c r="F2414" s="21" t="str">
        <f>VLOOKUP($B2414,Setup_MPP!$A:$E,4,FALSE)</f>
        <v>#C4B0FF</v>
      </c>
      <c r="G2414" s="21" t="str">
        <f>VLOOKUP($B2414,Setup_MPP!$A:$E,5,FALSE)</f>
        <v>#7F66C8</v>
      </c>
      <c r="H2414" s="21" t="str">
        <f>IFERROR(IF(AND(A2414&gt;=1,A2414&lt;=104),VLOOKUP($A2414,Location!$A:$J,6,FALSE),IF(A2414=0,"Avant l'ouverture",IF(OR(A2414=105,A2414=106),"Bonus"))),"")</f>
        <v>1/8 Finale</v>
      </c>
      <c r="I2414" s="21" t="str">
        <f>IF(LEFT(H2414,4)="Tour",VLOOKUP(A2414,Database!$A:$C,3,FALSE),"")</f>
        <v/>
      </c>
      <c r="J2414" s="21" t="str">
        <f>VLOOKUP($A2414,Location!$A:$J,7,FALSE)</f>
        <v>Canada</v>
      </c>
      <c r="K2414" s="21" t="str">
        <f>IFERROR(VLOOKUP(J2414,Setup_Team!$B:$C,2,FALSE), "TDB")</f>
        <v>CAN</v>
      </c>
      <c r="L2414" s="21" t="str">
        <f>VLOOKUP($A2414,Location!$A:$J,8,FALSE)</f>
        <v>Maroc</v>
      </c>
      <c r="M2414" s="21" t="str">
        <f>IFERROR(VLOOKUP(L2414,Setup_Team!$B:$C,2,FALSE), "TDB")</f>
        <v>MAR</v>
      </c>
      <c r="N2414" s="21" t="str">
        <f>VLOOKUP($A2414,Location!$A:$J,9,FALSE)</f>
        <v>Houston, Texas</v>
      </c>
      <c r="O2414" s="21" t="str">
        <f>VLOOKUP($A2414,Location!$A:$J,10,FALSE)</f>
        <v>NRG Stadium</v>
      </c>
      <c r="P2414" s="27"/>
      <c r="Q2414" s="27"/>
      <c r="R2414" s="27" t="str">
        <f t="shared" si="223"/>
        <v/>
      </c>
      <c r="S2414" s="21">
        <v>0</v>
      </c>
      <c r="T2414" s="20">
        <f>VLOOKUP($A2414,Database!$A:$Y,10,FALSE)</f>
        <v>137</v>
      </c>
      <c r="U2414" s="20">
        <f>VLOOKUP($A2414,Database!$A:$Y,11,FALSE)</f>
        <v>118</v>
      </c>
      <c r="V2414" s="20">
        <f>VLOOKUP($A2414,Database!$A:$Y,12,FALSE)</f>
        <v>68</v>
      </c>
      <c r="W2414" s="20" t="str">
        <f>VLOOKUP(A2414,Database!A:M,13,FALSE)</f>
        <v>À venir</v>
      </c>
      <c r="X2414" s="20" t="str">
        <f>VLOOKUP($A2414,Database!$A:$Y,20,FALSE)</f>
        <v/>
      </c>
      <c r="Y2414" s="20" t="str">
        <f>VLOOKUP($A2414,Database!$A:$Y,21,FALSE)</f>
        <v/>
      </c>
      <c r="Z2414" s="20">
        <f t="shared" si="222"/>
        <v>0</v>
      </c>
      <c r="AA2414" s="20" t="str">
        <f t="shared" si="224"/>
        <v/>
      </c>
      <c r="AB2414" s="20" t="str">
        <f t="shared" ca="1" si="225"/>
        <v/>
      </c>
      <c r="AC2414" s="20">
        <f t="shared" ca="1" si="226"/>
        <v>0</v>
      </c>
      <c r="AD2414" s="20" t="str">
        <f ca="1">IF(AC2414=0,"",IF(OR(ISBLANK(P2414),ISBLANK(Q2414)),"",IF(ISBLANK(VLOOKUP(A2414,Database!A:AA,22,FALSE)),"",VLOOKUP(A2414,Database!A:AA,22,FALSE))))</f>
        <v/>
      </c>
      <c r="AE2414" s="20" t="str">
        <f>IFERROR(
   IF(
     OR(ISBLANK(P2414),ISBLANK(Q2414)),
     "",
     IF(
       AND(AB2414&lt;&gt;"",OR(W2414="Terminé",W2414="En cours")),
       VLOOKUP(AD2414,Setup_ScoreExactBonus!A:D,4,FALSE),
       0
     )),
  0)</f>
        <v/>
      </c>
      <c r="AF2414" s="21">
        <f t="shared" si="227"/>
        <v>0</v>
      </c>
      <c r="AG2414" s="21">
        <f ca="1">SUMIFS(AF$2:AF2414,D$2:D2414,D2414)</f>
        <v>2840</v>
      </c>
    </row>
    <row r="2415" spans="1:33" hidden="1" x14ac:dyDescent="0.35">
      <c r="A2415" s="21">
        <f>IF(ISBLANK(B2415),"",COUNTIF(B$2:B2415,B2415))-1</f>
        <v>89</v>
      </c>
      <c r="B2415" s="27">
        <v>11</v>
      </c>
      <c r="C2415" s="10">
        <f>VLOOKUP($A2415+IF($A2415=0,1,0),Database!$A:$Y,7,FALSE)</f>
        <v>46207.791666666664</v>
      </c>
      <c r="D2415" s="21" t="str">
        <f>VLOOKUP(Pronostics!$B2415,Setup_MPP!$A:$G,3,FALSE)</f>
        <v>Kinsley91</v>
      </c>
      <c r="E2415" s="21" t="str">
        <f>VLOOKUP(Pronostics!$B2415,Setup_MPP!$A:$G,2,FALSE)</f>
        <v>Kinsley ROQUE</v>
      </c>
      <c r="F2415" s="21" t="str">
        <f>VLOOKUP($B2415,Setup_MPP!$A:$E,4,FALSE)</f>
        <v>#CBEBBA</v>
      </c>
      <c r="G2415" s="21" t="str">
        <f>VLOOKUP($B2415,Setup_MPP!$A:$E,5,FALSE)</f>
        <v>#70BC6E</v>
      </c>
      <c r="H2415" s="21" t="str">
        <f>IFERROR(IF(AND(A2415&gt;=1,A2415&lt;=104),VLOOKUP($A2415,Location!$A:$J,6,FALSE),IF(A2415=0,"Avant l'ouverture",IF(OR(A2415=105,A2415=106),"Bonus"))),"")</f>
        <v>1/8 Finale</v>
      </c>
      <c r="I2415" s="21" t="str">
        <f>IF(LEFT(H2415,4)="Tour",VLOOKUP(A2415,Database!$A:$C,3,FALSE),"")</f>
        <v/>
      </c>
      <c r="J2415" s="21" t="str">
        <f>VLOOKUP($A2415,Location!$A:$J,7,FALSE)</f>
        <v>Canada</v>
      </c>
      <c r="K2415" s="21" t="str">
        <f>IFERROR(VLOOKUP(J2415,Setup_Team!$B:$C,2,FALSE), "TDB")</f>
        <v>CAN</v>
      </c>
      <c r="L2415" s="21" t="str">
        <f>VLOOKUP($A2415,Location!$A:$J,8,FALSE)</f>
        <v>Maroc</v>
      </c>
      <c r="M2415" s="21" t="str">
        <f>IFERROR(VLOOKUP(L2415,Setup_Team!$B:$C,2,FALSE), "TDB")</f>
        <v>MAR</v>
      </c>
      <c r="N2415" s="21" t="str">
        <f>VLOOKUP($A2415,Location!$A:$J,9,FALSE)</f>
        <v>Houston, Texas</v>
      </c>
      <c r="O2415" s="21" t="str">
        <f>VLOOKUP($A2415,Location!$A:$J,10,FALSE)</f>
        <v>NRG Stadium</v>
      </c>
      <c r="P2415" s="27"/>
      <c r="Q2415" s="27"/>
      <c r="R2415" s="27" t="str">
        <f t="shared" si="223"/>
        <v/>
      </c>
      <c r="S2415" s="21">
        <v>0</v>
      </c>
      <c r="T2415" s="20">
        <f>VLOOKUP($A2415,Database!$A:$Y,10,FALSE)</f>
        <v>137</v>
      </c>
      <c r="U2415" s="20">
        <f>VLOOKUP($A2415,Database!$A:$Y,11,FALSE)</f>
        <v>118</v>
      </c>
      <c r="V2415" s="20">
        <f>VLOOKUP($A2415,Database!$A:$Y,12,FALSE)</f>
        <v>68</v>
      </c>
      <c r="W2415" s="20" t="str">
        <f>VLOOKUP(A2415,Database!A:M,13,FALSE)</f>
        <v>À venir</v>
      </c>
      <c r="X2415" s="20" t="str">
        <f>VLOOKUP($A2415,Database!$A:$Y,20,FALSE)</f>
        <v/>
      </c>
      <c r="Y2415" s="20" t="str">
        <f>VLOOKUP($A2415,Database!$A:$Y,21,FALSE)</f>
        <v/>
      </c>
      <c r="Z2415" s="20">
        <f t="shared" si="222"/>
        <v>0</v>
      </c>
      <c r="AA2415" s="20" t="str">
        <f t="shared" si="224"/>
        <v/>
      </c>
      <c r="AB2415" s="20" t="str">
        <f t="shared" ca="1" si="225"/>
        <v/>
      </c>
      <c r="AC2415" s="20">
        <f t="shared" ca="1" si="226"/>
        <v>0</v>
      </c>
      <c r="AD2415" s="20" t="str">
        <f ca="1">IF(AC2415=0,"",IF(OR(ISBLANK(P2415),ISBLANK(Q2415)),"",IF(ISBLANK(VLOOKUP(A2415,Database!A:AA,22,FALSE)),"",VLOOKUP(A2415,Database!A:AA,22,FALSE))))</f>
        <v/>
      </c>
      <c r="AE2415" s="20" t="str">
        <f>IFERROR(
   IF(
     OR(ISBLANK(P2415),ISBLANK(Q2415)),
     "",
     IF(
       AND(AB2415&lt;&gt;"",OR(W2415="Terminé",W2415="En cours")),
       VLOOKUP(AD2415,Setup_ScoreExactBonus!A:D,4,FALSE),
       0
     )),
  0)</f>
        <v/>
      </c>
      <c r="AF2415" s="21">
        <f t="shared" si="227"/>
        <v>0</v>
      </c>
      <c r="AG2415" s="21">
        <f ca="1">SUMIFS(AF$2:AF2415,D$2:D2415,D2415)</f>
        <v>3231</v>
      </c>
    </row>
    <row r="2416" spans="1:33" hidden="1" x14ac:dyDescent="0.35">
      <c r="A2416" s="21">
        <f>IF(ISBLANK(B2416),"",COUNTIF(B$2:B2416,B2416))-1</f>
        <v>89</v>
      </c>
      <c r="B2416" s="27">
        <v>12</v>
      </c>
      <c r="C2416" s="10">
        <f>VLOOKUP($A2416+IF($A2416=0,1,0),Database!$A:$Y,7,FALSE)</f>
        <v>46207.791666666664</v>
      </c>
      <c r="D2416" s="21" t="str">
        <f>VLOOKUP(Pronostics!$B2416,Setup_MPP!$A:$G,3,FALSE)</f>
        <v>Jaouad1</v>
      </c>
      <c r="E2416" s="21" t="str">
        <f>VLOOKUP(Pronostics!$B2416,Setup_MPP!$A:$G,2,FALSE)</f>
        <v>Jaouad SETTI</v>
      </c>
      <c r="F2416" s="21" t="str">
        <f>VLOOKUP($B2416,Setup_MPP!$A:$E,4,FALSE)</f>
        <v>#C2D4FF</v>
      </c>
      <c r="G2416" s="21" t="str">
        <f>VLOOKUP($B2416,Setup_MPP!$A:$E,5,FALSE)</f>
        <v>#6586D5</v>
      </c>
      <c r="H2416" s="21" t="str">
        <f>IFERROR(IF(AND(A2416&gt;=1,A2416&lt;=104),VLOOKUP($A2416,Location!$A:$J,6,FALSE),IF(A2416=0,"Avant l'ouverture",IF(OR(A2416=105,A2416=106),"Bonus"))),"")</f>
        <v>1/8 Finale</v>
      </c>
      <c r="I2416" s="21" t="str">
        <f>IF(LEFT(H2416,4)="Tour",VLOOKUP(A2416,Database!$A:$C,3,FALSE),"")</f>
        <v/>
      </c>
      <c r="J2416" s="21" t="str">
        <f>VLOOKUP($A2416,Location!$A:$J,7,FALSE)</f>
        <v>Canada</v>
      </c>
      <c r="K2416" s="21" t="str">
        <f>IFERROR(VLOOKUP(J2416,Setup_Team!$B:$C,2,FALSE), "TDB")</f>
        <v>CAN</v>
      </c>
      <c r="L2416" s="21" t="str">
        <f>VLOOKUP($A2416,Location!$A:$J,8,FALSE)</f>
        <v>Maroc</v>
      </c>
      <c r="M2416" s="21" t="str">
        <f>IFERROR(VLOOKUP(L2416,Setup_Team!$B:$C,2,FALSE), "TDB")</f>
        <v>MAR</v>
      </c>
      <c r="N2416" s="21" t="str">
        <f>VLOOKUP($A2416,Location!$A:$J,9,FALSE)</f>
        <v>Houston, Texas</v>
      </c>
      <c r="O2416" s="21" t="str">
        <f>VLOOKUP($A2416,Location!$A:$J,10,FALSE)</f>
        <v>NRG Stadium</v>
      </c>
      <c r="P2416" s="27"/>
      <c r="Q2416" s="27"/>
      <c r="R2416" s="27" t="str">
        <f t="shared" si="223"/>
        <v/>
      </c>
      <c r="S2416" s="21">
        <v>0</v>
      </c>
      <c r="T2416" s="20">
        <f>VLOOKUP($A2416,Database!$A:$Y,10,FALSE)</f>
        <v>137</v>
      </c>
      <c r="U2416" s="20">
        <f>VLOOKUP($A2416,Database!$A:$Y,11,FALSE)</f>
        <v>118</v>
      </c>
      <c r="V2416" s="20">
        <f>VLOOKUP($A2416,Database!$A:$Y,12,FALSE)</f>
        <v>68</v>
      </c>
      <c r="W2416" s="20" t="str">
        <f>VLOOKUP(A2416,Database!A:M,13,FALSE)</f>
        <v>À venir</v>
      </c>
      <c r="X2416" s="20" t="str">
        <f>VLOOKUP($A2416,Database!$A:$Y,20,FALSE)</f>
        <v/>
      </c>
      <c r="Y2416" s="20" t="str">
        <f>VLOOKUP($A2416,Database!$A:$Y,21,FALSE)</f>
        <v/>
      </c>
      <c r="Z2416" s="20">
        <f t="shared" si="222"/>
        <v>0</v>
      </c>
      <c r="AA2416" s="20" t="str">
        <f t="shared" si="224"/>
        <v/>
      </c>
      <c r="AB2416" s="20" t="str">
        <f t="shared" ca="1" si="225"/>
        <v/>
      </c>
      <c r="AC2416" s="20">
        <f t="shared" ca="1" si="226"/>
        <v>0</v>
      </c>
      <c r="AD2416" s="20" t="str">
        <f ca="1">IF(AC2416=0,"",IF(OR(ISBLANK(P2416),ISBLANK(Q2416)),"",IF(ISBLANK(VLOOKUP(A2416,Database!A:AA,22,FALSE)),"",VLOOKUP(A2416,Database!A:AA,22,FALSE))))</f>
        <v/>
      </c>
      <c r="AE2416" s="20" t="str">
        <f>IFERROR(
   IF(
     OR(ISBLANK(P2416),ISBLANK(Q2416)),
     "",
     IF(
       AND(AB2416&lt;&gt;"",OR(W2416="Terminé",W2416="En cours")),
       VLOOKUP(AD2416,Setup_ScoreExactBonus!A:D,4,FALSE),
       0
     )),
  0)</f>
        <v/>
      </c>
      <c r="AF2416" s="21">
        <f t="shared" si="227"/>
        <v>0</v>
      </c>
      <c r="AG2416" s="21">
        <f ca="1">SUMIFS(AF$2:AF2416,D$2:D2416,D2416)</f>
        <v>3039</v>
      </c>
    </row>
    <row r="2417" spans="1:33" hidden="1" x14ac:dyDescent="0.35">
      <c r="A2417" s="21">
        <f>IF(ISBLANK(B2417),"",COUNTIF(B$2:B2417,B2417))-1</f>
        <v>89</v>
      </c>
      <c r="B2417" s="27">
        <v>13</v>
      </c>
      <c r="C2417" s="10">
        <f>VLOOKUP($A2417+IF($A2417=0,1,0),Database!$A:$Y,7,FALSE)</f>
        <v>46207.791666666664</v>
      </c>
      <c r="D2417" s="21" t="str">
        <f>VLOOKUP(Pronostics!$B2417,Setup_MPP!$A:$G,3,FALSE)</f>
        <v>Julien_I</v>
      </c>
      <c r="E2417" s="21" t="str">
        <f>VLOOKUP(Pronostics!$B2417,Setup_MPP!$A:$G,2,FALSE)</f>
        <v>Julien INGE</v>
      </c>
      <c r="F2417" s="21" t="str">
        <f>VLOOKUP($B2417,Setup_MPP!$A:$E,4,FALSE)</f>
        <v>#C1E0EF</v>
      </c>
      <c r="G2417" s="21" t="str">
        <f>VLOOKUP($B2417,Setup_MPP!$A:$E,5,FALSE)</f>
        <v>#4F91B2</v>
      </c>
      <c r="H2417" s="21" t="str">
        <f>IFERROR(IF(AND(A2417&gt;=1,A2417&lt;=104),VLOOKUP($A2417,Location!$A:$J,6,FALSE),IF(A2417=0,"Avant l'ouverture",IF(OR(A2417=105,A2417=106),"Bonus"))),"")</f>
        <v>1/8 Finale</v>
      </c>
      <c r="I2417" s="21" t="str">
        <f>IF(LEFT(H2417,4)="Tour",VLOOKUP(A2417,Database!$A:$C,3,FALSE),"")</f>
        <v/>
      </c>
      <c r="J2417" s="21" t="str">
        <f>VLOOKUP($A2417,Location!$A:$J,7,FALSE)</f>
        <v>Canada</v>
      </c>
      <c r="K2417" s="21" t="str">
        <f>IFERROR(VLOOKUP(J2417,Setup_Team!$B:$C,2,FALSE), "TDB")</f>
        <v>CAN</v>
      </c>
      <c r="L2417" s="21" t="str">
        <f>VLOOKUP($A2417,Location!$A:$J,8,FALSE)</f>
        <v>Maroc</v>
      </c>
      <c r="M2417" s="21" t="str">
        <f>IFERROR(VLOOKUP(L2417,Setup_Team!$B:$C,2,FALSE), "TDB")</f>
        <v>MAR</v>
      </c>
      <c r="N2417" s="21" t="str">
        <f>VLOOKUP($A2417,Location!$A:$J,9,FALSE)</f>
        <v>Houston, Texas</v>
      </c>
      <c r="O2417" s="21" t="str">
        <f>VLOOKUP($A2417,Location!$A:$J,10,FALSE)</f>
        <v>NRG Stadium</v>
      </c>
      <c r="P2417" s="27"/>
      <c r="Q2417" s="27"/>
      <c r="R2417" s="27" t="str">
        <f t="shared" si="223"/>
        <v/>
      </c>
      <c r="S2417" s="21">
        <v>0</v>
      </c>
      <c r="T2417" s="20">
        <f>VLOOKUP($A2417,Database!$A:$Y,10,FALSE)</f>
        <v>137</v>
      </c>
      <c r="U2417" s="20">
        <f>VLOOKUP($A2417,Database!$A:$Y,11,FALSE)</f>
        <v>118</v>
      </c>
      <c r="V2417" s="20">
        <f>VLOOKUP($A2417,Database!$A:$Y,12,FALSE)</f>
        <v>68</v>
      </c>
      <c r="W2417" s="20" t="str">
        <f>VLOOKUP(A2417,Database!A:M,13,FALSE)</f>
        <v>À venir</v>
      </c>
      <c r="X2417" s="20" t="str">
        <f>VLOOKUP($A2417,Database!$A:$Y,20,FALSE)</f>
        <v/>
      </c>
      <c r="Y2417" s="20" t="str">
        <f>VLOOKUP($A2417,Database!$A:$Y,21,FALSE)</f>
        <v/>
      </c>
      <c r="Z2417" s="20">
        <f t="shared" si="222"/>
        <v>0</v>
      </c>
      <c r="AA2417" s="20" t="str">
        <f t="shared" si="224"/>
        <v/>
      </c>
      <c r="AB2417" s="20" t="str">
        <f t="shared" ca="1" si="225"/>
        <v/>
      </c>
      <c r="AC2417" s="20">
        <f t="shared" ca="1" si="226"/>
        <v>0</v>
      </c>
      <c r="AD2417" s="20" t="str">
        <f ca="1">IF(AC2417=0,"",IF(OR(ISBLANK(P2417),ISBLANK(Q2417)),"",IF(ISBLANK(VLOOKUP(A2417,Database!A:AA,22,FALSE)),"",VLOOKUP(A2417,Database!A:AA,22,FALSE))))</f>
        <v/>
      </c>
      <c r="AE2417" s="20" t="str">
        <f>IFERROR(
   IF(
     OR(ISBLANK(P2417),ISBLANK(Q2417)),
     "",
     IF(
       AND(AB2417&lt;&gt;"",OR(W2417="Terminé",W2417="En cours")),
       VLOOKUP(AD2417,Setup_ScoreExactBonus!A:D,4,FALSE),
       0
     )),
  0)</f>
        <v/>
      </c>
      <c r="AF2417" s="21">
        <f t="shared" si="227"/>
        <v>0</v>
      </c>
      <c r="AG2417" s="21">
        <f ca="1">SUMIFS(AF$2:AF2417,D$2:D2417,D2417)</f>
        <v>3352</v>
      </c>
    </row>
    <row r="2418" spans="1:33" hidden="1" x14ac:dyDescent="0.35">
      <c r="A2418" s="21">
        <f>IF(ISBLANK(B2418),"",COUNTIF(B$2:B2418,B2418))-1</f>
        <v>89</v>
      </c>
      <c r="B2418" s="27">
        <v>14</v>
      </c>
      <c r="C2418" s="10">
        <f>VLOOKUP($A2418+IF($A2418=0,1,0),Database!$A:$Y,7,FALSE)</f>
        <v>46207.791666666664</v>
      </c>
      <c r="D2418" s="21" t="str">
        <f>VLOOKUP(Pronostics!$B2418,Setup_MPP!$A:$G,3,FALSE)</f>
        <v>MarieEYT</v>
      </c>
      <c r="E2418" s="21" t="str">
        <f>VLOOKUP(Pronostics!$B2418,Setup_MPP!$A:$G,2,FALSE)</f>
        <v>Marie EXBRAYAT</v>
      </c>
      <c r="F2418" s="21" t="str">
        <f>VLOOKUP($B2418,Setup_MPP!$A:$E,4,FALSE)</f>
        <v>#FFAFD2</v>
      </c>
      <c r="G2418" s="21" t="str">
        <f>VLOOKUP($B2418,Setup_MPP!$A:$E,5,FALSE)</f>
        <v>#F2589B</v>
      </c>
      <c r="H2418" s="21" t="str">
        <f>IFERROR(IF(AND(A2418&gt;=1,A2418&lt;=104),VLOOKUP($A2418,Location!$A:$J,6,FALSE),IF(A2418=0,"Avant l'ouverture",IF(OR(A2418=105,A2418=106),"Bonus"))),"")</f>
        <v>1/8 Finale</v>
      </c>
      <c r="I2418" s="21" t="str">
        <f>IF(LEFT(H2418,4)="Tour",VLOOKUP(A2418,Database!$A:$C,3,FALSE),"")</f>
        <v/>
      </c>
      <c r="J2418" s="21" t="str">
        <f>VLOOKUP($A2418,Location!$A:$J,7,FALSE)</f>
        <v>Canada</v>
      </c>
      <c r="K2418" s="21" t="str">
        <f>IFERROR(VLOOKUP(J2418,Setup_Team!$B:$C,2,FALSE), "TDB")</f>
        <v>CAN</v>
      </c>
      <c r="L2418" s="21" t="str">
        <f>VLOOKUP($A2418,Location!$A:$J,8,FALSE)</f>
        <v>Maroc</v>
      </c>
      <c r="M2418" s="21" t="str">
        <f>IFERROR(VLOOKUP(L2418,Setup_Team!$B:$C,2,FALSE), "TDB")</f>
        <v>MAR</v>
      </c>
      <c r="N2418" s="21" t="str">
        <f>VLOOKUP($A2418,Location!$A:$J,9,FALSE)</f>
        <v>Houston, Texas</v>
      </c>
      <c r="O2418" s="21" t="str">
        <f>VLOOKUP($A2418,Location!$A:$J,10,FALSE)</f>
        <v>NRG Stadium</v>
      </c>
      <c r="P2418" s="27"/>
      <c r="Q2418" s="27"/>
      <c r="R2418" s="27" t="str">
        <f t="shared" si="223"/>
        <v/>
      </c>
      <c r="S2418" s="21">
        <v>0</v>
      </c>
      <c r="T2418" s="20">
        <f>VLOOKUP($A2418,Database!$A:$Y,10,FALSE)</f>
        <v>137</v>
      </c>
      <c r="U2418" s="20">
        <f>VLOOKUP($A2418,Database!$A:$Y,11,FALSE)</f>
        <v>118</v>
      </c>
      <c r="V2418" s="20">
        <f>VLOOKUP($A2418,Database!$A:$Y,12,FALSE)</f>
        <v>68</v>
      </c>
      <c r="W2418" s="20" t="str">
        <f>VLOOKUP(A2418,Database!A:M,13,FALSE)</f>
        <v>À venir</v>
      </c>
      <c r="X2418" s="20" t="str">
        <f>VLOOKUP($A2418,Database!$A:$Y,20,FALSE)</f>
        <v/>
      </c>
      <c r="Y2418" s="20" t="str">
        <f>VLOOKUP($A2418,Database!$A:$Y,21,FALSE)</f>
        <v/>
      </c>
      <c r="Z2418" s="20">
        <f t="shared" si="222"/>
        <v>0</v>
      </c>
      <c r="AA2418" s="20" t="str">
        <f t="shared" si="224"/>
        <v/>
      </c>
      <c r="AB2418" s="20" t="str">
        <f t="shared" ca="1" si="225"/>
        <v/>
      </c>
      <c r="AC2418" s="20">
        <f t="shared" ca="1" si="226"/>
        <v>0</v>
      </c>
      <c r="AD2418" s="20" t="str">
        <f ca="1">IF(AC2418=0,"",IF(OR(ISBLANK(P2418),ISBLANK(Q2418)),"",IF(ISBLANK(VLOOKUP(A2418,Database!A:AA,22,FALSE)),"",VLOOKUP(A2418,Database!A:AA,22,FALSE))))</f>
        <v/>
      </c>
      <c r="AE2418" s="20" t="str">
        <f>IFERROR(
   IF(
     OR(ISBLANK(P2418),ISBLANK(Q2418)),
     "",
     IF(
       AND(AB2418&lt;&gt;"",OR(W2418="Terminé",W2418="En cours")),
       VLOOKUP(AD2418,Setup_ScoreExactBonus!A:D,4,FALSE),
       0
     )),
  0)</f>
        <v/>
      </c>
      <c r="AF2418" s="21">
        <f t="shared" si="227"/>
        <v>0</v>
      </c>
      <c r="AG2418" s="21">
        <f ca="1">SUMIFS(AF$2:AF2418,D$2:D2418,D2418)</f>
        <v>3451</v>
      </c>
    </row>
    <row r="2419" spans="1:33" hidden="1" x14ac:dyDescent="0.35">
      <c r="A2419" s="21">
        <f>IF(ISBLANK(B2419),"",COUNTIF(B$2:B2419,B2419))-1</f>
        <v>89</v>
      </c>
      <c r="B2419" s="27">
        <v>15</v>
      </c>
      <c r="C2419" s="10">
        <f>VLOOKUP($A2419+IF($A2419=0,1,0),Database!$A:$Y,7,FALSE)</f>
        <v>46207.791666666664</v>
      </c>
      <c r="D2419" s="21" t="str">
        <f>VLOOKUP(Pronostics!$B2419,Setup_MPP!$A:$G,3,FALSE)</f>
        <v>Amino28</v>
      </c>
      <c r="E2419" s="21" t="str">
        <f>VLOOKUP(Pronostics!$B2419,Setup_MPP!$A:$G,2,FALSE)</f>
        <v>Amine ZARROUKI</v>
      </c>
      <c r="F2419" s="21" t="str">
        <f>VLOOKUP($B2419,Setup_MPP!$A:$E,4,FALSE)</f>
        <v>#FF9898</v>
      </c>
      <c r="G2419" s="21" t="str">
        <f>VLOOKUP($B2419,Setup_MPP!$A:$E,5,FALSE)</f>
        <v>#FF5D5D</v>
      </c>
      <c r="H2419" s="21" t="str">
        <f>IFERROR(IF(AND(A2419&gt;=1,A2419&lt;=104),VLOOKUP($A2419,Location!$A:$J,6,FALSE),IF(A2419=0,"Avant l'ouverture",IF(OR(A2419=105,A2419=106),"Bonus"))),"")</f>
        <v>1/8 Finale</v>
      </c>
      <c r="I2419" s="21" t="str">
        <f>IF(LEFT(H2419,4)="Tour",VLOOKUP(A2419,Database!$A:$C,3,FALSE),"")</f>
        <v/>
      </c>
      <c r="J2419" s="21" t="str">
        <f>VLOOKUP($A2419,Location!$A:$J,7,FALSE)</f>
        <v>Canada</v>
      </c>
      <c r="K2419" s="21" t="str">
        <f>IFERROR(VLOOKUP(J2419,Setup_Team!$B:$C,2,FALSE), "TDB")</f>
        <v>CAN</v>
      </c>
      <c r="L2419" s="21" t="str">
        <f>VLOOKUP($A2419,Location!$A:$J,8,FALSE)</f>
        <v>Maroc</v>
      </c>
      <c r="M2419" s="21" t="str">
        <f>IFERROR(VLOOKUP(L2419,Setup_Team!$B:$C,2,FALSE), "TDB")</f>
        <v>MAR</v>
      </c>
      <c r="N2419" s="21" t="str">
        <f>VLOOKUP($A2419,Location!$A:$J,9,FALSE)</f>
        <v>Houston, Texas</v>
      </c>
      <c r="O2419" s="21" t="str">
        <f>VLOOKUP($A2419,Location!$A:$J,10,FALSE)</f>
        <v>NRG Stadium</v>
      </c>
      <c r="P2419" s="27"/>
      <c r="Q2419" s="27"/>
      <c r="R2419" s="27" t="str">
        <f t="shared" si="223"/>
        <v/>
      </c>
      <c r="S2419" s="21">
        <v>0</v>
      </c>
      <c r="T2419" s="20">
        <f>VLOOKUP($A2419,Database!$A:$Y,10,FALSE)</f>
        <v>137</v>
      </c>
      <c r="U2419" s="20">
        <f>VLOOKUP($A2419,Database!$A:$Y,11,FALSE)</f>
        <v>118</v>
      </c>
      <c r="V2419" s="20">
        <f>VLOOKUP($A2419,Database!$A:$Y,12,FALSE)</f>
        <v>68</v>
      </c>
      <c r="W2419" s="20" t="str">
        <f>VLOOKUP(A2419,Database!A:M,13,FALSE)</f>
        <v>À venir</v>
      </c>
      <c r="X2419" s="20" t="str">
        <f>VLOOKUP($A2419,Database!$A:$Y,20,FALSE)</f>
        <v/>
      </c>
      <c r="Y2419" s="20" t="str">
        <f>VLOOKUP($A2419,Database!$A:$Y,21,FALSE)</f>
        <v/>
      </c>
      <c r="Z2419" s="20">
        <f t="shared" si="222"/>
        <v>0</v>
      </c>
      <c r="AA2419" s="20" t="str">
        <f t="shared" si="224"/>
        <v/>
      </c>
      <c r="AB2419" s="20" t="str">
        <f t="shared" ca="1" si="225"/>
        <v/>
      </c>
      <c r="AC2419" s="20">
        <f t="shared" ca="1" si="226"/>
        <v>0</v>
      </c>
      <c r="AD2419" s="20" t="str">
        <f ca="1">IF(AC2419=0,"",IF(OR(ISBLANK(P2419),ISBLANK(Q2419)),"",IF(ISBLANK(VLOOKUP(A2419,Database!A:AA,22,FALSE)),"",VLOOKUP(A2419,Database!A:AA,22,FALSE))))</f>
        <v/>
      </c>
      <c r="AE2419" s="20" t="str">
        <f>IFERROR(
   IF(
     OR(ISBLANK(P2419),ISBLANK(Q2419)),
     "",
     IF(
       AND(AB2419&lt;&gt;"",OR(W2419="Terminé",W2419="En cours")),
       VLOOKUP(AD2419,Setup_ScoreExactBonus!A:D,4,FALSE),
       0
     )),
  0)</f>
        <v/>
      </c>
      <c r="AF2419" s="21">
        <f t="shared" si="227"/>
        <v>0</v>
      </c>
      <c r="AG2419" s="21">
        <f ca="1">SUMIFS(AF$2:AF2419,D$2:D2419,D2419)</f>
        <v>3169</v>
      </c>
    </row>
    <row r="2420" spans="1:33" hidden="1" x14ac:dyDescent="0.35">
      <c r="A2420" s="21">
        <f>IF(ISBLANK(B2420),"",COUNTIF(B$2:B2420,B2420))-1</f>
        <v>89</v>
      </c>
      <c r="B2420" s="27">
        <v>16</v>
      </c>
      <c r="C2420" s="10">
        <f>VLOOKUP($A2420+IF($A2420=0,1,0),Database!$A:$Y,7,FALSE)</f>
        <v>46207.791666666664</v>
      </c>
      <c r="D2420" s="21" t="str">
        <f>VLOOKUP(Pronostics!$B2420,Setup_MPP!$A:$G,3,FALSE)</f>
        <v>RomaLaura</v>
      </c>
      <c r="E2420" s="21" t="str">
        <f>VLOOKUP(Pronostics!$B2420,Setup_MPP!$A:$G,2,FALSE)</f>
        <v>Laura GIULIANO</v>
      </c>
      <c r="F2420" s="21" t="str">
        <f>VLOOKUP($B2420,Setup_MPP!$A:$E,4,FALSE)</f>
        <v>#86A4FE</v>
      </c>
      <c r="G2420" s="21" t="str">
        <f>VLOOKUP($B2420,Setup_MPP!$A:$E,5,FALSE)</f>
        <v>#3769FF</v>
      </c>
      <c r="H2420" s="21" t="str">
        <f>IFERROR(IF(AND(A2420&gt;=1,A2420&lt;=104),VLOOKUP($A2420,Location!$A:$J,6,FALSE),IF(A2420=0,"Avant l'ouverture",IF(OR(A2420=105,A2420=106),"Bonus"))),"")</f>
        <v>1/8 Finale</v>
      </c>
      <c r="I2420" s="21" t="str">
        <f>IF(LEFT(H2420,4)="Tour",VLOOKUP(A2420,Database!$A:$C,3,FALSE),"")</f>
        <v/>
      </c>
      <c r="J2420" s="21" t="str">
        <f>VLOOKUP($A2420,Location!$A:$J,7,FALSE)</f>
        <v>Canada</v>
      </c>
      <c r="K2420" s="21" t="str">
        <f>IFERROR(VLOOKUP(J2420,Setup_Team!$B:$C,2,FALSE), "TDB")</f>
        <v>CAN</v>
      </c>
      <c r="L2420" s="21" t="str">
        <f>VLOOKUP($A2420,Location!$A:$J,8,FALSE)</f>
        <v>Maroc</v>
      </c>
      <c r="M2420" s="21" t="str">
        <f>IFERROR(VLOOKUP(L2420,Setup_Team!$B:$C,2,FALSE), "TDB")</f>
        <v>MAR</v>
      </c>
      <c r="N2420" s="21" t="str">
        <f>VLOOKUP($A2420,Location!$A:$J,9,FALSE)</f>
        <v>Houston, Texas</v>
      </c>
      <c r="O2420" s="21" t="str">
        <f>VLOOKUP($A2420,Location!$A:$J,10,FALSE)</f>
        <v>NRG Stadium</v>
      </c>
      <c r="P2420" s="27"/>
      <c r="Q2420" s="27"/>
      <c r="R2420" s="27" t="str">
        <f t="shared" si="223"/>
        <v/>
      </c>
      <c r="S2420" s="21">
        <v>0</v>
      </c>
      <c r="T2420" s="20">
        <f>VLOOKUP($A2420,Database!$A:$Y,10,FALSE)</f>
        <v>137</v>
      </c>
      <c r="U2420" s="20">
        <f>VLOOKUP($A2420,Database!$A:$Y,11,FALSE)</f>
        <v>118</v>
      </c>
      <c r="V2420" s="20">
        <f>VLOOKUP($A2420,Database!$A:$Y,12,FALSE)</f>
        <v>68</v>
      </c>
      <c r="W2420" s="20" t="str">
        <f>VLOOKUP(A2420,Database!A:M,13,FALSE)</f>
        <v>À venir</v>
      </c>
      <c r="X2420" s="20" t="str">
        <f>VLOOKUP($A2420,Database!$A:$Y,20,FALSE)</f>
        <v/>
      </c>
      <c r="Y2420" s="20" t="str">
        <f>VLOOKUP($A2420,Database!$A:$Y,21,FALSE)</f>
        <v/>
      </c>
      <c r="Z2420" s="20">
        <f t="shared" si="222"/>
        <v>0</v>
      </c>
      <c r="AA2420" s="20" t="str">
        <f t="shared" si="224"/>
        <v/>
      </c>
      <c r="AB2420" s="20" t="str">
        <f t="shared" ca="1" si="225"/>
        <v/>
      </c>
      <c r="AC2420" s="20">
        <f t="shared" ca="1" si="226"/>
        <v>0</v>
      </c>
      <c r="AD2420" s="20" t="str">
        <f ca="1">IF(AC2420=0,"",IF(OR(ISBLANK(P2420),ISBLANK(Q2420)),"",IF(ISBLANK(VLOOKUP(A2420,Database!A:AA,22,FALSE)),"",VLOOKUP(A2420,Database!A:AA,22,FALSE))))</f>
        <v/>
      </c>
      <c r="AE2420" s="20" t="str">
        <f>IFERROR(
   IF(
     OR(ISBLANK(P2420),ISBLANK(Q2420)),
     "",
     IF(
       AND(AB2420&lt;&gt;"",OR(W2420="Terminé",W2420="En cours")),
       VLOOKUP(AD2420,Setup_ScoreExactBonus!A:D,4,FALSE),
       0
     )),
  0)</f>
        <v/>
      </c>
      <c r="AF2420" s="21">
        <f t="shared" si="227"/>
        <v>0</v>
      </c>
      <c r="AG2420" s="21">
        <f ca="1">SUMIFS(AF$2:AF2420,D$2:D2420,D2420)</f>
        <v>2658</v>
      </c>
    </row>
    <row r="2421" spans="1:33" hidden="1" x14ac:dyDescent="0.35">
      <c r="A2421" s="21">
        <f>IF(ISBLANK(B2421),"",COUNTIF(B$2:B2421,B2421))-1</f>
        <v>89</v>
      </c>
      <c r="B2421" s="27">
        <v>17</v>
      </c>
      <c r="C2421" s="10">
        <f>VLOOKUP($A2421+IF($A2421=0,1,0),Database!$A:$Y,7,FALSE)</f>
        <v>46207.791666666664</v>
      </c>
      <c r="D2421" s="21" t="str">
        <f>VLOOKUP(Pronostics!$B2421,Setup_MPP!$A:$G,3,FALSE)</f>
        <v>Julien_cri</v>
      </c>
      <c r="E2421" s="21" t="str">
        <f>VLOOKUP(Pronostics!$B2421,Setup_MPP!$A:$G,2,FALSE)</f>
        <v>Julien CRIMOTEL</v>
      </c>
      <c r="F2421" s="21" t="str">
        <f>VLOOKUP($B2421,Setup_MPP!$A:$E,4,FALSE)</f>
        <v>#FFB0B0</v>
      </c>
      <c r="G2421" s="21" t="str">
        <f>VLOOKUP($B2421,Setup_MPP!$A:$E,5,FALSE)</f>
        <v>#F25757</v>
      </c>
      <c r="H2421" s="21" t="str">
        <f>IFERROR(IF(AND(A2421&gt;=1,A2421&lt;=104),VLOOKUP($A2421,Location!$A:$J,6,FALSE),IF(A2421=0,"Avant l'ouverture",IF(OR(A2421=105,A2421=106),"Bonus"))),"")</f>
        <v>1/8 Finale</v>
      </c>
      <c r="I2421" s="21" t="str">
        <f>IF(LEFT(H2421,4)="Tour",VLOOKUP(A2421,Database!$A:$C,3,FALSE),"")</f>
        <v/>
      </c>
      <c r="J2421" s="21" t="str">
        <f>VLOOKUP($A2421,Location!$A:$J,7,FALSE)</f>
        <v>Canada</v>
      </c>
      <c r="K2421" s="21" t="str">
        <f>IFERROR(VLOOKUP(J2421,Setup_Team!$B:$C,2,FALSE), "TDB")</f>
        <v>CAN</v>
      </c>
      <c r="L2421" s="21" t="str">
        <f>VLOOKUP($A2421,Location!$A:$J,8,FALSE)</f>
        <v>Maroc</v>
      </c>
      <c r="M2421" s="21" t="str">
        <f>IFERROR(VLOOKUP(L2421,Setup_Team!$B:$C,2,FALSE), "TDB")</f>
        <v>MAR</v>
      </c>
      <c r="N2421" s="21" t="str">
        <f>VLOOKUP($A2421,Location!$A:$J,9,FALSE)</f>
        <v>Houston, Texas</v>
      </c>
      <c r="O2421" s="21" t="str">
        <f>VLOOKUP($A2421,Location!$A:$J,10,FALSE)</f>
        <v>NRG Stadium</v>
      </c>
      <c r="P2421" s="27"/>
      <c r="Q2421" s="27"/>
      <c r="R2421" s="27" t="str">
        <f t="shared" si="223"/>
        <v/>
      </c>
      <c r="S2421" s="21">
        <v>0</v>
      </c>
      <c r="T2421" s="20">
        <f>VLOOKUP($A2421,Database!$A:$Y,10,FALSE)</f>
        <v>137</v>
      </c>
      <c r="U2421" s="20">
        <f>VLOOKUP($A2421,Database!$A:$Y,11,FALSE)</f>
        <v>118</v>
      </c>
      <c r="V2421" s="20">
        <f>VLOOKUP($A2421,Database!$A:$Y,12,FALSE)</f>
        <v>68</v>
      </c>
      <c r="W2421" s="20" t="str">
        <f>VLOOKUP(A2421,Database!A:M,13,FALSE)</f>
        <v>À venir</v>
      </c>
      <c r="X2421" s="20" t="str">
        <f>VLOOKUP($A2421,Database!$A:$Y,20,FALSE)</f>
        <v/>
      </c>
      <c r="Y2421" s="20" t="str">
        <f>VLOOKUP($A2421,Database!$A:$Y,21,FALSE)</f>
        <v/>
      </c>
      <c r="Z2421" s="20">
        <f t="shared" si="222"/>
        <v>0</v>
      </c>
      <c r="AA2421" s="20" t="str">
        <f t="shared" si="224"/>
        <v/>
      </c>
      <c r="AB2421" s="20" t="str">
        <f t="shared" ca="1" si="225"/>
        <v/>
      </c>
      <c r="AC2421" s="20">
        <f t="shared" ca="1" si="226"/>
        <v>0</v>
      </c>
      <c r="AD2421" s="20" t="str">
        <f ca="1">IF(AC2421=0,"",IF(OR(ISBLANK(P2421),ISBLANK(Q2421)),"",IF(ISBLANK(VLOOKUP(A2421,Database!A:AA,22,FALSE)),"",VLOOKUP(A2421,Database!A:AA,22,FALSE))))</f>
        <v/>
      </c>
      <c r="AE2421" s="20" t="str">
        <f>IFERROR(
   IF(
     OR(ISBLANK(P2421),ISBLANK(Q2421)),
     "",
     IF(
       AND(AB2421&lt;&gt;"",OR(W2421="Terminé",W2421="En cours")),
       VLOOKUP(AD2421,Setup_ScoreExactBonus!A:D,4,FALSE),
       0
     )),
  0)</f>
        <v/>
      </c>
      <c r="AF2421" s="21">
        <f t="shared" si="227"/>
        <v>0</v>
      </c>
      <c r="AG2421" s="21">
        <f ca="1">SUMIFS(AF$2:AF2421,D$2:D2421,D2421)</f>
        <v>3022</v>
      </c>
    </row>
    <row r="2422" spans="1:33" hidden="1" x14ac:dyDescent="0.35">
      <c r="A2422" s="21">
        <f>IF(ISBLANK(B2422),"",COUNTIF(B$2:B2422,B2422))-1</f>
        <v>89</v>
      </c>
      <c r="B2422" s="27">
        <v>18</v>
      </c>
      <c r="C2422" s="10">
        <f>VLOOKUP($A2422+IF($A2422=0,1,0),Database!$A:$Y,7,FALSE)</f>
        <v>46207.791666666664</v>
      </c>
      <c r="D2422" s="21" t="str">
        <f>VLOOKUP(Pronostics!$B2422,Setup_MPP!$A:$G,3,FALSE)</f>
        <v>Cartone</v>
      </c>
      <c r="E2422" s="21" t="str">
        <f>VLOOKUP(Pronostics!$B2422,Setup_MPP!$A:$G,2,FALSE)</f>
        <v>Quentin CARTON</v>
      </c>
      <c r="F2422" s="21" t="str">
        <f>VLOOKUP($B2422,Setup_MPP!$A:$E,4,FALSE)</f>
        <v>#F0BC42</v>
      </c>
      <c r="G2422" s="21" t="str">
        <f>VLOOKUP($B2422,Setup_MPP!$A:$E,5,FALSE)</f>
        <v>#8E1F2F</v>
      </c>
      <c r="H2422" s="21" t="str">
        <f>IFERROR(IF(AND(A2422&gt;=1,A2422&lt;=104),VLOOKUP($A2422,Location!$A:$J,6,FALSE),IF(A2422=0,"Avant l'ouverture",IF(OR(A2422=105,A2422=106),"Bonus"))),"")</f>
        <v>1/8 Finale</v>
      </c>
      <c r="I2422" s="21" t="str">
        <f>IF(LEFT(H2422,4)="Tour",VLOOKUP(A2422,Database!$A:$C,3,FALSE),"")</f>
        <v/>
      </c>
      <c r="J2422" s="21" t="str">
        <f>VLOOKUP($A2422,Location!$A:$J,7,FALSE)</f>
        <v>Canada</v>
      </c>
      <c r="K2422" s="21" t="str">
        <f>IFERROR(VLOOKUP(J2422,Setup_Team!$B:$C,2,FALSE), "TDB")</f>
        <v>CAN</v>
      </c>
      <c r="L2422" s="21" t="str">
        <f>VLOOKUP($A2422,Location!$A:$J,8,FALSE)</f>
        <v>Maroc</v>
      </c>
      <c r="M2422" s="21" t="str">
        <f>IFERROR(VLOOKUP(L2422,Setup_Team!$B:$C,2,FALSE), "TDB")</f>
        <v>MAR</v>
      </c>
      <c r="N2422" s="21" t="str">
        <f>VLOOKUP($A2422,Location!$A:$J,9,FALSE)</f>
        <v>Houston, Texas</v>
      </c>
      <c r="O2422" s="21" t="str">
        <f>VLOOKUP($A2422,Location!$A:$J,10,FALSE)</f>
        <v>NRG Stadium</v>
      </c>
      <c r="P2422" s="27"/>
      <c r="Q2422" s="27"/>
      <c r="R2422" s="27" t="str">
        <f t="shared" si="223"/>
        <v/>
      </c>
      <c r="S2422" s="21">
        <v>0</v>
      </c>
      <c r="T2422" s="20">
        <f>VLOOKUP($A2422,Database!$A:$Y,10,FALSE)</f>
        <v>137</v>
      </c>
      <c r="U2422" s="20">
        <f>VLOOKUP($A2422,Database!$A:$Y,11,FALSE)</f>
        <v>118</v>
      </c>
      <c r="V2422" s="20">
        <f>VLOOKUP($A2422,Database!$A:$Y,12,FALSE)</f>
        <v>68</v>
      </c>
      <c r="W2422" s="20" t="str">
        <f>VLOOKUP(A2422,Database!A:M,13,FALSE)</f>
        <v>À venir</v>
      </c>
      <c r="X2422" s="20" t="str">
        <f>VLOOKUP($A2422,Database!$A:$Y,20,FALSE)</f>
        <v/>
      </c>
      <c r="Y2422" s="20" t="str">
        <f>VLOOKUP($A2422,Database!$A:$Y,21,FALSE)</f>
        <v/>
      </c>
      <c r="Z2422" s="20">
        <f t="shared" si="222"/>
        <v>0</v>
      </c>
      <c r="AA2422" s="20" t="str">
        <f t="shared" si="224"/>
        <v/>
      </c>
      <c r="AB2422" s="20" t="str">
        <f t="shared" ca="1" si="225"/>
        <v/>
      </c>
      <c r="AC2422" s="20">
        <f t="shared" ca="1" si="226"/>
        <v>0</v>
      </c>
      <c r="AD2422" s="20" t="str">
        <f ca="1">IF(AC2422=0,"",IF(OR(ISBLANK(P2422),ISBLANK(Q2422)),"",IF(ISBLANK(VLOOKUP(A2422,Database!A:AA,22,FALSE)),"",VLOOKUP(A2422,Database!A:AA,22,FALSE))))</f>
        <v/>
      </c>
      <c r="AE2422" s="20" t="str">
        <f>IFERROR(
   IF(
     OR(ISBLANK(P2422),ISBLANK(Q2422)),
     "",
     IF(
       AND(AB2422&lt;&gt;"",OR(W2422="Terminé",W2422="En cours")),
       VLOOKUP(AD2422,Setup_ScoreExactBonus!A:D,4,FALSE),
       0
     )),
  0)</f>
        <v/>
      </c>
      <c r="AF2422" s="21">
        <f t="shared" si="227"/>
        <v>0</v>
      </c>
      <c r="AG2422" s="21">
        <f ca="1">SUMIFS(AF$2:AF2422,D$2:D2422,D2422)</f>
        <v>3102</v>
      </c>
    </row>
    <row r="2423" spans="1:33" hidden="1" x14ac:dyDescent="0.35">
      <c r="A2423" s="21">
        <f>IF(ISBLANK(B2423),"",COUNTIF(B$2:B2423,B2423))-1</f>
        <v>89</v>
      </c>
      <c r="B2423" s="27">
        <v>19</v>
      </c>
      <c r="C2423" s="10">
        <f>VLOOKUP($A2423+IF($A2423=0,1,0),Database!$A:$Y,7,FALSE)</f>
        <v>46207.791666666664</v>
      </c>
      <c r="D2423" s="21" t="str">
        <f>VLOOKUP(Pronostics!$B2423,Setup_MPP!$A:$G,3,FALSE)</f>
        <v>YramVi</v>
      </c>
      <c r="E2423" s="21" t="str">
        <f>VLOOKUP(Pronostics!$B2423,Setup_MPP!$A:$G,2,FALSE)</f>
        <v>Eyram TETSHIE</v>
      </c>
      <c r="F2423" s="21" t="str">
        <f>VLOOKUP($B2423,Setup_MPP!$A:$E,4,FALSE)</f>
        <v>#E8B28F</v>
      </c>
      <c r="G2423" s="21" t="str">
        <f>VLOOKUP($B2423,Setup_MPP!$A:$E,5,FALSE)</f>
        <v>#E65568</v>
      </c>
      <c r="H2423" s="21" t="str">
        <f>IFERROR(IF(AND(A2423&gt;=1,A2423&lt;=104),VLOOKUP($A2423,Location!$A:$J,6,FALSE),IF(A2423=0,"Avant l'ouverture",IF(OR(A2423=105,A2423=106),"Bonus"))),"")</f>
        <v>1/8 Finale</v>
      </c>
      <c r="I2423" s="21" t="str">
        <f>IF(LEFT(H2423,4)="Tour",VLOOKUP(A2423,Database!$A:$C,3,FALSE),"")</f>
        <v/>
      </c>
      <c r="J2423" s="21" t="str">
        <f>VLOOKUP($A2423,Location!$A:$J,7,FALSE)</f>
        <v>Canada</v>
      </c>
      <c r="K2423" s="21" t="str">
        <f>IFERROR(VLOOKUP(J2423,Setup_Team!$B:$C,2,FALSE), "TDB")</f>
        <v>CAN</v>
      </c>
      <c r="L2423" s="21" t="str">
        <f>VLOOKUP($A2423,Location!$A:$J,8,FALSE)</f>
        <v>Maroc</v>
      </c>
      <c r="M2423" s="21" t="str">
        <f>IFERROR(VLOOKUP(L2423,Setup_Team!$B:$C,2,FALSE), "TDB")</f>
        <v>MAR</v>
      </c>
      <c r="N2423" s="21" t="str">
        <f>VLOOKUP($A2423,Location!$A:$J,9,FALSE)</f>
        <v>Houston, Texas</v>
      </c>
      <c r="O2423" s="21" t="str">
        <f>VLOOKUP($A2423,Location!$A:$J,10,FALSE)</f>
        <v>NRG Stadium</v>
      </c>
      <c r="P2423" s="27"/>
      <c r="Q2423" s="27"/>
      <c r="R2423" s="27" t="str">
        <f t="shared" si="223"/>
        <v/>
      </c>
      <c r="S2423" s="21">
        <v>0</v>
      </c>
      <c r="T2423" s="20">
        <f>VLOOKUP($A2423,Database!$A:$Y,10,FALSE)</f>
        <v>137</v>
      </c>
      <c r="U2423" s="20">
        <f>VLOOKUP($A2423,Database!$A:$Y,11,FALSE)</f>
        <v>118</v>
      </c>
      <c r="V2423" s="20">
        <f>VLOOKUP($A2423,Database!$A:$Y,12,FALSE)</f>
        <v>68</v>
      </c>
      <c r="W2423" s="20" t="str">
        <f>VLOOKUP(A2423,Database!A:M,13,FALSE)</f>
        <v>À venir</v>
      </c>
      <c r="X2423" s="20" t="str">
        <f>VLOOKUP($A2423,Database!$A:$Y,20,FALSE)</f>
        <v/>
      </c>
      <c r="Y2423" s="20" t="str">
        <f>VLOOKUP($A2423,Database!$A:$Y,21,FALSE)</f>
        <v/>
      </c>
      <c r="Z2423" s="20">
        <f t="shared" si="222"/>
        <v>0</v>
      </c>
      <c r="AA2423" s="20" t="str">
        <f t="shared" si="224"/>
        <v/>
      </c>
      <c r="AB2423" s="20" t="str">
        <f t="shared" ca="1" si="225"/>
        <v/>
      </c>
      <c r="AC2423" s="20">
        <f t="shared" ca="1" si="226"/>
        <v>0</v>
      </c>
      <c r="AD2423" s="20" t="str">
        <f ca="1">IF(AC2423=0,"",IF(OR(ISBLANK(P2423),ISBLANK(Q2423)),"",IF(ISBLANK(VLOOKUP(A2423,Database!A:AA,22,FALSE)),"",VLOOKUP(A2423,Database!A:AA,22,FALSE))))</f>
        <v/>
      </c>
      <c r="AE2423" s="20" t="str">
        <f>IFERROR(
   IF(
     OR(ISBLANK(P2423),ISBLANK(Q2423)),
     "",
     IF(
       AND(AB2423&lt;&gt;"",OR(W2423="Terminé",W2423="En cours")),
       VLOOKUP(AD2423,Setup_ScoreExactBonus!A:D,4,FALSE),
       0
     )),
  0)</f>
        <v/>
      </c>
      <c r="AF2423" s="21">
        <f t="shared" si="227"/>
        <v>0</v>
      </c>
      <c r="AG2423" s="21">
        <f ca="1">SUMIFS(AF$2:AF2423,D$2:D2423,D2423)</f>
        <v>2990</v>
      </c>
    </row>
    <row r="2424" spans="1:33" hidden="1" x14ac:dyDescent="0.35">
      <c r="A2424" s="21">
        <f>IF(ISBLANK(B2424),"",COUNTIF(B$2:B2424,B2424))-1</f>
        <v>89</v>
      </c>
      <c r="B2424" s="27">
        <v>20</v>
      </c>
      <c r="C2424" s="10">
        <f>VLOOKUP($A2424+IF($A2424=0,1,0),Database!$A:$Y,7,FALSE)</f>
        <v>46207.791666666664</v>
      </c>
      <c r="D2424" s="21" t="str">
        <f>VLOOKUP(Pronostics!$B2424,Setup_MPP!$A:$G,3,FALSE)</f>
        <v>Anis_MaFihache</v>
      </c>
      <c r="E2424" s="21" t="str">
        <f>VLOOKUP(Pronostics!$B2424,Setup_MPP!$A:$G,2,FALSE)</f>
        <v>Anis LEBIK</v>
      </c>
      <c r="F2424" s="21" t="str">
        <f>VLOOKUP($B2424,Setup_MPP!$A:$E,4,FALSE)</f>
        <v>#60DC8C</v>
      </c>
      <c r="G2424" s="21" t="str">
        <f>VLOOKUP($B2424,Setup_MPP!$A:$E,5,FALSE)</f>
        <v>#22A34F</v>
      </c>
      <c r="H2424" s="21" t="str">
        <f>IFERROR(IF(AND(A2424&gt;=1,A2424&lt;=104),VLOOKUP($A2424,Location!$A:$J,6,FALSE),IF(A2424=0,"Avant l'ouverture",IF(OR(A2424=105,A2424=106),"Bonus"))),"")</f>
        <v>1/8 Finale</v>
      </c>
      <c r="I2424" s="21" t="str">
        <f>IF(LEFT(H2424,4)="Tour",VLOOKUP(A2424,Database!$A:$C,3,FALSE),"")</f>
        <v/>
      </c>
      <c r="J2424" s="21" t="str">
        <f>VLOOKUP($A2424,Location!$A:$J,7,FALSE)</f>
        <v>Canada</v>
      </c>
      <c r="K2424" s="21" t="str">
        <f>IFERROR(VLOOKUP(J2424,Setup_Team!$B:$C,2,FALSE), "TDB")</f>
        <v>CAN</v>
      </c>
      <c r="L2424" s="21" t="str">
        <f>VLOOKUP($A2424,Location!$A:$J,8,FALSE)</f>
        <v>Maroc</v>
      </c>
      <c r="M2424" s="21" t="str">
        <f>IFERROR(VLOOKUP(L2424,Setup_Team!$B:$C,2,FALSE), "TDB")</f>
        <v>MAR</v>
      </c>
      <c r="N2424" s="21" t="str">
        <f>VLOOKUP($A2424,Location!$A:$J,9,FALSE)</f>
        <v>Houston, Texas</v>
      </c>
      <c r="O2424" s="21" t="str">
        <f>VLOOKUP($A2424,Location!$A:$J,10,FALSE)</f>
        <v>NRG Stadium</v>
      </c>
      <c r="P2424" s="27"/>
      <c r="Q2424" s="27"/>
      <c r="R2424" s="27" t="str">
        <f t="shared" si="223"/>
        <v/>
      </c>
      <c r="S2424" s="21">
        <v>0</v>
      </c>
      <c r="T2424" s="20">
        <f>VLOOKUP($A2424,Database!$A:$Y,10,FALSE)</f>
        <v>137</v>
      </c>
      <c r="U2424" s="20">
        <f>VLOOKUP($A2424,Database!$A:$Y,11,FALSE)</f>
        <v>118</v>
      </c>
      <c r="V2424" s="20">
        <f>VLOOKUP($A2424,Database!$A:$Y,12,FALSE)</f>
        <v>68</v>
      </c>
      <c r="W2424" s="20" t="str">
        <f>VLOOKUP(A2424,Database!A:M,13,FALSE)</f>
        <v>À venir</v>
      </c>
      <c r="X2424" s="20" t="str">
        <f>VLOOKUP($A2424,Database!$A:$Y,20,FALSE)</f>
        <v/>
      </c>
      <c r="Y2424" s="20" t="str">
        <f>VLOOKUP($A2424,Database!$A:$Y,21,FALSE)</f>
        <v/>
      </c>
      <c r="Z2424" s="20">
        <f t="shared" si="222"/>
        <v>0</v>
      </c>
      <c r="AA2424" s="20" t="str">
        <f t="shared" si="224"/>
        <v/>
      </c>
      <c r="AB2424" s="20" t="str">
        <f t="shared" ca="1" si="225"/>
        <v/>
      </c>
      <c r="AC2424" s="20">
        <f t="shared" ca="1" si="226"/>
        <v>0</v>
      </c>
      <c r="AD2424" s="20" t="str">
        <f ca="1">IF(AC2424=0,"",IF(OR(ISBLANK(P2424),ISBLANK(Q2424)),"",IF(ISBLANK(VLOOKUP(A2424,Database!A:AA,22,FALSE)),"",VLOOKUP(A2424,Database!A:AA,22,FALSE))))</f>
        <v/>
      </c>
      <c r="AE2424" s="20" t="str">
        <f>IFERROR(
   IF(
     OR(ISBLANK(P2424),ISBLANK(Q2424)),
     "",
     IF(
       AND(AB2424&lt;&gt;"",OR(W2424="Terminé",W2424="En cours")),
       VLOOKUP(AD2424,Setup_ScoreExactBonus!A:D,4,FALSE),
       0
     )),
  0)</f>
        <v/>
      </c>
      <c r="AF2424" s="21">
        <f t="shared" si="227"/>
        <v>0</v>
      </c>
      <c r="AG2424" s="21">
        <f ca="1">SUMIFS(AF$2:AF2424,D$2:D2424,D2424)</f>
        <v>3051</v>
      </c>
    </row>
    <row r="2425" spans="1:33" hidden="1" x14ac:dyDescent="0.35">
      <c r="A2425" s="21">
        <f>IF(ISBLANK(B2425),"",COUNTIF(B$2:B2425,B2425))-1</f>
        <v>89</v>
      </c>
      <c r="B2425" s="27">
        <v>21</v>
      </c>
      <c r="C2425" s="10">
        <f>VLOOKUP($A2425+IF($A2425=0,1,0),Database!$A:$Y,7,FALSE)</f>
        <v>46207.791666666664</v>
      </c>
      <c r="D2425" s="21" t="str">
        <f>VLOOKUP(Pronostics!$B2425,Setup_MPP!$A:$G,3,FALSE)</f>
        <v>JUJULABOSS13</v>
      </c>
      <c r="E2425" s="21" t="str">
        <f>VLOOKUP(Pronostics!$B2425,Setup_MPP!$A:$G,2,FALSE)</f>
        <v>Julia BOUANAN</v>
      </c>
      <c r="F2425" s="21" t="str">
        <f>VLOOKUP($B2425,Setup_MPP!$A:$E,4,FALSE)</f>
        <v>#2FAEE0</v>
      </c>
      <c r="G2425" s="21" t="str">
        <f>VLOOKUP($B2425,Setup_MPP!$A:$E,5,FALSE)</f>
        <v>#BEA064</v>
      </c>
      <c r="H2425" s="21" t="str">
        <f>IFERROR(IF(AND(A2425&gt;=1,A2425&lt;=104),VLOOKUP($A2425,Location!$A:$J,6,FALSE),IF(A2425=0,"Avant l'ouverture",IF(OR(A2425=105,A2425=106),"Bonus"))),"")</f>
        <v>1/8 Finale</v>
      </c>
      <c r="I2425" s="21" t="str">
        <f>IF(LEFT(H2425,4)="Tour",VLOOKUP(A2425,Database!$A:$C,3,FALSE),"")</f>
        <v/>
      </c>
      <c r="J2425" s="21" t="str">
        <f>VLOOKUP($A2425,Location!$A:$J,7,FALSE)</f>
        <v>Canada</v>
      </c>
      <c r="K2425" s="21" t="str">
        <f>IFERROR(VLOOKUP(J2425,Setup_Team!$B:$C,2,FALSE), "TDB")</f>
        <v>CAN</v>
      </c>
      <c r="L2425" s="21" t="str">
        <f>VLOOKUP($A2425,Location!$A:$J,8,FALSE)</f>
        <v>Maroc</v>
      </c>
      <c r="M2425" s="21" t="str">
        <f>IFERROR(VLOOKUP(L2425,Setup_Team!$B:$C,2,FALSE), "TDB")</f>
        <v>MAR</v>
      </c>
      <c r="N2425" s="21" t="str">
        <f>VLOOKUP($A2425,Location!$A:$J,9,FALSE)</f>
        <v>Houston, Texas</v>
      </c>
      <c r="O2425" s="21" t="str">
        <f>VLOOKUP($A2425,Location!$A:$J,10,FALSE)</f>
        <v>NRG Stadium</v>
      </c>
      <c r="P2425" s="27"/>
      <c r="Q2425" s="27"/>
      <c r="R2425" s="27" t="str">
        <f t="shared" si="223"/>
        <v/>
      </c>
      <c r="S2425" s="21">
        <v>0</v>
      </c>
      <c r="T2425" s="20">
        <f>VLOOKUP($A2425,Database!$A:$Y,10,FALSE)</f>
        <v>137</v>
      </c>
      <c r="U2425" s="20">
        <f>VLOOKUP($A2425,Database!$A:$Y,11,FALSE)</f>
        <v>118</v>
      </c>
      <c r="V2425" s="20">
        <f>VLOOKUP($A2425,Database!$A:$Y,12,FALSE)</f>
        <v>68</v>
      </c>
      <c r="W2425" s="20" t="str">
        <f>VLOOKUP(A2425,Database!A:M,13,FALSE)</f>
        <v>À venir</v>
      </c>
      <c r="X2425" s="20" t="str">
        <f>VLOOKUP($A2425,Database!$A:$Y,20,FALSE)</f>
        <v/>
      </c>
      <c r="Y2425" s="20" t="str">
        <f>VLOOKUP($A2425,Database!$A:$Y,21,FALSE)</f>
        <v/>
      </c>
      <c r="Z2425" s="20">
        <f t="shared" si="222"/>
        <v>0</v>
      </c>
      <c r="AA2425" s="20" t="str">
        <f t="shared" si="224"/>
        <v/>
      </c>
      <c r="AB2425" s="20" t="str">
        <f t="shared" ca="1" si="225"/>
        <v/>
      </c>
      <c r="AC2425" s="20">
        <f t="shared" ca="1" si="226"/>
        <v>0</v>
      </c>
      <c r="AD2425" s="20" t="str">
        <f ca="1">IF(AC2425=0,"",IF(OR(ISBLANK(P2425),ISBLANK(Q2425)),"",IF(ISBLANK(VLOOKUP(A2425,Database!A:AA,22,FALSE)),"",VLOOKUP(A2425,Database!A:AA,22,FALSE))))</f>
        <v/>
      </c>
      <c r="AE2425" s="20" t="str">
        <f>IFERROR(
   IF(
     OR(ISBLANK(P2425),ISBLANK(Q2425)),
     "",
     IF(
       AND(AB2425&lt;&gt;"",OR(W2425="Terminé",W2425="En cours")),
       VLOOKUP(AD2425,Setup_ScoreExactBonus!A:D,4,FALSE),
       0
     )),
  0)</f>
        <v/>
      </c>
      <c r="AF2425" s="21">
        <f t="shared" si="227"/>
        <v>0</v>
      </c>
      <c r="AG2425" s="21">
        <f ca="1">SUMIFS(AF$2:AF2425,D$2:D2425,D2425)</f>
        <v>2853</v>
      </c>
    </row>
    <row r="2426" spans="1:33" hidden="1" x14ac:dyDescent="0.35">
      <c r="A2426" s="21">
        <f>IF(ISBLANK(B2426),"",COUNTIF(B$2:B2426,B2426))-1</f>
        <v>89</v>
      </c>
      <c r="B2426" s="27">
        <v>22</v>
      </c>
      <c r="C2426" s="10">
        <f>VLOOKUP($A2426+IF($A2426=0,1,0),Database!$A:$Y,7,FALSE)</f>
        <v>46207.791666666664</v>
      </c>
      <c r="D2426" s="21" t="str">
        <f>VLOOKUP(Pronostics!$B2426,Setup_MPP!$A:$G,3,FALSE)</f>
        <v>Jujumsrd</v>
      </c>
      <c r="E2426" s="21" t="str">
        <f>VLOOKUP(Pronostics!$B2426,Setup_MPP!$A:$G,2,FALSE)</f>
        <v>Julie Mansard</v>
      </c>
      <c r="F2426" s="21" t="str">
        <f>VLOOKUP($B2426,Setup_MPP!$A:$E,4,FALSE)</f>
        <v>#41DEF0</v>
      </c>
      <c r="G2426" s="21" t="str">
        <f>VLOOKUP($B2426,Setup_MPP!$A:$E,5,FALSE)</f>
        <v>#0BA6B7</v>
      </c>
      <c r="H2426" s="21" t="str">
        <f>IFERROR(IF(AND(A2426&gt;=1,A2426&lt;=104),VLOOKUP($A2426,Location!$A:$J,6,FALSE),IF(A2426=0,"Avant l'ouverture",IF(OR(A2426=105,A2426=106),"Bonus"))),"")</f>
        <v>1/8 Finale</v>
      </c>
      <c r="I2426" s="21" t="str">
        <f>IF(LEFT(H2426,4)="Tour",VLOOKUP(A2426,Database!$A:$C,3,FALSE),"")</f>
        <v/>
      </c>
      <c r="J2426" s="21" t="str">
        <f>VLOOKUP($A2426,Location!$A:$J,7,FALSE)</f>
        <v>Canada</v>
      </c>
      <c r="K2426" s="21" t="str">
        <f>IFERROR(VLOOKUP(J2426,Setup_Team!$B:$C,2,FALSE), "TDB")</f>
        <v>CAN</v>
      </c>
      <c r="L2426" s="21" t="str">
        <f>VLOOKUP($A2426,Location!$A:$J,8,FALSE)</f>
        <v>Maroc</v>
      </c>
      <c r="M2426" s="21" t="str">
        <f>IFERROR(VLOOKUP(L2426,Setup_Team!$B:$C,2,FALSE), "TDB")</f>
        <v>MAR</v>
      </c>
      <c r="N2426" s="21" t="str">
        <f>VLOOKUP($A2426,Location!$A:$J,9,FALSE)</f>
        <v>Houston, Texas</v>
      </c>
      <c r="O2426" s="21" t="str">
        <f>VLOOKUP($A2426,Location!$A:$J,10,FALSE)</f>
        <v>NRG Stadium</v>
      </c>
      <c r="P2426" s="27"/>
      <c r="Q2426" s="27"/>
      <c r="R2426" s="27" t="str">
        <f t="shared" si="223"/>
        <v/>
      </c>
      <c r="S2426" s="21">
        <v>0</v>
      </c>
      <c r="T2426" s="20">
        <f>VLOOKUP($A2426,Database!$A:$Y,10,FALSE)</f>
        <v>137</v>
      </c>
      <c r="U2426" s="20">
        <f>VLOOKUP($A2426,Database!$A:$Y,11,FALSE)</f>
        <v>118</v>
      </c>
      <c r="V2426" s="20">
        <f>VLOOKUP($A2426,Database!$A:$Y,12,FALSE)</f>
        <v>68</v>
      </c>
      <c r="W2426" s="20" t="str">
        <f>VLOOKUP(A2426,Database!A:M,13,FALSE)</f>
        <v>À venir</v>
      </c>
      <c r="X2426" s="20" t="str">
        <f>VLOOKUP($A2426,Database!$A:$Y,20,FALSE)</f>
        <v/>
      </c>
      <c r="Y2426" s="20" t="str">
        <f>VLOOKUP($A2426,Database!$A:$Y,21,FALSE)</f>
        <v/>
      </c>
      <c r="Z2426" s="20">
        <f t="shared" si="222"/>
        <v>0</v>
      </c>
      <c r="AA2426" s="20" t="str">
        <f t="shared" si="224"/>
        <v/>
      </c>
      <c r="AB2426" s="20" t="str">
        <f t="shared" ca="1" si="225"/>
        <v/>
      </c>
      <c r="AC2426" s="20">
        <f t="shared" ca="1" si="226"/>
        <v>0</v>
      </c>
      <c r="AD2426" s="20" t="str">
        <f ca="1">IF(AC2426=0,"",IF(OR(ISBLANK(P2426),ISBLANK(Q2426)),"",IF(ISBLANK(VLOOKUP(A2426,Database!A:AA,22,FALSE)),"",VLOOKUP(A2426,Database!A:AA,22,FALSE))))</f>
        <v/>
      </c>
      <c r="AE2426" s="20" t="str">
        <f>IFERROR(
   IF(
     OR(ISBLANK(P2426),ISBLANK(Q2426)),
     "",
     IF(
       AND(AB2426&lt;&gt;"",OR(W2426="Terminé",W2426="En cours")),
       VLOOKUP(AD2426,Setup_ScoreExactBonus!A:D,4,FALSE),
       0
     )),
  0)</f>
        <v/>
      </c>
      <c r="AF2426" s="21">
        <f t="shared" si="227"/>
        <v>0</v>
      </c>
      <c r="AG2426" s="21">
        <f ca="1">SUMIFS(AF$2:AF2426,D$2:D2426,D2426)</f>
        <v>2679</v>
      </c>
    </row>
    <row r="2427" spans="1:33" hidden="1" x14ac:dyDescent="0.35">
      <c r="A2427" s="21">
        <f>IF(ISBLANK(B2427),"",COUNTIF(B$2:B2427,B2427))-1</f>
        <v>89</v>
      </c>
      <c r="B2427" s="27">
        <v>23</v>
      </c>
      <c r="C2427" s="10">
        <f>VLOOKUP($A2427+IF($A2427=0,1,0),Database!$A:$Y,7,FALSE)</f>
        <v>46207.791666666664</v>
      </c>
      <c r="D2427" s="21" t="str">
        <f>VLOOKUP(Pronostics!$B2427,Setup_MPP!$A:$G,3,FALSE)</f>
        <v>DJUDJUPRONO</v>
      </c>
      <c r="E2427" s="21" t="str">
        <f>VLOOKUP(Pronostics!$B2427,Setup_MPP!$A:$G,2,FALSE)</f>
        <v>Juliette</v>
      </c>
      <c r="F2427" s="21" t="str">
        <f>VLOOKUP($B2427,Setup_MPP!$A:$E,4,FALSE)</f>
        <v>#F2A2A2</v>
      </c>
      <c r="G2427" s="21" t="str">
        <f>VLOOKUP($B2427,Setup_MPP!$A:$E,5,FALSE)</f>
        <v>#C25D5D</v>
      </c>
      <c r="H2427" s="21" t="str">
        <f>IFERROR(IF(AND(A2427&gt;=1,A2427&lt;=104),VLOOKUP($A2427,Location!$A:$J,6,FALSE),IF(A2427=0,"Avant l'ouverture",IF(OR(A2427=105,A2427=106),"Bonus"))),"")</f>
        <v>1/8 Finale</v>
      </c>
      <c r="I2427" s="21" t="str">
        <f>IF(LEFT(H2427,4)="Tour",VLOOKUP(A2427,Database!$A:$C,3,FALSE),"")</f>
        <v/>
      </c>
      <c r="J2427" s="21" t="str">
        <f>VLOOKUP($A2427,Location!$A:$J,7,FALSE)</f>
        <v>Canada</v>
      </c>
      <c r="K2427" s="21" t="str">
        <f>IFERROR(VLOOKUP(J2427,Setup_Team!$B:$C,2,FALSE), "TDB")</f>
        <v>CAN</v>
      </c>
      <c r="L2427" s="21" t="str">
        <f>VLOOKUP($A2427,Location!$A:$J,8,FALSE)</f>
        <v>Maroc</v>
      </c>
      <c r="M2427" s="21" t="str">
        <f>IFERROR(VLOOKUP(L2427,Setup_Team!$B:$C,2,FALSE), "TDB")</f>
        <v>MAR</v>
      </c>
      <c r="N2427" s="21" t="str">
        <f>VLOOKUP($A2427,Location!$A:$J,9,FALSE)</f>
        <v>Houston, Texas</v>
      </c>
      <c r="O2427" s="21" t="str">
        <f>VLOOKUP($A2427,Location!$A:$J,10,FALSE)</f>
        <v>NRG Stadium</v>
      </c>
      <c r="P2427" s="27"/>
      <c r="Q2427" s="27"/>
      <c r="R2427" s="27" t="str">
        <f t="shared" si="223"/>
        <v/>
      </c>
      <c r="S2427" s="21">
        <v>0</v>
      </c>
      <c r="T2427" s="20">
        <f>VLOOKUP($A2427,Database!$A:$Y,10,FALSE)</f>
        <v>137</v>
      </c>
      <c r="U2427" s="20">
        <f>VLOOKUP($A2427,Database!$A:$Y,11,FALSE)</f>
        <v>118</v>
      </c>
      <c r="V2427" s="20">
        <f>VLOOKUP($A2427,Database!$A:$Y,12,FALSE)</f>
        <v>68</v>
      </c>
      <c r="W2427" s="20" t="str">
        <f>VLOOKUP(A2427,Database!A:M,13,FALSE)</f>
        <v>À venir</v>
      </c>
      <c r="X2427" s="20" t="str">
        <f>VLOOKUP($A2427,Database!$A:$Y,20,FALSE)</f>
        <v/>
      </c>
      <c r="Y2427" s="20" t="str">
        <f>VLOOKUP($A2427,Database!$A:$Y,21,FALSE)</f>
        <v/>
      </c>
      <c r="Z2427" s="20">
        <f t="shared" si="222"/>
        <v>0</v>
      </c>
      <c r="AA2427" s="20" t="str">
        <f t="shared" si="224"/>
        <v/>
      </c>
      <c r="AB2427" s="20" t="str">
        <f t="shared" ca="1" si="225"/>
        <v/>
      </c>
      <c r="AC2427" s="20">
        <f t="shared" ca="1" si="226"/>
        <v>0</v>
      </c>
      <c r="AD2427" s="20" t="str">
        <f ca="1">IF(AC2427=0,"",IF(OR(ISBLANK(P2427),ISBLANK(Q2427)),"",IF(ISBLANK(VLOOKUP(A2427,Database!A:AA,22,FALSE)),"",VLOOKUP(A2427,Database!A:AA,22,FALSE))))</f>
        <v/>
      </c>
      <c r="AE2427" s="20" t="str">
        <f>IFERROR(
   IF(
     OR(ISBLANK(P2427),ISBLANK(Q2427)),
     "",
     IF(
       AND(AB2427&lt;&gt;"",OR(W2427="Terminé",W2427="En cours")),
       VLOOKUP(AD2427,Setup_ScoreExactBonus!A:D,4,FALSE),
       0
     )),
  0)</f>
        <v/>
      </c>
      <c r="AF2427" s="21">
        <f t="shared" si="227"/>
        <v>0</v>
      </c>
      <c r="AG2427" s="21">
        <f ca="1">SUMIFS(AF$2:AF2427,D$2:D2427,D2427)</f>
        <v>2289</v>
      </c>
    </row>
    <row r="2428" spans="1:33" hidden="1" x14ac:dyDescent="0.35">
      <c r="A2428" s="21">
        <f>IF(ISBLANK(B2428),"",COUNTIF(B$2:B2428,B2428))-1</f>
        <v>89</v>
      </c>
      <c r="B2428" s="27">
        <v>24</v>
      </c>
      <c r="C2428" s="10">
        <f>VLOOKUP($A2428+IF($A2428=0,1,0),Database!$A:$Y,7,FALSE)</f>
        <v>46207.791666666664</v>
      </c>
      <c r="D2428" s="21" t="str">
        <f>VLOOKUP(Pronostics!$B2428,Setup_MPP!$A:$G,3,FALSE)</f>
        <v>Samyaaaaaaaaaa</v>
      </c>
      <c r="E2428" s="21" t="str">
        <f>VLOOKUP(Pronostics!$B2428,Setup_MPP!$A:$G,2,FALSE)</f>
        <v>Samya ALAOUI</v>
      </c>
      <c r="F2428" s="21" t="str">
        <f>VLOOKUP($B2428,Setup_MPP!$A:$E,4,FALSE)</f>
        <v>#A2F2C7</v>
      </c>
      <c r="G2428" s="21" t="str">
        <f>VLOOKUP($B2428,Setup_MPP!$A:$E,5,FALSE)</f>
        <v>#5DC18C</v>
      </c>
      <c r="H2428" s="21" t="str">
        <f>IFERROR(IF(AND(A2428&gt;=1,A2428&lt;=104),VLOOKUP($A2428,Location!$A:$J,6,FALSE),IF(A2428=0,"Avant l'ouverture",IF(OR(A2428=105,A2428=106),"Bonus"))),"")</f>
        <v>1/8 Finale</v>
      </c>
      <c r="I2428" s="21" t="str">
        <f>IF(LEFT(H2428,4)="Tour",VLOOKUP(A2428,Database!$A:$C,3,FALSE),"")</f>
        <v/>
      </c>
      <c r="J2428" s="21" t="str">
        <f>VLOOKUP($A2428,Location!$A:$J,7,FALSE)</f>
        <v>Canada</v>
      </c>
      <c r="K2428" s="21" t="str">
        <f>IFERROR(VLOOKUP(J2428,Setup_Team!$B:$C,2,FALSE), "TDB")</f>
        <v>CAN</v>
      </c>
      <c r="L2428" s="21" t="str">
        <f>VLOOKUP($A2428,Location!$A:$J,8,FALSE)</f>
        <v>Maroc</v>
      </c>
      <c r="M2428" s="21" t="str">
        <f>IFERROR(VLOOKUP(L2428,Setup_Team!$B:$C,2,FALSE), "TDB")</f>
        <v>MAR</v>
      </c>
      <c r="N2428" s="21" t="str">
        <f>VLOOKUP($A2428,Location!$A:$J,9,FALSE)</f>
        <v>Houston, Texas</v>
      </c>
      <c r="O2428" s="21" t="str">
        <f>VLOOKUP($A2428,Location!$A:$J,10,FALSE)</f>
        <v>NRG Stadium</v>
      </c>
      <c r="P2428" s="27"/>
      <c r="Q2428" s="27"/>
      <c r="R2428" s="27" t="str">
        <f t="shared" si="223"/>
        <v/>
      </c>
      <c r="S2428" s="21">
        <v>0</v>
      </c>
      <c r="T2428" s="20">
        <f>VLOOKUP($A2428,Database!$A:$Y,10,FALSE)</f>
        <v>137</v>
      </c>
      <c r="U2428" s="20">
        <f>VLOOKUP($A2428,Database!$A:$Y,11,FALSE)</f>
        <v>118</v>
      </c>
      <c r="V2428" s="20">
        <f>VLOOKUP($A2428,Database!$A:$Y,12,FALSE)</f>
        <v>68</v>
      </c>
      <c r="W2428" s="20" t="str">
        <f>VLOOKUP(A2428,Database!A:M,13,FALSE)</f>
        <v>À venir</v>
      </c>
      <c r="X2428" s="20" t="str">
        <f>VLOOKUP($A2428,Database!$A:$Y,20,FALSE)</f>
        <v/>
      </c>
      <c r="Y2428" s="20" t="str">
        <f>VLOOKUP($A2428,Database!$A:$Y,21,FALSE)</f>
        <v/>
      </c>
      <c r="Z2428" s="20">
        <f t="shared" si="222"/>
        <v>0</v>
      </c>
      <c r="AA2428" s="20" t="str">
        <f t="shared" si="224"/>
        <v/>
      </c>
      <c r="AB2428" s="20" t="str">
        <f t="shared" ca="1" si="225"/>
        <v/>
      </c>
      <c r="AC2428" s="20">
        <f t="shared" ca="1" si="226"/>
        <v>0</v>
      </c>
      <c r="AD2428" s="20" t="str">
        <f ca="1">IF(AC2428=0,"",IF(OR(ISBLANK(P2428),ISBLANK(Q2428)),"",IF(ISBLANK(VLOOKUP(A2428,Database!A:AA,22,FALSE)),"",VLOOKUP(A2428,Database!A:AA,22,FALSE))))</f>
        <v/>
      </c>
      <c r="AE2428" s="20" t="str">
        <f>IFERROR(
   IF(
     OR(ISBLANK(P2428),ISBLANK(Q2428)),
     "",
     IF(
       AND(AB2428&lt;&gt;"",OR(W2428="Terminé",W2428="En cours")),
       VLOOKUP(AD2428,Setup_ScoreExactBonus!A:D,4,FALSE),
       0
     )),
  0)</f>
        <v/>
      </c>
      <c r="AF2428" s="21">
        <f t="shared" si="227"/>
        <v>0</v>
      </c>
      <c r="AG2428" s="21">
        <f ca="1">SUMIFS(AF$2:AF2428,D$2:D2428,D2428)</f>
        <v>3177</v>
      </c>
    </row>
    <row r="2429" spans="1:33" hidden="1" x14ac:dyDescent="0.35">
      <c r="A2429" s="21">
        <f>IF(ISBLANK(B2429),"",COUNTIF(B$2:B2429,B2429))-1</f>
        <v>89</v>
      </c>
      <c r="B2429" s="27">
        <v>25</v>
      </c>
      <c r="C2429" s="10">
        <f>VLOOKUP($A2429+IF($A2429=0,1,0),Database!$A:$Y,7,FALSE)</f>
        <v>46207.791666666664</v>
      </c>
      <c r="D2429" s="21" t="str">
        <f>VLOOKUP(Pronostics!$B2429,Setup_MPP!$A:$G,3,FALSE)</f>
        <v>leaw0808</v>
      </c>
      <c r="E2429" s="21" t="str">
        <f>VLOOKUP(Pronostics!$B2429,Setup_MPP!$A:$G,2,FALSE)</f>
        <v>Léa WALOCQ</v>
      </c>
      <c r="F2429" s="21" t="str">
        <f>VLOOKUP($B2429,Setup_MPP!$A:$E,4,FALSE)</f>
        <v>#D1B9EB</v>
      </c>
      <c r="G2429" s="21" t="str">
        <f>VLOOKUP($B2429,Setup_MPP!$A:$E,5,FALSE)</f>
        <v>#B58BC7</v>
      </c>
      <c r="H2429" s="21" t="str">
        <f>IFERROR(IF(AND(A2429&gt;=1,A2429&lt;=104),VLOOKUP($A2429,Location!$A:$J,6,FALSE),IF(A2429=0,"Avant l'ouverture",IF(OR(A2429=105,A2429=106),"Bonus"))),"")</f>
        <v>1/8 Finale</v>
      </c>
      <c r="I2429" s="21" t="str">
        <f>IF(LEFT(H2429,4)="Tour",VLOOKUP(A2429,Database!$A:$C,3,FALSE),"")</f>
        <v/>
      </c>
      <c r="J2429" s="21" t="str">
        <f>VLOOKUP($A2429,Location!$A:$J,7,FALSE)</f>
        <v>Canada</v>
      </c>
      <c r="K2429" s="21" t="str">
        <f>IFERROR(VLOOKUP(J2429,Setup_Team!$B:$C,2,FALSE), "TDB")</f>
        <v>CAN</v>
      </c>
      <c r="L2429" s="21" t="str">
        <f>VLOOKUP($A2429,Location!$A:$J,8,FALSE)</f>
        <v>Maroc</v>
      </c>
      <c r="M2429" s="21" t="str">
        <f>IFERROR(VLOOKUP(L2429,Setup_Team!$B:$C,2,FALSE), "TDB")</f>
        <v>MAR</v>
      </c>
      <c r="N2429" s="21" t="str">
        <f>VLOOKUP($A2429,Location!$A:$J,9,FALSE)</f>
        <v>Houston, Texas</v>
      </c>
      <c r="O2429" s="21" t="str">
        <f>VLOOKUP($A2429,Location!$A:$J,10,FALSE)</f>
        <v>NRG Stadium</v>
      </c>
      <c r="P2429" s="27"/>
      <c r="Q2429" s="27"/>
      <c r="R2429" s="27" t="str">
        <f t="shared" si="223"/>
        <v/>
      </c>
      <c r="S2429" s="21">
        <v>0</v>
      </c>
      <c r="T2429" s="20">
        <f>VLOOKUP($A2429,Database!$A:$Y,10,FALSE)</f>
        <v>137</v>
      </c>
      <c r="U2429" s="20">
        <f>VLOOKUP($A2429,Database!$A:$Y,11,FALSE)</f>
        <v>118</v>
      </c>
      <c r="V2429" s="20">
        <f>VLOOKUP($A2429,Database!$A:$Y,12,FALSE)</f>
        <v>68</v>
      </c>
      <c r="W2429" s="20" t="str">
        <f>VLOOKUP(A2429,Database!A:M,13,FALSE)</f>
        <v>À venir</v>
      </c>
      <c r="X2429" s="20" t="str">
        <f>VLOOKUP($A2429,Database!$A:$Y,20,FALSE)</f>
        <v/>
      </c>
      <c r="Y2429" s="20" t="str">
        <f>VLOOKUP($A2429,Database!$A:$Y,21,FALSE)</f>
        <v/>
      </c>
      <c r="Z2429" s="20">
        <f t="shared" si="222"/>
        <v>0</v>
      </c>
      <c r="AA2429" s="20" t="str">
        <f t="shared" si="224"/>
        <v/>
      </c>
      <c r="AB2429" s="20" t="str">
        <f t="shared" ca="1" si="225"/>
        <v/>
      </c>
      <c r="AC2429" s="20">
        <f t="shared" ca="1" si="226"/>
        <v>0</v>
      </c>
      <c r="AD2429" s="20" t="str">
        <f ca="1">IF(AC2429=0,"",IF(OR(ISBLANK(P2429),ISBLANK(Q2429)),"",IF(ISBLANK(VLOOKUP(A2429,Database!A:AA,22,FALSE)),"",VLOOKUP(A2429,Database!A:AA,22,FALSE))))</f>
        <v/>
      </c>
      <c r="AE2429" s="20" t="str">
        <f>IFERROR(
   IF(
     OR(ISBLANK(P2429),ISBLANK(Q2429)),
     "",
     IF(
       AND(AB2429&lt;&gt;"",OR(W2429="Terminé",W2429="En cours")),
       VLOOKUP(AD2429,Setup_ScoreExactBonus!A:D,4,FALSE),
       0
     )),
  0)</f>
        <v/>
      </c>
      <c r="AF2429" s="21">
        <f t="shared" si="227"/>
        <v>0</v>
      </c>
      <c r="AG2429" s="21">
        <f ca="1">SUMIFS(AF$2:AF2429,D$2:D2429,D2429)</f>
        <v>3228</v>
      </c>
    </row>
    <row r="2430" spans="1:33" hidden="1" x14ac:dyDescent="0.35">
      <c r="A2430" s="21">
        <f>IF(ISBLANK(B2430),"",COUNTIF(B$2:B2430,B2430))-1</f>
        <v>89</v>
      </c>
      <c r="B2430" s="27">
        <v>26</v>
      </c>
      <c r="C2430" s="10">
        <v>46184.875</v>
      </c>
      <c r="D2430" s="21" t="str">
        <f>VLOOKUP(Pronostics!$B2430,Setup_MPP!$A:$G,3,FALSE)</f>
        <v>Mohamad#5GGG1</v>
      </c>
      <c r="E2430" s="21" t="str">
        <f>VLOOKUP(Pronostics!$B2430,Setup_MPP!$A:$G,2,FALSE)</f>
        <v>Mohamad EL KAWAS</v>
      </c>
      <c r="F2430" s="21" t="str">
        <f>VLOOKUP($B2430,Setup_MPP!$A:$E,4,FALSE)</f>
        <v>#EB8787</v>
      </c>
      <c r="G2430" s="21" t="str">
        <f>VLOOKUP($B2430,Setup_MPP!$A:$E,5,FALSE)</f>
        <v>#368E2C</v>
      </c>
      <c r="H2430" s="21" t="str">
        <f>IFERROR(IF(AND(A2430&gt;=1,A2430&lt;=104),VLOOKUP($A2430,Location!$A:$J,6,FALSE),IF(A2430=0,"Avant l'ouverture",IF(OR(A2430=105,A2430=106),"Bonus"))),"")</f>
        <v>1/8 Finale</v>
      </c>
      <c r="I2430" s="21" t="str">
        <f>IF(LEFT(H2430,4)="Tour",VLOOKUP(A2430,Database!$A:$C,3,FALSE),"")</f>
        <v/>
      </c>
      <c r="J2430" s="21" t="str">
        <f>VLOOKUP($A2430,Location!$A:$J,7,FALSE)</f>
        <v>Canada</v>
      </c>
      <c r="K2430" s="21" t="str">
        <f>IFERROR(VLOOKUP(J2430,Setup_Team!$B:$C,2,FALSE), "TDB")</f>
        <v>CAN</v>
      </c>
      <c r="L2430" s="21" t="str">
        <f>VLOOKUP($A2430,Location!$A:$J,8,FALSE)</f>
        <v>Maroc</v>
      </c>
      <c r="M2430" s="21" t="str">
        <f>IFERROR(VLOOKUP(L2430,Setup_Team!$B:$C,2,FALSE), "TDB")</f>
        <v>MAR</v>
      </c>
      <c r="R2430" s="27" t="str">
        <f t="shared" si="223"/>
        <v/>
      </c>
      <c r="S2430" s="21">
        <v>0</v>
      </c>
      <c r="T2430" s="20">
        <f>VLOOKUP($A2430,Database!$A:$Y,10,FALSE)</f>
        <v>137</v>
      </c>
      <c r="U2430" s="20">
        <f>VLOOKUP($A2430,Database!$A:$Y,11,FALSE)</f>
        <v>118</v>
      </c>
      <c r="V2430" s="20">
        <f>VLOOKUP($A2430,Database!$A:$Y,12,FALSE)</f>
        <v>68</v>
      </c>
      <c r="W2430" s="20" t="str">
        <f>VLOOKUP(A2430,Database!A:M,13,FALSE)</f>
        <v>À venir</v>
      </c>
      <c r="X2430" s="20" t="str">
        <f>VLOOKUP($A2430,Database!$A:$Y,20,FALSE)</f>
        <v/>
      </c>
      <c r="Y2430" s="20" t="str">
        <f>VLOOKUP($A2430,Database!$A:$Y,21,FALSE)</f>
        <v/>
      </c>
      <c r="Z2430" s="20">
        <f t="shared" si="222"/>
        <v>0</v>
      </c>
      <c r="AA2430" s="20" t="str">
        <f t="shared" si="224"/>
        <v/>
      </c>
      <c r="AB2430" s="20">
        <f t="shared" ca="1" si="225"/>
        <v>118</v>
      </c>
      <c r="AC2430" s="20">
        <f t="shared" ca="1" si="226"/>
        <v>0</v>
      </c>
      <c r="AD2430" s="20" t="str">
        <f ca="1">IF(AC2430=0,"",IF(OR(ISBLANK(P2430),ISBLANK(Q2430)),"",IF(ISBLANK(VLOOKUP(A2430,Database!A:AA,22,FALSE)),"",VLOOKUP(A2430,Database!A:AA,22,FALSE))))</f>
        <v/>
      </c>
      <c r="AE2430" s="20" t="str">
        <f>IFERROR(
   IF(
     OR(ISBLANK(P2430),ISBLANK(Q2430)),
     "",
     IF(
       AND(AB2430&lt;&gt;"",OR(W2430="Terminé",W2430="En cours")),
       VLOOKUP(AD2430,Setup_ScoreExactBonus!A:D,4,FALSE),
       0
     )),
  0)</f>
        <v/>
      </c>
      <c r="AF2430" s="21">
        <f t="shared" si="227"/>
        <v>0</v>
      </c>
      <c r="AG2430" s="21">
        <f ca="1">SUMIFS(AF$2:AF2430,D$2:D2430,D2430)</f>
        <v>2615</v>
      </c>
    </row>
    <row r="2431" spans="1:33" hidden="1" x14ac:dyDescent="0.35">
      <c r="A2431" s="21">
        <f>IF(ISBLANK(B2431),"",COUNTIF(B$2:B2431,B2431))-1</f>
        <v>89</v>
      </c>
      <c r="B2431" s="27">
        <v>27</v>
      </c>
      <c r="C2431" s="10">
        <f>VLOOKUP($A2431+IF($A2431=0,1,0),Database!$A:$Y,7,FALSE)</f>
        <v>46207.791666666664</v>
      </c>
      <c r="D2431" s="21" t="str">
        <f>VLOOKUP(Pronostics!$B2431,Setup_MPP!$A:$G,3,FALSE)</f>
        <v>maryemkappa</v>
      </c>
      <c r="E2431" s="21" t="str">
        <f>VLOOKUP(Pronostics!$B2431,Setup_MPP!$A:$G,2,FALSE)</f>
        <v>Maryem GUIZANI</v>
      </c>
      <c r="F2431" s="21" t="str">
        <f>VLOOKUP($B2431,Setup_MPP!$A:$E,4,FALSE)</f>
        <v>#BCA2F4</v>
      </c>
      <c r="G2431" s="21" t="str">
        <f>VLOOKUP($B2431,Setup_MPP!$A:$E,5,FALSE)</f>
        <v>#6D3DD5</v>
      </c>
      <c r="H2431" s="21" t="str">
        <f>IFERROR(IF(AND(A2431&gt;=1,A2431&lt;=104),VLOOKUP($A2431,Location!$A:$J,6,FALSE),IF(A2431=0,"Avant l'ouverture",IF(OR(A2431=105,A2431=106),"Bonus"))),"")</f>
        <v>1/8 Finale</v>
      </c>
      <c r="I2431" s="21" t="str">
        <f>IF(LEFT(H2431,4)="Tour",VLOOKUP(A2431,Database!$A:$C,3,FALSE),"")</f>
        <v/>
      </c>
      <c r="J2431" s="21" t="str">
        <f>VLOOKUP($A2431,Location!$A:$J,7,FALSE)</f>
        <v>Canada</v>
      </c>
      <c r="K2431" s="21" t="str">
        <f>IFERROR(VLOOKUP(J2431,Setup_Team!$B:$C,2,FALSE), "TDB")</f>
        <v>CAN</v>
      </c>
      <c r="L2431" s="21" t="str">
        <f>VLOOKUP($A2431,Location!$A:$J,8,FALSE)</f>
        <v>Maroc</v>
      </c>
      <c r="M2431" s="21" t="str">
        <f>IFERROR(VLOOKUP(L2431,Setup_Team!$B:$C,2,FALSE), "TDB")</f>
        <v>MAR</v>
      </c>
      <c r="R2431" s="27" t="str">
        <f t="shared" si="223"/>
        <v/>
      </c>
      <c r="S2431" s="21">
        <v>0</v>
      </c>
      <c r="T2431" s="20">
        <f>VLOOKUP($A2431,Database!$A:$Y,10,FALSE)</f>
        <v>137</v>
      </c>
      <c r="U2431" s="20">
        <f>VLOOKUP($A2431,Database!$A:$Y,11,FALSE)</f>
        <v>118</v>
      </c>
      <c r="V2431" s="20">
        <f>VLOOKUP($A2431,Database!$A:$Y,12,FALSE)</f>
        <v>68</v>
      </c>
      <c r="W2431" s="20" t="str">
        <f>VLOOKUP(A2431,Database!A:M,13,FALSE)</f>
        <v>À venir</v>
      </c>
      <c r="X2431" s="20" t="str">
        <f>VLOOKUP($A2431,Database!$A:$Y,20,FALSE)</f>
        <v/>
      </c>
      <c r="Y2431" s="20" t="str">
        <f>VLOOKUP($A2431,Database!$A:$Y,21,FALSE)</f>
        <v/>
      </c>
      <c r="Z2431" s="20">
        <f t="shared" si="222"/>
        <v>0</v>
      </c>
      <c r="AA2431" s="20" t="str">
        <f t="shared" si="224"/>
        <v/>
      </c>
      <c r="AB2431" s="20" t="str">
        <f t="shared" ca="1" si="225"/>
        <v/>
      </c>
      <c r="AC2431" s="20">
        <f t="shared" ca="1" si="226"/>
        <v>0</v>
      </c>
      <c r="AD2431" s="20" t="str">
        <f ca="1">IF(AC2431=0,"",IF(OR(ISBLANK(P2431),ISBLANK(Q2431)),"",IF(ISBLANK(VLOOKUP(A2431,Database!A:AA,22,FALSE)),"",VLOOKUP(A2431,Database!A:AA,22,FALSE))))</f>
        <v/>
      </c>
      <c r="AE2431" s="20" t="str">
        <f>IFERROR(
   IF(
     OR(ISBLANK(P2431),ISBLANK(Q2431)),
     "",
     IF(
       AND(AB2431&lt;&gt;"",OR(W2431="Terminé",W2431="En cours")),
       VLOOKUP(AD2431,Setup_ScoreExactBonus!A:D,4,FALSE),
       0
     )),
  0)</f>
        <v/>
      </c>
      <c r="AF2431" s="21">
        <f t="shared" si="227"/>
        <v>0</v>
      </c>
      <c r="AG2431" s="21">
        <f ca="1">SUMIFS(AF$2:AF2431,D$2:D2431,D2431)</f>
        <v>2772</v>
      </c>
    </row>
    <row r="2432" spans="1:33" hidden="1" x14ac:dyDescent="0.35">
      <c r="A2432" s="21">
        <f>IF(ISBLANK(B2432),"",COUNTIF(B$2:B2432,B2432))-1</f>
        <v>90</v>
      </c>
      <c r="B2432" s="27">
        <v>1</v>
      </c>
      <c r="C2432" s="10">
        <f>VLOOKUP($A2432+IF($A2432=0,1,0),Database!$A:$Y,7,FALSE)</f>
        <v>46207.958333333336</v>
      </c>
      <c r="D2432" s="21" t="str">
        <f>VLOOKUP(Pronostics!$B2432,Setup_MPP!$A:$G,3,FALSE)</f>
        <v>_Nicolas_LM_</v>
      </c>
      <c r="E2432" s="21" t="str">
        <f>VLOOKUP(Pronostics!$B2432,Setup_MPP!$A:$G,2,FALSE)</f>
        <v>Nicolas LE MOUEL</v>
      </c>
      <c r="F2432" s="21" t="str">
        <f>VLOOKUP($B2432,Setup_MPP!$A:$E,4,FALSE)</f>
        <v>#F7C79D</v>
      </c>
      <c r="G2432" s="21" t="str">
        <f>VLOOKUP($B2432,Setup_MPP!$A:$E,5,FALSE)</f>
        <v>#FFBE85</v>
      </c>
      <c r="H2432" s="21" t="str">
        <f>IFERROR(IF(AND(A2432&gt;=1,A2432&lt;=104),VLOOKUP($A2432,Location!$A:$J,6,FALSE),IF(A2432=0,"Avant l'ouverture",IF(OR(A2432=105,A2432=106),"Bonus"))),"")</f>
        <v>1/8 Finale</v>
      </c>
      <c r="I2432" s="21" t="str">
        <f>IF(LEFT(H2432,4)="Tour",VLOOKUP(A2432,Database!$A:$C,3,FALSE),"")</f>
        <v/>
      </c>
      <c r="J2432" s="21" t="str">
        <f>VLOOKUP($A2432,Location!$A:$J,7,FALSE)</f>
        <v>Paraguay</v>
      </c>
      <c r="K2432" s="21" t="str">
        <f>IFERROR(VLOOKUP(J2432,Setup_Team!$B:$C,2,FALSE), "TDB")</f>
        <v>PRY</v>
      </c>
      <c r="L2432" s="21" t="str">
        <f>VLOOKUP($A2432,Location!$A:$J,8,FALSE)</f>
        <v>France</v>
      </c>
      <c r="M2432" s="21" t="str">
        <f>IFERROR(VLOOKUP(L2432,Setup_Team!$B:$C,2,FALSE), "TDB")</f>
        <v>FRA</v>
      </c>
      <c r="N2432" s="21" t="str">
        <f>VLOOKUP($A2432,Location!$A:$J,9,FALSE)</f>
        <v>Philadelphia, Pennsylvania</v>
      </c>
      <c r="O2432" s="21" t="str">
        <f>VLOOKUP($A2432,Location!$A:$J,10,FALSE)</f>
        <v>Lincoln Financial Field</v>
      </c>
      <c r="P2432" s="27"/>
      <c r="Q2432" s="27"/>
      <c r="R2432" s="27" t="str">
        <f t="shared" si="223"/>
        <v/>
      </c>
      <c r="S2432" s="21">
        <v>0</v>
      </c>
      <c r="T2432" s="20">
        <f>VLOOKUP($A2432,Database!$A:$Y,10,FALSE)</f>
        <v>202</v>
      </c>
      <c r="U2432" s="20">
        <f>VLOOKUP($A2432,Database!$A:$Y,11,FALSE)</f>
        <v>161</v>
      </c>
      <c r="V2432" s="20">
        <f>VLOOKUP($A2432,Database!$A:$Y,12,FALSE)</f>
        <v>28</v>
      </c>
      <c r="W2432" s="20" t="str">
        <f>VLOOKUP(A2432,Database!A:M,13,FALSE)</f>
        <v>À venir</v>
      </c>
      <c r="X2432" s="20" t="str">
        <f>VLOOKUP($A2432,Database!$A:$Y,20,FALSE)</f>
        <v/>
      </c>
      <c r="Y2432" s="20" t="str">
        <f>VLOOKUP($A2432,Database!$A:$Y,21,FALSE)</f>
        <v/>
      </c>
      <c r="Z2432" s="20">
        <f t="shared" si="222"/>
        <v>0</v>
      </c>
      <c r="AA2432" s="20" t="str">
        <f t="shared" si="224"/>
        <v/>
      </c>
      <c r="AB2432" s="20" t="str">
        <f t="shared" ca="1" si="225"/>
        <v/>
      </c>
      <c r="AC2432" s="20">
        <f t="shared" ca="1" si="226"/>
        <v>0</v>
      </c>
      <c r="AD2432" s="20" t="str">
        <f ca="1">IF(AC2432=0,"",IF(OR(ISBLANK(P2432),ISBLANK(Q2432)),"",IF(ISBLANK(VLOOKUP(A2432,Database!A:AA,22,FALSE)),"",VLOOKUP(A2432,Database!A:AA,22,FALSE))))</f>
        <v/>
      </c>
      <c r="AE2432" s="20" t="str">
        <f>IFERROR(
   IF(
     OR(ISBLANK(P2432),ISBLANK(Q2432)),
     "",
     IF(
       AND(AB2432&lt;&gt;"",OR(W2432="Terminé",W2432="En cours")),
       VLOOKUP(AD2432,Setup_ScoreExactBonus!A:D,4,FALSE),
       0
     )),
  0)</f>
        <v/>
      </c>
      <c r="AF2432" s="21">
        <f t="shared" si="227"/>
        <v>0</v>
      </c>
      <c r="AG2432" s="21">
        <f ca="1">SUMIFS(AF$2:AF2432,D$2:D2432,D2432)</f>
        <v>3089</v>
      </c>
    </row>
    <row r="2433" spans="1:33" hidden="1" x14ac:dyDescent="0.35">
      <c r="A2433" s="21">
        <f>IF(ISBLANK(B2433),"",COUNTIF(B$2:B2433,B2433))-1</f>
        <v>90</v>
      </c>
      <c r="B2433" s="27">
        <v>2</v>
      </c>
      <c r="C2433" s="10">
        <f>VLOOKUP($A2433+IF($A2433=0,1,0),Database!$A:$Y,7,FALSE)</f>
        <v>46207.958333333336</v>
      </c>
      <c r="D2433" s="21" t="str">
        <f>VLOOKUP(Pronostics!$B2433,Setup_MPP!$A:$G,3,FALSE)</f>
        <v>leaelaz</v>
      </c>
      <c r="E2433" s="21" t="str">
        <f>VLOOKUP(Pronostics!$B2433,Setup_MPP!$A:$G,2,FALSE)</f>
        <v>Léa EL ASERY</v>
      </c>
      <c r="F2433" s="21" t="str">
        <f>VLOOKUP($B2433,Setup_MPP!$A:$E,4,FALSE)</f>
        <v>#FFBEBE</v>
      </c>
      <c r="G2433" s="21" t="str">
        <f>VLOOKUP($B2433,Setup_MPP!$A:$E,5,FALSE)</f>
        <v>#DF6868</v>
      </c>
      <c r="H2433" s="21" t="str">
        <f>IFERROR(IF(AND(A2433&gt;=1,A2433&lt;=104),VLOOKUP($A2433,Location!$A:$J,6,FALSE),IF(A2433=0,"Avant l'ouverture",IF(OR(A2433=105,A2433=106),"Bonus"))),"")</f>
        <v>1/8 Finale</v>
      </c>
      <c r="I2433" s="21" t="str">
        <f>IF(LEFT(H2433,4)="Tour",VLOOKUP(A2433,Database!$A:$C,3,FALSE),"")</f>
        <v/>
      </c>
      <c r="J2433" s="21" t="str">
        <f>VLOOKUP($A2433,Location!$A:$J,7,FALSE)</f>
        <v>Paraguay</v>
      </c>
      <c r="K2433" s="21" t="str">
        <f>IFERROR(VLOOKUP(J2433,Setup_Team!$B:$C,2,FALSE), "TDB")</f>
        <v>PRY</v>
      </c>
      <c r="L2433" s="21" t="str">
        <f>VLOOKUP($A2433,Location!$A:$J,8,FALSE)</f>
        <v>France</v>
      </c>
      <c r="M2433" s="21" t="str">
        <f>IFERROR(VLOOKUP(L2433,Setup_Team!$B:$C,2,FALSE), "TDB")</f>
        <v>FRA</v>
      </c>
      <c r="N2433" s="21" t="str">
        <f>VLOOKUP($A2433,Location!$A:$J,9,FALSE)</f>
        <v>Philadelphia, Pennsylvania</v>
      </c>
      <c r="O2433" s="21" t="str">
        <f>VLOOKUP($A2433,Location!$A:$J,10,FALSE)</f>
        <v>Lincoln Financial Field</v>
      </c>
      <c r="P2433" s="27"/>
      <c r="Q2433" s="27"/>
      <c r="R2433" s="27" t="str">
        <f t="shared" si="223"/>
        <v/>
      </c>
      <c r="S2433" s="21">
        <v>0</v>
      </c>
      <c r="T2433" s="20">
        <f>VLOOKUP($A2433,Database!$A:$Y,10,FALSE)</f>
        <v>202</v>
      </c>
      <c r="U2433" s="20">
        <f>VLOOKUP($A2433,Database!$A:$Y,11,FALSE)</f>
        <v>161</v>
      </c>
      <c r="V2433" s="20">
        <f>VLOOKUP($A2433,Database!$A:$Y,12,FALSE)</f>
        <v>28</v>
      </c>
      <c r="W2433" s="20" t="str">
        <f>VLOOKUP(A2433,Database!A:M,13,FALSE)</f>
        <v>À venir</v>
      </c>
      <c r="X2433" s="20" t="str">
        <f>VLOOKUP($A2433,Database!$A:$Y,20,FALSE)</f>
        <v/>
      </c>
      <c r="Y2433" s="20" t="str">
        <f>VLOOKUP($A2433,Database!$A:$Y,21,FALSE)</f>
        <v/>
      </c>
      <c r="Z2433" s="20">
        <f t="shared" si="222"/>
        <v>0</v>
      </c>
      <c r="AA2433" s="20" t="str">
        <f t="shared" si="224"/>
        <v/>
      </c>
      <c r="AB2433" s="20" t="str">
        <f t="shared" ca="1" si="225"/>
        <v/>
      </c>
      <c r="AC2433" s="20">
        <f t="shared" ca="1" si="226"/>
        <v>0</v>
      </c>
      <c r="AD2433" s="20" t="str">
        <f ca="1">IF(AC2433=0,"",IF(OR(ISBLANK(P2433),ISBLANK(Q2433)),"",IF(ISBLANK(VLOOKUP(A2433,Database!A:AA,22,FALSE)),"",VLOOKUP(A2433,Database!A:AA,22,FALSE))))</f>
        <v/>
      </c>
      <c r="AE2433" s="20" t="str">
        <f>IFERROR(
   IF(
     OR(ISBLANK(P2433),ISBLANK(Q2433)),
     "",
     IF(
       AND(AB2433&lt;&gt;"",OR(W2433="Terminé",W2433="En cours")),
       VLOOKUP(AD2433,Setup_ScoreExactBonus!A:D,4,FALSE),
       0
     )),
  0)</f>
        <v/>
      </c>
      <c r="AF2433" s="21">
        <f t="shared" si="227"/>
        <v>0</v>
      </c>
      <c r="AG2433" s="21">
        <f ca="1">SUMIFS(AF$2:AF2433,D$2:D2433,D2433)</f>
        <v>3587</v>
      </c>
    </row>
    <row r="2434" spans="1:33" hidden="1" x14ac:dyDescent="0.35">
      <c r="A2434" s="21">
        <f>IF(ISBLANK(B2434),"",COUNTIF(B$2:B2434,B2434))-1</f>
        <v>90</v>
      </c>
      <c r="B2434" s="27">
        <v>3</v>
      </c>
      <c r="C2434" s="10">
        <f>VLOOKUP($A2434+IF($A2434=0,1,0),Database!$A:$Y,7,FALSE)</f>
        <v>46207.958333333336</v>
      </c>
      <c r="D2434" s="21" t="str">
        <f>VLOOKUP(Pronostics!$B2434,Setup_MPP!$A:$G,3,FALSE)</f>
        <v>PasMetalleux</v>
      </c>
      <c r="E2434" s="21" t="str">
        <f>VLOOKUP(Pronostics!$B2434,Setup_MPP!$A:$G,2,FALSE)</f>
        <v>Elwenn JOUBREL</v>
      </c>
      <c r="F2434" s="21" t="str">
        <f>VLOOKUP($B2434,Setup_MPP!$A:$E,4,FALSE)</f>
        <v>#F5C7FC</v>
      </c>
      <c r="G2434" s="21" t="str">
        <f>VLOOKUP($B2434,Setup_MPP!$A:$E,5,FALSE)</f>
        <v>#C489CF</v>
      </c>
      <c r="H2434" s="21" t="str">
        <f>IFERROR(IF(AND(A2434&gt;=1,A2434&lt;=104),VLOOKUP($A2434,Location!$A:$J,6,FALSE),IF(A2434=0,"Avant l'ouverture",IF(OR(A2434=105,A2434=106),"Bonus"))),"")</f>
        <v>1/8 Finale</v>
      </c>
      <c r="I2434" s="21" t="str">
        <f>IF(LEFT(H2434,4)="Tour",VLOOKUP(A2434,Database!$A:$C,3,FALSE),"")</f>
        <v/>
      </c>
      <c r="J2434" s="21" t="str">
        <f>VLOOKUP($A2434,Location!$A:$J,7,FALSE)</f>
        <v>Paraguay</v>
      </c>
      <c r="K2434" s="21" t="str">
        <f>IFERROR(VLOOKUP(J2434,Setup_Team!$B:$C,2,FALSE), "TDB")</f>
        <v>PRY</v>
      </c>
      <c r="L2434" s="21" t="str">
        <f>VLOOKUP($A2434,Location!$A:$J,8,FALSE)</f>
        <v>France</v>
      </c>
      <c r="M2434" s="21" t="str">
        <f>IFERROR(VLOOKUP(L2434,Setup_Team!$B:$C,2,FALSE), "TDB")</f>
        <v>FRA</v>
      </c>
      <c r="N2434" s="21" t="str">
        <f>VLOOKUP($A2434,Location!$A:$J,9,FALSE)</f>
        <v>Philadelphia, Pennsylvania</v>
      </c>
      <c r="O2434" s="21" t="str">
        <f>VLOOKUP($A2434,Location!$A:$J,10,FALSE)</f>
        <v>Lincoln Financial Field</v>
      </c>
      <c r="P2434" s="27"/>
      <c r="Q2434" s="27"/>
      <c r="R2434" s="27" t="str">
        <f t="shared" si="223"/>
        <v/>
      </c>
      <c r="S2434" s="21">
        <v>0</v>
      </c>
      <c r="T2434" s="20">
        <f>VLOOKUP($A2434,Database!$A:$Y,10,FALSE)</f>
        <v>202</v>
      </c>
      <c r="U2434" s="20">
        <f>VLOOKUP($A2434,Database!$A:$Y,11,FALSE)</f>
        <v>161</v>
      </c>
      <c r="V2434" s="20">
        <f>VLOOKUP($A2434,Database!$A:$Y,12,FALSE)</f>
        <v>28</v>
      </c>
      <c r="W2434" s="20" t="str">
        <f>VLOOKUP(A2434,Database!A:M,13,FALSE)</f>
        <v>À venir</v>
      </c>
      <c r="X2434" s="20" t="str">
        <f>VLOOKUP($A2434,Database!$A:$Y,20,FALSE)</f>
        <v/>
      </c>
      <c r="Y2434" s="20" t="str">
        <f>VLOOKUP($A2434,Database!$A:$Y,21,FALSE)</f>
        <v/>
      </c>
      <c r="Z2434" s="20">
        <f t="shared" ref="Z2434:Z2497" si="228">IF(A2434=0,0,IF(W2434="À venir",0,IF(AND(ISBLANK(P2434),ISBLANK(Q2434)),1,0)))</f>
        <v>0</v>
      </c>
      <c r="AA2434" s="20" t="str">
        <f t="shared" si="224"/>
        <v/>
      </c>
      <c r="AB2434" s="20" t="str">
        <f t="shared" ca="1" si="225"/>
        <v/>
      </c>
      <c r="AC2434" s="20">
        <f t="shared" ca="1" si="226"/>
        <v>0</v>
      </c>
      <c r="AD2434" s="20" t="str">
        <f ca="1">IF(AC2434=0,"",IF(OR(ISBLANK(P2434),ISBLANK(Q2434)),"",IF(ISBLANK(VLOOKUP(A2434,Database!A:AA,22,FALSE)),"",VLOOKUP(A2434,Database!A:AA,22,FALSE))))</f>
        <v/>
      </c>
      <c r="AE2434" s="20" t="str">
        <f>IFERROR(
   IF(
     OR(ISBLANK(P2434),ISBLANK(Q2434)),
     "",
     IF(
       AND(AB2434&lt;&gt;"",OR(W2434="Terminé",W2434="En cours")),
       VLOOKUP(AD2434,Setup_ScoreExactBonus!A:D,4,FALSE),
       0
     )),
  0)</f>
        <v/>
      </c>
      <c r="AF2434" s="21">
        <f t="shared" si="227"/>
        <v>0</v>
      </c>
      <c r="AG2434" s="21">
        <f ca="1">SUMIFS(AF$2:AF2434,D$2:D2434,D2434)</f>
        <v>3215</v>
      </c>
    </row>
    <row r="2435" spans="1:33" hidden="1" x14ac:dyDescent="0.35">
      <c r="A2435" s="21">
        <f>IF(ISBLANK(B2435),"",COUNTIF(B$2:B2435,B2435))-1</f>
        <v>90</v>
      </c>
      <c r="B2435" s="27">
        <v>4</v>
      </c>
      <c r="C2435" s="10">
        <f>VLOOKUP($A2435+IF($A2435=0,1,0),Database!$A:$Y,7,FALSE)</f>
        <v>46207.958333333336</v>
      </c>
      <c r="D2435" s="21" t="str">
        <f>VLOOKUP(Pronostics!$B2435,Setup_MPP!$A:$G,3,FALSE)</f>
        <v>Popo444</v>
      </c>
      <c r="E2435" s="21" t="str">
        <f>VLOOKUP(Pronostics!$B2435,Setup_MPP!$A:$G,2,FALSE)</f>
        <v>Pauline OLIVIER</v>
      </c>
      <c r="F2435" s="21" t="str">
        <f>VLOOKUP($B2435,Setup_MPP!$A:$E,4,FALSE)</f>
        <v>#A5EA7F</v>
      </c>
      <c r="G2435" s="21" t="str">
        <f>VLOOKUP($B2435,Setup_MPP!$A:$E,5,FALSE)</f>
        <v>#80C65A</v>
      </c>
      <c r="H2435" s="21" t="str">
        <f>IFERROR(IF(AND(A2435&gt;=1,A2435&lt;=104),VLOOKUP($A2435,Location!$A:$J,6,FALSE),IF(A2435=0,"Avant l'ouverture",IF(OR(A2435=105,A2435=106),"Bonus"))),"")</f>
        <v>1/8 Finale</v>
      </c>
      <c r="I2435" s="21" t="str">
        <f>IF(LEFT(H2435,4)="Tour",VLOOKUP(A2435,Database!$A:$C,3,FALSE),"")</f>
        <v/>
      </c>
      <c r="J2435" s="21" t="str">
        <f>VLOOKUP($A2435,Location!$A:$J,7,FALSE)</f>
        <v>Paraguay</v>
      </c>
      <c r="K2435" s="21" t="str">
        <f>IFERROR(VLOOKUP(J2435,Setup_Team!$B:$C,2,FALSE), "TDB")</f>
        <v>PRY</v>
      </c>
      <c r="L2435" s="21" t="str">
        <f>VLOOKUP($A2435,Location!$A:$J,8,FALSE)</f>
        <v>France</v>
      </c>
      <c r="M2435" s="21" t="str">
        <f>IFERROR(VLOOKUP(L2435,Setup_Team!$B:$C,2,FALSE), "TDB")</f>
        <v>FRA</v>
      </c>
      <c r="N2435" s="21" t="str">
        <f>VLOOKUP($A2435,Location!$A:$J,9,FALSE)</f>
        <v>Philadelphia, Pennsylvania</v>
      </c>
      <c r="O2435" s="21" t="str">
        <f>VLOOKUP($A2435,Location!$A:$J,10,FALSE)</f>
        <v>Lincoln Financial Field</v>
      </c>
      <c r="P2435" s="27"/>
      <c r="Q2435" s="27"/>
      <c r="R2435" s="27" t="str">
        <f t="shared" ref="R2435:R2498" si="229">IF(AND(A2435&gt;0,A2435&lt;=104,W2435="Terminé"),TEXT(P2435,"0")&amp;"-"&amp;TEXT(Q2435,"0"),"")</f>
        <v/>
      </c>
      <c r="S2435" s="21">
        <v>0</v>
      </c>
      <c r="T2435" s="20">
        <f>VLOOKUP($A2435,Database!$A:$Y,10,FALSE)</f>
        <v>202</v>
      </c>
      <c r="U2435" s="20">
        <f>VLOOKUP($A2435,Database!$A:$Y,11,FALSE)</f>
        <v>161</v>
      </c>
      <c r="V2435" s="20">
        <f>VLOOKUP($A2435,Database!$A:$Y,12,FALSE)</f>
        <v>28</v>
      </c>
      <c r="W2435" s="20" t="str">
        <f>VLOOKUP(A2435,Database!A:M,13,FALSE)</f>
        <v>À venir</v>
      </c>
      <c r="X2435" s="20" t="str">
        <f>VLOOKUP($A2435,Database!$A:$Y,20,FALSE)</f>
        <v/>
      </c>
      <c r="Y2435" s="20" t="str">
        <f>VLOOKUP($A2435,Database!$A:$Y,21,FALSE)</f>
        <v/>
      </c>
      <c r="Z2435" s="20">
        <f t="shared" si="228"/>
        <v>0</v>
      </c>
      <c r="AA2435" s="20" t="str">
        <f t="shared" si="224"/>
        <v/>
      </c>
      <c r="AB2435" s="20" t="str">
        <f t="shared" ca="1" si="225"/>
        <v/>
      </c>
      <c r="AC2435" s="20">
        <f t="shared" ca="1" si="226"/>
        <v>0</v>
      </c>
      <c r="AD2435" s="20" t="str">
        <f ca="1">IF(AC2435=0,"",IF(OR(ISBLANK(P2435),ISBLANK(Q2435)),"",IF(ISBLANK(VLOOKUP(A2435,Database!A:AA,22,FALSE)),"",VLOOKUP(A2435,Database!A:AA,22,FALSE))))</f>
        <v/>
      </c>
      <c r="AE2435" s="20" t="str">
        <f>IFERROR(
   IF(
     OR(ISBLANK(P2435),ISBLANK(Q2435)),
     "",
     IF(
       AND(AB2435&lt;&gt;"",OR(W2435="Terminé",W2435="En cours")),
       VLOOKUP(AD2435,Setup_ScoreExactBonus!A:D,4,FALSE),
       0
     )),
  0)</f>
        <v/>
      </c>
      <c r="AF2435" s="21">
        <f t="shared" si="227"/>
        <v>0</v>
      </c>
      <c r="AG2435" s="21">
        <f ca="1">SUMIFS(AF$2:AF2435,D$2:D2435,D2435)</f>
        <v>3257</v>
      </c>
    </row>
    <row r="2436" spans="1:33" hidden="1" x14ac:dyDescent="0.35">
      <c r="A2436" s="21">
        <f>IF(ISBLANK(B2436),"",COUNTIF(B$2:B2436,B2436))-1</f>
        <v>90</v>
      </c>
      <c r="B2436" s="27">
        <v>5</v>
      </c>
      <c r="C2436" s="10">
        <f>VLOOKUP($A2436+IF($A2436=0,1,0),Database!$A:$Y,7,FALSE)</f>
        <v>46207.958333333336</v>
      </c>
      <c r="D2436" s="21" t="str">
        <f>VLOOKUP(Pronostics!$B2436,Setup_MPP!$A:$G,3,FALSE)</f>
        <v>_Jujul</v>
      </c>
      <c r="E2436" s="21" t="str">
        <f>VLOOKUP(Pronostics!$B2436,Setup_MPP!$A:$G,2,FALSE)</f>
        <v>Julie BOISSIERE</v>
      </c>
      <c r="F2436" s="21" t="str">
        <f>VLOOKUP($B2436,Setup_MPP!$A:$E,4,FALSE)</f>
        <v>#D890FF</v>
      </c>
      <c r="G2436" s="21" t="str">
        <f>VLOOKUP($B2436,Setup_MPP!$A:$E,5,FALSE)</f>
        <v>#B750EF</v>
      </c>
      <c r="H2436" s="21" t="str">
        <f>IFERROR(IF(AND(A2436&gt;=1,A2436&lt;=104),VLOOKUP($A2436,Location!$A:$J,6,FALSE),IF(A2436=0,"Avant l'ouverture",IF(OR(A2436=105,A2436=106),"Bonus"))),"")</f>
        <v>1/8 Finale</v>
      </c>
      <c r="I2436" s="21" t="str">
        <f>IF(LEFT(H2436,4)="Tour",VLOOKUP(A2436,Database!$A:$C,3,FALSE),"")</f>
        <v/>
      </c>
      <c r="J2436" s="21" t="str">
        <f>VLOOKUP($A2436,Location!$A:$J,7,FALSE)</f>
        <v>Paraguay</v>
      </c>
      <c r="K2436" s="21" t="str">
        <f>IFERROR(VLOOKUP(J2436,Setup_Team!$B:$C,2,FALSE), "TDB")</f>
        <v>PRY</v>
      </c>
      <c r="L2436" s="21" t="str">
        <f>VLOOKUP($A2436,Location!$A:$J,8,FALSE)</f>
        <v>France</v>
      </c>
      <c r="M2436" s="21" t="str">
        <f>IFERROR(VLOOKUP(L2436,Setup_Team!$B:$C,2,FALSE), "TDB")</f>
        <v>FRA</v>
      </c>
      <c r="N2436" s="21" t="str">
        <f>VLOOKUP($A2436,Location!$A:$J,9,FALSE)</f>
        <v>Philadelphia, Pennsylvania</v>
      </c>
      <c r="O2436" s="21" t="str">
        <f>VLOOKUP($A2436,Location!$A:$J,10,FALSE)</f>
        <v>Lincoln Financial Field</v>
      </c>
      <c r="P2436" s="27"/>
      <c r="Q2436" s="27"/>
      <c r="R2436" s="27" t="str">
        <f t="shared" si="229"/>
        <v/>
      </c>
      <c r="S2436" s="21">
        <v>0</v>
      </c>
      <c r="T2436" s="20">
        <f>VLOOKUP($A2436,Database!$A:$Y,10,FALSE)</f>
        <v>202</v>
      </c>
      <c r="U2436" s="20">
        <f>VLOOKUP($A2436,Database!$A:$Y,11,FALSE)</f>
        <v>161</v>
      </c>
      <c r="V2436" s="20">
        <f>VLOOKUP($A2436,Database!$A:$Y,12,FALSE)</f>
        <v>28</v>
      </c>
      <c r="W2436" s="20" t="str">
        <f>VLOOKUP(A2436,Database!A:M,13,FALSE)</f>
        <v>À venir</v>
      </c>
      <c r="X2436" s="20" t="str">
        <f>VLOOKUP($A2436,Database!$A:$Y,20,FALSE)</f>
        <v/>
      </c>
      <c r="Y2436" s="20" t="str">
        <f>VLOOKUP($A2436,Database!$A:$Y,21,FALSE)</f>
        <v/>
      </c>
      <c r="Z2436" s="20">
        <f t="shared" si="228"/>
        <v>0</v>
      </c>
      <c r="AA2436" s="20" t="str">
        <f t="shared" si="224"/>
        <v/>
      </c>
      <c r="AB2436" s="20" t="str">
        <f t="shared" ca="1" si="225"/>
        <v/>
      </c>
      <c r="AC2436" s="20">
        <f t="shared" ca="1" si="226"/>
        <v>0</v>
      </c>
      <c r="AD2436" s="20" t="str">
        <f ca="1">IF(AC2436=0,"",IF(OR(ISBLANK(P2436),ISBLANK(Q2436)),"",IF(ISBLANK(VLOOKUP(A2436,Database!A:AA,22,FALSE)),"",VLOOKUP(A2436,Database!A:AA,22,FALSE))))</f>
        <v/>
      </c>
      <c r="AE2436" s="20" t="str">
        <f>IFERROR(
   IF(
     OR(ISBLANK(P2436),ISBLANK(Q2436)),
     "",
     IF(
       AND(AB2436&lt;&gt;"",OR(W2436="Terminé",W2436="En cours")),
       VLOOKUP(AD2436,Setup_ScoreExactBonus!A:D,4,FALSE),
       0
     )),
  0)</f>
        <v/>
      </c>
      <c r="AF2436" s="21">
        <f t="shared" si="227"/>
        <v>0</v>
      </c>
      <c r="AG2436" s="21">
        <f ca="1">SUMIFS(AF$2:AF2436,D$2:D2436,D2436)</f>
        <v>2427</v>
      </c>
    </row>
    <row r="2437" spans="1:33" hidden="1" x14ac:dyDescent="0.35">
      <c r="A2437" s="21">
        <f>IF(ISBLANK(B2437),"",COUNTIF(B$2:B2437,B2437))-1</f>
        <v>90</v>
      </c>
      <c r="B2437" s="27">
        <v>6</v>
      </c>
      <c r="C2437" s="10">
        <f>VLOOKUP($A2437+IF($A2437=0,1,0),Database!$A:$Y,7,FALSE)</f>
        <v>46207.958333333336</v>
      </c>
      <c r="D2437" s="21" t="str">
        <f>VLOOKUP(Pronostics!$B2437,Setup_MPP!$A:$G,3,FALSE)</f>
        <v>Julay</v>
      </c>
      <c r="E2437" s="21" t="str">
        <f>VLOOKUP(Pronostics!$B2437,Setup_MPP!$A:$G,2,FALSE)</f>
        <v>Julie BOUCHARD</v>
      </c>
      <c r="F2437" s="21" t="str">
        <f>VLOOKUP($B2437,Setup_MPP!$A:$E,4,FALSE)</f>
        <v>#A6F7B1</v>
      </c>
      <c r="G2437" s="21" t="str">
        <f>VLOOKUP($B2437,Setup_MPP!$A:$E,5,FALSE)</f>
        <v>#6EC179</v>
      </c>
      <c r="H2437" s="21" t="str">
        <f>IFERROR(IF(AND(A2437&gt;=1,A2437&lt;=104),VLOOKUP($A2437,Location!$A:$J,6,FALSE),IF(A2437=0,"Avant l'ouverture",IF(OR(A2437=105,A2437=106),"Bonus"))),"")</f>
        <v>1/8 Finale</v>
      </c>
      <c r="I2437" s="21" t="str">
        <f>IF(LEFT(H2437,4)="Tour",VLOOKUP(A2437,Database!$A:$C,3,FALSE),"")</f>
        <v/>
      </c>
      <c r="J2437" s="21" t="str">
        <f>VLOOKUP($A2437,Location!$A:$J,7,FALSE)</f>
        <v>Paraguay</v>
      </c>
      <c r="K2437" s="21" t="str">
        <f>IFERROR(VLOOKUP(J2437,Setup_Team!$B:$C,2,FALSE), "TDB")</f>
        <v>PRY</v>
      </c>
      <c r="L2437" s="21" t="str">
        <f>VLOOKUP($A2437,Location!$A:$J,8,FALSE)</f>
        <v>France</v>
      </c>
      <c r="M2437" s="21" t="str">
        <f>IFERROR(VLOOKUP(L2437,Setup_Team!$B:$C,2,FALSE), "TDB")</f>
        <v>FRA</v>
      </c>
      <c r="N2437" s="21" t="str">
        <f>VLOOKUP($A2437,Location!$A:$J,9,FALSE)</f>
        <v>Philadelphia, Pennsylvania</v>
      </c>
      <c r="O2437" s="21" t="str">
        <f>VLOOKUP($A2437,Location!$A:$J,10,FALSE)</f>
        <v>Lincoln Financial Field</v>
      </c>
      <c r="P2437" s="27"/>
      <c r="Q2437" s="27"/>
      <c r="R2437" s="27" t="str">
        <f t="shared" si="229"/>
        <v/>
      </c>
      <c r="S2437" s="21">
        <v>0</v>
      </c>
      <c r="T2437" s="20">
        <f>VLOOKUP($A2437,Database!$A:$Y,10,FALSE)</f>
        <v>202</v>
      </c>
      <c r="U2437" s="20">
        <f>VLOOKUP($A2437,Database!$A:$Y,11,FALSE)</f>
        <v>161</v>
      </c>
      <c r="V2437" s="20">
        <f>VLOOKUP($A2437,Database!$A:$Y,12,FALSE)</f>
        <v>28</v>
      </c>
      <c r="W2437" s="20" t="str">
        <f>VLOOKUP(A2437,Database!A:M,13,FALSE)</f>
        <v>À venir</v>
      </c>
      <c r="X2437" s="20" t="str">
        <f>VLOOKUP($A2437,Database!$A:$Y,20,FALSE)</f>
        <v/>
      </c>
      <c r="Y2437" s="20" t="str">
        <f>VLOOKUP($A2437,Database!$A:$Y,21,FALSE)</f>
        <v/>
      </c>
      <c r="Z2437" s="20">
        <f t="shared" si="228"/>
        <v>0</v>
      </c>
      <c r="AA2437" s="20" t="str">
        <f t="shared" si="224"/>
        <v/>
      </c>
      <c r="AB2437" s="20" t="str">
        <f t="shared" ca="1" si="225"/>
        <v/>
      </c>
      <c r="AC2437" s="20">
        <f t="shared" ca="1" si="226"/>
        <v>0</v>
      </c>
      <c r="AD2437" s="20" t="str">
        <f ca="1">IF(AC2437=0,"",IF(OR(ISBLANK(P2437),ISBLANK(Q2437)),"",IF(ISBLANK(VLOOKUP(A2437,Database!A:AA,22,FALSE)),"",VLOOKUP(A2437,Database!A:AA,22,FALSE))))</f>
        <v/>
      </c>
      <c r="AE2437" s="20" t="str">
        <f>IFERROR(
   IF(
     OR(ISBLANK(P2437),ISBLANK(Q2437)),
     "",
     IF(
       AND(AB2437&lt;&gt;"",OR(W2437="Terminé",W2437="En cours")),
       VLOOKUP(AD2437,Setup_ScoreExactBonus!A:D,4,FALSE),
       0
     )),
  0)</f>
        <v/>
      </c>
      <c r="AF2437" s="21">
        <f t="shared" si="227"/>
        <v>0</v>
      </c>
      <c r="AG2437" s="21">
        <f ca="1">SUMIFS(AF$2:AF2437,D$2:D2437,D2437)</f>
        <v>3263</v>
      </c>
    </row>
    <row r="2438" spans="1:33" hidden="1" x14ac:dyDescent="0.35">
      <c r="A2438" s="21">
        <f>IF(ISBLANK(B2438),"",COUNTIF(B$2:B2438,B2438))-1</f>
        <v>90</v>
      </c>
      <c r="B2438" s="27">
        <v>7</v>
      </c>
      <c r="C2438" s="10">
        <f>VLOOKUP($A2438+IF($A2438=0,1,0),Database!$A:$Y,7,FALSE)</f>
        <v>46207.958333333336</v>
      </c>
      <c r="D2438" s="21" t="str">
        <f>VLOOKUP(Pronostics!$B2438,Setup_MPP!$A:$G,3,FALSE)</f>
        <v>__Vince__</v>
      </c>
      <c r="E2438" s="21" t="str">
        <f>VLOOKUP(Pronostics!$B2438,Setup_MPP!$A:$G,2,FALSE)</f>
        <v>Vincent FRAYSSE</v>
      </c>
      <c r="F2438" s="21" t="str">
        <f>VLOOKUP($B2438,Setup_MPP!$A:$E,4,FALSE)</f>
        <v>#B2EAE8</v>
      </c>
      <c r="G2438" s="21" t="str">
        <f>VLOOKUP($B2438,Setup_MPP!$A:$E,5,FALSE)</f>
        <v>#6CB4B1</v>
      </c>
      <c r="H2438" s="21" t="str">
        <f>IFERROR(IF(AND(A2438&gt;=1,A2438&lt;=104),VLOOKUP($A2438,Location!$A:$J,6,FALSE),IF(A2438=0,"Avant l'ouverture",IF(OR(A2438=105,A2438=106),"Bonus"))),"")</f>
        <v>1/8 Finale</v>
      </c>
      <c r="I2438" s="21" t="str">
        <f>IF(LEFT(H2438,4)="Tour",VLOOKUP(A2438,Database!$A:$C,3,FALSE),"")</f>
        <v/>
      </c>
      <c r="J2438" s="21" t="str">
        <f>VLOOKUP($A2438,Location!$A:$J,7,FALSE)</f>
        <v>Paraguay</v>
      </c>
      <c r="K2438" s="21" t="str">
        <f>IFERROR(VLOOKUP(J2438,Setup_Team!$B:$C,2,FALSE), "TDB")</f>
        <v>PRY</v>
      </c>
      <c r="L2438" s="21" t="str">
        <f>VLOOKUP($A2438,Location!$A:$J,8,FALSE)</f>
        <v>France</v>
      </c>
      <c r="M2438" s="21" t="str">
        <f>IFERROR(VLOOKUP(L2438,Setup_Team!$B:$C,2,FALSE), "TDB")</f>
        <v>FRA</v>
      </c>
      <c r="N2438" s="21" t="str">
        <f>VLOOKUP($A2438,Location!$A:$J,9,FALSE)</f>
        <v>Philadelphia, Pennsylvania</v>
      </c>
      <c r="O2438" s="21" t="str">
        <f>VLOOKUP($A2438,Location!$A:$J,10,FALSE)</f>
        <v>Lincoln Financial Field</v>
      </c>
      <c r="P2438" s="27"/>
      <c r="Q2438" s="27"/>
      <c r="R2438" s="27" t="str">
        <f t="shared" si="229"/>
        <v/>
      </c>
      <c r="S2438" s="21">
        <v>0</v>
      </c>
      <c r="T2438" s="20">
        <f>VLOOKUP($A2438,Database!$A:$Y,10,FALSE)</f>
        <v>202</v>
      </c>
      <c r="U2438" s="20">
        <f>VLOOKUP($A2438,Database!$A:$Y,11,FALSE)</f>
        <v>161</v>
      </c>
      <c r="V2438" s="20">
        <f>VLOOKUP($A2438,Database!$A:$Y,12,FALSE)</f>
        <v>28</v>
      </c>
      <c r="W2438" s="20" t="str">
        <f>VLOOKUP(A2438,Database!A:M,13,FALSE)</f>
        <v>À venir</v>
      </c>
      <c r="X2438" s="20" t="str">
        <f>VLOOKUP($A2438,Database!$A:$Y,20,FALSE)</f>
        <v/>
      </c>
      <c r="Y2438" s="20" t="str">
        <f>VLOOKUP($A2438,Database!$A:$Y,21,FALSE)</f>
        <v/>
      </c>
      <c r="Z2438" s="20">
        <f t="shared" si="228"/>
        <v>0</v>
      </c>
      <c r="AA2438" s="20" t="str">
        <f t="shared" si="224"/>
        <v/>
      </c>
      <c r="AB2438" s="20" t="str">
        <f t="shared" ca="1" si="225"/>
        <v/>
      </c>
      <c r="AC2438" s="20">
        <f t="shared" ca="1" si="226"/>
        <v>0</v>
      </c>
      <c r="AD2438" s="20" t="str">
        <f ca="1">IF(AC2438=0,"",IF(OR(ISBLANK(P2438),ISBLANK(Q2438)),"",IF(ISBLANK(VLOOKUP(A2438,Database!A:AA,22,FALSE)),"",VLOOKUP(A2438,Database!A:AA,22,FALSE))))</f>
        <v/>
      </c>
      <c r="AE2438" s="20" t="str">
        <f>IFERROR(
   IF(
     OR(ISBLANK(P2438),ISBLANK(Q2438)),
     "",
     IF(
       AND(AB2438&lt;&gt;"",OR(W2438="Terminé",W2438="En cours")),
       VLOOKUP(AD2438,Setup_ScoreExactBonus!A:D,4,FALSE),
       0
     )),
  0)</f>
        <v/>
      </c>
      <c r="AF2438" s="21">
        <f t="shared" si="227"/>
        <v>0</v>
      </c>
      <c r="AG2438" s="21">
        <f ca="1">SUMIFS(AF$2:AF2438,D$2:D2438,D2438)</f>
        <v>1775</v>
      </c>
    </row>
    <row r="2439" spans="1:33" hidden="1" x14ac:dyDescent="0.35">
      <c r="A2439" s="21">
        <f>IF(ISBLANK(B2439),"",COUNTIF(B$2:B2439,B2439))-1</f>
        <v>90</v>
      </c>
      <c r="B2439" s="27">
        <v>8</v>
      </c>
      <c r="C2439" s="10">
        <f>VLOOKUP($A2439+IF($A2439=0,1,0),Database!$A:$Y,7,FALSE)</f>
        <v>46207.958333333336</v>
      </c>
      <c r="D2439" s="21" t="str">
        <f>VLOOKUP(Pronostics!$B2439,Setup_MPP!$A:$G,3,FALSE)</f>
        <v>Louuiiis</v>
      </c>
      <c r="E2439" s="21" t="str">
        <f>VLOOKUP(Pronostics!$B2439,Setup_MPP!$A:$G,2,FALSE)</f>
        <v>Louis HARLE</v>
      </c>
      <c r="F2439" s="21" t="str">
        <f>VLOOKUP($B2439,Setup_MPP!$A:$E,4,FALSE)</f>
        <v>#EEF7B1</v>
      </c>
      <c r="G2439" s="21" t="str">
        <f>VLOOKUP($B2439,Setup_MPP!$A:$E,5,FALSE)</f>
        <v>#C1CB7D</v>
      </c>
      <c r="H2439" s="21" t="str">
        <f>IFERROR(IF(AND(A2439&gt;=1,A2439&lt;=104),VLOOKUP($A2439,Location!$A:$J,6,FALSE),IF(A2439=0,"Avant l'ouverture",IF(OR(A2439=105,A2439=106),"Bonus"))),"")</f>
        <v>1/8 Finale</v>
      </c>
      <c r="I2439" s="21" t="str">
        <f>IF(LEFT(H2439,4)="Tour",VLOOKUP(A2439,Database!$A:$C,3,FALSE),"")</f>
        <v/>
      </c>
      <c r="J2439" s="21" t="str">
        <f>VLOOKUP($A2439,Location!$A:$J,7,FALSE)</f>
        <v>Paraguay</v>
      </c>
      <c r="K2439" s="21" t="str">
        <f>IFERROR(VLOOKUP(J2439,Setup_Team!$B:$C,2,FALSE), "TDB")</f>
        <v>PRY</v>
      </c>
      <c r="L2439" s="21" t="str">
        <f>VLOOKUP($A2439,Location!$A:$J,8,FALSE)</f>
        <v>France</v>
      </c>
      <c r="M2439" s="21" t="str">
        <f>IFERROR(VLOOKUP(L2439,Setup_Team!$B:$C,2,FALSE), "TDB")</f>
        <v>FRA</v>
      </c>
      <c r="N2439" s="21" t="str">
        <f>VLOOKUP($A2439,Location!$A:$J,9,FALSE)</f>
        <v>Philadelphia, Pennsylvania</v>
      </c>
      <c r="O2439" s="21" t="str">
        <f>VLOOKUP($A2439,Location!$A:$J,10,FALSE)</f>
        <v>Lincoln Financial Field</v>
      </c>
      <c r="P2439" s="27"/>
      <c r="Q2439" s="27"/>
      <c r="R2439" s="27" t="str">
        <f t="shared" si="229"/>
        <v/>
      </c>
      <c r="S2439" s="21">
        <v>0</v>
      </c>
      <c r="T2439" s="20">
        <f>VLOOKUP($A2439,Database!$A:$Y,10,FALSE)</f>
        <v>202</v>
      </c>
      <c r="U2439" s="20">
        <f>VLOOKUP($A2439,Database!$A:$Y,11,FALSE)</f>
        <v>161</v>
      </c>
      <c r="V2439" s="20">
        <f>VLOOKUP($A2439,Database!$A:$Y,12,FALSE)</f>
        <v>28</v>
      </c>
      <c r="W2439" s="20" t="str">
        <f>VLOOKUP(A2439,Database!A:M,13,FALSE)</f>
        <v>À venir</v>
      </c>
      <c r="X2439" s="20" t="str">
        <f>VLOOKUP($A2439,Database!$A:$Y,20,FALSE)</f>
        <v/>
      </c>
      <c r="Y2439" s="20" t="str">
        <f>VLOOKUP($A2439,Database!$A:$Y,21,FALSE)</f>
        <v/>
      </c>
      <c r="Z2439" s="20">
        <f t="shared" si="228"/>
        <v>0</v>
      </c>
      <c r="AA2439" s="20" t="str">
        <f t="shared" si="224"/>
        <v/>
      </c>
      <c r="AB2439" s="20" t="str">
        <f t="shared" ca="1" si="225"/>
        <v/>
      </c>
      <c r="AC2439" s="20">
        <f t="shared" ca="1" si="226"/>
        <v>0</v>
      </c>
      <c r="AD2439" s="20" t="str">
        <f ca="1">IF(AC2439=0,"",IF(OR(ISBLANK(P2439),ISBLANK(Q2439)),"",IF(ISBLANK(VLOOKUP(A2439,Database!A:AA,22,FALSE)),"",VLOOKUP(A2439,Database!A:AA,22,FALSE))))</f>
        <v/>
      </c>
      <c r="AE2439" s="20" t="str">
        <f>IFERROR(
   IF(
     OR(ISBLANK(P2439),ISBLANK(Q2439)),
     "",
     IF(
       AND(AB2439&lt;&gt;"",OR(W2439="Terminé",W2439="En cours")),
       VLOOKUP(AD2439,Setup_ScoreExactBonus!A:D,4,FALSE),
       0
     )),
  0)</f>
        <v/>
      </c>
      <c r="AF2439" s="21">
        <f t="shared" si="227"/>
        <v>0</v>
      </c>
      <c r="AG2439" s="21">
        <f ca="1">SUMIFS(AF$2:AF2439,D$2:D2439,D2439)</f>
        <v>3206</v>
      </c>
    </row>
    <row r="2440" spans="1:33" x14ac:dyDescent="0.35">
      <c r="A2440" s="21">
        <f>IF(ISBLANK(B2440),"",COUNTIF(B$2:B2440,B2440))-1</f>
        <v>90</v>
      </c>
      <c r="B2440" s="27">
        <v>9</v>
      </c>
      <c r="C2440" s="10">
        <f>VLOOKUP($A2440+IF($A2440=0,1,0),Database!$A:$Y,7,FALSE)</f>
        <v>46207.958333333336</v>
      </c>
      <c r="D2440" s="21" t="str">
        <f>VLOOKUP(Pronostics!$B2440,Setup_MPP!$A:$G,3,FALSE)</f>
        <v>Aurelien_dpq</v>
      </c>
      <c r="E2440" s="21" t="str">
        <f>VLOOKUP(Pronostics!$B2440,Setup_MPP!$A:$G,2,FALSE)</f>
        <v>Aurélien DE POULPIQUET</v>
      </c>
      <c r="F2440" s="21" t="str">
        <f>VLOOKUP($B2440,Setup_MPP!$A:$E,4,FALSE)</f>
        <v>#F4EA9D</v>
      </c>
      <c r="G2440" s="21" t="str">
        <f>VLOOKUP($B2440,Setup_MPP!$A:$E,5,FALSE)</f>
        <v>#D2C458</v>
      </c>
      <c r="H2440" s="21" t="str">
        <f>IFERROR(IF(AND(A2440&gt;=1,A2440&lt;=104),VLOOKUP($A2440,Location!$A:$J,6,FALSE),IF(A2440=0,"Avant l'ouverture",IF(OR(A2440=105,A2440=106),"Bonus"))),"")</f>
        <v>1/8 Finale</v>
      </c>
      <c r="I2440" s="21" t="str">
        <f>IF(LEFT(H2440,4)="Tour",VLOOKUP(A2440,Database!$A:$C,3,FALSE),"")</f>
        <v/>
      </c>
      <c r="J2440" s="21" t="str">
        <f>VLOOKUP($A2440,Location!$A:$J,7,FALSE)</f>
        <v>Paraguay</v>
      </c>
      <c r="K2440" s="21" t="str">
        <f>IFERROR(VLOOKUP(J2440,Setup_Team!$B:$C,2,FALSE), "TDB")</f>
        <v>PRY</v>
      </c>
      <c r="L2440" s="21" t="str">
        <f>VLOOKUP($A2440,Location!$A:$J,8,FALSE)</f>
        <v>France</v>
      </c>
      <c r="M2440" s="21" t="str">
        <f>IFERROR(VLOOKUP(L2440,Setup_Team!$B:$C,2,FALSE), "TDB")</f>
        <v>FRA</v>
      </c>
      <c r="N2440" s="21" t="str">
        <f>VLOOKUP($A2440,Location!$A:$J,9,FALSE)</f>
        <v>Philadelphia, Pennsylvania</v>
      </c>
      <c r="O2440" s="21" t="str">
        <f>VLOOKUP($A2440,Location!$A:$J,10,FALSE)</f>
        <v>Lincoln Financial Field</v>
      </c>
      <c r="P2440" s="27"/>
      <c r="Q2440" s="27"/>
      <c r="R2440" s="27" t="str">
        <f t="shared" si="229"/>
        <v/>
      </c>
      <c r="S2440" s="21">
        <v>0</v>
      </c>
      <c r="T2440" s="20">
        <f>VLOOKUP($A2440,Database!$A:$Y,10,FALSE)</f>
        <v>202</v>
      </c>
      <c r="U2440" s="20">
        <f>VLOOKUP($A2440,Database!$A:$Y,11,FALSE)</f>
        <v>161</v>
      </c>
      <c r="V2440" s="20">
        <f>VLOOKUP($A2440,Database!$A:$Y,12,FALSE)</f>
        <v>28</v>
      </c>
      <c r="W2440" s="20" t="str">
        <f>VLOOKUP(A2440,Database!A:M,13,FALSE)</f>
        <v>À venir</v>
      </c>
      <c r="X2440" s="20" t="str">
        <f>VLOOKUP($A2440,Database!$A:$Y,20,FALSE)</f>
        <v/>
      </c>
      <c r="Y2440" s="20" t="str">
        <f>VLOOKUP($A2440,Database!$A:$Y,21,FALSE)</f>
        <v/>
      </c>
      <c r="Z2440" s="20">
        <f t="shared" si="228"/>
        <v>0</v>
      </c>
      <c r="AA2440" s="20" t="str">
        <f t="shared" si="224"/>
        <v/>
      </c>
      <c r="AB2440" s="20" t="str">
        <f t="shared" ca="1" si="225"/>
        <v/>
      </c>
      <c r="AC2440" s="20">
        <f t="shared" ca="1" si="226"/>
        <v>0</v>
      </c>
      <c r="AD2440" s="20" t="str">
        <f ca="1">IF(AC2440=0,"",IF(OR(ISBLANK(P2440),ISBLANK(Q2440)),"",IF(ISBLANK(VLOOKUP(A2440,Database!A:AA,22,FALSE)),"",VLOOKUP(A2440,Database!A:AA,22,FALSE))))</f>
        <v/>
      </c>
      <c r="AE2440" s="20" t="str">
        <f>IFERROR(
   IF(
     OR(ISBLANK(P2440),ISBLANK(Q2440)),
     "",
     IF(
       AND(AB2440&lt;&gt;"",OR(W2440="Terminé",W2440="En cours")),
       VLOOKUP(AD2440,Setup_ScoreExactBonus!A:D,4,FALSE),
       0
     )),
  0)</f>
        <v/>
      </c>
      <c r="AF2440" s="21">
        <f t="shared" si="227"/>
        <v>0</v>
      </c>
      <c r="AG2440" s="21">
        <f ca="1">SUMIFS(AF$2:AF2440,D$2:D2440,D2440)</f>
        <v>3453</v>
      </c>
    </row>
    <row r="2441" spans="1:33" hidden="1" x14ac:dyDescent="0.35">
      <c r="A2441" s="21">
        <f>IF(ISBLANK(B2441),"",COUNTIF(B$2:B2441,B2441))-1</f>
        <v>90</v>
      </c>
      <c r="B2441" s="27">
        <v>10</v>
      </c>
      <c r="C2441" s="10">
        <f>VLOOKUP($A2441+IF($A2441=0,1,0),Database!$A:$Y,7,FALSE)</f>
        <v>46207.958333333336</v>
      </c>
      <c r="D2441" s="21" t="str">
        <f>VLOOKUP(Pronostics!$B2441,Setup_MPP!$A:$G,3,FALSE)</f>
        <v>RandomPaul</v>
      </c>
      <c r="E2441" s="21" t="str">
        <f>VLOOKUP(Pronostics!$B2441,Setup_MPP!$A:$G,2,FALSE)</f>
        <v>Paul MONTESINOS</v>
      </c>
      <c r="F2441" s="21" t="str">
        <f>VLOOKUP($B2441,Setup_MPP!$A:$E,4,FALSE)</f>
        <v>#C4B0FF</v>
      </c>
      <c r="G2441" s="21" t="str">
        <f>VLOOKUP($B2441,Setup_MPP!$A:$E,5,FALSE)</f>
        <v>#7F66C8</v>
      </c>
      <c r="H2441" s="21" t="str">
        <f>IFERROR(IF(AND(A2441&gt;=1,A2441&lt;=104),VLOOKUP($A2441,Location!$A:$J,6,FALSE),IF(A2441=0,"Avant l'ouverture",IF(OR(A2441=105,A2441=106),"Bonus"))),"")</f>
        <v>1/8 Finale</v>
      </c>
      <c r="I2441" s="21" t="str">
        <f>IF(LEFT(H2441,4)="Tour",VLOOKUP(A2441,Database!$A:$C,3,FALSE),"")</f>
        <v/>
      </c>
      <c r="J2441" s="21" t="str">
        <f>VLOOKUP($A2441,Location!$A:$J,7,FALSE)</f>
        <v>Paraguay</v>
      </c>
      <c r="K2441" s="21" t="str">
        <f>IFERROR(VLOOKUP(J2441,Setup_Team!$B:$C,2,FALSE), "TDB")</f>
        <v>PRY</v>
      </c>
      <c r="L2441" s="21" t="str">
        <f>VLOOKUP($A2441,Location!$A:$J,8,FALSE)</f>
        <v>France</v>
      </c>
      <c r="M2441" s="21" t="str">
        <f>IFERROR(VLOOKUP(L2441,Setup_Team!$B:$C,2,FALSE), "TDB")</f>
        <v>FRA</v>
      </c>
      <c r="N2441" s="21" t="str">
        <f>VLOOKUP($A2441,Location!$A:$J,9,FALSE)</f>
        <v>Philadelphia, Pennsylvania</v>
      </c>
      <c r="O2441" s="21" t="str">
        <f>VLOOKUP($A2441,Location!$A:$J,10,FALSE)</f>
        <v>Lincoln Financial Field</v>
      </c>
      <c r="P2441" s="27"/>
      <c r="Q2441" s="27"/>
      <c r="R2441" s="27" t="str">
        <f t="shared" si="229"/>
        <v/>
      </c>
      <c r="S2441" s="21">
        <v>0</v>
      </c>
      <c r="T2441" s="20">
        <f>VLOOKUP($A2441,Database!$A:$Y,10,FALSE)</f>
        <v>202</v>
      </c>
      <c r="U2441" s="20">
        <f>VLOOKUP($A2441,Database!$A:$Y,11,FALSE)</f>
        <v>161</v>
      </c>
      <c r="V2441" s="20">
        <f>VLOOKUP($A2441,Database!$A:$Y,12,FALSE)</f>
        <v>28</v>
      </c>
      <c r="W2441" s="20" t="str">
        <f>VLOOKUP(A2441,Database!A:M,13,FALSE)</f>
        <v>À venir</v>
      </c>
      <c r="X2441" s="20" t="str">
        <f>VLOOKUP($A2441,Database!$A:$Y,20,FALSE)</f>
        <v/>
      </c>
      <c r="Y2441" s="20" t="str">
        <f>VLOOKUP($A2441,Database!$A:$Y,21,FALSE)</f>
        <v/>
      </c>
      <c r="Z2441" s="20">
        <f t="shared" si="228"/>
        <v>0</v>
      </c>
      <c r="AA2441" s="20" t="str">
        <f t="shared" si="224"/>
        <v/>
      </c>
      <c r="AB2441" s="20" t="str">
        <f t="shared" ca="1" si="225"/>
        <v/>
      </c>
      <c r="AC2441" s="20">
        <f t="shared" ca="1" si="226"/>
        <v>0</v>
      </c>
      <c r="AD2441" s="20" t="str">
        <f ca="1">IF(AC2441=0,"",IF(OR(ISBLANK(P2441),ISBLANK(Q2441)),"",IF(ISBLANK(VLOOKUP(A2441,Database!A:AA,22,FALSE)),"",VLOOKUP(A2441,Database!A:AA,22,FALSE))))</f>
        <v/>
      </c>
      <c r="AE2441" s="20" t="str">
        <f>IFERROR(
   IF(
     OR(ISBLANK(P2441),ISBLANK(Q2441)),
     "",
     IF(
       AND(AB2441&lt;&gt;"",OR(W2441="Terminé",W2441="En cours")),
       VLOOKUP(AD2441,Setup_ScoreExactBonus!A:D,4,FALSE),
       0
     )),
  0)</f>
        <v/>
      </c>
      <c r="AF2441" s="21">
        <f t="shared" si="227"/>
        <v>0</v>
      </c>
      <c r="AG2441" s="21">
        <f ca="1">SUMIFS(AF$2:AF2441,D$2:D2441,D2441)</f>
        <v>2840</v>
      </c>
    </row>
    <row r="2442" spans="1:33" hidden="1" x14ac:dyDescent="0.35">
      <c r="A2442" s="21">
        <f>IF(ISBLANK(B2442),"",COUNTIF(B$2:B2442,B2442))-1</f>
        <v>90</v>
      </c>
      <c r="B2442" s="27">
        <v>11</v>
      </c>
      <c r="C2442" s="10">
        <f>VLOOKUP($A2442+IF($A2442=0,1,0),Database!$A:$Y,7,FALSE)</f>
        <v>46207.958333333336</v>
      </c>
      <c r="D2442" s="21" t="str">
        <f>VLOOKUP(Pronostics!$B2442,Setup_MPP!$A:$G,3,FALSE)</f>
        <v>Kinsley91</v>
      </c>
      <c r="E2442" s="21" t="str">
        <f>VLOOKUP(Pronostics!$B2442,Setup_MPP!$A:$G,2,FALSE)</f>
        <v>Kinsley ROQUE</v>
      </c>
      <c r="F2442" s="21" t="str">
        <f>VLOOKUP($B2442,Setup_MPP!$A:$E,4,FALSE)</f>
        <v>#CBEBBA</v>
      </c>
      <c r="G2442" s="21" t="str">
        <f>VLOOKUP($B2442,Setup_MPP!$A:$E,5,FALSE)</f>
        <v>#70BC6E</v>
      </c>
      <c r="H2442" s="21" t="str">
        <f>IFERROR(IF(AND(A2442&gt;=1,A2442&lt;=104),VLOOKUP($A2442,Location!$A:$J,6,FALSE),IF(A2442=0,"Avant l'ouverture",IF(OR(A2442=105,A2442=106),"Bonus"))),"")</f>
        <v>1/8 Finale</v>
      </c>
      <c r="I2442" s="21" t="str">
        <f>IF(LEFT(H2442,4)="Tour",VLOOKUP(A2442,Database!$A:$C,3,FALSE),"")</f>
        <v/>
      </c>
      <c r="J2442" s="21" t="str">
        <f>VLOOKUP($A2442,Location!$A:$J,7,FALSE)</f>
        <v>Paraguay</v>
      </c>
      <c r="K2442" s="21" t="str">
        <f>IFERROR(VLOOKUP(J2442,Setup_Team!$B:$C,2,FALSE), "TDB")</f>
        <v>PRY</v>
      </c>
      <c r="L2442" s="21" t="str">
        <f>VLOOKUP($A2442,Location!$A:$J,8,FALSE)</f>
        <v>France</v>
      </c>
      <c r="M2442" s="21" t="str">
        <f>IFERROR(VLOOKUP(L2442,Setup_Team!$B:$C,2,FALSE), "TDB")</f>
        <v>FRA</v>
      </c>
      <c r="N2442" s="21" t="str">
        <f>VLOOKUP($A2442,Location!$A:$J,9,FALSE)</f>
        <v>Philadelphia, Pennsylvania</v>
      </c>
      <c r="O2442" s="21" t="str">
        <f>VLOOKUP($A2442,Location!$A:$J,10,FALSE)</f>
        <v>Lincoln Financial Field</v>
      </c>
      <c r="P2442" s="27"/>
      <c r="Q2442" s="27"/>
      <c r="R2442" s="27" t="str">
        <f t="shared" si="229"/>
        <v/>
      </c>
      <c r="S2442" s="21">
        <v>0</v>
      </c>
      <c r="T2442" s="20">
        <f>VLOOKUP($A2442,Database!$A:$Y,10,FALSE)</f>
        <v>202</v>
      </c>
      <c r="U2442" s="20">
        <f>VLOOKUP($A2442,Database!$A:$Y,11,FALSE)</f>
        <v>161</v>
      </c>
      <c r="V2442" s="20">
        <f>VLOOKUP($A2442,Database!$A:$Y,12,FALSE)</f>
        <v>28</v>
      </c>
      <c r="W2442" s="20" t="str">
        <f>VLOOKUP(A2442,Database!A:M,13,FALSE)</f>
        <v>À venir</v>
      </c>
      <c r="X2442" s="20" t="str">
        <f>VLOOKUP($A2442,Database!$A:$Y,20,FALSE)</f>
        <v/>
      </c>
      <c r="Y2442" s="20" t="str">
        <f>VLOOKUP($A2442,Database!$A:$Y,21,FALSE)</f>
        <v/>
      </c>
      <c r="Z2442" s="20">
        <f t="shared" si="228"/>
        <v>0</v>
      </c>
      <c r="AA2442" s="20" t="str">
        <f t="shared" si="224"/>
        <v/>
      </c>
      <c r="AB2442" s="20" t="str">
        <f t="shared" ca="1" si="225"/>
        <v/>
      </c>
      <c r="AC2442" s="20">
        <f t="shared" ca="1" si="226"/>
        <v>0</v>
      </c>
      <c r="AD2442" s="20" t="str">
        <f ca="1">IF(AC2442=0,"",IF(OR(ISBLANK(P2442),ISBLANK(Q2442)),"",IF(ISBLANK(VLOOKUP(A2442,Database!A:AA,22,FALSE)),"",VLOOKUP(A2442,Database!A:AA,22,FALSE))))</f>
        <v/>
      </c>
      <c r="AE2442" s="20" t="str">
        <f>IFERROR(
   IF(
     OR(ISBLANK(P2442),ISBLANK(Q2442)),
     "",
     IF(
       AND(AB2442&lt;&gt;"",OR(W2442="Terminé",W2442="En cours")),
       VLOOKUP(AD2442,Setup_ScoreExactBonus!A:D,4,FALSE),
       0
     )),
  0)</f>
        <v/>
      </c>
      <c r="AF2442" s="21">
        <f t="shared" si="227"/>
        <v>0</v>
      </c>
      <c r="AG2442" s="21">
        <f ca="1">SUMIFS(AF$2:AF2442,D$2:D2442,D2442)</f>
        <v>3231</v>
      </c>
    </row>
    <row r="2443" spans="1:33" hidden="1" x14ac:dyDescent="0.35">
      <c r="A2443" s="21">
        <f>IF(ISBLANK(B2443),"",COUNTIF(B$2:B2443,B2443))-1</f>
        <v>90</v>
      </c>
      <c r="B2443" s="27">
        <v>12</v>
      </c>
      <c r="C2443" s="10">
        <f>VLOOKUP($A2443+IF($A2443=0,1,0),Database!$A:$Y,7,FALSE)</f>
        <v>46207.958333333336</v>
      </c>
      <c r="D2443" s="21" t="str">
        <f>VLOOKUP(Pronostics!$B2443,Setup_MPP!$A:$G,3,FALSE)</f>
        <v>Jaouad1</v>
      </c>
      <c r="E2443" s="21" t="str">
        <f>VLOOKUP(Pronostics!$B2443,Setup_MPP!$A:$G,2,FALSE)</f>
        <v>Jaouad SETTI</v>
      </c>
      <c r="F2443" s="21" t="str">
        <f>VLOOKUP($B2443,Setup_MPP!$A:$E,4,FALSE)</f>
        <v>#C2D4FF</v>
      </c>
      <c r="G2443" s="21" t="str">
        <f>VLOOKUP($B2443,Setup_MPP!$A:$E,5,FALSE)</f>
        <v>#6586D5</v>
      </c>
      <c r="H2443" s="21" t="str">
        <f>IFERROR(IF(AND(A2443&gt;=1,A2443&lt;=104),VLOOKUP($A2443,Location!$A:$J,6,FALSE),IF(A2443=0,"Avant l'ouverture",IF(OR(A2443=105,A2443=106),"Bonus"))),"")</f>
        <v>1/8 Finale</v>
      </c>
      <c r="I2443" s="21" t="str">
        <f>IF(LEFT(H2443,4)="Tour",VLOOKUP(A2443,Database!$A:$C,3,FALSE),"")</f>
        <v/>
      </c>
      <c r="J2443" s="21" t="str">
        <f>VLOOKUP($A2443,Location!$A:$J,7,FALSE)</f>
        <v>Paraguay</v>
      </c>
      <c r="K2443" s="21" t="str">
        <f>IFERROR(VLOOKUP(J2443,Setup_Team!$B:$C,2,FALSE), "TDB")</f>
        <v>PRY</v>
      </c>
      <c r="L2443" s="21" t="str">
        <f>VLOOKUP($A2443,Location!$A:$J,8,FALSE)</f>
        <v>France</v>
      </c>
      <c r="M2443" s="21" t="str">
        <f>IFERROR(VLOOKUP(L2443,Setup_Team!$B:$C,2,FALSE), "TDB")</f>
        <v>FRA</v>
      </c>
      <c r="N2443" s="21" t="str">
        <f>VLOOKUP($A2443,Location!$A:$J,9,FALSE)</f>
        <v>Philadelphia, Pennsylvania</v>
      </c>
      <c r="O2443" s="21" t="str">
        <f>VLOOKUP($A2443,Location!$A:$J,10,FALSE)</f>
        <v>Lincoln Financial Field</v>
      </c>
      <c r="P2443" s="27"/>
      <c r="Q2443" s="27"/>
      <c r="R2443" s="27" t="str">
        <f t="shared" si="229"/>
        <v/>
      </c>
      <c r="S2443" s="21">
        <v>0</v>
      </c>
      <c r="T2443" s="20">
        <f>VLOOKUP($A2443,Database!$A:$Y,10,FALSE)</f>
        <v>202</v>
      </c>
      <c r="U2443" s="20">
        <f>VLOOKUP($A2443,Database!$A:$Y,11,FALSE)</f>
        <v>161</v>
      </c>
      <c r="V2443" s="20">
        <f>VLOOKUP($A2443,Database!$A:$Y,12,FALSE)</f>
        <v>28</v>
      </c>
      <c r="W2443" s="20" t="str">
        <f>VLOOKUP(A2443,Database!A:M,13,FALSE)</f>
        <v>À venir</v>
      </c>
      <c r="X2443" s="20" t="str">
        <f>VLOOKUP($A2443,Database!$A:$Y,20,FALSE)</f>
        <v/>
      </c>
      <c r="Y2443" s="20" t="str">
        <f>VLOOKUP($A2443,Database!$A:$Y,21,FALSE)</f>
        <v/>
      </c>
      <c r="Z2443" s="20">
        <f t="shared" si="228"/>
        <v>0</v>
      </c>
      <c r="AA2443" s="20" t="str">
        <f t="shared" si="224"/>
        <v/>
      </c>
      <c r="AB2443" s="20" t="str">
        <f t="shared" ca="1" si="225"/>
        <v/>
      </c>
      <c r="AC2443" s="20">
        <f t="shared" ca="1" si="226"/>
        <v>0</v>
      </c>
      <c r="AD2443" s="20" t="str">
        <f ca="1">IF(AC2443=0,"",IF(OR(ISBLANK(P2443),ISBLANK(Q2443)),"",IF(ISBLANK(VLOOKUP(A2443,Database!A:AA,22,FALSE)),"",VLOOKUP(A2443,Database!A:AA,22,FALSE))))</f>
        <v/>
      </c>
      <c r="AE2443" s="20" t="str">
        <f>IFERROR(
   IF(
     OR(ISBLANK(P2443),ISBLANK(Q2443)),
     "",
     IF(
       AND(AB2443&lt;&gt;"",OR(W2443="Terminé",W2443="En cours")),
       VLOOKUP(AD2443,Setup_ScoreExactBonus!A:D,4,FALSE),
       0
     )),
  0)</f>
        <v/>
      </c>
      <c r="AF2443" s="21">
        <f t="shared" si="227"/>
        <v>0</v>
      </c>
      <c r="AG2443" s="21">
        <f ca="1">SUMIFS(AF$2:AF2443,D$2:D2443,D2443)</f>
        <v>3039</v>
      </c>
    </row>
    <row r="2444" spans="1:33" hidden="1" x14ac:dyDescent="0.35">
      <c r="A2444" s="21">
        <f>IF(ISBLANK(B2444),"",COUNTIF(B$2:B2444,B2444))-1</f>
        <v>90</v>
      </c>
      <c r="B2444" s="27">
        <v>13</v>
      </c>
      <c r="C2444" s="10">
        <f>VLOOKUP($A2444+IF($A2444=0,1,0),Database!$A:$Y,7,FALSE)</f>
        <v>46207.958333333336</v>
      </c>
      <c r="D2444" s="21" t="str">
        <f>VLOOKUP(Pronostics!$B2444,Setup_MPP!$A:$G,3,FALSE)</f>
        <v>Julien_I</v>
      </c>
      <c r="E2444" s="21" t="str">
        <f>VLOOKUP(Pronostics!$B2444,Setup_MPP!$A:$G,2,FALSE)</f>
        <v>Julien INGE</v>
      </c>
      <c r="F2444" s="21" t="str">
        <f>VLOOKUP($B2444,Setup_MPP!$A:$E,4,FALSE)</f>
        <v>#C1E0EF</v>
      </c>
      <c r="G2444" s="21" t="str">
        <f>VLOOKUP($B2444,Setup_MPP!$A:$E,5,FALSE)</f>
        <v>#4F91B2</v>
      </c>
      <c r="H2444" s="21" t="str">
        <f>IFERROR(IF(AND(A2444&gt;=1,A2444&lt;=104),VLOOKUP($A2444,Location!$A:$J,6,FALSE),IF(A2444=0,"Avant l'ouverture",IF(OR(A2444=105,A2444=106),"Bonus"))),"")</f>
        <v>1/8 Finale</v>
      </c>
      <c r="I2444" s="21" t="str">
        <f>IF(LEFT(H2444,4)="Tour",VLOOKUP(A2444,Database!$A:$C,3,FALSE),"")</f>
        <v/>
      </c>
      <c r="J2444" s="21" t="str">
        <f>VLOOKUP($A2444,Location!$A:$J,7,FALSE)</f>
        <v>Paraguay</v>
      </c>
      <c r="K2444" s="21" t="str">
        <f>IFERROR(VLOOKUP(J2444,Setup_Team!$B:$C,2,FALSE), "TDB")</f>
        <v>PRY</v>
      </c>
      <c r="L2444" s="21" t="str">
        <f>VLOOKUP($A2444,Location!$A:$J,8,FALSE)</f>
        <v>France</v>
      </c>
      <c r="M2444" s="21" t="str">
        <f>IFERROR(VLOOKUP(L2444,Setup_Team!$B:$C,2,FALSE), "TDB")</f>
        <v>FRA</v>
      </c>
      <c r="N2444" s="21" t="str">
        <f>VLOOKUP($A2444,Location!$A:$J,9,FALSE)</f>
        <v>Philadelphia, Pennsylvania</v>
      </c>
      <c r="O2444" s="21" t="str">
        <f>VLOOKUP($A2444,Location!$A:$J,10,FALSE)</f>
        <v>Lincoln Financial Field</v>
      </c>
      <c r="P2444" s="27"/>
      <c r="Q2444" s="27"/>
      <c r="R2444" s="27" t="str">
        <f t="shared" si="229"/>
        <v/>
      </c>
      <c r="S2444" s="21">
        <v>0</v>
      </c>
      <c r="T2444" s="20">
        <f>VLOOKUP($A2444,Database!$A:$Y,10,FALSE)</f>
        <v>202</v>
      </c>
      <c r="U2444" s="20">
        <f>VLOOKUP($A2444,Database!$A:$Y,11,FALSE)</f>
        <v>161</v>
      </c>
      <c r="V2444" s="20">
        <f>VLOOKUP($A2444,Database!$A:$Y,12,FALSE)</f>
        <v>28</v>
      </c>
      <c r="W2444" s="20" t="str">
        <f>VLOOKUP(A2444,Database!A:M,13,FALSE)</f>
        <v>À venir</v>
      </c>
      <c r="X2444" s="20" t="str">
        <f>VLOOKUP($A2444,Database!$A:$Y,20,FALSE)</f>
        <v/>
      </c>
      <c r="Y2444" s="20" t="str">
        <f>VLOOKUP($A2444,Database!$A:$Y,21,FALSE)</f>
        <v/>
      </c>
      <c r="Z2444" s="20">
        <f t="shared" si="228"/>
        <v>0</v>
      </c>
      <c r="AA2444" s="20" t="str">
        <f t="shared" si="224"/>
        <v/>
      </c>
      <c r="AB2444" s="20" t="str">
        <f t="shared" ca="1" si="225"/>
        <v/>
      </c>
      <c r="AC2444" s="20">
        <f t="shared" ca="1" si="226"/>
        <v>0</v>
      </c>
      <c r="AD2444" s="20" t="str">
        <f ca="1">IF(AC2444=0,"",IF(OR(ISBLANK(P2444),ISBLANK(Q2444)),"",IF(ISBLANK(VLOOKUP(A2444,Database!A:AA,22,FALSE)),"",VLOOKUP(A2444,Database!A:AA,22,FALSE))))</f>
        <v/>
      </c>
      <c r="AE2444" s="20" t="str">
        <f>IFERROR(
   IF(
     OR(ISBLANK(P2444),ISBLANK(Q2444)),
     "",
     IF(
       AND(AB2444&lt;&gt;"",OR(W2444="Terminé",W2444="En cours")),
       VLOOKUP(AD2444,Setup_ScoreExactBonus!A:D,4,FALSE),
       0
     )),
  0)</f>
        <v/>
      </c>
      <c r="AF2444" s="21">
        <f t="shared" si="227"/>
        <v>0</v>
      </c>
      <c r="AG2444" s="21">
        <f ca="1">SUMIFS(AF$2:AF2444,D$2:D2444,D2444)</f>
        <v>3352</v>
      </c>
    </row>
    <row r="2445" spans="1:33" hidden="1" x14ac:dyDescent="0.35">
      <c r="A2445" s="21">
        <f>IF(ISBLANK(B2445),"",COUNTIF(B$2:B2445,B2445))-1</f>
        <v>90</v>
      </c>
      <c r="B2445" s="27">
        <v>14</v>
      </c>
      <c r="C2445" s="10">
        <f>VLOOKUP($A2445+IF($A2445=0,1,0),Database!$A:$Y,7,FALSE)</f>
        <v>46207.958333333336</v>
      </c>
      <c r="D2445" s="21" t="str">
        <f>VLOOKUP(Pronostics!$B2445,Setup_MPP!$A:$G,3,FALSE)</f>
        <v>MarieEYT</v>
      </c>
      <c r="E2445" s="21" t="str">
        <f>VLOOKUP(Pronostics!$B2445,Setup_MPP!$A:$G,2,FALSE)</f>
        <v>Marie EXBRAYAT</v>
      </c>
      <c r="F2445" s="21" t="str">
        <f>VLOOKUP($B2445,Setup_MPP!$A:$E,4,FALSE)</f>
        <v>#FFAFD2</v>
      </c>
      <c r="G2445" s="21" t="str">
        <f>VLOOKUP($B2445,Setup_MPP!$A:$E,5,FALSE)</f>
        <v>#F2589B</v>
      </c>
      <c r="H2445" s="21" t="str">
        <f>IFERROR(IF(AND(A2445&gt;=1,A2445&lt;=104),VLOOKUP($A2445,Location!$A:$J,6,FALSE),IF(A2445=0,"Avant l'ouverture",IF(OR(A2445=105,A2445=106),"Bonus"))),"")</f>
        <v>1/8 Finale</v>
      </c>
      <c r="I2445" s="21" t="str">
        <f>IF(LEFT(H2445,4)="Tour",VLOOKUP(A2445,Database!$A:$C,3,FALSE),"")</f>
        <v/>
      </c>
      <c r="J2445" s="21" t="str">
        <f>VLOOKUP($A2445,Location!$A:$J,7,FALSE)</f>
        <v>Paraguay</v>
      </c>
      <c r="K2445" s="21" t="str">
        <f>IFERROR(VLOOKUP(J2445,Setup_Team!$B:$C,2,FALSE), "TDB")</f>
        <v>PRY</v>
      </c>
      <c r="L2445" s="21" t="str">
        <f>VLOOKUP($A2445,Location!$A:$J,8,FALSE)</f>
        <v>France</v>
      </c>
      <c r="M2445" s="21" t="str">
        <f>IFERROR(VLOOKUP(L2445,Setup_Team!$B:$C,2,FALSE), "TDB")</f>
        <v>FRA</v>
      </c>
      <c r="N2445" s="21" t="str">
        <f>VLOOKUP($A2445,Location!$A:$J,9,FALSE)</f>
        <v>Philadelphia, Pennsylvania</v>
      </c>
      <c r="O2445" s="21" t="str">
        <f>VLOOKUP($A2445,Location!$A:$J,10,FALSE)</f>
        <v>Lincoln Financial Field</v>
      </c>
      <c r="P2445" s="27"/>
      <c r="Q2445" s="27"/>
      <c r="R2445" s="27" t="str">
        <f t="shared" si="229"/>
        <v/>
      </c>
      <c r="S2445" s="21">
        <v>0</v>
      </c>
      <c r="T2445" s="20">
        <f>VLOOKUP($A2445,Database!$A:$Y,10,FALSE)</f>
        <v>202</v>
      </c>
      <c r="U2445" s="20">
        <f>VLOOKUP($A2445,Database!$A:$Y,11,FALSE)</f>
        <v>161</v>
      </c>
      <c r="V2445" s="20">
        <f>VLOOKUP($A2445,Database!$A:$Y,12,FALSE)</f>
        <v>28</v>
      </c>
      <c r="W2445" s="20" t="str">
        <f>VLOOKUP(A2445,Database!A:M,13,FALSE)</f>
        <v>À venir</v>
      </c>
      <c r="X2445" s="20" t="str">
        <f>VLOOKUP($A2445,Database!$A:$Y,20,FALSE)</f>
        <v/>
      </c>
      <c r="Y2445" s="20" t="str">
        <f>VLOOKUP($A2445,Database!$A:$Y,21,FALSE)</f>
        <v/>
      </c>
      <c r="Z2445" s="20">
        <f t="shared" si="228"/>
        <v>0</v>
      </c>
      <c r="AA2445" s="20" t="str">
        <f t="shared" si="224"/>
        <v/>
      </c>
      <c r="AB2445" s="20" t="str">
        <f t="shared" ca="1" si="225"/>
        <v/>
      </c>
      <c r="AC2445" s="20">
        <f t="shared" ca="1" si="226"/>
        <v>0</v>
      </c>
      <c r="AD2445" s="20" t="str">
        <f ca="1">IF(AC2445=0,"",IF(OR(ISBLANK(P2445),ISBLANK(Q2445)),"",IF(ISBLANK(VLOOKUP(A2445,Database!A:AA,22,FALSE)),"",VLOOKUP(A2445,Database!A:AA,22,FALSE))))</f>
        <v/>
      </c>
      <c r="AE2445" s="20" t="str">
        <f>IFERROR(
   IF(
     OR(ISBLANK(P2445),ISBLANK(Q2445)),
     "",
     IF(
       AND(AB2445&lt;&gt;"",OR(W2445="Terminé",W2445="En cours")),
       VLOOKUP(AD2445,Setup_ScoreExactBonus!A:D,4,FALSE),
       0
     )),
  0)</f>
        <v/>
      </c>
      <c r="AF2445" s="21">
        <f t="shared" si="227"/>
        <v>0</v>
      </c>
      <c r="AG2445" s="21">
        <f ca="1">SUMIFS(AF$2:AF2445,D$2:D2445,D2445)</f>
        <v>3451</v>
      </c>
    </row>
    <row r="2446" spans="1:33" hidden="1" x14ac:dyDescent="0.35">
      <c r="A2446" s="21">
        <f>IF(ISBLANK(B2446),"",COUNTIF(B$2:B2446,B2446))-1</f>
        <v>90</v>
      </c>
      <c r="B2446" s="27">
        <v>15</v>
      </c>
      <c r="C2446" s="10">
        <f>VLOOKUP($A2446+IF($A2446=0,1,0),Database!$A:$Y,7,FALSE)</f>
        <v>46207.958333333336</v>
      </c>
      <c r="D2446" s="21" t="str">
        <f>VLOOKUP(Pronostics!$B2446,Setup_MPP!$A:$G,3,FALSE)</f>
        <v>Amino28</v>
      </c>
      <c r="E2446" s="21" t="str">
        <f>VLOOKUP(Pronostics!$B2446,Setup_MPP!$A:$G,2,FALSE)</f>
        <v>Amine ZARROUKI</v>
      </c>
      <c r="F2446" s="21" t="str">
        <f>VLOOKUP($B2446,Setup_MPP!$A:$E,4,FALSE)</f>
        <v>#FF9898</v>
      </c>
      <c r="G2446" s="21" t="str">
        <f>VLOOKUP($B2446,Setup_MPP!$A:$E,5,FALSE)</f>
        <v>#FF5D5D</v>
      </c>
      <c r="H2446" s="21" t="str">
        <f>IFERROR(IF(AND(A2446&gt;=1,A2446&lt;=104),VLOOKUP($A2446,Location!$A:$J,6,FALSE),IF(A2446=0,"Avant l'ouverture",IF(OR(A2446=105,A2446=106),"Bonus"))),"")</f>
        <v>1/8 Finale</v>
      </c>
      <c r="I2446" s="21" t="str">
        <f>IF(LEFT(H2446,4)="Tour",VLOOKUP(A2446,Database!$A:$C,3,FALSE),"")</f>
        <v/>
      </c>
      <c r="J2446" s="21" t="str">
        <f>VLOOKUP($A2446,Location!$A:$J,7,FALSE)</f>
        <v>Paraguay</v>
      </c>
      <c r="K2446" s="21" t="str">
        <f>IFERROR(VLOOKUP(J2446,Setup_Team!$B:$C,2,FALSE), "TDB")</f>
        <v>PRY</v>
      </c>
      <c r="L2446" s="21" t="str">
        <f>VLOOKUP($A2446,Location!$A:$J,8,FALSE)</f>
        <v>France</v>
      </c>
      <c r="M2446" s="21" t="str">
        <f>IFERROR(VLOOKUP(L2446,Setup_Team!$B:$C,2,FALSE), "TDB")</f>
        <v>FRA</v>
      </c>
      <c r="N2446" s="21" t="str">
        <f>VLOOKUP($A2446,Location!$A:$J,9,FALSE)</f>
        <v>Philadelphia, Pennsylvania</v>
      </c>
      <c r="O2446" s="21" t="str">
        <f>VLOOKUP($A2446,Location!$A:$J,10,FALSE)</f>
        <v>Lincoln Financial Field</v>
      </c>
      <c r="P2446" s="27"/>
      <c r="Q2446" s="27"/>
      <c r="R2446" s="27" t="str">
        <f t="shared" si="229"/>
        <v/>
      </c>
      <c r="S2446" s="21">
        <v>0</v>
      </c>
      <c r="T2446" s="20">
        <f>VLOOKUP($A2446,Database!$A:$Y,10,FALSE)</f>
        <v>202</v>
      </c>
      <c r="U2446" s="20">
        <f>VLOOKUP($A2446,Database!$A:$Y,11,FALSE)</f>
        <v>161</v>
      </c>
      <c r="V2446" s="20">
        <f>VLOOKUP($A2446,Database!$A:$Y,12,FALSE)</f>
        <v>28</v>
      </c>
      <c r="W2446" s="20" t="str">
        <f>VLOOKUP(A2446,Database!A:M,13,FALSE)</f>
        <v>À venir</v>
      </c>
      <c r="X2446" s="20" t="str">
        <f>VLOOKUP($A2446,Database!$A:$Y,20,FALSE)</f>
        <v/>
      </c>
      <c r="Y2446" s="20" t="str">
        <f>VLOOKUP($A2446,Database!$A:$Y,21,FALSE)</f>
        <v/>
      </c>
      <c r="Z2446" s="20">
        <f t="shared" si="228"/>
        <v>0</v>
      </c>
      <c r="AA2446" s="20" t="str">
        <f t="shared" si="224"/>
        <v/>
      </c>
      <c r="AB2446" s="20" t="str">
        <f t="shared" ca="1" si="225"/>
        <v/>
      </c>
      <c r="AC2446" s="20">
        <f t="shared" ca="1" si="226"/>
        <v>0</v>
      </c>
      <c r="AD2446" s="20" t="str">
        <f ca="1">IF(AC2446=0,"",IF(OR(ISBLANK(P2446),ISBLANK(Q2446)),"",IF(ISBLANK(VLOOKUP(A2446,Database!A:AA,22,FALSE)),"",VLOOKUP(A2446,Database!A:AA,22,FALSE))))</f>
        <v/>
      </c>
      <c r="AE2446" s="20" t="str">
        <f>IFERROR(
   IF(
     OR(ISBLANK(P2446),ISBLANK(Q2446)),
     "",
     IF(
       AND(AB2446&lt;&gt;"",OR(W2446="Terminé",W2446="En cours")),
       VLOOKUP(AD2446,Setup_ScoreExactBonus!A:D,4,FALSE),
       0
     )),
  0)</f>
        <v/>
      </c>
      <c r="AF2446" s="21">
        <f t="shared" si="227"/>
        <v>0</v>
      </c>
      <c r="AG2446" s="21">
        <f ca="1">SUMIFS(AF$2:AF2446,D$2:D2446,D2446)</f>
        <v>3169</v>
      </c>
    </row>
    <row r="2447" spans="1:33" hidden="1" x14ac:dyDescent="0.35">
      <c r="A2447" s="21">
        <f>IF(ISBLANK(B2447),"",COUNTIF(B$2:B2447,B2447))-1</f>
        <v>90</v>
      </c>
      <c r="B2447" s="27">
        <v>16</v>
      </c>
      <c r="C2447" s="10">
        <f>VLOOKUP($A2447+IF($A2447=0,1,0),Database!$A:$Y,7,FALSE)</f>
        <v>46207.958333333336</v>
      </c>
      <c r="D2447" s="21" t="str">
        <f>VLOOKUP(Pronostics!$B2447,Setup_MPP!$A:$G,3,FALSE)</f>
        <v>RomaLaura</v>
      </c>
      <c r="E2447" s="21" t="str">
        <f>VLOOKUP(Pronostics!$B2447,Setup_MPP!$A:$G,2,FALSE)</f>
        <v>Laura GIULIANO</v>
      </c>
      <c r="F2447" s="21" t="str">
        <f>VLOOKUP($B2447,Setup_MPP!$A:$E,4,FALSE)</f>
        <v>#86A4FE</v>
      </c>
      <c r="G2447" s="21" t="str">
        <f>VLOOKUP($B2447,Setup_MPP!$A:$E,5,FALSE)</f>
        <v>#3769FF</v>
      </c>
      <c r="H2447" s="21" t="str">
        <f>IFERROR(IF(AND(A2447&gt;=1,A2447&lt;=104),VLOOKUP($A2447,Location!$A:$J,6,FALSE),IF(A2447=0,"Avant l'ouverture",IF(OR(A2447=105,A2447=106),"Bonus"))),"")</f>
        <v>1/8 Finale</v>
      </c>
      <c r="I2447" s="21" t="str">
        <f>IF(LEFT(H2447,4)="Tour",VLOOKUP(A2447,Database!$A:$C,3,FALSE),"")</f>
        <v/>
      </c>
      <c r="J2447" s="21" t="str">
        <f>VLOOKUP($A2447,Location!$A:$J,7,FALSE)</f>
        <v>Paraguay</v>
      </c>
      <c r="K2447" s="21" t="str">
        <f>IFERROR(VLOOKUP(J2447,Setup_Team!$B:$C,2,FALSE), "TDB")</f>
        <v>PRY</v>
      </c>
      <c r="L2447" s="21" t="str">
        <f>VLOOKUP($A2447,Location!$A:$J,8,FALSE)</f>
        <v>France</v>
      </c>
      <c r="M2447" s="21" t="str">
        <f>IFERROR(VLOOKUP(L2447,Setup_Team!$B:$C,2,FALSE), "TDB")</f>
        <v>FRA</v>
      </c>
      <c r="N2447" s="21" t="str">
        <f>VLOOKUP($A2447,Location!$A:$J,9,FALSE)</f>
        <v>Philadelphia, Pennsylvania</v>
      </c>
      <c r="O2447" s="21" t="str">
        <f>VLOOKUP($A2447,Location!$A:$J,10,FALSE)</f>
        <v>Lincoln Financial Field</v>
      </c>
      <c r="P2447" s="27"/>
      <c r="Q2447" s="27"/>
      <c r="R2447" s="27" t="str">
        <f t="shared" si="229"/>
        <v/>
      </c>
      <c r="S2447" s="21">
        <v>0</v>
      </c>
      <c r="T2447" s="20">
        <f>VLOOKUP($A2447,Database!$A:$Y,10,FALSE)</f>
        <v>202</v>
      </c>
      <c r="U2447" s="20">
        <f>VLOOKUP($A2447,Database!$A:$Y,11,FALSE)</f>
        <v>161</v>
      </c>
      <c r="V2447" s="20">
        <f>VLOOKUP($A2447,Database!$A:$Y,12,FALSE)</f>
        <v>28</v>
      </c>
      <c r="W2447" s="20" t="str">
        <f>VLOOKUP(A2447,Database!A:M,13,FALSE)</f>
        <v>À venir</v>
      </c>
      <c r="X2447" s="20" t="str">
        <f>VLOOKUP($A2447,Database!$A:$Y,20,FALSE)</f>
        <v/>
      </c>
      <c r="Y2447" s="20" t="str">
        <f>VLOOKUP($A2447,Database!$A:$Y,21,FALSE)</f>
        <v/>
      </c>
      <c r="Z2447" s="20">
        <f t="shared" si="228"/>
        <v>0</v>
      </c>
      <c r="AA2447" s="20" t="str">
        <f t="shared" si="224"/>
        <v/>
      </c>
      <c r="AB2447" s="20" t="str">
        <f t="shared" ca="1" si="225"/>
        <v/>
      </c>
      <c r="AC2447" s="20">
        <f t="shared" ca="1" si="226"/>
        <v>0</v>
      </c>
      <c r="AD2447" s="20" t="str">
        <f ca="1">IF(AC2447=0,"",IF(OR(ISBLANK(P2447),ISBLANK(Q2447)),"",IF(ISBLANK(VLOOKUP(A2447,Database!A:AA,22,FALSE)),"",VLOOKUP(A2447,Database!A:AA,22,FALSE))))</f>
        <v/>
      </c>
      <c r="AE2447" s="20" t="str">
        <f>IFERROR(
   IF(
     OR(ISBLANK(P2447),ISBLANK(Q2447)),
     "",
     IF(
       AND(AB2447&lt;&gt;"",OR(W2447="Terminé",W2447="En cours")),
       VLOOKUP(AD2447,Setup_ScoreExactBonus!A:D,4,FALSE),
       0
     )),
  0)</f>
        <v/>
      </c>
      <c r="AF2447" s="21">
        <f t="shared" si="227"/>
        <v>0</v>
      </c>
      <c r="AG2447" s="21">
        <f ca="1">SUMIFS(AF$2:AF2447,D$2:D2447,D2447)</f>
        <v>2658</v>
      </c>
    </row>
    <row r="2448" spans="1:33" hidden="1" x14ac:dyDescent="0.35">
      <c r="A2448" s="21">
        <f>IF(ISBLANK(B2448),"",COUNTIF(B$2:B2448,B2448))-1</f>
        <v>90</v>
      </c>
      <c r="B2448" s="27">
        <v>17</v>
      </c>
      <c r="C2448" s="10">
        <f>VLOOKUP($A2448+IF($A2448=0,1,0),Database!$A:$Y,7,FALSE)</f>
        <v>46207.958333333336</v>
      </c>
      <c r="D2448" s="21" t="str">
        <f>VLOOKUP(Pronostics!$B2448,Setup_MPP!$A:$G,3,FALSE)</f>
        <v>Julien_cri</v>
      </c>
      <c r="E2448" s="21" t="str">
        <f>VLOOKUP(Pronostics!$B2448,Setup_MPP!$A:$G,2,FALSE)</f>
        <v>Julien CRIMOTEL</v>
      </c>
      <c r="F2448" s="21" t="str">
        <f>VLOOKUP($B2448,Setup_MPP!$A:$E,4,FALSE)</f>
        <v>#FFB0B0</v>
      </c>
      <c r="G2448" s="21" t="str">
        <f>VLOOKUP($B2448,Setup_MPP!$A:$E,5,FALSE)</f>
        <v>#F25757</v>
      </c>
      <c r="H2448" s="21" t="str">
        <f>IFERROR(IF(AND(A2448&gt;=1,A2448&lt;=104),VLOOKUP($A2448,Location!$A:$J,6,FALSE),IF(A2448=0,"Avant l'ouverture",IF(OR(A2448=105,A2448=106),"Bonus"))),"")</f>
        <v>1/8 Finale</v>
      </c>
      <c r="I2448" s="21" t="str">
        <f>IF(LEFT(H2448,4)="Tour",VLOOKUP(A2448,Database!$A:$C,3,FALSE),"")</f>
        <v/>
      </c>
      <c r="J2448" s="21" t="str">
        <f>VLOOKUP($A2448,Location!$A:$J,7,FALSE)</f>
        <v>Paraguay</v>
      </c>
      <c r="K2448" s="21" t="str">
        <f>IFERROR(VLOOKUP(J2448,Setup_Team!$B:$C,2,FALSE), "TDB")</f>
        <v>PRY</v>
      </c>
      <c r="L2448" s="21" t="str">
        <f>VLOOKUP($A2448,Location!$A:$J,8,FALSE)</f>
        <v>France</v>
      </c>
      <c r="M2448" s="21" t="str">
        <f>IFERROR(VLOOKUP(L2448,Setup_Team!$B:$C,2,FALSE), "TDB")</f>
        <v>FRA</v>
      </c>
      <c r="N2448" s="21" t="str">
        <f>VLOOKUP($A2448,Location!$A:$J,9,FALSE)</f>
        <v>Philadelphia, Pennsylvania</v>
      </c>
      <c r="O2448" s="21" t="str">
        <f>VLOOKUP($A2448,Location!$A:$J,10,FALSE)</f>
        <v>Lincoln Financial Field</v>
      </c>
      <c r="P2448" s="27"/>
      <c r="Q2448" s="27"/>
      <c r="R2448" s="27" t="str">
        <f t="shared" si="229"/>
        <v/>
      </c>
      <c r="S2448" s="21">
        <v>0</v>
      </c>
      <c r="T2448" s="20">
        <f>VLOOKUP($A2448,Database!$A:$Y,10,FALSE)</f>
        <v>202</v>
      </c>
      <c r="U2448" s="20">
        <f>VLOOKUP($A2448,Database!$A:$Y,11,FALSE)</f>
        <v>161</v>
      </c>
      <c r="V2448" s="20">
        <f>VLOOKUP($A2448,Database!$A:$Y,12,FALSE)</f>
        <v>28</v>
      </c>
      <c r="W2448" s="20" t="str">
        <f>VLOOKUP(A2448,Database!A:M,13,FALSE)</f>
        <v>À venir</v>
      </c>
      <c r="X2448" s="20" t="str">
        <f>VLOOKUP($A2448,Database!$A:$Y,20,FALSE)</f>
        <v/>
      </c>
      <c r="Y2448" s="20" t="str">
        <f>VLOOKUP($A2448,Database!$A:$Y,21,FALSE)</f>
        <v/>
      </c>
      <c r="Z2448" s="20">
        <f t="shared" si="228"/>
        <v>0</v>
      </c>
      <c r="AA2448" s="20" t="str">
        <f t="shared" si="224"/>
        <v/>
      </c>
      <c r="AB2448" s="20" t="str">
        <f t="shared" ca="1" si="225"/>
        <v/>
      </c>
      <c r="AC2448" s="20">
        <f t="shared" ca="1" si="226"/>
        <v>0</v>
      </c>
      <c r="AD2448" s="20" t="str">
        <f ca="1">IF(AC2448=0,"",IF(OR(ISBLANK(P2448),ISBLANK(Q2448)),"",IF(ISBLANK(VLOOKUP(A2448,Database!A:AA,22,FALSE)),"",VLOOKUP(A2448,Database!A:AA,22,FALSE))))</f>
        <v/>
      </c>
      <c r="AE2448" s="20" t="str">
        <f>IFERROR(
   IF(
     OR(ISBLANK(P2448),ISBLANK(Q2448)),
     "",
     IF(
       AND(AB2448&lt;&gt;"",OR(W2448="Terminé",W2448="En cours")),
       VLOOKUP(AD2448,Setup_ScoreExactBonus!A:D,4,FALSE),
       0
     )),
  0)</f>
        <v/>
      </c>
      <c r="AF2448" s="21">
        <f t="shared" si="227"/>
        <v>0</v>
      </c>
      <c r="AG2448" s="21">
        <f ca="1">SUMIFS(AF$2:AF2448,D$2:D2448,D2448)</f>
        <v>3022</v>
      </c>
    </row>
    <row r="2449" spans="1:33" hidden="1" x14ac:dyDescent="0.35">
      <c r="A2449" s="21">
        <f>IF(ISBLANK(B2449),"",COUNTIF(B$2:B2449,B2449))-1</f>
        <v>90</v>
      </c>
      <c r="B2449" s="27">
        <v>18</v>
      </c>
      <c r="C2449" s="10">
        <f>VLOOKUP($A2449+IF($A2449=0,1,0),Database!$A:$Y,7,FALSE)</f>
        <v>46207.958333333336</v>
      </c>
      <c r="D2449" s="21" t="str">
        <f>VLOOKUP(Pronostics!$B2449,Setup_MPP!$A:$G,3,FALSE)</f>
        <v>Cartone</v>
      </c>
      <c r="E2449" s="21" t="str">
        <f>VLOOKUP(Pronostics!$B2449,Setup_MPP!$A:$G,2,FALSE)</f>
        <v>Quentin CARTON</v>
      </c>
      <c r="F2449" s="21" t="str">
        <f>VLOOKUP($B2449,Setup_MPP!$A:$E,4,FALSE)</f>
        <v>#F0BC42</v>
      </c>
      <c r="G2449" s="21" t="str">
        <f>VLOOKUP($B2449,Setup_MPP!$A:$E,5,FALSE)</f>
        <v>#8E1F2F</v>
      </c>
      <c r="H2449" s="21" t="str">
        <f>IFERROR(IF(AND(A2449&gt;=1,A2449&lt;=104),VLOOKUP($A2449,Location!$A:$J,6,FALSE),IF(A2449=0,"Avant l'ouverture",IF(OR(A2449=105,A2449=106),"Bonus"))),"")</f>
        <v>1/8 Finale</v>
      </c>
      <c r="I2449" s="21" t="str">
        <f>IF(LEFT(H2449,4)="Tour",VLOOKUP(A2449,Database!$A:$C,3,FALSE),"")</f>
        <v/>
      </c>
      <c r="J2449" s="21" t="str">
        <f>VLOOKUP($A2449,Location!$A:$J,7,FALSE)</f>
        <v>Paraguay</v>
      </c>
      <c r="K2449" s="21" t="str">
        <f>IFERROR(VLOOKUP(J2449,Setup_Team!$B:$C,2,FALSE), "TDB")</f>
        <v>PRY</v>
      </c>
      <c r="L2449" s="21" t="str">
        <f>VLOOKUP($A2449,Location!$A:$J,8,FALSE)</f>
        <v>France</v>
      </c>
      <c r="M2449" s="21" t="str">
        <f>IFERROR(VLOOKUP(L2449,Setup_Team!$B:$C,2,FALSE), "TDB")</f>
        <v>FRA</v>
      </c>
      <c r="N2449" s="21" t="str">
        <f>VLOOKUP($A2449,Location!$A:$J,9,FALSE)</f>
        <v>Philadelphia, Pennsylvania</v>
      </c>
      <c r="O2449" s="21" t="str">
        <f>VLOOKUP($A2449,Location!$A:$J,10,FALSE)</f>
        <v>Lincoln Financial Field</v>
      </c>
      <c r="P2449" s="27"/>
      <c r="Q2449" s="27"/>
      <c r="R2449" s="27" t="str">
        <f t="shared" si="229"/>
        <v/>
      </c>
      <c r="S2449" s="21">
        <v>0</v>
      </c>
      <c r="T2449" s="20">
        <f>VLOOKUP($A2449,Database!$A:$Y,10,FALSE)</f>
        <v>202</v>
      </c>
      <c r="U2449" s="20">
        <f>VLOOKUP($A2449,Database!$A:$Y,11,FALSE)</f>
        <v>161</v>
      </c>
      <c r="V2449" s="20">
        <f>VLOOKUP($A2449,Database!$A:$Y,12,FALSE)</f>
        <v>28</v>
      </c>
      <c r="W2449" s="20" t="str">
        <f>VLOOKUP(A2449,Database!A:M,13,FALSE)</f>
        <v>À venir</v>
      </c>
      <c r="X2449" s="20" t="str">
        <f>VLOOKUP($A2449,Database!$A:$Y,20,FALSE)</f>
        <v/>
      </c>
      <c r="Y2449" s="20" t="str">
        <f>VLOOKUP($A2449,Database!$A:$Y,21,FALSE)</f>
        <v/>
      </c>
      <c r="Z2449" s="20">
        <f t="shared" si="228"/>
        <v>0</v>
      </c>
      <c r="AA2449" s="20" t="str">
        <f t="shared" si="224"/>
        <v/>
      </c>
      <c r="AB2449" s="20" t="str">
        <f t="shared" ca="1" si="225"/>
        <v/>
      </c>
      <c r="AC2449" s="20">
        <f t="shared" ca="1" si="226"/>
        <v>0</v>
      </c>
      <c r="AD2449" s="20" t="str">
        <f ca="1">IF(AC2449=0,"",IF(OR(ISBLANK(P2449),ISBLANK(Q2449)),"",IF(ISBLANK(VLOOKUP(A2449,Database!A:AA,22,FALSE)),"",VLOOKUP(A2449,Database!A:AA,22,FALSE))))</f>
        <v/>
      </c>
      <c r="AE2449" s="20" t="str">
        <f>IFERROR(
   IF(
     OR(ISBLANK(P2449),ISBLANK(Q2449)),
     "",
     IF(
       AND(AB2449&lt;&gt;"",OR(W2449="Terminé",W2449="En cours")),
       VLOOKUP(AD2449,Setup_ScoreExactBonus!A:D,4,FALSE),
       0
     )),
  0)</f>
        <v/>
      </c>
      <c r="AF2449" s="21">
        <f t="shared" si="227"/>
        <v>0</v>
      </c>
      <c r="AG2449" s="21">
        <f ca="1">SUMIFS(AF$2:AF2449,D$2:D2449,D2449)</f>
        <v>3102</v>
      </c>
    </row>
    <row r="2450" spans="1:33" hidden="1" x14ac:dyDescent="0.35">
      <c r="A2450" s="21">
        <f>IF(ISBLANK(B2450),"",COUNTIF(B$2:B2450,B2450))-1</f>
        <v>90</v>
      </c>
      <c r="B2450" s="27">
        <v>19</v>
      </c>
      <c r="C2450" s="10">
        <f>VLOOKUP($A2450+IF($A2450=0,1,0),Database!$A:$Y,7,FALSE)</f>
        <v>46207.958333333336</v>
      </c>
      <c r="D2450" s="21" t="str">
        <f>VLOOKUP(Pronostics!$B2450,Setup_MPP!$A:$G,3,FALSE)</f>
        <v>YramVi</v>
      </c>
      <c r="E2450" s="21" t="str">
        <f>VLOOKUP(Pronostics!$B2450,Setup_MPP!$A:$G,2,FALSE)</f>
        <v>Eyram TETSHIE</v>
      </c>
      <c r="F2450" s="21" t="str">
        <f>VLOOKUP($B2450,Setup_MPP!$A:$E,4,FALSE)</f>
        <v>#E8B28F</v>
      </c>
      <c r="G2450" s="21" t="str">
        <f>VLOOKUP($B2450,Setup_MPP!$A:$E,5,FALSE)</f>
        <v>#E65568</v>
      </c>
      <c r="H2450" s="21" t="str">
        <f>IFERROR(IF(AND(A2450&gt;=1,A2450&lt;=104),VLOOKUP($A2450,Location!$A:$J,6,FALSE),IF(A2450=0,"Avant l'ouverture",IF(OR(A2450=105,A2450=106),"Bonus"))),"")</f>
        <v>1/8 Finale</v>
      </c>
      <c r="I2450" s="21" t="str">
        <f>IF(LEFT(H2450,4)="Tour",VLOOKUP(A2450,Database!$A:$C,3,FALSE),"")</f>
        <v/>
      </c>
      <c r="J2450" s="21" t="str">
        <f>VLOOKUP($A2450,Location!$A:$J,7,FALSE)</f>
        <v>Paraguay</v>
      </c>
      <c r="K2450" s="21" t="str">
        <f>IFERROR(VLOOKUP(J2450,Setup_Team!$B:$C,2,FALSE), "TDB")</f>
        <v>PRY</v>
      </c>
      <c r="L2450" s="21" t="str">
        <f>VLOOKUP($A2450,Location!$A:$J,8,FALSE)</f>
        <v>France</v>
      </c>
      <c r="M2450" s="21" t="str">
        <f>IFERROR(VLOOKUP(L2450,Setup_Team!$B:$C,2,FALSE), "TDB")</f>
        <v>FRA</v>
      </c>
      <c r="N2450" s="21" t="str">
        <f>VLOOKUP($A2450,Location!$A:$J,9,FALSE)</f>
        <v>Philadelphia, Pennsylvania</v>
      </c>
      <c r="O2450" s="21" t="str">
        <f>VLOOKUP($A2450,Location!$A:$J,10,FALSE)</f>
        <v>Lincoln Financial Field</v>
      </c>
      <c r="P2450" s="27"/>
      <c r="Q2450" s="27"/>
      <c r="R2450" s="27" t="str">
        <f t="shared" si="229"/>
        <v/>
      </c>
      <c r="S2450" s="21">
        <v>0</v>
      </c>
      <c r="T2450" s="20">
        <f>VLOOKUP($A2450,Database!$A:$Y,10,FALSE)</f>
        <v>202</v>
      </c>
      <c r="U2450" s="20">
        <f>VLOOKUP($A2450,Database!$A:$Y,11,FALSE)</f>
        <v>161</v>
      </c>
      <c r="V2450" s="20">
        <f>VLOOKUP($A2450,Database!$A:$Y,12,FALSE)</f>
        <v>28</v>
      </c>
      <c r="W2450" s="20" t="str">
        <f>VLOOKUP(A2450,Database!A:M,13,FALSE)</f>
        <v>À venir</v>
      </c>
      <c r="X2450" s="20" t="str">
        <f>VLOOKUP($A2450,Database!$A:$Y,20,FALSE)</f>
        <v/>
      </c>
      <c r="Y2450" s="20" t="str">
        <f>VLOOKUP($A2450,Database!$A:$Y,21,FALSE)</f>
        <v/>
      </c>
      <c r="Z2450" s="20">
        <f t="shared" si="228"/>
        <v>0</v>
      </c>
      <c r="AA2450" s="20" t="str">
        <f t="shared" si="224"/>
        <v/>
      </c>
      <c r="AB2450" s="20" t="str">
        <f t="shared" ca="1" si="225"/>
        <v/>
      </c>
      <c r="AC2450" s="20">
        <f t="shared" ca="1" si="226"/>
        <v>0</v>
      </c>
      <c r="AD2450" s="20" t="str">
        <f ca="1">IF(AC2450=0,"",IF(OR(ISBLANK(P2450),ISBLANK(Q2450)),"",IF(ISBLANK(VLOOKUP(A2450,Database!A:AA,22,FALSE)),"",VLOOKUP(A2450,Database!A:AA,22,FALSE))))</f>
        <v/>
      </c>
      <c r="AE2450" s="20" t="str">
        <f>IFERROR(
   IF(
     OR(ISBLANK(P2450),ISBLANK(Q2450)),
     "",
     IF(
       AND(AB2450&lt;&gt;"",OR(W2450="Terminé",W2450="En cours")),
       VLOOKUP(AD2450,Setup_ScoreExactBonus!A:D,4,FALSE),
       0
     )),
  0)</f>
        <v/>
      </c>
      <c r="AF2450" s="21">
        <f t="shared" si="227"/>
        <v>0</v>
      </c>
      <c r="AG2450" s="21">
        <f ca="1">SUMIFS(AF$2:AF2450,D$2:D2450,D2450)</f>
        <v>2990</v>
      </c>
    </row>
    <row r="2451" spans="1:33" hidden="1" x14ac:dyDescent="0.35">
      <c r="A2451" s="21">
        <f>IF(ISBLANK(B2451),"",COUNTIF(B$2:B2451,B2451))-1</f>
        <v>90</v>
      </c>
      <c r="B2451" s="27">
        <v>20</v>
      </c>
      <c r="C2451" s="10">
        <f>VLOOKUP($A2451+IF($A2451=0,1,0),Database!$A:$Y,7,FALSE)</f>
        <v>46207.958333333336</v>
      </c>
      <c r="D2451" s="21" t="str">
        <f>VLOOKUP(Pronostics!$B2451,Setup_MPP!$A:$G,3,FALSE)</f>
        <v>Anis_MaFihache</v>
      </c>
      <c r="E2451" s="21" t="str">
        <f>VLOOKUP(Pronostics!$B2451,Setup_MPP!$A:$G,2,FALSE)</f>
        <v>Anis LEBIK</v>
      </c>
      <c r="F2451" s="21" t="str">
        <f>VLOOKUP($B2451,Setup_MPP!$A:$E,4,FALSE)</f>
        <v>#60DC8C</v>
      </c>
      <c r="G2451" s="21" t="str">
        <f>VLOOKUP($B2451,Setup_MPP!$A:$E,5,FALSE)</f>
        <v>#22A34F</v>
      </c>
      <c r="H2451" s="21" t="str">
        <f>IFERROR(IF(AND(A2451&gt;=1,A2451&lt;=104),VLOOKUP($A2451,Location!$A:$J,6,FALSE),IF(A2451=0,"Avant l'ouverture",IF(OR(A2451=105,A2451=106),"Bonus"))),"")</f>
        <v>1/8 Finale</v>
      </c>
      <c r="I2451" s="21" t="str">
        <f>IF(LEFT(H2451,4)="Tour",VLOOKUP(A2451,Database!$A:$C,3,FALSE),"")</f>
        <v/>
      </c>
      <c r="J2451" s="21" t="str">
        <f>VLOOKUP($A2451,Location!$A:$J,7,FALSE)</f>
        <v>Paraguay</v>
      </c>
      <c r="K2451" s="21" t="str">
        <f>IFERROR(VLOOKUP(J2451,Setup_Team!$B:$C,2,FALSE), "TDB")</f>
        <v>PRY</v>
      </c>
      <c r="L2451" s="21" t="str">
        <f>VLOOKUP($A2451,Location!$A:$J,8,FALSE)</f>
        <v>France</v>
      </c>
      <c r="M2451" s="21" t="str">
        <f>IFERROR(VLOOKUP(L2451,Setup_Team!$B:$C,2,FALSE), "TDB")</f>
        <v>FRA</v>
      </c>
      <c r="N2451" s="21" t="str">
        <f>VLOOKUP($A2451,Location!$A:$J,9,FALSE)</f>
        <v>Philadelphia, Pennsylvania</v>
      </c>
      <c r="O2451" s="21" t="str">
        <f>VLOOKUP($A2451,Location!$A:$J,10,FALSE)</f>
        <v>Lincoln Financial Field</v>
      </c>
      <c r="P2451" s="27"/>
      <c r="Q2451" s="27"/>
      <c r="R2451" s="27" t="str">
        <f t="shared" si="229"/>
        <v/>
      </c>
      <c r="S2451" s="21">
        <v>0</v>
      </c>
      <c r="T2451" s="20">
        <f>VLOOKUP($A2451,Database!$A:$Y,10,FALSE)</f>
        <v>202</v>
      </c>
      <c r="U2451" s="20">
        <f>VLOOKUP($A2451,Database!$A:$Y,11,FALSE)</f>
        <v>161</v>
      </c>
      <c r="V2451" s="20">
        <f>VLOOKUP($A2451,Database!$A:$Y,12,FALSE)</f>
        <v>28</v>
      </c>
      <c r="W2451" s="20" t="str">
        <f>VLOOKUP(A2451,Database!A:M,13,FALSE)</f>
        <v>À venir</v>
      </c>
      <c r="X2451" s="20" t="str">
        <f>VLOOKUP($A2451,Database!$A:$Y,20,FALSE)</f>
        <v/>
      </c>
      <c r="Y2451" s="20" t="str">
        <f>VLOOKUP($A2451,Database!$A:$Y,21,FALSE)</f>
        <v/>
      </c>
      <c r="Z2451" s="20">
        <f t="shared" si="228"/>
        <v>0</v>
      </c>
      <c r="AA2451" s="20" t="str">
        <f t="shared" si="224"/>
        <v/>
      </c>
      <c r="AB2451" s="20" t="str">
        <f t="shared" ca="1" si="225"/>
        <v/>
      </c>
      <c r="AC2451" s="20">
        <f t="shared" ca="1" si="226"/>
        <v>0</v>
      </c>
      <c r="AD2451" s="20" t="str">
        <f ca="1">IF(AC2451=0,"",IF(OR(ISBLANK(P2451),ISBLANK(Q2451)),"",IF(ISBLANK(VLOOKUP(A2451,Database!A:AA,22,FALSE)),"",VLOOKUP(A2451,Database!A:AA,22,FALSE))))</f>
        <v/>
      </c>
      <c r="AE2451" s="20" t="str">
        <f>IFERROR(
   IF(
     OR(ISBLANK(P2451),ISBLANK(Q2451)),
     "",
     IF(
       AND(AB2451&lt;&gt;"",OR(W2451="Terminé",W2451="En cours")),
       VLOOKUP(AD2451,Setup_ScoreExactBonus!A:D,4,FALSE),
       0
     )),
  0)</f>
        <v/>
      </c>
      <c r="AF2451" s="21">
        <f t="shared" si="227"/>
        <v>0</v>
      </c>
      <c r="AG2451" s="21">
        <f ca="1">SUMIFS(AF$2:AF2451,D$2:D2451,D2451)</f>
        <v>3051</v>
      </c>
    </row>
    <row r="2452" spans="1:33" hidden="1" x14ac:dyDescent="0.35">
      <c r="A2452" s="21">
        <f>IF(ISBLANK(B2452),"",COUNTIF(B$2:B2452,B2452))-1</f>
        <v>90</v>
      </c>
      <c r="B2452" s="27">
        <v>21</v>
      </c>
      <c r="C2452" s="10">
        <f>VLOOKUP($A2452+IF($A2452=0,1,0),Database!$A:$Y,7,FALSE)</f>
        <v>46207.958333333336</v>
      </c>
      <c r="D2452" s="21" t="str">
        <f>VLOOKUP(Pronostics!$B2452,Setup_MPP!$A:$G,3,FALSE)</f>
        <v>JUJULABOSS13</v>
      </c>
      <c r="E2452" s="21" t="str">
        <f>VLOOKUP(Pronostics!$B2452,Setup_MPP!$A:$G,2,FALSE)</f>
        <v>Julia BOUANAN</v>
      </c>
      <c r="F2452" s="21" t="str">
        <f>VLOOKUP($B2452,Setup_MPP!$A:$E,4,FALSE)</f>
        <v>#2FAEE0</v>
      </c>
      <c r="G2452" s="21" t="str">
        <f>VLOOKUP($B2452,Setup_MPP!$A:$E,5,FALSE)</f>
        <v>#BEA064</v>
      </c>
      <c r="H2452" s="21" t="str">
        <f>IFERROR(IF(AND(A2452&gt;=1,A2452&lt;=104),VLOOKUP($A2452,Location!$A:$J,6,FALSE),IF(A2452=0,"Avant l'ouverture",IF(OR(A2452=105,A2452=106),"Bonus"))),"")</f>
        <v>1/8 Finale</v>
      </c>
      <c r="I2452" s="21" t="str">
        <f>IF(LEFT(H2452,4)="Tour",VLOOKUP(A2452,Database!$A:$C,3,FALSE),"")</f>
        <v/>
      </c>
      <c r="J2452" s="21" t="str">
        <f>VLOOKUP($A2452,Location!$A:$J,7,FALSE)</f>
        <v>Paraguay</v>
      </c>
      <c r="K2452" s="21" t="str">
        <f>IFERROR(VLOOKUP(J2452,Setup_Team!$B:$C,2,FALSE), "TDB")</f>
        <v>PRY</v>
      </c>
      <c r="L2452" s="21" t="str">
        <f>VLOOKUP($A2452,Location!$A:$J,8,FALSE)</f>
        <v>France</v>
      </c>
      <c r="M2452" s="21" t="str">
        <f>IFERROR(VLOOKUP(L2452,Setup_Team!$B:$C,2,FALSE), "TDB")</f>
        <v>FRA</v>
      </c>
      <c r="N2452" s="21" t="str">
        <f>VLOOKUP($A2452,Location!$A:$J,9,FALSE)</f>
        <v>Philadelphia, Pennsylvania</v>
      </c>
      <c r="O2452" s="21" t="str">
        <f>VLOOKUP($A2452,Location!$A:$J,10,FALSE)</f>
        <v>Lincoln Financial Field</v>
      </c>
      <c r="P2452" s="27"/>
      <c r="Q2452" s="27"/>
      <c r="R2452" s="27" t="str">
        <f t="shared" si="229"/>
        <v/>
      </c>
      <c r="S2452" s="21">
        <v>0</v>
      </c>
      <c r="T2452" s="20">
        <f>VLOOKUP($A2452,Database!$A:$Y,10,FALSE)</f>
        <v>202</v>
      </c>
      <c r="U2452" s="20">
        <f>VLOOKUP($A2452,Database!$A:$Y,11,FALSE)</f>
        <v>161</v>
      </c>
      <c r="V2452" s="20">
        <f>VLOOKUP($A2452,Database!$A:$Y,12,FALSE)</f>
        <v>28</v>
      </c>
      <c r="W2452" s="20" t="str">
        <f>VLOOKUP(A2452,Database!A:M,13,FALSE)</f>
        <v>À venir</v>
      </c>
      <c r="X2452" s="20" t="str">
        <f>VLOOKUP($A2452,Database!$A:$Y,20,FALSE)</f>
        <v/>
      </c>
      <c r="Y2452" s="20" t="str">
        <f>VLOOKUP($A2452,Database!$A:$Y,21,FALSE)</f>
        <v/>
      </c>
      <c r="Z2452" s="20">
        <f t="shared" si="228"/>
        <v>0</v>
      </c>
      <c r="AA2452" s="20" t="str">
        <f t="shared" si="224"/>
        <v/>
      </c>
      <c r="AB2452" s="20" t="str">
        <f t="shared" ca="1" si="225"/>
        <v/>
      </c>
      <c r="AC2452" s="20">
        <f t="shared" ca="1" si="226"/>
        <v>0</v>
      </c>
      <c r="AD2452" s="20" t="str">
        <f ca="1">IF(AC2452=0,"",IF(OR(ISBLANK(P2452),ISBLANK(Q2452)),"",IF(ISBLANK(VLOOKUP(A2452,Database!A:AA,22,FALSE)),"",VLOOKUP(A2452,Database!A:AA,22,FALSE))))</f>
        <v/>
      </c>
      <c r="AE2452" s="20" t="str">
        <f>IFERROR(
   IF(
     OR(ISBLANK(P2452),ISBLANK(Q2452)),
     "",
     IF(
       AND(AB2452&lt;&gt;"",OR(W2452="Terminé",W2452="En cours")),
       VLOOKUP(AD2452,Setup_ScoreExactBonus!A:D,4,FALSE),
       0
     )),
  0)</f>
        <v/>
      </c>
      <c r="AF2452" s="21">
        <f t="shared" si="227"/>
        <v>0</v>
      </c>
      <c r="AG2452" s="21">
        <f ca="1">SUMIFS(AF$2:AF2452,D$2:D2452,D2452)</f>
        <v>2853</v>
      </c>
    </row>
    <row r="2453" spans="1:33" hidden="1" x14ac:dyDescent="0.35">
      <c r="A2453" s="21">
        <f>IF(ISBLANK(B2453),"",COUNTIF(B$2:B2453,B2453))-1</f>
        <v>90</v>
      </c>
      <c r="B2453" s="27">
        <v>22</v>
      </c>
      <c r="C2453" s="10">
        <f>VLOOKUP($A2453+IF($A2453=0,1,0),Database!$A:$Y,7,FALSE)</f>
        <v>46207.958333333336</v>
      </c>
      <c r="D2453" s="21" t="str">
        <f>VLOOKUP(Pronostics!$B2453,Setup_MPP!$A:$G,3,FALSE)</f>
        <v>Jujumsrd</v>
      </c>
      <c r="E2453" s="21" t="str">
        <f>VLOOKUP(Pronostics!$B2453,Setup_MPP!$A:$G,2,FALSE)</f>
        <v>Julie Mansard</v>
      </c>
      <c r="F2453" s="21" t="str">
        <f>VLOOKUP($B2453,Setup_MPP!$A:$E,4,FALSE)</f>
        <v>#41DEF0</v>
      </c>
      <c r="G2453" s="21" t="str">
        <f>VLOOKUP($B2453,Setup_MPP!$A:$E,5,FALSE)</f>
        <v>#0BA6B7</v>
      </c>
      <c r="H2453" s="21" t="str">
        <f>IFERROR(IF(AND(A2453&gt;=1,A2453&lt;=104),VLOOKUP($A2453,Location!$A:$J,6,FALSE),IF(A2453=0,"Avant l'ouverture",IF(OR(A2453=105,A2453=106),"Bonus"))),"")</f>
        <v>1/8 Finale</v>
      </c>
      <c r="I2453" s="21" t="str">
        <f>IF(LEFT(H2453,4)="Tour",VLOOKUP(A2453,Database!$A:$C,3,FALSE),"")</f>
        <v/>
      </c>
      <c r="J2453" s="21" t="str">
        <f>VLOOKUP($A2453,Location!$A:$J,7,FALSE)</f>
        <v>Paraguay</v>
      </c>
      <c r="K2453" s="21" t="str">
        <f>IFERROR(VLOOKUP(J2453,Setup_Team!$B:$C,2,FALSE), "TDB")</f>
        <v>PRY</v>
      </c>
      <c r="L2453" s="21" t="str">
        <f>VLOOKUP($A2453,Location!$A:$J,8,FALSE)</f>
        <v>France</v>
      </c>
      <c r="M2453" s="21" t="str">
        <f>IFERROR(VLOOKUP(L2453,Setup_Team!$B:$C,2,FALSE), "TDB")</f>
        <v>FRA</v>
      </c>
      <c r="N2453" s="21" t="str">
        <f>VLOOKUP($A2453,Location!$A:$J,9,FALSE)</f>
        <v>Philadelphia, Pennsylvania</v>
      </c>
      <c r="O2453" s="21" t="str">
        <f>VLOOKUP($A2453,Location!$A:$J,10,FALSE)</f>
        <v>Lincoln Financial Field</v>
      </c>
      <c r="P2453" s="27"/>
      <c r="Q2453" s="27"/>
      <c r="R2453" s="27" t="str">
        <f t="shared" si="229"/>
        <v/>
      </c>
      <c r="S2453" s="21">
        <v>0</v>
      </c>
      <c r="T2453" s="20">
        <f>VLOOKUP($A2453,Database!$A:$Y,10,FALSE)</f>
        <v>202</v>
      </c>
      <c r="U2453" s="20">
        <f>VLOOKUP($A2453,Database!$A:$Y,11,FALSE)</f>
        <v>161</v>
      </c>
      <c r="V2453" s="20">
        <f>VLOOKUP($A2453,Database!$A:$Y,12,FALSE)</f>
        <v>28</v>
      </c>
      <c r="W2453" s="20" t="str">
        <f>VLOOKUP(A2453,Database!A:M,13,FALSE)</f>
        <v>À venir</v>
      </c>
      <c r="X2453" s="20" t="str">
        <f>VLOOKUP($A2453,Database!$A:$Y,20,FALSE)</f>
        <v/>
      </c>
      <c r="Y2453" s="20" t="str">
        <f>VLOOKUP($A2453,Database!$A:$Y,21,FALSE)</f>
        <v/>
      </c>
      <c r="Z2453" s="20">
        <f t="shared" si="228"/>
        <v>0</v>
      </c>
      <c r="AA2453" s="20" t="str">
        <f t="shared" si="224"/>
        <v/>
      </c>
      <c r="AB2453" s="20" t="str">
        <f t="shared" ca="1" si="225"/>
        <v/>
      </c>
      <c r="AC2453" s="20">
        <f t="shared" ca="1" si="226"/>
        <v>0</v>
      </c>
      <c r="AD2453" s="20" t="str">
        <f ca="1">IF(AC2453=0,"",IF(OR(ISBLANK(P2453),ISBLANK(Q2453)),"",IF(ISBLANK(VLOOKUP(A2453,Database!A:AA,22,FALSE)),"",VLOOKUP(A2453,Database!A:AA,22,FALSE))))</f>
        <v/>
      </c>
      <c r="AE2453" s="20" t="str">
        <f>IFERROR(
   IF(
     OR(ISBLANK(P2453),ISBLANK(Q2453)),
     "",
     IF(
       AND(AB2453&lt;&gt;"",OR(W2453="Terminé",W2453="En cours")),
       VLOOKUP(AD2453,Setup_ScoreExactBonus!A:D,4,FALSE),
       0
     )),
  0)</f>
        <v/>
      </c>
      <c r="AF2453" s="21">
        <f t="shared" si="227"/>
        <v>0</v>
      </c>
      <c r="AG2453" s="21">
        <f ca="1">SUMIFS(AF$2:AF2453,D$2:D2453,D2453)</f>
        <v>2679</v>
      </c>
    </row>
    <row r="2454" spans="1:33" hidden="1" x14ac:dyDescent="0.35">
      <c r="A2454" s="21">
        <f>IF(ISBLANK(B2454),"",COUNTIF(B$2:B2454,B2454))-1</f>
        <v>90</v>
      </c>
      <c r="B2454" s="27">
        <v>23</v>
      </c>
      <c r="C2454" s="10">
        <f>VLOOKUP($A2454+IF($A2454=0,1,0),Database!$A:$Y,7,FALSE)</f>
        <v>46207.958333333336</v>
      </c>
      <c r="D2454" s="21" t="str">
        <f>VLOOKUP(Pronostics!$B2454,Setup_MPP!$A:$G,3,FALSE)</f>
        <v>DJUDJUPRONO</v>
      </c>
      <c r="E2454" s="21" t="str">
        <f>VLOOKUP(Pronostics!$B2454,Setup_MPP!$A:$G,2,FALSE)</f>
        <v>Juliette</v>
      </c>
      <c r="F2454" s="21" t="str">
        <f>VLOOKUP($B2454,Setup_MPP!$A:$E,4,FALSE)</f>
        <v>#F2A2A2</v>
      </c>
      <c r="G2454" s="21" t="str">
        <f>VLOOKUP($B2454,Setup_MPP!$A:$E,5,FALSE)</f>
        <v>#C25D5D</v>
      </c>
      <c r="H2454" s="21" t="str">
        <f>IFERROR(IF(AND(A2454&gt;=1,A2454&lt;=104),VLOOKUP($A2454,Location!$A:$J,6,FALSE),IF(A2454=0,"Avant l'ouverture",IF(OR(A2454=105,A2454=106),"Bonus"))),"")</f>
        <v>1/8 Finale</v>
      </c>
      <c r="I2454" s="21" t="str">
        <f>IF(LEFT(H2454,4)="Tour",VLOOKUP(A2454,Database!$A:$C,3,FALSE),"")</f>
        <v/>
      </c>
      <c r="J2454" s="21" t="str">
        <f>VLOOKUP($A2454,Location!$A:$J,7,FALSE)</f>
        <v>Paraguay</v>
      </c>
      <c r="K2454" s="21" t="str">
        <f>IFERROR(VLOOKUP(J2454,Setup_Team!$B:$C,2,FALSE), "TDB")</f>
        <v>PRY</v>
      </c>
      <c r="L2454" s="21" t="str">
        <f>VLOOKUP($A2454,Location!$A:$J,8,FALSE)</f>
        <v>France</v>
      </c>
      <c r="M2454" s="21" t="str">
        <f>IFERROR(VLOOKUP(L2454,Setup_Team!$B:$C,2,FALSE), "TDB")</f>
        <v>FRA</v>
      </c>
      <c r="N2454" s="21" t="str">
        <f>VLOOKUP($A2454,Location!$A:$J,9,FALSE)</f>
        <v>Philadelphia, Pennsylvania</v>
      </c>
      <c r="O2454" s="21" t="str">
        <f>VLOOKUP($A2454,Location!$A:$J,10,FALSE)</f>
        <v>Lincoln Financial Field</v>
      </c>
      <c r="P2454" s="27"/>
      <c r="Q2454" s="27"/>
      <c r="R2454" s="27" t="str">
        <f t="shared" si="229"/>
        <v/>
      </c>
      <c r="S2454" s="21">
        <v>0</v>
      </c>
      <c r="T2454" s="20">
        <f>VLOOKUP($A2454,Database!$A:$Y,10,FALSE)</f>
        <v>202</v>
      </c>
      <c r="U2454" s="20">
        <f>VLOOKUP($A2454,Database!$A:$Y,11,FALSE)</f>
        <v>161</v>
      </c>
      <c r="V2454" s="20">
        <f>VLOOKUP($A2454,Database!$A:$Y,12,FALSE)</f>
        <v>28</v>
      </c>
      <c r="W2454" s="20" t="str">
        <f>VLOOKUP(A2454,Database!A:M,13,FALSE)</f>
        <v>À venir</v>
      </c>
      <c r="X2454" s="20" t="str">
        <f>VLOOKUP($A2454,Database!$A:$Y,20,FALSE)</f>
        <v/>
      </c>
      <c r="Y2454" s="20" t="str">
        <f>VLOOKUP($A2454,Database!$A:$Y,21,FALSE)</f>
        <v/>
      </c>
      <c r="Z2454" s="20">
        <f t="shared" si="228"/>
        <v>0</v>
      </c>
      <c r="AA2454" s="20" t="str">
        <f t="shared" si="224"/>
        <v/>
      </c>
      <c r="AB2454" s="20" t="str">
        <f t="shared" ca="1" si="225"/>
        <v/>
      </c>
      <c r="AC2454" s="20">
        <f t="shared" ca="1" si="226"/>
        <v>0</v>
      </c>
      <c r="AD2454" s="20" t="str">
        <f ca="1">IF(AC2454=0,"",IF(OR(ISBLANK(P2454),ISBLANK(Q2454)),"",IF(ISBLANK(VLOOKUP(A2454,Database!A:AA,22,FALSE)),"",VLOOKUP(A2454,Database!A:AA,22,FALSE))))</f>
        <v/>
      </c>
      <c r="AE2454" s="20" t="str">
        <f>IFERROR(
   IF(
     OR(ISBLANK(P2454),ISBLANK(Q2454)),
     "",
     IF(
       AND(AB2454&lt;&gt;"",OR(W2454="Terminé",W2454="En cours")),
       VLOOKUP(AD2454,Setup_ScoreExactBonus!A:D,4,FALSE),
       0
     )),
  0)</f>
        <v/>
      </c>
      <c r="AF2454" s="21">
        <f t="shared" si="227"/>
        <v>0</v>
      </c>
      <c r="AG2454" s="21">
        <f ca="1">SUMIFS(AF$2:AF2454,D$2:D2454,D2454)</f>
        <v>2289</v>
      </c>
    </row>
    <row r="2455" spans="1:33" hidden="1" x14ac:dyDescent="0.35">
      <c r="A2455" s="21">
        <f>IF(ISBLANK(B2455),"",COUNTIF(B$2:B2455,B2455))-1</f>
        <v>90</v>
      </c>
      <c r="B2455" s="27">
        <v>24</v>
      </c>
      <c r="C2455" s="10">
        <f>VLOOKUP($A2455+IF($A2455=0,1,0),Database!$A:$Y,7,FALSE)</f>
        <v>46207.958333333336</v>
      </c>
      <c r="D2455" s="21" t="str">
        <f>VLOOKUP(Pronostics!$B2455,Setup_MPP!$A:$G,3,FALSE)</f>
        <v>Samyaaaaaaaaaa</v>
      </c>
      <c r="E2455" s="21" t="str">
        <f>VLOOKUP(Pronostics!$B2455,Setup_MPP!$A:$G,2,FALSE)</f>
        <v>Samya ALAOUI</v>
      </c>
      <c r="F2455" s="21" t="str">
        <f>VLOOKUP($B2455,Setup_MPP!$A:$E,4,FALSE)</f>
        <v>#A2F2C7</v>
      </c>
      <c r="G2455" s="21" t="str">
        <f>VLOOKUP($B2455,Setup_MPP!$A:$E,5,FALSE)</f>
        <v>#5DC18C</v>
      </c>
      <c r="H2455" s="21" t="str">
        <f>IFERROR(IF(AND(A2455&gt;=1,A2455&lt;=104),VLOOKUP($A2455,Location!$A:$J,6,FALSE),IF(A2455=0,"Avant l'ouverture",IF(OR(A2455=105,A2455=106),"Bonus"))),"")</f>
        <v>1/8 Finale</v>
      </c>
      <c r="I2455" s="21" t="str">
        <f>IF(LEFT(H2455,4)="Tour",VLOOKUP(A2455,Database!$A:$C,3,FALSE),"")</f>
        <v/>
      </c>
      <c r="J2455" s="21" t="str">
        <f>VLOOKUP($A2455,Location!$A:$J,7,FALSE)</f>
        <v>Paraguay</v>
      </c>
      <c r="K2455" s="21" t="str">
        <f>IFERROR(VLOOKUP(J2455,Setup_Team!$B:$C,2,FALSE), "TDB")</f>
        <v>PRY</v>
      </c>
      <c r="L2455" s="21" t="str">
        <f>VLOOKUP($A2455,Location!$A:$J,8,FALSE)</f>
        <v>France</v>
      </c>
      <c r="M2455" s="21" t="str">
        <f>IFERROR(VLOOKUP(L2455,Setup_Team!$B:$C,2,FALSE), "TDB")</f>
        <v>FRA</v>
      </c>
      <c r="N2455" s="21" t="str">
        <f>VLOOKUP($A2455,Location!$A:$J,9,FALSE)</f>
        <v>Philadelphia, Pennsylvania</v>
      </c>
      <c r="O2455" s="21" t="str">
        <f>VLOOKUP($A2455,Location!$A:$J,10,FALSE)</f>
        <v>Lincoln Financial Field</v>
      </c>
      <c r="P2455" s="27"/>
      <c r="Q2455" s="27"/>
      <c r="R2455" s="27" t="str">
        <f t="shared" si="229"/>
        <v/>
      </c>
      <c r="S2455" s="21">
        <v>0</v>
      </c>
      <c r="T2455" s="20">
        <f>VLOOKUP($A2455,Database!$A:$Y,10,FALSE)</f>
        <v>202</v>
      </c>
      <c r="U2455" s="20">
        <f>VLOOKUP($A2455,Database!$A:$Y,11,FALSE)</f>
        <v>161</v>
      </c>
      <c r="V2455" s="20">
        <f>VLOOKUP($A2455,Database!$A:$Y,12,FALSE)</f>
        <v>28</v>
      </c>
      <c r="W2455" s="20" t="str">
        <f>VLOOKUP(A2455,Database!A:M,13,FALSE)</f>
        <v>À venir</v>
      </c>
      <c r="X2455" s="20" t="str">
        <f>VLOOKUP($A2455,Database!$A:$Y,20,FALSE)</f>
        <v/>
      </c>
      <c r="Y2455" s="20" t="str">
        <f>VLOOKUP($A2455,Database!$A:$Y,21,FALSE)</f>
        <v/>
      </c>
      <c r="Z2455" s="20">
        <f t="shared" si="228"/>
        <v>0</v>
      </c>
      <c r="AA2455" s="20" t="str">
        <f t="shared" si="224"/>
        <v/>
      </c>
      <c r="AB2455" s="20" t="str">
        <f t="shared" ca="1" si="225"/>
        <v/>
      </c>
      <c r="AC2455" s="20">
        <f t="shared" ca="1" si="226"/>
        <v>0</v>
      </c>
      <c r="AD2455" s="20" t="str">
        <f ca="1">IF(AC2455=0,"",IF(OR(ISBLANK(P2455),ISBLANK(Q2455)),"",IF(ISBLANK(VLOOKUP(A2455,Database!A:AA,22,FALSE)),"",VLOOKUP(A2455,Database!A:AA,22,FALSE))))</f>
        <v/>
      </c>
      <c r="AE2455" s="20" t="str">
        <f>IFERROR(
   IF(
     OR(ISBLANK(P2455),ISBLANK(Q2455)),
     "",
     IF(
       AND(AB2455&lt;&gt;"",OR(W2455="Terminé",W2455="En cours")),
       VLOOKUP(AD2455,Setup_ScoreExactBonus!A:D,4,FALSE),
       0
     )),
  0)</f>
        <v/>
      </c>
      <c r="AF2455" s="21">
        <f t="shared" si="227"/>
        <v>0</v>
      </c>
      <c r="AG2455" s="21">
        <f ca="1">SUMIFS(AF$2:AF2455,D$2:D2455,D2455)</f>
        <v>3177</v>
      </c>
    </row>
    <row r="2456" spans="1:33" hidden="1" x14ac:dyDescent="0.35">
      <c r="A2456" s="21">
        <f>IF(ISBLANK(B2456),"",COUNTIF(B$2:B2456,B2456))-1</f>
        <v>90</v>
      </c>
      <c r="B2456" s="27">
        <v>25</v>
      </c>
      <c r="C2456" s="10">
        <f>VLOOKUP($A2456+IF($A2456=0,1,0),Database!$A:$Y,7,FALSE)</f>
        <v>46207.958333333336</v>
      </c>
      <c r="D2456" s="21" t="str">
        <f>VLOOKUP(Pronostics!$B2456,Setup_MPP!$A:$G,3,FALSE)</f>
        <v>leaw0808</v>
      </c>
      <c r="E2456" s="21" t="str">
        <f>VLOOKUP(Pronostics!$B2456,Setup_MPP!$A:$G,2,FALSE)</f>
        <v>Léa WALOCQ</v>
      </c>
      <c r="F2456" s="21" t="str">
        <f>VLOOKUP($B2456,Setup_MPP!$A:$E,4,FALSE)</f>
        <v>#D1B9EB</v>
      </c>
      <c r="G2456" s="21" t="str">
        <f>VLOOKUP($B2456,Setup_MPP!$A:$E,5,FALSE)</f>
        <v>#B58BC7</v>
      </c>
      <c r="H2456" s="21" t="str">
        <f>IFERROR(IF(AND(A2456&gt;=1,A2456&lt;=104),VLOOKUP($A2456,Location!$A:$J,6,FALSE),IF(A2456=0,"Avant l'ouverture",IF(OR(A2456=105,A2456=106),"Bonus"))),"")</f>
        <v>1/8 Finale</v>
      </c>
      <c r="I2456" s="21" t="str">
        <f>IF(LEFT(H2456,4)="Tour",VLOOKUP(A2456,Database!$A:$C,3,FALSE),"")</f>
        <v/>
      </c>
      <c r="J2456" s="21" t="str">
        <f>VLOOKUP($A2456,Location!$A:$J,7,FALSE)</f>
        <v>Paraguay</v>
      </c>
      <c r="K2456" s="21" t="str">
        <f>IFERROR(VLOOKUP(J2456,Setup_Team!$B:$C,2,FALSE), "TDB")</f>
        <v>PRY</v>
      </c>
      <c r="L2456" s="21" t="str">
        <f>VLOOKUP($A2456,Location!$A:$J,8,FALSE)</f>
        <v>France</v>
      </c>
      <c r="M2456" s="21" t="str">
        <f>IFERROR(VLOOKUP(L2456,Setup_Team!$B:$C,2,FALSE), "TDB")</f>
        <v>FRA</v>
      </c>
      <c r="N2456" s="21" t="str">
        <f>VLOOKUP($A2456,Location!$A:$J,9,FALSE)</f>
        <v>Philadelphia, Pennsylvania</v>
      </c>
      <c r="O2456" s="21" t="str">
        <f>VLOOKUP($A2456,Location!$A:$J,10,FALSE)</f>
        <v>Lincoln Financial Field</v>
      </c>
      <c r="P2456" s="27"/>
      <c r="Q2456" s="27"/>
      <c r="R2456" s="27" t="str">
        <f t="shared" si="229"/>
        <v/>
      </c>
      <c r="S2456" s="21">
        <v>0</v>
      </c>
      <c r="T2456" s="20">
        <f>VLOOKUP($A2456,Database!$A:$Y,10,FALSE)</f>
        <v>202</v>
      </c>
      <c r="U2456" s="20">
        <f>VLOOKUP($A2456,Database!$A:$Y,11,FALSE)</f>
        <v>161</v>
      </c>
      <c r="V2456" s="20">
        <f>VLOOKUP($A2456,Database!$A:$Y,12,FALSE)</f>
        <v>28</v>
      </c>
      <c r="W2456" s="20" t="str">
        <f>VLOOKUP(A2456,Database!A:M,13,FALSE)</f>
        <v>À venir</v>
      </c>
      <c r="X2456" s="20" t="str">
        <f>VLOOKUP($A2456,Database!$A:$Y,20,FALSE)</f>
        <v/>
      </c>
      <c r="Y2456" s="20" t="str">
        <f>VLOOKUP($A2456,Database!$A:$Y,21,FALSE)</f>
        <v/>
      </c>
      <c r="Z2456" s="20">
        <f t="shared" si="228"/>
        <v>0</v>
      </c>
      <c r="AA2456" s="20" t="str">
        <f t="shared" si="224"/>
        <v/>
      </c>
      <c r="AB2456" s="20" t="str">
        <f t="shared" ca="1" si="225"/>
        <v/>
      </c>
      <c r="AC2456" s="20">
        <f t="shared" ca="1" si="226"/>
        <v>0</v>
      </c>
      <c r="AD2456" s="20" t="str">
        <f ca="1">IF(AC2456=0,"",IF(OR(ISBLANK(P2456),ISBLANK(Q2456)),"",IF(ISBLANK(VLOOKUP(A2456,Database!A:AA,22,FALSE)),"",VLOOKUP(A2456,Database!A:AA,22,FALSE))))</f>
        <v/>
      </c>
      <c r="AE2456" s="20" t="str">
        <f>IFERROR(
   IF(
     OR(ISBLANK(P2456),ISBLANK(Q2456)),
     "",
     IF(
       AND(AB2456&lt;&gt;"",OR(W2456="Terminé",W2456="En cours")),
       VLOOKUP(AD2456,Setup_ScoreExactBonus!A:D,4,FALSE),
       0
     )),
  0)</f>
        <v/>
      </c>
      <c r="AF2456" s="21">
        <f t="shared" si="227"/>
        <v>0</v>
      </c>
      <c r="AG2456" s="21">
        <f ca="1">SUMIFS(AF$2:AF2456,D$2:D2456,D2456)</f>
        <v>3228</v>
      </c>
    </row>
    <row r="2457" spans="1:33" hidden="1" x14ac:dyDescent="0.35">
      <c r="A2457" s="21">
        <f>IF(ISBLANK(B2457),"",COUNTIF(B$2:B2457,B2457))-1</f>
        <v>90</v>
      </c>
      <c r="B2457" s="27">
        <v>26</v>
      </c>
      <c r="C2457" s="10">
        <v>46184.875</v>
      </c>
      <c r="D2457" s="21" t="str">
        <f>VLOOKUP(Pronostics!$B2457,Setup_MPP!$A:$G,3,FALSE)</f>
        <v>Mohamad#5GGG1</v>
      </c>
      <c r="E2457" s="21" t="str">
        <f>VLOOKUP(Pronostics!$B2457,Setup_MPP!$A:$G,2,FALSE)</f>
        <v>Mohamad EL KAWAS</v>
      </c>
      <c r="F2457" s="21" t="str">
        <f>VLOOKUP($B2457,Setup_MPP!$A:$E,4,FALSE)</f>
        <v>#EB8787</v>
      </c>
      <c r="G2457" s="21" t="str">
        <f>VLOOKUP($B2457,Setup_MPP!$A:$E,5,FALSE)</f>
        <v>#368E2C</v>
      </c>
      <c r="H2457" s="21" t="str">
        <f>IFERROR(IF(AND(A2457&gt;=1,A2457&lt;=104),VLOOKUP($A2457,Location!$A:$J,6,FALSE),IF(A2457=0,"Avant l'ouverture",IF(OR(A2457=105,A2457=106),"Bonus"))),"")</f>
        <v>1/8 Finale</v>
      </c>
      <c r="I2457" s="21" t="str">
        <f>IF(LEFT(H2457,4)="Tour",VLOOKUP(A2457,Database!$A:$C,3,FALSE),"")</f>
        <v/>
      </c>
      <c r="J2457" s="21" t="str">
        <f>VLOOKUP($A2457,Location!$A:$J,7,FALSE)</f>
        <v>Paraguay</v>
      </c>
      <c r="K2457" s="21" t="str">
        <f>IFERROR(VLOOKUP(J2457,Setup_Team!$B:$C,2,FALSE), "TDB")</f>
        <v>PRY</v>
      </c>
      <c r="L2457" s="21" t="str">
        <f>VLOOKUP($A2457,Location!$A:$J,8,FALSE)</f>
        <v>France</v>
      </c>
      <c r="M2457" s="21" t="str">
        <f>IFERROR(VLOOKUP(L2457,Setup_Team!$B:$C,2,FALSE), "TDB")</f>
        <v>FRA</v>
      </c>
      <c r="R2457" s="27" t="str">
        <f t="shared" si="229"/>
        <v/>
      </c>
      <c r="S2457" s="21">
        <v>0</v>
      </c>
      <c r="T2457" s="20">
        <f>VLOOKUP($A2457,Database!$A:$Y,10,FALSE)</f>
        <v>202</v>
      </c>
      <c r="U2457" s="20">
        <f>VLOOKUP($A2457,Database!$A:$Y,11,FALSE)</f>
        <v>161</v>
      </c>
      <c r="V2457" s="20">
        <f>VLOOKUP($A2457,Database!$A:$Y,12,FALSE)</f>
        <v>28</v>
      </c>
      <c r="W2457" s="20" t="str">
        <f>VLOOKUP(A2457,Database!A:M,13,FALSE)</f>
        <v>À venir</v>
      </c>
      <c r="X2457" s="20" t="str">
        <f>VLOOKUP($A2457,Database!$A:$Y,20,FALSE)</f>
        <v/>
      </c>
      <c r="Y2457" s="20" t="str">
        <f>VLOOKUP($A2457,Database!$A:$Y,21,FALSE)</f>
        <v/>
      </c>
      <c r="Z2457" s="20">
        <f t="shared" si="228"/>
        <v>0</v>
      </c>
      <c r="AA2457" s="20" t="str">
        <f t="shared" si="224"/>
        <v/>
      </c>
      <c r="AB2457" s="20">
        <f t="shared" ca="1" si="225"/>
        <v>161</v>
      </c>
      <c r="AC2457" s="20">
        <f t="shared" ca="1" si="226"/>
        <v>0</v>
      </c>
      <c r="AD2457" s="20" t="str">
        <f ca="1">IF(AC2457=0,"",IF(OR(ISBLANK(P2457),ISBLANK(Q2457)),"",IF(ISBLANK(VLOOKUP(A2457,Database!A:AA,22,FALSE)),"",VLOOKUP(A2457,Database!A:AA,22,FALSE))))</f>
        <v/>
      </c>
      <c r="AE2457" s="20" t="str">
        <f>IFERROR(
   IF(
     OR(ISBLANK(P2457),ISBLANK(Q2457)),
     "",
     IF(
       AND(AB2457&lt;&gt;"",OR(W2457="Terminé",W2457="En cours")),
       VLOOKUP(AD2457,Setup_ScoreExactBonus!A:D,4,FALSE),
       0
     )),
  0)</f>
        <v/>
      </c>
      <c r="AF2457" s="21">
        <f t="shared" si="227"/>
        <v>0</v>
      </c>
      <c r="AG2457" s="21">
        <f ca="1">SUMIFS(AF$2:AF2457,D$2:D2457,D2457)</f>
        <v>2615</v>
      </c>
    </row>
    <row r="2458" spans="1:33" hidden="1" x14ac:dyDescent="0.35">
      <c r="A2458" s="21">
        <f>IF(ISBLANK(B2458),"",COUNTIF(B$2:B2458,B2458))-1</f>
        <v>90</v>
      </c>
      <c r="B2458" s="27">
        <v>27</v>
      </c>
      <c r="C2458" s="10">
        <f>VLOOKUP($A2458+IF($A2458=0,1,0),Database!$A:$Y,7,FALSE)</f>
        <v>46207.958333333336</v>
      </c>
      <c r="D2458" s="21" t="str">
        <f>VLOOKUP(Pronostics!$B2458,Setup_MPP!$A:$G,3,FALSE)</f>
        <v>maryemkappa</v>
      </c>
      <c r="E2458" s="21" t="str">
        <f>VLOOKUP(Pronostics!$B2458,Setup_MPP!$A:$G,2,FALSE)</f>
        <v>Maryem GUIZANI</v>
      </c>
      <c r="F2458" s="21" t="str">
        <f>VLOOKUP($B2458,Setup_MPP!$A:$E,4,FALSE)</f>
        <v>#BCA2F4</v>
      </c>
      <c r="G2458" s="21" t="str">
        <f>VLOOKUP($B2458,Setup_MPP!$A:$E,5,FALSE)</f>
        <v>#6D3DD5</v>
      </c>
      <c r="H2458" s="21" t="str">
        <f>IFERROR(IF(AND(A2458&gt;=1,A2458&lt;=104),VLOOKUP($A2458,Location!$A:$J,6,FALSE),IF(A2458=0,"Avant l'ouverture",IF(OR(A2458=105,A2458=106),"Bonus"))),"")</f>
        <v>1/8 Finale</v>
      </c>
      <c r="I2458" s="21" t="str">
        <f>IF(LEFT(H2458,4)="Tour",VLOOKUP(A2458,Database!$A:$C,3,FALSE),"")</f>
        <v/>
      </c>
      <c r="J2458" s="21" t="str">
        <f>VLOOKUP($A2458,Location!$A:$J,7,FALSE)</f>
        <v>Paraguay</v>
      </c>
      <c r="K2458" s="21" t="str">
        <f>IFERROR(VLOOKUP(J2458,Setup_Team!$B:$C,2,FALSE), "TDB")</f>
        <v>PRY</v>
      </c>
      <c r="L2458" s="21" t="str">
        <f>VLOOKUP($A2458,Location!$A:$J,8,FALSE)</f>
        <v>France</v>
      </c>
      <c r="M2458" s="21" t="str">
        <f>IFERROR(VLOOKUP(L2458,Setup_Team!$B:$C,2,FALSE), "TDB")</f>
        <v>FRA</v>
      </c>
      <c r="R2458" s="27" t="str">
        <f t="shared" si="229"/>
        <v/>
      </c>
      <c r="S2458" s="21">
        <v>0</v>
      </c>
      <c r="T2458" s="20">
        <f>VLOOKUP($A2458,Database!$A:$Y,10,FALSE)</f>
        <v>202</v>
      </c>
      <c r="U2458" s="20">
        <f>VLOOKUP($A2458,Database!$A:$Y,11,FALSE)</f>
        <v>161</v>
      </c>
      <c r="V2458" s="20">
        <f>VLOOKUP($A2458,Database!$A:$Y,12,FALSE)</f>
        <v>28</v>
      </c>
      <c r="W2458" s="20" t="str">
        <f>VLOOKUP(A2458,Database!A:M,13,FALSE)</f>
        <v>À venir</v>
      </c>
      <c r="X2458" s="20" t="str">
        <f>VLOOKUP($A2458,Database!$A:$Y,20,FALSE)</f>
        <v/>
      </c>
      <c r="Y2458" s="20" t="str">
        <f>VLOOKUP($A2458,Database!$A:$Y,21,FALSE)</f>
        <v/>
      </c>
      <c r="Z2458" s="20">
        <f t="shared" si="228"/>
        <v>0</v>
      </c>
      <c r="AA2458" s="20" t="str">
        <f t="shared" si="224"/>
        <v/>
      </c>
      <c r="AB2458" s="20" t="str">
        <f t="shared" ca="1" si="225"/>
        <v/>
      </c>
      <c r="AC2458" s="20">
        <f t="shared" ca="1" si="226"/>
        <v>0</v>
      </c>
      <c r="AD2458" s="20" t="str">
        <f ca="1">IF(AC2458=0,"",IF(OR(ISBLANK(P2458),ISBLANK(Q2458)),"",IF(ISBLANK(VLOOKUP(A2458,Database!A:AA,22,FALSE)),"",VLOOKUP(A2458,Database!A:AA,22,FALSE))))</f>
        <v/>
      </c>
      <c r="AE2458" s="20" t="str">
        <f>IFERROR(
   IF(
     OR(ISBLANK(P2458),ISBLANK(Q2458)),
     "",
     IF(
       AND(AB2458&lt;&gt;"",OR(W2458="Terminé",W2458="En cours")),
       VLOOKUP(AD2458,Setup_ScoreExactBonus!A:D,4,FALSE),
       0
     )),
  0)</f>
        <v/>
      </c>
      <c r="AF2458" s="21">
        <f t="shared" si="227"/>
        <v>0</v>
      </c>
      <c r="AG2458" s="21">
        <f ca="1">SUMIFS(AF$2:AF2458,D$2:D2458,D2458)</f>
        <v>2772</v>
      </c>
    </row>
    <row r="2459" spans="1:33" hidden="1" x14ac:dyDescent="0.35">
      <c r="A2459" s="21">
        <f>IF(ISBLANK(B2459),"",COUNTIF(B$2:B2459,B2459))-1</f>
        <v>91</v>
      </c>
      <c r="B2459" s="27">
        <v>1</v>
      </c>
      <c r="C2459" s="10">
        <f>VLOOKUP($A2459+IF($A2459=0,1,0),Database!$A:$Y,7,FALSE)</f>
        <v>46208.916666666664</v>
      </c>
      <c r="D2459" s="21" t="str">
        <f>VLOOKUP(Pronostics!$B2459,Setup_MPP!$A:$G,3,FALSE)</f>
        <v>_Nicolas_LM_</v>
      </c>
      <c r="E2459" s="21" t="str">
        <f>VLOOKUP(Pronostics!$B2459,Setup_MPP!$A:$G,2,FALSE)</f>
        <v>Nicolas LE MOUEL</v>
      </c>
      <c r="F2459" s="21" t="str">
        <f>VLOOKUP($B2459,Setup_MPP!$A:$E,4,FALSE)</f>
        <v>#F7C79D</v>
      </c>
      <c r="G2459" s="21" t="str">
        <f>VLOOKUP($B2459,Setup_MPP!$A:$E,5,FALSE)</f>
        <v>#FFBE85</v>
      </c>
      <c r="H2459" s="21" t="str">
        <f>IFERROR(IF(AND(A2459&gt;=1,A2459&lt;=104),VLOOKUP($A2459,Location!$A:$J,6,FALSE),IF(A2459=0,"Avant l'ouverture",IF(OR(A2459=105,A2459=106),"Bonus"))),"")</f>
        <v>1/8 Finale</v>
      </c>
      <c r="I2459" s="21" t="str">
        <f>IF(LEFT(H2459,4)="Tour",VLOOKUP(A2459,Database!$A:$C,3,FALSE),"")</f>
        <v/>
      </c>
      <c r="J2459" s="21" t="str">
        <f>VLOOKUP($A2459,Location!$A:$J,7,FALSE)</f>
        <v>Brésil</v>
      </c>
      <c r="K2459" s="21" t="str">
        <f>IFERROR(VLOOKUP(J2459,Setup_Team!$B:$C,2,FALSE), "TDB")</f>
        <v>BRA</v>
      </c>
      <c r="L2459" s="21" t="str">
        <f>VLOOKUP($A2459,Location!$A:$J,8,FALSE)</f>
        <v>Norvège</v>
      </c>
      <c r="M2459" s="21" t="str">
        <f>IFERROR(VLOOKUP(L2459,Setup_Team!$B:$C,2,FALSE), "TDB")</f>
        <v>NOR</v>
      </c>
      <c r="N2459" s="21" t="str">
        <f>VLOOKUP($A2459,Location!$A:$J,9,FALSE)</f>
        <v>East Rutherford, New Jersey/New York</v>
      </c>
      <c r="O2459" s="21" t="str">
        <f>VLOOKUP($A2459,Location!$A:$J,10,FALSE)</f>
        <v>MetLife Stadium</v>
      </c>
      <c r="P2459" s="27"/>
      <c r="Q2459" s="27"/>
      <c r="R2459" s="27" t="str">
        <f t="shared" si="229"/>
        <v/>
      </c>
      <c r="S2459" s="21">
        <v>0</v>
      </c>
      <c r="T2459" s="20">
        <f>VLOOKUP($A2459,Database!$A:$Y,10,FALSE)</f>
        <v>72</v>
      </c>
      <c r="U2459" s="20">
        <f>VLOOKUP($A2459,Database!$A:$Y,11,FALSE)</f>
        <v>118</v>
      </c>
      <c r="V2459" s="20">
        <f>VLOOKUP($A2459,Database!$A:$Y,12,FALSE)</f>
        <v>130</v>
      </c>
      <c r="W2459" s="20" t="str">
        <f>VLOOKUP(A2459,Database!A:M,13,FALSE)</f>
        <v>À venir</v>
      </c>
      <c r="X2459" s="20" t="str">
        <f>VLOOKUP($A2459,Database!$A:$Y,20,FALSE)</f>
        <v/>
      </c>
      <c r="Y2459" s="20" t="str">
        <f>VLOOKUP($A2459,Database!$A:$Y,21,FALSE)</f>
        <v/>
      </c>
      <c r="Z2459" s="20">
        <f t="shared" si="228"/>
        <v>0</v>
      </c>
      <c r="AA2459" s="20" t="str">
        <f t="shared" si="224"/>
        <v/>
      </c>
      <c r="AB2459" s="20" t="str">
        <f t="shared" ca="1" si="225"/>
        <v/>
      </c>
      <c r="AC2459" s="20">
        <f t="shared" ca="1" si="226"/>
        <v>0</v>
      </c>
      <c r="AD2459" s="20" t="str">
        <f ca="1">IF(AC2459=0,"",IF(OR(ISBLANK(P2459),ISBLANK(Q2459)),"",IF(ISBLANK(VLOOKUP(A2459,Database!A:AA,22,FALSE)),"",VLOOKUP(A2459,Database!A:AA,22,FALSE))))</f>
        <v/>
      </c>
      <c r="AE2459" s="20" t="str">
        <f>IFERROR(
   IF(
     OR(ISBLANK(P2459),ISBLANK(Q2459)),
     "",
     IF(
       AND(AB2459&lt;&gt;"",OR(W2459="Terminé",W2459="En cours")),
       VLOOKUP(AD2459,Setup_ScoreExactBonus!A:D,4,FALSE),
       0
     )),
  0)</f>
        <v/>
      </c>
      <c r="AF2459" s="21">
        <f t="shared" si="227"/>
        <v>0</v>
      </c>
      <c r="AG2459" s="21">
        <f ca="1">SUMIFS(AF$2:AF2459,D$2:D2459,D2459)</f>
        <v>3089</v>
      </c>
    </row>
    <row r="2460" spans="1:33" hidden="1" x14ac:dyDescent="0.35">
      <c r="A2460" s="21">
        <f>IF(ISBLANK(B2460),"",COUNTIF(B$2:B2460,B2460))-1</f>
        <v>91</v>
      </c>
      <c r="B2460" s="27">
        <v>2</v>
      </c>
      <c r="C2460" s="10">
        <f>VLOOKUP($A2460+IF($A2460=0,1,0),Database!$A:$Y,7,FALSE)</f>
        <v>46208.916666666664</v>
      </c>
      <c r="D2460" s="21" t="str">
        <f>VLOOKUP(Pronostics!$B2460,Setup_MPP!$A:$G,3,FALSE)</f>
        <v>leaelaz</v>
      </c>
      <c r="E2460" s="21" t="str">
        <f>VLOOKUP(Pronostics!$B2460,Setup_MPP!$A:$G,2,FALSE)</f>
        <v>Léa EL ASERY</v>
      </c>
      <c r="F2460" s="21" t="str">
        <f>VLOOKUP($B2460,Setup_MPP!$A:$E,4,FALSE)</f>
        <v>#FFBEBE</v>
      </c>
      <c r="G2460" s="21" t="str">
        <f>VLOOKUP($B2460,Setup_MPP!$A:$E,5,FALSE)</f>
        <v>#DF6868</v>
      </c>
      <c r="H2460" s="21" t="str">
        <f>IFERROR(IF(AND(A2460&gt;=1,A2460&lt;=104),VLOOKUP($A2460,Location!$A:$J,6,FALSE),IF(A2460=0,"Avant l'ouverture",IF(OR(A2460=105,A2460=106),"Bonus"))),"")</f>
        <v>1/8 Finale</v>
      </c>
      <c r="I2460" s="21" t="str">
        <f>IF(LEFT(H2460,4)="Tour",VLOOKUP(A2460,Database!$A:$C,3,FALSE),"")</f>
        <v/>
      </c>
      <c r="J2460" s="21" t="str">
        <f>VLOOKUP($A2460,Location!$A:$J,7,FALSE)</f>
        <v>Brésil</v>
      </c>
      <c r="K2460" s="21" t="str">
        <f>IFERROR(VLOOKUP(J2460,Setup_Team!$B:$C,2,FALSE), "TDB")</f>
        <v>BRA</v>
      </c>
      <c r="L2460" s="21" t="str">
        <f>VLOOKUP($A2460,Location!$A:$J,8,FALSE)</f>
        <v>Norvège</v>
      </c>
      <c r="M2460" s="21" t="str">
        <f>IFERROR(VLOOKUP(L2460,Setup_Team!$B:$C,2,FALSE), "TDB")</f>
        <v>NOR</v>
      </c>
      <c r="N2460" s="21" t="str">
        <f>VLOOKUP($A2460,Location!$A:$J,9,FALSE)</f>
        <v>East Rutherford, New Jersey/New York</v>
      </c>
      <c r="O2460" s="21" t="str">
        <f>VLOOKUP($A2460,Location!$A:$J,10,FALSE)</f>
        <v>MetLife Stadium</v>
      </c>
      <c r="P2460" s="27"/>
      <c r="Q2460" s="27"/>
      <c r="R2460" s="27" t="str">
        <f t="shared" si="229"/>
        <v/>
      </c>
      <c r="S2460" s="21">
        <v>0</v>
      </c>
      <c r="T2460" s="20">
        <f>VLOOKUP($A2460,Database!$A:$Y,10,FALSE)</f>
        <v>72</v>
      </c>
      <c r="U2460" s="20">
        <f>VLOOKUP($A2460,Database!$A:$Y,11,FALSE)</f>
        <v>118</v>
      </c>
      <c r="V2460" s="20">
        <f>VLOOKUP($A2460,Database!$A:$Y,12,FALSE)</f>
        <v>130</v>
      </c>
      <c r="W2460" s="20" t="str">
        <f>VLOOKUP(A2460,Database!A:M,13,FALSE)</f>
        <v>À venir</v>
      </c>
      <c r="X2460" s="20" t="str">
        <f>VLOOKUP($A2460,Database!$A:$Y,20,FALSE)</f>
        <v/>
      </c>
      <c r="Y2460" s="20" t="str">
        <f>VLOOKUP($A2460,Database!$A:$Y,21,FALSE)</f>
        <v/>
      </c>
      <c r="Z2460" s="20">
        <f t="shared" si="228"/>
        <v>0</v>
      </c>
      <c r="AA2460" s="20" t="str">
        <f t="shared" si="224"/>
        <v/>
      </c>
      <c r="AB2460" s="20" t="str">
        <f t="shared" ca="1" si="225"/>
        <v/>
      </c>
      <c r="AC2460" s="20">
        <f t="shared" ca="1" si="226"/>
        <v>0</v>
      </c>
      <c r="AD2460" s="20" t="str">
        <f ca="1">IF(AC2460=0,"",IF(OR(ISBLANK(P2460),ISBLANK(Q2460)),"",IF(ISBLANK(VLOOKUP(A2460,Database!A:AA,22,FALSE)),"",VLOOKUP(A2460,Database!A:AA,22,FALSE))))</f>
        <v/>
      </c>
      <c r="AE2460" s="20" t="str">
        <f>IFERROR(
   IF(
     OR(ISBLANK(P2460),ISBLANK(Q2460)),
     "",
     IF(
       AND(AB2460&lt;&gt;"",OR(W2460="Terminé",W2460="En cours")),
       VLOOKUP(AD2460,Setup_ScoreExactBonus!A:D,4,FALSE),
       0
     )),
  0)</f>
        <v/>
      </c>
      <c r="AF2460" s="21">
        <f t="shared" si="227"/>
        <v>0</v>
      </c>
      <c r="AG2460" s="21">
        <f ca="1">SUMIFS(AF$2:AF2460,D$2:D2460,D2460)</f>
        <v>3587</v>
      </c>
    </row>
    <row r="2461" spans="1:33" hidden="1" x14ac:dyDescent="0.35">
      <c r="A2461" s="21">
        <f>IF(ISBLANK(B2461),"",COUNTIF(B$2:B2461,B2461))-1</f>
        <v>91</v>
      </c>
      <c r="B2461" s="27">
        <v>3</v>
      </c>
      <c r="C2461" s="10">
        <f>VLOOKUP($A2461+IF($A2461=0,1,0),Database!$A:$Y,7,FALSE)</f>
        <v>46208.916666666664</v>
      </c>
      <c r="D2461" s="21" t="str">
        <f>VLOOKUP(Pronostics!$B2461,Setup_MPP!$A:$G,3,FALSE)</f>
        <v>PasMetalleux</v>
      </c>
      <c r="E2461" s="21" t="str">
        <f>VLOOKUP(Pronostics!$B2461,Setup_MPP!$A:$G,2,FALSE)</f>
        <v>Elwenn JOUBREL</v>
      </c>
      <c r="F2461" s="21" t="str">
        <f>VLOOKUP($B2461,Setup_MPP!$A:$E,4,FALSE)</f>
        <v>#F5C7FC</v>
      </c>
      <c r="G2461" s="21" t="str">
        <f>VLOOKUP($B2461,Setup_MPP!$A:$E,5,FALSE)</f>
        <v>#C489CF</v>
      </c>
      <c r="H2461" s="21" t="str">
        <f>IFERROR(IF(AND(A2461&gt;=1,A2461&lt;=104),VLOOKUP($A2461,Location!$A:$J,6,FALSE),IF(A2461=0,"Avant l'ouverture",IF(OR(A2461=105,A2461=106),"Bonus"))),"")</f>
        <v>1/8 Finale</v>
      </c>
      <c r="I2461" s="21" t="str">
        <f>IF(LEFT(H2461,4)="Tour",VLOOKUP(A2461,Database!$A:$C,3,FALSE),"")</f>
        <v/>
      </c>
      <c r="J2461" s="21" t="str">
        <f>VLOOKUP($A2461,Location!$A:$J,7,FALSE)</f>
        <v>Brésil</v>
      </c>
      <c r="K2461" s="21" t="str">
        <f>IFERROR(VLOOKUP(J2461,Setup_Team!$B:$C,2,FALSE), "TDB")</f>
        <v>BRA</v>
      </c>
      <c r="L2461" s="21" t="str">
        <f>VLOOKUP($A2461,Location!$A:$J,8,FALSE)</f>
        <v>Norvège</v>
      </c>
      <c r="M2461" s="21" t="str">
        <f>IFERROR(VLOOKUP(L2461,Setup_Team!$B:$C,2,FALSE), "TDB")</f>
        <v>NOR</v>
      </c>
      <c r="N2461" s="21" t="str">
        <f>VLOOKUP($A2461,Location!$A:$J,9,FALSE)</f>
        <v>East Rutherford, New Jersey/New York</v>
      </c>
      <c r="O2461" s="21" t="str">
        <f>VLOOKUP($A2461,Location!$A:$J,10,FALSE)</f>
        <v>MetLife Stadium</v>
      </c>
      <c r="P2461" s="27"/>
      <c r="Q2461" s="27"/>
      <c r="R2461" s="27" t="str">
        <f t="shared" si="229"/>
        <v/>
      </c>
      <c r="S2461" s="21">
        <v>0</v>
      </c>
      <c r="T2461" s="20">
        <f>VLOOKUP($A2461,Database!$A:$Y,10,FALSE)</f>
        <v>72</v>
      </c>
      <c r="U2461" s="20">
        <f>VLOOKUP($A2461,Database!$A:$Y,11,FALSE)</f>
        <v>118</v>
      </c>
      <c r="V2461" s="20">
        <f>VLOOKUP($A2461,Database!$A:$Y,12,FALSE)</f>
        <v>130</v>
      </c>
      <c r="W2461" s="20" t="str">
        <f>VLOOKUP(A2461,Database!A:M,13,FALSE)</f>
        <v>À venir</v>
      </c>
      <c r="X2461" s="20" t="str">
        <f>VLOOKUP($A2461,Database!$A:$Y,20,FALSE)</f>
        <v/>
      </c>
      <c r="Y2461" s="20" t="str">
        <f>VLOOKUP($A2461,Database!$A:$Y,21,FALSE)</f>
        <v/>
      </c>
      <c r="Z2461" s="20">
        <f t="shared" si="228"/>
        <v>0</v>
      </c>
      <c r="AA2461" s="20" t="str">
        <f t="shared" ref="AA2461:AA2524" si="230">IF(OR(ISBLANK(P2461),ISBLANK(Q2461)),"",IF(OR(AND(P2461&gt;Q2461,X2461&gt;Y2461),AND(P2461=Q2461,X2461=Y2461),AND(P2461&lt;Q2461,X2461&lt;Y2461)),1,0))</f>
        <v/>
      </c>
      <c r="AB2461" s="20" t="str">
        <f t="shared" ref="AB2461:AB2524" ca="1" si="231">IF(C2461&lt;NOW(),IF(AND(P2461&gt;Q2461,X2461&gt;Y2461),T2461,IF(AND(P2461=Q2461,X2461=Y2461),U2461,IF(AND(P2461&lt;Q2461,X2461&lt;Y2461),V2461,0))),"")</f>
        <v/>
      </c>
      <c r="AC2461" s="20">
        <f t="shared" ref="AC2461:AC2524" ca="1" si="232">IF(AND(P2461=X2461,Q2461=Y2461,NOT(ISBLANK(P2461)),NOT(ISBLANK(Q2461)),NOT(ISBLANK(X2461)),NOT(ISBLANK(AB2461))),1,0)</f>
        <v>0</v>
      </c>
      <c r="AD2461" s="20" t="str">
        <f ca="1">IF(AC2461=0,"",IF(OR(ISBLANK(P2461),ISBLANK(Q2461)),"",IF(ISBLANK(VLOOKUP(A2461,Database!A:AA,22,FALSE)),"",VLOOKUP(A2461,Database!A:AA,22,FALSE))))</f>
        <v/>
      </c>
      <c r="AE2461" s="20" t="str">
        <f>IFERROR(
   IF(
     OR(ISBLANK(P2461),ISBLANK(Q2461)),
     "",
     IF(
       AND(AB2461&lt;&gt;"",OR(W2461="Terminé",W2461="En cours")),
       VLOOKUP(AD2461,Setup_ScoreExactBonus!A:D,4,FALSE),
       0
     )),
  0)</f>
        <v/>
      </c>
      <c r="AF2461" s="21">
        <f t="shared" ref="AF2461:AF2524" si="233">IFERROR(IF(OR(ISBLANK(P2461),ISBLANK(Q2461)),0,IF(AB2461&lt;&gt;"", AB2461 + IF(AC2461=1,AE2461, 0), "") * (S2461+1)),"")</f>
        <v>0</v>
      </c>
      <c r="AG2461" s="21">
        <f ca="1">SUMIFS(AF$2:AF2461,D$2:D2461,D2461)</f>
        <v>3215</v>
      </c>
    </row>
    <row r="2462" spans="1:33" hidden="1" x14ac:dyDescent="0.35">
      <c r="A2462" s="21">
        <f>IF(ISBLANK(B2462),"",COUNTIF(B$2:B2462,B2462))-1</f>
        <v>91</v>
      </c>
      <c r="B2462" s="27">
        <v>4</v>
      </c>
      <c r="C2462" s="10">
        <f>VLOOKUP($A2462+IF($A2462=0,1,0),Database!$A:$Y,7,FALSE)</f>
        <v>46208.916666666664</v>
      </c>
      <c r="D2462" s="21" t="str">
        <f>VLOOKUP(Pronostics!$B2462,Setup_MPP!$A:$G,3,FALSE)</f>
        <v>Popo444</v>
      </c>
      <c r="E2462" s="21" t="str">
        <f>VLOOKUP(Pronostics!$B2462,Setup_MPP!$A:$G,2,FALSE)</f>
        <v>Pauline OLIVIER</v>
      </c>
      <c r="F2462" s="21" t="str">
        <f>VLOOKUP($B2462,Setup_MPP!$A:$E,4,FALSE)</f>
        <v>#A5EA7F</v>
      </c>
      <c r="G2462" s="21" t="str">
        <f>VLOOKUP($B2462,Setup_MPP!$A:$E,5,FALSE)</f>
        <v>#80C65A</v>
      </c>
      <c r="H2462" s="21" t="str">
        <f>IFERROR(IF(AND(A2462&gt;=1,A2462&lt;=104),VLOOKUP($A2462,Location!$A:$J,6,FALSE),IF(A2462=0,"Avant l'ouverture",IF(OR(A2462=105,A2462=106),"Bonus"))),"")</f>
        <v>1/8 Finale</v>
      </c>
      <c r="I2462" s="21" t="str">
        <f>IF(LEFT(H2462,4)="Tour",VLOOKUP(A2462,Database!$A:$C,3,FALSE),"")</f>
        <v/>
      </c>
      <c r="J2462" s="21" t="str">
        <f>VLOOKUP($A2462,Location!$A:$J,7,FALSE)</f>
        <v>Brésil</v>
      </c>
      <c r="K2462" s="21" t="str">
        <f>IFERROR(VLOOKUP(J2462,Setup_Team!$B:$C,2,FALSE), "TDB")</f>
        <v>BRA</v>
      </c>
      <c r="L2462" s="21" t="str">
        <f>VLOOKUP($A2462,Location!$A:$J,8,FALSE)</f>
        <v>Norvège</v>
      </c>
      <c r="M2462" s="21" t="str">
        <f>IFERROR(VLOOKUP(L2462,Setup_Team!$B:$C,2,FALSE), "TDB")</f>
        <v>NOR</v>
      </c>
      <c r="N2462" s="21" t="str">
        <f>VLOOKUP($A2462,Location!$A:$J,9,FALSE)</f>
        <v>East Rutherford, New Jersey/New York</v>
      </c>
      <c r="O2462" s="21" t="str">
        <f>VLOOKUP($A2462,Location!$A:$J,10,FALSE)</f>
        <v>MetLife Stadium</v>
      </c>
      <c r="P2462" s="27"/>
      <c r="Q2462" s="27"/>
      <c r="R2462" s="27" t="str">
        <f t="shared" si="229"/>
        <v/>
      </c>
      <c r="S2462" s="21">
        <v>0</v>
      </c>
      <c r="T2462" s="20">
        <f>VLOOKUP($A2462,Database!$A:$Y,10,FALSE)</f>
        <v>72</v>
      </c>
      <c r="U2462" s="20">
        <f>VLOOKUP($A2462,Database!$A:$Y,11,FALSE)</f>
        <v>118</v>
      </c>
      <c r="V2462" s="20">
        <f>VLOOKUP($A2462,Database!$A:$Y,12,FALSE)</f>
        <v>130</v>
      </c>
      <c r="W2462" s="20" t="str">
        <f>VLOOKUP(A2462,Database!A:M,13,FALSE)</f>
        <v>À venir</v>
      </c>
      <c r="X2462" s="20" t="str">
        <f>VLOOKUP($A2462,Database!$A:$Y,20,FALSE)</f>
        <v/>
      </c>
      <c r="Y2462" s="20" t="str">
        <f>VLOOKUP($A2462,Database!$A:$Y,21,FALSE)</f>
        <v/>
      </c>
      <c r="Z2462" s="20">
        <f t="shared" si="228"/>
        <v>0</v>
      </c>
      <c r="AA2462" s="20" t="str">
        <f t="shared" si="230"/>
        <v/>
      </c>
      <c r="AB2462" s="20" t="str">
        <f t="shared" ca="1" si="231"/>
        <v/>
      </c>
      <c r="AC2462" s="20">
        <f t="shared" ca="1" si="232"/>
        <v>0</v>
      </c>
      <c r="AD2462" s="20" t="str">
        <f ca="1">IF(AC2462=0,"",IF(OR(ISBLANK(P2462),ISBLANK(Q2462)),"",IF(ISBLANK(VLOOKUP(A2462,Database!A:AA,22,FALSE)),"",VLOOKUP(A2462,Database!A:AA,22,FALSE))))</f>
        <v/>
      </c>
      <c r="AE2462" s="20" t="str">
        <f>IFERROR(
   IF(
     OR(ISBLANK(P2462),ISBLANK(Q2462)),
     "",
     IF(
       AND(AB2462&lt;&gt;"",OR(W2462="Terminé",W2462="En cours")),
       VLOOKUP(AD2462,Setup_ScoreExactBonus!A:D,4,FALSE),
       0
     )),
  0)</f>
        <v/>
      </c>
      <c r="AF2462" s="21">
        <f t="shared" si="233"/>
        <v>0</v>
      </c>
      <c r="AG2462" s="21">
        <f ca="1">SUMIFS(AF$2:AF2462,D$2:D2462,D2462)</f>
        <v>3257</v>
      </c>
    </row>
    <row r="2463" spans="1:33" hidden="1" x14ac:dyDescent="0.35">
      <c r="A2463" s="21">
        <f>IF(ISBLANK(B2463),"",COUNTIF(B$2:B2463,B2463))-1</f>
        <v>91</v>
      </c>
      <c r="B2463" s="27">
        <v>5</v>
      </c>
      <c r="C2463" s="10">
        <f>VLOOKUP($A2463+IF($A2463=0,1,0),Database!$A:$Y,7,FALSE)</f>
        <v>46208.916666666664</v>
      </c>
      <c r="D2463" s="21" t="str">
        <f>VLOOKUP(Pronostics!$B2463,Setup_MPP!$A:$G,3,FALSE)</f>
        <v>_Jujul</v>
      </c>
      <c r="E2463" s="21" t="str">
        <f>VLOOKUP(Pronostics!$B2463,Setup_MPP!$A:$G,2,FALSE)</f>
        <v>Julie BOISSIERE</v>
      </c>
      <c r="F2463" s="21" t="str">
        <f>VLOOKUP($B2463,Setup_MPP!$A:$E,4,FALSE)</f>
        <v>#D890FF</v>
      </c>
      <c r="G2463" s="21" t="str">
        <f>VLOOKUP($B2463,Setup_MPP!$A:$E,5,FALSE)</f>
        <v>#B750EF</v>
      </c>
      <c r="H2463" s="21" t="str">
        <f>IFERROR(IF(AND(A2463&gt;=1,A2463&lt;=104),VLOOKUP($A2463,Location!$A:$J,6,FALSE),IF(A2463=0,"Avant l'ouverture",IF(OR(A2463=105,A2463=106),"Bonus"))),"")</f>
        <v>1/8 Finale</v>
      </c>
      <c r="I2463" s="21" t="str">
        <f>IF(LEFT(H2463,4)="Tour",VLOOKUP(A2463,Database!$A:$C,3,FALSE),"")</f>
        <v/>
      </c>
      <c r="J2463" s="21" t="str">
        <f>VLOOKUP($A2463,Location!$A:$J,7,FALSE)</f>
        <v>Brésil</v>
      </c>
      <c r="K2463" s="21" t="str">
        <f>IFERROR(VLOOKUP(J2463,Setup_Team!$B:$C,2,FALSE), "TDB")</f>
        <v>BRA</v>
      </c>
      <c r="L2463" s="21" t="str">
        <f>VLOOKUP($A2463,Location!$A:$J,8,FALSE)</f>
        <v>Norvège</v>
      </c>
      <c r="M2463" s="21" t="str">
        <f>IFERROR(VLOOKUP(L2463,Setup_Team!$B:$C,2,FALSE), "TDB")</f>
        <v>NOR</v>
      </c>
      <c r="N2463" s="21" t="str">
        <f>VLOOKUP($A2463,Location!$A:$J,9,FALSE)</f>
        <v>East Rutherford, New Jersey/New York</v>
      </c>
      <c r="O2463" s="21" t="str">
        <f>VLOOKUP($A2463,Location!$A:$J,10,FALSE)</f>
        <v>MetLife Stadium</v>
      </c>
      <c r="P2463" s="27"/>
      <c r="Q2463" s="27"/>
      <c r="R2463" s="27" t="str">
        <f t="shared" si="229"/>
        <v/>
      </c>
      <c r="S2463" s="21">
        <v>0</v>
      </c>
      <c r="T2463" s="20">
        <f>VLOOKUP($A2463,Database!$A:$Y,10,FALSE)</f>
        <v>72</v>
      </c>
      <c r="U2463" s="20">
        <f>VLOOKUP($A2463,Database!$A:$Y,11,FALSE)</f>
        <v>118</v>
      </c>
      <c r="V2463" s="20">
        <f>VLOOKUP($A2463,Database!$A:$Y,12,FALSE)</f>
        <v>130</v>
      </c>
      <c r="W2463" s="20" t="str">
        <f>VLOOKUP(A2463,Database!A:M,13,FALSE)</f>
        <v>À venir</v>
      </c>
      <c r="X2463" s="20" t="str">
        <f>VLOOKUP($A2463,Database!$A:$Y,20,FALSE)</f>
        <v/>
      </c>
      <c r="Y2463" s="20" t="str">
        <f>VLOOKUP($A2463,Database!$A:$Y,21,FALSE)</f>
        <v/>
      </c>
      <c r="Z2463" s="20">
        <f t="shared" si="228"/>
        <v>0</v>
      </c>
      <c r="AA2463" s="20" t="str">
        <f t="shared" si="230"/>
        <v/>
      </c>
      <c r="AB2463" s="20" t="str">
        <f t="shared" ca="1" si="231"/>
        <v/>
      </c>
      <c r="AC2463" s="20">
        <f t="shared" ca="1" si="232"/>
        <v>0</v>
      </c>
      <c r="AD2463" s="20" t="str">
        <f ca="1">IF(AC2463=0,"",IF(OR(ISBLANK(P2463),ISBLANK(Q2463)),"",IF(ISBLANK(VLOOKUP(A2463,Database!A:AA,22,FALSE)),"",VLOOKUP(A2463,Database!A:AA,22,FALSE))))</f>
        <v/>
      </c>
      <c r="AE2463" s="20" t="str">
        <f>IFERROR(
   IF(
     OR(ISBLANK(P2463),ISBLANK(Q2463)),
     "",
     IF(
       AND(AB2463&lt;&gt;"",OR(W2463="Terminé",W2463="En cours")),
       VLOOKUP(AD2463,Setup_ScoreExactBonus!A:D,4,FALSE),
       0
     )),
  0)</f>
        <v/>
      </c>
      <c r="AF2463" s="21">
        <f t="shared" si="233"/>
        <v>0</v>
      </c>
      <c r="AG2463" s="21">
        <f ca="1">SUMIFS(AF$2:AF2463,D$2:D2463,D2463)</f>
        <v>2427</v>
      </c>
    </row>
    <row r="2464" spans="1:33" hidden="1" x14ac:dyDescent="0.35">
      <c r="A2464" s="21">
        <f>IF(ISBLANK(B2464),"",COUNTIF(B$2:B2464,B2464))-1</f>
        <v>91</v>
      </c>
      <c r="B2464" s="27">
        <v>6</v>
      </c>
      <c r="C2464" s="10">
        <f>VLOOKUP($A2464+IF($A2464=0,1,0),Database!$A:$Y,7,FALSE)</f>
        <v>46208.916666666664</v>
      </c>
      <c r="D2464" s="21" t="str">
        <f>VLOOKUP(Pronostics!$B2464,Setup_MPP!$A:$G,3,FALSE)</f>
        <v>Julay</v>
      </c>
      <c r="E2464" s="21" t="str">
        <f>VLOOKUP(Pronostics!$B2464,Setup_MPP!$A:$G,2,FALSE)</f>
        <v>Julie BOUCHARD</v>
      </c>
      <c r="F2464" s="21" t="str">
        <f>VLOOKUP($B2464,Setup_MPP!$A:$E,4,FALSE)</f>
        <v>#A6F7B1</v>
      </c>
      <c r="G2464" s="21" t="str">
        <f>VLOOKUP($B2464,Setup_MPP!$A:$E,5,FALSE)</f>
        <v>#6EC179</v>
      </c>
      <c r="H2464" s="21" t="str">
        <f>IFERROR(IF(AND(A2464&gt;=1,A2464&lt;=104),VLOOKUP($A2464,Location!$A:$J,6,FALSE),IF(A2464=0,"Avant l'ouverture",IF(OR(A2464=105,A2464=106),"Bonus"))),"")</f>
        <v>1/8 Finale</v>
      </c>
      <c r="I2464" s="21" t="str">
        <f>IF(LEFT(H2464,4)="Tour",VLOOKUP(A2464,Database!$A:$C,3,FALSE),"")</f>
        <v/>
      </c>
      <c r="J2464" s="21" t="str">
        <f>VLOOKUP($A2464,Location!$A:$J,7,FALSE)</f>
        <v>Brésil</v>
      </c>
      <c r="K2464" s="21" t="str">
        <f>IFERROR(VLOOKUP(J2464,Setup_Team!$B:$C,2,FALSE), "TDB")</f>
        <v>BRA</v>
      </c>
      <c r="L2464" s="21" t="str">
        <f>VLOOKUP($A2464,Location!$A:$J,8,FALSE)</f>
        <v>Norvège</v>
      </c>
      <c r="M2464" s="21" t="str">
        <f>IFERROR(VLOOKUP(L2464,Setup_Team!$B:$C,2,FALSE), "TDB")</f>
        <v>NOR</v>
      </c>
      <c r="N2464" s="21" t="str">
        <f>VLOOKUP($A2464,Location!$A:$J,9,FALSE)</f>
        <v>East Rutherford, New Jersey/New York</v>
      </c>
      <c r="O2464" s="21" t="str">
        <f>VLOOKUP($A2464,Location!$A:$J,10,FALSE)</f>
        <v>MetLife Stadium</v>
      </c>
      <c r="P2464" s="27"/>
      <c r="Q2464" s="27"/>
      <c r="R2464" s="27" t="str">
        <f t="shared" si="229"/>
        <v/>
      </c>
      <c r="S2464" s="21">
        <v>0</v>
      </c>
      <c r="T2464" s="20">
        <f>VLOOKUP($A2464,Database!$A:$Y,10,FALSE)</f>
        <v>72</v>
      </c>
      <c r="U2464" s="20">
        <f>VLOOKUP($A2464,Database!$A:$Y,11,FALSE)</f>
        <v>118</v>
      </c>
      <c r="V2464" s="20">
        <f>VLOOKUP($A2464,Database!$A:$Y,12,FALSE)</f>
        <v>130</v>
      </c>
      <c r="W2464" s="20" t="str">
        <f>VLOOKUP(A2464,Database!A:M,13,FALSE)</f>
        <v>À venir</v>
      </c>
      <c r="X2464" s="20" t="str">
        <f>VLOOKUP($A2464,Database!$A:$Y,20,FALSE)</f>
        <v/>
      </c>
      <c r="Y2464" s="20" t="str">
        <f>VLOOKUP($A2464,Database!$A:$Y,21,FALSE)</f>
        <v/>
      </c>
      <c r="Z2464" s="20">
        <f t="shared" si="228"/>
        <v>0</v>
      </c>
      <c r="AA2464" s="20" t="str">
        <f t="shared" si="230"/>
        <v/>
      </c>
      <c r="AB2464" s="20" t="str">
        <f t="shared" ca="1" si="231"/>
        <v/>
      </c>
      <c r="AC2464" s="20">
        <f t="shared" ca="1" si="232"/>
        <v>0</v>
      </c>
      <c r="AD2464" s="20" t="str">
        <f ca="1">IF(AC2464=0,"",IF(OR(ISBLANK(P2464),ISBLANK(Q2464)),"",IF(ISBLANK(VLOOKUP(A2464,Database!A:AA,22,FALSE)),"",VLOOKUP(A2464,Database!A:AA,22,FALSE))))</f>
        <v/>
      </c>
      <c r="AE2464" s="20" t="str">
        <f>IFERROR(
   IF(
     OR(ISBLANK(P2464),ISBLANK(Q2464)),
     "",
     IF(
       AND(AB2464&lt;&gt;"",OR(W2464="Terminé",W2464="En cours")),
       VLOOKUP(AD2464,Setup_ScoreExactBonus!A:D,4,FALSE),
       0
     )),
  0)</f>
        <v/>
      </c>
      <c r="AF2464" s="21">
        <f t="shared" si="233"/>
        <v>0</v>
      </c>
      <c r="AG2464" s="21">
        <f ca="1">SUMIFS(AF$2:AF2464,D$2:D2464,D2464)</f>
        <v>3263</v>
      </c>
    </row>
    <row r="2465" spans="1:33" hidden="1" x14ac:dyDescent="0.35">
      <c r="A2465" s="21">
        <f>IF(ISBLANK(B2465),"",COUNTIF(B$2:B2465,B2465))-1</f>
        <v>91</v>
      </c>
      <c r="B2465" s="27">
        <v>7</v>
      </c>
      <c r="C2465" s="10">
        <f>VLOOKUP($A2465+IF($A2465=0,1,0),Database!$A:$Y,7,FALSE)</f>
        <v>46208.916666666664</v>
      </c>
      <c r="D2465" s="21" t="str">
        <f>VLOOKUP(Pronostics!$B2465,Setup_MPP!$A:$G,3,FALSE)</f>
        <v>__Vince__</v>
      </c>
      <c r="E2465" s="21" t="str">
        <f>VLOOKUP(Pronostics!$B2465,Setup_MPP!$A:$G,2,FALSE)</f>
        <v>Vincent FRAYSSE</v>
      </c>
      <c r="F2465" s="21" t="str">
        <f>VLOOKUP($B2465,Setup_MPP!$A:$E,4,FALSE)</f>
        <v>#B2EAE8</v>
      </c>
      <c r="G2465" s="21" t="str">
        <f>VLOOKUP($B2465,Setup_MPP!$A:$E,5,FALSE)</f>
        <v>#6CB4B1</v>
      </c>
      <c r="H2465" s="21" t="str">
        <f>IFERROR(IF(AND(A2465&gt;=1,A2465&lt;=104),VLOOKUP($A2465,Location!$A:$J,6,FALSE),IF(A2465=0,"Avant l'ouverture",IF(OR(A2465=105,A2465=106),"Bonus"))),"")</f>
        <v>1/8 Finale</v>
      </c>
      <c r="I2465" s="21" t="str">
        <f>IF(LEFT(H2465,4)="Tour",VLOOKUP(A2465,Database!$A:$C,3,FALSE),"")</f>
        <v/>
      </c>
      <c r="J2465" s="21" t="str">
        <f>VLOOKUP($A2465,Location!$A:$J,7,FALSE)</f>
        <v>Brésil</v>
      </c>
      <c r="K2465" s="21" t="str">
        <f>IFERROR(VLOOKUP(J2465,Setup_Team!$B:$C,2,FALSE), "TDB")</f>
        <v>BRA</v>
      </c>
      <c r="L2465" s="21" t="str">
        <f>VLOOKUP($A2465,Location!$A:$J,8,FALSE)</f>
        <v>Norvège</v>
      </c>
      <c r="M2465" s="21" t="str">
        <f>IFERROR(VLOOKUP(L2465,Setup_Team!$B:$C,2,FALSE), "TDB")</f>
        <v>NOR</v>
      </c>
      <c r="N2465" s="21" t="str">
        <f>VLOOKUP($A2465,Location!$A:$J,9,FALSE)</f>
        <v>East Rutherford, New Jersey/New York</v>
      </c>
      <c r="O2465" s="21" t="str">
        <f>VLOOKUP($A2465,Location!$A:$J,10,FALSE)</f>
        <v>MetLife Stadium</v>
      </c>
      <c r="P2465" s="27"/>
      <c r="Q2465" s="27"/>
      <c r="R2465" s="27" t="str">
        <f t="shared" si="229"/>
        <v/>
      </c>
      <c r="S2465" s="21">
        <v>0</v>
      </c>
      <c r="T2465" s="20">
        <f>VLOOKUP($A2465,Database!$A:$Y,10,FALSE)</f>
        <v>72</v>
      </c>
      <c r="U2465" s="20">
        <f>VLOOKUP($A2465,Database!$A:$Y,11,FALSE)</f>
        <v>118</v>
      </c>
      <c r="V2465" s="20">
        <f>VLOOKUP($A2465,Database!$A:$Y,12,FALSE)</f>
        <v>130</v>
      </c>
      <c r="W2465" s="20" t="str">
        <f>VLOOKUP(A2465,Database!A:M,13,FALSE)</f>
        <v>À venir</v>
      </c>
      <c r="X2465" s="20" t="str">
        <f>VLOOKUP($A2465,Database!$A:$Y,20,FALSE)</f>
        <v/>
      </c>
      <c r="Y2465" s="20" t="str">
        <f>VLOOKUP($A2465,Database!$A:$Y,21,FALSE)</f>
        <v/>
      </c>
      <c r="Z2465" s="20">
        <f t="shared" si="228"/>
        <v>0</v>
      </c>
      <c r="AA2465" s="20" t="str">
        <f t="shared" si="230"/>
        <v/>
      </c>
      <c r="AB2465" s="20" t="str">
        <f t="shared" ca="1" si="231"/>
        <v/>
      </c>
      <c r="AC2465" s="20">
        <f t="shared" ca="1" si="232"/>
        <v>0</v>
      </c>
      <c r="AD2465" s="20" t="str">
        <f ca="1">IF(AC2465=0,"",IF(OR(ISBLANK(P2465),ISBLANK(Q2465)),"",IF(ISBLANK(VLOOKUP(A2465,Database!A:AA,22,FALSE)),"",VLOOKUP(A2465,Database!A:AA,22,FALSE))))</f>
        <v/>
      </c>
      <c r="AE2465" s="20" t="str">
        <f>IFERROR(
   IF(
     OR(ISBLANK(P2465),ISBLANK(Q2465)),
     "",
     IF(
       AND(AB2465&lt;&gt;"",OR(W2465="Terminé",W2465="En cours")),
       VLOOKUP(AD2465,Setup_ScoreExactBonus!A:D,4,FALSE),
       0
     )),
  0)</f>
        <v/>
      </c>
      <c r="AF2465" s="21">
        <f t="shared" si="233"/>
        <v>0</v>
      </c>
      <c r="AG2465" s="21">
        <f ca="1">SUMIFS(AF$2:AF2465,D$2:D2465,D2465)</f>
        <v>1775</v>
      </c>
    </row>
    <row r="2466" spans="1:33" hidden="1" x14ac:dyDescent="0.35">
      <c r="A2466" s="21">
        <f>IF(ISBLANK(B2466),"",COUNTIF(B$2:B2466,B2466))-1</f>
        <v>91</v>
      </c>
      <c r="B2466" s="27">
        <v>8</v>
      </c>
      <c r="C2466" s="10">
        <f>VLOOKUP($A2466+IF($A2466=0,1,0),Database!$A:$Y,7,FALSE)</f>
        <v>46208.916666666664</v>
      </c>
      <c r="D2466" s="21" t="str">
        <f>VLOOKUP(Pronostics!$B2466,Setup_MPP!$A:$G,3,FALSE)</f>
        <v>Louuiiis</v>
      </c>
      <c r="E2466" s="21" t="str">
        <f>VLOOKUP(Pronostics!$B2466,Setup_MPP!$A:$G,2,FALSE)</f>
        <v>Louis HARLE</v>
      </c>
      <c r="F2466" s="21" t="str">
        <f>VLOOKUP($B2466,Setup_MPP!$A:$E,4,FALSE)</f>
        <v>#EEF7B1</v>
      </c>
      <c r="G2466" s="21" t="str">
        <f>VLOOKUP($B2466,Setup_MPP!$A:$E,5,FALSE)</f>
        <v>#C1CB7D</v>
      </c>
      <c r="H2466" s="21" t="str">
        <f>IFERROR(IF(AND(A2466&gt;=1,A2466&lt;=104),VLOOKUP($A2466,Location!$A:$J,6,FALSE),IF(A2466=0,"Avant l'ouverture",IF(OR(A2466=105,A2466=106),"Bonus"))),"")</f>
        <v>1/8 Finale</v>
      </c>
      <c r="I2466" s="21" t="str">
        <f>IF(LEFT(H2466,4)="Tour",VLOOKUP(A2466,Database!$A:$C,3,FALSE),"")</f>
        <v/>
      </c>
      <c r="J2466" s="21" t="str">
        <f>VLOOKUP($A2466,Location!$A:$J,7,FALSE)</f>
        <v>Brésil</v>
      </c>
      <c r="K2466" s="21" t="str">
        <f>IFERROR(VLOOKUP(J2466,Setup_Team!$B:$C,2,FALSE), "TDB")</f>
        <v>BRA</v>
      </c>
      <c r="L2466" s="21" t="str">
        <f>VLOOKUP($A2466,Location!$A:$J,8,FALSE)</f>
        <v>Norvège</v>
      </c>
      <c r="M2466" s="21" t="str">
        <f>IFERROR(VLOOKUP(L2466,Setup_Team!$B:$C,2,FALSE), "TDB")</f>
        <v>NOR</v>
      </c>
      <c r="N2466" s="21" t="str">
        <f>VLOOKUP($A2466,Location!$A:$J,9,FALSE)</f>
        <v>East Rutherford, New Jersey/New York</v>
      </c>
      <c r="O2466" s="21" t="str">
        <f>VLOOKUP($A2466,Location!$A:$J,10,FALSE)</f>
        <v>MetLife Stadium</v>
      </c>
      <c r="P2466" s="27"/>
      <c r="Q2466" s="27"/>
      <c r="R2466" s="27" t="str">
        <f t="shared" si="229"/>
        <v/>
      </c>
      <c r="S2466" s="21">
        <v>0</v>
      </c>
      <c r="T2466" s="20">
        <f>VLOOKUP($A2466,Database!$A:$Y,10,FALSE)</f>
        <v>72</v>
      </c>
      <c r="U2466" s="20">
        <f>VLOOKUP($A2466,Database!$A:$Y,11,FALSE)</f>
        <v>118</v>
      </c>
      <c r="V2466" s="20">
        <f>VLOOKUP($A2466,Database!$A:$Y,12,FALSE)</f>
        <v>130</v>
      </c>
      <c r="W2466" s="20" t="str">
        <f>VLOOKUP(A2466,Database!A:M,13,FALSE)</f>
        <v>À venir</v>
      </c>
      <c r="X2466" s="20" t="str">
        <f>VLOOKUP($A2466,Database!$A:$Y,20,FALSE)</f>
        <v/>
      </c>
      <c r="Y2466" s="20" t="str">
        <f>VLOOKUP($A2466,Database!$A:$Y,21,FALSE)</f>
        <v/>
      </c>
      <c r="Z2466" s="20">
        <f t="shared" si="228"/>
        <v>0</v>
      </c>
      <c r="AA2466" s="20" t="str">
        <f t="shared" si="230"/>
        <v/>
      </c>
      <c r="AB2466" s="20" t="str">
        <f t="shared" ca="1" si="231"/>
        <v/>
      </c>
      <c r="AC2466" s="20">
        <f t="shared" ca="1" si="232"/>
        <v>0</v>
      </c>
      <c r="AD2466" s="20" t="str">
        <f ca="1">IF(AC2466=0,"",IF(OR(ISBLANK(P2466),ISBLANK(Q2466)),"",IF(ISBLANK(VLOOKUP(A2466,Database!A:AA,22,FALSE)),"",VLOOKUP(A2466,Database!A:AA,22,FALSE))))</f>
        <v/>
      </c>
      <c r="AE2466" s="20" t="str">
        <f>IFERROR(
   IF(
     OR(ISBLANK(P2466),ISBLANK(Q2466)),
     "",
     IF(
       AND(AB2466&lt;&gt;"",OR(W2466="Terminé",W2466="En cours")),
       VLOOKUP(AD2466,Setup_ScoreExactBonus!A:D,4,FALSE),
       0
     )),
  0)</f>
        <v/>
      </c>
      <c r="AF2466" s="21">
        <f t="shared" si="233"/>
        <v>0</v>
      </c>
      <c r="AG2466" s="21">
        <f ca="1">SUMIFS(AF$2:AF2466,D$2:D2466,D2466)</f>
        <v>3206</v>
      </c>
    </row>
    <row r="2467" spans="1:33" x14ac:dyDescent="0.35">
      <c r="A2467" s="21">
        <f>IF(ISBLANK(B2467),"",COUNTIF(B$2:B2467,B2467))-1</f>
        <v>91</v>
      </c>
      <c r="B2467" s="27">
        <v>9</v>
      </c>
      <c r="C2467" s="10">
        <f>VLOOKUP($A2467+IF($A2467=0,1,0),Database!$A:$Y,7,FALSE)</f>
        <v>46208.916666666664</v>
      </c>
      <c r="D2467" s="21" t="str">
        <f>VLOOKUP(Pronostics!$B2467,Setup_MPP!$A:$G,3,FALSE)</f>
        <v>Aurelien_dpq</v>
      </c>
      <c r="E2467" s="21" t="str">
        <f>VLOOKUP(Pronostics!$B2467,Setup_MPP!$A:$G,2,FALSE)</f>
        <v>Aurélien DE POULPIQUET</v>
      </c>
      <c r="F2467" s="21" t="str">
        <f>VLOOKUP($B2467,Setup_MPP!$A:$E,4,FALSE)</f>
        <v>#F4EA9D</v>
      </c>
      <c r="G2467" s="21" t="str">
        <f>VLOOKUP($B2467,Setup_MPP!$A:$E,5,FALSE)</f>
        <v>#D2C458</v>
      </c>
      <c r="H2467" s="21" t="str">
        <f>IFERROR(IF(AND(A2467&gt;=1,A2467&lt;=104),VLOOKUP($A2467,Location!$A:$J,6,FALSE),IF(A2467=0,"Avant l'ouverture",IF(OR(A2467=105,A2467=106),"Bonus"))),"")</f>
        <v>1/8 Finale</v>
      </c>
      <c r="I2467" s="21" t="str">
        <f>IF(LEFT(H2467,4)="Tour",VLOOKUP(A2467,Database!$A:$C,3,FALSE),"")</f>
        <v/>
      </c>
      <c r="J2467" s="21" t="str">
        <f>VLOOKUP($A2467,Location!$A:$J,7,FALSE)</f>
        <v>Brésil</v>
      </c>
      <c r="K2467" s="21" t="str">
        <f>IFERROR(VLOOKUP(J2467,Setup_Team!$B:$C,2,FALSE), "TDB")</f>
        <v>BRA</v>
      </c>
      <c r="L2467" s="21" t="str">
        <f>VLOOKUP($A2467,Location!$A:$J,8,FALSE)</f>
        <v>Norvège</v>
      </c>
      <c r="M2467" s="21" t="str">
        <f>IFERROR(VLOOKUP(L2467,Setup_Team!$B:$C,2,FALSE), "TDB")</f>
        <v>NOR</v>
      </c>
      <c r="N2467" s="21" t="str">
        <f>VLOOKUP($A2467,Location!$A:$J,9,FALSE)</f>
        <v>East Rutherford, New Jersey/New York</v>
      </c>
      <c r="O2467" s="21" t="str">
        <f>VLOOKUP($A2467,Location!$A:$J,10,FALSE)</f>
        <v>MetLife Stadium</v>
      </c>
      <c r="P2467" s="27"/>
      <c r="Q2467" s="27"/>
      <c r="R2467" s="27" t="str">
        <f t="shared" si="229"/>
        <v/>
      </c>
      <c r="S2467" s="21">
        <v>0</v>
      </c>
      <c r="T2467" s="20">
        <f>VLOOKUP($A2467,Database!$A:$Y,10,FALSE)</f>
        <v>72</v>
      </c>
      <c r="U2467" s="20">
        <f>VLOOKUP($A2467,Database!$A:$Y,11,FALSE)</f>
        <v>118</v>
      </c>
      <c r="V2467" s="20">
        <f>VLOOKUP($A2467,Database!$A:$Y,12,FALSE)</f>
        <v>130</v>
      </c>
      <c r="W2467" s="20" t="str">
        <f>VLOOKUP(A2467,Database!A:M,13,FALSE)</f>
        <v>À venir</v>
      </c>
      <c r="X2467" s="20" t="str">
        <f>VLOOKUP($A2467,Database!$A:$Y,20,FALSE)</f>
        <v/>
      </c>
      <c r="Y2467" s="20" t="str">
        <f>VLOOKUP($A2467,Database!$A:$Y,21,FALSE)</f>
        <v/>
      </c>
      <c r="Z2467" s="20">
        <f t="shared" si="228"/>
        <v>0</v>
      </c>
      <c r="AA2467" s="20" t="str">
        <f t="shared" si="230"/>
        <v/>
      </c>
      <c r="AB2467" s="20" t="str">
        <f t="shared" ca="1" si="231"/>
        <v/>
      </c>
      <c r="AC2467" s="20">
        <f t="shared" ca="1" si="232"/>
        <v>0</v>
      </c>
      <c r="AD2467" s="20" t="str">
        <f ca="1">IF(AC2467=0,"",IF(OR(ISBLANK(P2467),ISBLANK(Q2467)),"",IF(ISBLANK(VLOOKUP(A2467,Database!A:AA,22,FALSE)),"",VLOOKUP(A2467,Database!A:AA,22,FALSE))))</f>
        <v/>
      </c>
      <c r="AE2467" s="20" t="str">
        <f>IFERROR(
   IF(
     OR(ISBLANK(P2467),ISBLANK(Q2467)),
     "",
     IF(
       AND(AB2467&lt;&gt;"",OR(W2467="Terminé",W2467="En cours")),
       VLOOKUP(AD2467,Setup_ScoreExactBonus!A:D,4,FALSE),
       0
     )),
  0)</f>
        <v/>
      </c>
      <c r="AF2467" s="21">
        <f t="shared" si="233"/>
        <v>0</v>
      </c>
      <c r="AG2467" s="21">
        <f ca="1">SUMIFS(AF$2:AF2467,D$2:D2467,D2467)</f>
        <v>3453</v>
      </c>
    </row>
    <row r="2468" spans="1:33" hidden="1" x14ac:dyDescent="0.35">
      <c r="A2468" s="21">
        <f>IF(ISBLANK(B2468),"",COUNTIF(B$2:B2468,B2468))-1</f>
        <v>91</v>
      </c>
      <c r="B2468" s="27">
        <v>10</v>
      </c>
      <c r="C2468" s="10">
        <f>VLOOKUP($A2468+IF($A2468=0,1,0),Database!$A:$Y,7,FALSE)</f>
        <v>46208.916666666664</v>
      </c>
      <c r="D2468" s="21" t="str">
        <f>VLOOKUP(Pronostics!$B2468,Setup_MPP!$A:$G,3,FALSE)</f>
        <v>RandomPaul</v>
      </c>
      <c r="E2468" s="21" t="str">
        <f>VLOOKUP(Pronostics!$B2468,Setup_MPP!$A:$G,2,FALSE)</f>
        <v>Paul MONTESINOS</v>
      </c>
      <c r="F2468" s="21" t="str">
        <f>VLOOKUP($B2468,Setup_MPP!$A:$E,4,FALSE)</f>
        <v>#C4B0FF</v>
      </c>
      <c r="G2468" s="21" t="str">
        <f>VLOOKUP($B2468,Setup_MPP!$A:$E,5,FALSE)</f>
        <v>#7F66C8</v>
      </c>
      <c r="H2468" s="21" t="str">
        <f>IFERROR(IF(AND(A2468&gt;=1,A2468&lt;=104),VLOOKUP($A2468,Location!$A:$J,6,FALSE),IF(A2468=0,"Avant l'ouverture",IF(OR(A2468=105,A2468=106),"Bonus"))),"")</f>
        <v>1/8 Finale</v>
      </c>
      <c r="I2468" s="21" t="str">
        <f>IF(LEFT(H2468,4)="Tour",VLOOKUP(A2468,Database!$A:$C,3,FALSE),"")</f>
        <v/>
      </c>
      <c r="J2468" s="21" t="str">
        <f>VLOOKUP($A2468,Location!$A:$J,7,FALSE)</f>
        <v>Brésil</v>
      </c>
      <c r="K2468" s="21" t="str">
        <f>IFERROR(VLOOKUP(J2468,Setup_Team!$B:$C,2,FALSE), "TDB")</f>
        <v>BRA</v>
      </c>
      <c r="L2468" s="21" t="str">
        <f>VLOOKUP($A2468,Location!$A:$J,8,FALSE)</f>
        <v>Norvège</v>
      </c>
      <c r="M2468" s="21" t="str">
        <f>IFERROR(VLOOKUP(L2468,Setup_Team!$B:$C,2,FALSE), "TDB")</f>
        <v>NOR</v>
      </c>
      <c r="N2468" s="21" t="str">
        <f>VLOOKUP($A2468,Location!$A:$J,9,FALSE)</f>
        <v>East Rutherford, New Jersey/New York</v>
      </c>
      <c r="O2468" s="21" t="str">
        <f>VLOOKUP($A2468,Location!$A:$J,10,FALSE)</f>
        <v>MetLife Stadium</v>
      </c>
      <c r="P2468" s="27"/>
      <c r="Q2468" s="27"/>
      <c r="R2468" s="27" t="str">
        <f t="shared" si="229"/>
        <v/>
      </c>
      <c r="S2468" s="21">
        <v>0</v>
      </c>
      <c r="T2468" s="20">
        <f>VLOOKUP($A2468,Database!$A:$Y,10,FALSE)</f>
        <v>72</v>
      </c>
      <c r="U2468" s="20">
        <f>VLOOKUP($A2468,Database!$A:$Y,11,FALSE)</f>
        <v>118</v>
      </c>
      <c r="V2468" s="20">
        <f>VLOOKUP($A2468,Database!$A:$Y,12,FALSE)</f>
        <v>130</v>
      </c>
      <c r="W2468" s="20" t="str">
        <f>VLOOKUP(A2468,Database!A:M,13,FALSE)</f>
        <v>À venir</v>
      </c>
      <c r="X2468" s="20" t="str">
        <f>VLOOKUP($A2468,Database!$A:$Y,20,FALSE)</f>
        <v/>
      </c>
      <c r="Y2468" s="20" t="str">
        <f>VLOOKUP($A2468,Database!$A:$Y,21,FALSE)</f>
        <v/>
      </c>
      <c r="Z2468" s="20">
        <f t="shared" si="228"/>
        <v>0</v>
      </c>
      <c r="AA2468" s="20" t="str">
        <f t="shared" si="230"/>
        <v/>
      </c>
      <c r="AB2468" s="20" t="str">
        <f t="shared" ca="1" si="231"/>
        <v/>
      </c>
      <c r="AC2468" s="20">
        <f t="shared" ca="1" si="232"/>
        <v>0</v>
      </c>
      <c r="AD2468" s="20" t="str">
        <f ca="1">IF(AC2468=0,"",IF(OR(ISBLANK(P2468),ISBLANK(Q2468)),"",IF(ISBLANK(VLOOKUP(A2468,Database!A:AA,22,FALSE)),"",VLOOKUP(A2468,Database!A:AA,22,FALSE))))</f>
        <v/>
      </c>
      <c r="AE2468" s="20" t="str">
        <f>IFERROR(
   IF(
     OR(ISBLANK(P2468),ISBLANK(Q2468)),
     "",
     IF(
       AND(AB2468&lt;&gt;"",OR(W2468="Terminé",W2468="En cours")),
       VLOOKUP(AD2468,Setup_ScoreExactBonus!A:D,4,FALSE),
       0
     )),
  0)</f>
        <v/>
      </c>
      <c r="AF2468" s="21">
        <f t="shared" si="233"/>
        <v>0</v>
      </c>
      <c r="AG2468" s="21">
        <f ca="1">SUMIFS(AF$2:AF2468,D$2:D2468,D2468)</f>
        <v>2840</v>
      </c>
    </row>
    <row r="2469" spans="1:33" hidden="1" x14ac:dyDescent="0.35">
      <c r="A2469" s="21">
        <f>IF(ISBLANK(B2469),"",COUNTIF(B$2:B2469,B2469))-1</f>
        <v>91</v>
      </c>
      <c r="B2469" s="27">
        <v>11</v>
      </c>
      <c r="C2469" s="10">
        <f>VLOOKUP($A2469+IF($A2469=0,1,0),Database!$A:$Y,7,FALSE)</f>
        <v>46208.916666666664</v>
      </c>
      <c r="D2469" s="21" t="str">
        <f>VLOOKUP(Pronostics!$B2469,Setup_MPP!$A:$G,3,FALSE)</f>
        <v>Kinsley91</v>
      </c>
      <c r="E2469" s="21" t="str">
        <f>VLOOKUP(Pronostics!$B2469,Setup_MPP!$A:$G,2,FALSE)</f>
        <v>Kinsley ROQUE</v>
      </c>
      <c r="F2469" s="21" t="str">
        <f>VLOOKUP($B2469,Setup_MPP!$A:$E,4,FALSE)</f>
        <v>#CBEBBA</v>
      </c>
      <c r="G2469" s="21" t="str">
        <f>VLOOKUP($B2469,Setup_MPP!$A:$E,5,FALSE)</f>
        <v>#70BC6E</v>
      </c>
      <c r="H2469" s="21" t="str">
        <f>IFERROR(IF(AND(A2469&gt;=1,A2469&lt;=104),VLOOKUP($A2469,Location!$A:$J,6,FALSE),IF(A2469=0,"Avant l'ouverture",IF(OR(A2469=105,A2469=106),"Bonus"))),"")</f>
        <v>1/8 Finale</v>
      </c>
      <c r="I2469" s="21" t="str">
        <f>IF(LEFT(H2469,4)="Tour",VLOOKUP(A2469,Database!$A:$C,3,FALSE),"")</f>
        <v/>
      </c>
      <c r="J2469" s="21" t="str">
        <f>VLOOKUP($A2469,Location!$A:$J,7,FALSE)</f>
        <v>Brésil</v>
      </c>
      <c r="K2469" s="21" t="str">
        <f>IFERROR(VLOOKUP(J2469,Setup_Team!$B:$C,2,FALSE), "TDB")</f>
        <v>BRA</v>
      </c>
      <c r="L2469" s="21" t="str">
        <f>VLOOKUP($A2469,Location!$A:$J,8,FALSE)</f>
        <v>Norvège</v>
      </c>
      <c r="M2469" s="21" t="str">
        <f>IFERROR(VLOOKUP(L2469,Setup_Team!$B:$C,2,FALSE), "TDB")</f>
        <v>NOR</v>
      </c>
      <c r="N2469" s="21" t="str">
        <f>VLOOKUP($A2469,Location!$A:$J,9,FALSE)</f>
        <v>East Rutherford, New Jersey/New York</v>
      </c>
      <c r="O2469" s="21" t="str">
        <f>VLOOKUP($A2469,Location!$A:$J,10,FALSE)</f>
        <v>MetLife Stadium</v>
      </c>
      <c r="P2469" s="27"/>
      <c r="Q2469" s="27"/>
      <c r="R2469" s="27" t="str">
        <f t="shared" si="229"/>
        <v/>
      </c>
      <c r="S2469" s="21">
        <v>0</v>
      </c>
      <c r="T2469" s="20">
        <f>VLOOKUP($A2469,Database!$A:$Y,10,FALSE)</f>
        <v>72</v>
      </c>
      <c r="U2469" s="20">
        <f>VLOOKUP($A2469,Database!$A:$Y,11,FALSE)</f>
        <v>118</v>
      </c>
      <c r="V2469" s="20">
        <f>VLOOKUP($A2469,Database!$A:$Y,12,FALSE)</f>
        <v>130</v>
      </c>
      <c r="W2469" s="20" t="str">
        <f>VLOOKUP(A2469,Database!A:M,13,FALSE)</f>
        <v>À venir</v>
      </c>
      <c r="X2469" s="20" t="str">
        <f>VLOOKUP($A2469,Database!$A:$Y,20,FALSE)</f>
        <v/>
      </c>
      <c r="Y2469" s="20" t="str">
        <f>VLOOKUP($A2469,Database!$A:$Y,21,FALSE)</f>
        <v/>
      </c>
      <c r="Z2469" s="20">
        <f t="shared" si="228"/>
        <v>0</v>
      </c>
      <c r="AA2469" s="20" t="str">
        <f t="shared" si="230"/>
        <v/>
      </c>
      <c r="AB2469" s="20" t="str">
        <f t="shared" ca="1" si="231"/>
        <v/>
      </c>
      <c r="AC2469" s="20">
        <f t="shared" ca="1" si="232"/>
        <v>0</v>
      </c>
      <c r="AD2469" s="20" t="str">
        <f ca="1">IF(AC2469=0,"",IF(OR(ISBLANK(P2469),ISBLANK(Q2469)),"",IF(ISBLANK(VLOOKUP(A2469,Database!A:AA,22,FALSE)),"",VLOOKUP(A2469,Database!A:AA,22,FALSE))))</f>
        <v/>
      </c>
      <c r="AE2469" s="20" t="str">
        <f>IFERROR(
   IF(
     OR(ISBLANK(P2469),ISBLANK(Q2469)),
     "",
     IF(
       AND(AB2469&lt;&gt;"",OR(W2469="Terminé",W2469="En cours")),
       VLOOKUP(AD2469,Setup_ScoreExactBonus!A:D,4,FALSE),
       0
     )),
  0)</f>
        <v/>
      </c>
      <c r="AF2469" s="21">
        <f t="shared" si="233"/>
        <v>0</v>
      </c>
      <c r="AG2469" s="21">
        <f ca="1">SUMIFS(AF$2:AF2469,D$2:D2469,D2469)</f>
        <v>3231</v>
      </c>
    </row>
    <row r="2470" spans="1:33" hidden="1" x14ac:dyDescent="0.35">
      <c r="A2470" s="21">
        <f>IF(ISBLANK(B2470),"",COUNTIF(B$2:B2470,B2470))-1</f>
        <v>91</v>
      </c>
      <c r="B2470" s="27">
        <v>12</v>
      </c>
      <c r="C2470" s="10">
        <f>VLOOKUP($A2470+IF($A2470=0,1,0),Database!$A:$Y,7,FALSE)</f>
        <v>46208.916666666664</v>
      </c>
      <c r="D2470" s="21" t="str">
        <f>VLOOKUP(Pronostics!$B2470,Setup_MPP!$A:$G,3,FALSE)</f>
        <v>Jaouad1</v>
      </c>
      <c r="E2470" s="21" t="str">
        <f>VLOOKUP(Pronostics!$B2470,Setup_MPP!$A:$G,2,FALSE)</f>
        <v>Jaouad SETTI</v>
      </c>
      <c r="F2470" s="21" t="str">
        <f>VLOOKUP($B2470,Setup_MPP!$A:$E,4,FALSE)</f>
        <v>#C2D4FF</v>
      </c>
      <c r="G2470" s="21" t="str">
        <f>VLOOKUP($B2470,Setup_MPP!$A:$E,5,FALSE)</f>
        <v>#6586D5</v>
      </c>
      <c r="H2470" s="21" t="str">
        <f>IFERROR(IF(AND(A2470&gt;=1,A2470&lt;=104),VLOOKUP($A2470,Location!$A:$J,6,FALSE),IF(A2470=0,"Avant l'ouverture",IF(OR(A2470=105,A2470=106),"Bonus"))),"")</f>
        <v>1/8 Finale</v>
      </c>
      <c r="I2470" s="21" t="str">
        <f>IF(LEFT(H2470,4)="Tour",VLOOKUP(A2470,Database!$A:$C,3,FALSE),"")</f>
        <v/>
      </c>
      <c r="J2470" s="21" t="str">
        <f>VLOOKUP($A2470,Location!$A:$J,7,FALSE)</f>
        <v>Brésil</v>
      </c>
      <c r="K2470" s="21" t="str">
        <f>IFERROR(VLOOKUP(J2470,Setup_Team!$B:$C,2,FALSE), "TDB")</f>
        <v>BRA</v>
      </c>
      <c r="L2470" s="21" t="str">
        <f>VLOOKUP($A2470,Location!$A:$J,8,FALSE)</f>
        <v>Norvège</v>
      </c>
      <c r="M2470" s="21" t="str">
        <f>IFERROR(VLOOKUP(L2470,Setup_Team!$B:$C,2,FALSE), "TDB")</f>
        <v>NOR</v>
      </c>
      <c r="N2470" s="21" t="str">
        <f>VLOOKUP($A2470,Location!$A:$J,9,FALSE)</f>
        <v>East Rutherford, New Jersey/New York</v>
      </c>
      <c r="O2470" s="21" t="str">
        <f>VLOOKUP($A2470,Location!$A:$J,10,FALSE)</f>
        <v>MetLife Stadium</v>
      </c>
      <c r="P2470" s="27"/>
      <c r="Q2470" s="27"/>
      <c r="R2470" s="27" t="str">
        <f t="shared" si="229"/>
        <v/>
      </c>
      <c r="S2470" s="21">
        <v>0</v>
      </c>
      <c r="T2470" s="20">
        <f>VLOOKUP($A2470,Database!$A:$Y,10,FALSE)</f>
        <v>72</v>
      </c>
      <c r="U2470" s="20">
        <f>VLOOKUP($A2470,Database!$A:$Y,11,FALSE)</f>
        <v>118</v>
      </c>
      <c r="V2470" s="20">
        <f>VLOOKUP($A2470,Database!$A:$Y,12,FALSE)</f>
        <v>130</v>
      </c>
      <c r="W2470" s="20" t="str">
        <f>VLOOKUP(A2470,Database!A:M,13,FALSE)</f>
        <v>À venir</v>
      </c>
      <c r="X2470" s="20" t="str">
        <f>VLOOKUP($A2470,Database!$A:$Y,20,FALSE)</f>
        <v/>
      </c>
      <c r="Y2470" s="20" t="str">
        <f>VLOOKUP($A2470,Database!$A:$Y,21,FALSE)</f>
        <v/>
      </c>
      <c r="Z2470" s="20">
        <f t="shared" si="228"/>
        <v>0</v>
      </c>
      <c r="AA2470" s="20" t="str">
        <f t="shared" si="230"/>
        <v/>
      </c>
      <c r="AB2470" s="20" t="str">
        <f t="shared" ca="1" si="231"/>
        <v/>
      </c>
      <c r="AC2470" s="20">
        <f t="shared" ca="1" si="232"/>
        <v>0</v>
      </c>
      <c r="AD2470" s="20" t="str">
        <f ca="1">IF(AC2470=0,"",IF(OR(ISBLANK(P2470),ISBLANK(Q2470)),"",IF(ISBLANK(VLOOKUP(A2470,Database!A:AA,22,FALSE)),"",VLOOKUP(A2470,Database!A:AA,22,FALSE))))</f>
        <v/>
      </c>
      <c r="AE2470" s="20" t="str">
        <f>IFERROR(
   IF(
     OR(ISBLANK(P2470),ISBLANK(Q2470)),
     "",
     IF(
       AND(AB2470&lt;&gt;"",OR(W2470="Terminé",W2470="En cours")),
       VLOOKUP(AD2470,Setup_ScoreExactBonus!A:D,4,FALSE),
       0
     )),
  0)</f>
        <v/>
      </c>
      <c r="AF2470" s="21">
        <f t="shared" si="233"/>
        <v>0</v>
      </c>
      <c r="AG2470" s="21">
        <f ca="1">SUMIFS(AF$2:AF2470,D$2:D2470,D2470)</f>
        <v>3039</v>
      </c>
    </row>
    <row r="2471" spans="1:33" hidden="1" x14ac:dyDescent="0.35">
      <c r="A2471" s="21">
        <f>IF(ISBLANK(B2471),"",COUNTIF(B$2:B2471,B2471))-1</f>
        <v>91</v>
      </c>
      <c r="B2471" s="27">
        <v>13</v>
      </c>
      <c r="C2471" s="10">
        <f>VLOOKUP($A2471+IF($A2471=0,1,0),Database!$A:$Y,7,FALSE)</f>
        <v>46208.916666666664</v>
      </c>
      <c r="D2471" s="21" t="str">
        <f>VLOOKUP(Pronostics!$B2471,Setup_MPP!$A:$G,3,FALSE)</f>
        <v>Julien_I</v>
      </c>
      <c r="E2471" s="21" t="str">
        <f>VLOOKUP(Pronostics!$B2471,Setup_MPP!$A:$G,2,FALSE)</f>
        <v>Julien INGE</v>
      </c>
      <c r="F2471" s="21" t="str">
        <f>VLOOKUP($B2471,Setup_MPP!$A:$E,4,FALSE)</f>
        <v>#C1E0EF</v>
      </c>
      <c r="G2471" s="21" t="str">
        <f>VLOOKUP($B2471,Setup_MPP!$A:$E,5,FALSE)</f>
        <v>#4F91B2</v>
      </c>
      <c r="H2471" s="21" t="str">
        <f>IFERROR(IF(AND(A2471&gt;=1,A2471&lt;=104),VLOOKUP($A2471,Location!$A:$J,6,FALSE),IF(A2471=0,"Avant l'ouverture",IF(OR(A2471=105,A2471=106),"Bonus"))),"")</f>
        <v>1/8 Finale</v>
      </c>
      <c r="I2471" s="21" t="str">
        <f>IF(LEFT(H2471,4)="Tour",VLOOKUP(A2471,Database!$A:$C,3,FALSE),"")</f>
        <v/>
      </c>
      <c r="J2471" s="21" t="str">
        <f>VLOOKUP($A2471,Location!$A:$J,7,FALSE)</f>
        <v>Brésil</v>
      </c>
      <c r="K2471" s="21" t="str">
        <f>IFERROR(VLOOKUP(J2471,Setup_Team!$B:$C,2,FALSE), "TDB")</f>
        <v>BRA</v>
      </c>
      <c r="L2471" s="21" t="str">
        <f>VLOOKUP($A2471,Location!$A:$J,8,FALSE)</f>
        <v>Norvège</v>
      </c>
      <c r="M2471" s="21" t="str">
        <f>IFERROR(VLOOKUP(L2471,Setup_Team!$B:$C,2,FALSE), "TDB")</f>
        <v>NOR</v>
      </c>
      <c r="N2471" s="21" t="str">
        <f>VLOOKUP($A2471,Location!$A:$J,9,FALSE)</f>
        <v>East Rutherford, New Jersey/New York</v>
      </c>
      <c r="O2471" s="21" t="str">
        <f>VLOOKUP($A2471,Location!$A:$J,10,FALSE)</f>
        <v>MetLife Stadium</v>
      </c>
      <c r="P2471" s="27"/>
      <c r="Q2471" s="27"/>
      <c r="R2471" s="27" t="str">
        <f t="shared" si="229"/>
        <v/>
      </c>
      <c r="S2471" s="21">
        <v>0</v>
      </c>
      <c r="T2471" s="20">
        <f>VLOOKUP($A2471,Database!$A:$Y,10,FALSE)</f>
        <v>72</v>
      </c>
      <c r="U2471" s="20">
        <f>VLOOKUP($A2471,Database!$A:$Y,11,FALSE)</f>
        <v>118</v>
      </c>
      <c r="V2471" s="20">
        <f>VLOOKUP($A2471,Database!$A:$Y,12,FALSE)</f>
        <v>130</v>
      </c>
      <c r="W2471" s="20" t="str">
        <f>VLOOKUP(A2471,Database!A:M,13,FALSE)</f>
        <v>À venir</v>
      </c>
      <c r="X2471" s="20" t="str">
        <f>VLOOKUP($A2471,Database!$A:$Y,20,FALSE)</f>
        <v/>
      </c>
      <c r="Y2471" s="20" t="str">
        <f>VLOOKUP($A2471,Database!$A:$Y,21,FALSE)</f>
        <v/>
      </c>
      <c r="Z2471" s="20">
        <f t="shared" si="228"/>
        <v>0</v>
      </c>
      <c r="AA2471" s="20" t="str">
        <f t="shared" si="230"/>
        <v/>
      </c>
      <c r="AB2471" s="20" t="str">
        <f t="shared" ca="1" si="231"/>
        <v/>
      </c>
      <c r="AC2471" s="20">
        <f t="shared" ca="1" si="232"/>
        <v>0</v>
      </c>
      <c r="AD2471" s="20" t="str">
        <f ca="1">IF(AC2471=0,"",IF(OR(ISBLANK(P2471),ISBLANK(Q2471)),"",IF(ISBLANK(VLOOKUP(A2471,Database!A:AA,22,FALSE)),"",VLOOKUP(A2471,Database!A:AA,22,FALSE))))</f>
        <v/>
      </c>
      <c r="AE2471" s="20" t="str">
        <f>IFERROR(
   IF(
     OR(ISBLANK(P2471),ISBLANK(Q2471)),
     "",
     IF(
       AND(AB2471&lt;&gt;"",OR(W2471="Terminé",W2471="En cours")),
       VLOOKUP(AD2471,Setup_ScoreExactBonus!A:D,4,FALSE),
       0
     )),
  0)</f>
        <v/>
      </c>
      <c r="AF2471" s="21">
        <f t="shared" si="233"/>
        <v>0</v>
      </c>
      <c r="AG2471" s="21">
        <f ca="1">SUMIFS(AF$2:AF2471,D$2:D2471,D2471)</f>
        <v>3352</v>
      </c>
    </row>
    <row r="2472" spans="1:33" hidden="1" x14ac:dyDescent="0.35">
      <c r="A2472" s="21">
        <f>IF(ISBLANK(B2472),"",COUNTIF(B$2:B2472,B2472))-1</f>
        <v>91</v>
      </c>
      <c r="B2472" s="27">
        <v>14</v>
      </c>
      <c r="C2472" s="10">
        <f>VLOOKUP($A2472+IF($A2472=0,1,0),Database!$A:$Y,7,FALSE)</f>
        <v>46208.916666666664</v>
      </c>
      <c r="D2472" s="21" t="str">
        <f>VLOOKUP(Pronostics!$B2472,Setup_MPP!$A:$G,3,FALSE)</f>
        <v>MarieEYT</v>
      </c>
      <c r="E2472" s="21" t="str">
        <f>VLOOKUP(Pronostics!$B2472,Setup_MPP!$A:$G,2,FALSE)</f>
        <v>Marie EXBRAYAT</v>
      </c>
      <c r="F2472" s="21" t="str">
        <f>VLOOKUP($B2472,Setup_MPP!$A:$E,4,FALSE)</f>
        <v>#FFAFD2</v>
      </c>
      <c r="G2472" s="21" t="str">
        <f>VLOOKUP($B2472,Setup_MPP!$A:$E,5,FALSE)</f>
        <v>#F2589B</v>
      </c>
      <c r="H2472" s="21" t="str">
        <f>IFERROR(IF(AND(A2472&gt;=1,A2472&lt;=104),VLOOKUP($A2472,Location!$A:$J,6,FALSE),IF(A2472=0,"Avant l'ouverture",IF(OR(A2472=105,A2472=106),"Bonus"))),"")</f>
        <v>1/8 Finale</v>
      </c>
      <c r="I2472" s="21" t="str">
        <f>IF(LEFT(H2472,4)="Tour",VLOOKUP(A2472,Database!$A:$C,3,FALSE),"")</f>
        <v/>
      </c>
      <c r="J2472" s="21" t="str">
        <f>VLOOKUP($A2472,Location!$A:$J,7,FALSE)</f>
        <v>Brésil</v>
      </c>
      <c r="K2472" s="21" t="str">
        <f>IFERROR(VLOOKUP(J2472,Setup_Team!$B:$C,2,FALSE), "TDB")</f>
        <v>BRA</v>
      </c>
      <c r="L2472" s="21" t="str">
        <f>VLOOKUP($A2472,Location!$A:$J,8,FALSE)</f>
        <v>Norvège</v>
      </c>
      <c r="M2472" s="21" t="str">
        <f>IFERROR(VLOOKUP(L2472,Setup_Team!$B:$C,2,FALSE), "TDB")</f>
        <v>NOR</v>
      </c>
      <c r="N2472" s="21" t="str">
        <f>VLOOKUP($A2472,Location!$A:$J,9,FALSE)</f>
        <v>East Rutherford, New Jersey/New York</v>
      </c>
      <c r="O2472" s="21" t="str">
        <f>VLOOKUP($A2472,Location!$A:$J,10,FALSE)</f>
        <v>MetLife Stadium</v>
      </c>
      <c r="P2472" s="27"/>
      <c r="Q2472" s="27"/>
      <c r="R2472" s="27" t="str">
        <f t="shared" si="229"/>
        <v/>
      </c>
      <c r="S2472" s="21">
        <v>0</v>
      </c>
      <c r="T2472" s="20">
        <f>VLOOKUP($A2472,Database!$A:$Y,10,FALSE)</f>
        <v>72</v>
      </c>
      <c r="U2472" s="20">
        <f>VLOOKUP($A2472,Database!$A:$Y,11,FALSE)</f>
        <v>118</v>
      </c>
      <c r="V2472" s="20">
        <f>VLOOKUP($A2472,Database!$A:$Y,12,FALSE)</f>
        <v>130</v>
      </c>
      <c r="W2472" s="20" t="str">
        <f>VLOOKUP(A2472,Database!A:M,13,FALSE)</f>
        <v>À venir</v>
      </c>
      <c r="X2472" s="20" t="str">
        <f>VLOOKUP($A2472,Database!$A:$Y,20,FALSE)</f>
        <v/>
      </c>
      <c r="Y2472" s="20" t="str">
        <f>VLOOKUP($A2472,Database!$A:$Y,21,FALSE)</f>
        <v/>
      </c>
      <c r="Z2472" s="20">
        <f t="shared" si="228"/>
        <v>0</v>
      </c>
      <c r="AA2472" s="20" t="str">
        <f t="shared" si="230"/>
        <v/>
      </c>
      <c r="AB2472" s="20" t="str">
        <f t="shared" ca="1" si="231"/>
        <v/>
      </c>
      <c r="AC2472" s="20">
        <f t="shared" ca="1" si="232"/>
        <v>0</v>
      </c>
      <c r="AD2472" s="20" t="str">
        <f ca="1">IF(AC2472=0,"",IF(OR(ISBLANK(P2472),ISBLANK(Q2472)),"",IF(ISBLANK(VLOOKUP(A2472,Database!A:AA,22,FALSE)),"",VLOOKUP(A2472,Database!A:AA,22,FALSE))))</f>
        <v/>
      </c>
      <c r="AE2472" s="20" t="str">
        <f>IFERROR(
   IF(
     OR(ISBLANK(P2472),ISBLANK(Q2472)),
     "",
     IF(
       AND(AB2472&lt;&gt;"",OR(W2472="Terminé",W2472="En cours")),
       VLOOKUP(AD2472,Setup_ScoreExactBonus!A:D,4,FALSE),
       0
     )),
  0)</f>
        <v/>
      </c>
      <c r="AF2472" s="21">
        <f t="shared" si="233"/>
        <v>0</v>
      </c>
      <c r="AG2472" s="21">
        <f ca="1">SUMIFS(AF$2:AF2472,D$2:D2472,D2472)</f>
        <v>3451</v>
      </c>
    </row>
    <row r="2473" spans="1:33" hidden="1" x14ac:dyDescent="0.35">
      <c r="A2473" s="21">
        <f>IF(ISBLANK(B2473),"",COUNTIF(B$2:B2473,B2473))-1</f>
        <v>91</v>
      </c>
      <c r="B2473" s="27">
        <v>15</v>
      </c>
      <c r="C2473" s="10">
        <f>VLOOKUP($A2473+IF($A2473=0,1,0),Database!$A:$Y,7,FALSE)</f>
        <v>46208.916666666664</v>
      </c>
      <c r="D2473" s="21" t="str">
        <f>VLOOKUP(Pronostics!$B2473,Setup_MPP!$A:$G,3,FALSE)</f>
        <v>Amino28</v>
      </c>
      <c r="E2473" s="21" t="str">
        <f>VLOOKUP(Pronostics!$B2473,Setup_MPP!$A:$G,2,FALSE)</f>
        <v>Amine ZARROUKI</v>
      </c>
      <c r="F2473" s="21" t="str">
        <f>VLOOKUP($B2473,Setup_MPP!$A:$E,4,FALSE)</f>
        <v>#FF9898</v>
      </c>
      <c r="G2473" s="21" t="str">
        <f>VLOOKUP($B2473,Setup_MPP!$A:$E,5,FALSE)</f>
        <v>#FF5D5D</v>
      </c>
      <c r="H2473" s="21" t="str">
        <f>IFERROR(IF(AND(A2473&gt;=1,A2473&lt;=104),VLOOKUP($A2473,Location!$A:$J,6,FALSE),IF(A2473=0,"Avant l'ouverture",IF(OR(A2473=105,A2473=106),"Bonus"))),"")</f>
        <v>1/8 Finale</v>
      </c>
      <c r="I2473" s="21" t="str">
        <f>IF(LEFT(H2473,4)="Tour",VLOOKUP(A2473,Database!$A:$C,3,FALSE),"")</f>
        <v/>
      </c>
      <c r="J2473" s="21" t="str">
        <f>VLOOKUP($A2473,Location!$A:$J,7,FALSE)</f>
        <v>Brésil</v>
      </c>
      <c r="K2473" s="21" t="str">
        <f>IFERROR(VLOOKUP(J2473,Setup_Team!$B:$C,2,FALSE), "TDB")</f>
        <v>BRA</v>
      </c>
      <c r="L2473" s="21" t="str">
        <f>VLOOKUP($A2473,Location!$A:$J,8,FALSE)</f>
        <v>Norvège</v>
      </c>
      <c r="M2473" s="21" t="str">
        <f>IFERROR(VLOOKUP(L2473,Setup_Team!$B:$C,2,FALSE), "TDB")</f>
        <v>NOR</v>
      </c>
      <c r="N2473" s="21" t="str">
        <f>VLOOKUP($A2473,Location!$A:$J,9,FALSE)</f>
        <v>East Rutherford, New Jersey/New York</v>
      </c>
      <c r="O2473" s="21" t="str">
        <f>VLOOKUP($A2473,Location!$A:$J,10,FALSE)</f>
        <v>MetLife Stadium</v>
      </c>
      <c r="P2473" s="27"/>
      <c r="Q2473" s="27"/>
      <c r="R2473" s="27" t="str">
        <f t="shared" si="229"/>
        <v/>
      </c>
      <c r="S2473" s="21">
        <v>0</v>
      </c>
      <c r="T2473" s="20">
        <f>VLOOKUP($A2473,Database!$A:$Y,10,FALSE)</f>
        <v>72</v>
      </c>
      <c r="U2473" s="20">
        <f>VLOOKUP($A2473,Database!$A:$Y,11,FALSE)</f>
        <v>118</v>
      </c>
      <c r="V2473" s="20">
        <f>VLOOKUP($A2473,Database!$A:$Y,12,FALSE)</f>
        <v>130</v>
      </c>
      <c r="W2473" s="20" t="str">
        <f>VLOOKUP(A2473,Database!A:M,13,FALSE)</f>
        <v>À venir</v>
      </c>
      <c r="X2473" s="20" t="str">
        <f>VLOOKUP($A2473,Database!$A:$Y,20,FALSE)</f>
        <v/>
      </c>
      <c r="Y2473" s="20" t="str">
        <f>VLOOKUP($A2473,Database!$A:$Y,21,FALSE)</f>
        <v/>
      </c>
      <c r="Z2473" s="20">
        <f t="shared" si="228"/>
        <v>0</v>
      </c>
      <c r="AA2473" s="20" t="str">
        <f t="shared" si="230"/>
        <v/>
      </c>
      <c r="AB2473" s="20" t="str">
        <f t="shared" ca="1" si="231"/>
        <v/>
      </c>
      <c r="AC2473" s="20">
        <f t="shared" ca="1" si="232"/>
        <v>0</v>
      </c>
      <c r="AD2473" s="20" t="str">
        <f ca="1">IF(AC2473=0,"",IF(OR(ISBLANK(P2473),ISBLANK(Q2473)),"",IF(ISBLANK(VLOOKUP(A2473,Database!A:AA,22,FALSE)),"",VLOOKUP(A2473,Database!A:AA,22,FALSE))))</f>
        <v/>
      </c>
      <c r="AE2473" s="20" t="str">
        <f>IFERROR(
   IF(
     OR(ISBLANK(P2473),ISBLANK(Q2473)),
     "",
     IF(
       AND(AB2473&lt;&gt;"",OR(W2473="Terminé",W2473="En cours")),
       VLOOKUP(AD2473,Setup_ScoreExactBonus!A:D,4,FALSE),
       0
     )),
  0)</f>
        <v/>
      </c>
      <c r="AF2473" s="21">
        <f t="shared" si="233"/>
        <v>0</v>
      </c>
      <c r="AG2473" s="21">
        <f ca="1">SUMIFS(AF$2:AF2473,D$2:D2473,D2473)</f>
        <v>3169</v>
      </c>
    </row>
    <row r="2474" spans="1:33" hidden="1" x14ac:dyDescent="0.35">
      <c r="A2474" s="21">
        <f>IF(ISBLANK(B2474),"",COUNTIF(B$2:B2474,B2474))-1</f>
        <v>91</v>
      </c>
      <c r="B2474" s="27">
        <v>16</v>
      </c>
      <c r="C2474" s="10">
        <f>VLOOKUP($A2474+IF($A2474=0,1,0),Database!$A:$Y,7,FALSE)</f>
        <v>46208.916666666664</v>
      </c>
      <c r="D2474" s="21" t="str">
        <f>VLOOKUP(Pronostics!$B2474,Setup_MPP!$A:$G,3,FALSE)</f>
        <v>RomaLaura</v>
      </c>
      <c r="E2474" s="21" t="str">
        <f>VLOOKUP(Pronostics!$B2474,Setup_MPP!$A:$G,2,FALSE)</f>
        <v>Laura GIULIANO</v>
      </c>
      <c r="F2474" s="21" t="str">
        <f>VLOOKUP($B2474,Setup_MPP!$A:$E,4,FALSE)</f>
        <v>#86A4FE</v>
      </c>
      <c r="G2474" s="21" t="str">
        <f>VLOOKUP($B2474,Setup_MPP!$A:$E,5,FALSE)</f>
        <v>#3769FF</v>
      </c>
      <c r="H2474" s="21" t="str">
        <f>IFERROR(IF(AND(A2474&gt;=1,A2474&lt;=104),VLOOKUP($A2474,Location!$A:$J,6,FALSE),IF(A2474=0,"Avant l'ouverture",IF(OR(A2474=105,A2474=106),"Bonus"))),"")</f>
        <v>1/8 Finale</v>
      </c>
      <c r="I2474" s="21" t="str">
        <f>IF(LEFT(H2474,4)="Tour",VLOOKUP(A2474,Database!$A:$C,3,FALSE),"")</f>
        <v/>
      </c>
      <c r="J2474" s="21" t="str">
        <f>VLOOKUP($A2474,Location!$A:$J,7,FALSE)</f>
        <v>Brésil</v>
      </c>
      <c r="K2474" s="21" t="str">
        <f>IFERROR(VLOOKUP(J2474,Setup_Team!$B:$C,2,FALSE), "TDB")</f>
        <v>BRA</v>
      </c>
      <c r="L2474" s="21" t="str">
        <f>VLOOKUP($A2474,Location!$A:$J,8,FALSE)</f>
        <v>Norvège</v>
      </c>
      <c r="M2474" s="21" t="str">
        <f>IFERROR(VLOOKUP(L2474,Setup_Team!$B:$C,2,FALSE), "TDB")</f>
        <v>NOR</v>
      </c>
      <c r="N2474" s="21" t="str">
        <f>VLOOKUP($A2474,Location!$A:$J,9,FALSE)</f>
        <v>East Rutherford, New Jersey/New York</v>
      </c>
      <c r="O2474" s="21" t="str">
        <f>VLOOKUP($A2474,Location!$A:$J,10,FALSE)</f>
        <v>MetLife Stadium</v>
      </c>
      <c r="P2474" s="27"/>
      <c r="Q2474" s="27"/>
      <c r="R2474" s="27" t="str">
        <f t="shared" si="229"/>
        <v/>
      </c>
      <c r="S2474" s="21">
        <v>0</v>
      </c>
      <c r="T2474" s="20">
        <f>VLOOKUP($A2474,Database!$A:$Y,10,FALSE)</f>
        <v>72</v>
      </c>
      <c r="U2474" s="20">
        <f>VLOOKUP($A2474,Database!$A:$Y,11,FALSE)</f>
        <v>118</v>
      </c>
      <c r="V2474" s="20">
        <f>VLOOKUP($A2474,Database!$A:$Y,12,FALSE)</f>
        <v>130</v>
      </c>
      <c r="W2474" s="20" t="str">
        <f>VLOOKUP(A2474,Database!A:M,13,FALSE)</f>
        <v>À venir</v>
      </c>
      <c r="X2474" s="20" t="str">
        <f>VLOOKUP($A2474,Database!$A:$Y,20,FALSE)</f>
        <v/>
      </c>
      <c r="Y2474" s="20" t="str">
        <f>VLOOKUP($A2474,Database!$A:$Y,21,FALSE)</f>
        <v/>
      </c>
      <c r="Z2474" s="20">
        <f t="shared" si="228"/>
        <v>0</v>
      </c>
      <c r="AA2474" s="20" t="str">
        <f t="shared" si="230"/>
        <v/>
      </c>
      <c r="AB2474" s="20" t="str">
        <f t="shared" ca="1" si="231"/>
        <v/>
      </c>
      <c r="AC2474" s="20">
        <f t="shared" ca="1" si="232"/>
        <v>0</v>
      </c>
      <c r="AD2474" s="20" t="str">
        <f ca="1">IF(AC2474=0,"",IF(OR(ISBLANK(P2474),ISBLANK(Q2474)),"",IF(ISBLANK(VLOOKUP(A2474,Database!A:AA,22,FALSE)),"",VLOOKUP(A2474,Database!A:AA,22,FALSE))))</f>
        <v/>
      </c>
      <c r="AE2474" s="20" t="str">
        <f>IFERROR(
   IF(
     OR(ISBLANK(P2474),ISBLANK(Q2474)),
     "",
     IF(
       AND(AB2474&lt;&gt;"",OR(W2474="Terminé",W2474="En cours")),
       VLOOKUP(AD2474,Setup_ScoreExactBonus!A:D,4,FALSE),
       0
     )),
  0)</f>
        <v/>
      </c>
      <c r="AF2474" s="21">
        <f t="shared" si="233"/>
        <v>0</v>
      </c>
      <c r="AG2474" s="21">
        <f ca="1">SUMIFS(AF$2:AF2474,D$2:D2474,D2474)</f>
        <v>2658</v>
      </c>
    </row>
    <row r="2475" spans="1:33" hidden="1" x14ac:dyDescent="0.35">
      <c r="A2475" s="21">
        <f>IF(ISBLANK(B2475),"",COUNTIF(B$2:B2475,B2475))-1</f>
        <v>91</v>
      </c>
      <c r="B2475" s="27">
        <v>17</v>
      </c>
      <c r="C2475" s="10">
        <f>VLOOKUP($A2475+IF($A2475=0,1,0),Database!$A:$Y,7,FALSE)</f>
        <v>46208.916666666664</v>
      </c>
      <c r="D2475" s="21" t="str">
        <f>VLOOKUP(Pronostics!$B2475,Setup_MPP!$A:$G,3,FALSE)</f>
        <v>Julien_cri</v>
      </c>
      <c r="E2475" s="21" t="str">
        <f>VLOOKUP(Pronostics!$B2475,Setup_MPP!$A:$G,2,FALSE)</f>
        <v>Julien CRIMOTEL</v>
      </c>
      <c r="F2475" s="21" t="str">
        <f>VLOOKUP($B2475,Setup_MPP!$A:$E,4,FALSE)</f>
        <v>#FFB0B0</v>
      </c>
      <c r="G2475" s="21" t="str">
        <f>VLOOKUP($B2475,Setup_MPP!$A:$E,5,FALSE)</f>
        <v>#F25757</v>
      </c>
      <c r="H2475" s="21" t="str">
        <f>IFERROR(IF(AND(A2475&gt;=1,A2475&lt;=104),VLOOKUP($A2475,Location!$A:$J,6,FALSE),IF(A2475=0,"Avant l'ouverture",IF(OR(A2475=105,A2475=106),"Bonus"))),"")</f>
        <v>1/8 Finale</v>
      </c>
      <c r="I2475" s="21" t="str">
        <f>IF(LEFT(H2475,4)="Tour",VLOOKUP(A2475,Database!$A:$C,3,FALSE),"")</f>
        <v/>
      </c>
      <c r="J2475" s="21" t="str">
        <f>VLOOKUP($A2475,Location!$A:$J,7,FALSE)</f>
        <v>Brésil</v>
      </c>
      <c r="K2475" s="21" t="str">
        <f>IFERROR(VLOOKUP(J2475,Setup_Team!$B:$C,2,FALSE), "TDB")</f>
        <v>BRA</v>
      </c>
      <c r="L2475" s="21" t="str">
        <f>VLOOKUP($A2475,Location!$A:$J,8,FALSE)</f>
        <v>Norvège</v>
      </c>
      <c r="M2475" s="21" t="str">
        <f>IFERROR(VLOOKUP(L2475,Setup_Team!$B:$C,2,FALSE), "TDB")</f>
        <v>NOR</v>
      </c>
      <c r="N2475" s="21" t="str">
        <f>VLOOKUP($A2475,Location!$A:$J,9,FALSE)</f>
        <v>East Rutherford, New Jersey/New York</v>
      </c>
      <c r="O2475" s="21" t="str">
        <f>VLOOKUP($A2475,Location!$A:$J,10,FALSE)</f>
        <v>MetLife Stadium</v>
      </c>
      <c r="P2475" s="27"/>
      <c r="Q2475" s="27"/>
      <c r="R2475" s="27" t="str">
        <f t="shared" si="229"/>
        <v/>
      </c>
      <c r="S2475" s="21">
        <v>0</v>
      </c>
      <c r="T2475" s="20">
        <f>VLOOKUP($A2475,Database!$A:$Y,10,FALSE)</f>
        <v>72</v>
      </c>
      <c r="U2475" s="20">
        <f>VLOOKUP($A2475,Database!$A:$Y,11,FALSE)</f>
        <v>118</v>
      </c>
      <c r="V2475" s="20">
        <f>VLOOKUP($A2475,Database!$A:$Y,12,FALSE)</f>
        <v>130</v>
      </c>
      <c r="W2475" s="20" t="str">
        <f>VLOOKUP(A2475,Database!A:M,13,FALSE)</f>
        <v>À venir</v>
      </c>
      <c r="X2475" s="20" t="str">
        <f>VLOOKUP($A2475,Database!$A:$Y,20,FALSE)</f>
        <v/>
      </c>
      <c r="Y2475" s="20" t="str">
        <f>VLOOKUP($A2475,Database!$A:$Y,21,FALSE)</f>
        <v/>
      </c>
      <c r="Z2475" s="20">
        <f t="shared" si="228"/>
        <v>0</v>
      </c>
      <c r="AA2475" s="20" t="str">
        <f t="shared" si="230"/>
        <v/>
      </c>
      <c r="AB2475" s="20" t="str">
        <f t="shared" ca="1" si="231"/>
        <v/>
      </c>
      <c r="AC2475" s="20">
        <f t="shared" ca="1" si="232"/>
        <v>0</v>
      </c>
      <c r="AD2475" s="20" t="str">
        <f ca="1">IF(AC2475=0,"",IF(OR(ISBLANK(P2475),ISBLANK(Q2475)),"",IF(ISBLANK(VLOOKUP(A2475,Database!A:AA,22,FALSE)),"",VLOOKUP(A2475,Database!A:AA,22,FALSE))))</f>
        <v/>
      </c>
      <c r="AE2475" s="20" t="str">
        <f>IFERROR(
   IF(
     OR(ISBLANK(P2475),ISBLANK(Q2475)),
     "",
     IF(
       AND(AB2475&lt;&gt;"",OR(W2475="Terminé",W2475="En cours")),
       VLOOKUP(AD2475,Setup_ScoreExactBonus!A:D,4,FALSE),
       0
     )),
  0)</f>
        <v/>
      </c>
      <c r="AF2475" s="21">
        <f t="shared" si="233"/>
        <v>0</v>
      </c>
      <c r="AG2475" s="21">
        <f ca="1">SUMIFS(AF$2:AF2475,D$2:D2475,D2475)</f>
        <v>3022</v>
      </c>
    </row>
    <row r="2476" spans="1:33" hidden="1" x14ac:dyDescent="0.35">
      <c r="A2476" s="21">
        <f>IF(ISBLANK(B2476),"",COUNTIF(B$2:B2476,B2476))-1</f>
        <v>91</v>
      </c>
      <c r="B2476" s="27">
        <v>18</v>
      </c>
      <c r="C2476" s="10">
        <f>VLOOKUP($A2476+IF($A2476=0,1,0),Database!$A:$Y,7,FALSE)</f>
        <v>46208.916666666664</v>
      </c>
      <c r="D2476" s="21" t="str">
        <f>VLOOKUP(Pronostics!$B2476,Setup_MPP!$A:$G,3,FALSE)</f>
        <v>Cartone</v>
      </c>
      <c r="E2476" s="21" t="str">
        <f>VLOOKUP(Pronostics!$B2476,Setup_MPP!$A:$G,2,FALSE)</f>
        <v>Quentin CARTON</v>
      </c>
      <c r="F2476" s="21" t="str">
        <f>VLOOKUP($B2476,Setup_MPP!$A:$E,4,FALSE)</f>
        <v>#F0BC42</v>
      </c>
      <c r="G2476" s="21" t="str">
        <f>VLOOKUP($B2476,Setup_MPP!$A:$E,5,FALSE)</f>
        <v>#8E1F2F</v>
      </c>
      <c r="H2476" s="21" t="str">
        <f>IFERROR(IF(AND(A2476&gt;=1,A2476&lt;=104),VLOOKUP($A2476,Location!$A:$J,6,FALSE),IF(A2476=0,"Avant l'ouverture",IF(OR(A2476=105,A2476=106),"Bonus"))),"")</f>
        <v>1/8 Finale</v>
      </c>
      <c r="I2476" s="21" t="str">
        <f>IF(LEFT(H2476,4)="Tour",VLOOKUP(A2476,Database!$A:$C,3,FALSE),"")</f>
        <v/>
      </c>
      <c r="J2476" s="21" t="str">
        <f>VLOOKUP($A2476,Location!$A:$J,7,FALSE)</f>
        <v>Brésil</v>
      </c>
      <c r="K2476" s="21" t="str">
        <f>IFERROR(VLOOKUP(J2476,Setup_Team!$B:$C,2,FALSE), "TDB")</f>
        <v>BRA</v>
      </c>
      <c r="L2476" s="21" t="str">
        <f>VLOOKUP($A2476,Location!$A:$J,8,FALSE)</f>
        <v>Norvège</v>
      </c>
      <c r="M2476" s="21" t="str">
        <f>IFERROR(VLOOKUP(L2476,Setup_Team!$B:$C,2,FALSE), "TDB")</f>
        <v>NOR</v>
      </c>
      <c r="N2476" s="21" t="str">
        <f>VLOOKUP($A2476,Location!$A:$J,9,FALSE)</f>
        <v>East Rutherford, New Jersey/New York</v>
      </c>
      <c r="O2476" s="21" t="str">
        <f>VLOOKUP($A2476,Location!$A:$J,10,FALSE)</f>
        <v>MetLife Stadium</v>
      </c>
      <c r="P2476" s="27"/>
      <c r="Q2476" s="27"/>
      <c r="R2476" s="27" t="str">
        <f t="shared" si="229"/>
        <v/>
      </c>
      <c r="S2476" s="21">
        <v>0</v>
      </c>
      <c r="T2476" s="20">
        <f>VLOOKUP($A2476,Database!$A:$Y,10,FALSE)</f>
        <v>72</v>
      </c>
      <c r="U2476" s="20">
        <f>VLOOKUP($A2476,Database!$A:$Y,11,FALSE)</f>
        <v>118</v>
      </c>
      <c r="V2476" s="20">
        <f>VLOOKUP($A2476,Database!$A:$Y,12,FALSE)</f>
        <v>130</v>
      </c>
      <c r="W2476" s="20" t="str">
        <f>VLOOKUP(A2476,Database!A:M,13,FALSE)</f>
        <v>À venir</v>
      </c>
      <c r="X2476" s="20" t="str">
        <f>VLOOKUP($A2476,Database!$A:$Y,20,FALSE)</f>
        <v/>
      </c>
      <c r="Y2476" s="20" t="str">
        <f>VLOOKUP($A2476,Database!$A:$Y,21,FALSE)</f>
        <v/>
      </c>
      <c r="Z2476" s="20">
        <f t="shared" si="228"/>
        <v>0</v>
      </c>
      <c r="AA2476" s="20" t="str">
        <f t="shared" si="230"/>
        <v/>
      </c>
      <c r="AB2476" s="20" t="str">
        <f t="shared" ca="1" si="231"/>
        <v/>
      </c>
      <c r="AC2476" s="20">
        <f t="shared" ca="1" si="232"/>
        <v>0</v>
      </c>
      <c r="AD2476" s="20" t="str">
        <f ca="1">IF(AC2476=0,"",IF(OR(ISBLANK(P2476),ISBLANK(Q2476)),"",IF(ISBLANK(VLOOKUP(A2476,Database!A:AA,22,FALSE)),"",VLOOKUP(A2476,Database!A:AA,22,FALSE))))</f>
        <v/>
      </c>
      <c r="AE2476" s="20" t="str">
        <f>IFERROR(
   IF(
     OR(ISBLANK(P2476),ISBLANK(Q2476)),
     "",
     IF(
       AND(AB2476&lt;&gt;"",OR(W2476="Terminé",W2476="En cours")),
       VLOOKUP(AD2476,Setup_ScoreExactBonus!A:D,4,FALSE),
       0
     )),
  0)</f>
        <v/>
      </c>
      <c r="AF2476" s="21">
        <f t="shared" si="233"/>
        <v>0</v>
      </c>
      <c r="AG2476" s="21">
        <f ca="1">SUMIFS(AF$2:AF2476,D$2:D2476,D2476)</f>
        <v>3102</v>
      </c>
    </row>
    <row r="2477" spans="1:33" hidden="1" x14ac:dyDescent="0.35">
      <c r="A2477" s="21">
        <f>IF(ISBLANK(B2477),"",COUNTIF(B$2:B2477,B2477))-1</f>
        <v>91</v>
      </c>
      <c r="B2477" s="27">
        <v>19</v>
      </c>
      <c r="C2477" s="10">
        <f>VLOOKUP($A2477+IF($A2477=0,1,0),Database!$A:$Y,7,FALSE)</f>
        <v>46208.916666666664</v>
      </c>
      <c r="D2477" s="21" t="str">
        <f>VLOOKUP(Pronostics!$B2477,Setup_MPP!$A:$G,3,FALSE)</f>
        <v>YramVi</v>
      </c>
      <c r="E2477" s="21" t="str">
        <f>VLOOKUP(Pronostics!$B2477,Setup_MPP!$A:$G,2,FALSE)</f>
        <v>Eyram TETSHIE</v>
      </c>
      <c r="F2477" s="21" t="str">
        <f>VLOOKUP($B2477,Setup_MPP!$A:$E,4,FALSE)</f>
        <v>#E8B28F</v>
      </c>
      <c r="G2477" s="21" t="str">
        <f>VLOOKUP($B2477,Setup_MPP!$A:$E,5,FALSE)</f>
        <v>#E65568</v>
      </c>
      <c r="H2477" s="21" t="str">
        <f>IFERROR(IF(AND(A2477&gt;=1,A2477&lt;=104),VLOOKUP($A2477,Location!$A:$J,6,FALSE),IF(A2477=0,"Avant l'ouverture",IF(OR(A2477=105,A2477=106),"Bonus"))),"")</f>
        <v>1/8 Finale</v>
      </c>
      <c r="I2477" s="21" t="str">
        <f>IF(LEFT(H2477,4)="Tour",VLOOKUP(A2477,Database!$A:$C,3,FALSE),"")</f>
        <v/>
      </c>
      <c r="J2477" s="21" t="str">
        <f>VLOOKUP($A2477,Location!$A:$J,7,FALSE)</f>
        <v>Brésil</v>
      </c>
      <c r="K2477" s="21" t="str">
        <f>IFERROR(VLOOKUP(J2477,Setup_Team!$B:$C,2,FALSE), "TDB")</f>
        <v>BRA</v>
      </c>
      <c r="L2477" s="21" t="str">
        <f>VLOOKUP($A2477,Location!$A:$J,8,FALSE)</f>
        <v>Norvège</v>
      </c>
      <c r="M2477" s="21" t="str">
        <f>IFERROR(VLOOKUP(L2477,Setup_Team!$B:$C,2,FALSE), "TDB")</f>
        <v>NOR</v>
      </c>
      <c r="N2477" s="21" t="str">
        <f>VLOOKUP($A2477,Location!$A:$J,9,FALSE)</f>
        <v>East Rutherford, New Jersey/New York</v>
      </c>
      <c r="O2477" s="21" t="str">
        <f>VLOOKUP($A2477,Location!$A:$J,10,FALSE)</f>
        <v>MetLife Stadium</v>
      </c>
      <c r="P2477" s="27"/>
      <c r="Q2477" s="27"/>
      <c r="R2477" s="27" t="str">
        <f t="shared" si="229"/>
        <v/>
      </c>
      <c r="S2477" s="21">
        <v>0</v>
      </c>
      <c r="T2477" s="20">
        <f>VLOOKUP($A2477,Database!$A:$Y,10,FALSE)</f>
        <v>72</v>
      </c>
      <c r="U2477" s="20">
        <f>VLOOKUP($A2477,Database!$A:$Y,11,FALSE)</f>
        <v>118</v>
      </c>
      <c r="V2477" s="20">
        <f>VLOOKUP($A2477,Database!$A:$Y,12,FALSE)</f>
        <v>130</v>
      </c>
      <c r="W2477" s="20" t="str">
        <f>VLOOKUP(A2477,Database!A:M,13,FALSE)</f>
        <v>À venir</v>
      </c>
      <c r="X2477" s="20" t="str">
        <f>VLOOKUP($A2477,Database!$A:$Y,20,FALSE)</f>
        <v/>
      </c>
      <c r="Y2477" s="20" t="str">
        <f>VLOOKUP($A2477,Database!$A:$Y,21,FALSE)</f>
        <v/>
      </c>
      <c r="Z2477" s="20">
        <f t="shared" si="228"/>
        <v>0</v>
      </c>
      <c r="AA2477" s="20" t="str">
        <f t="shared" si="230"/>
        <v/>
      </c>
      <c r="AB2477" s="20" t="str">
        <f t="shared" ca="1" si="231"/>
        <v/>
      </c>
      <c r="AC2477" s="20">
        <f t="shared" ca="1" si="232"/>
        <v>0</v>
      </c>
      <c r="AD2477" s="20" t="str">
        <f ca="1">IF(AC2477=0,"",IF(OR(ISBLANK(P2477),ISBLANK(Q2477)),"",IF(ISBLANK(VLOOKUP(A2477,Database!A:AA,22,FALSE)),"",VLOOKUP(A2477,Database!A:AA,22,FALSE))))</f>
        <v/>
      </c>
      <c r="AE2477" s="20" t="str">
        <f>IFERROR(
   IF(
     OR(ISBLANK(P2477),ISBLANK(Q2477)),
     "",
     IF(
       AND(AB2477&lt;&gt;"",OR(W2477="Terminé",W2477="En cours")),
       VLOOKUP(AD2477,Setup_ScoreExactBonus!A:D,4,FALSE),
       0
     )),
  0)</f>
        <v/>
      </c>
      <c r="AF2477" s="21">
        <f t="shared" si="233"/>
        <v>0</v>
      </c>
      <c r="AG2477" s="21">
        <f ca="1">SUMIFS(AF$2:AF2477,D$2:D2477,D2477)</f>
        <v>2990</v>
      </c>
    </row>
    <row r="2478" spans="1:33" hidden="1" x14ac:dyDescent="0.35">
      <c r="A2478" s="21">
        <f>IF(ISBLANK(B2478),"",COUNTIF(B$2:B2478,B2478))-1</f>
        <v>91</v>
      </c>
      <c r="B2478" s="27">
        <v>20</v>
      </c>
      <c r="C2478" s="10">
        <f>VLOOKUP($A2478+IF($A2478=0,1,0),Database!$A:$Y,7,FALSE)</f>
        <v>46208.916666666664</v>
      </c>
      <c r="D2478" s="21" t="str">
        <f>VLOOKUP(Pronostics!$B2478,Setup_MPP!$A:$G,3,FALSE)</f>
        <v>Anis_MaFihache</v>
      </c>
      <c r="E2478" s="21" t="str">
        <f>VLOOKUP(Pronostics!$B2478,Setup_MPP!$A:$G,2,FALSE)</f>
        <v>Anis LEBIK</v>
      </c>
      <c r="F2478" s="21" t="str">
        <f>VLOOKUP($B2478,Setup_MPP!$A:$E,4,FALSE)</f>
        <v>#60DC8C</v>
      </c>
      <c r="G2478" s="21" t="str">
        <f>VLOOKUP($B2478,Setup_MPP!$A:$E,5,FALSE)</f>
        <v>#22A34F</v>
      </c>
      <c r="H2478" s="21" t="str">
        <f>IFERROR(IF(AND(A2478&gt;=1,A2478&lt;=104),VLOOKUP($A2478,Location!$A:$J,6,FALSE),IF(A2478=0,"Avant l'ouverture",IF(OR(A2478=105,A2478=106),"Bonus"))),"")</f>
        <v>1/8 Finale</v>
      </c>
      <c r="I2478" s="21" t="str">
        <f>IF(LEFT(H2478,4)="Tour",VLOOKUP(A2478,Database!$A:$C,3,FALSE),"")</f>
        <v/>
      </c>
      <c r="J2478" s="21" t="str">
        <f>VLOOKUP($A2478,Location!$A:$J,7,FALSE)</f>
        <v>Brésil</v>
      </c>
      <c r="K2478" s="21" t="str">
        <f>IFERROR(VLOOKUP(J2478,Setup_Team!$B:$C,2,FALSE), "TDB")</f>
        <v>BRA</v>
      </c>
      <c r="L2478" s="21" t="str">
        <f>VLOOKUP($A2478,Location!$A:$J,8,FALSE)</f>
        <v>Norvège</v>
      </c>
      <c r="M2478" s="21" t="str">
        <f>IFERROR(VLOOKUP(L2478,Setup_Team!$B:$C,2,FALSE), "TDB")</f>
        <v>NOR</v>
      </c>
      <c r="N2478" s="21" t="str">
        <f>VLOOKUP($A2478,Location!$A:$J,9,FALSE)</f>
        <v>East Rutherford, New Jersey/New York</v>
      </c>
      <c r="O2478" s="21" t="str">
        <f>VLOOKUP($A2478,Location!$A:$J,10,FALSE)</f>
        <v>MetLife Stadium</v>
      </c>
      <c r="P2478" s="27"/>
      <c r="Q2478" s="27"/>
      <c r="R2478" s="27" t="str">
        <f t="shared" si="229"/>
        <v/>
      </c>
      <c r="S2478" s="21">
        <v>0</v>
      </c>
      <c r="T2478" s="20">
        <f>VLOOKUP($A2478,Database!$A:$Y,10,FALSE)</f>
        <v>72</v>
      </c>
      <c r="U2478" s="20">
        <f>VLOOKUP($A2478,Database!$A:$Y,11,FALSE)</f>
        <v>118</v>
      </c>
      <c r="V2478" s="20">
        <f>VLOOKUP($A2478,Database!$A:$Y,12,FALSE)</f>
        <v>130</v>
      </c>
      <c r="W2478" s="20" t="str">
        <f>VLOOKUP(A2478,Database!A:M,13,FALSE)</f>
        <v>À venir</v>
      </c>
      <c r="X2478" s="20" t="str">
        <f>VLOOKUP($A2478,Database!$A:$Y,20,FALSE)</f>
        <v/>
      </c>
      <c r="Y2478" s="20" t="str">
        <f>VLOOKUP($A2478,Database!$A:$Y,21,FALSE)</f>
        <v/>
      </c>
      <c r="Z2478" s="20">
        <f t="shared" si="228"/>
        <v>0</v>
      </c>
      <c r="AA2478" s="20" t="str">
        <f t="shared" si="230"/>
        <v/>
      </c>
      <c r="AB2478" s="20" t="str">
        <f t="shared" ca="1" si="231"/>
        <v/>
      </c>
      <c r="AC2478" s="20">
        <f t="shared" ca="1" si="232"/>
        <v>0</v>
      </c>
      <c r="AD2478" s="20" t="str">
        <f ca="1">IF(AC2478=0,"",IF(OR(ISBLANK(P2478),ISBLANK(Q2478)),"",IF(ISBLANK(VLOOKUP(A2478,Database!A:AA,22,FALSE)),"",VLOOKUP(A2478,Database!A:AA,22,FALSE))))</f>
        <v/>
      </c>
      <c r="AE2478" s="20" t="str">
        <f>IFERROR(
   IF(
     OR(ISBLANK(P2478),ISBLANK(Q2478)),
     "",
     IF(
       AND(AB2478&lt;&gt;"",OR(W2478="Terminé",W2478="En cours")),
       VLOOKUP(AD2478,Setup_ScoreExactBonus!A:D,4,FALSE),
       0
     )),
  0)</f>
        <v/>
      </c>
      <c r="AF2478" s="21">
        <f t="shared" si="233"/>
        <v>0</v>
      </c>
      <c r="AG2478" s="21">
        <f ca="1">SUMIFS(AF$2:AF2478,D$2:D2478,D2478)</f>
        <v>3051</v>
      </c>
    </row>
    <row r="2479" spans="1:33" hidden="1" x14ac:dyDescent="0.35">
      <c r="A2479" s="21">
        <f>IF(ISBLANK(B2479),"",COUNTIF(B$2:B2479,B2479))-1</f>
        <v>91</v>
      </c>
      <c r="B2479" s="27">
        <v>21</v>
      </c>
      <c r="C2479" s="10">
        <f>VLOOKUP($A2479+IF($A2479=0,1,0),Database!$A:$Y,7,FALSE)</f>
        <v>46208.916666666664</v>
      </c>
      <c r="D2479" s="21" t="str">
        <f>VLOOKUP(Pronostics!$B2479,Setup_MPP!$A:$G,3,FALSE)</f>
        <v>JUJULABOSS13</v>
      </c>
      <c r="E2479" s="21" t="str">
        <f>VLOOKUP(Pronostics!$B2479,Setup_MPP!$A:$G,2,FALSE)</f>
        <v>Julia BOUANAN</v>
      </c>
      <c r="F2479" s="21" t="str">
        <f>VLOOKUP($B2479,Setup_MPP!$A:$E,4,FALSE)</f>
        <v>#2FAEE0</v>
      </c>
      <c r="G2479" s="21" t="str">
        <f>VLOOKUP($B2479,Setup_MPP!$A:$E,5,FALSE)</f>
        <v>#BEA064</v>
      </c>
      <c r="H2479" s="21" t="str">
        <f>IFERROR(IF(AND(A2479&gt;=1,A2479&lt;=104),VLOOKUP($A2479,Location!$A:$J,6,FALSE),IF(A2479=0,"Avant l'ouverture",IF(OR(A2479=105,A2479=106),"Bonus"))),"")</f>
        <v>1/8 Finale</v>
      </c>
      <c r="I2479" s="21" t="str">
        <f>IF(LEFT(H2479,4)="Tour",VLOOKUP(A2479,Database!$A:$C,3,FALSE),"")</f>
        <v/>
      </c>
      <c r="J2479" s="21" t="str">
        <f>VLOOKUP($A2479,Location!$A:$J,7,FALSE)</f>
        <v>Brésil</v>
      </c>
      <c r="K2479" s="21" t="str">
        <f>IFERROR(VLOOKUP(J2479,Setup_Team!$B:$C,2,FALSE), "TDB")</f>
        <v>BRA</v>
      </c>
      <c r="L2479" s="21" t="str">
        <f>VLOOKUP($A2479,Location!$A:$J,8,FALSE)</f>
        <v>Norvège</v>
      </c>
      <c r="M2479" s="21" t="str">
        <f>IFERROR(VLOOKUP(L2479,Setup_Team!$B:$C,2,FALSE), "TDB")</f>
        <v>NOR</v>
      </c>
      <c r="N2479" s="21" t="str">
        <f>VLOOKUP($A2479,Location!$A:$J,9,FALSE)</f>
        <v>East Rutherford, New Jersey/New York</v>
      </c>
      <c r="O2479" s="21" t="str">
        <f>VLOOKUP($A2479,Location!$A:$J,10,FALSE)</f>
        <v>MetLife Stadium</v>
      </c>
      <c r="P2479" s="27"/>
      <c r="Q2479" s="27"/>
      <c r="R2479" s="27" t="str">
        <f t="shared" si="229"/>
        <v/>
      </c>
      <c r="S2479" s="21">
        <v>0</v>
      </c>
      <c r="T2479" s="20">
        <f>VLOOKUP($A2479,Database!$A:$Y,10,FALSE)</f>
        <v>72</v>
      </c>
      <c r="U2479" s="20">
        <f>VLOOKUP($A2479,Database!$A:$Y,11,FALSE)</f>
        <v>118</v>
      </c>
      <c r="V2479" s="20">
        <f>VLOOKUP($A2479,Database!$A:$Y,12,FALSE)</f>
        <v>130</v>
      </c>
      <c r="W2479" s="20" t="str">
        <f>VLOOKUP(A2479,Database!A:M,13,FALSE)</f>
        <v>À venir</v>
      </c>
      <c r="X2479" s="20" t="str">
        <f>VLOOKUP($A2479,Database!$A:$Y,20,FALSE)</f>
        <v/>
      </c>
      <c r="Y2479" s="20" t="str">
        <f>VLOOKUP($A2479,Database!$A:$Y,21,FALSE)</f>
        <v/>
      </c>
      <c r="Z2479" s="20">
        <f t="shared" si="228"/>
        <v>0</v>
      </c>
      <c r="AA2479" s="20" t="str">
        <f t="shared" si="230"/>
        <v/>
      </c>
      <c r="AB2479" s="20" t="str">
        <f t="shared" ca="1" si="231"/>
        <v/>
      </c>
      <c r="AC2479" s="20">
        <f t="shared" ca="1" si="232"/>
        <v>0</v>
      </c>
      <c r="AD2479" s="20" t="str">
        <f ca="1">IF(AC2479=0,"",IF(OR(ISBLANK(P2479),ISBLANK(Q2479)),"",IF(ISBLANK(VLOOKUP(A2479,Database!A:AA,22,FALSE)),"",VLOOKUP(A2479,Database!A:AA,22,FALSE))))</f>
        <v/>
      </c>
      <c r="AE2479" s="20" t="str">
        <f>IFERROR(
   IF(
     OR(ISBLANK(P2479),ISBLANK(Q2479)),
     "",
     IF(
       AND(AB2479&lt;&gt;"",OR(W2479="Terminé",W2479="En cours")),
       VLOOKUP(AD2479,Setup_ScoreExactBonus!A:D,4,FALSE),
       0
     )),
  0)</f>
        <v/>
      </c>
      <c r="AF2479" s="21">
        <f t="shared" si="233"/>
        <v>0</v>
      </c>
      <c r="AG2479" s="21">
        <f ca="1">SUMIFS(AF$2:AF2479,D$2:D2479,D2479)</f>
        <v>2853</v>
      </c>
    </row>
    <row r="2480" spans="1:33" hidden="1" x14ac:dyDescent="0.35">
      <c r="A2480" s="21">
        <f>IF(ISBLANK(B2480),"",COUNTIF(B$2:B2480,B2480))-1</f>
        <v>91</v>
      </c>
      <c r="B2480" s="27">
        <v>22</v>
      </c>
      <c r="C2480" s="10">
        <f>VLOOKUP($A2480+IF($A2480=0,1,0),Database!$A:$Y,7,FALSE)</f>
        <v>46208.916666666664</v>
      </c>
      <c r="D2480" s="21" t="str">
        <f>VLOOKUP(Pronostics!$B2480,Setup_MPP!$A:$G,3,FALSE)</f>
        <v>Jujumsrd</v>
      </c>
      <c r="E2480" s="21" t="str">
        <f>VLOOKUP(Pronostics!$B2480,Setup_MPP!$A:$G,2,FALSE)</f>
        <v>Julie Mansard</v>
      </c>
      <c r="F2480" s="21" t="str">
        <f>VLOOKUP($B2480,Setup_MPP!$A:$E,4,FALSE)</f>
        <v>#41DEF0</v>
      </c>
      <c r="G2480" s="21" t="str">
        <f>VLOOKUP($B2480,Setup_MPP!$A:$E,5,FALSE)</f>
        <v>#0BA6B7</v>
      </c>
      <c r="H2480" s="21" t="str">
        <f>IFERROR(IF(AND(A2480&gt;=1,A2480&lt;=104),VLOOKUP($A2480,Location!$A:$J,6,FALSE),IF(A2480=0,"Avant l'ouverture",IF(OR(A2480=105,A2480=106),"Bonus"))),"")</f>
        <v>1/8 Finale</v>
      </c>
      <c r="I2480" s="21" t="str">
        <f>IF(LEFT(H2480,4)="Tour",VLOOKUP(A2480,Database!$A:$C,3,FALSE),"")</f>
        <v/>
      </c>
      <c r="J2480" s="21" t="str">
        <f>VLOOKUP($A2480,Location!$A:$J,7,FALSE)</f>
        <v>Brésil</v>
      </c>
      <c r="K2480" s="21" t="str">
        <f>IFERROR(VLOOKUP(J2480,Setup_Team!$B:$C,2,FALSE), "TDB")</f>
        <v>BRA</v>
      </c>
      <c r="L2480" s="21" t="str">
        <f>VLOOKUP($A2480,Location!$A:$J,8,FALSE)</f>
        <v>Norvège</v>
      </c>
      <c r="M2480" s="21" t="str">
        <f>IFERROR(VLOOKUP(L2480,Setup_Team!$B:$C,2,FALSE), "TDB")</f>
        <v>NOR</v>
      </c>
      <c r="N2480" s="21" t="str">
        <f>VLOOKUP($A2480,Location!$A:$J,9,FALSE)</f>
        <v>East Rutherford, New Jersey/New York</v>
      </c>
      <c r="O2480" s="21" t="str">
        <f>VLOOKUP($A2480,Location!$A:$J,10,FALSE)</f>
        <v>MetLife Stadium</v>
      </c>
      <c r="P2480" s="27"/>
      <c r="Q2480" s="27"/>
      <c r="R2480" s="27" t="str">
        <f t="shared" si="229"/>
        <v/>
      </c>
      <c r="S2480" s="21">
        <v>0</v>
      </c>
      <c r="T2480" s="20">
        <f>VLOOKUP($A2480,Database!$A:$Y,10,FALSE)</f>
        <v>72</v>
      </c>
      <c r="U2480" s="20">
        <f>VLOOKUP($A2480,Database!$A:$Y,11,FALSE)</f>
        <v>118</v>
      </c>
      <c r="V2480" s="20">
        <f>VLOOKUP($A2480,Database!$A:$Y,12,FALSE)</f>
        <v>130</v>
      </c>
      <c r="W2480" s="20" t="str">
        <f>VLOOKUP(A2480,Database!A:M,13,FALSE)</f>
        <v>À venir</v>
      </c>
      <c r="X2480" s="20" t="str">
        <f>VLOOKUP($A2480,Database!$A:$Y,20,FALSE)</f>
        <v/>
      </c>
      <c r="Y2480" s="20" t="str">
        <f>VLOOKUP($A2480,Database!$A:$Y,21,FALSE)</f>
        <v/>
      </c>
      <c r="Z2480" s="20">
        <f t="shared" si="228"/>
        <v>0</v>
      </c>
      <c r="AA2480" s="20" t="str">
        <f t="shared" si="230"/>
        <v/>
      </c>
      <c r="AB2480" s="20" t="str">
        <f t="shared" ca="1" si="231"/>
        <v/>
      </c>
      <c r="AC2480" s="20">
        <f t="shared" ca="1" si="232"/>
        <v>0</v>
      </c>
      <c r="AD2480" s="20" t="str">
        <f ca="1">IF(AC2480=0,"",IF(OR(ISBLANK(P2480),ISBLANK(Q2480)),"",IF(ISBLANK(VLOOKUP(A2480,Database!A:AA,22,FALSE)),"",VLOOKUP(A2480,Database!A:AA,22,FALSE))))</f>
        <v/>
      </c>
      <c r="AE2480" s="20" t="str">
        <f>IFERROR(
   IF(
     OR(ISBLANK(P2480),ISBLANK(Q2480)),
     "",
     IF(
       AND(AB2480&lt;&gt;"",OR(W2480="Terminé",W2480="En cours")),
       VLOOKUP(AD2480,Setup_ScoreExactBonus!A:D,4,FALSE),
       0
     )),
  0)</f>
        <v/>
      </c>
      <c r="AF2480" s="21">
        <f t="shared" si="233"/>
        <v>0</v>
      </c>
      <c r="AG2480" s="21">
        <f ca="1">SUMIFS(AF$2:AF2480,D$2:D2480,D2480)</f>
        <v>2679</v>
      </c>
    </row>
    <row r="2481" spans="1:33" hidden="1" x14ac:dyDescent="0.35">
      <c r="A2481" s="21">
        <f>IF(ISBLANK(B2481),"",COUNTIF(B$2:B2481,B2481))-1</f>
        <v>91</v>
      </c>
      <c r="B2481" s="27">
        <v>23</v>
      </c>
      <c r="C2481" s="10">
        <f>VLOOKUP($A2481+IF($A2481=0,1,0),Database!$A:$Y,7,FALSE)</f>
        <v>46208.916666666664</v>
      </c>
      <c r="D2481" s="21" t="str">
        <f>VLOOKUP(Pronostics!$B2481,Setup_MPP!$A:$G,3,FALSE)</f>
        <v>DJUDJUPRONO</v>
      </c>
      <c r="E2481" s="21" t="str">
        <f>VLOOKUP(Pronostics!$B2481,Setup_MPP!$A:$G,2,FALSE)</f>
        <v>Juliette</v>
      </c>
      <c r="F2481" s="21" t="str">
        <f>VLOOKUP($B2481,Setup_MPP!$A:$E,4,FALSE)</f>
        <v>#F2A2A2</v>
      </c>
      <c r="G2481" s="21" t="str">
        <f>VLOOKUP($B2481,Setup_MPP!$A:$E,5,FALSE)</f>
        <v>#C25D5D</v>
      </c>
      <c r="H2481" s="21" t="str">
        <f>IFERROR(IF(AND(A2481&gt;=1,A2481&lt;=104),VLOOKUP($A2481,Location!$A:$J,6,FALSE),IF(A2481=0,"Avant l'ouverture",IF(OR(A2481=105,A2481=106),"Bonus"))),"")</f>
        <v>1/8 Finale</v>
      </c>
      <c r="I2481" s="21" t="str">
        <f>IF(LEFT(H2481,4)="Tour",VLOOKUP(A2481,Database!$A:$C,3,FALSE),"")</f>
        <v/>
      </c>
      <c r="J2481" s="21" t="str">
        <f>VLOOKUP($A2481,Location!$A:$J,7,FALSE)</f>
        <v>Brésil</v>
      </c>
      <c r="K2481" s="21" t="str">
        <f>IFERROR(VLOOKUP(J2481,Setup_Team!$B:$C,2,FALSE), "TDB")</f>
        <v>BRA</v>
      </c>
      <c r="L2481" s="21" t="str">
        <f>VLOOKUP($A2481,Location!$A:$J,8,FALSE)</f>
        <v>Norvège</v>
      </c>
      <c r="M2481" s="21" t="str">
        <f>IFERROR(VLOOKUP(L2481,Setup_Team!$B:$C,2,FALSE), "TDB")</f>
        <v>NOR</v>
      </c>
      <c r="N2481" s="21" t="str">
        <f>VLOOKUP($A2481,Location!$A:$J,9,FALSE)</f>
        <v>East Rutherford, New Jersey/New York</v>
      </c>
      <c r="O2481" s="21" t="str">
        <f>VLOOKUP($A2481,Location!$A:$J,10,FALSE)</f>
        <v>MetLife Stadium</v>
      </c>
      <c r="P2481" s="27"/>
      <c r="Q2481" s="27"/>
      <c r="R2481" s="27" t="str">
        <f t="shared" si="229"/>
        <v/>
      </c>
      <c r="S2481" s="21">
        <v>0</v>
      </c>
      <c r="T2481" s="20">
        <f>VLOOKUP($A2481,Database!$A:$Y,10,FALSE)</f>
        <v>72</v>
      </c>
      <c r="U2481" s="20">
        <f>VLOOKUP($A2481,Database!$A:$Y,11,FALSE)</f>
        <v>118</v>
      </c>
      <c r="V2481" s="20">
        <f>VLOOKUP($A2481,Database!$A:$Y,12,FALSE)</f>
        <v>130</v>
      </c>
      <c r="W2481" s="20" t="str">
        <f>VLOOKUP(A2481,Database!A:M,13,FALSE)</f>
        <v>À venir</v>
      </c>
      <c r="X2481" s="20" t="str">
        <f>VLOOKUP($A2481,Database!$A:$Y,20,FALSE)</f>
        <v/>
      </c>
      <c r="Y2481" s="20" t="str">
        <f>VLOOKUP($A2481,Database!$A:$Y,21,FALSE)</f>
        <v/>
      </c>
      <c r="Z2481" s="20">
        <f t="shared" si="228"/>
        <v>0</v>
      </c>
      <c r="AA2481" s="20" t="str">
        <f t="shared" si="230"/>
        <v/>
      </c>
      <c r="AB2481" s="20" t="str">
        <f t="shared" ca="1" si="231"/>
        <v/>
      </c>
      <c r="AC2481" s="20">
        <f t="shared" ca="1" si="232"/>
        <v>0</v>
      </c>
      <c r="AD2481" s="20" t="str">
        <f ca="1">IF(AC2481=0,"",IF(OR(ISBLANK(P2481),ISBLANK(Q2481)),"",IF(ISBLANK(VLOOKUP(A2481,Database!A:AA,22,FALSE)),"",VLOOKUP(A2481,Database!A:AA,22,FALSE))))</f>
        <v/>
      </c>
      <c r="AE2481" s="20" t="str">
        <f>IFERROR(
   IF(
     OR(ISBLANK(P2481),ISBLANK(Q2481)),
     "",
     IF(
       AND(AB2481&lt;&gt;"",OR(W2481="Terminé",W2481="En cours")),
       VLOOKUP(AD2481,Setup_ScoreExactBonus!A:D,4,FALSE),
       0
     )),
  0)</f>
        <v/>
      </c>
      <c r="AF2481" s="21">
        <f t="shared" si="233"/>
        <v>0</v>
      </c>
      <c r="AG2481" s="21">
        <f ca="1">SUMIFS(AF$2:AF2481,D$2:D2481,D2481)</f>
        <v>2289</v>
      </c>
    </row>
    <row r="2482" spans="1:33" hidden="1" x14ac:dyDescent="0.35">
      <c r="A2482" s="21">
        <f>IF(ISBLANK(B2482),"",COUNTIF(B$2:B2482,B2482))-1</f>
        <v>91</v>
      </c>
      <c r="B2482" s="27">
        <v>24</v>
      </c>
      <c r="C2482" s="10">
        <f>VLOOKUP($A2482+IF($A2482=0,1,0),Database!$A:$Y,7,FALSE)</f>
        <v>46208.916666666664</v>
      </c>
      <c r="D2482" s="21" t="str">
        <f>VLOOKUP(Pronostics!$B2482,Setup_MPP!$A:$G,3,FALSE)</f>
        <v>Samyaaaaaaaaaa</v>
      </c>
      <c r="E2482" s="21" t="str">
        <f>VLOOKUP(Pronostics!$B2482,Setup_MPP!$A:$G,2,FALSE)</f>
        <v>Samya ALAOUI</v>
      </c>
      <c r="F2482" s="21" t="str">
        <f>VLOOKUP($B2482,Setup_MPP!$A:$E,4,FALSE)</f>
        <v>#A2F2C7</v>
      </c>
      <c r="G2482" s="21" t="str">
        <f>VLOOKUP($B2482,Setup_MPP!$A:$E,5,FALSE)</f>
        <v>#5DC18C</v>
      </c>
      <c r="H2482" s="21" t="str">
        <f>IFERROR(IF(AND(A2482&gt;=1,A2482&lt;=104),VLOOKUP($A2482,Location!$A:$J,6,FALSE),IF(A2482=0,"Avant l'ouverture",IF(OR(A2482=105,A2482=106),"Bonus"))),"")</f>
        <v>1/8 Finale</v>
      </c>
      <c r="I2482" s="21" t="str">
        <f>IF(LEFT(H2482,4)="Tour",VLOOKUP(A2482,Database!$A:$C,3,FALSE),"")</f>
        <v/>
      </c>
      <c r="J2482" s="21" t="str">
        <f>VLOOKUP($A2482,Location!$A:$J,7,FALSE)</f>
        <v>Brésil</v>
      </c>
      <c r="K2482" s="21" t="str">
        <f>IFERROR(VLOOKUP(J2482,Setup_Team!$B:$C,2,FALSE), "TDB")</f>
        <v>BRA</v>
      </c>
      <c r="L2482" s="21" t="str">
        <f>VLOOKUP($A2482,Location!$A:$J,8,FALSE)</f>
        <v>Norvège</v>
      </c>
      <c r="M2482" s="21" t="str">
        <f>IFERROR(VLOOKUP(L2482,Setup_Team!$B:$C,2,FALSE), "TDB")</f>
        <v>NOR</v>
      </c>
      <c r="N2482" s="21" t="str">
        <f>VLOOKUP($A2482,Location!$A:$J,9,FALSE)</f>
        <v>East Rutherford, New Jersey/New York</v>
      </c>
      <c r="O2482" s="21" t="str">
        <f>VLOOKUP($A2482,Location!$A:$J,10,FALSE)</f>
        <v>MetLife Stadium</v>
      </c>
      <c r="P2482" s="27"/>
      <c r="Q2482" s="27"/>
      <c r="R2482" s="27" t="str">
        <f t="shared" si="229"/>
        <v/>
      </c>
      <c r="S2482" s="21">
        <v>0</v>
      </c>
      <c r="T2482" s="20">
        <f>VLOOKUP($A2482,Database!$A:$Y,10,FALSE)</f>
        <v>72</v>
      </c>
      <c r="U2482" s="20">
        <f>VLOOKUP($A2482,Database!$A:$Y,11,FALSE)</f>
        <v>118</v>
      </c>
      <c r="V2482" s="20">
        <f>VLOOKUP($A2482,Database!$A:$Y,12,FALSE)</f>
        <v>130</v>
      </c>
      <c r="W2482" s="20" t="str">
        <f>VLOOKUP(A2482,Database!A:M,13,FALSE)</f>
        <v>À venir</v>
      </c>
      <c r="X2482" s="20" t="str">
        <f>VLOOKUP($A2482,Database!$A:$Y,20,FALSE)</f>
        <v/>
      </c>
      <c r="Y2482" s="20" t="str">
        <f>VLOOKUP($A2482,Database!$A:$Y,21,FALSE)</f>
        <v/>
      </c>
      <c r="Z2482" s="20">
        <f t="shared" si="228"/>
        <v>0</v>
      </c>
      <c r="AA2482" s="20" t="str">
        <f t="shared" si="230"/>
        <v/>
      </c>
      <c r="AB2482" s="20" t="str">
        <f t="shared" ca="1" si="231"/>
        <v/>
      </c>
      <c r="AC2482" s="20">
        <f t="shared" ca="1" si="232"/>
        <v>0</v>
      </c>
      <c r="AD2482" s="20" t="str">
        <f ca="1">IF(AC2482=0,"",IF(OR(ISBLANK(P2482),ISBLANK(Q2482)),"",IF(ISBLANK(VLOOKUP(A2482,Database!A:AA,22,FALSE)),"",VLOOKUP(A2482,Database!A:AA,22,FALSE))))</f>
        <v/>
      </c>
      <c r="AE2482" s="20" t="str">
        <f>IFERROR(
   IF(
     OR(ISBLANK(P2482),ISBLANK(Q2482)),
     "",
     IF(
       AND(AB2482&lt;&gt;"",OR(W2482="Terminé",W2482="En cours")),
       VLOOKUP(AD2482,Setup_ScoreExactBonus!A:D,4,FALSE),
       0
     )),
  0)</f>
        <v/>
      </c>
      <c r="AF2482" s="21">
        <f t="shared" si="233"/>
        <v>0</v>
      </c>
      <c r="AG2482" s="21">
        <f ca="1">SUMIFS(AF$2:AF2482,D$2:D2482,D2482)</f>
        <v>3177</v>
      </c>
    </row>
    <row r="2483" spans="1:33" hidden="1" x14ac:dyDescent="0.35">
      <c r="A2483" s="21">
        <f>IF(ISBLANK(B2483),"",COUNTIF(B$2:B2483,B2483))-1</f>
        <v>91</v>
      </c>
      <c r="B2483" s="27">
        <v>25</v>
      </c>
      <c r="C2483" s="10">
        <f>VLOOKUP($A2483+IF($A2483=0,1,0),Database!$A:$Y,7,FALSE)</f>
        <v>46208.916666666664</v>
      </c>
      <c r="D2483" s="21" t="str">
        <f>VLOOKUP(Pronostics!$B2483,Setup_MPP!$A:$G,3,FALSE)</f>
        <v>leaw0808</v>
      </c>
      <c r="E2483" s="21" t="str">
        <f>VLOOKUP(Pronostics!$B2483,Setup_MPP!$A:$G,2,FALSE)</f>
        <v>Léa WALOCQ</v>
      </c>
      <c r="F2483" s="21" t="str">
        <f>VLOOKUP($B2483,Setup_MPP!$A:$E,4,FALSE)</f>
        <v>#D1B9EB</v>
      </c>
      <c r="G2483" s="21" t="str">
        <f>VLOOKUP($B2483,Setup_MPP!$A:$E,5,FALSE)</f>
        <v>#B58BC7</v>
      </c>
      <c r="H2483" s="21" t="str">
        <f>IFERROR(IF(AND(A2483&gt;=1,A2483&lt;=104),VLOOKUP($A2483,Location!$A:$J,6,FALSE),IF(A2483=0,"Avant l'ouverture",IF(OR(A2483=105,A2483=106),"Bonus"))),"")</f>
        <v>1/8 Finale</v>
      </c>
      <c r="I2483" s="21" t="str">
        <f>IF(LEFT(H2483,4)="Tour",VLOOKUP(A2483,Database!$A:$C,3,FALSE),"")</f>
        <v/>
      </c>
      <c r="J2483" s="21" t="str">
        <f>VLOOKUP($A2483,Location!$A:$J,7,FALSE)</f>
        <v>Brésil</v>
      </c>
      <c r="K2483" s="21" t="str">
        <f>IFERROR(VLOOKUP(J2483,Setup_Team!$B:$C,2,FALSE), "TDB")</f>
        <v>BRA</v>
      </c>
      <c r="L2483" s="21" t="str">
        <f>VLOOKUP($A2483,Location!$A:$J,8,FALSE)</f>
        <v>Norvège</v>
      </c>
      <c r="M2483" s="21" t="str">
        <f>IFERROR(VLOOKUP(L2483,Setup_Team!$B:$C,2,FALSE), "TDB")</f>
        <v>NOR</v>
      </c>
      <c r="N2483" s="21" t="str">
        <f>VLOOKUP($A2483,Location!$A:$J,9,FALSE)</f>
        <v>East Rutherford, New Jersey/New York</v>
      </c>
      <c r="O2483" s="21" t="str">
        <f>VLOOKUP($A2483,Location!$A:$J,10,FALSE)</f>
        <v>MetLife Stadium</v>
      </c>
      <c r="P2483" s="27"/>
      <c r="Q2483" s="27"/>
      <c r="R2483" s="27" t="str">
        <f t="shared" si="229"/>
        <v/>
      </c>
      <c r="S2483" s="21">
        <v>0</v>
      </c>
      <c r="T2483" s="20">
        <f>VLOOKUP($A2483,Database!$A:$Y,10,FALSE)</f>
        <v>72</v>
      </c>
      <c r="U2483" s="20">
        <f>VLOOKUP($A2483,Database!$A:$Y,11,FALSE)</f>
        <v>118</v>
      </c>
      <c r="V2483" s="20">
        <f>VLOOKUP($A2483,Database!$A:$Y,12,FALSE)</f>
        <v>130</v>
      </c>
      <c r="W2483" s="20" t="str">
        <f>VLOOKUP(A2483,Database!A:M,13,FALSE)</f>
        <v>À venir</v>
      </c>
      <c r="X2483" s="20" t="str">
        <f>VLOOKUP($A2483,Database!$A:$Y,20,FALSE)</f>
        <v/>
      </c>
      <c r="Y2483" s="20" t="str">
        <f>VLOOKUP($A2483,Database!$A:$Y,21,FALSE)</f>
        <v/>
      </c>
      <c r="Z2483" s="20">
        <f t="shared" si="228"/>
        <v>0</v>
      </c>
      <c r="AA2483" s="20" t="str">
        <f t="shared" si="230"/>
        <v/>
      </c>
      <c r="AB2483" s="20" t="str">
        <f t="shared" ca="1" si="231"/>
        <v/>
      </c>
      <c r="AC2483" s="20">
        <f t="shared" ca="1" si="232"/>
        <v>0</v>
      </c>
      <c r="AD2483" s="20" t="str">
        <f ca="1">IF(AC2483=0,"",IF(OR(ISBLANK(P2483),ISBLANK(Q2483)),"",IF(ISBLANK(VLOOKUP(A2483,Database!A:AA,22,FALSE)),"",VLOOKUP(A2483,Database!A:AA,22,FALSE))))</f>
        <v/>
      </c>
      <c r="AE2483" s="20" t="str">
        <f>IFERROR(
   IF(
     OR(ISBLANK(P2483),ISBLANK(Q2483)),
     "",
     IF(
       AND(AB2483&lt;&gt;"",OR(W2483="Terminé",W2483="En cours")),
       VLOOKUP(AD2483,Setup_ScoreExactBonus!A:D,4,FALSE),
       0
     )),
  0)</f>
        <v/>
      </c>
      <c r="AF2483" s="21">
        <f t="shared" si="233"/>
        <v>0</v>
      </c>
      <c r="AG2483" s="21">
        <f ca="1">SUMIFS(AF$2:AF2483,D$2:D2483,D2483)</f>
        <v>3228</v>
      </c>
    </row>
    <row r="2484" spans="1:33" hidden="1" x14ac:dyDescent="0.35">
      <c r="A2484" s="21">
        <f>IF(ISBLANK(B2484),"",COUNTIF(B$2:B2484,B2484))-1</f>
        <v>91</v>
      </c>
      <c r="B2484" s="27">
        <v>26</v>
      </c>
      <c r="C2484" s="10">
        <v>46184.875</v>
      </c>
      <c r="D2484" s="21" t="str">
        <f>VLOOKUP(Pronostics!$B2484,Setup_MPP!$A:$G,3,FALSE)</f>
        <v>Mohamad#5GGG1</v>
      </c>
      <c r="E2484" s="21" t="str">
        <f>VLOOKUP(Pronostics!$B2484,Setup_MPP!$A:$G,2,FALSE)</f>
        <v>Mohamad EL KAWAS</v>
      </c>
      <c r="F2484" s="21" t="str">
        <f>VLOOKUP($B2484,Setup_MPP!$A:$E,4,FALSE)</f>
        <v>#EB8787</v>
      </c>
      <c r="G2484" s="21" t="str">
        <f>VLOOKUP($B2484,Setup_MPP!$A:$E,5,FALSE)</f>
        <v>#368E2C</v>
      </c>
      <c r="H2484" s="21" t="str">
        <f>IFERROR(IF(AND(A2484&gt;=1,A2484&lt;=104),VLOOKUP($A2484,Location!$A:$J,6,FALSE),IF(A2484=0,"Avant l'ouverture",IF(OR(A2484=105,A2484=106),"Bonus"))),"")</f>
        <v>1/8 Finale</v>
      </c>
      <c r="I2484" s="21" t="str">
        <f>IF(LEFT(H2484,4)="Tour",VLOOKUP(A2484,Database!$A:$C,3,FALSE),"")</f>
        <v/>
      </c>
      <c r="J2484" s="21" t="str">
        <f>VLOOKUP($A2484,Location!$A:$J,7,FALSE)</f>
        <v>Brésil</v>
      </c>
      <c r="K2484" s="21" t="str">
        <f>IFERROR(VLOOKUP(J2484,Setup_Team!$B:$C,2,FALSE), "TDB")</f>
        <v>BRA</v>
      </c>
      <c r="L2484" s="21" t="str">
        <f>VLOOKUP($A2484,Location!$A:$J,8,FALSE)</f>
        <v>Norvège</v>
      </c>
      <c r="M2484" s="21" t="str">
        <f>IFERROR(VLOOKUP(L2484,Setup_Team!$B:$C,2,FALSE), "TDB")</f>
        <v>NOR</v>
      </c>
      <c r="R2484" s="27" t="str">
        <f t="shared" si="229"/>
        <v/>
      </c>
      <c r="S2484" s="21">
        <v>0</v>
      </c>
      <c r="T2484" s="20">
        <f>VLOOKUP($A2484,Database!$A:$Y,10,FALSE)</f>
        <v>72</v>
      </c>
      <c r="U2484" s="20">
        <f>VLOOKUP($A2484,Database!$A:$Y,11,FALSE)</f>
        <v>118</v>
      </c>
      <c r="V2484" s="20">
        <f>VLOOKUP($A2484,Database!$A:$Y,12,FALSE)</f>
        <v>130</v>
      </c>
      <c r="W2484" s="20" t="str">
        <f>VLOOKUP(A2484,Database!A:M,13,FALSE)</f>
        <v>À venir</v>
      </c>
      <c r="X2484" s="20" t="str">
        <f>VLOOKUP($A2484,Database!$A:$Y,20,FALSE)</f>
        <v/>
      </c>
      <c r="Y2484" s="20" t="str">
        <f>VLOOKUP($A2484,Database!$A:$Y,21,FALSE)</f>
        <v/>
      </c>
      <c r="Z2484" s="20">
        <f t="shared" si="228"/>
        <v>0</v>
      </c>
      <c r="AA2484" s="20" t="str">
        <f t="shared" si="230"/>
        <v/>
      </c>
      <c r="AB2484" s="20">
        <f t="shared" ca="1" si="231"/>
        <v>118</v>
      </c>
      <c r="AC2484" s="20">
        <f t="shared" ca="1" si="232"/>
        <v>0</v>
      </c>
      <c r="AD2484" s="20" t="str">
        <f ca="1">IF(AC2484=0,"",IF(OR(ISBLANK(P2484),ISBLANK(Q2484)),"",IF(ISBLANK(VLOOKUP(A2484,Database!A:AA,22,FALSE)),"",VLOOKUP(A2484,Database!A:AA,22,FALSE))))</f>
        <v/>
      </c>
      <c r="AE2484" s="20" t="str">
        <f>IFERROR(
   IF(
     OR(ISBLANK(P2484),ISBLANK(Q2484)),
     "",
     IF(
       AND(AB2484&lt;&gt;"",OR(W2484="Terminé",W2484="En cours")),
       VLOOKUP(AD2484,Setup_ScoreExactBonus!A:D,4,FALSE),
       0
     )),
  0)</f>
        <v/>
      </c>
      <c r="AF2484" s="21">
        <f t="shared" si="233"/>
        <v>0</v>
      </c>
      <c r="AG2484" s="21">
        <f ca="1">SUMIFS(AF$2:AF2484,D$2:D2484,D2484)</f>
        <v>2615</v>
      </c>
    </row>
    <row r="2485" spans="1:33" hidden="1" x14ac:dyDescent="0.35">
      <c r="A2485" s="21">
        <f>IF(ISBLANK(B2485),"",COUNTIF(B$2:B2485,B2485))-1</f>
        <v>91</v>
      </c>
      <c r="B2485" s="27">
        <v>27</v>
      </c>
      <c r="C2485" s="10">
        <f>VLOOKUP($A2485+IF($A2485=0,1,0),Database!$A:$Y,7,FALSE)</f>
        <v>46208.916666666664</v>
      </c>
      <c r="D2485" s="21" t="str">
        <f>VLOOKUP(Pronostics!$B2485,Setup_MPP!$A:$G,3,FALSE)</f>
        <v>maryemkappa</v>
      </c>
      <c r="E2485" s="21" t="str">
        <f>VLOOKUP(Pronostics!$B2485,Setup_MPP!$A:$G,2,FALSE)</f>
        <v>Maryem GUIZANI</v>
      </c>
      <c r="F2485" s="21" t="str">
        <f>VLOOKUP($B2485,Setup_MPP!$A:$E,4,FALSE)</f>
        <v>#BCA2F4</v>
      </c>
      <c r="G2485" s="21" t="str">
        <f>VLOOKUP($B2485,Setup_MPP!$A:$E,5,FALSE)</f>
        <v>#6D3DD5</v>
      </c>
      <c r="H2485" s="21" t="str">
        <f>IFERROR(IF(AND(A2485&gt;=1,A2485&lt;=104),VLOOKUP($A2485,Location!$A:$J,6,FALSE),IF(A2485=0,"Avant l'ouverture",IF(OR(A2485=105,A2485=106),"Bonus"))),"")</f>
        <v>1/8 Finale</v>
      </c>
      <c r="I2485" s="21" t="str">
        <f>IF(LEFT(H2485,4)="Tour",VLOOKUP(A2485,Database!$A:$C,3,FALSE),"")</f>
        <v/>
      </c>
      <c r="J2485" s="21" t="str">
        <f>VLOOKUP($A2485,Location!$A:$J,7,FALSE)</f>
        <v>Brésil</v>
      </c>
      <c r="K2485" s="21" t="str">
        <f>IFERROR(VLOOKUP(J2485,Setup_Team!$B:$C,2,FALSE), "TDB")</f>
        <v>BRA</v>
      </c>
      <c r="L2485" s="21" t="str">
        <f>VLOOKUP($A2485,Location!$A:$J,8,FALSE)</f>
        <v>Norvège</v>
      </c>
      <c r="M2485" s="21" t="str">
        <f>IFERROR(VLOOKUP(L2485,Setup_Team!$B:$C,2,FALSE), "TDB")</f>
        <v>NOR</v>
      </c>
      <c r="R2485" s="27" t="str">
        <f t="shared" si="229"/>
        <v/>
      </c>
      <c r="S2485" s="21">
        <v>0</v>
      </c>
      <c r="T2485" s="20">
        <f>VLOOKUP($A2485,Database!$A:$Y,10,FALSE)</f>
        <v>72</v>
      </c>
      <c r="U2485" s="20">
        <f>VLOOKUP($A2485,Database!$A:$Y,11,FALSE)</f>
        <v>118</v>
      </c>
      <c r="V2485" s="20">
        <f>VLOOKUP($A2485,Database!$A:$Y,12,FALSE)</f>
        <v>130</v>
      </c>
      <c r="W2485" s="20" t="str">
        <f>VLOOKUP(A2485,Database!A:M,13,FALSE)</f>
        <v>À venir</v>
      </c>
      <c r="X2485" s="20" t="str">
        <f>VLOOKUP($A2485,Database!$A:$Y,20,FALSE)</f>
        <v/>
      </c>
      <c r="Y2485" s="20" t="str">
        <f>VLOOKUP($A2485,Database!$A:$Y,21,FALSE)</f>
        <v/>
      </c>
      <c r="Z2485" s="20">
        <f t="shared" si="228"/>
        <v>0</v>
      </c>
      <c r="AA2485" s="20" t="str">
        <f t="shared" si="230"/>
        <v/>
      </c>
      <c r="AB2485" s="20" t="str">
        <f t="shared" ca="1" si="231"/>
        <v/>
      </c>
      <c r="AC2485" s="20">
        <f t="shared" ca="1" si="232"/>
        <v>0</v>
      </c>
      <c r="AD2485" s="20" t="str">
        <f ca="1">IF(AC2485=0,"",IF(OR(ISBLANK(P2485),ISBLANK(Q2485)),"",IF(ISBLANK(VLOOKUP(A2485,Database!A:AA,22,FALSE)),"",VLOOKUP(A2485,Database!A:AA,22,FALSE))))</f>
        <v/>
      </c>
      <c r="AE2485" s="20" t="str">
        <f>IFERROR(
   IF(
     OR(ISBLANK(P2485),ISBLANK(Q2485)),
     "",
     IF(
       AND(AB2485&lt;&gt;"",OR(W2485="Terminé",W2485="En cours")),
       VLOOKUP(AD2485,Setup_ScoreExactBonus!A:D,4,FALSE),
       0
     )),
  0)</f>
        <v/>
      </c>
      <c r="AF2485" s="21">
        <f t="shared" si="233"/>
        <v>0</v>
      </c>
      <c r="AG2485" s="21">
        <f ca="1">SUMIFS(AF$2:AF2485,D$2:D2485,D2485)</f>
        <v>2772</v>
      </c>
    </row>
    <row r="2486" spans="1:33" hidden="1" x14ac:dyDescent="0.35">
      <c r="A2486" s="21">
        <f>IF(ISBLANK(B2486),"",COUNTIF(B$2:B2486,B2486))-1</f>
        <v>92</v>
      </c>
      <c r="B2486" s="27">
        <v>1</v>
      </c>
      <c r="C2486" s="10">
        <f>VLOOKUP($A2486+IF($A2486=0,1,0),Database!$A:$Y,7,FALSE)</f>
        <v>46209.083333333336</v>
      </c>
      <c r="D2486" s="21" t="str">
        <f>VLOOKUP(Pronostics!$B2486,Setup_MPP!$A:$G,3,FALSE)</f>
        <v>_Nicolas_LM_</v>
      </c>
      <c r="E2486" s="21" t="str">
        <f>VLOOKUP(Pronostics!$B2486,Setup_MPP!$A:$G,2,FALSE)</f>
        <v>Nicolas LE MOUEL</v>
      </c>
      <c r="F2486" s="21" t="str">
        <f>VLOOKUP($B2486,Setup_MPP!$A:$E,4,FALSE)</f>
        <v>#F7C79D</v>
      </c>
      <c r="G2486" s="21" t="str">
        <f>VLOOKUP($B2486,Setup_MPP!$A:$E,5,FALSE)</f>
        <v>#FFBE85</v>
      </c>
      <c r="H2486" s="21" t="str">
        <f>IFERROR(IF(AND(A2486&gt;=1,A2486&lt;=104),VLOOKUP($A2486,Location!$A:$J,6,FALSE),IF(A2486=0,"Avant l'ouverture",IF(OR(A2486=105,A2486=106),"Bonus"))),"")</f>
        <v>1/8 Finale</v>
      </c>
      <c r="I2486" s="21" t="str">
        <f>IF(LEFT(H2486,4)="Tour",VLOOKUP(A2486,Database!$A:$C,3,FALSE),"")</f>
        <v/>
      </c>
      <c r="J2486" s="21" t="str">
        <f>VLOOKUP($A2486,Location!$A:$J,7,FALSE)</f>
        <v>Mexique</v>
      </c>
      <c r="K2486" s="21" t="str">
        <f>IFERROR(VLOOKUP(J2486,Setup_Team!$B:$C,2,FALSE), "TDB")</f>
        <v>MEX</v>
      </c>
      <c r="L2486" s="21" t="str">
        <f>VLOOKUP($A2486,Location!$A:$J,8,FALSE)</f>
        <v>Angleterre</v>
      </c>
      <c r="M2486" s="21" t="str">
        <f>IFERROR(VLOOKUP(L2486,Setup_Team!$B:$C,2,FALSE), "TDB")</f>
        <v>ENG</v>
      </c>
      <c r="N2486" s="21" t="str">
        <f>VLOOKUP($A2486,Location!$A:$J,9,FALSE)</f>
        <v>Mexique City</v>
      </c>
      <c r="O2486" s="21" t="str">
        <f>VLOOKUP($A2486,Location!$A:$J,10,FALSE)</f>
        <v>Estadio Azteca</v>
      </c>
      <c r="P2486" s="27"/>
      <c r="Q2486" s="27"/>
      <c r="R2486" s="27" t="str">
        <f t="shared" si="229"/>
        <v/>
      </c>
      <c r="S2486" s="21">
        <v>0</v>
      </c>
      <c r="T2486" s="20">
        <f>VLOOKUP($A2486,Database!$A:$Y,10,FALSE)</f>
        <v>0</v>
      </c>
      <c r="U2486" s="20">
        <f>VLOOKUP($A2486,Database!$A:$Y,11,FALSE)</f>
        <v>0</v>
      </c>
      <c r="V2486" s="20">
        <f>VLOOKUP($A2486,Database!$A:$Y,12,FALSE)</f>
        <v>0</v>
      </c>
      <c r="W2486" s="20" t="str">
        <f>VLOOKUP(A2486,Database!A:M,13,FALSE)</f>
        <v>À venir</v>
      </c>
      <c r="X2486" s="20" t="str">
        <f>VLOOKUP($A2486,Database!$A:$Y,20,FALSE)</f>
        <v/>
      </c>
      <c r="Y2486" s="20" t="str">
        <f>VLOOKUP($A2486,Database!$A:$Y,21,FALSE)</f>
        <v/>
      </c>
      <c r="Z2486" s="20">
        <f t="shared" si="228"/>
        <v>0</v>
      </c>
      <c r="AA2486" s="20" t="str">
        <f t="shared" si="230"/>
        <v/>
      </c>
      <c r="AB2486" s="20" t="str">
        <f t="shared" ca="1" si="231"/>
        <v/>
      </c>
      <c r="AC2486" s="20">
        <f t="shared" ca="1" si="232"/>
        <v>0</v>
      </c>
      <c r="AD2486" s="20" t="str">
        <f ca="1">IF(AC2486=0,"",IF(OR(ISBLANK(P2486),ISBLANK(Q2486)),"",IF(ISBLANK(VLOOKUP(A2486,Database!A:AA,22,FALSE)),"",VLOOKUP(A2486,Database!A:AA,22,FALSE))))</f>
        <v/>
      </c>
      <c r="AE2486" s="20" t="str">
        <f>IFERROR(
   IF(
     OR(ISBLANK(P2486),ISBLANK(Q2486)),
     "",
     IF(
       AND(AB2486&lt;&gt;"",OR(W2486="Terminé",W2486="En cours")),
       VLOOKUP(AD2486,Setup_ScoreExactBonus!A:D,4,FALSE),
       0
     )),
  0)</f>
        <v/>
      </c>
      <c r="AF2486" s="21">
        <f t="shared" si="233"/>
        <v>0</v>
      </c>
      <c r="AG2486" s="21">
        <f ca="1">SUMIFS(AF$2:AF2486,D$2:D2486,D2486)</f>
        <v>3089</v>
      </c>
    </row>
    <row r="2487" spans="1:33" hidden="1" x14ac:dyDescent="0.35">
      <c r="A2487" s="21">
        <f>IF(ISBLANK(B2487),"",COUNTIF(B$2:B2487,B2487))-1</f>
        <v>92</v>
      </c>
      <c r="B2487" s="27">
        <v>2</v>
      </c>
      <c r="C2487" s="10">
        <f>VLOOKUP($A2487+IF($A2487=0,1,0),Database!$A:$Y,7,FALSE)</f>
        <v>46209.083333333336</v>
      </c>
      <c r="D2487" s="21" t="str">
        <f>VLOOKUP(Pronostics!$B2487,Setup_MPP!$A:$G,3,FALSE)</f>
        <v>leaelaz</v>
      </c>
      <c r="E2487" s="21" t="str">
        <f>VLOOKUP(Pronostics!$B2487,Setup_MPP!$A:$G,2,FALSE)</f>
        <v>Léa EL ASERY</v>
      </c>
      <c r="F2487" s="21" t="str">
        <f>VLOOKUP($B2487,Setup_MPP!$A:$E,4,FALSE)</f>
        <v>#FFBEBE</v>
      </c>
      <c r="G2487" s="21" t="str">
        <f>VLOOKUP($B2487,Setup_MPP!$A:$E,5,FALSE)</f>
        <v>#DF6868</v>
      </c>
      <c r="H2487" s="21" t="str">
        <f>IFERROR(IF(AND(A2487&gt;=1,A2487&lt;=104),VLOOKUP($A2487,Location!$A:$J,6,FALSE),IF(A2487=0,"Avant l'ouverture",IF(OR(A2487=105,A2487=106),"Bonus"))),"")</f>
        <v>1/8 Finale</v>
      </c>
      <c r="I2487" s="21" t="str">
        <f>IF(LEFT(H2487,4)="Tour",VLOOKUP(A2487,Database!$A:$C,3,FALSE),"")</f>
        <v/>
      </c>
      <c r="J2487" s="21" t="str">
        <f>VLOOKUP($A2487,Location!$A:$J,7,FALSE)</f>
        <v>Mexique</v>
      </c>
      <c r="K2487" s="21" t="str">
        <f>IFERROR(VLOOKUP(J2487,Setup_Team!$B:$C,2,FALSE), "TDB")</f>
        <v>MEX</v>
      </c>
      <c r="L2487" s="21" t="str">
        <f>VLOOKUP($A2487,Location!$A:$J,8,FALSE)</f>
        <v>Angleterre</v>
      </c>
      <c r="M2487" s="21" t="str">
        <f>IFERROR(VLOOKUP(L2487,Setup_Team!$B:$C,2,FALSE), "TDB")</f>
        <v>ENG</v>
      </c>
      <c r="N2487" s="21" t="str">
        <f>VLOOKUP($A2487,Location!$A:$J,9,FALSE)</f>
        <v>Mexique City</v>
      </c>
      <c r="O2487" s="21" t="str">
        <f>VLOOKUP($A2487,Location!$A:$J,10,FALSE)</f>
        <v>Estadio Azteca</v>
      </c>
      <c r="P2487" s="27"/>
      <c r="Q2487" s="27"/>
      <c r="R2487" s="27" t="str">
        <f t="shared" si="229"/>
        <v/>
      </c>
      <c r="S2487" s="21">
        <v>0</v>
      </c>
      <c r="T2487" s="20">
        <f>VLOOKUP($A2487,Database!$A:$Y,10,FALSE)</f>
        <v>0</v>
      </c>
      <c r="U2487" s="20">
        <f>VLOOKUP($A2487,Database!$A:$Y,11,FALSE)</f>
        <v>0</v>
      </c>
      <c r="V2487" s="20">
        <f>VLOOKUP($A2487,Database!$A:$Y,12,FALSE)</f>
        <v>0</v>
      </c>
      <c r="W2487" s="20" t="str">
        <f>VLOOKUP(A2487,Database!A:M,13,FALSE)</f>
        <v>À venir</v>
      </c>
      <c r="X2487" s="20" t="str">
        <f>VLOOKUP($A2487,Database!$A:$Y,20,FALSE)</f>
        <v/>
      </c>
      <c r="Y2487" s="20" t="str">
        <f>VLOOKUP($A2487,Database!$A:$Y,21,FALSE)</f>
        <v/>
      </c>
      <c r="Z2487" s="20">
        <f t="shared" si="228"/>
        <v>0</v>
      </c>
      <c r="AA2487" s="20" t="str">
        <f t="shared" si="230"/>
        <v/>
      </c>
      <c r="AB2487" s="20" t="str">
        <f t="shared" ca="1" si="231"/>
        <v/>
      </c>
      <c r="AC2487" s="20">
        <f t="shared" ca="1" si="232"/>
        <v>0</v>
      </c>
      <c r="AD2487" s="20" t="str">
        <f ca="1">IF(AC2487=0,"",IF(OR(ISBLANK(P2487),ISBLANK(Q2487)),"",IF(ISBLANK(VLOOKUP(A2487,Database!A:AA,22,FALSE)),"",VLOOKUP(A2487,Database!A:AA,22,FALSE))))</f>
        <v/>
      </c>
      <c r="AE2487" s="20" t="str">
        <f>IFERROR(
   IF(
     OR(ISBLANK(P2487),ISBLANK(Q2487)),
     "",
     IF(
       AND(AB2487&lt;&gt;"",OR(W2487="Terminé",W2487="En cours")),
       VLOOKUP(AD2487,Setup_ScoreExactBonus!A:D,4,FALSE),
       0
     )),
  0)</f>
        <v/>
      </c>
      <c r="AF2487" s="21">
        <f t="shared" si="233"/>
        <v>0</v>
      </c>
      <c r="AG2487" s="21">
        <f ca="1">SUMIFS(AF$2:AF2487,D$2:D2487,D2487)</f>
        <v>3587</v>
      </c>
    </row>
    <row r="2488" spans="1:33" hidden="1" x14ac:dyDescent="0.35">
      <c r="A2488" s="21">
        <f>IF(ISBLANK(B2488),"",COUNTIF(B$2:B2488,B2488))-1</f>
        <v>92</v>
      </c>
      <c r="B2488" s="27">
        <v>3</v>
      </c>
      <c r="C2488" s="10">
        <f>VLOOKUP($A2488+IF($A2488=0,1,0),Database!$A:$Y,7,FALSE)</f>
        <v>46209.083333333336</v>
      </c>
      <c r="D2488" s="21" t="str">
        <f>VLOOKUP(Pronostics!$B2488,Setup_MPP!$A:$G,3,FALSE)</f>
        <v>PasMetalleux</v>
      </c>
      <c r="E2488" s="21" t="str">
        <f>VLOOKUP(Pronostics!$B2488,Setup_MPP!$A:$G,2,FALSE)</f>
        <v>Elwenn JOUBREL</v>
      </c>
      <c r="F2488" s="21" t="str">
        <f>VLOOKUP($B2488,Setup_MPP!$A:$E,4,FALSE)</f>
        <v>#F5C7FC</v>
      </c>
      <c r="G2488" s="21" t="str">
        <f>VLOOKUP($B2488,Setup_MPP!$A:$E,5,FALSE)</f>
        <v>#C489CF</v>
      </c>
      <c r="H2488" s="21" t="str">
        <f>IFERROR(IF(AND(A2488&gt;=1,A2488&lt;=104),VLOOKUP($A2488,Location!$A:$J,6,FALSE),IF(A2488=0,"Avant l'ouverture",IF(OR(A2488=105,A2488=106),"Bonus"))),"")</f>
        <v>1/8 Finale</v>
      </c>
      <c r="I2488" s="21" t="str">
        <f>IF(LEFT(H2488,4)="Tour",VLOOKUP(A2488,Database!$A:$C,3,FALSE),"")</f>
        <v/>
      </c>
      <c r="J2488" s="21" t="str">
        <f>VLOOKUP($A2488,Location!$A:$J,7,FALSE)</f>
        <v>Mexique</v>
      </c>
      <c r="K2488" s="21" t="str">
        <f>IFERROR(VLOOKUP(J2488,Setup_Team!$B:$C,2,FALSE), "TDB")</f>
        <v>MEX</v>
      </c>
      <c r="L2488" s="21" t="str">
        <f>VLOOKUP($A2488,Location!$A:$J,8,FALSE)</f>
        <v>Angleterre</v>
      </c>
      <c r="M2488" s="21" t="str">
        <f>IFERROR(VLOOKUP(L2488,Setup_Team!$B:$C,2,FALSE), "TDB")</f>
        <v>ENG</v>
      </c>
      <c r="N2488" s="21" t="str">
        <f>VLOOKUP($A2488,Location!$A:$J,9,FALSE)</f>
        <v>Mexique City</v>
      </c>
      <c r="O2488" s="21" t="str">
        <f>VLOOKUP($A2488,Location!$A:$J,10,FALSE)</f>
        <v>Estadio Azteca</v>
      </c>
      <c r="P2488" s="27"/>
      <c r="Q2488" s="27"/>
      <c r="R2488" s="27" t="str">
        <f t="shared" si="229"/>
        <v/>
      </c>
      <c r="S2488" s="21">
        <v>0</v>
      </c>
      <c r="T2488" s="20">
        <f>VLOOKUP($A2488,Database!$A:$Y,10,FALSE)</f>
        <v>0</v>
      </c>
      <c r="U2488" s="20">
        <f>VLOOKUP($A2488,Database!$A:$Y,11,FALSE)</f>
        <v>0</v>
      </c>
      <c r="V2488" s="20">
        <f>VLOOKUP($A2488,Database!$A:$Y,12,FALSE)</f>
        <v>0</v>
      </c>
      <c r="W2488" s="20" t="str">
        <f>VLOOKUP(A2488,Database!A:M,13,FALSE)</f>
        <v>À venir</v>
      </c>
      <c r="X2488" s="20" t="str">
        <f>VLOOKUP($A2488,Database!$A:$Y,20,FALSE)</f>
        <v/>
      </c>
      <c r="Y2488" s="20" t="str">
        <f>VLOOKUP($A2488,Database!$A:$Y,21,FALSE)</f>
        <v/>
      </c>
      <c r="Z2488" s="20">
        <f t="shared" si="228"/>
        <v>0</v>
      </c>
      <c r="AA2488" s="20" t="str">
        <f t="shared" si="230"/>
        <v/>
      </c>
      <c r="AB2488" s="20" t="str">
        <f t="shared" ca="1" si="231"/>
        <v/>
      </c>
      <c r="AC2488" s="20">
        <f t="shared" ca="1" si="232"/>
        <v>0</v>
      </c>
      <c r="AD2488" s="20" t="str">
        <f ca="1">IF(AC2488=0,"",IF(OR(ISBLANK(P2488),ISBLANK(Q2488)),"",IF(ISBLANK(VLOOKUP(A2488,Database!A:AA,22,FALSE)),"",VLOOKUP(A2488,Database!A:AA,22,FALSE))))</f>
        <v/>
      </c>
      <c r="AE2488" s="20" t="str">
        <f>IFERROR(
   IF(
     OR(ISBLANK(P2488),ISBLANK(Q2488)),
     "",
     IF(
       AND(AB2488&lt;&gt;"",OR(W2488="Terminé",W2488="En cours")),
       VLOOKUP(AD2488,Setup_ScoreExactBonus!A:D,4,FALSE),
       0
     )),
  0)</f>
        <v/>
      </c>
      <c r="AF2488" s="21">
        <f t="shared" si="233"/>
        <v>0</v>
      </c>
      <c r="AG2488" s="21">
        <f ca="1">SUMIFS(AF$2:AF2488,D$2:D2488,D2488)</f>
        <v>3215</v>
      </c>
    </row>
    <row r="2489" spans="1:33" hidden="1" x14ac:dyDescent="0.35">
      <c r="A2489" s="21">
        <f>IF(ISBLANK(B2489),"",COUNTIF(B$2:B2489,B2489))-1</f>
        <v>92</v>
      </c>
      <c r="B2489" s="27">
        <v>4</v>
      </c>
      <c r="C2489" s="10">
        <f>VLOOKUP($A2489+IF($A2489=0,1,0),Database!$A:$Y,7,FALSE)</f>
        <v>46209.083333333336</v>
      </c>
      <c r="D2489" s="21" t="str">
        <f>VLOOKUP(Pronostics!$B2489,Setup_MPP!$A:$G,3,FALSE)</f>
        <v>Popo444</v>
      </c>
      <c r="E2489" s="21" t="str">
        <f>VLOOKUP(Pronostics!$B2489,Setup_MPP!$A:$G,2,FALSE)</f>
        <v>Pauline OLIVIER</v>
      </c>
      <c r="F2489" s="21" t="str">
        <f>VLOOKUP($B2489,Setup_MPP!$A:$E,4,FALSE)</f>
        <v>#A5EA7F</v>
      </c>
      <c r="G2489" s="21" t="str">
        <f>VLOOKUP($B2489,Setup_MPP!$A:$E,5,FALSE)</f>
        <v>#80C65A</v>
      </c>
      <c r="H2489" s="21" t="str">
        <f>IFERROR(IF(AND(A2489&gt;=1,A2489&lt;=104),VLOOKUP($A2489,Location!$A:$J,6,FALSE),IF(A2489=0,"Avant l'ouverture",IF(OR(A2489=105,A2489=106),"Bonus"))),"")</f>
        <v>1/8 Finale</v>
      </c>
      <c r="I2489" s="21" t="str">
        <f>IF(LEFT(H2489,4)="Tour",VLOOKUP(A2489,Database!$A:$C,3,FALSE),"")</f>
        <v/>
      </c>
      <c r="J2489" s="21" t="str">
        <f>VLOOKUP($A2489,Location!$A:$J,7,FALSE)</f>
        <v>Mexique</v>
      </c>
      <c r="K2489" s="21" t="str">
        <f>IFERROR(VLOOKUP(J2489,Setup_Team!$B:$C,2,FALSE), "TDB")</f>
        <v>MEX</v>
      </c>
      <c r="L2489" s="21" t="str">
        <f>VLOOKUP($A2489,Location!$A:$J,8,FALSE)</f>
        <v>Angleterre</v>
      </c>
      <c r="M2489" s="21" t="str">
        <f>IFERROR(VLOOKUP(L2489,Setup_Team!$B:$C,2,FALSE), "TDB")</f>
        <v>ENG</v>
      </c>
      <c r="N2489" s="21" t="str">
        <f>VLOOKUP($A2489,Location!$A:$J,9,FALSE)</f>
        <v>Mexique City</v>
      </c>
      <c r="O2489" s="21" t="str">
        <f>VLOOKUP($A2489,Location!$A:$J,10,FALSE)</f>
        <v>Estadio Azteca</v>
      </c>
      <c r="P2489" s="27"/>
      <c r="Q2489" s="27"/>
      <c r="R2489" s="27" t="str">
        <f t="shared" si="229"/>
        <v/>
      </c>
      <c r="S2489" s="21">
        <v>0</v>
      </c>
      <c r="T2489" s="20">
        <f>VLOOKUP($A2489,Database!$A:$Y,10,FALSE)</f>
        <v>0</v>
      </c>
      <c r="U2489" s="20">
        <f>VLOOKUP($A2489,Database!$A:$Y,11,FALSE)</f>
        <v>0</v>
      </c>
      <c r="V2489" s="20">
        <f>VLOOKUP($A2489,Database!$A:$Y,12,FALSE)</f>
        <v>0</v>
      </c>
      <c r="W2489" s="20" t="str">
        <f>VLOOKUP(A2489,Database!A:M,13,FALSE)</f>
        <v>À venir</v>
      </c>
      <c r="X2489" s="20" t="str">
        <f>VLOOKUP($A2489,Database!$A:$Y,20,FALSE)</f>
        <v/>
      </c>
      <c r="Y2489" s="20" t="str">
        <f>VLOOKUP($A2489,Database!$A:$Y,21,FALSE)</f>
        <v/>
      </c>
      <c r="Z2489" s="20">
        <f t="shared" si="228"/>
        <v>0</v>
      </c>
      <c r="AA2489" s="20" t="str">
        <f t="shared" si="230"/>
        <v/>
      </c>
      <c r="AB2489" s="20" t="str">
        <f t="shared" ca="1" si="231"/>
        <v/>
      </c>
      <c r="AC2489" s="20">
        <f t="shared" ca="1" si="232"/>
        <v>0</v>
      </c>
      <c r="AD2489" s="20" t="str">
        <f ca="1">IF(AC2489=0,"",IF(OR(ISBLANK(P2489),ISBLANK(Q2489)),"",IF(ISBLANK(VLOOKUP(A2489,Database!A:AA,22,FALSE)),"",VLOOKUP(A2489,Database!A:AA,22,FALSE))))</f>
        <v/>
      </c>
      <c r="AE2489" s="20" t="str">
        <f>IFERROR(
   IF(
     OR(ISBLANK(P2489),ISBLANK(Q2489)),
     "",
     IF(
       AND(AB2489&lt;&gt;"",OR(W2489="Terminé",W2489="En cours")),
       VLOOKUP(AD2489,Setup_ScoreExactBonus!A:D,4,FALSE),
       0
     )),
  0)</f>
        <v/>
      </c>
      <c r="AF2489" s="21">
        <f t="shared" si="233"/>
        <v>0</v>
      </c>
      <c r="AG2489" s="21">
        <f ca="1">SUMIFS(AF$2:AF2489,D$2:D2489,D2489)</f>
        <v>3257</v>
      </c>
    </row>
    <row r="2490" spans="1:33" hidden="1" x14ac:dyDescent="0.35">
      <c r="A2490" s="21">
        <f>IF(ISBLANK(B2490),"",COUNTIF(B$2:B2490,B2490))-1</f>
        <v>92</v>
      </c>
      <c r="B2490" s="27">
        <v>5</v>
      </c>
      <c r="C2490" s="10">
        <f>VLOOKUP($A2490+IF($A2490=0,1,0),Database!$A:$Y,7,FALSE)</f>
        <v>46209.083333333336</v>
      </c>
      <c r="D2490" s="21" t="str">
        <f>VLOOKUP(Pronostics!$B2490,Setup_MPP!$A:$G,3,FALSE)</f>
        <v>_Jujul</v>
      </c>
      <c r="E2490" s="21" t="str">
        <f>VLOOKUP(Pronostics!$B2490,Setup_MPP!$A:$G,2,FALSE)</f>
        <v>Julie BOISSIERE</v>
      </c>
      <c r="F2490" s="21" t="str">
        <f>VLOOKUP($B2490,Setup_MPP!$A:$E,4,FALSE)</f>
        <v>#D890FF</v>
      </c>
      <c r="G2490" s="21" t="str">
        <f>VLOOKUP($B2490,Setup_MPP!$A:$E,5,FALSE)</f>
        <v>#B750EF</v>
      </c>
      <c r="H2490" s="21" t="str">
        <f>IFERROR(IF(AND(A2490&gt;=1,A2490&lt;=104),VLOOKUP($A2490,Location!$A:$J,6,FALSE),IF(A2490=0,"Avant l'ouverture",IF(OR(A2490=105,A2490=106),"Bonus"))),"")</f>
        <v>1/8 Finale</v>
      </c>
      <c r="I2490" s="21" t="str">
        <f>IF(LEFT(H2490,4)="Tour",VLOOKUP(A2490,Database!$A:$C,3,FALSE),"")</f>
        <v/>
      </c>
      <c r="J2490" s="21" t="str">
        <f>VLOOKUP($A2490,Location!$A:$J,7,FALSE)</f>
        <v>Mexique</v>
      </c>
      <c r="K2490" s="21" t="str">
        <f>IFERROR(VLOOKUP(J2490,Setup_Team!$B:$C,2,FALSE), "TDB")</f>
        <v>MEX</v>
      </c>
      <c r="L2490" s="21" t="str">
        <f>VLOOKUP($A2490,Location!$A:$J,8,FALSE)</f>
        <v>Angleterre</v>
      </c>
      <c r="M2490" s="21" t="str">
        <f>IFERROR(VLOOKUP(L2490,Setup_Team!$B:$C,2,FALSE), "TDB")</f>
        <v>ENG</v>
      </c>
      <c r="N2490" s="21" t="str">
        <f>VLOOKUP($A2490,Location!$A:$J,9,FALSE)</f>
        <v>Mexique City</v>
      </c>
      <c r="O2490" s="21" t="str">
        <f>VLOOKUP($A2490,Location!$A:$J,10,FALSE)</f>
        <v>Estadio Azteca</v>
      </c>
      <c r="P2490" s="27"/>
      <c r="Q2490" s="27"/>
      <c r="R2490" s="27" t="str">
        <f t="shared" si="229"/>
        <v/>
      </c>
      <c r="S2490" s="21">
        <v>0</v>
      </c>
      <c r="T2490" s="20">
        <f>VLOOKUP($A2490,Database!$A:$Y,10,FALSE)</f>
        <v>0</v>
      </c>
      <c r="U2490" s="20">
        <f>VLOOKUP($A2490,Database!$A:$Y,11,FALSE)</f>
        <v>0</v>
      </c>
      <c r="V2490" s="20">
        <f>VLOOKUP($A2490,Database!$A:$Y,12,FALSE)</f>
        <v>0</v>
      </c>
      <c r="W2490" s="20" t="str">
        <f>VLOOKUP(A2490,Database!A:M,13,FALSE)</f>
        <v>À venir</v>
      </c>
      <c r="X2490" s="20" t="str">
        <f>VLOOKUP($A2490,Database!$A:$Y,20,FALSE)</f>
        <v/>
      </c>
      <c r="Y2490" s="20" t="str">
        <f>VLOOKUP($A2490,Database!$A:$Y,21,FALSE)</f>
        <v/>
      </c>
      <c r="Z2490" s="20">
        <f t="shared" si="228"/>
        <v>0</v>
      </c>
      <c r="AA2490" s="20" t="str">
        <f t="shared" si="230"/>
        <v/>
      </c>
      <c r="AB2490" s="20" t="str">
        <f t="shared" ca="1" si="231"/>
        <v/>
      </c>
      <c r="AC2490" s="20">
        <f t="shared" ca="1" si="232"/>
        <v>0</v>
      </c>
      <c r="AD2490" s="20" t="str">
        <f ca="1">IF(AC2490=0,"",IF(OR(ISBLANK(P2490),ISBLANK(Q2490)),"",IF(ISBLANK(VLOOKUP(A2490,Database!A:AA,22,FALSE)),"",VLOOKUP(A2490,Database!A:AA,22,FALSE))))</f>
        <v/>
      </c>
      <c r="AE2490" s="20" t="str">
        <f>IFERROR(
   IF(
     OR(ISBLANK(P2490),ISBLANK(Q2490)),
     "",
     IF(
       AND(AB2490&lt;&gt;"",OR(W2490="Terminé",W2490="En cours")),
       VLOOKUP(AD2490,Setup_ScoreExactBonus!A:D,4,FALSE),
       0
     )),
  0)</f>
        <v/>
      </c>
      <c r="AF2490" s="21">
        <f t="shared" si="233"/>
        <v>0</v>
      </c>
      <c r="AG2490" s="21">
        <f ca="1">SUMIFS(AF$2:AF2490,D$2:D2490,D2490)</f>
        <v>2427</v>
      </c>
    </row>
    <row r="2491" spans="1:33" hidden="1" x14ac:dyDescent="0.35">
      <c r="A2491" s="21">
        <f>IF(ISBLANK(B2491),"",COUNTIF(B$2:B2491,B2491))-1</f>
        <v>92</v>
      </c>
      <c r="B2491" s="27">
        <v>6</v>
      </c>
      <c r="C2491" s="10">
        <f>VLOOKUP($A2491+IF($A2491=0,1,0),Database!$A:$Y,7,FALSE)</f>
        <v>46209.083333333336</v>
      </c>
      <c r="D2491" s="21" t="str">
        <f>VLOOKUP(Pronostics!$B2491,Setup_MPP!$A:$G,3,FALSE)</f>
        <v>Julay</v>
      </c>
      <c r="E2491" s="21" t="str">
        <f>VLOOKUP(Pronostics!$B2491,Setup_MPP!$A:$G,2,FALSE)</f>
        <v>Julie BOUCHARD</v>
      </c>
      <c r="F2491" s="21" t="str">
        <f>VLOOKUP($B2491,Setup_MPP!$A:$E,4,FALSE)</f>
        <v>#A6F7B1</v>
      </c>
      <c r="G2491" s="21" t="str">
        <f>VLOOKUP($B2491,Setup_MPP!$A:$E,5,FALSE)</f>
        <v>#6EC179</v>
      </c>
      <c r="H2491" s="21" t="str">
        <f>IFERROR(IF(AND(A2491&gt;=1,A2491&lt;=104),VLOOKUP($A2491,Location!$A:$J,6,FALSE),IF(A2491=0,"Avant l'ouverture",IF(OR(A2491=105,A2491=106),"Bonus"))),"")</f>
        <v>1/8 Finale</v>
      </c>
      <c r="I2491" s="21" t="str">
        <f>IF(LEFT(H2491,4)="Tour",VLOOKUP(A2491,Database!$A:$C,3,FALSE),"")</f>
        <v/>
      </c>
      <c r="J2491" s="21" t="str">
        <f>VLOOKUP($A2491,Location!$A:$J,7,FALSE)</f>
        <v>Mexique</v>
      </c>
      <c r="K2491" s="21" t="str">
        <f>IFERROR(VLOOKUP(J2491,Setup_Team!$B:$C,2,FALSE), "TDB")</f>
        <v>MEX</v>
      </c>
      <c r="L2491" s="21" t="str">
        <f>VLOOKUP($A2491,Location!$A:$J,8,FALSE)</f>
        <v>Angleterre</v>
      </c>
      <c r="M2491" s="21" t="str">
        <f>IFERROR(VLOOKUP(L2491,Setup_Team!$B:$C,2,FALSE), "TDB")</f>
        <v>ENG</v>
      </c>
      <c r="N2491" s="21" t="str">
        <f>VLOOKUP($A2491,Location!$A:$J,9,FALSE)</f>
        <v>Mexique City</v>
      </c>
      <c r="O2491" s="21" t="str">
        <f>VLOOKUP($A2491,Location!$A:$J,10,FALSE)</f>
        <v>Estadio Azteca</v>
      </c>
      <c r="P2491" s="27"/>
      <c r="Q2491" s="27"/>
      <c r="R2491" s="27" t="str">
        <f t="shared" si="229"/>
        <v/>
      </c>
      <c r="S2491" s="21">
        <v>0</v>
      </c>
      <c r="T2491" s="20">
        <f>VLOOKUP($A2491,Database!$A:$Y,10,FALSE)</f>
        <v>0</v>
      </c>
      <c r="U2491" s="20">
        <f>VLOOKUP($A2491,Database!$A:$Y,11,FALSE)</f>
        <v>0</v>
      </c>
      <c r="V2491" s="20">
        <f>VLOOKUP($A2491,Database!$A:$Y,12,FALSE)</f>
        <v>0</v>
      </c>
      <c r="W2491" s="20" t="str">
        <f>VLOOKUP(A2491,Database!A:M,13,FALSE)</f>
        <v>À venir</v>
      </c>
      <c r="X2491" s="20" t="str">
        <f>VLOOKUP($A2491,Database!$A:$Y,20,FALSE)</f>
        <v/>
      </c>
      <c r="Y2491" s="20" t="str">
        <f>VLOOKUP($A2491,Database!$A:$Y,21,FALSE)</f>
        <v/>
      </c>
      <c r="Z2491" s="20">
        <f t="shared" si="228"/>
        <v>0</v>
      </c>
      <c r="AA2491" s="20" t="str">
        <f t="shared" si="230"/>
        <v/>
      </c>
      <c r="AB2491" s="20" t="str">
        <f t="shared" ca="1" si="231"/>
        <v/>
      </c>
      <c r="AC2491" s="20">
        <f t="shared" ca="1" si="232"/>
        <v>0</v>
      </c>
      <c r="AD2491" s="20" t="str">
        <f ca="1">IF(AC2491=0,"",IF(OR(ISBLANK(P2491),ISBLANK(Q2491)),"",IF(ISBLANK(VLOOKUP(A2491,Database!A:AA,22,FALSE)),"",VLOOKUP(A2491,Database!A:AA,22,FALSE))))</f>
        <v/>
      </c>
      <c r="AE2491" s="20" t="str">
        <f>IFERROR(
   IF(
     OR(ISBLANK(P2491),ISBLANK(Q2491)),
     "",
     IF(
       AND(AB2491&lt;&gt;"",OR(W2491="Terminé",W2491="En cours")),
       VLOOKUP(AD2491,Setup_ScoreExactBonus!A:D,4,FALSE),
       0
     )),
  0)</f>
        <v/>
      </c>
      <c r="AF2491" s="21">
        <f t="shared" si="233"/>
        <v>0</v>
      </c>
      <c r="AG2491" s="21">
        <f ca="1">SUMIFS(AF$2:AF2491,D$2:D2491,D2491)</f>
        <v>3263</v>
      </c>
    </row>
    <row r="2492" spans="1:33" hidden="1" x14ac:dyDescent="0.35">
      <c r="A2492" s="21">
        <f>IF(ISBLANK(B2492),"",COUNTIF(B$2:B2492,B2492))-1</f>
        <v>92</v>
      </c>
      <c r="B2492" s="27">
        <v>7</v>
      </c>
      <c r="C2492" s="10">
        <f>VLOOKUP($A2492+IF($A2492=0,1,0),Database!$A:$Y,7,FALSE)</f>
        <v>46209.083333333336</v>
      </c>
      <c r="D2492" s="21" t="str">
        <f>VLOOKUP(Pronostics!$B2492,Setup_MPP!$A:$G,3,FALSE)</f>
        <v>__Vince__</v>
      </c>
      <c r="E2492" s="21" t="str">
        <f>VLOOKUP(Pronostics!$B2492,Setup_MPP!$A:$G,2,FALSE)</f>
        <v>Vincent FRAYSSE</v>
      </c>
      <c r="F2492" s="21" t="str">
        <f>VLOOKUP($B2492,Setup_MPP!$A:$E,4,FALSE)</f>
        <v>#B2EAE8</v>
      </c>
      <c r="G2492" s="21" t="str">
        <f>VLOOKUP($B2492,Setup_MPP!$A:$E,5,FALSE)</f>
        <v>#6CB4B1</v>
      </c>
      <c r="H2492" s="21" t="str">
        <f>IFERROR(IF(AND(A2492&gt;=1,A2492&lt;=104),VLOOKUP($A2492,Location!$A:$J,6,FALSE),IF(A2492=0,"Avant l'ouverture",IF(OR(A2492=105,A2492=106),"Bonus"))),"")</f>
        <v>1/8 Finale</v>
      </c>
      <c r="I2492" s="21" t="str">
        <f>IF(LEFT(H2492,4)="Tour",VLOOKUP(A2492,Database!$A:$C,3,FALSE),"")</f>
        <v/>
      </c>
      <c r="J2492" s="21" t="str">
        <f>VLOOKUP($A2492,Location!$A:$J,7,FALSE)</f>
        <v>Mexique</v>
      </c>
      <c r="K2492" s="21" t="str">
        <f>IFERROR(VLOOKUP(J2492,Setup_Team!$B:$C,2,FALSE), "TDB")</f>
        <v>MEX</v>
      </c>
      <c r="L2492" s="21" t="str">
        <f>VLOOKUP($A2492,Location!$A:$J,8,FALSE)</f>
        <v>Angleterre</v>
      </c>
      <c r="M2492" s="21" t="str">
        <f>IFERROR(VLOOKUP(L2492,Setup_Team!$B:$C,2,FALSE), "TDB")</f>
        <v>ENG</v>
      </c>
      <c r="N2492" s="21" t="str">
        <f>VLOOKUP($A2492,Location!$A:$J,9,FALSE)</f>
        <v>Mexique City</v>
      </c>
      <c r="O2492" s="21" t="str">
        <f>VLOOKUP($A2492,Location!$A:$J,10,FALSE)</f>
        <v>Estadio Azteca</v>
      </c>
      <c r="P2492" s="27"/>
      <c r="Q2492" s="27"/>
      <c r="R2492" s="27" t="str">
        <f t="shared" si="229"/>
        <v/>
      </c>
      <c r="S2492" s="21">
        <v>0</v>
      </c>
      <c r="T2492" s="20">
        <f>VLOOKUP($A2492,Database!$A:$Y,10,FALSE)</f>
        <v>0</v>
      </c>
      <c r="U2492" s="20">
        <f>VLOOKUP($A2492,Database!$A:$Y,11,FALSE)</f>
        <v>0</v>
      </c>
      <c r="V2492" s="20">
        <f>VLOOKUP($A2492,Database!$A:$Y,12,FALSE)</f>
        <v>0</v>
      </c>
      <c r="W2492" s="20" t="str">
        <f>VLOOKUP(A2492,Database!A:M,13,FALSE)</f>
        <v>À venir</v>
      </c>
      <c r="X2492" s="20" t="str">
        <f>VLOOKUP($A2492,Database!$A:$Y,20,FALSE)</f>
        <v/>
      </c>
      <c r="Y2492" s="20" t="str">
        <f>VLOOKUP($A2492,Database!$A:$Y,21,FALSE)</f>
        <v/>
      </c>
      <c r="Z2492" s="20">
        <f t="shared" si="228"/>
        <v>0</v>
      </c>
      <c r="AA2492" s="20" t="str">
        <f t="shared" si="230"/>
        <v/>
      </c>
      <c r="AB2492" s="20" t="str">
        <f t="shared" ca="1" si="231"/>
        <v/>
      </c>
      <c r="AC2492" s="20">
        <f t="shared" ca="1" si="232"/>
        <v>0</v>
      </c>
      <c r="AD2492" s="20" t="str">
        <f ca="1">IF(AC2492=0,"",IF(OR(ISBLANK(P2492),ISBLANK(Q2492)),"",IF(ISBLANK(VLOOKUP(A2492,Database!A:AA,22,FALSE)),"",VLOOKUP(A2492,Database!A:AA,22,FALSE))))</f>
        <v/>
      </c>
      <c r="AE2492" s="20" t="str">
        <f>IFERROR(
   IF(
     OR(ISBLANK(P2492),ISBLANK(Q2492)),
     "",
     IF(
       AND(AB2492&lt;&gt;"",OR(W2492="Terminé",W2492="En cours")),
       VLOOKUP(AD2492,Setup_ScoreExactBonus!A:D,4,FALSE),
       0
     )),
  0)</f>
        <v/>
      </c>
      <c r="AF2492" s="21">
        <f t="shared" si="233"/>
        <v>0</v>
      </c>
      <c r="AG2492" s="21">
        <f ca="1">SUMIFS(AF$2:AF2492,D$2:D2492,D2492)</f>
        <v>1775</v>
      </c>
    </row>
    <row r="2493" spans="1:33" hidden="1" x14ac:dyDescent="0.35">
      <c r="A2493" s="21">
        <f>IF(ISBLANK(B2493),"",COUNTIF(B$2:B2493,B2493))-1</f>
        <v>92</v>
      </c>
      <c r="B2493" s="27">
        <v>8</v>
      </c>
      <c r="C2493" s="10">
        <f>VLOOKUP($A2493+IF($A2493=0,1,0),Database!$A:$Y,7,FALSE)</f>
        <v>46209.083333333336</v>
      </c>
      <c r="D2493" s="21" t="str">
        <f>VLOOKUP(Pronostics!$B2493,Setup_MPP!$A:$G,3,FALSE)</f>
        <v>Louuiiis</v>
      </c>
      <c r="E2493" s="21" t="str">
        <f>VLOOKUP(Pronostics!$B2493,Setup_MPP!$A:$G,2,FALSE)</f>
        <v>Louis HARLE</v>
      </c>
      <c r="F2493" s="21" t="str">
        <f>VLOOKUP($B2493,Setup_MPP!$A:$E,4,FALSE)</f>
        <v>#EEF7B1</v>
      </c>
      <c r="G2493" s="21" t="str">
        <f>VLOOKUP($B2493,Setup_MPP!$A:$E,5,FALSE)</f>
        <v>#C1CB7D</v>
      </c>
      <c r="H2493" s="21" t="str">
        <f>IFERROR(IF(AND(A2493&gt;=1,A2493&lt;=104),VLOOKUP($A2493,Location!$A:$J,6,FALSE),IF(A2493=0,"Avant l'ouverture",IF(OR(A2493=105,A2493=106),"Bonus"))),"")</f>
        <v>1/8 Finale</v>
      </c>
      <c r="I2493" s="21" t="str">
        <f>IF(LEFT(H2493,4)="Tour",VLOOKUP(A2493,Database!$A:$C,3,FALSE),"")</f>
        <v/>
      </c>
      <c r="J2493" s="21" t="str">
        <f>VLOOKUP($A2493,Location!$A:$J,7,FALSE)</f>
        <v>Mexique</v>
      </c>
      <c r="K2493" s="21" t="str">
        <f>IFERROR(VLOOKUP(J2493,Setup_Team!$B:$C,2,FALSE), "TDB")</f>
        <v>MEX</v>
      </c>
      <c r="L2493" s="21" t="str">
        <f>VLOOKUP($A2493,Location!$A:$J,8,FALSE)</f>
        <v>Angleterre</v>
      </c>
      <c r="M2493" s="21" t="str">
        <f>IFERROR(VLOOKUP(L2493,Setup_Team!$B:$C,2,FALSE), "TDB")</f>
        <v>ENG</v>
      </c>
      <c r="N2493" s="21" t="str">
        <f>VLOOKUP($A2493,Location!$A:$J,9,FALSE)</f>
        <v>Mexique City</v>
      </c>
      <c r="O2493" s="21" t="str">
        <f>VLOOKUP($A2493,Location!$A:$J,10,FALSE)</f>
        <v>Estadio Azteca</v>
      </c>
      <c r="P2493" s="27"/>
      <c r="Q2493" s="27"/>
      <c r="R2493" s="27" t="str">
        <f t="shared" si="229"/>
        <v/>
      </c>
      <c r="S2493" s="21">
        <v>0</v>
      </c>
      <c r="T2493" s="20">
        <f>VLOOKUP($A2493,Database!$A:$Y,10,FALSE)</f>
        <v>0</v>
      </c>
      <c r="U2493" s="20">
        <f>VLOOKUP($A2493,Database!$A:$Y,11,FALSE)</f>
        <v>0</v>
      </c>
      <c r="V2493" s="20">
        <f>VLOOKUP($A2493,Database!$A:$Y,12,FALSE)</f>
        <v>0</v>
      </c>
      <c r="W2493" s="20" t="str">
        <f>VLOOKUP(A2493,Database!A:M,13,FALSE)</f>
        <v>À venir</v>
      </c>
      <c r="X2493" s="20" t="str">
        <f>VLOOKUP($A2493,Database!$A:$Y,20,FALSE)</f>
        <v/>
      </c>
      <c r="Y2493" s="20" t="str">
        <f>VLOOKUP($A2493,Database!$A:$Y,21,FALSE)</f>
        <v/>
      </c>
      <c r="Z2493" s="20">
        <f t="shared" si="228"/>
        <v>0</v>
      </c>
      <c r="AA2493" s="20" t="str">
        <f t="shared" si="230"/>
        <v/>
      </c>
      <c r="AB2493" s="20" t="str">
        <f t="shared" ca="1" si="231"/>
        <v/>
      </c>
      <c r="AC2493" s="20">
        <f t="shared" ca="1" si="232"/>
        <v>0</v>
      </c>
      <c r="AD2493" s="20" t="str">
        <f ca="1">IF(AC2493=0,"",IF(OR(ISBLANK(P2493),ISBLANK(Q2493)),"",IF(ISBLANK(VLOOKUP(A2493,Database!A:AA,22,FALSE)),"",VLOOKUP(A2493,Database!A:AA,22,FALSE))))</f>
        <v/>
      </c>
      <c r="AE2493" s="20" t="str">
        <f>IFERROR(
   IF(
     OR(ISBLANK(P2493),ISBLANK(Q2493)),
     "",
     IF(
       AND(AB2493&lt;&gt;"",OR(W2493="Terminé",W2493="En cours")),
       VLOOKUP(AD2493,Setup_ScoreExactBonus!A:D,4,FALSE),
       0
     )),
  0)</f>
        <v/>
      </c>
      <c r="AF2493" s="21">
        <f t="shared" si="233"/>
        <v>0</v>
      </c>
      <c r="AG2493" s="21">
        <f ca="1">SUMIFS(AF$2:AF2493,D$2:D2493,D2493)</f>
        <v>3206</v>
      </c>
    </row>
    <row r="2494" spans="1:33" x14ac:dyDescent="0.35">
      <c r="A2494" s="21">
        <f>IF(ISBLANK(B2494),"",COUNTIF(B$2:B2494,B2494))-1</f>
        <v>92</v>
      </c>
      <c r="B2494" s="27">
        <v>9</v>
      </c>
      <c r="C2494" s="10">
        <f>VLOOKUP($A2494+IF($A2494=0,1,0),Database!$A:$Y,7,FALSE)</f>
        <v>46209.083333333336</v>
      </c>
      <c r="D2494" s="21" t="str">
        <f>VLOOKUP(Pronostics!$B2494,Setup_MPP!$A:$G,3,FALSE)</f>
        <v>Aurelien_dpq</v>
      </c>
      <c r="E2494" s="21" t="str">
        <f>VLOOKUP(Pronostics!$B2494,Setup_MPP!$A:$G,2,FALSE)</f>
        <v>Aurélien DE POULPIQUET</v>
      </c>
      <c r="F2494" s="21" t="str">
        <f>VLOOKUP($B2494,Setup_MPP!$A:$E,4,FALSE)</f>
        <v>#F4EA9D</v>
      </c>
      <c r="G2494" s="21" t="str">
        <f>VLOOKUP($B2494,Setup_MPP!$A:$E,5,FALSE)</f>
        <v>#D2C458</v>
      </c>
      <c r="H2494" s="21" t="str">
        <f>IFERROR(IF(AND(A2494&gt;=1,A2494&lt;=104),VLOOKUP($A2494,Location!$A:$J,6,FALSE),IF(A2494=0,"Avant l'ouverture",IF(OR(A2494=105,A2494=106),"Bonus"))),"")</f>
        <v>1/8 Finale</v>
      </c>
      <c r="I2494" s="21" t="str">
        <f>IF(LEFT(H2494,4)="Tour",VLOOKUP(A2494,Database!$A:$C,3,FALSE),"")</f>
        <v/>
      </c>
      <c r="J2494" s="21" t="str">
        <f>VLOOKUP($A2494,Location!$A:$J,7,FALSE)</f>
        <v>Mexique</v>
      </c>
      <c r="K2494" s="21" t="str">
        <f>IFERROR(VLOOKUP(J2494,Setup_Team!$B:$C,2,FALSE), "TDB")</f>
        <v>MEX</v>
      </c>
      <c r="L2494" s="21" t="str">
        <f>VLOOKUP($A2494,Location!$A:$J,8,FALSE)</f>
        <v>Angleterre</v>
      </c>
      <c r="M2494" s="21" t="str">
        <f>IFERROR(VLOOKUP(L2494,Setup_Team!$B:$C,2,FALSE), "TDB")</f>
        <v>ENG</v>
      </c>
      <c r="N2494" s="21" t="str">
        <f>VLOOKUP($A2494,Location!$A:$J,9,FALSE)</f>
        <v>Mexique City</v>
      </c>
      <c r="O2494" s="21" t="str">
        <f>VLOOKUP($A2494,Location!$A:$J,10,FALSE)</f>
        <v>Estadio Azteca</v>
      </c>
      <c r="P2494" s="27"/>
      <c r="Q2494" s="27"/>
      <c r="R2494" s="27" t="str">
        <f t="shared" si="229"/>
        <v/>
      </c>
      <c r="S2494" s="21">
        <v>0</v>
      </c>
      <c r="T2494" s="20">
        <f>VLOOKUP($A2494,Database!$A:$Y,10,FALSE)</f>
        <v>0</v>
      </c>
      <c r="U2494" s="20">
        <f>VLOOKUP($A2494,Database!$A:$Y,11,FALSE)</f>
        <v>0</v>
      </c>
      <c r="V2494" s="20">
        <f>VLOOKUP($A2494,Database!$A:$Y,12,FALSE)</f>
        <v>0</v>
      </c>
      <c r="W2494" s="20" t="str">
        <f>VLOOKUP(A2494,Database!A:M,13,FALSE)</f>
        <v>À venir</v>
      </c>
      <c r="X2494" s="20" t="str">
        <f>VLOOKUP($A2494,Database!$A:$Y,20,FALSE)</f>
        <v/>
      </c>
      <c r="Y2494" s="20" t="str">
        <f>VLOOKUP($A2494,Database!$A:$Y,21,FALSE)</f>
        <v/>
      </c>
      <c r="Z2494" s="20">
        <f t="shared" si="228"/>
        <v>0</v>
      </c>
      <c r="AA2494" s="20" t="str">
        <f t="shared" si="230"/>
        <v/>
      </c>
      <c r="AB2494" s="20" t="str">
        <f t="shared" ca="1" si="231"/>
        <v/>
      </c>
      <c r="AC2494" s="20">
        <f t="shared" ca="1" si="232"/>
        <v>0</v>
      </c>
      <c r="AD2494" s="20" t="str">
        <f ca="1">IF(AC2494=0,"",IF(OR(ISBLANK(P2494),ISBLANK(Q2494)),"",IF(ISBLANK(VLOOKUP(A2494,Database!A:AA,22,FALSE)),"",VLOOKUP(A2494,Database!A:AA,22,FALSE))))</f>
        <v/>
      </c>
      <c r="AE2494" s="20" t="str">
        <f>IFERROR(
   IF(
     OR(ISBLANK(P2494),ISBLANK(Q2494)),
     "",
     IF(
       AND(AB2494&lt;&gt;"",OR(W2494="Terminé",W2494="En cours")),
       VLOOKUP(AD2494,Setup_ScoreExactBonus!A:D,4,FALSE),
       0
     )),
  0)</f>
        <v/>
      </c>
      <c r="AF2494" s="21">
        <f t="shared" si="233"/>
        <v>0</v>
      </c>
      <c r="AG2494" s="21">
        <f ca="1">SUMIFS(AF$2:AF2494,D$2:D2494,D2494)</f>
        <v>3453</v>
      </c>
    </row>
    <row r="2495" spans="1:33" hidden="1" x14ac:dyDescent="0.35">
      <c r="A2495" s="21">
        <f>IF(ISBLANK(B2495),"",COUNTIF(B$2:B2495,B2495))-1</f>
        <v>92</v>
      </c>
      <c r="B2495" s="27">
        <v>10</v>
      </c>
      <c r="C2495" s="10">
        <f>VLOOKUP($A2495+IF($A2495=0,1,0),Database!$A:$Y,7,FALSE)</f>
        <v>46209.083333333336</v>
      </c>
      <c r="D2495" s="21" t="str">
        <f>VLOOKUP(Pronostics!$B2495,Setup_MPP!$A:$G,3,FALSE)</f>
        <v>RandomPaul</v>
      </c>
      <c r="E2495" s="21" t="str">
        <f>VLOOKUP(Pronostics!$B2495,Setup_MPP!$A:$G,2,FALSE)</f>
        <v>Paul MONTESINOS</v>
      </c>
      <c r="F2495" s="21" t="str">
        <f>VLOOKUP($B2495,Setup_MPP!$A:$E,4,FALSE)</f>
        <v>#C4B0FF</v>
      </c>
      <c r="G2495" s="21" t="str">
        <f>VLOOKUP($B2495,Setup_MPP!$A:$E,5,FALSE)</f>
        <v>#7F66C8</v>
      </c>
      <c r="H2495" s="21" t="str">
        <f>IFERROR(IF(AND(A2495&gt;=1,A2495&lt;=104),VLOOKUP($A2495,Location!$A:$J,6,FALSE),IF(A2495=0,"Avant l'ouverture",IF(OR(A2495=105,A2495=106),"Bonus"))),"")</f>
        <v>1/8 Finale</v>
      </c>
      <c r="I2495" s="21" t="str">
        <f>IF(LEFT(H2495,4)="Tour",VLOOKUP(A2495,Database!$A:$C,3,FALSE),"")</f>
        <v/>
      </c>
      <c r="J2495" s="21" t="str">
        <f>VLOOKUP($A2495,Location!$A:$J,7,FALSE)</f>
        <v>Mexique</v>
      </c>
      <c r="K2495" s="21" t="str">
        <f>IFERROR(VLOOKUP(J2495,Setup_Team!$B:$C,2,FALSE), "TDB")</f>
        <v>MEX</v>
      </c>
      <c r="L2495" s="21" t="str">
        <f>VLOOKUP($A2495,Location!$A:$J,8,FALSE)</f>
        <v>Angleterre</v>
      </c>
      <c r="M2495" s="21" t="str">
        <f>IFERROR(VLOOKUP(L2495,Setup_Team!$B:$C,2,FALSE), "TDB")</f>
        <v>ENG</v>
      </c>
      <c r="N2495" s="21" t="str">
        <f>VLOOKUP($A2495,Location!$A:$J,9,FALSE)</f>
        <v>Mexique City</v>
      </c>
      <c r="O2495" s="21" t="str">
        <f>VLOOKUP($A2495,Location!$A:$J,10,FALSE)</f>
        <v>Estadio Azteca</v>
      </c>
      <c r="P2495" s="27"/>
      <c r="Q2495" s="27"/>
      <c r="R2495" s="27" t="str">
        <f t="shared" si="229"/>
        <v/>
      </c>
      <c r="S2495" s="21">
        <v>0</v>
      </c>
      <c r="T2495" s="20">
        <f>VLOOKUP($A2495,Database!$A:$Y,10,FALSE)</f>
        <v>0</v>
      </c>
      <c r="U2495" s="20">
        <f>VLOOKUP($A2495,Database!$A:$Y,11,FALSE)</f>
        <v>0</v>
      </c>
      <c r="V2495" s="20">
        <f>VLOOKUP($A2495,Database!$A:$Y,12,FALSE)</f>
        <v>0</v>
      </c>
      <c r="W2495" s="20" t="str">
        <f>VLOOKUP(A2495,Database!A:M,13,FALSE)</f>
        <v>À venir</v>
      </c>
      <c r="X2495" s="20" t="str">
        <f>VLOOKUP($A2495,Database!$A:$Y,20,FALSE)</f>
        <v/>
      </c>
      <c r="Y2495" s="20" t="str">
        <f>VLOOKUP($A2495,Database!$A:$Y,21,FALSE)</f>
        <v/>
      </c>
      <c r="Z2495" s="20">
        <f t="shared" si="228"/>
        <v>0</v>
      </c>
      <c r="AA2495" s="20" t="str">
        <f t="shared" si="230"/>
        <v/>
      </c>
      <c r="AB2495" s="20" t="str">
        <f t="shared" ca="1" si="231"/>
        <v/>
      </c>
      <c r="AC2495" s="20">
        <f t="shared" ca="1" si="232"/>
        <v>0</v>
      </c>
      <c r="AD2495" s="20" t="str">
        <f ca="1">IF(AC2495=0,"",IF(OR(ISBLANK(P2495),ISBLANK(Q2495)),"",IF(ISBLANK(VLOOKUP(A2495,Database!A:AA,22,FALSE)),"",VLOOKUP(A2495,Database!A:AA,22,FALSE))))</f>
        <v/>
      </c>
      <c r="AE2495" s="20" t="str">
        <f>IFERROR(
   IF(
     OR(ISBLANK(P2495),ISBLANK(Q2495)),
     "",
     IF(
       AND(AB2495&lt;&gt;"",OR(W2495="Terminé",W2495="En cours")),
       VLOOKUP(AD2495,Setup_ScoreExactBonus!A:D,4,FALSE),
       0
     )),
  0)</f>
        <v/>
      </c>
      <c r="AF2495" s="21">
        <f t="shared" si="233"/>
        <v>0</v>
      </c>
      <c r="AG2495" s="21">
        <f ca="1">SUMIFS(AF$2:AF2495,D$2:D2495,D2495)</f>
        <v>2840</v>
      </c>
    </row>
    <row r="2496" spans="1:33" hidden="1" x14ac:dyDescent="0.35">
      <c r="A2496" s="21">
        <f>IF(ISBLANK(B2496),"",COUNTIF(B$2:B2496,B2496))-1</f>
        <v>92</v>
      </c>
      <c r="B2496" s="27">
        <v>11</v>
      </c>
      <c r="C2496" s="10">
        <f>VLOOKUP($A2496+IF($A2496=0,1,0),Database!$A:$Y,7,FALSE)</f>
        <v>46209.083333333336</v>
      </c>
      <c r="D2496" s="21" t="str">
        <f>VLOOKUP(Pronostics!$B2496,Setup_MPP!$A:$G,3,FALSE)</f>
        <v>Kinsley91</v>
      </c>
      <c r="E2496" s="21" t="str">
        <f>VLOOKUP(Pronostics!$B2496,Setup_MPP!$A:$G,2,FALSE)</f>
        <v>Kinsley ROQUE</v>
      </c>
      <c r="F2496" s="21" t="str">
        <f>VLOOKUP($B2496,Setup_MPP!$A:$E,4,FALSE)</f>
        <v>#CBEBBA</v>
      </c>
      <c r="G2496" s="21" t="str">
        <f>VLOOKUP($B2496,Setup_MPP!$A:$E,5,FALSE)</f>
        <v>#70BC6E</v>
      </c>
      <c r="H2496" s="21" t="str">
        <f>IFERROR(IF(AND(A2496&gt;=1,A2496&lt;=104),VLOOKUP($A2496,Location!$A:$J,6,FALSE),IF(A2496=0,"Avant l'ouverture",IF(OR(A2496=105,A2496=106),"Bonus"))),"")</f>
        <v>1/8 Finale</v>
      </c>
      <c r="I2496" s="21" t="str">
        <f>IF(LEFT(H2496,4)="Tour",VLOOKUP(A2496,Database!$A:$C,3,FALSE),"")</f>
        <v/>
      </c>
      <c r="J2496" s="21" t="str">
        <f>VLOOKUP($A2496,Location!$A:$J,7,FALSE)</f>
        <v>Mexique</v>
      </c>
      <c r="K2496" s="21" t="str">
        <f>IFERROR(VLOOKUP(J2496,Setup_Team!$B:$C,2,FALSE), "TDB")</f>
        <v>MEX</v>
      </c>
      <c r="L2496" s="21" t="str">
        <f>VLOOKUP($A2496,Location!$A:$J,8,FALSE)</f>
        <v>Angleterre</v>
      </c>
      <c r="M2496" s="21" t="str">
        <f>IFERROR(VLOOKUP(L2496,Setup_Team!$B:$C,2,FALSE), "TDB")</f>
        <v>ENG</v>
      </c>
      <c r="N2496" s="21" t="str">
        <f>VLOOKUP($A2496,Location!$A:$J,9,FALSE)</f>
        <v>Mexique City</v>
      </c>
      <c r="O2496" s="21" t="str">
        <f>VLOOKUP($A2496,Location!$A:$J,10,FALSE)</f>
        <v>Estadio Azteca</v>
      </c>
      <c r="P2496" s="27"/>
      <c r="Q2496" s="27"/>
      <c r="R2496" s="27" t="str">
        <f t="shared" si="229"/>
        <v/>
      </c>
      <c r="S2496" s="21">
        <v>0</v>
      </c>
      <c r="T2496" s="20">
        <f>VLOOKUP($A2496,Database!$A:$Y,10,FALSE)</f>
        <v>0</v>
      </c>
      <c r="U2496" s="20">
        <f>VLOOKUP($A2496,Database!$A:$Y,11,FALSE)</f>
        <v>0</v>
      </c>
      <c r="V2496" s="20">
        <f>VLOOKUP($A2496,Database!$A:$Y,12,FALSE)</f>
        <v>0</v>
      </c>
      <c r="W2496" s="20" t="str">
        <f>VLOOKUP(A2496,Database!A:M,13,FALSE)</f>
        <v>À venir</v>
      </c>
      <c r="X2496" s="20" t="str">
        <f>VLOOKUP($A2496,Database!$A:$Y,20,FALSE)</f>
        <v/>
      </c>
      <c r="Y2496" s="20" t="str">
        <f>VLOOKUP($A2496,Database!$A:$Y,21,FALSE)</f>
        <v/>
      </c>
      <c r="Z2496" s="20">
        <f t="shared" si="228"/>
        <v>0</v>
      </c>
      <c r="AA2496" s="20" t="str">
        <f t="shared" si="230"/>
        <v/>
      </c>
      <c r="AB2496" s="20" t="str">
        <f t="shared" ca="1" si="231"/>
        <v/>
      </c>
      <c r="AC2496" s="20">
        <f t="shared" ca="1" si="232"/>
        <v>0</v>
      </c>
      <c r="AD2496" s="20" t="str">
        <f ca="1">IF(AC2496=0,"",IF(OR(ISBLANK(P2496),ISBLANK(Q2496)),"",IF(ISBLANK(VLOOKUP(A2496,Database!A:AA,22,FALSE)),"",VLOOKUP(A2496,Database!A:AA,22,FALSE))))</f>
        <v/>
      </c>
      <c r="AE2496" s="20" t="str">
        <f>IFERROR(
   IF(
     OR(ISBLANK(P2496),ISBLANK(Q2496)),
     "",
     IF(
       AND(AB2496&lt;&gt;"",OR(W2496="Terminé",W2496="En cours")),
       VLOOKUP(AD2496,Setup_ScoreExactBonus!A:D,4,FALSE),
       0
     )),
  0)</f>
        <v/>
      </c>
      <c r="AF2496" s="21">
        <f t="shared" si="233"/>
        <v>0</v>
      </c>
      <c r="AG2496" s="21">
        <f ca="1">SUMIFS(AF$2:AF2496,D$2:D2496,D2496)</f>
        <v>3231</v>
      </c>
    </row>
    <row r="2497" spans="1:33" hidden="1" x14ac:dyDescent="0.35">
      <c r="A2497" s="21">
        <f>IF(ISBLANK(B2497),"",COUNTIF(B$2:B2497,B2497))-1</f>
        <v>92</v>
      </c>
      <c r="B2497" s="27">
        <v>12</v>
      </c>
      <c r="C2497" s="10">
        <f>VLOOKUP($A2497+IF($A2497=0,1,0),Database!$A:$Y,7,FALSE)</f>
        <v>46209.083333333336</v>
      </c>
      <c r="D2497" s="21" t="str">
        <f>VLOOKUP(Pronostics!$B2497,Setup_MPP!$A:$G,3,FALSE)</f>
        <v>Jaouad1</v>
      </c>
      <c r="E2497" s="21" t="str">
        <f>VLOOKUP(Pronostics!$B2497,Setup_MPP!$A:$G,2,FALSE)</f>
        <v>Jaouad SETTI</v>
      </c>
      <c r="F2497" s="21" t="str">
        <f>VLOOKUP($B2497,Setup_MPP!$A:$E,4,FALSE)</f>
        <v>#C2D4FF</v>
      </c>
      <c r="G2497" s="21" t="str">
        <f>VLOOKUP($B2497,Setup_MPP!$A:$E,5,FALSE)</f>
        <v>#6586D5</v>
      </c>
      <c r="H2497" s="21" t="str">
        <f>IFERROR(IF(AND(A2497&gt;=1,A2497&lt;=104),VLOOKUP($A2497,Location!$A:$J,6,FALSE),IF(A2497=0,"Avant l'ouverture",IF(OR(A2497=105,A2497=106),"Bonus"))),"")</f>
        <v>1/8 Finale</v>
      </c>
      <c r="I2497" s="21" t="str">
        <f>IF(LEFT(H2497,4)="Tour",VLOOKUP(A2497,Database!$A:$C,3,FALSE),"")</f>
        <v/>
      </c>
      <c r="J2497" s="21" t="str">
        <f>VLOOKUP($A2497,Location!$A:$J,7,FALSE)</f>
        <v>Mexique</v>
      </c>
      <c r="K2497" s="21" t="str">
        <f>IFERROR(VLOOKUP(J2497,Setup_Team!$B:$C,2,FALSE), "TDB")</f>
        <v>MEX</v>
      </c>
      <c r="L2497" s="21" t="str">
        <f>VLOOKUP($A2497,Location!$A:$J,8,FALSE)</f>
        <v>Angleterre</v>
      </c>
      <c r="M2497" s="21" t="str">
        <f>IFERROR(VLOOKUP(L2497,Setup_Team!$B:$C,2,FALSE), "TDB")</f>
        <v>ENG</v>
      </c>
      <c r="N2497" s="21" t="str">
        <f>VLOOKUP($A2497,Location!$A:$J,9,FALSE)</f>
        <v>Mexique City</v>
      </c>
      <c r="O2497" s="21" t="str">
        <f>VLOOKUP($A2497,Location!$A:$J,10,FALSE)</f>
        <v>Estadio Azteca</v>
      </c>
      <c r="P2497" s="27"/>
      <c r="Q2497" s="27"/>
      <c r="R2497" s="27" t="str">
        <f t="shared" si="229"/>
        <v/>
      </c>
      <c r="S2497" s="21">
        <v>0</v>
      </c>
      <c r="T2497" s="20">
        <f>VLOOKUP($A2497,Database!$A:$Y,10,FALSE)</f>
        <v>0</v>
      </c>
      <c r="U2497" s="20">
        <f>VLOOKUP($A2497,Database!$A:$Y,11,FALSE)</f>
        <v>0</v>
      </c>
      <c r="V2497" s="20">
        <f>VLOOKUP($A2497,Database!$A:$Y,12,FALSE)</f>
        <v>0</v>
      </c>
      <c r="W2497" s="20" t="str">
        <f>VLOOKUP(A2497,Database!A:M,13,FALSE)</f>
        <v>À venir</v>
      </c>
      <c r="X2497" s="20" t="str">
        <f>VLOOKUP($A2497,Database!$A:$Y,20,FALSE)</f>
        <v/>
      </c>
      <c r="Y2497" s="20" t="str">
        <f>VLOOKUP($A2497,Database!$A:$Y,21,FALSE)</f>
        <v/>
      </c>
      <c r="Z2497" s="20">
        <f t="shared" si="228"/>
        <v>0</v>
      </c>
      <c r="AA2497" s="20" t="str">
        <f t="shared" si="230"/>
        <v/>
      </c>
      <c r="AB2497" s="20" t="str">
        <f t="shared" ca="1" si="231"/>
        <v/>
      </c>
      <c r="AC2497" s="20">
        <f t="shared" ca="1" si="232"/>
        <v>0</v>
      </c>
      <c r="AD2497" s="20" t="str">
        <f ca="1">IF(AC2497=0,"",IF(OR(ISBLANK(P2497),ISBLANK(Q2497)),"",IF(ISBLANK(VLOOKUP(A2497,Database!A:AA,22,FALSE)),"",VLOOKUP(A2497,Database!A:AA,22,FALSE))))</f>
        <v/>
      </c>
      <c r="AE2497" s="20" t="str">
        <f>IFERROR(
   IF(
     OR(ISBLANK(P2497),ISBLANK(Q2497)),
     "",
     IF(
       AND(AB2497&lt;&gt;"",OR(W2497="Terminé",W2497="En cours")),
       VLOOKUP(AD2497,Setup_ScoreExactBonus!A:D,4,FALSE),
       0
     )),
  0)</f>
        <v/>
      </c>
      <c r="AF2497" s="21">
        <f t="shared" si="233"/>
        <v>0</v>
      </c>
      <c r="AG2497" s="21">
        <f ca="1">SUMIFS(AF$2:AF2497,D$2:D2497,D2497)</f>
        <v>3039</v>
      </c>
    </row>
    <row r="2498" spans="1:33" hidden="1" x14ac:dyDescent="0.35">
      <c r="A2498" s="21">
        <f>IF(ISBLANK(B2498),"",COUNTIF(B$2:B2498,B2498))-1</f>
        <v>92</v>
      </c>
      <c r="B2498" s="27">
        <v>13</v>
      </c>
      <c r="C2498" s="10">
        <f>VLOOKUP($A2498+IF($A2498=0,1,0),Database!$A:$Y,7,FALSE)</f>
        <v>46209.083333333336</v>
      </c>
      <c r="D2498" s="21" t="str">
        <f>VLOOKUP(Pronostics!$B2498,Setup_MPP!$A:$G,3,FALSE)</f>
        <v>Julien_I</v>
      </c>
      <c r="E2498" s="21" t="str">
        <f>VLOOKUP(Pronostics!$B2498,Setup_MPP!$A:$G,2,FALSE)</f>
        <v>Julien INGE</v>
      </c>
      <c r="F2498" s="21" t="str">
        <f>VLOOKUP($B2498,Setup_MPP!$A:$E,4,FALSE)</f>
        <v>#C1E0EF</v>
      </c>
      <c r="G2498" s="21" t="str">
        <f>VLOOKUP($B2498,Setup_MPP!$A:$E,5,FALSE)</f>
        <v>#4F91B2</v>
      </c>
      <c r="H2498" s="21" t="str">
        <f>IFERROR(IF(AND(A2498&gt;=1,A2498&lt;=104),VLOOKUP($A2498,Location!$A:$J,6,FALSE),IF(A2498=0,"Avant l'ouverture",IF(OR(A2498=105,A2498=106),"Bonus"))),"")</f>
        <v>1/8 Finale</v>
      </c>
      <c r="I2498" s="21" t="str">
        <f>IF(LEFT(H2498,4)="Tour",VLOOKUP(A2498,Database!$A:$C,3,FALSE),"")</f>
        <v/>
      </c>
      <c r="J2498" s="21" t="str">
        <f>VLOOKUP($A2498,Location!$A:$J,7,FALSE)</f>
        <v>Mexique</v>
      </c>
      <c r="K2498" s="21" t="str">
        <f>IFERROR(VLOOKUP(J2498,Setup_Team!$B:$C,2,FALSE), "TDB")</f>
        <v>MEX</v>
      </c>
      <c r="L2498" s="21" t="str">
        <f>VLOOKUP($A2498,Location!$A:$J,8,FALSE)</f>
        <v>Angleterre</v>
      </c>
      <c r="M2498" s="21" t="str">
        <f>IFERROR(VLOOKUP(L2498,Setup_Team!$B:$C,2,FALSE), "TDB")</f>
        <v>ENG</v>
      </c>
      <c r="N2498" s="21" t="str">
        <f>VLOOKUP($A2498,Location!$A:$J,9,FALSE)</f>
        <v>Mexique City</v>
      </c>
      <c r="O2498" s="21" t="str">
        <f>VLOOKUP($A2498,Location!$A:$J,10,FALSE)</f>
        <v>Estadio Azteca</v>
      </c>
      <c r="P2498" s="27"/>
      <c r="Q2498" s="27"/>
      <c r="R2498" s="27" t="str">
        <f t="shared" si="229"/>
        <v/>
      </c>
      <c r="S2498" s="21">
        <v>0</v>
      </c>
      <c r="T2498" s="20">
        <f>VLOOKUP($A2498,Database!$A:$Y,10,FALSE)</f>
        <v>0</v>
      </c>
      <c r="U2498" s="20">
        <f>VLOOKUP($A2498,Database!$A:$Y,11,FALSE)</f>
        <v>0</v>
      </c>
      <c r="V2498" s="20">
        <f>VLOOKUP($A2498,Database!$A:$Y,12,FALSE)</f>
        <v>0</v>
      </c>
      <c r="W2498" s="20" t="str">
        <f>VLOOKUP(A2498,Database!A:M,13,FALSE)</f>
        <v>À venir</v>
      </c>
      <c r="X2498" s="20" t="str">
        <f>VLOOKUP($A2498,Database!$A:$Y,20,FALSE)</f>
        <v/>
      </c>
      <c r="Y2498" s="20" t="str">
        <f>VLOOKUP($A2498,Database!$A:$Y,21,FALSE)</f>
        <v/>
      </c>
      <c r="Z2498" s="20">
        <f t="shared" ref="Z2498:Z2561" si="234">IF(A2498=0,0,IF(W2498="À venir",0,IF(AND(ISBLANK(P2498),ISBLANK(Q2498)),1,0)))</f>
        <v>0</v>
      </c>
      <c r="AA2498" s="20" t="str">
        <f t="shared" si="230"/>
        <v/>
      </c>
      <c r="AB2498" s="20" t="str">
        <f t="shared" ca="1" si="231"/>
        <v/>
      </c>
      <c r="AC2498" s="20">
        <f t="shared" ca="1" si="232"/>
        <v>0</v>
      </c>
      <c r="AD2498" s="20" t="str">
        <f ca="1">IF(AC2498=0,"",IF(OR(ISBLANK(P2498),ISBLANK(Q2498)),"",IF(ISBLANK(VLOOKUP(A2498,Database!A:AA,22,FALSE)),"",VLOOKUP(A2498,Database!A:AA,22,FALSE))))</f>
        <v/>
      </c>
      <c r="AE2498" s="20" t="str">
        <f>IFERROR(
   IF(
     OR(ISBLANK(P2498),ISBLANK(Q2498)),
     "",
     IF(
       AND(AB2498&lt;&gt;"",OR(W2498="Terminé",W2498="En cours")),
       VLOOKUP(AD2498,Setup_ScoreExactBonus!A:D,4,FALSE),
       0
     )),
  0)</f>
        <v/>
      </c>
      <c r="AF2498" s="21">
        <f t="shared" si="233"/>
        <v>0</v>
      </c>
      <c r="AG2498" s="21">
        <f ca="1">SUMIFS(AF$2:AF2498,D$2:D2498,D2498)</f>
        <v>3352</v>
      </c>
    </row>
    <row r="2499" spans="1:33" hidden="1" x14ac:dyDescent="0.35">
      <c r="A2499" s="21">
        <f>IF(ISBLANK(B2499),"",COUNTIF(B$2:B2499,B2499))-1</f>
        <v>92</v>
      </c>
      <c r="B2499" s="27">
        <v>14</v>
      </c>
      <c r="C2499" s="10">
        <f>VLOOKUP($A2499+IF($A2499=0,1,0),Database!$A:$Y,7,FALSE)</f>
        <v>46209.083333333336</v>
      </c>
      <c r="D2499" s="21" t="str">
        <f>VLOOKUP(Pronostics!$B2499,Setup_MPP!$A:$G,3,FALSE)</f>
        <v>MarieEYT</v>
      </c>
      <c r="E2499" s="21" t="str">
        <f>VLOOKUP(Pronostics!$B2499,Setup_MPP!$A:$G,2,FALSE)</f>
        <v>Marie EXBRAYAT</v>
      </c>
      <c r="F2499" s="21" t="str">
        <f>VLOOKUP($B2499,Setup_MPP!$A:$E,4,FALSE)</f>
        <v>#FFAFD2</v>
      </c>
      <c r="G2499" s="21" t="str">
        <f>VLOOKUP($B2499,Setup_MPP!$A:$E,5,FALSE)</f>
        <v>#F2589B</v>
      </c>
      <c r="H2499" s="21" t="str">
        <f>IFERROR(IF(AND(A2499&gt;=1,A2499&lt;=104),VLOOKUP($A2499,Location!$A:$J,6,FALSE),IF(A2499=0,"Avant l'ouverture",IF(OR(A2499=105,A2499=106),"Bonus"))),"")</f>
        <v>1/8 Finale</v>
      </c>
      <c r="I2499" s="21" t="str">
        <f>IF(LEFT(H2499,4)="Tour",VLOOKUP(A2499,Database!$A:$C,3,FALSE),"")</f>
        <v/>
      </c>
      <c r="J2499" s="21" t="str">
        <f>VLOOKUP($A2499,Location!$A:$J,7,FALSE)</f>
        <v>Mexique</v>
      </c>
      <c r="K2499" s="21" t="str">
        <f>IFERROR(VLOOKUP(J2499,Setup_Team!$B:$C,2,FALSE), "TDB")</f>
        <v>MEX</v>
      </c>
      <c r="L2499" s="21" t="str">
        <f>VLOOKUP($A2499,Location!$A:$J,8,FALSE)</f>
        <v>Angleterre</v>
      </c>
      <c r="M2499" s="21" t="str">
        <f>IFERROR(VLOOKUP(L2499,Setup_Team!$B:$C,2,FALSE), "TDB")</f>
        <v>ENG</v>
      </c>
      <c r="N2499" s="21" t="str">
        <f>VLOOKUP($A2499,Location!$A:$J,9,FALSE)</f>
        <v>Mexique City</v>
      </c>
      <c r="O2499" s="21" t="str">
        <f>VLOOKUP($A2499,Location!$A:$J,10,FALSE)</f>
        <v>Estadio Azteca</v>
      </c>
      <c r="P2499" s="27"/>
      <c r="Q2499" s="27"/>
      <c r="R2499" s="27" t="str">
        <f t="shared" ref="R2499:R2562" si="235">IF(AND(A2499&gt;0,A2499&lt;=104,W2499="Terminé"),TEXT(P2499,"0")&amp;"-"&amp;TEXT(Q2499,"0"),"")</f>
        <v/>
      </c>
      <c r="S2499" s="21">
        <v>0</v>
      </c>
      <c r="T2499" s="20">
        <f>VLOOKUP($A2499,Database!$A:$Y,10,FALSE)</f>
        <v>0</v>
      </c>
      <c r="U2499" s="20">
        <f>VLOOKUP($A2499,Database!$A:$Y,11,FALSE)</f>
        <v>0</v>
      </c>
      <c r="V2499" s="20">
        <f>VLOOKUP($A2499,Database!$A:$Y,12,FALSE)</f>
        <v>0</v>
      </c>
      <c r="W2499" s="20" t="str">
        <f>VLOOKUP(A2499,Database!A:M,13,FALSE)</f>
        <v>À venir</v>
      </c>
      <c r="X2499" s="20" t="str">
        <f>VLOOKUP($A2499,Database!$A:$Y,20,FALSE)</f>
        <v/>
      </c>
      <c r="Y2499" s="20" t="str">
        <f>VLOOKUP($A2499,Database!$A:$Y,21,FALSE)</f>
        <v/>
      </c>
      <c r="Z2499" s="20">
        <f t="shared" si="234"/>
        <v>0</v>
      </c>
      <c r="AA2499" s="20" t="str">
        <f t="shared" si="230"/>
        <v/>
      </c>
      <c r="AB2499" s="20" t="str">
        <f t="shared" ca="1" si="231"/>
        <v/>
      </c>
      <c r="AC2499" s="20">
        <f t="shared" ca="1" si="232"/>
        <v>0</v>
      </c>
      <c r="AD2499" s="20" t="str">
        <f ca="1">IF(AC2499=0,"",IF(OR(ISBLANK(P2499),ISBLANK(Q2499)),"",IF(ISBLANK(VLOOKUP(A2499,Database!A:AA,22,FALSE)),"",VLOOKUP(A2499,Database!A:AA,22,FALSE))))</f>
        <v/>
      </c>
      <c r="AE2499" s="20" t="str">
        <f>IFERROR(
   IF(
     OR(ISBLANK(P2499),ISBLANK(Q2499)),
     "",
     IF(
       AND(AB2499&lt;&gt;"",OR(W2499="Terminé",W2499="En cours")),
       VLOOKUP(AD2499,Setup_ScoreExactBonus!A:D,4,FALSE),
       0
     )),
  0)</f>
        <v/>
      </c>
      <c r="AF2499" s="21">
        <f t="shared" si="233"/>
        <v>0</v>
      </c>
      <c r="AG2499" s="21">
        <f ca="1">SUMIFS(AF$2:AF2499,D$2:D2499,D2499)</f>
        <v>3451</v>
      </c>
    </row>
    <row r="2500" spans="1:33" hidden="1" x14ac:dyDescent="0.35">
      <c r="A2500" s="21">
        <f>IF(ISBLANK(B2500),"",COUNTIF(B$2:B2500,B2500))-1</f>
        <v>92</v>
      </c>
      <c r="B2500" s="27">
        <v>15</v>
      </c>
      <c r="C2500" s="10">
        <f>VLOOKUP($A2500+IF($A2500=0,1,0),Database!$A:$Y,7,FALSE)</f>
        <v>46209.083333333336</v>
      </c>
      <c r="D2500" s="21" t="str">
        <f>VLOOKUP(Pronostics!$B2500,Setup_MPP!$A:$G,3,FALSE)</f>
        <v>Amino28</v>
      </c>
      <c r="E2500" s="21" t="str">
        <f>VLOOKUP(Pronostics!$B2500,Setup_MPP!$A:$G,2,FALSE)</f>
        <v>Amine ZARROUKI</v>
      </c>
      <c r="F2500" s="21" t="str">
        <f>VLOOKUP($B2500,Setup_MPP!$A:$E,4,FALSE)</f>
        <v>#FF9898</v>
      </c>
      <c r="G2500" s="21" t="str">
        <f>VLOOKUP($B2500,Setup_MPP!$A:$E,5,FALSE)</f>
        <v>#FF5D5D</v>
      </c>
      <c r="H2500" s="21" t="str">
        <f>IFERROR(IF(AND(A2500&gt;=1,A2500&lt;=104),VLOOKUP($A2500,Location!$A:$J,6,FALSE),IF(A2500=0,"Avant l'ouverture",IF(OR(A2500=105,A2500=106),"Bonus"))),"")</f>
        <v>1/8 Finale</v>
      </c>
      <c r="I2500" s="21" t="str">
        <f>IF(LEFT(H2500,4)="Tour",VLOOKUP(A2500,Database!$A:$C,3,FALSE),"")</f>
        <v/>
      </c>
      <c r="J2500" s="21" t="str">
        <f>VLOOKUP($A2500,Location!$A:$J,7,FALSE)</f>
        <v>Mexique</v>
      </c>
      <c r="K2500" s="21" t="str">
        <f>IFERROR(VLOOKUP(J2500,Setup_Team!$B:$C,2,FALSE), "TDB")</f>
        <v>MEX</v>
      </c>
      <c r="L2500" s="21" t="str">
        <f>VLOOKUP($A2500,Location!$A:$J,8,FALSE)</f>
        <v>Angleterre</v>
      </c>
      <c r="M2500" s="21" t="str">
        <f>IFERROR(VLOOKUP(L2500,Setup_Team!$B:$C,2,FALSE), "TDB")</f>
        <v>ENG</v>
      </c>
      <c r="N2500" s="21" t="str">
        <f>VLOOKUP($A2500,Location!$A:$J,9,FALSE)</f>
        <v>Mexique City</v>
      </c>
      <c r="O2500" s="21" t="str">
        <f>VLOOKUP($A2500,Location!$A:$J,10,FALSE)</f>
        <v>Estadio Azteca</v>
      </c>
      <c r="P2500" s="27"/>
      <c r="Q2500" s="27"/>
      <c r="R2500" s="27" t="str">
        <f t="shared" si="235"/>
        <v/>
      </c>
      <c r="S2500" s="21">
        <v>0</v>
      </c>
      <c r="T2500" s="20">
        <f>VLOOKUP($A2500,Database!$A:$Y,10,FALSE)</f>
        <v>0</v>
      </c>
      <c r="U2500" s="20">
        <f>VLOOKUP($A2500,Database!$A:$Y,11,FALSE)</f>
        <v>0</v>
      </c>
      <c r="V2500" s="20">
        <f>VLOOKUP($A2500,Database!$A:$Y,12,FALSE)</f>
        <v>0</v>
      </c>
      <c r="W2500" s="20" t="str">
        <f>VLOOKUP(A2500,Database!A:M,13,FALSE)</f>
        <v>À venir</v>
      </c>
      <c r="X2500" s="20" t="str">
        <f>VLOOKUP($A2500,Database!$A:$Y,20,FALSE)</f>
        <v/>
      </c>
      <c r="Y2500" s="20" t="str">
        <f>VLOOKUP($A2500,Database!$A:$Y,21,FALSE)</f>
        <v/>
      </c>
      <c r="Z2500" s="20">
        <f t="shared" si="234"/>
        <v>0</v>
      </c>
      <c r="AA2500" s="20" t="str">
        <f t="shared" si="230"/>
        <v/>
      </c>
      <c r="AB2500" s="20" t="str">
        <f t="shared" ca="1" si="231"/>
        <v/>
      </c>
      <c r="AC2500" s="20">
        <f t="shared" ca="1" si="232"/>
        <v>0</v>
      </c>
      <c r="AD2500" s="20" t="str">
        <f ca="1">IF(AC2500=0,"",IF(OR(ISBLANK(P2500),ISBLANK(Q2500)),"",IF(ISBLANK(VLOOKUP(A2500,Database!A:AA,22,FALSE)),"",VLOOKUP(A2500,Database!A:AA,22,FALSE))))</f>
        <v/>
      </c>
      <c r="AE2500" s="20" t="str">
        <f>IFERROR(
   IF(
     OR(ISBLANK(P2500),ISBLANK(Q2500)),
     "",
     IF(
       AND(AB2500&lt;&gt;"",OR(W2500="Terminé",W2500="En cours")),
       VLOOKUP(AD2500,Setup_ScoreExactBonus!A:D,4,FALSE),
       0
     )),
  0)</f>
        <v/>
      </c>
      <c r="AF2500" s="21">
        <f t="shared" si="233"/>
        <v>0</v>
      </c>
      <c r="AG2500" s="21">
        <f ca="1">SUMIFS(AF$2:AF2500,D$2:D2500,D2500)</f>
        <v>3169</v>
      </c>
    </row>
    <row r="2501" spans="1:33" hidden="1" x14ac:dyDescent="0.35">
      <c r="A2501" s="21">
        <f>IF(ISBLANK(B2501),"",COUNTIF(B$2:B2501,B2501))-1</f>
        <v>92</v>
      </c>
      <c r="B2501" s="27">
        <v>16</v>
      </c>
      <c r="C2501" s="10">
        <f>VLOOKUP($A2501+IF($A2501=0,1,0),Database!$A:$Y,7,FALSE)</f>
        <v>46209.083333333336</v>
      </c>
      <c r="D2501" s="21" t="str">
        <f>VLOOKUP(Pronostics!$B2501,Setup_MPP!$A:$G,3,FALSE)</f>
        <v>RomaLaura</v>
      </c>
      <c r="E2501" s="21" t="str">
        <f>VLOOKUP(Pronostics!$B2501,Setup_MPP!$A:$G,2,FALSE)</f>
        <v>Laura GIULIANO</v>
      </c>
      <c r="F2501" s="21" t="str">
        <f>VLOOKUP($B2501,Setup_MPP!$A:$E,4,FALSE)</f>
        <v>#86A4FE</v>
      </c>
      <c r="G2501" s="21" t="str">
        <f>VLOOKUP($B2501,Setup_MPP!$A:$E,5,FALSE)</f>
        <v>#3769FF</v>
      </c>
      <c r="H2501" s="21" t="str">
        <f>IFERROR(IF(AND(A2501&gt;=1,A2501&lt;=104),VLOOKUP($A2501,Location!$A:$J,6,FALSE),IF(A2501=0,"Avant l'ouverture",IF(OR(A2501=105,A2501=106),"Bonus"))),"")</f>
        <v>1/8 Finale</v>
      </c>
      <c r="I2501" s="21" t="str">
        <f>IF(LEFT(H2501,4)="Tour",VLOOKUP(A2501,Database!$A:$C,3,FALSE),"")</f>
        <v/>
      </c>
      <c r="J2501" s="21" t="str">
        <f>VLOOKUP($A2501,Location!$A:$J,7,FALSE)</f>
        <v>Mexique</v>
      </c>
      <c r="K2501" s="21" t="str">
        <f>IFERROR(VLOOKUP(J2501,Setup_Team!$B:$C,2,FALSE), "TDB")</f>
        <v>MEX</v>
      </c>
      <c r="L2501" s="21" t="str">
        <f>VLOOKUP($A2501,Location!$A:$J,8,FALSE)</f>
        <v>Angleterre</v>
      </c>
      <c r="M2501" s="21" t="str">
        <f>IFERROR(VLOOKUP(L2501,Setup_Team!$B:$C,2,FALSE), "TDB")</f>
        <v>ENG</v>
      </c>
      <c r="N2501" s="21" t="str">
        <f>VLOOKUP($A2501,Location!$A:$J,9,FALSE)</f>
        <v>Mexique City</v>
      </c>
      <c r="O2501" s="21" t="str">
        <f>VLOOKUP($A2501,Location!$A:$J,10,FALSE)</f>
        <v>Estadio Azteca</v>
      </c>
      <c r="P2501" s="27"/>
      <c r="Q2501" s="27"/>
      <c r="R2501" s="27" t="str">
        <f t="shared" si="235"/>
        <v/>
      </c>
      <c r="S2501" s="21">
        <v>0</v>
      </c>
      <c r="T2501" s="20">
        <f>VLOOKUP($A2501,Database!$A:$Y,10,FALSE)</f>
        <v>0</v>
      </c>
      <c r="U2501" s="20">
        <f>VLOOKUP($A2501,Database!$A:$Y,11,FALSE)</f>
        <v>0</v>
      </c>
      <c r="V2501" s="20">
        <f>VLOOKUP($A2501,Database!$A:$Y,12,FALSE)</f>
        <v>0</v>
      </c>
      <c r="W2501" s="20" t="str">
        <f>VLOOKUP(A2501,Database!A:M,13,FALSE)</f>
        <v>À venir</v>
      </c>
      <c r="X2501" s="20" t="str">
        <f>VLOOKUP($A2501,Database!$A:$Y,20,FALSE)</f>
        <v/>
      </c>
      <c r="Y2501" s="20" t="str">
        <f>VLOOKUP($A2501,Database!$A:$Y,21,FALSE)</f>
        <v/>
      </c>
      <c r="Z2501" s="20">
        <f t="shared" si="234"/>
        <v>0</v>
      </c>
      <c r="AA2501" s="20" t="str">
        <f t="shared" si="230"/>
        <v/>
      </c>
      <c r="AB2501" s="20" t="str">
        <f t="shared" ca="1" si="231"/>
        <v/>
      </c>
      <c r="AC2501" s="20">
        <f t="shared" ca="1" si="232"/>
        <v>0</v>
      </c>
      <c r="AD2501" s="20" t="str">
        <f ca="1">IF(AC2501=0,"",IF(OR(ISBLANK(P2501),ISBLANK(Q2501)),"",IF(ISBLANK(VLOOKUP(A2501,Database!A:AA,22,FALSE)),"",VLOOKUP(A2501,Database!A:AA,22,FALSE))))</f>
        <v/>
      </c>
      <c r="AE2501" s="20" t="str">
        <f>IFERROR(
   IF(
     OR(ISBLANK(P2501),ISBLANK(Q2501)),
     "",
     IF(
       AND(AB2501&lt;&gt;"",OR(W2501="Terminé",W2501="En cours")),
       VLOOKUP(AD2501,Setup_ScoreExactBonus!A:D,4,FALSE),
       0
     )),
  0)</f>
        <v/>
      </c>
      <c r="AF2501" s="21">
        <f t="shared" si="233"/>
        <v>0</v>
      </c>
      <c r="AG2501" s="21">
        <f ca="1">SUMIFS(AF$2:AF2501,D$2:D2501,D2501)</f>
        <v>2658</v>
      </c>
    </row>
    <row r="2502" spans="1:33" hidden="1" x14ac:dyDescent="0.35">
      <c r="A2502" s="21">
        <f>IF(ISBLANK(B2502),"",COUNTIF(B$2:B2502,B2502))-1</f>
        <v>92</v>
      </c>
      <c r="B2502" s="27">
        <v>17</v>
      </c>
      <c r="C2502" s="10">
        <f>VLOOKUP($A2502+IF($A2502=0,1,0),Database!$A:$Y,7,FALSE)</f>
        <v>46209.083333333336</v>
      </c>
      <c r="D2502" s="21" t="str">
        <f>VLOOKUP(Pronostics!$B2502,Setup_MPP!$A:$G,3,FALSE)</f>
        <v>Julien_cri</v>
      </c>
      <c r="E2502" s="21" t="str">
        <f>VLOOKUP(Pronostics!$B2502,Setup_MPP!$A:$G,2,FALSE)</f>
        <v>Julien CRIMOTEL</v>
      </c>
      <c r="F2502" s="21" t="str">
        <f>VLOOKUP($B2502,Setup_MPP!$A:$E,4,FALSE)</f>
        <v>#FFB0B0</v>
      </c>
      <c r="G2502" s="21" t="str">
        <f>VLOOKUP($B2502,Setup_MPP!$A:$E,5,FALSE)</f>
        <v>#F25757</v>
      </c>
      <c r="H2502" s="21" t="str">
        <f>IFERROR(IF(AND(A2502&gt;=1,A2502&lt;=104),VLOOKUP($A2502,Location!$A:$J,6,FALSE),IF(A2502=0,"Avant l'ouverture",IF(OR(A2502=105,A2502=106),"Bonus"))),"")</f>
        <v>1/8 Finale</v>
      </c>
      <c r="I2502" s="21" t="str">
        <f>IF(LEFT(H2502,4)="Tour",VLOOKUP(A2502,Database!$A:$C,3,FALSE),"")</f>
        <v/>
      </c>
      <c r="J2502" s="21" t="str">
        <f>VLOOKUP($A2502,Location!$A:$J,7,FALSE)</f>
        <v>Mexique</v>
      </c>
      <c r="K2502" s="21" t="str">
        <f>IFERROR(VLOOKUP(J2502,Setup_Team!$B:$C,2,FALSE), "TDB")</f>
        <v>MEX</v>
      </c>
      <c r="L2502" s="21" t="str">
        <f>VLOOKUP($A2502,Location!$A:$J,8,FALSE)</f>
        <v>Angleterre</v>
      </c>
      <c r="M2502" s="21" t="str">
        <f>IFERROR(VLOOKUP(L2502,Setup_Team!$B:$C,2,FALSE), "TDB")</f>
        <v>ENG</v>
      </c>
      <c r="N2502" s="21" t="str">
        <f>VLOOKUP($A2502,Location!$A:$J,9,FALSE)</f>
        <v>Mexique City</v>
      </c>
      <c r="O2502" s="21" t="str">
        <f>VLOOKUP($A2502,Location!$A:$J,10,FALSE)</f>
        <v>Estadio Azteca</v>
      </c>
      <c r="P2502" s="27"/>
      <c r="Q2502" s="27"/>
      <c r="R2502" s="27" t="str">
        <f t="shared" si="235"/>
        <v/>
      </c>
      <c r="S2502" s="21">
        <v>0</v>
      </c>
      <c r="T2502" s="20">
        <f>VLOOKUP($A2502,Database!$A:$Y,10,FALSE)</f>
        <v>0</v>
      </c>
      <c r="U2502" s="20">
        <f>VLOOKUP($A2502,Database!$A:$Y,11,FALSE)</f>
        <v>0</v>
      </c>
      <c r="V2502" s="20">
        <f>VLOOKUP($A2502,Database!$A:$Y,12,FALSE)</f>
        <v>0</v>
      </c>
      <c r="W2502" s="20" t="str">
        <f>VLOOKUP(A2502,Database!A:M,13,FALSE)</f>
        <v>À venir</v>
      </c>
      <c r="X2502" s="20" t="str">
        <f>VLOOKUP($A2502,Database!$A:$Y,20,FALSE)</f>
        <v/>
      </c>
      <c r="Y2502" s="20" t="str">
        <f>VLOOKUP($A2502,Database!$A:$Y,21,FALSE)</f>
        <v/>
      </c>
      <c r="Z2502" s="20">
        <f t="shared" si="234"/>
        <v>0</v>
      </c>
      <c r="AA2502" s="20" t="str">
        <f t="shared" si="230"/>
        <v/>
      </c>
      <c r="AB2502" s="20" t="str">
        <f t="shared" ca="1" si="231"/>
        <v/>
      </c>
      <c r="AC2502" s="20">
        <f t="shared" ca="1" si="232"/>
        <v>0</v>
      </c>
      <c r="AD2502" s="20" t="str">
        <f ca="1">IF(AC2502=0,"",IF(OR(ISBLANK(P2502),ISBLANK(Q2502)),"",IF(ISBLANK(VLOOKUP(A2502,Database!A:AA,22,FALSE)),"",VLOOKUP(A2502,Database!A:AA,22,FALSE))))</f>
        <v/>
      </c>
      <c r="AE2502" s="20" t="str">
        <f>IFERROR(
   IF(
     OR(ISBLANK(P2502),ISBLANK(Q2502)),
     "",
     IF(
       AND(AB2502&lt;&gt;"",OR(W2502="Terminé",W2502="En cours")),
       VLOOKUP(AD2502,Setup_ScoreExactBonus!A:D,4,FALSE),
       0
     )),
  0)</f>
        <v/>
      </c>
      <c r="AF2502" s="21">
        <f t="shared" si="233"/>
        <v>0</v>
      </c>
      <c r="AG2502" s="21">
        <f ca="1">SUMIFS(AF$2:AF2502,D$2:D2502,D2502)</f>
        <v>3022</v>
      </c>
    </row>
    <row r="2503" spans="1:33" hidden="1" x14ac:dyDescent="0.35">
      <c r="A2503" s="21">
        <f>IF(ISBLANK(B2503),"",COUNTIF(B$2:B2503,B2503))-1</f>
        <v>92</v>
      </c>
      <c r="B2503" s="27">
        <v>18</v>
      </c>
      <c r="C2503" s="10">
        <f>VLOOKUP($A2503+IF($A2503=0,1,0),Database!$A:$Y,7,FALSE)</f>
        <v>46209.083333333336</v>
      </c>
      <c r="D2503" s="21" t="str">
        <f>VLOOKUP(Pronostics!$B2503,Setup_MPP!$A:$G,3,FALSE)</f>
        <v>Cartone</v>
      </c>
      <c r="E2503" s="21" t="str">
        <f>VLOOKUP(Pronostics!$B2503,Setup_MPP!$A:$G,2,FALSE)</f>
        <v>Quentin CARTON</v>
      </c>
      <c r="F2503" s="21" t="str">
        <f>VLOOKUP($B2503,Setup_MPP!$A:$E,4,FALSE)</f>
        <v>#F0BC42</v>
      </c>
      <c r="G2503" s="21" t="str">
        <f>VLOOKUP($B2503,Setup_MPP!$A:$E,5,FALSE)</f>
        <v>#8E1F2F</v>
      </c>
      <c r="H2503" s="21" t="str">
        <f>IFERROR(IF(AND(A2503&gt;=1,A2503&lt;=104),VLOOKUP($A2503,Location!$A:$J,6,FALSE),IF(A2503=0,"Avant l'ouverture",IF(OR(A2503=105,A2503=106),"Bonus"))),"")</f>
        <v>1/8 Finale</v>
      </c>
      <c r="I2503" s="21" t="str">
        <f>IF(LEFT(H2503,4)="Tour",VLOOKUP(A2503,Database!$A:$C,3,FALSE),"")</f>
        <v/>
      </c>
      <c r="J2503" s="21" t="str">
        <f>VLOOKUP($A2503,Location!$A:$J,7,FALSE)</f>
        <v>Mexique</v>
      </c>
      <c r="K2503" s="21" t="str">
        <f>IFERROR(VLOOKUP(J2503,Setup_Team!$B:$C,2,FALSE), "TDB")</f>
        <v>MEX</v>
      </c>
      <c r="L2503" s="21" t="str">
        <f>VLOOKUP($A2503,Location!$A:$J,8,FALSE)</f>
        <v>Angleterre</v>
      </c>
      <c r="M2503" s="21" t="str">
        <f>IFERROR(VLOOKUP(L2503,Setup_Team!$B:$C,2,FALSE), "TDB")</f>
        <v>ENG</v>
      </c>
      <c r="N2503" s="21" t="str">
        <f>VLOOKUP($A2503,Location!$A:$J,9,FALSE)</f>
        <v>Mexique City</v>
      </c>
      <c r="O2503" s="21" t="str">
        <f>VLOOKUP($A2503,Location!$A:$J,10,FALSE)</f>
        <v>Estadio Azteca</v>
      </c>
      <c r="P2503" s="27"/>
      <c r="Q2503" s="27"/>
      <c r="R2503" s="27" t="str">
        <f t="shared" si="235"/>
        <v/>
      </c>
      <c r="S2503" s="21">
        <v>0</v>
      </c>
      <c r="T2503" s="20">
        <f>VLOOKUP($A2503,Database!$A:$Y,10,FALSE)</f>
        <v>0</v>
      </c>
      <c r="U2503" s="20">
        <f>VLOOKUP($A2503,Database!$A:$Y,11,FALSE)</f>
        <v>0</v>
      </c>
      <c r="V2503" s="20">
        <f>VLOOKUP($A2503,Database!$A:$Y,12,FALSE)</f>
        <v>0</v>
      </c>
      <c r="W2503" s="20" t="str">
        <f>VLOOKUP(A2503,Database!A:M,13,FALSE)</f>
        <v>À venir</v>
      </c>
      <c r="X2503" s="20" t="str">
        <f>VLOOKUP($A2503,Database!$A:$Y,20,FALSE)</f>
        <v/>
      </c>
      <c r="Y2503" s="20" t="str">
        <f>VLOOKUP($A2503,Database!$A:$Y,21,FALSE)</f>
        <v/>
      </c>
      <c r="Z2503" s="20">
        <f t="shared" si="234"/>
        <v>0</v>
      </c>
      <c r="AA2503" s="20" t="str">
        <f t="shared" si="230"/>
        <v/>
      </c>
      <c r="AB2503" s="20" t="str">
        <f t="shared" ca="1" si="231"/>
        <v/>
      </c>
      <c r="AC2503" s="20">
        <f t="shared" ca="1" si="232"/>
        <v>0</v>
      </c>
      <c r="AD2503" s="20" t="str">
        <f ca="1">IF(AC2503=0,"",IF(OR(ISBLANK(P2503),ISBLANK(Q2503)),"",IF(ISBLANK(VLOOKUP(A2503,Database!A:AA,22,FALSE)),"",VLOOKUP(A2503,Database!A:AA,22,FALSE))))</f>
        <v/>
      </c>
      <c r="AE2503" s="20" t="str">
        <f>IFERROR(
   IF(
     OR(ISBLANK(P2503),ISBLANK(Q2503)),
     "",
     IF(
       AND(AB2503&lt;&gt;"",OR(W2503="Terminé",W2503="En cours")),
       VLOOKUP(AD2503,Setup_ScoreExactBonus!A:D,4,FALSE),
       0
     )),
  0)</f>
        <v/>
      </c>
      <c r="AF2503" s="21">
        <f t="shared" si="233"/>
        <v>0</v>
      </c>
      <c r="AG2503" s="21">
        <f ca="1">SUMIFS(AF$2:AF2503,D$2:D2503,D2503)</f>
        <v>3102</v>
      </c>
    </row>
    <row r="2504" spans="1:33" hidden="1" x14ac:dyDescent="0.35">
      <c r="A2504" s="21">
        <f>IF(ISBLANK(B2504),"",COUNTIF(B$2:B2504,B2504))-1</f>
        <v>92</v>
      </c>
      <c r="B2504" s="27">
        <v>19</v>
      </c>
      <c r="C2504" s="10">
        <f>VLOOKUP($A2504+IF($A2504=0,1,0),Database!$A:$Y,7,FALSE)</f>
        <v>46209.083333333336</v>
      </c>
      <c r="D2504" s="21" t="str">
        <f>VLOOKUP(Pronostics!$B2504,Setup_MPP!$A:$G,3,FALSE)</f>
        <v>YramVi</v>
      </c>
      <c r="E2504" s="21" t="str">
        <f>VLOOKUP(Pronostics!$B2504,Setup_MPP!$A:$G,2,FALSE)</f>
        <v>Eyram TETSHIE</v>
      </c>
      <c r="F2504" s="21" t="str">
        <f>VLOOKUP($B2504,Setup_MPP!$A:$E,4,FALSE)</f>
        <v>#E8B28F</v>
      </c>
      <c r="G2504" s="21" t="str">
        <f>VLOOKUP($B2504,Setup_MPP!$A:$E,5,FALSE)</f>
        <v>#E65568</v>
      </c>
      <c r="H2504" s="21" t="str">
        <f>IFERROR(IF(AND(A2504&gt;=1,A2504&lt;=104),VLOOKUP($A2504,Location!$A:$J,6,FALSE),IF(A2504=0,"Avant l'ouverture",IF(OR(A2504=105,A2504=106),"Bonus"))),"")</f>
        <v>1/8 Finale</v>
      </c>
      <c r="I2504" s="21" t="str">
        <f>IF(LEFT(H2504,4)="Tour",VLOOKUP(A2504,Database!$A:$C,3,FALSE),"")</f>
        <v/>
      </c>
      <c r="J2504" s="21" t="str">
        <f>VLOOKUP($A2504,Location!$A:$J,7,FALSE)</f>
        <v>Mexique</v>
      </c>
      <c r="K2504" s="21" t="str">
        <f>IFERROR(VLOOKUP(J2504,Setup_Team!$B:$C,2,FALSE), "TDB")</f>
        <v>MEX</v>
      </c>
      <c r="L2504" s="21" t="str">
        <f>VLOOKUP($A2504,Location!$A:$J,8,FALSE)</f>
        <v>Angleterre</v>
      </c>
      <c r="M2504" s="21" t="str">
        <f>IFERROR(VLOOKUP(L2504,Setup_Team!$B:$C,2,FALSE), "TDB")</f>
        <v>ENG</v>
      </c>
      <c r="N2504" s="21" t="str">
        <f>VLOOKUP($A2504,Location!$A:$J,9,FALSE)</f>
        <v>Mexique City</v>
      </c>
      <c r="O2504" s="21" t="str">
        <f>VLOOKUP($A2504,Location!$A:$J,10,FALSE)</f>
        <v>Estadio Azteca</v>
      </c>
      <c r="P2504" s="27"/>
      <c r="Q2504" s="27"/>
      <c r="R2504" s="27" t="str">
        <f t="shared" si="235"/>
        <v/>
      </c>
      <c r="S2504" s="21">
        <v>0</v>
      </c>
      <c r="T2504" s="20">
        <f>VLOOKUP($A2504,Database!$A:$Y,10,FALSE)</f>
        <v>0</v>
      </c>
      <c r="U2504" s="20">
        <f>VLOOKUP($A2504,Database!$A:$Y,11,FALSE)</f>
        <v>0</v>
      </c>
      <c r="V2504" s="20">
        <f>VLOOKUP($A2504,Database!$A:$Y,12,FALSE)</f>
        <v>0</v>
      </c>
      <c r="W2504" s="20" t="str">
        <f>VLOOKUP(A2504,Database!A:M,13,FALSE)</f>
        <v>À venir</v>
      </c>
      <c r="X2504" s="20" t="str">
        <f>VLOOKUP($A2504,Database!$A:$Y,20,FALSE)</f>
        <v/>
      </c>
      <c r="Y2504" s="20" t="str">
        <f>VLOOKUP($A2504,Database!$A:$Y,21,FALSE)</f>
        <v/>
      </c>
      <c r="Z2504" s="20">
        <f t="shared" si="234"/>
        <v>0</v>
      </c>
      <c r="AA2504" s="20" t="str">
        <f t="shared" si="230"/>
        <v/>
      </c>
      <c r="AB2504" s="20" t="str">
        <f t="shared" ca="1" si="231"/>
        <v/>
      </c>
      <c r="AC2504" s="20">
        <f t="shared" ca="1" si="232"/>
        <v>0</v>
      </c>
      <c r="AD2504" s="20" t="str">
        <f ca="1">IF(AC2504=0,"",IF(OR(ISBLANK(P2504),ISBLANK(Q2504)),"",IF(ISBLANK(VLOOKUP(A2504,Database!A:AA,22,FALSE)),"",VLOOKUP(A2504,Database!A:AA,22,FALSE))))</f>
        <v/>
      </c>
      <c r="AE2504" s="20" t="str">
        <f>IFERROR(
   IF(
     OR(ISBLANK(P2504),ISBLANK(Q2504)),
     "",
     IF(
       AND(AB2504&lt;&gt;"",OR(W2504="Terminé",W2504="En cours")),
       VLOOKUP(AD2504,Setup_ScoreExactBonus!A:D,4,FALSE),
       0
     )),
  0)</f>
        <v/>
      </c>
      <c r="AF2504" s="21">
        <f t="shared" si="233"/>
        <v>0</v>
      </c>
      <c r="AG2504" s="21">
        <f ca="1">SUMIFS(AF$2:AF2504,D$2:D2504,D2504)</f>
        <v>2990</v>
      </c>
    </row>
    <row r="2505" spans="1:33" hidden="1" x14ac:dyDescent="0.35">
      <c r="A2505" s="21">
        <f>IF(ISBLANK(B2505),"",COUNTIF(B$2:B2505,B2505))-1</f>
        <v>92</v>
      </c>
      <c r="B2505" s="27">
        <v>20</v>
      </c>
      <c r="C2505" s="10">
        <f>VLOOKUP($A2505+IF($A2505=0,1,0),Database!$A:$Y,7,FALSE)</f>
        <v>46209.083333333336</v>
      </c>
      <c r="D2505" s="21" t="str">
        <f>VLOOKUP(Pronostics!$B2505,Setup_MPP!$A:$G,3,FALSE)</f>
        <v>Anis_MaFihache</v>
      </c>
      <c r="E2505" s="21" t="str">
        <f>VLOOKUP(Pronostics!$B2505,Setup_MPP!$A:$G,2,FALSE)</f>
        <v>Anis LEBIK</v>
      </c>
      <c r="F2505" s="21" t="str">
        <f>VLOOKUP($B2505,Setup_MPP!$A:$E,4,FALSE)</f>
        <v>#60DC8C</v>
      </c>
      <c r="G2505" s="21" t="str">
        <f>VLOOKUP($B2505,Setup_MPP!$A:$E,5,FALSE)</f>
        <v>#22A34F</v>
      </c>
      <c r="H2505" s="21" t="str">
        <f>IFERROR(IF(AND(A2505&gt;=1,A2505&lt;=104),VLOOKUP($A2505,Location!$A:$J,6,FALSE),IF(A2505=0,"Avant l'ouverture",IF(OR(A2505=105,A2505=106),"Bonus"))),"")</f>
        <v>1/8 Finale</v>
      </c>
      <c r="I2505" s="21" t="str">
        <f>IF(LEFT(H2505,4)="Tour",VLOOKUP(A2505,Database!$A:$C,3,FALSE),"")</f>
        <v/>
      </c>
      <c r="J2505" s="21" t="str">
        <f>VLOOKUP($A2505,Location!$A:$J,7,FALSE)</f>
        <v>Mexique</v>
      </c>
      <c r="K2505" s="21" t="str">
        <f>IFERROR(VLOOKUP(J2505,Setup_Team!$B:$C,2,FALSE), "TDB")</f>
        <v>MEX</v>
      </c>
      <c r="L2505" s="21" t="str">
        <f>VLOOKUP($A2505,Location!$A:$J,8,FALSE)</f>
        <v>Angleterre</v>
      </c>
      <c r="M2505" s="21" t="str">
        <f>IFERROR(VLOOKUP(L2505,Setup_Team!$B:$C,2,FALSE), "TDB")</f>
        <v>ENG</v>
      </c>
      <c r="N2505" s="21" t="str">
        <f>VLOOKUP($A2505,Location!$A:$J,9,FALSE)</f>
        <v>Mexique City</v>
      </c>
      <c r="O2505" s="21" t="str">
        <f>VLOOKUP($A2505,Location!$A:$J,10,FALSE)</f>
        <v>Estadio Azteca</v>
      </c>
      <c r="P2505" s="27"/>
      <c r="Q2505" s="27"/>
      <c r="R2505" s="27" t="str">
        <f t="shared" si="235"/>
        <v/>
      </c>
      <c r="S2505" s="21">
        <v>0</v>
      </c>
      <c r="T2505" s="20">
        <f>VLOOKUP($A2505,Database!$A:$Y,10,FALSE)</f>
        <v>0</v>
      </c>
      <c r="U2505" s="20">
        <f>VLOOKUP($A2505,Database!$A:$Y,11,FALSE)</f>
        <v>0</v>
      </c>
      <c r="V2505" s="20">
        <f>VLOOKUP($A2505,Database!$A:$Y,12,FALSE)</f>
        <v>0</v>
      </c>
      <c r="W2505" s="20" t="str">
        <f>VLOOKUP(A2505,Database!A:M,13,FALSE)</f>
        <v>À venir</v>
      </c>
      <c r="X2505" s="20" t="str">
        <f>VLOOKUP($A2505,Database!$A:$Y,20,FALSE)</f>
        <v/>
      </c>
      <c r="Y2505" s="20" t="str">
        <f>VLOOKUP($A2505,Database!$A:$Y,21,FALSE)</f>
        <v/>
      </c>
      <c r="Z2505" s="20">
        <f t="shared" si="234"/>
        <v>0</v>
      </c>
      <c r="AA2505" s="20" t="str">
        <f t="shared" si="230"/>
        <v/>
      </c>
      <c r="AB2505" s="20" t="str">
        <f t="shared" ca="1" si="231"/>
        <v/>
      </c>
      <c r="AC2505" s="20">
        <f t="shared" ca="1" si="232"/>
        <v>0</v>
      </c>
      <c r="AD2505" s="20" t="str">
        <f ca="1">IF(AC2505=0,"",IF(OR(ISBLANK(P2505),ISBLANK(Q2505)),"",IF(ISBLANK(VLOOKUP(A2505,Database!A:AA,22,FALSE)),"",VLOOKUP(A2505,Database!A:AA,22,FALSE))))</f>
        <v/>
      </c>
      <c r="AE2505" s="20" t="str">
        <f>IFERROR(
   IF(
     OR(ISBLANK(P2505),ISBLANK(Q2505)),
     "",
     IF(
       AND(AB2505&lt;&gt;"",OR(W2505="Terminé",W2505="En cours")),
       VLOOKUP(AD2505,Setup_ScoreExactBonus!A:D,4,FALSE),
       0
     )),
  0)</f>
        <v/>
      </c>
      <c r="AF2505" s="21">
        <f t="shared" si="233"/>
        <v>0</v>
      </c>
      <c r="AG2505" s="21">
        <f ca="1">SUMIFS(AF$2:AF2505,D$2:D2505,D2505)</f>
        <v>3051</v>
      </c>
    </row>
    <row r="2506" spans="1:33" hidden="1" x14ac:dyDescent="0.35">
      <c r="A2506" s="21">
        <f>IF(ISBLANK(B2506),"",COUNTIF(B$2:B2506,B2506))-1</f>
        <v>92</v>
      </c>
      <c r="B2506" s="27">
        <v>21</v>
      </c>
      <c r="C2506" s="10">
        <f>VLOOKUP($A2506+IF($A2506=0,1,0),Database!$A:$Y,7,FALSE)</f>
        <v>46209.083333333336</v>
      </c>
      <c r="D2506" s="21" t="str">
        <f>VLOOKUP(Pronostics!$B2506,Setup_MPP!$A:$G,3,FALSE)</f>
        <v>JUJULABOSS13</v>
      </c>
      <c r="E2506" s="21" t="str">
        <f>VLOOKUP(Pronostics!$B2506,Setup_MPP!$A:$G,2,FALSE)</f>
        <v>Julia BOUANAN</v>
      </c>
      <c r="F2506" s="21" t="str">
        <f>VLOOKUP($B2506,Setup_MPP!$A:$E,4,FALSE)</f>
        <v>#2FAEE0</v>
      </c>
      <c r="G2506" s="21" t="str">
        <f>VLOOKUP($B2506,Setup_MPP!$A:$E,5,FALSE)</f>
        <v>#BEA064</v>
      </c>
      <c r="H2506" s="21" t="str">
        <f>IFERROR(IF(AND(A2506&gt;=1,A2506&lt;=104),VLOOKUP($A2506,Location!$A:$J,6,FALSE),IF(A2506=0,"Avant l'ouverture",IF(OR(A2506=105,A2506=106),"Bonus"))),"")</f>
        <v>1/8 Finale</v>
      </c>
      <c r="I2506" s="21" t="str">
        <f>IF(LEFT(H2506,4)="Tour",VLOOKUP(A2506,Database!$A:$C,3,FALSE),"")</f>
        <v/>
      </c>
      <c r="J2506" s="21" t="str">
        <f>VLOOKUP($A2506,Location!$A:$J,7,FALSE)</f>
        <v>Mexique</v>
      </c>
      <c r="K2506" s="21" t="str">
        <f>IFERROR(VLOOKUP(J2506,Setup_Team!$B:$C,2,FALSE), "TDB")</f>
        <v>MEX</v>
      </c>
      <c r="L2506" s="21" t="str">
        <f>VLOOKUP($A2506,Location!$A:$J,8,FALSE)</f>
        <v>Angleterre</v>
      </c>
      <c r="M2506" s="21" t="str">
        <f>IFERROR(VLOOKUP(L2506,Setup_Team!$B:$C,2,FALSE), "TDB")</f>
        <v>ENG</v>
      </c>
      <c r="N2506" s="21" t="str">
        <f>VLOOKUP($A2506,Location!$A:$J,9,FALSE)</f>
        <v>Mexique City</v>
      </c>
      <c r="O2506" s="21" t="str">
        <f>VLOOKUP($A2506,Location!$A:$J,10,FALSE)</f>
        <v>Estadio Azteca</v>
      </c>
      <c r="P2506" s="27"/>
      <c r="Q2506" s="27"/>
      <c r="R2506" s="27" t="str">
        <f t="shared" si="235"/>
        <v/>
      </c>
      <c r="S2506" s="21">
        <v>0</v>
      </c>
      <c r="T2506" s="20">
        <f>VLOOKUP($A2506,Database!$A:$Y,10,FALSE)</f>
        <v>0</v>
      </c>
      <c r="U2506" s="20">
        <f>VLOOKUP($A2506,Database!$A:$Y,11,FALSE)</f>
        <v>0</v>
      </c>
      <c r="V2506" s="20">
        <f>VLOOKUP($A2506,Database!$A:$Y,12,FALSE)</f>
        <v>0</v>
      </c>
      <c r="W2506" s="20" t="str">
        <f>VLOOKUP(A2506,Database!A:M,13,FALSE)</f>
        <v>À venir</v>
      </c>
      <c r="X2506" s="20" t="str">
        <f>VLOOKUP($A2506,Database!$A:$Y,20,FALSE)</f>
        <v/>
      </c>
      <c r="Y2506" s="20" t="str">
        <f>VLOOKUP($A2506,Database!$A:$Y,21,FALSE)</f>
        <v/>
      </c>
      <c r="Z2506" s="20">
        <f t="shared" si="234"/>
        <v>0</v>
      </c>
      <c r="AA2506" s="20" t="str">
        <f t="shared" si="230"/>
        <v/>
      </c>
      <c r="AB2506" s="20" t="str">
        <f t="shared" ca="1" si="231"/>
        <v/>
      </c>
      <c r="AC2506" s="20">
        <f t="shared" ca="1" si="232"/>
        <v>0</v>
      </c>
      <c r="AD2506" s="20" t="str">
        <f ca="1">IF(AC2506=0,"",IF(OR(ISBLANK(P2506),ISBLANK(Q2506)),"",IF(ISBLANK(VLOOKUP(A2506,Database!A:AA,22,FALSE)),"",VLOOKUP(A2506,Database!A:AA,22,FALSE))))</f>
        <v/>
      </c>
      <c r="AE2506" s="20" t="str">
        <f>IFERROR(
   IF(
     OR(ISBLANK(P2506),ISBLANK(Q2506)),
     "",
     IF(
       AND(AB2506&lt;&gt;"",OR(W2506="Terminé",W2506="En cours")),
       VLOOKUP(AD2506,Setup_ScoreExactBonus!A:D,4,FALSE),
       0
     )),
  0)</f>
        <v/>
      </c>
      <c r="AF2506" s="21">
        <f t="shared" si="233"/>
        <v>0</v>
      </c>
      <c r="AG2506" s="21">
        <f ca="1">SUMIFS(AF$2:AF2506,D$2:D2506,D2506)</f>
        <v>2853</v>
      </c>
    </row>
    <row r="2507" spans="1:33" hidden="1" x14ac:dyDescent="0.35">
      <c r="A2507" s="21">
        <f>IF(ISBLANK(B2507),"",COUNTIF(B$2:B2507,B2507))-1</f>
        <v>92</v>
      </c>
      <c r="B2507" s="27">
        <v>22</v>
      </c>
      <c r="C2507" s="10">
        <f>VLOOKUP($A2507+IF($A2507=0,1,0),Database!$A:$Y,7,FALSE)</f>
        <v>46209.083333333336</v>
      </c>
      <c r="D2507" s="21" t="str">
        <f>VLOOKUP(Pronostics!$B2507,Setup_MPP!$A:$G,3,FALSE)</f>
        <v>Jujumsrd</v>
      </c>
      <c r="E2507" s="21" t="str">
        <f>VLOOKUP(Pronostics!$B2507,Setup_MPP!$A:$G,2,FALSE)</f>
        <v>Julie Mansard</v>
      </c>
      <c r="F2507" s="21" t="str">
        <f>VLOOKUP($B2507,Setup_MPP!$A:$E,4,FALSE)</f>
        <v>#41DEF0</v>
      </c>
      <c r="G2507" s="21" t="str">
        <f>VLOOKUP($B2507,Setup_MPP!$A:$E,5,FALSE)</f>
        <v>#0BA6B7</v>
      </c>
      <c r="H2507" s="21" t="str">
        <f>IFERROR(IF(AND(A2507&gt;=1,A2507&lt;=104),VLOOKUP($A2507,Location!$A:$J,6,FALSE),IF(A2507=0,"Avant l'ouverture",IF(OR(A2507=105,A2507=106),"Bonus"))),"")</f>
        <v>1/8 Finale</v>
      </c>
      <c r="I2507" s="21" t="str">
        <f>IF(LEFT(H2507,4)="Tour",VLOOKUP(A2507,Database!$A:$C,3,FALSE),"")</f>
        <v/>
      </c>
      <c r="J2507" s="21" t="str">
        <f>VLOOKUP($A2507,Location!$A:$J,7,FALSE)</f>
        <v>Mexique</v>
      </c>
      <c r="K2507" s="21" t="str">
        <f>IFERROR(VLOOKUP(J2507,Setup_Team!$B:$C,2,FALSE), "TDB")</f>
        <v>MEX</v>
      </c>
      <c r="L2507" s="21" t="str">
        <f>VLOOKUP($A2507,Location!$A:$J,8,FALSE)</f>
        <v>Angleterre</v>
      </c>
      <c r="M2507" s="21" t="str">
        <f>IFERROR(VLOOKUP(L2507,Setup_Team!$B:$C,2,FALSE), "TDB")</f>
        <v>ENG</v>
      </c>
      <c r="N2507" s="21" t="str">
        <f>VLOOKUP($A2507,Location!$A:$J,9,FALSE)</f>
        <v>Mexique City</v>
      </c>
      <c r="O2507" s="21" t="str">
        <f>VLOOKUP($A2507,Location!$A:$J,10,FALSE)</f>
        <v>Estadio Azteca</v>
      </c>
      <c r="P2507" s="27"/>
      <c r="Q2507" s="27"/>
      <c r="R2507" s="27" t="str">
        <f t="shared" si="235"/>
        <v/>
      </c>
      <c r="S2507" s="21">
        <v>0</v>
      </c>
      <c r="T2507" s="20">
        <f>VLOOKUP($A2507,Database!$A:$Y,10,FALSE)</f>
        <v>0</v>
      </c>
      <c r="U2507" s="20">
        <f>VLOOKUP($A2507,Database!$A:$Y,11,FALSE)</f>
        <v>0</v>
      </c>
      <c r="V2507" s="20">
        <f>VLOOKUP($A2507,Database!$A:$Y,12,FALSE)</f>
        <v>0</v>
      </c>
      <c r="W2507" s="20" t="str">
        <f>VLOOKUP(A2507,Database!A:M,13,FALSE)</f>
        <v>À venir</v>
      </c>
      <c r="X2507" s="20" t="str">
        <f>VLOOKUP($A2507,Database!$A:$Y,20,FALSE)</f>
        <v/>
      </c>
      <c r="Y2507" s="20" t="str">
        <f>VLOOKUP($A2507,Database!$A:$Y,21,FALSE)</f>
        <v/>
      </c>
      <c r="Z2507" s="20">
        <f t="shared" si="234"/>
        <v>0</v>
      </c>
      <c r="AA2507" s="20" t="str">
        <f t="shared" si="230"/>
        <v/>
      </c>
      <c r="AB2507" s="20" t="str">
        <f t="shared" ca="1" si="231"/>
        <v/>
      </c>
      <c r="AC2507" s="20">
        <f t="shared" ca="1" si="232"/>
        <v>0</v>
      </c>
      <c r="AD2507" s="20" t="str">
        <f ca="1">IF(AC2507=0,"",IF(OR(ISBLANK(P2507),ISBLANK(Q2507)),"",IF(ISBLANK(VLOOKUP(A2507,Database!A:AA,22,FALSE)),"",VLOOKUP(A2507,Database!A:AA,22,FALSE))))</f>
        <v/>
      </c>
      <c r="AE2507" s="20" t="str">
        <f>IFERROR(
   IF(
     OR(ISBLANK(P2507),ISBLANK(Q2507)),
     "",
     IF(
       AND(AB2507&lt;&gt;"",OR(W2507="Terminé",W2507="En cours")),
       VLOOKUP(AD2507,Setup_ScoreExactBonus!A:D,4,FALSE),
       0
     )),
  0)</f>
        <v/>
      </c>
      <c r="AF2507" s="21">
        <f t="shared" si="233"/>
        <v>0</v>
      </c>
      <c r="AG2507" s="21">
        <f ca="1">SUMIFS(AF$2:AF2507,D$2:D2507,D2507)</f>
        <v>2679</v>
      </c>
    </row>
    <row r="2508" spans="1:33" hidden="1" x14ac:dyDescent="0.35">
      <c r="A2508" s="21">
        <f>IF(ISBLANK(B2508),"",COUNTIF(B$2:B2508,B2508))-1</f>
        <v>92</v>
      </c>
      <c r="B2508" s="27">
        <v>23</v>
      </c>
      <c r="C2508" s="10">
        <f>VLOOKUP($A2508+IF($A2508=0,1,0),Database!$A:$Y,7,FALSE)</f>
        <v>46209.083333333336</v>
      </c>
      <c r="D2508" s="21" t="str">
        <f>VLOOKUP(Pronostics!$B2508,Setup_MPP!$A:$G,3,FALSE)</f>
        <v>DJUDJUPRONO</v>
      </c>
      <c r="E2508" s="21" t="str">
        <f>VLOOKUP(Pronostics!$B2508,Setup_MPP!$A:$G,2,FALSE)</f>
        <v>Juliette</v>
      </c>
      <c r="F2508" s="21" t="str">
        <f>VLOOKUP($B2508,Setup_MPP!$A:$E,4,FALSE)</f>
        <v>#F2A2A2</v>
      </c>
      <c r="G2508" s="21" t="str">
        <f>VLOOKUP($B2508,Setup_MPP!$A:$E,5,FALSE)</f>
        <v>#C25D5D</v>
      </c>
      <c r="H2508" s="21" t="str">
        <f>IFERROR(IF(AND(A2508&gt;=1,A2508&lt;=104),VLOOKUP($A2508,Location!$A:$J,6,FALSE),IF(A2508=0,"Avant l'ouverture",IF(OR(A2508=105,A2508=106),"Bonus"))),"")</f>
        <v>1/8 Finale</v>
      </c>
      <c r="I2508" s="21" t="str">
        <f>IF(LEFT(H2508,4)="Tour",VLOOKUP(A2508,Database!$A:$C,3,FALSE),"")</f>
        <v/>
      </c>
      <c r="J2508" s="21" t="str">
        <f>VLOOKUP($A2508,Location!$A:$J,7,FALSE)</f>
        <v>Mexique</v>
      </c>
      <c r="K2508" s="21" t="str">
        <f>IFERROR(VLOOKUP(J2508,Setup_Team!$B:$C,2,FALSE), "TDB")</f>
        <v>MEX</v>
      </c>
      <c r="L2508" s="21" t="str">
        <f>VLOOKUP($A2508,Location!$A:$J,8,FALSE)</f>
        <v>Angleterre</v>
      </c>
      <c r="M2508" s="21" t="str">
        <f>IFERROR(VLOOKUP(L2508,Setup_Team!$B:$C,2,FALSE), "TDB")</f>
        <v>ENG</v>
      </c>
      <c r="N2508" s="21" t="str">
        <f>VLOOKUP($A2508,Location!$A:$J,9,FALSE)</f>
        <v>Mexique City</v>
      </c>
      <c r="O2508" s="21" t="str">
        <f>VLOOKUP($A2508,Location!$A:$J,10,FALSE)</f>
        <v>Estadio Azteca</v>
      </c>
      <c r="P2508" s="27"/>
      <c r="Q2508" s="27"/>
      <c r="R2508" s="27" t="str">
        <f t="shared" si="235"/>
        <v/>
      </c>
      <c r="S2508" s="21">
        <v>0</v>
      </c>
      <c r="T2508" s="20">
        <f>VLOOKUP($A2508,Database!$A:$Y,10,FALSE)</f>
        <v>0</v>
      </c>
      <c r="U2508" s="20">
        <f>VLOOKUP($A2508,Database!$A:$Y,11,FALSE)</f>
        <v>0</v>
      </c>
      <c r="V2508" s="20">
        <f>VLOOKUP($A2508,Database!$A:$Y,12,FALSE)</f>
        <v>0</v>
      </c>
      <c r="W2508" s="20" t="str">
        <f>VLOOKUP(A2508,Database!A:M,13,FALSE)</f>
        <v>À venir</v>
      </c>
      <c r="X2508" s="20" t="str">
        <f>VLOOKUP($A2508,Database!$A:$Y,20,FALSE)</f>
        <v/>
      </c>
      <c r="Y2508" s="20" t="str">
        <f>VLOOKUP($A2508,Database!$A:$Y,21,FALSE)</f>
        <v/>
      </c>
      <c r="Z2508" s="20">
        <f t="shared" si="234"/>
        <v>0</v>
      </c>
      <c r="AA2508" s="20" t="str">
        <f t="shared" si="230"/>
        <v/>
      </c>
      <c r="AB2508" s="20" t="str">
        <f t="shared" ca="1" si="231"/>
        <v/>
      </c>
      <c r="AC2508" s="20">
        <f t="shared" ca="1" si="232"/>
        <v>0</v>
      </c>
      <c r="AD2508" s="20" t="str">
        <f ca="1">IF(AC2508=0,"",IF(OR(ISBLANK(P2508),ISBLANK(Q2508)),"",IF(ISBLANK(VLOOKUP(A2508,Database!A:AA,22,FALSE)),"",VLOOKUP(A2508,Database!A:AA,22,FALSE))))</f>
        <v/>
      </c>
      <c r="AE2508" s="20" t="str">
        <f>IFERROR(
   IF(
     OR(ISBLANK(P2508),ISBLANK(Q2508)),
     "",
     IF(
       AND(AB2508&lt;&gt;"",OR(W2508="Terminé",W2508="En cours")),
       VLOOKUP(AD2508,Setup_ScoreExactBonus!A:D,4,FALSE),
       0
     )),
  0)</f>
        <v/>
      </c>
      <c r="AF2508" s="21">
        <f t="shared" si="233"/>
        <v>0</v>
      </c>
      <c r="AG2508" s="21">
        <f ca="1">SUMIFS(AF$2:AF2508,D$2:D2508,D2508)</f>
        <v>2289</v>
      </c>
    </row>
    <row r="2509" spans="1:33" hidden="1" x14ac:dyDescent="0.35">
      <c r="A2509" s="21">
        <f>IF(ISBLANK(B2509),"",COUNTIF(B$2:B2509,B2509))-1</f>
        <v>92</v>
      </c>
      <c r="B2509" s="27">
        <v>24</v>
      </c>
      <c r="C2509" s="10">
        <f>VLOOKUP($A2509+IF($A2509=0,1,0),Database!$A:$Y,7,FALSE)</f>
        <v>46209.083333333336</v>
      </c>
      <c r="D2509" s="21" t="str">
        <f>VLOOKUP(Pronostics!$B2509,Setup_MPP!$A:$G,3,FALSE)</f>
        <v>Samyaaaaaaaaaa</v>
      </c>
      <c r="E2509" s="21" t="str">
        <f>VLOOKUP(Pronostics!$B2509,Setup_MPP!$A:$G,2,FALSE)</f>
        <v>Samya ALAOUI</v>
      </c>
      <c r="F2509" s="21" t="str">
        <f>VLOOKUP($B2509,Setup_MPP!$A:$E,4,FALSE)</f>
        <v>#A2F2C7</v>
      </c>
      <c r="G2509" s="21" t="str">
        <f>VLOOKUP($B2509,Setup_MPP!$A:$E,5,FALSE)</f>
        <v>#5DC18C</v>
      </c>
      <c r="H2509" s="21" t="str">
        <f>IFERROR(IF(AND(A2509&gt;=1,A2509&lt;=104),VLOOKUP($A2509,Location!$A:$J,6,FALSE),IF(A2509=0,"Avant l'ouverture",IF(OR(A2509=105,A2509=106),"Bonus"))),"")</f>
        <v>1/8 Finale</v>
      </c>
      <c r="I2509" s="21" t="str">
        <f>IF(LEFT(H2509,4)="Tour",VLOOKUP(A2509,Database!$A:$C,3,FALSE),"")</f>
        <v/>
      </c>
      <c r="J2509" s="21" t="str">
        <f>VLOOKUP($A2509,Location!$A:$J,7,FALSE)</f>
        <v>Mexique</v>
      </c>
      <c r="K2509" s="21" t="str">
        <f>IFERROR(VLOOKUP(J2509,Setup_Team!$B:$C,2,FALSE), "TDB")</f>
        <v>MEX</v>
      </c>
      <c r="L2509" s="21" t="str">
        <f>VLOOKUP($A2509,Location!$A:$J,8,FALSE)</f>
        <v>Angleterre</v>
      </c>
      <c r="M2509" s="21" t="str">
        <f>IFERROR(VLOOKUP(L2509,Setup_Team!$B:$C,2,FALSE), "TDB")</f>
        <v>ENG</v>
      </c>
      <c r="N2509" s="21" t="str">
        <f>VLOOKUP($A2509,Location!$A:$J,9,FALSE)</f>
        <v>Mexique City</v>
      </c>
      <c r="O2509" s="21" t="str">
        <f>VLOOKUP($A2509,Location!$A:$J,10,FALSE)</f>
        <v>Estadio Azteca</v>
      </c>
      <c r="P2509" s="27"/>
      <c r="Q2509" s="27"/>
      <c r="R2509" s="27" t="str">
        <f t="shared" si="235"/>
        <v/>
      </c>
      <c r="S2509" s="21">
        <v>0</v>
      </c>
      <c r="T2509" s="20">
        <f>VLOOKUP($A2509,Database!$A:$Y,10,FALSE)</f>
        <v>0</v>
      </c>
      <c r="U2509" s="20">
        <f>VLOOKUP($A2509,Database!$A:$Y,11,FALSE)</f>
        <v>0</v>
      </c>
      <c r="V2509" s="20">
        <f>VLOOKUP($A2509,Database!$A:$Y,12,FALSE)</f>
        <v>0</v>
      </c>
      <c r="W2509" s="20" t="str">
        <f>VLOOKUP(A2509,Database!A:M,13,FALSE)</f>
        <v>À venir</v>
      </c>
      <c r="X2509" s="20" t="str">
        <f>VLOOKUP($A2509,Database!$A:$Y,20,FALSE)</f>
        <v/>
      </c>
      <c r="Y2509" s="20" t="str">
        <f>VLOOKUP($A2509,Database!$A:$Y,21,FALSE)</f>
        <v/>
      </c>
      <c r="Z2509" s="20">
        <f t="shared" si="234"/>
        <v>0</v>
      </c>
      <c r="AA2509" s="20" t="str">
        <f t="shared" si="230"/>
        <v/>
      </c>
      <c r="AB2509" s="20" t="str">
        <f t="shared" ca="1" si="231"/>
        <v/>
      </c>
      <c r="AC2509" s="20">
        <f t="shared" ca="1" si="232"/>
        <v>0</v>
      </c>
      <c r="AD2509" s="20" t="str">
        <f ca="1">IF(AC2509=0,"",IF(OR(ISBLANK(P2509),ISBLANK(Q2509)),"",IF(ISBLANK(VLOOKUP(A2509,Database!A:AA,22,FALSE)),"",VLOOKUP(A2509,Database!A:AA,22,FALSE))))</f>
        <v/>
      </c>
      <c r="AE2509" s="20" t="str">
        <f>IFERROR(
   IF(
     OR(ISBLANK(P2509),ISBLANK(Q2509)),
     "",
     IF(
       AND(AB2509&lt;&gt;"",OR(W2509="Terminé",W2509="En cours")),
       VLOOKUP(AD2509,Setup_ScoreExactBonus!A:D,4,FALSE),
       0
     )),
  0)</f>
        <v/>
      </c>
      <c r="AF2509" s="21">
        <f t="shared" si="233"/>
        <v>0</v>
      </c>
      <c r="AG2509" s="21">
        <f ca="1">SUMIFS(AF$2:AF2509,D$2:D2509,D2509)</f>
        <v>3177</v>
      </c>
    </row>
    <row r="2510" spans="1:33" hidden="1" x14ac:dyDescent="0.35">
      <c r="A2510" s="21">
        <f>IF(ISBLANK(B2510),"",COUNTIF(B$2:B2510,B2510))-1</f>
        <v>92</v>
      </c>
      <c r="B2510" s="27">
        <v>25</v>
      </c>
      <c r="C2510" s="10">
        <f>VLOOKUP($A2510+IF($A2510=0,1,0),Database!$A:$Y,7,FALSE)</f>
        <v>46209.083333333336</v>
      </c>
      <c r="D2510" s="21" t="str">
        <f>VLOOKUP(Pronostics!$B2510,Setup_MPP!$A:$G,3,FALSE)</f>
        <v>leaw0808</v>
      </c>
      <c r="E2510" s="21" t="str">
        <f>VLOOKUP(Pronostics!$B2510,Setup_MPP!$A:$G,2,FALSE)</f>
        <v>Léa WALOCQ</v>
      </c>
      <c r="F2510" s="21" t="str">
        <f>VLOOKUP($B2510,Setup_MPP!$A:$E,4,FALSE)</f>
        <v>#D1B9EB</v>
      </c>
      <c r="G2510" s="21" t="str">
        <f>VLOOKUP($B2510,Setup_MPP!$A:$E,5,FALSE)</f>
        <v>#B58BC7</v>
      </c>
      <c r="H2510" s="21" t="str">
        <f>IFERROR(IF(AND(A2510&gt;=1,A2510&lt;=104),VLOOKUP($A2510,Location!$A:$J,6,FALSE),IF(A2510=0,"Avant l'ouverture",IF(OR(A2510=105,A2510=106),"Bonus"))),"")</f>
        <v>1/8 Finale</v>
      </c>
      <c r="I2510" s="21" t="str">
        <f>IF(LEFT(H2510,4)="Tour",VLOOKUP(A2510,Database!$A:$C,3,FALSE),"")</f>
        <v/>
      </c>
      <c r="J2510" s="21" t="str">
        <f>VLOOKUP($A2510,Location!$A:$J,7,FALSE)</f>
        <v>Mexique</v>
      </c>
      <c r="K2510" s="21" t="str">
        <f>IFERROR(VLOOKUP(J2510,Setup_Team!$B:$C,2,FALSE), "TDB")</f>
        <v>MEX</v>
      </c>
      <c r="L2510" s="21" t="str">
        <f>VLOOKUP($A2510,Location!$A:$J,8,FALSE)</f>
        <v>Angleterre</v>
      </c>
      <c r="M2510" s="21" t="str">
        <f>IFERROR(VLOOKUP(L2510,Setup_Team!$B:$C,2,FALSE), "TDB")</f>
        <v>ENG</v>
      </c>
      <c r="N2510" s="21" t="str">
        <f>VLOOKUP($A2510,Location!$A:$J,9,FALSE)</f>
        <v>Mexique City</v>
      </c>
      <c r="O2510" s="21" t="str">
        <f>VLOOKUP($A2510,Location!$A:$J,10,FALSE)</f>
        <v>Estadio Azteca</v>
      </c>
      <c r="P2510" s="27"/>
      <c r="Q2510" s="27"/>
      <c r="R2510" s="27" t="str">
        <f t="shared" si="235"/>
        <v/>
      </c>
      <c r="S2510" s="21">
        <v>0</v>
      </c>
      <c r="T2510" s="20">
        <f>VLOOKUP($A2510,Database!$A:$Y,10,FALSE)</f>
        <v>0</v>
      </c>
      <c r="U2510" s="20">
        <f>VLOOKUP($A2510,Database!$A:$Y,11,FALSE)</f>
        <v>0</v>
      </c>
      <c r="V2510" s="20">
        <f>VLOOKUP($A2510,Database!$A:$Y,12,FALSE)</f>
        <v>0</v>
      </c>
      <c r="W2510" s="20" t="str">
        <f>VLOOKUP(A2510,Database!A:M,13,FALSE)</f>
        <v>À venir</v>
      </c>
      <c r="X2510" s="20" t="str">
        <f>VLOOKUP($A2510,Database!$A:$Y,20,FALSE)</f>
        <v/>
      </c>
      <c r="Y2510" s="20" t="str">
        <f>VLOOKUP($A2510,Database!$A:$Y,21,FALSE)</f>
        <v/>
      </c>
      <c r="Z2510" s="20">
        <f t="shared" si="234"/>
        <v>0</v>
      </c>
      <c r="AA2510" s="20" t="str">
        <f t="shared" si="230"/>
        <v/>
      </c>
      <c r="AB2510" s="20" t="str">
        <f t="shared" ca="1" si="231"/>
        <v/>
      </c>
      <c r="AC2510" s="20">
        <f t="shared" ca="1" si="232"/>
        <v>0</v>
      </c>
      <c r="AD2510" s="20" t="str">
        <f ca="1">IF(AC2510=0,"",IF(OR(ISBLANK(P2510),ISBLANK(Q2510)),"",IF(ISBLANK(VLOOKUP(A2510,Database!A:AA,22,FALSE)),"",VLOOKUP(A2510,Database!A:AA,22,FALSE))))</f>
        <v/>
      </c>
      <c r="AE2510" s="20" t="str">
        <f>IFERROR(
   IF(
     OR(ISBLANK(P2510),ISBLANK(Q2510)),
     "",
     IF(
       AND(AB2510&lt;&gt;"",OR(W2510="Terminé",W2510="En cours")),
       VLOOKUP(AD2510,Setup_ScoreExactBonus!A:D,4,FALSE),
       0
     )),
  0)</f>
        <v/>
      </c>
      <c r="AF2510" s="21">
        <f t="shared" si="233"/>
        <v>0</v>
      </c>
      <c r="AG2510" s="21">
        <f ca="1">SUMIFS(AF$2:AF2510,D$2:D2510,D2510)</f>
        <v>3228</v>
      </c>
    </row>
    <row r="2511" spans="1:33" hidden="1" x14ac:dyDescent="0.35">
      <c r="A2511" s="21">
        <f>IF(ISBLANK(B2511),"",COUNTIF(B$2:B2511,B2511))-1</f>
        <v>92</v>
      </c>
      <c r="B2511" s="27">
        <v>26</v>
      </c>
      <c r="C2511" s="10">
        <v>46184.875</v>
      </c>
      <c r="D2511" s="21" t="str">
        <f>VLOOKUP(Pronostics!$B2511,Setup_MPP!$A:$G,3,FALSE)</f>
        <v>Mohamad#5GGG1</v>
      </c>
      <c r="E2511" s="21" t="str">
        <f>VLOOKUP(Pronostics!$B2511,Setup_MPP!$A:$G,2,FALSE)</f>
        <v>Mohamad EL KAWAS</v>
      </c>
      <c r="F2511" s="21" t="str">
        <f>VLOOKUP($B2511,Setup_MPP!$A:$E,4,FALSE)</f>
        <v>#EB8787</v>
      </c>
      <c r="G2511" s="21" t="str">
        <f>VLOOKUP($B2511,Setup_MPP!$A:$E,5,FALSE)</f>
        <v>#368E2C</v>
      </c>
      <c r="H2511" s="21" t="str">
        <f>IFERROR(IF(AND(A2511&gt;=1,A2511&lt;=104),VLOOKUP($A2511,Location!$A:$J,6,FALSE),IF(A2511=0,"Avant l'ouverture",IF(OR(A2511=105,A2511=106),"Bonus"))),"")</f>
        <v>1/8 Finale</v>
      </c>
      <c r="I2511" s="21" t="str">
        <f>IF(LEFT(H2511,4)="Tour",VLOOKUP(A2511,Database!$A:$C,3,FALSE),"")</f>
        <v/>
      </c>
      <c r="J2511" s="21" t="str">
        <f>VLOOKUP($A2511,Location!$A:$J,7,FALSE)</f>
        <v>Mexique</v>
      </c>
      <c r="K2511" s="21" t="str">
        <f>IFERROR(VLOOKUP(J2511,Setup_Team!$B:$C,2,FALSE), "TDB")</f>
        <v>MEX</v>
      </c>
      <c r="L2511" s="21" t="str">
        <f>VLOOKUP($A2511,Location!$A:$J,8,FALSE)</f>
        <v>Angleterre</v>
      </c>
      <c r="M2511" s="21" t="str">
        <f>IFERROR(VLOOKUP(L2511,Setup_Team!$B:$C,2,FALSE), "TDB")</f>
        <v>ENG</v>
      </c>
      <c r="R2511" s="27" t="str">
        <f t="shared" si="235"/>
        <v/>
      </c>
      <c r="S2511" s="21">
        <v>0</v>
      </c>
      <c r="T2511" s="20">
        <f>VLOOKUP($A2511,Database!$A:$Y,10,FALSE)</f>
        <v>0</v>
      </c>
      <c r="U2511" s="20">
        <f>VLOOKUP($A2511,Database!$A:$Y,11,FALSE)</f>
        <v>0</v>
      </c>
      <c r="V2511" s="20">
        <f>VLOOKUP($A2511,Database!$A:$Y,12,FALSE)</f>
        <v>0</v>
      </c>
      <c r="W2511" s="20" t="str">
        <f>VLOOKUP(A2511,Database!A:M,13,FALSE)</f>
        <v>À venir</v>
      </c>
      <c r="X2511" s="20" t="str">
        <f>VLOOKUP($A2511,Database!$A:$Y,20,FALSE)</f>
        <v/>
      </c>
      <c r="Y2511" s="20" t="str">
        <f>VLOOKUP($A2511,Database!$A:$Y,21,FALSE)</f>
        <v/>
      </c>
      <c r="Z2511" s="20">
        <f t="shared" si="234"/>
        <v>0</v>
      </c>
      <c r="AA2511" s="20" t="str">
        <f t="shared" si="230"/>
        <v/>
      </c>
      <c r="AB2511" s="20">
        <f t="shared" ca="1" si="231"/>
        <v>0</v>
      </c>
      <c r="AC2511" s="20">
        <f t="shared" ca="1" si="232"/>
        <v>0</v>
      </c>
      <c r="AD2511" s="20" t="str">
        <f ca="1">IF(AC2511=0,"",IF(OR(ISBLANK(P2511),ISBLANK(Q2511)),"",IF(ISBLANK(VLOOKUP(A2511,Database!A:AA,22,FALSE)),"",VLOOKUP(A2511,Database!A:AA,22,FALSE))))</f>
        <v/>
      </c>
      <c r="AE2511" s="20" t="str">
        <f>IFERROR(
   IF(
     OR(ISBLANK(P2511),ISBLANK(Q2511)),
     "",
     IF(
       AND(AB2511&lt;&gt;"",OR(W2511="Terminé",W2511="En cours")),
       VLOOKUP(AD2511,Setup_ScoreExactBonus!A:D,4,FALSE),
       0
     )),
  0)</f>
        <v/>
      </c>
      <c r="AF2511" s="21">
        <f t="shared" si="233"/>
        <v>0</v>
      </c>
      <c r="AG2511" s="21">
        <f ca="1">SUMIFS(AF$2:AF2511,D$2:D2511,D2511)</f>
        <v>2615</v>
      </c>
    </row>
    <row r="2512" spans="1:33" hidden="1" x14ac:dyDescent="0.35">
      <c r="A2512" s="21">
        <f>IF(ISBLANK(B2512),"",COUNTIF(B$2:B2512,B2512))-1</f>
        <v>92</v>
      </c>
      <c r="B2512" s="27">
        <v>27</v>
      </c>
      <c r="C2512" s="10">
        <f>VLOOKUP($A2512+IF($A2512=0,1,0),Database!$A:$Y,7,FALSE)</f>
        <v>46209.083333333336</v>
      </c>
      <c r="D2512" s="21" t="str">
        <f>VLOOKUP(Pronostics!$B2512,Setup_MPP!$A:$G,3,FALSE)</f>
        <v>maryemkappa</v>
      </c>
      <c r="E2512" s="21" t="str">
        <f>VLOOKUP(Pronostics!$B2512,Setup_MPP!$A:$G,2,FALSE)</f>
        <v>Maryem GUIZANI</v>
      </c>
      <c r="F2512" s="21" t="str">
        <f>VLOOKUP($B2512,Setup_MPP!$A:$E,4,FALSE)</f>
        <v>#BCA2F4</v>
      </c>
      <c r="G2512" s="21" t="str">
        <f>VLOOKUP($B2512,Setup_MPP!$A:$E,5,FALSE)</f>
        <v>#6D3DD5</v>
      </c>
      <c r="H2512" s="21" t="str">
        <f>IFERROR(IF(AND(A2512&gt;=1,A2512&lt;=104),VLOOKUP($A2512,Location!$A:$J,6,FALSE),IF(A2512=0,"Avant l'ouverture",IF(OR(A2512=105,A2512=106),"Bonus"))),"")</f>
        <v>1/8 Finale</v>
      </c>
      <c r="I2512" s="21" t="str">
        <f>IF(LEFT(H2512,4)="Tour",VLOOKUP(A2512,Database!$A:$C,3,FALSE),"")</f>
        <v/>
      </c>
      <c r="J2512" s="21" t="str">
        <f>VLOOKUP($A2512,Location!$A:$J,7,FALSE)</f>
        <v>Mexique</v>
      </c>
      <c r="K2512" s="21" t="str">
        <f>IFERROR(VLOOKUP(J2512,Setup_Team!$B:$C,2,FALSE), "TDB")</f>
        <v>MEX</v>
      </c>
      <c r="L2512" s="21" t="str">
        <f>VLOOKUP($A2512,Location!$A:$J,8,FALSE)</f>
        <v>Angleterre</v>
      </c>
      <c r="M2512" s="21" t="str">
        <f>IFERROR(VLOOKUP(L2512,Setup_Team!$B:$C,2,FALSE), "TDB")</f>
        <v>ENG</v>
      </c>
      <c r="R2512" s="27" t="str">
        <f t="shared" si="235"/>
        <v/>
      </c>
      <c r="S2512" s="21">
        <v>0</v>
      </c>
      <c r="T2512" s="20">
        <f>VLOOKUP($A2512,Database!$A:$Y,10,FALSE)</f>
        <v>0</v>
      </c>
      <c r="U2512" s="20">
        <f>VLOOKUP($A2512,Database!$A:$Y,11,FALSE)</f>
        <v>0</v>
      </c>
      <c r="V2512" s="20">
        <f>VLOOKUP($A2512,Database!$A:$Y,12,FALSE)</f>
        <v>0</v>
      </c>
      <c r="W2512" s="20" t="str">
        <f>VLOOKUP(A2512,Database!A:M,13,FALSE)</f>
        <v>À venir</v>
      </c>
      <c r="X2512" s="20" t="str">
        <f>VLOOKUP($A2512,Database!$A:$Y,20,FALSE)</f>
        <v/>
      </c>
      <c r="Y2512" s="20" t="str">
        <f>VLOOKUP($A2512,Database!$A:$Y,21,FALSE)</f>
        <v/>
      </c>
      <c r="Z2512" s="20">
        <f t="shared" si="234"/>
        <v>0</v>
      </c>
      <c r="AA2512" s="20" t="str">
        <f t="shared" si="230"/>
        <v/>
      </c>
      <c r="AB2512" s="20" t="str">
        <f t="shared" ca="1" si="231"/>
        <v/>
      </c>
      <c r="AC2512" s="20">
        <f t="shared" ca="1" si="232"/>
        <v>0</v>
      </c>
      <c r="AD2512" s="20" t="str">
        <f ca="1">IF(AC2512=0,"",IF(OR(ISBLANK(P2512),ISBLANK(Q2512)),"",IF(ISBLANK(VLOOKUP(A2512,Database!A:AA,22,FALSE)),"",VLOOKUP(A2512,Database!A:AA,22,FALSE))))</f>
        <v/>
      </c>
      <c r="AE2512" s="20" t="str">
        <f>IFERROR(
   IF(
     OR(ISBLANK(P2512),ISBLANK(Q2512)),
     "",
     IF(
       AND(AB2512&lt;&gt;"",OR(W2512="Terminé",W2512="En cours")),
       VLOOKUP(AD2512,Setup_ScoreExactBonus!A:D,4,FALSE),
       0
     )),
  0)</f>
        <v/>
      </c>
      <c r="AF2512" s="21">
        <f t="shared" si="233"/>
        <v>0</v>
      </c>
      <c r="AG2512" s="21">
        <f ca="1">SUMIFS(AF$2:AF2512,D$2:D2512,D2512)</f>
        <v>2772</v>
      </c>
    </row>
    <row r="2513" spans="1:33" hidden="1" x14ac:dyDescent="0.35">
      <c r="A2513" s="21">
        <f>IF(ISBLANK(B2513),"",COUNTIF(B$2:B2513,B2513))-1</f>
        <v>93</v>
      </c>
      <c r="B2513" s="27">
        <v>1</v>
      </c>
      <c r="C2513" s="10">
        <f>VLOOKUP($A2513+IF($A2513=0,1,0),Database!$A:$Y,7,FALSE)</f>
        <v>46209.875</v>
      </c>
      <c r="D2513" s="21" t="str">
        <f>VLOOKUP(Pronostics!$B2513,Setup_MPP!$A:$G,3,FALSE)</f>
        <v>_Nicolas_LM_</v>
      </c>
      <c r="E2513" s="21" t="str">
        <f>VLOOKUP(Pronostics!$B2513,Setup_MPP!$A:$G,2,FALSE)</f>
        <v>Nicolas LE MOUEL</v>
      </c>
      <c r="F2513" s="21" t="str">
        <f>VLOOKUP($B2513,Setup_MPP!$A:$E,4,FALSE)</f>
        <v>#F7C79D</v>
      </c>
      <c r="G2513" s="21" t="str">
        <f>VLOOKUP($B2513,Setup_MPP!$A:$E,5,FALSE)</f>
        <v>#FFBE85</v>
      </c>
      <c r="H2513" s="21" t="str">
        <f>IFERROR(IF(AND(A2513&gt;=1,A2513&lt;=104),VLOOKUP($A2513,Location!$A:$J,6,FALSE),IF(A2513=0,"Avant l'ouverture",IF(OR(A2513=105,A2513=106),"Bonus"))),"")</f>
        <v>1/8 Finale</v>
      </c>
      <c r="I2513" s="21" t="str">
        <f>IF(LEFT(H2513,4)="Tour",VLOOKUP(A2513,Database!$A:$C,3,FALSE),"")</f>
        <v/>
      </c>
      <c r="J2513" s="21" t="str">
        <f>VLOOKUP($A2513,Location!$A:$J,7,FALSE)</f>
        <v>TBD</v>
      </c>
      <c r="K2513" s="21" t="str">
        <f>IFERROR(VLOOKUP(J2513,Setup_Team!$B:$C,2,FALSE), "TDB")</f>
        <v>TDB</v>
      </c>
      <c r="L2513" s="21" t="str">
        <f>VLOOKUP($A2513,Location!$A:$J,8,FALSE)</f>
        <v>TBD</v>
      </c>
      <c r="M2513" s="21" t="str">
        <f>IFERROR(VLOOKUP(L2513,Setup_Team!$B:$C,2,FALSE), "TDB")</f>
        <v>TDB</v>
      </c>
      <c r="N2513" s="21" t="str">
        <f>VLOOKUP($A2513,Location!$A:$J,9,FALSE)</f>
        <v>Arlington, Dallas, Texas</v>
      </c>
      <c r="O2513" s="21" t="str">
        <f>VLOOKUP($A2513,Location!$A:$J,10,FALSE)</f>
        <v>AT&amp;T Stadium</v>
      </c>
      <c r="P2513" s="27"/>
      <c r="Q2513" s="27"/>
      <c r="R2513" s="27" t="str">
        <f t="shared" si="235"/>
        <v/>
      </c>
      <c r="S2513" s="21">
        <v>0</v>
      </c>
      <c r="T2513" s="20">
        <f>VLOOKUP($A2513,Database!$A:$Y,10,FALSE)</f>
        <v>0</v>
      </c>
      <c r="U2513" s="20">
        <f>VLOOKUP($A2513,Database!$A:$Y,11,FALSE)</f>
        <v>0</v>
      </c>
      <c r="V2513" s="20">
        <f>VLOOKUP($A2513,Database!$A:$Y,12,FALSE)</f>
        <v>0</v>
      </c>
      <c r="W2513" s="20" t="str">
        <f>VLOOKUP(A2513,Database!A:M,13,FALSE)</f>
        <v>À venir</v>
      </c>
      <c r="X2513" s="20" t="str">
        <f>VLOOKUP($A2513,Database!$A:$Y,20,FALSE)</f>
        <v/>
      </c>
      <c r="Y2513" s="20" t="str">
        <f>VLOOKUP($A2513,Database!$A:$Y,21,FALSE)</f>
        <v/>
      </c>
      <c r="Z2513" s="20">
        <f t="shared" si="234"/>
        <v>0</v>
      </c>
      <c r="AA2513" s="20" t="str">
        <f t="shared" si="230"/>
        <v/>
      </c>
      <c r="AB2513" s="20" t="str">
        <f t="shared" ca="1" si="231"/>
        <v/>
      </c>
      <c r="AC2513" s="20">
        <f t="shared" ca="1" si="232"/>
        <v>0</v>
      </c>
      <c r="AD2513" s="20" t="str">
        <f ca="1">IF(AC2513=0,"",IF(OR(ISBLANK(P2513),ISBLANK(Q2513)),"",IF(ISBLANK(VLOOKUP(A2513,Database!A:AA,22,FALSE)),"",VLOOKUP(A2513,Database!A:AA,22,FALSE))))</f>
        <v/>
      </c>
      <c r="AE2513" s="20" t="str">
        <f>IFERROR(
   IF(
     OR(ISBLANK(P2513),ISBLANK(Q2513)),
     "",
     IF(
       AND(AB2513&lt;&gt;"",OR(W2513="Terminé",W2513="En cours")),
       VLOOKUP(AD2513,Setup_ScoreExactBonus!A:D,4,FALSE),
       0
     )),
  0)</f>
        <v/>
      </c>
      <c r="AF2513" s="21">
        <f t="shared" si="233"/>
        <v>0</v>
      </c>
      <c r="AG2513" s="21">
        <f ca="1">SUMIFS(AF$2:AF2513,D$2:D2513,D2513)</f>
        <v>3089</v>
      </c>
    </row>
    <row r="2514" spans="1:33" hidden="1" x14ac:dyDescent="0.35">
      <c r="A2514" s="21">
        <f>IF(ISBLANK(B2514),"",COUNTIF(B$2:B2514,B2514))-1</f>
        <v>93</v>
      </c>
      <c r="B2514" s="27">
        <v>2</v>
      </c>
      <c r="C2514" s="10">
        <f>VLOOKUP($A2514+IF($A2514=0,1,0),Database!$A:$Y,7,FALSE)</f>
        <v>46209.875</v>
      </c>
      <c r="D2514" s="21" t="str">
        <f>VLOOKUP(Pronostics!$B2514,Setup_MPP!$A:$G,3,FALSE)</f>
        <v>leaelaz</v>
      </c>
      <c r="E2514" s="21" t="str">
        <f>VLOOKUP(Pronostics!$B2514,Setup_MPP!$A:$G,2,FALSE)</f>
        <v>Léa EL ASERY</v>
      </c>
      <c r="F2514" s="21" t="str">
        <f>VLOOKUP($B2514,Setup_MPP!$A:$E,4,FALSE)</f>
        <v>#FFBEBE</v>
      </c>
      <c r="G2514" s="21" t="str">
        <f>VLOOKUP($B2514,Setup_MPP!$A:$E,5,FALSE)</f>
        <v>#DF6868</v>
      </c>
      <c r="H2514" s="21" t="str">
        <f>IFERROR(IF(AND(A2514&gt;=1,A2514&lt;=104),VLOOKUP($A2514,Location!$A:$J,6,FALSE),IF(A2514=0,"Avant l'ouverture",IF(OR(A2514=105,A2514=106),"Bonus"))),"")</f>
        <v>1/8 Finale</v>
      </c>
      <c r="I2514" s="21" t="str">
        <f>IF(LEFT(H2514,4)="Tour",VLOOKUP(A2514,Database!$A:$C,3,FALSE),"")</f>
        <v/>
      </c>
      <c r="J2514" s="21" t="str">
        <f>VLOOKUP($A2514,Location!$A:$J,7,FALSE)</f>
        <v>TBD</v>
      </c>
      <c r="K2514" s="21" t="str">
        <f>IFERROR(VLOOKUP(J2514,Setup_Team!$B:$C,2,FALSE), "TDB")</f>
        <v>TDB</v>
      </c>
      <c r="L2514" s="21" t="str">
        <f>VLOOKUP($A2514,Location!$A:$J,8,FALSE)</f>
        <v>TBD</v>
      </c>
      <c r="M2514" s="21" t="str">
        <f>IFERROR(VLOOKUP(L2514,Setup_Team!$B:$C,2,FALSE), "TDB")</f>
        <v>TDB</v>
      </c>
      <c r="N2514" s="21" t="str">
        <f>VLOOKUP($A2514,Location!$A:$J,9,FALSE)</f>
        <v>Arlington, Dallas, Texas</v>
      </c>
      <c r="O2514" s="21" t="str">
        <f>VLOOKUP($A2514,Location!$A:$J,10,FALSE)</f>
        <v>AT&amp;T Stadium</v>
      </c>
      <c r="P2514" s="27"/>
      <c r="Q2514" s="27"/>
      <c r="R2514" s="27" t="str">
        <f t="shared" si="235"/>
        <v/>
      </c>
      <c r="S2514" s="21">
        <v>0</v>
      </c>
      <c r="T2514" s="20">
        <f>VLOOKUP($A2514,Database!$A:$Y,10,FALSE)</f>
        <v>0</v>
      </c>
      <c r="U2514" s="20">
        <f>VLOOKUP($A2514,Database!$A:$Y,11,FALSE)</f>
        <v>0</v>
      </c>
      <c r="V2514" s="20">
        <f>VLOOKUP($A2514,Database!$A:$Y,12,FALSE)</f>
        <v>0</v>
      </c>
      <c r="W2514" s="20" t="str">
        <f>VLOOKUP(A2514,Database!A:M,13,FALSE)</f>
        <v>À venir</v>
      </c>
      <c r="X2514" s="20" t="str">
        <f>VLOOKUP($A2514,Database!$A:$Y,20,FALSE)</f>
        <v/>
      </c>
      <c r="Y2514" s="20" t="str">
        <f>VLOOKUP($A2514,Database!$A:$Y,21,FALSE)</f>
        <v/>
      </c>
      <c r="Z2514" s="20">
        <f t="shared" si="234"/>
        <v>0</v>
      </c>
      <c r="AA2514" s="20" t="str">
        <f t="shared" si="230"/>
        <v/>
      </c>
      <c r="AB2514" s="20" t="str">
        <f t="shared" ca="1" si="231"/>
        <v/>
      </c>
      <c r="AC2514" s="20">
        <f t="shared" ca="1" si="232"/>
        <v>0</v>
      </c>
      <c r="AD2514" s="20" t="str">
        <f ca="1">IF(AC2514=0,"",IF(OR(ISBLANK(P2514),ISBLANK(Q2514)),"",IF(ISBLANK(VLOOKUP(A2514,Database!A:AA,22,FALSE)),"",VLOOKUP(A2514,Database!A:AA,22,FALSE))))</f>
        <v/>
      </c>
      <c r="AE2514" s="20" t="str">
        <f>IFERROR(
   IF(
     OR(ISBLANK(P2514),ISBLANK(Q2514)),
     "",
     IF(
       AND(AB2514&lt;&gt;"",OR(W2514="Terminé",W2514="En cours")),
       VLOOKUP(AD2514,Setup_ScoreExactBonus!A:D,4,FALSE),
       0
     )),
  0)</f>
        <v/>
      </c>
      <c r="AF2514" s="21">
        <f t="shared" si="233"/>
        <v>0</v>
      </c>
      <c r="AG2514" s="21">
        <f ca="1">SUMIFS(AF$2:AF2514,D$2:D2514,D2514)</f>
        <v>3587</v>
      </c>
    </row>
    <row r="2515" spans="1:33" hidden="1" x14ac:dyDescent="0.35">
      <c r="A2515" s="21">
        <f>IF(ISBLANK(B2515),"",COUNTIF(B$2:B2515,B2515))-1</f>
        <v>93</v>
      </c>
      <c r="B2515" s="27">
        <v>3</v>
      </c>
      <c r="C2515" s="10">
        <f>VLOOKUP($A2515+IF($A2515=0,1,0),Database!$A:$Y,7,FALSE)</f>
        <v>46209.875</v>
      </c>
      <c r="D2515" s="21" t="str">
        <f>VLOOKUP(Pronostics!$B2515,Setup_MPP!$A:$G,3,FALSE)</f>
        <v>PasMetalleux</v>
      </c>
      <c r="E2515" s="21" t="str">
        <f>VLOOKUP(Pronostics!$B2515,Setup_MPP!$A:$G,2,FALSE)</f>
        <v>Elwenn JOUBREL</v>
      </c>
      <c r="F2515" s="21" t="str">
        <f>VLOOKUP($B2515,Setup_MPP!$A:$E,4,FALSE)</f>
        <v>#F5C7FC</v>
      </c>
      <c r="G2515" s="21" t="str">
        <f>VLOOKUP($B2515,Setup_MPP!$A:$E,5,FALSE)</f>
        <v>#C489CF</v>
      </c>
      <c r="H2515" s="21" t="str">
        <f>IFERROR(IF(AND(A2515&gt;=1,A2515&lt;=104),VLOOKUP($A2515,Location!$A:$J,6,FALSE),IF(A2515=0,"Avant l'ouverture",IF(OR(A2515=105,A2515=106),"Bonus"))),"")</f>
        <v>1/8 Finale</v>
      </c>
      <c r="I2515" s="21" t="str">
        <f>IF(LEFT(H2515,4)="Tour",VLOOKUP(A2515,Database!$A:$C,3,FALSE),"")</f>
        <v/>
      </c>
      <c r="J2515" s="21" t="str">
        <f>VLOOKUP($A2515,Location!$A:$J,7,FALSE)</f>
        <v>TBD</v>
      </c>
      <c r="K2515" s="21" t="str">
        <f>IFERROR(VLOOKUP(J2515,Setup_Team!$B:$C,2,FALSE), "TDB")</f>
        <v>TDB</v>
      </c>
      <c r="L2515" s="21" t="str">
        <f>VLOOKUP($A2515,Location!$A:$J,8,FALSE)</f>
        <v>TBD</v>
      </c>
      <c r="M2515" s="21" t="str">
        <f>IFERROR(VLOOKUP(L2515,Setup_Team!$B:$C,2,FALSE), "TDB")</f>
        <v>TDB</v>
      </c>
      <c r="N2515" s="21" t="str">
        <f>VLOOKUP($A2515,Location!$A:$J,9,FALSE)</f>
        <v>Arlington, Dallas, Texas</v>
      </c>
      <c r="O2515" s="21" t="str">
        <f>VLOOKUP($A2515,Location!$A:$J,10,FALSE)</f>
        <v>AT&amp;T Stadium</v>
      </c>
      <c r="P2515" s="27"/>
      <c r="Q2515" s="27"/>
      <c r="R2515" s="27" t="str">
        <f t="shared" si="235"/>
        <v/>
      </c>
      <c r="S2515" s="21">
        <v>0</v>
      </c>
      <c r="T2515" s="20">
        <f>VLOOKUP($A2515,Database!$A:$Y,10,FALSE)</f>
        <v>0</v>
      </c>
      <c r="U2515" s="20">
        <f>VLOOKUP($A2515,Database!$A:$Y,11,FALSE)</f>
        <v>0</v>
      </c>
      <c r="V2515" s="20">
        <f>VLOOKUP($A2515,Database!$A:$Y,12,FALSE)</f>
        <v>0</v>
      </c>
      <c r="W2515" s="20" t="str">
        <f>VLOOKUP(A2515,Database!A:M,13,FALSE)</f>
        <v>À venir</v>
      </c>
      <c r="X2515" s="20" t="str">
        <f>VLOOKUP($A2515,Database!$A:$Y,20,FALSE)</f>
        <v/>
      </c>
      <c r="Y2515" s="20" t="str">
        <f>VLOOKUP($A2515,Database!$A:$Y,21,FALSE)</f>
        <v/>
      </c>
      <c r="Z2515" s="20">
        <f t="shared" si="234"/>
        <v>0</v>
      </c>
      <c r="AA2515" s="20" t="str">
        <f t="shared" si="230"/>
        <v/>
      </c>
      <c r="AB2515" s="20" t="str">
        <f t="shared" ca="1" si="231"/>
        <v/>
      </c>
      <c r="AC2515" s="20">
        <f t="shared" ca="1" si="232"/>
        <v>0</v>
      </c>
      <c r="AD2515" s="20" t="str">
        <f ca="1">IF(AC2515=0,"",IF(OR(ISBLANK(P2515),ISBLANK(Q2515)),"",IF(ISBLANK(VLOOKUP(A2515,Database!A:AA,22,FALSE)),"",VLOOKUP(A2515,Database!A:AA,22,FALSE))))</f>
        <v/>
      </c>
      <c r="AE2515" s="20" t="str">
        <f>IFERROR(
   IF(
     OR(ISBLANK(P2515),ISBLANK(Q2515)),
     "",
     IF(
       AND(AB2515&lt;&gt;"",OR(W2515="Terminé",W2515="En cours")),
       VLOOKUP(AD2515,Setup_ScoreExactBonus!A:D,4,FALSE),
       0
     )),
  0)</f>
        <v/>
      </c>
      <c r="AF2515" s="21">
        <f t="shared" si="233"/>
        <v>0</v>
      </c>
      <c r="AG2515" s="21">
        <f ca="1">SUMIFS(AF$2:AF2515,D$2:D2515,D2515)</f>
        <v>3215</v>
      </c>
    </row>
    <row r="2516" spans="1:33" hidden="1" x14ac:dyDescent="0.35">
      <c r="A2516" s="21">
        <f>IF(ISBLANK(B2516),"",COUNTIF(B$2:B2516,B2516))-1</f>
        <v>93</v>
      </c>
      <c r="B2516" s="27">
        <v>4</v>
      </c>
      <c r="C2516" s="10">
        <f>VLOOKUP($A2516+IF($A2516=0,1,0),Database!$A:$Y,7,FALSE)</f>
        <v>46209.875</v>
      </c>
      <c r="D2516" s="21" t="str">
        <f>VLOOKUP(Pronostics!$B2516,Setup_MPP!$A:$G,3,FALSE)</f>
        <v>Popo444</v>
      </c>
      <c r="E2516" s="21" t="str">
        <f>VLOOKUP(Pronostics!$B2516,Setup_MPP!$A:$G,2,FALSE)</f>
        <v>Pauline OLIVIER</v>
      </c>
      <c r="F2516" s="21" t="str">
        <f>VLOOKUP($B2516,Setup_MPP!$A:$E,4,FALSE)</f>
        <v>#A5EA7F</v>
      </c>
      <c r="G2516" s="21" t="str">
        <f>VLOOKUP($B2516,Setup_MPP!$A:$E,5,FALSE)</f>
        <v>#80C65A</v>
      </c>
      <c r="H2516" s="21" t="str">
        <f>IFERROR(IF(AND(A2516&gt;=1,A2516&lt;=104),VLOOKUP($A2516,Location!$A:$J,6,FALSE),IF(A2516=0,"Avant l'ouverture",IF(OR(A2516=105,A2516=106),"Bonus"))),"")</f>
        <v>1/8 Finale</v>
      </c>
      <c r="I2516" s="21" t="str">
        <f>IF(LEFT(H2516,4)="Tour",VLOOKUP(A2516,Database!$A:$C,3,FALSE),"")</f>
        <v/>
      </c>
      <c r="J2516" s="21" t="str">
        <f>VLOOKUP($A2516,Location!$A:$J,7,FALSE)</f>
        <v>TBD</v>
      </c>
      <c r="K2516" s="21" t="str">
        <f>IFERROR(VLOOKUP(J2516,Setup_Team!$B:$C,2,FALSE), "TDB")</f>
        <v>TDB</v>
      </c>
      <c r="L2516" s="21" t="str">
        <f>VLOOKUP($A2516,Location!$A:$J,8,FALSE)</f>
        <v>TBD</v>
      </c>
      <c r="M2516" s="21" t="str">
        <f>IFERROR(VLOOKUP(L2516,Setup_Team!$B:$C,2,FALSE), "TDB")</f>
        <v>TDB</v>
      </c>
      <c r="N2516" s="21" t="str">
        <f>VLOOKUP($A2516,Location!$A:$J,9,FALSE)</f>
        <v>Arlington, Dallas, Texas</v>
      </c>
      <c r="O2516" s="21" t="str">
        <f>VLOOKUP($A2516,Location!$A:$J,10,FALSE)</f>
        <v>AT&amp;T Stadium</v>
      </c>
      <c r="P2516" s="27"/>
      <c r="Q2516" s="27"/>
      <c r="R2516" s="27" t="str">
        <f t="shared" si="235"/>
        <v/>
      </c>
      <c r="S2516" s="21">
        <v>0</v>
      </c>
      <c r="T2516" s="20">
        <f>VLOOKUP($A2516,Database!$A:$Y,10,FALSE)</f>
        <v>0</v>
      </c>
      <c r="U2516" s="20">
        <f>VLOOKUP($A2516,Database!$A:$Y,11,FALSE)</f>
        <v>0</v>
      </c>
      <c r="V2516" s="20">
        <f>VLOOKUP($A2516,Database!$A:$Y,12,FALSE)</f>
        <v>0</v>
      </c>
      <c r="W2516" s="20" t="str">
        <f>VLOOKUP(A2516,Database!A:M,13,FALSE)</f>
        <v>À venir</v>
      </c>
      <c r="X2516" s="20" t="str">
        <f>VLOOKUP($A2516,Database!$A:$Y,20,FALSE)</f>
        <v/>
      </c>
      <c r="Y2516" s="20" t="str">
        <f>VLOOKUP($A2516,Database!$A:$Y,21,FALSE)</f>
        <v/>
      </c>
      <c r="Z2516" s="20">
        <f t="shared" si="234"/>
        <v>0</v>
      </c>
      <c r="AA2516" s="20" t="str">
        <f t="shared" si="230"/>
        <v/>
      </c>
      <c r="AB2516" s="20" t="str">
        <f t="shared" ca="1" si="231"/>
        <v/>
      </c>
      <c r="AC2516" s="20">
        <f t="shared" ca="1" si="232"/>
        <v>0</v>
      </c>
      <c r="AD2516" s="20" t="str">
        <f ca="1">IF(AC2516=0,"",IF(OR(ISBLANK(P2516),ISBLANK(Q2516)),"",IF(ISBLANK(VLOOKUP(A2516,Database!A:AA,22,FALSE)),"",VLOOKUP(A2516,Database!A:AA,22,FALSE))))</f>
        <v/>
      </c>
      <c r="AE2516" s="20" t="str">
        <f>IFERROR(
   IF(
     OR(ISBLANK(P2516),ISBLANK(Q2516)),
     "",
     IF(
       AND(AB2516&lt;&gt;"",OR(W2516="Terminé",W2516="En cours")),
       VLOOKUP(AD2516,Setup_ScoreExactBonus!A:D,4,FALSE),
       0
     )),
  0)</f>
        <v/>
      </c>
      <c r="AF2516" s="21">
        <f t="shared" si="233"/>
        <v>0</v>
      </c>
      <c r="AG2516" s="21">
        <f ca="1">SUMIFS(AF$2:AF2516,D$2:D2516,D2516)</f>
        <v>3257</v>
      </c>
    </row>
    <row r="2517" spans="1:33" hidden="1" x14ac:dyDescent="0.35">
      <c r="A2517" s="21">
        <f>IF(ISBLANK(B2517),"",COUNTIF(B$2:B2517,B2517))-1</f>
        <v>93</v>
      </c>
      <c r="B2517" s="27">
        <v>5</v>
      </c>
      <c r="C2517" s="10">
        <f>VLOOKUP($A2517+IF($A2517=0,1,0),Database!$A:$Y,7,FALSE)</f>
        <v>46209.875</v>
      </c>
      <c r="D2517" s="21" t="str">
        <f>VLOOKUP(Pronostics!$B2517,Setup_MPP!$A:$G,3,FALSE)</f>
        <v>_Jujul</v>
      </c>
      <c r="E2517" s="21" t="str">
        <f>VLOOKUP(Pronostics!$B2517,Setup_MPP!$A:$G,2,FALSE)</f>
        <v>Julie BOISSIERE</v>
      </c>
      <c r="F2517" s="21" t="str">
        <f>VLOOKUP($B2517,Setup_MPP!$A:$E,4,FALSE)</f>
        <v>#D890FF</v>
      </c>
      <c r="G2517" s="21" t="str">
        <f>VLOOKUP($B2517,Setup_MPP!$A:$E,5,FALSE)</f>
        <v>#B750EF</v>
      </c>
      <c r="H2517" s="21" t="str">
        <f>IFERROR(IF(AND(A2517&gt;=1,A2517&lt;=104),VLOOKUP($A2517,Location!$A:$J,6,FALSE),IF(A2517=0,"Avant l'ouverture",IF(OR(A2517=105,A2517=106),"Bonus"))),"")</f>
        <v>1/8 Finale</v>
      </c>
      <c r="I2517" s="21" t="str">
        <f>IF(LEFT(H2517,4)="Tour",VLOOKUP(A2517,Database!$A:$C,3,FALSE),"")</f>
        <v/>
      </c>
      <c r="J2517" s="21" t="str">
        <f>VLOOKUP($A2517,Location!$A:$J,7,FALSE)</f>
        <v>TBD</v>
      </c>
      <c r="K2517" s="21" t="str">
        <f>IFERROR(VLOOKUP(J2517,Setup_Team!$B:$C,2,FALSE), "TDB")</f>
        <v>TDB</v>
      </c>
      <c r="L2517" s="21" t="str">
        <f>VLOOKUP($A2517,Location!$A:$J,8,FALSE)</f>
        <v>TBD</v>
      </c>
      <c r="M2517" s="21" t="str">
        <f>IFERROR(VLOOKUP(L2517,Setup_Team!$B:$C,2,FALSE), "TDB")</f>
        <v>TDB</v>
      </c>
      <c r="N2517" s="21" t="str">
        <f>VLOOKUP($A2517,Location!$A:$J,9,FALSE)</f>
        <v>Arlington, Dallas, Texas</v>
      </c>
      <c r="O2517" s="21" t="str">
        <f>VLOOKUP($A2517,Location!$A:$J,10,FALSE)</f>
        <v>AT&amp;T Stadium</v>
      </c>
      <c r="P2517" s="27"/>
      <c r="Q2517" s="27"/>
      <c r="R2517" s="27" t="str">
        <f t="shared" si="235"/>
        <v/>
      </c>
      <c r="S2517" s="21">
        <v>0</v>
      </c>
      <c r="T2517" s="20">
        <f>VLOOKUP($A2517,Database!$A:$Y,10,FALSE)</f>
        <v>0</v>
      </c>
      <c r="U2517" s="20">
        <f>VLOOKUP($A2517,Database!$A:$Y,11,FALSE)</f>
        <v>0</v>
      </c>
      <c r="V2517" s="20">
        <f>VLOOKUP($A2517,Database!$A:$Y,12,FALSE)</f>
        <v>0</v>
      </c>
      <c r="W2517" s="20" t="str">
        <f>VLOOKUP(A2517,Database!A:M,13,FALSE)</f>
        <v>À venir</v>
      </c>
      <c r="X2517" s="20" t="str">
        <f>VLOOKUP($A2517,Database!$A:$Y,20,FALSE)</f>
        <v/>
      </c>
      <c r="Y2517" s="20" t="str">
        <f>VLOOKUP($A2517,Database!$A:$Y,21,FALSE)</f>
        <v/>
      </c>
      <c r="Z2517" s="20">
        <f t="shared" si="234"/>
        <v>0</v>
      </c>
      <c r="AA2517" s="20" t="str">
        <f t="shared" si="230"/>
        <v/>
      </c>
      <c r="AB2517" s="20" t="str">
        <f t="shared" ca="1" si="231"/>
        <v/>
      </c>
      <c r="AC2517" s="20">
        <f t="shared" ca="1" si="232"/>
        <v>0</v>
      </c>
      <c r="AD2517" s="20" t="str">
        <f ca="1">IF(AC2517=0,"",IF(OR(ISBLANK(P2517),ISBLANK(Q2517)),"",IF(ISBLANK(VLOOKUP(A2517,Database!A:AA,22,FALSE)),"",VLOOKUP(A2517,Database!A:AA,22,FALSE))))</f>
        <v/>
      </c>
      <c r="AE2517" s="20" t="str">
        <f>IFERROR(
   IF(
     OR(ISBLANK(P2517),ISBLANK(Q2517)),
     "",
     IF(
       AND(AB2517&lt;&gt;"",OR(W2517="Terminé",W2517="En cours")),
       VLOOKUP(AD2517,Setup_ScoreExactBonus!A:D,4,FALSE),
       0
     )),
  0)</f>
        <v/>
      </c>
      <c r="AF2517" s="21">
        <f t="shared" si="233"/>
        <v>0</v>
      </c>
      <c r="AG2517" s="21">
        <f ca="1">SUMIFS(AF$2:AF2517,D$2:D2517,D2517)</f>
        <v>2427</v>
      </c>
    </row>
    <row r="2518" spans="1:33" hidden="1" x14ac:dyDescent="0.35">
      <c r="A2518" s="21">
        <f>IF(ISBLANK(B2518),"",COUNTIF(B$2:B2518,B2518))-1</f>
        <v>93</v>
      </c>
      <c r="B2518" s="27">
        <v>6</v>
      </c>
      <c r="C2518" s="10">
        <f>VLOOKUP($A2518+IF($A2518=0,1,0),Database!$A:$Y,7,FALSE)</f>
        <v>46209.875</v>
      </c>
      <c r="D2518" s="21" t="str">
        <f>VLOOKUP(Pronostics!$B2518,Setup_MPP!$A:$G,3,FALSE)</f>
        <v>Julay</v>
      </c>
      <c r="E2518" s="21" t="str">
        <f>VLOOKUP(Pronostics!$B2518,Setup_MPP!$A:$G,2,FALSE)</f>
        <v>Julie BOUCHARD</v>
      </c>
      <c r="F2518" s="21" t="str">
        <f>VLOOKUP($B2518,Setup_MPP!$A:$E,4,FALSE)</f>
        <v>#A6F7B1</v>
      </c>
      <c r="G2518" s="21" t="str">
        <f>VLOOKUP($B2518,Setup_MPP!$A:$E,5,FALSE)</f>
        <v>#6EC179</v>
      </c>
      <c r="H2518" s="21" t="str">
        <f>IFERROR(IF(AND(A2518&gt;=1,A2518&lt;=104),VLOOKUP($A2518,Location!$A:$J,6,FALSE),IF(A2518=0,"Avant l'ouverture",IF(OR(A2518=105,A2518=106),"Bonus"))),"")</f>
        <v>1/8 Finale</v>
      </c>
      <c r="I2518" s="21" t="str">
        <f>IF(LEFT(H2518,4)="Tour",VLOOKUP(A2518,Database!$A:$C,3,FALSE),"")</f>
        <v/>
      </c>
      <c r="J2518" s="21" t="str">
        <f>VLOOKUP($A2518,Location!$A:$J,7,FALSE)</f>
        <v>TBD</v>
      </c>
      <c r="K2518" s="21" t="str">
        <f>IFERROR(VLOOKUP(J2518,Setup_Team!$B:$C,2,FALSE), "TDB")</f>
        <v>TDB</v>
      </c>
      <c r="L2518" s="21" t="str">
        <f>VLOOKUP($A2518,Location!$A:$J,8,FALSE)</f>
        <v>TBD</v>
      </c>
      <c r="M2518" s="21" t="str">
        <f>IFERROR(VLOOKUP(L2518,Setup_Team!$B:$C,2,FALSE), "TDB")</f>
        <v>TDB</v>
      </c>
      <c r="N2518" s="21" t="str">
        <f>VLOOKUP($A2518,Location!$A:$J,9,FALSE)</f>
        <v>Arlington, Dallas, Texas</v>
      </c>
      <c r="O2518" s="21" t="str">
        <f>VLOOKUP($A2518,Location!$A:$J,10,FALSE)</f>
        <v>AT&amp;T Stadium</v>
      </c>
      <c r="P2518" s="27"/>
      <c r="Q2518" s="27"/>
      <c r="R2518" s="27" t="str">
        <f t="shared" si="235"/>
        <v/>
      </c>
      <c r="S2518" s="21">
        <v>0</v>
      </c>
      <c r="T2518" s="20">
        <f>VLOOKUP($A2518,Database!$A:$Y,10,FALSE)</f>
        <v>0</v>
      </c>
      <c r="U2518" s="20">
        <f>VLOOKUP($A2518,Database!$A:$Y,11,FALSE)</f>
        <v>0</v>
      </c>
      <c r="V2518" s="20">
        <f>VLOOKUP($A2518,Database!$A:$Y,12,FALSE)</f>
        <v>0</v>
      </c>
      <c r="W2518" s="20" t="str">
        <f>VLOOKUP(A2518,Database!A:M,13,FALSE)</f>
        <v>À venir</v>
      </c>
      <c r="X2518" s="20" t="str">
        <f>VLOOKUP($A2518,Database!$A:$Y,20,FALSE)</f>
        <v/>
      </c>
      <c r="Y2518" s="20" t="str">
        <f>VLOOKUP($A2518,Database!$A:$Y,21,FALSE)</f>
        <v/>
      </c>
      <c r="Z2518" s="20">
        <f t="shared" si="234"/>
        <v>0</v>
      </c>
      <c r="AA2518" s="20" t="str">
        <f t="shared" si="230"/>
        <v/>
      </c>
      <c r="AB2518" s="20" t="str">
        <f t="shared" ca="1" si="231"/>
        <v/>
      </c>
      <c r="AC2518" s="20">
        <f t="shared" ca="1" si="232"/>
        <v>0</v>
      </c>
      <c r="AD2518" s="20" t="str">
        <f ca="1">IF(AC2518=0,"",IF(OR(ISBLANK(P2518),ISBLANK(Q2518)),"",IF(ISBLANK(VLOOKUP(A2518,Database!A:AA,22,FALSE)),"",VLOOKUP(A2518,Database!A:AA,22,FALSE))))</f>
        <v/>
      </c>
      <c r="AE2518" s="20" t="str">
        <f>IFERROR(
   IF(
     OR(ISBLANK(P2518),ISBLANK(Q2518)),
     "",
     IF(
       AND(AB2518&lt;&gt;"",OR(W2518="Terminé",W2518="En cours")),
       VLOOKUP(AD2518,Setup_ScoreExactBonus!A:D,4,FALSE),
       0
     )),
  0)</f>
        <v/>
      </c>
      <c r="AF2518" s="21">
        <f t="shared" si="233"/>
        <v>0</v>
      </c>
      <c r="AG2518" s="21">
        <f ca="1">SUMIFS(AF$2:AF2518,D$2:D2518,D2518)</f>
        <v>3263</v>
      </c>
    </row>
    <row r="2519" spans="1:33" hidden="1" x14ac:dyDescent="0.35">
      <c r="A2519" s="21">
        <f>IF(ISBLANK(B2519),"",COUNTIF(B$2:B2519,B2519))-1</f>
        <v>93</v>
      </c>
      <c r="B2519" s="27">
        <v>7</v>
      </c>
      <c r="C2519" s="10">
        <f>VLOOKUP($A2519+IF($A2519=0,1,0),Database!$A:$Y,7,FALSE)</f>
        <v>46209.875</v>
      </c>
      <c r="D2519" s="21" t="str">
        <f>VLOOKUP(Pronostics!$B2519,Setup_MPP!$A:$G,3,FALSE)</f>
        <v>__Vince__</v>
      </c>
      <c r="E2519" s="21" t="str">
        <f>VLOOKUP(Pronostics!$B2519,Setup_MPP!$A:$G,2,FALSE)</f>
        <v>Vincent FRAYSSE</v>
      </c>
      <c r="F2519" s="21" t="str">
        <f>VLOOKUP($B2519,Setup_MPP!$A:$E,4,FALSE)</f>
        <v>#B2EAE8</v>
      </c>
      <c r="G2519" s="21" t="str">
        <f>VLOOKUP($B2519,Setup_MPP!$A:$E,5,FALSE)</f>
        <v>#6CB4B1</v>
      </c>
      <c r="H2519" s="21" t="str">
        <f>IFERROR(IF(AND(A2519&gt;=1,A2519&lt;=104),VLOOKUP($A2519,Location!$A:$J,6,FALSE),IF(A2519=0,"Avant l'ouverture",IF(OR(A2519=105,A2519=106),"Bonus"))),"")</f>
        <v>1/8 Finale</v>
      </c>
      <c r="I2519" s="21" t="str">
        <f>IF(LEFT(H2519,4)="Tour",VLOOKUP(A2519,Database!$A:$C,3,FALSE),"")</f>
        <v/>
      </c>
      <c r="J2519" s="21" t="str">
        <f>VLOOKUP($A2519,Location!$A:$J,7,FALSE)</f>
        <v>TBD</v>
      </c>
      <c r="K2519" s="21" t="str">
        <f>IFERROR(VLOOKUP(J2519,Setup_Team!$B:$C,2,FALSE), "TDB")</f>
        <v>TDB</v>
      </c>
      <c r="L2519" s="21" t="str">
        <f>VLOOKUP($A2519,Location!$A:$J,8,FALSE)</f>
        <v>TBD</v>
      </c>
      <c r="M2519" s="21" t="str">
        <f>IFERROR(VLOOKUP(L2519,Setup_Team!$B:$C,2,FALSE), "TDB")</f>
        <v>TDB</v>
      </c>
      <c r="N2519" s="21" t="str">
        <f>VLOOKUP($A2519,Location!$A:$J,9,FALSE)</f>
        <v>Arlington, Dallas, Texas</v>
      </c>
      <c r="O2519" s="21" t="str">
        <f>VLOOKUP($A2519,Location!$A:$J,10,FALSE)</f>
        <v>AT&amp;T Stadium</v>
      </c>
      <c r="P2519" s="27"/>
      <c r="Q2519" s="27"/>
      <c r="R2519" s="27" t="str">
        <f t="shared" si="235"/>
        <v/>
      </c>
      <c r="S2519" s="21">
        <v>0</v>
      </c>
      <c r="T2519" s="20">
        <f>VLOOKUP($A2519,Database!$A:$Y,10,FALSE)</f>
        <v>0</v>
      </c>
      <c r="U2519" s="20">
        <f>VLOOKUP($A2519,Database!$A:$Y,11,FALSE)</f>
        <v>0</v>
      </c>
      <c r="V2519" s="20">
        <f>VLOOKUP($A2519,Database!$A:$Y,12,FALSE)</f>
        <v>0</v>
      </c>
      <c r="W2519" s="20" t="str">
        <f>VLOOKUP(A2519,Database!A:M,13,FALSE)</f>
        <v>À venir</v>
      </c>
      <c r="X2519" s="20" t="str">
        <f>VLOOKUP($A2519,Database!$A:$Y,20,FALSE)</f>
        <v/>
      </c>
      <c r="Y2519" s="20" t="str">
        <f>VLOOKUP($A2519,Database!$A:$Y,21,FALSE)</f>
        <v/>
      </c>
      <c r="Z2519" s="20">
        <f t="shared" si="234"/>
        <v>0</v>
      </c>
      <c r="AA2519" s="20" t="str">
        <f t="shared" si="230"/>
        <v/>
      </c>
      <c r="AB2519" s="20" t="str">
        <f t="shared" ca="1" si="231"/>
        <v/>
      </c>
      <c r="AC2519" s="20">
        <f t="shared" ca="1" si="232"/>
        <v>0</v>
      </c>
      <c r="AD2519" s="20" t="str">
        <f ca="1">IF(AC2519=0,"",IF(OR(ISBLANK(P2519),ISBLANK(Q2519)),"",IF(ISBLANK(VLOOKUP(A2519,Database!A:AA,22,FALSE)),"",VLOOKUP(A2519,Database!A:AA,22,FALSE))))</f>
        <v/>
      </c>
      <c r="AE2519" s="20" t="str">
        <f>IFERROR(
   IF(
     OR(ISBLANK(P2519),ISBLANK(Q2519)),
     "",
     IF(
       AND(AB2519&lt;&gt;"",OR(W2519="Terminé",W2519="En cours")),
       VLOOKUP(AD2519,Setup_ScoreExactBonus!A:D,4,FALSE),
       0
     )),
  0)</f>
        <v/>
      </c>
      <c r="AF2519" s="21">
        <f t="shared" si="233"/>
        <v>0</v>
      </c>
      <c r="AG2519" s="21">
        <f ca="1">SUMIFS(AF$2:AF2519,D$2:D2519,D2519)</f>
        <v>1775</v>
      </c>
    </row>
    <row r="2520" spans="1:33" hidden="1" x14ac:dyDescent="0.35">
      <c r="A2520" s="21">
        <f>IF(ISBLANK(B2520),"",COUNTIF(B$2:B2520,B2520))-1</f>
        <v>93</v>
      </c>
      <c r="B2520" s="27">
        <v>8</v>
      </c>
      <c r="C2520" s="10">
        <f>VLOOKUP($A2520+IF($A2520=0,1,0),Database!$A:$Y,7,FALSE)</f>
        <v>46209.875</v>
      </c>
      <c r="D2520" s="21" t="str">
        <f>VLOOKUP(Pronostics!$B2520,Setup_MPP!$A:$G,3,FALSE)</f>
        <v>Louuiiis</v>
      </c>
      <c r="E2520" s="21" t="str">
        <f>VLOOKUP(Pronostics!$B2520,Setup_MPP!$A:$G,2,FALSE)</f>
        <v>Louis HARLE</v>
      </c>
      <c r="F2520" s="21" t="str">
        <f>VLOOKUP($B2520,Setup_MPP!$A:$E,4,FALSE)</f>
        <v>#EEF7B1</v>
      </c>
      <c r="G2520" s="21" t="str">
        <f>VLOOKUP($B2520,Setup_MPP!$A:$E,5,FALSE)</f>
        <v>#C1CB7D</v>
      </c>
      <c r="H2520" s="21" t="str">
        <f>IFERROR(IF(AND(A2520&gt;=1,A2520&lt;=104),VLOOKUP($A2520,Location!$A:$J,6,FALSE),IF(A2520=0,"Avant l'ouverture",IF(OR(A2520=105,A2520=106),"Bonus"))),"")</f>
        <v>1/8 Finale</v>
      </c>
      <c r="I2520" s="21" t="str">
        <f>IF(LEFT(H2520,4)="Tour",VLOOKUP(A2520,Database!$A:$C,3,FALSE),"")</f>
        <v/>
      </c>
      <c r="J2520" s="21" t="str">
        <f>VLOOKUP($A2520,Location!$A:$J,7,FALSE)</f>
        <v>TBD</v>
      </c>
      <c r="K2520" s="21" t="str">
        <f>IFERROR(VLOOKUP(J2520,Setup_Team!$B:$C,2,FALSE), "TDB")</f>
        <v>TDB</v>
      </c>
      <c r="L2520" s="21" t="str">
        <f>VLOOKUP($A2520,Location!$A:$J,8,FALSE)</f>
        <v>TBD</v>
      </c>
      <c r="M2520" s="21" t="str">
        <f>IFERROR(VLOOKUP(L2520,Setup_Team!$B:$C,2,FALSE), "TDB")</f>
        <v>TDB</v>
      </c>
      <c r="N2520" s="21" t="str">
        <f>VLOOKUP($A2520,Location!$A:$J,9,FALSE)</f>
        <v>Arlington, Dallas, Texas</v>
      </c>
      <c r="O2520" s="21" t="str">
        <f>VLOOKUP($A2520,Location!$A:$J,10,FALSE)</f>
        <v>AT&amp;T Stadium</v>
      </c>
      <c r="P2520" s="27"/>
      <c r="Q2520" s="27"/>
      <c r="R2520" s="27" t="str">
        <f t="shared" si="235"/>
        <v/>
      </c>
      <c r="S2520" s="21">
        <v>0</v>
      </c>
      <c r="T2520" s="20">
        <f>VLOOKUP($A2520,Database!$A:$Y,10,FALSE)</f>
        <v>0</v>
      </c>
      <c r="U2520" s="20">
        <f>VLOOKUP($A2520,Database!$A:$Y,11,FALSE)</f>
        <v>0</v>
      </c>
      <c r="V2520" s="20">
        <f>VLOOKUP($A2520,Database!$A:$Y,12,FALSE)</f>
        <v>0</v>
      </c>
      <c r="W2520" s="20" t="str">
        <f>VLOOKUP(A2520,Database!A:M,13,FALSE)</f>
        <v>À venir</v>
      </c>
      <c r="X2520" s="20" t="str">
        <f>VLOOKUP($A2520,Database!$A:$Y,20,FALSE)</f>
        <v/>
      </c>
      <c r="Y2520" s="20" t="str">
        <f>VLOOKUP($A2520,Database!$A:$Y,21,FALSE)</f>
        <v/>
      </c>
      <c r="Z2520" s="20">
        <f t="shared" si="234"/>
        <v>0</v>
      </c>
      <c r="AA2520" s="20" t="str">
        <f t="shared" si="230"/>
        <v/>
      </c>
      <c r="AB2520" s="20" t="str">
        <f t="shared" ca="1" si="231"/>
        <v/>
      </c>
      <c r="AC2520" s="20">
        <f t="shared" ca="1" si="232"/>
        <v>0</v>
      </c>
      <c r="AD2520" s="20" t="str">
        <f ca="1">IF(AC2520=0,"",IF(OR(ISBLANK(P2520),ISBLANK(Q2520)),"",IF(ISBLANK(VLOOKUP(A2520,Database!A:AA,22,FALSE)),"",VLOOKUP(A2520,Database!A:AA,22,FALSE))))</f>
        <v/>
      </c>
      <c r="AE2520" s="20" t="str">
        <f>IFERROR(
   IF(
     OR(ISBLANK(P2520),ISBLANK(Q2520)),
     "",
     IF(
       AND(AB2520&lt;&gt;"",OR(W2520="Terminé",W2520="En cours")),
       VLOOKUP(AD2520,Setup_ScoreExactBonus!A:D,4,FALSE),
       0
     )),
  0)</f>
        <v/>
      </c>
      <c r="AF2520" s="21">
        <f t="shared" si="233"/>
        <v>0</v>
      </c>
      <c r="AG2520" s="21">
        <f ca="1">SUMIFS(AF$2:AF2520,D$2:D2520,D2520)</f>
        <v>3206</v>
      </c>
    </row>
    <row r="2521" spans="1:33" x14ac:dyDescent="0.35">
      <c r="A2521" s="21">
        <f>IF(ISBLANK(B2521),"",COUNTIF(B$2:B2521,B2521))-1</f>
        <v>93</v>
      </c>
      <c r="B2521" s="27">
        <v>9</v>
      </c>
      <c r="C2521" s="10">
        <f>VLOOKUP($A2521+IF($A2521=0,1,0),Database!$A:$Y,7,FALSE)</f>
        <v>46209.875</v>
      </c>
      <c r="D2521" s="21" t="str">
        <f>VLOOKUP(Pronostics!$B2521,Setup_MPP!$A:$G,3,FALSE)</f>
        <v>Aurelien_dpq</v>
      </c>
      <c r="E2521" s="21" t="str">
        <f>VLOOKUP(Pronostics!$B2521,Setup_MPP!$A:$G,2,FALSE)</f>
        <v>Aurélien DE POULPIQUET</v>
      </c>
      <c r="F2521" s="21" t="str">
        <f>VLOOKUP($B2521,Setup_MPP!$A:$E,4,FALSE)</f>
        <v>#F4EA9D</v>
      </c>
      <c r="G2521" s="21" t="str">
        <f>VLOOKUP($B2521,Setup_MPP!$A:$E,5,FALSE)</f>
        <v>#D2C458</v>
      </c>
      <c r="H2521" s="21" t="str">
        <f>IFERROR(IF(AND(A2521&gt;=1,A2521&lt;=104),VLOOKUP($A2521,Location!$A:$J,6,FALSE),IF(A2521=0,"Avant l'ouverture",IF(OR(A2521=105,A2521=106),"Bonus"))),"")</f>
        <v>1/8 Finale</v>
      </c>
      <c r="I2521" s="21" t="str">
        <f>IF(LEFT(H2521,4)="Tour",VLOOKUP(A2521,Database!$A:$C,3,FALSE),"")</f>
        <v/>
      </c>
      <c r="J2521" s="21" t="str">
        <f>VLOOKUP($A2521,Location!$A:$J,7,FALSE)</f>
        <v>TBD</v>
      </c>
      <c r="K2521" s="21" t="str">
        <f>IFERROR(VLOOKUP(J2521,Setup_Team!$B:$C,2,FALSE), "TDB")</f>
        <v>TDB</v>
      </c>
      <c r="L2521" s="21" t="str">
        <f>VLOOKUP($A2521,Location!$A:$J,8,FALSE)</f>
        <v>TBD</v>
      </c>
      <c r="M2521" s="21" t="str">
        <f>IFERROR(VLOOKUP(L2521,Setup_Team!$B:$C,2,FALSE), "TDB")</f>
        <v>TDB</v>
      </c>
      <c r="N2521" s="21" t="str">
        <f>VLOOKUP($A2521,Location!$A:$J,9,FALSE)</f>
        <v>Arlington, Dallas, Texas</v>
      </c>
      <c r="O2521" s="21" t="str">
        <f>VLOOKUP($A2521,Location!$A:$J,10,FALSE)</f>
        <v>AT&amp;T Stadium</v>
      </c>
      <c r="P2521" s="27"/>
      <c r="Q2521" s="27"/>
      <c r="R2521" s="27" t="str">
        <f t="shared" si="235"/>
        <v/>
      </c>
      <c r="S2521" s="21">
        <v>0</v>
      </c>
      <c r="T2521" s="20">
        <f>VLOOKUP($A2521,Database!$A:$Y,10,FALSE)</f>
        <v>0</v>
      </c>
      <c r="U2521" s="20">
        <f>VLOOKUP($A2521,Database!$A:$Y,11,FALSE)</f>
        <v>0</v>
      </c>
      <c r="V2521" s="20">
        <f>VLOOKUP($A2521,Database!$A:$Y,12,FALSE)</f>
        <v>0</v>
      </c>
      <c r="W2521" s="20" t="str">
        <f>VLOOKUP(A2521,Database!A:M,13,FALSE)</f>
        <v>À venir</v>
      </c>
      <c r="X2521" s="20" t="str">
        <f>VLOOKUP($A2521,Database!$A:$Y,20,FALSE)</f>
        <v/>
      </c>
      <c r="Y2521" s="20" t="str">
        <f>VLOOKUP($A2521,Database!$A:$Y,21,FALSE)</f>
        <v/>
      </c>
      <c r="Z2521" s="20">
        <f t="shared" si="234"/>
        <v>0</v>
      </c>
      <c r="AA2521" s="20" t="str">
        <f t="shared" si="230"/>
        <v/>
      </c>
      <c r="AB2521" s="20" t="str">
        <f t="shared" ca="1" si="231"/>
        <v/>
      </c>
      <c r="AC2521" s="20">
        <f t="shared" ca="1" si="232"/>
        <v>0</v>
      </c>
      <c r="AD2521" s="20" t="str">
        <f ca="1">IF(AC2521=0,"",IF(OR(ISBLANK(P2521),ISBLANK(Q2521)),"",IF(ISBLANK(VLOOKUP(A2521,Database!A:AA,22,FALSE)),"",VLOOKUP(A2521,Database!A:AA,22,FALSE))))</f>
        <v/>
      </c>
      <c r="AE2521" s="20" t="str">
        <f>IFERROR(
   IF(
     OR(ISBLANK(P2521),ISBLANK(Q2521)),
     "",
     IF(
       AND(AB2521&lt;&gt;"",OR(W2521="Terminé",W2521="En cours")),
       VLOOKUP(AD2521,Setup_ScoreExactBonus!A:D,4,FALSE),
       0
     )),
  0)</f>
        <v/>
      </c>
      <c r="AF2521" s="21">
        <f t="shared" si="233"/>
        <v>0</v>
      </c>
      <c r="AG2521" s="21">
        <f ca="1">SUMIFS(AF$2:AF2521,D$2:D2521,D2521)</f>
        <v>3453</v>
      </c>
    </row>
    <row r="2522" spans="1:33" hidden="1" x14ac:dyDescent="0.35">
      <c r="A2522" s="21">
        <f>IF(ISBLANK(B2522),"",COUNTIF(B$2:B2522,B2522))-1</f>
        <v>93</v>
      </c>
      <c r="B2522" s="27">
        <v>10</v>
      </c>
      <c r="C2522" s="10">
        <f>VLOOKUP($A2522+IF($A2522=0,1,0),Database!$A:$Y,7,FALSE)</f>
        <v>46209.875</v>
      </c>
      <c r="D2522" s="21" t="str">
        <f>VLOOKUP(Pronostics!$B2522,Setup_MPP!$A:$G,3,FALSE)</f>
        <v>RandomPaul</v>
      </c>
      <c r="E2522" s="21" t="str">
        <f>VLOOKUP(Pronostics!$B2522,Setup_MPP!$A:$G,2,FALSE)</f>
        <v>Paul MONTESINOS</v>
      </c>
      <c r="F2522" s="21" t="str">
        <f>VLOOKUP($B2522,Setup_MPP!$A:$E,4,FALSE)</f>
        <v>#C4B0FF</v>
      </c>
      <c r="G2522" s="21" t="str">
        <f>VLOOKUP($B2522,Setup_MPP!$A:$E,5,FALSE)</f>
        <v>#7F66C8</v>
      </c>
      <c r="H2522" s="21" t="str">
        <f>IFERROR(IF(AND(A2522&gt;=1,A2522&lt;=104),VLOOKUP($A2522,Location!$A:$J,6,FALSE),IF(A2522=0,"Avant l'ouverture",IF(OR(A2522=105,A2522=106),"Bonus"))),"")</f>
        <v>1/8 Finale</v>
      </c>
      <c r="I2522" s="21" t="str">
        <f>IF(LEFT(H2522,4)="Tour",VLOOKUP(A2522,Database!$A:$C,3,FALSE),"")</f>
        <v/>
      </c>
      <c r="J2522" s="21" t="str">
        <f>VLOOKUP($A2522,Location!$A:$J,7,FALSE)</f>
        <v>TBD</v>
      </c>
      <c r="K2522" s="21" t="str">
        <f>IFERROR(VLOOKUP(J2522,Setup_Team!$B:$C,2,FALSE), "TDB")</f>
        <v>TDB</v>
      </c>
      <c r="L2522" s="21" t="str">
        <f>VLOOKUP($A2522,Location!$A:$J,8,FALSE)</f>
        <v>TBD</v>
      </c>
      <c r="M2522" s="21" t="str">
        <f>IFERROR(VLOOKUP(L2522,Setup_Team!$B:$C,2,FALSE), "TDB")</f>
        <v>TDB</v>
      </c>
      <c r="N2522" s="21" t="str">
        <f>VLOOKUP($A2522,Location!$A:$J,9,FALSE)</f>
        <v>Arlington, Dallas, Texas</v>
      </c>
      <c r="O2522" s="21" t="str">
        <f>VLOOKUP($A2522,Location!$A:$J,10,FALSE)</f>
        <v>AT&amp;T Stadium</v>
      </c>
      <c r="P2522" s="27"/>
      <c r="Q2522" s="27"/>
      <c r="R2522" s="27" t="str">
        <f t="shared" si="235"/>
        <v/>
      </c>
      <c r="S2522" s="21">
        <v>0</v>
      </c>
      <c r="T2522" s="20">
        <f>VLOOKUP($A2522,Database!$A:$Y,10,FALSE)</f>
        <v>0</v>
      </c>
      <c r="U2522" s="20">
        <f>VLOOKUP($A2522,Database!$A:$Y,11,FALSE)</f>
        <v>0</v>
      </c>
      <c r="V2522" s="20">
        <f>VLOOKUP($A2522,Database!$A:$Y,12,FALSE)</f>
        <v>0</v>
      </c>
      <c r="W2522" s="20" t="str">
        <f>VLOOKUP(A2522,Database!A:M,13,FALSE)</f>
        <v>À venir</v>
      </c>
      <c r="X2522" s="20" t="str">
        <f>VLOOKUP($A2522,Database!$A:$Y,20,FALSE)</f>
        <v/>
      </c>
      <c r="Y2522" s="20" t="str">
        <f>VLOOKUP($A2522,Database!$A:$Y,21,FALSE)</f>
        <v/>
      </c>
      <c r="Z2522" s="20">
        <f t="shared" si="234"/>
        <v>0</v>
      </c>
      <c r="AA2522" s="20" t="str">
        <f t="shared" si="230"/>
        <v/>
      </c>
      <c r="AB2522" s="20" t="str">
        <f t="shared" ca="1" si="231"/>
        <v/>
      </c>
      <c r="AC2522" s="20">
        <f t="shared" ca="1" si="232"/>
        <v>0</v>
      </c>
      <c r="AD2522" s="20" t="str">
        <f ca="1">IF(AC2522=0,"",IF(OR(ISBLANK(P2522),ISBLANK(Q2522)),"",IF(ISBLANK(VLOOKUP(A2522,Database!A:AA,22,FALSE)),"",VLOOKUP(A2522,Database!A:AA,22,FALSE))))</f>
        <v/>
      </c>
      <c r="AE2522" s="20" t="str">
        <f>IFERROR(
   IF(
     OR(ISBLANK(P2522),ISBLANK(Q2522)),
     "",
     IF(
       AND(AB2522&lt;&gt;"",OR(W2522="Terminé",W2522="En cours")),
       VLOOKUP(AD2522,Setup_ScoreExactBonus!A:D,4,FALSE),
       0
     )),
  0)</f>
        <v/>
      </c>
      <c r="AF2522" s="21">
        <f t="shared" si="233"/>
        <v>0</v>
      </c>
      <c r="AG2522" s="21">
        <f ca="1">SUMIFS(AF$2:AF2522,D$2:D2522,D2522)</f>
        <v>2840</v>
      </c>
    </row>
    <row r="2523" spans="1:33" hidden="1" x14ac:dyDescent="0.35">
      <c r="A2523" s="21">
        <f>IF(ISBLANK(B2523),"",COUNTIF(B$2:B2523,B2523))-1</f>
        <v>93</v>
      </c>
      <c r="B2523" s="27">
        <v>11</v>
      </c>
      <c r="C2523" s="10">
        <f>VLOOKUP($A2523+IF($A2523=0,1,0),Database!$A:$Y,7,FALSE)</f>
        <v>46209.875</v>
      </c>
      <c r="D2523" s="21" t="str">
        <f>VLOOKUP(Pronostics!$B2523,Setup_MPP!$A:$G,3,FALSE)</f>
        <v>Kinsley91</v>
      </c>
      <c r="E2523" s="21" t="str">
        <f>VLOOKUP(Pronostics!$B2523,Setup_MPP!$A:$G,2,FALSE)</f>
        <v>Kinsley ROQUE</v>
      </c>
      <c r="F2523" s="21" t="str">
        <f>VLOOKUP($B2523,Setup_MPP!$A:$E,4,FALSE)</f>
        <v>#CBEBBA</v>
      </c>
      <c r="G2523" s="21" t="str">
        <f>VLOOKUP($B2523,Setup_MPP!$A:$E,5,FALSE)</f>
        <v>#70BC6E</v>
      </c>
      <c r="H2523" s="21" t="str">
        <f>IFERROR(IF(AND(A2523&gt;=1,A2523&lt;=104),VLOOKUP($A2523,Location!$A:$J,6,FALSE),IF(A2523=0,"Avant l'ouverture",IF(OR(A2523=105,A2523=106),"Bonus"))),"")</f>
        <v>1/8 Finale</v>
      </c>
      <c r="I2523" s="21" t="str">
        <f>IF(LEFT(H2523,4)="Tour",VLOOKUP(A2523,Database!$A:$C,3,FALSE),"")</f>
        <v/>
      </c>
      <c r="J2523" s="21" t="str">
        <f>VLOOKUP($A2523,Location!$A:$J,7,FALSE)</f>
        <v>TBD</v>
      </c>
      <c r="K2523" s="21" t="str">
        <f>IFERROR(VLOOKUP(J2523,Setup_Team!$B:$C,2,FALSE), "TDB")</f>
        <v>TDB</v>
      </c>
      <c r="L2523" s="21" t="str">
        <f>VLOOKUP($A2523,Location!$A:$J,8,FALSE)</f>
        <v>TBD</v>
      </c>
      <c r="M2523" s="21" t="str">
        <f>IFERROR(VLOOKUP(L2523,Setup_Team!$B:$C,2,FALSE), "TDB")</f>
        <v>TDB</v>
      </c>
      <c r="N2523" s="21" t="str">
        <f>VLOOKUP($A2523,Location!$A:$J,9,FALSE)</f>
        <v>Arlington, Dallas, Texas</v>
      </c>
      <c r="O2523" s="21" t="str">
        <f>VLOOKUP($A2523,Location!$A:$J,10,FALSE)</f>
        <v>AT&amp;T Stadium</v>
      </c>
      <c r="P2523" s="27"/>
      <c r="Q2523" s="27"/>
      <c r="R2523" s="27" t="str">
        <f t="shared" si="235"/>
        <v/>
      </c>
      <c r="S2523" s="21">
        <v>0</v>
      </c>
      <c r="T2523" s="20">
        <f>VLOOKUP($A2523,Database!$A:$Y,10,FALSE)</f>
        <v>0</v>
      </c>
      <c r="U2523" s="20">
        <f>VLOOKUP($A2523,Database!$A:$Y,11,FALSE)</f>
        <v>0</v>
      </c>
      <c r="V2523" s="20">
        <f>VLOOKUP($A2523,Database!$A:$Y,12,FALSE)</f>
        <v>0</v>
      </c>
      <c r="W2523" s="20" t="str">
        <f>VLOOKUP(A2523,Database!A:M,13,FALSE)</f>
        <v>À venir</v>
      </c>
      <c r="X2523" s="20" t="str">
        <f>VLOOKUP($A2523,Database!$A:$Y,20,FALSE)</f>
        <v/>
      </c>
      <c r="Y2523" s="20" t="str">
        <f>VLOOKUP($A2523,Database!$A:$Y,21,FALSE)</f>
        <v/>
      </c>
      <c r="Z2523" s="20">
        <f t="shared" si="234"/>
        <v>0</v>
      </c>
      <c r="AA2523" s="20" t="str">
        <f t="shared" si="230"/>
        <v/>
      </c>
      <c r="AB2523" s="20" t="str">
        <f t="shared" ca="1" si="231"/>
        <v/>
      </c>
      <c r="AC2523" s="20">
        <f t="shared" ca="1" si="232"/>
        <v>0</v>
      </c>
      <c r="AD2523" s="20" t="str">
        <f ca="1">IF(AC2523=0,"",IF(OR(ISBLANK(P2523),ISBLANK(Q2523)),"",IF(ISBLANK(VLOOKUP(A2523,Database!A:AA,22,FALSE)),"",VLOOKUP(A2523,Database!A:AA,22,FALSE))))</f>
        <v/>
      </c>
      <c r="AE2523" s="20" t="str">
        <f>IFERROR(
   IF(
     OR(ISBLANK(P2523),ISBLANK(Q2523)),
     "",
     IF(
       AND(AB2523&lt;&gt;"",OR(W2523="Terminé",W2523="En cours")),
       VLOOKUP(AD2523,Setup_ScoreExactBonus!A:D,4,FALSE),
       0
     )),
  0)</f>
        <v/>
      </c>
      <c r="AF2523" s="21">
        <f t="shared" si="233"/>
        <v>0</v>
      </c>
      <c r="AG2523" s="21">
        <f ca="1">SUMIFS(AF$2:AF2523,D$2:D2523,D2523)</f>
        <v>3231</v>
      </c>
    </row>
    <row r="2524" spans="1:33" hidden="1" x14ac:dyDescent="0.35">
      <c r="A2524" s="21">
        <f>IF(ISBLANK(B2524),"",COUNTIF(B$2:B2524,B2524))-1</f>
        <v>93</v>
      </c>
      <c r="B2524" s="27">
        <v>12</v>
      </c>
      <c r="C2524" s="10">
        <f>VLOOKUP($A2524+IF($A2524=0,1,0),Database!$A:$Y,7,FALSE)</f>
        <v>46209.875</v>
      </c>
      <c r="D2524" s="21" t="str">
        <f>VLOOKUP(Pronostics!$B2524,Setup_MPP!$A:$G,3,FALSE)</f>
        <v>Jaouad1</v>
      </c>
      <c r="E2524" s="21" t="str">
        <f>VLOOKUP(Pronostics!$B2524,Setup_MPP!$A:$G,2,FALSE)</f>
        <v>Jaouad SETTI</v>
      </c>
      <c r="F2524" s="21" t="str">
        <f>VLOOKUP($B2524,Setup_MPP!$A:$E,4,FALSE)</f>
        <v>#C2D4FF</v>
      </c>
      <c r="G2524" s="21" t="str">
        <f>VLOOKUP($B2524,Setup_MPP!$A:$E,5,FALSE)</f>
        <v>#6586D5</v>
      </c>
      <c r="H2524" s="21" t="str">
        <f>IFERROR(IF(AND(A2524&gt;=1,A2524&lt;=104),VLOOKUP($A2524,Location!$A:$J,6,FALSE),IF(A2524=0,"Avant l'ouverture",IF(OR(A2524=105,A2524=106),"Bonus"))),"")</f>
        <v>1/8 Finale</v>
      </c>
      <c r="I2524" s="21" t="str">
        <f>IF(LEFT(H2524,4)="Tour",VLOOKUP(A2524,Database!$A:$C,3,FALSE),"")</f>
        <v/>
      </c>
      <c r="J2524" s="21" t="str">
        <f>VLOOKUP($A2524,Location!$A:$J,7,FALSE)</f>
        <v>TBD</v>
      </c>
      <c r="K2524" s="21" t="str">
        <f>IFERROR(VLOOKUP(J2524,Setup_Team!$B:$C,2,FALSE), "TDB")</f>
        <v>TDB</v>
      </c>
      <c r="L2524" s="21" t="str">
        <f>VLOOKUP($A2524,Location!$A:$J,8,FALSE)</f>
        <v>TBD</v>
      </c>
      <c r="M2524" s="21" t="str">
        <f>IFERROR(VLOOKUP(L2524,Setup_Team!$B:$C,2,FALSE), "TDB")</f>
        <v>TDB</v>
      </c>
      <c r="N2524" s="21" t="str">
        <f>VLOOKUP($A2524,Location!$A:$J,9,FALSE)</f>
        <v>Arlington, Dallas, Texas</v>
      </c>
      <c r="O2524" s="21" t="str">
        <f>VLOOKUP($A2524,Location!$A:$J,10,FALSE)</f>
        <v>AT&amp;T Stadium</v>
      </c>
      <c r="P2524" s="27"/>
      <c r="Q2524" s="27"/>
      <c r="R2524" s="27" t="str">
        <f t="shared" si="235"/>
        <v/>
      </c>
      <c r="S2524" s="21">
        <v>0</v>
      </c>
      <c r="T2524" s="20">
        <f>VLOOKUP($A2524,Database!$A:$Y,10,FALSE)</f>
        <v>0</v>
      </c>
      <c r="U2524" s="20">
        <f>VLOOKUP($A2524,Database!$A:$Y,11,FALSE)</f>
        <v>0</v>
      </c>
      <c r="V2524" s="20">
        <f>VLOOKUP($A2524,Database!$A:$Y,12,FALSE)</f>
        <v>0</v>
      </c>
      <c r="W2524" s="20" t="str">
        <f>VLOOKUP(A2524,Database!A:M,13,FALSE)</f>
        <v>À venir</v>
      </c>
      <c r="X2524" s="20" t="str">
        <f>VLOOKUP($A2524,Database!$A:$Y,20,FALSE)</f>
        <v/>
      </c>
      <c r="Y2524" s="20" t="str">
        <f>VLOOKUP($A2524,Database!$A:$Y,21,FALSE)</f>
        <v/>
      </c>
      <c r="Z2524" s="20">
        <f t="shared" si="234"/>
        <v>0</v>
      </c>
      <c r="AA2524" s="20" t="str">
        <f t="shared" si="230"/>
        <v/>
      </c>
      <c r="AB2524" s="20" t="str">
        <f t="shared" ca="1" si="231"/>
        <v/>
      </c>
      <c r="AC2524" s="20">
        <f t="shared" ca="1" si="232"/>
        <v>0</v>
      </c>
      <c r="AD2524" s="20" t="str">
        <f ca="1">IF(AC2524=0,"",IF(OR(ISBLANK(P2524),ISBLANK(Q2524)),"",IF(ISBLANK(VLOOKUP(A2524,Database!A:AA,22,FALSE)),"",VLOOKUP(A2524,Database!A:AA,22,FALSE))))</f>
        <v/>
      </c>
      <c r="AE2524" s="20" t="str">
        <f>IFERROR(
   IF(
     OR(ISBLANK(P2524),ISBLANK(Q2524)),
     "",
     IF(
       AND(AB2524&lt;&gt;"",OR(W2524="Terminé",W2524="En cours")),
       VLOOKUP(AD2524,Setup_ScoreExactBonus!A:D,4,FALSE),
       0
     )),
  0)</f>
        <v/>
      </c>
      <c r="AF2524" s="21">
        <f t="shared" si="233"/>
        <v>0</v>
      </c>
      <c r="AG2524" s="21">
        <f ca="1">SUMIFS(AF$2:AF2524,D$2:D2524,D2524)</f>
        <v>3039</v>
      </c>
    </row>
    <row r="2525" spans="1:33" hidden="1" x14ac:dyDescent="0.35">
      <c r="A2525" s="21">
        <f>IF(ISBLANK(B2525),"",COUNTIF(B$2:B2525,B2525))-1</f>
        <v>93</v>
      </c>
      <c r="B2525" s="27">
        <v>13</v>
      </c>
      <c r="C2525" s="10">
        <f>VLOOKUP($A2525+IF($A2525=0,1,0),Database!$A:$Y,7,FALSE)</f>
        <v>46209.875</v>
      </c>
      <c r="D2525" s="21" t="str">
        <f>VLOOKUP(Pronostics!$B2525,Setup_MPP!$A:$G,3,FALSE)</f>
        <v>Julien_I</v>
      </c>
      <c r="E2525" s="21" t="str">
        <f>VLOOKUP(Pronostics!$B2525,Setup_MPP!$A:$G,2,FALSE)</f>
        <v>Julien INGE</v>
      </c>
      <c r="F2525" s="21" t="str">
        <f>VLOOKUP($B2525,Setup_MPP!$A:$E,4,FALSE)</f>
        <v>#C1E0EF</v>
      </c>
      <c r="G2525" s="21" t="str">
        <f>VLOOKUP($B2525,Setup_MPP!$A:$E,5,FALSE)</f>
        <v>#4F91B2</v>
      </c>
      <c r="H2525" s="21" t="str">
        <f>IFERROR(IF(AND(A2525&gt;=1,A2525&lt;=104),VLOOKUP($A2525,Location!$A:$J,6,FALSE),IF(A2525=0,"Avant l'ouverture",IF(OR(A2525=105,A2525=106),"Bonus"))),"")</f>
        <v>1/8 Finale</v>
      </c>
      <c r="I2525" s="21" t="str">
        <f>IF(LEFT(H2525,4)="Tour",VLOOKUP(A2525,Database!$A:$C,3,FALSE),"")</f>
        <v/>
      </c>
      <c r="J2525" s="21" t="str">
        <f>VLOOKUP($A2525,Location!$A:$J,7,FALSE)</f>
        <v>TBD</v>
      </c>
      <c r="K2525" s="21" t="str">
        <f>IFERROR(VLOOKUP(J2525,Setup_Team!$B:$C,2,FALSE), "TDB")</f>
        <v>TDB</v>
      </c>
      <c r="L2525" s="21" t="str">
        <f>VLOOKUP($A2525,Location!$A:$J,8,FALSE)</f>
        <v>TBD</v>
      </c>
      <c r="M2525" s="21" t="str">
        <f>IFERROR(VLOOKUP(L2525,Setup_Team!$B:$C,2,FALSE), "TDB")</f>
        <v>TDB</v>
      </c>
      <c r="N2525" s="21" t="str">
        <f>VLOOKUP($A2525,Location!$A:$J,9,FALSE)</f>
        <v>Arlington, Dallas, Texas</v>
      </c>
      <c r="O2525" s="21" t="str">
        <f>VLOOKUP($A2525,Location!$A:$J,10,FALSE)</f>
        <v>AT&amp;T Stadium</v>
      </c>
      <c r="P2525" s="27"/>
      <c r="Q2525" s="27"/>
      <c r="R2525" s="27" t="str">
        <f t="shared" si="235"/>
        <v/>
      </c>
      <c r="S2525" s="21">
        <v>0</v>
      </c>
      <c r="T2525" s="20">
        <f>VLOOKUP($A2525,Database!$A:$Y,10,FALSE)</f>
        <v>0</v>
      </c>
      <c r="U2525" s="20">
        <f>VLOOKUP($A2525,Database!$A:$Y,11,FALSE)</f>
        <v>0</v>
      </c>
      <c r="V2525" s="20">
        <f>VLOOKUP($A2525,Database!$A:$Y,12,FALSE)</f>
        <v>0</v>
      </c>
      <c r="W2525" s="20" t="str">
        <f>VLOOKUP(A2525,Database!A:M,13,FALSE)</f>
        <v>À venir</v>
      </c>
      <c r="X2525" s="20" t="str">
        <f>VLOOKUP($A2525,Database!$A:$Y,20,FALSE)</f>
        <v/>
      </c>
      <c r="Y2525" s="20" t="str">
        <f>VLOOKUP($A2525,Database!$A:$Y,21,FALSE)</f>
        <v/>
      </c>
      <c r="Z2525" s="20">
        <f t="shared" si="234"/>
        <v>0</v>
      </c>
      <c r="AA2525" s="20" t="str">
        <f t="shared" ref="AA2525:AA2588" si="236">IF(OR(ISBLANK(P2525),ISBLANK(Q2525)),"",IF(OR(AND(P2525&gt;Q2525,X2525&gt;Y2525),AND(P2525=Q2525,X2525=Y2525),AND(P2525&lt;Q2525,X2525&lt;Y2525)),1,0))</f>
        <v/>
      </c>
      <c r="AB2525" s="20" t="str">
        <f t="shared" ref="AB2525:AB2588" ca="1" si="237">IF(C2525&lt;NOW(),IF(AND(P2525&gt;Q2525,X2525&gt;Y2525),T2525,IF(AND(P2525=Q2525,X2525=Y2525),U2525,IF(AND(P2525&lt;Q2525,X2525&lt;Y2525),V2525,0))),"")</f>
        <v/>
      </c>
      <c r="AC2525" s="20">
        <f t="shared" ref="AC2525:AC2588" ca="1" si="238">IF(AND(P2525=X2525,Q2525=Y2525,NOT(ISBLANK(P2525)),NOT(ISBLANK(Q2525)),NOT(ISBLANK(X2525)),NOT(ISBLANK(AB2525))),1,0)</f>
        <v>0</v>
      </c>
      <c r="AD2525" s="20" t="str">
        <f ca="1">IF(AC2525=0,"",IF(OR(ISBLANK(P2525),ISBLANK(Q2525)),"",IF(ISBLANK(VLOOKUP(A2525,Database!A:AA,22,FALSE)),"",VLOOKUP(A2525,Database!A:AA,22,FALSE))))</f>
        <v/>
      </c>
      <c r="AE2525" s="20" t="str">
        <f>IFERROR(
   IF(
     OR(ISBLANK(P2525),ISBLANK(Q2525)),
     "",
     IF(
       AND(AB2525&lt;&gt;"",OR(W2525="Terminé",W2525="En cours")),
       VLOOKUP(AD2525,Setup_ScoreExactBonus!A:D,4,FALSE),
       0
     )),
  0)</f>
        <v/>
      </c>
      <c r="AF2525" s="21">
        <f t="shared" ref="AF2525:AF2588" si="239">IFERROR(IF(OR(ISBLANK(P2525),ISBLANK(Q2525)),0,IF(AB2525&lt;&gt;"", AB2525 + IF(AC2525=1,AE2525, 0), "") * (S2525+1)),"")</f>
        <v>0</v>
      </c>
      <c r="AG2525" s="21">
        <f ca="1">SUMIFS(AF$2:AF2525,D$2:D2525,D2525)</f>
        <v>3352</v>
      </c>
    </row>
    <row r="2526" spans="1:33" hidden="1" x14ac:dyDescent="0.35">
      <c r="A2526" s="21">
        <f>IF(ISBLANK(B2526),"",COUNTIF(B$2:B2526,B2526))-1</f>
        <v>93</v>
      </c>
      <c r="B2526" s="27">
        <v>14</v>
      </c>
      <c r="C2526" s="10">
        <f>VLOOKUP($A2526+IF($A2526=0,1,0),Database!$A:$Y,7,FALSE)</f>
        <v>46209.875</v>
      </c>
      <c r="D2526" s="21" t="str">
        <f>VLOOKUP(Pronostics!$B2526,Setup_MPP!$A:$G,3,FALSE)</f>
        <v>MarieEYT</v>
      </c>
      <c r="E2526" s="21" t="str">
        <f>VLOOKUP(Pronostics!$B2526,Setup_MPP!$A:$G,2,FALSE)</f>
        <v>Marie EXBRAYAT</v>
      </c>
      <c r="F2526" s="21" t="str">
        <f>VLOOKUP($B2526,Setup_MPP!$A:$E,4,FALSE)</f>
        <v>#FFAFD2</v>
      </c>
      <c r="G2526" s="21" t="str">
        <f>VLOOKUP($B2526,Setup_MPP!$A:$E,5,FALSE)</f>
        <v>#F2589B</v>
      </c>
      <c r="H2526" s="21" t="str">
        <f>IFERROR(IF(AND(A2526&gt;=1,A2526&lt;=104),VLOOKUP($A2526,Location!$A:$J,6,FALSE),IF(A2526=0,"Avant l'ouverture",IF(OR(A2526=105,A2526=106),"Bonus"))),"")</f>
        <v>1/8 Finale</v>
      </c>
      <c r="I2526" s="21" t="str">
        <f>IF(LEFT(H2526,4)="Tour",VLOOKUP(A2526,Database!$A:$C,3,FALSE),"")</f>
        <v/>
      </c>
      <c r="J2526" s="21" t="str">
        <f>VLOOKUP($A2526,Location!$A:$J,7,FALSE)</f>
        <v>TBD</v>
      </c>
      <c r="K2526" s="21" t="str">
        <f>IFERROR(VLOOKUP(J2526,Setup_Team!$B:$C,2,FALSE), "TDB")</f>
        <v>TDB</v>
      </c>
      <c r="L2526" s="21" t="str">
        <f>VLOOKUP($A2526,Location!$A:$J,8,FALSE)</f>
        <v>TBD</v>
      </c>
      <c r="M2526" s="21" t="str">
        <f>IFERROR(VLOOKUP(L2526,Setup_Team!$B:$C,2,FALSE), "TDB")</f>
        <v>TDB</v>
      </c>
      <c r="N2526" s="21" t="str">
        <f>VLOOKUP($A2526,Location!$A:$J,9,FALSE)</f>
        <v>Arlington, Dallas, Texas</v>
      </c>
      <c r="O2526" s="21" t="str">
        <f>VLOOKUP($A2526,Location!$A:$J,10,FALSE)</f>
        <v>AT&amp;T Stadium</v>
      </c>
      <c r="P2526" s="27"/>
      <c r="Q2526" s="27"/>
      <c r="R2526" s="27" t="str">
        <f t="shared" si="235"/>
        <v/>
      </c>
      <c r="S2526" s="21">
        <v>0</v>
      </c>
      <c r="T2526" s="20">
        <f>VLOOKUP($A2526,Database!$A:$Y,10,FALSE)</f>
        <v>0</v>
      </c>
      <c r="U2526" s="20">
        <f>VLOOKUP($A2526,Database!$A:$Y,11,FALSE)</f>
        <v>0</v>
      </c>
      <c r="V2526" s="20">
        <f>VLOOKUP($A2526,Database!$A:$Y,12,FALSE)</f>
        <v>0</v>
      </c>
      <c r="W2526" s="20" t="str">
        <f>VLOOKUP(A2526,Database!A:M,13,FALSE)</f>
        <v>À venir</v>
      </c>
      <c r="X2526" s="20" t="str">
        <f>VLOOKUP($A2526,Database!$A:$Y,20,FALSE)</f>
        <v/>
      </c>
      <c r="Y2526" s="20" t="str">
        <f>VLOOKUP($A2526,Database!$A:$Y,21,FALSE)</f>
        <v/>
      </c>
      <c r="Z2526" s="20">
        <f t="shared" si="234"/>
        <v>0</v>
      </c>
      <c r="AA2526" s="20" t="str">
        <f t="shared" si="236"/>
        <v/>
      </c>
      <c r="AB2526" s="20" t="str">
        <f t="shared" ca="1" si="237"/>
        <v/>
      </c>
      <c r="AC2526" s="20">
        <f t="shared" ca="1" si="238"/>
        <v>0</v>
      </c>
      <c r="AD2526" s="20" t="str">
        <f ca="1">IF(AC2526=0,"",IF(OR(ISBLANK(P2526),ISBLANK(Q2526)),"",IF(ISBLANK(VLOOKUP(A2526,Database!A:AA,22,FALSE)),"",VLOOKUP(A2526,Database!A:AA,22,FALSE))))</f>
        <v/>
      </c>
      <c r="AE2526" s="20" t="str">
        <f>IFERROR(
   IF(
     OR(ISBLANK(P2526),ISBLANK(Q2526)),
     "",
     IF(
       AND(AB2526&lt;&gt;"",OR(W2526="Terminé",W2526="En cours")),
       VLOOKUP(AD2526,Setup_ScoreExactBonus!A:D,4,FALSE),
       0
     )),
  0)</f>
        <v/>
      </c>
      <c r="AF2526" s="21">
        <f t="shared" si="239"/>
        <v>0</v>
      </c>
      <c r="AG2526" s="21">
        <f ca="1">SUMIFS(AF$2:AF2526,D$2:D2526,D2526)</f>
        <v>3451</v>
      </c>
    </row>
    <row r="2527" spans="1:33" hidden="1" x14ac:dyDescent="0.35">
      <c r="A2527" s="21">
        <f>IF(ISBLANK(B2527),"",COUNTIF(B$2:B2527,B2527))-1</f>
        <v>93</v>
      </c>
      <c r="B2527" s="27">
        <v>15</v>
      </c>
      <c r="C2527" s="10">
        <f>VLOOKUP($A2527+IF($A2527=0,1,0),Database!$A:$Y,7,FALSE)</f>
        <v>46209.875</v>
      </c>
      <c r="D2527" s="21" t="str">
        <f>VLOOKUP(Pronostics!$B2527,Setup_MPP!$A:$G,3,FALSE)</f>
        <v>Amino28</v>
      </c>
      <c r="E2527" s="21" t="str">
        <f>VLOOKUP(Pronostics!$B2527,Setup_MPP!$A:$G,2,FALSE)</f>
        <v>Amine ZARROUKI</v>
      </c>
      <c r="F2527" s="21" t="str">
        <f>VLOOKUP($B2527,Setup_MPP!$A:$E,4,FALSE)</f>
        <v>#FF9898</v>
      </c>
      <c r="G2527" s="21" t="str">
        <f>VLOOKUP($B2527,Setup_MPP!$A:$E,5,FALSE)</f>
        <v>#FF5D5D</v>
      </c>
      <c r="H2527" s="21" t="str">
        <f>IFERROR(IF(AND(A2527&gt;=1,A2527&lt;=104),VLOOKUP($A2527,Location!$A:$J,6,FALSE),IF(A2527=0,"Avant l'ouverture",IF(OR(A2527=105,A2527=106),"Bonus"))),"")</f>
        <v>1/8 Finale</v>
      </c>
      <c r="I2527" s="21" t="str">
        <f>IF(LEFT(H2527,4)="Tour",VLOOKUP(A2527,Database!$A:$C,3,FALSE),"")</f>
        <v/>
      </c>
      <c r="J2527" s="21" t="str">
        <f>VLOOKUP($A2527,Location!$A:$J,7,FALSE)</f>
        <v>TBD</v>
      </c>
      <c r="K2527" s="21" t="str">
        <f>IFERROR(VLOOKUP(J2527,Setup_Team!$B:$C,2,FALSE), "TDB")</f>
        <v>TDB</v>
      </c>
      <c r="L2527" s="21" t="str">
        <f>VLOOKUP($A2527,Location!$A:$J,8,FALSE)</f>
        <v>TBD</v>
      </c>
      <c r="M2527" s="21" t="str">
        <f>IFERROR(VLOOKUP(L2527,Setup_Team!$B:$C,2,FALSE), "TDB")</f>
        <v>TDB</v>
      </c>
      <c r="N2527" s="21" t="str">
        <f>VLOOKUP($A2527,Location!$A:$J,9,FALSE)</f>
        <v>Arlington, Dallas, Texas</v>
      </c>
      <c r="O2527" s="21" t="str">
        <f>VLOOKUP($A2527,Location!$A:$J,10,FALSE)</f>
        <v>AT&amp;T Stadium</v>
      </c>
      <c r="P2527" s="27"/>
      <c r="Q2527" s="27"/>
      <c r="R2527" s="27" t="str">
        <f t="shared" si="235"/>
        <v/>
      </c>
      <c r="S2527" s="21">
        <v>0</v>
      </c>
      <c r="T2527" s="20">
        <f>VLOOKUP($A2527,Database!$A:$Y,10,FALSE)</f>
        <v>0</v>
      </c>
      <c r="U2527" s="20">
        <f>VLOOKUP($A2527,Database!$A:$Y,11,FALSE)</f>
        <v>0</v>
      </c>
      <c r="V2527" s="20">
        <f>VLOOKUP($A2527,Database!$A:$Y,12,FALSE)</f>
        <v>0</v>
      </c>
      <c r="W2527" s="20" t="str">
        <f>VLOOKUP(A2527,Database!A:M,13,FALSE)</f>
        <v>À venir</v>
      </c>
      <c r="X2527" s="20" t="str">
        <f>VLOOKUP($A2527,Database!$A:$Y,20,FALSE)</f>
        <v/>
      </c>
      <c r="Y2527" s="20" t="str">
        <f>VLOOKUP($A2527,Database!$A:$Y,21,FALSE)</f>
        <v/>
      </c>
      <c r="Z2527" s="20">
        <f t="shared" si="234"/>
        <v>0</v>
      </c>
      <c r="AA2527" s="20" t="str">
        <f t="shared" si="236"/>
        <v/>
      </c>
      <c r="AB2527" s="20" t="str">
        <f t="shared" ca="1" si="237"/>
        <v/>
      </c>
      <c r="AC2527" s="20">
        <f t="shared" ca="1" si="238"/>
        <v>0</v>
      </c>
      <c r="AD2527" s="20" t="str">
        <f ca="1">IF(AC2527=0,"",IF(OR(ISBLANK(P2527),ISBLANK(Q2527)),"",IF(ISBLANK(VLOOKUP(A2527,Database!A:AA,22,FALSE)),"",VLOOKUP(A2527,Database!A:AA,22,FALSE))))</f>
        <v/>
      </c>
      <c r="AE2527" s="20" t="str">
        <f>IFERROR(
   IF(
     OR(ISBLANK(P2527),ISBLANK(Q2527)),
     "",
     IF(
       AND(AB2527&lt;&gt;"",OR(W2527="Terminé",W2527="En cours")),
       VLOOKUP(AD2527,Setup_ScoreExactBonus!A:D,4,FALSE),
       0
     )),
  0)</f>
        <v/>
      </c>
      <c r="AF2527" s="21">
        <f t="shared" si="239"/>
        <v>0</v>
      </c>
      <c r="AG2527" s="21">
        <f ca="1">SUMIFS(AF$2:AF2527,D$2:D2527,D2527)</f>
        <v>3169</v>
      </c>
    </row>
    <row r="2528" spans="1:33" hidden="1" x14ac:dyDescent="0.35">
      <c r="A2528" s="21">
        <f>IF(ISBLANK(B2528),"",COUNTIF(B$2:B2528,B2528))-1</f>
        <v>93</v>
      </c>
      <c r="B2528" s="27">
        <v>16</v>
      </c>
      <c r="C2528" s="10">
        <f>VLOOKUP($A2528+IF($A2528=0,1,0),Database!$A:$Y,7,FALSE)</f>
        <v>46209.875</v>
      </c>
      <c r="D2528" s="21" t="str">
        <f>VLOOKUP(Pronostics!$B2528,Setup_MPP!$A:$G,3,FALSE)</f>
        <v>RomaLaura</v>
      </c>
      <c r="E2528" s="21" t="str">
        <f>VLOOKUP(Pronostics!$B2528,Setup_MPP!$A:$G,2,FALSE)</f>
        <v>Laura GIULIANO</v>
      </c>
      <c r="F2528" s="21" t="str">
        <f>VLOOKUP($B2528,Setup_MPP!$A:$E,4,FALSE)</f>
        <v>#86A4FE</v>
      </c>
      <c r="G2528" s="21" t="str">
        <f>VLOOKUP($B2528,Setup_MPP!$A:$E,5,FALSE)</f>
        <v>#3769FF</v>
      </c>
      <c r="H2528" s="21" t="str">
        <f>IFERROR(IF(AND(A2528&gt;=1,A2528&lt;=104),VLOOKUP($A2528,Location!$A:$J,6,FALSE),IF(A2528=0,"Avant l'ouverture",IF(OR(A2528=105,A2528=106),"Bonus"))),"")</f>
        <v>1/8 Finale</v>
      </c>
      <c r="I2528" s="21" t="str">
        <f>IF(LEFT(H2528,4)="Tour",VLOOKUP(A2528,Database!$A:$C,3,FALSE),"")</f>
        <v/>
      </c>
      <c r="J2528" s="21" t="str">
        <f>VLOOKUP($A2528,Location!$A:$J,7,FALSE)</f>
        <v>TBD</v>
      </c>
      <c r="K2528" s="21" t="str">
        <f>IFERROR(VLOOKUP(J2528,Setup_Team!$B:$C,2,FALSE), "TDB")</f>
        <v>TDB</v>
      </c>
      <c r="L2528" s="21" t="str">
        <f>VLOOKUP($A2528,Location!$A:$J,8,FALSE)</f>
        <v>TBD</v>
      </c>
      <c r="M2528" s="21" t="str">
        <f>IFERROR(VLOOKUP(L2528,Setup_Team!$B:$C,2,FALSE), "TDB")</f>
        <v>TDB</v>
      </c>
      <c r="N2528" s="21" t="str">
        <f>VLOOKUP($A2528,Location!$A:$J,9,FALSE)</f>
        <v>Arlington, Dallas, Texas</v>
      </c>
      <c r="O2528" s="21" t="str">
        <f>VLOOKUP($A2528,Location!$A:$J,10,FALSE)</f>
        <v>AT&amp;T Stadium</v>
      </c>
      <c r="P2528" s="27"/>
      <c r="Q2528" s="27"/>
      <c r="R2528" s="27" t="str">
        <f t="shared" si="235"/>
        <v/>
      </c>
      <c r="S2528" s="21">
        <v>0</v>
      </c>
      <c r="T2528" s="20">
        <f>VLOOKUP($A2528,Database!$A:$Y,10,FALSE)</f>
        <v>0</v>
      </c>
      <c r="U2528" s="20">
        <f>VLOOKUP($A2528,Database!$A:$Y,11,FALSE)</f>
        <v>0</v>
      </c>
      <c r="V2528" s="20">
        <f>VLOOKUP($A2528,Database!$A:$Y,12,FALSE)</f>
        <v>0</v>
      </c>
      <c r="W2528" s="20" t="str">
        <f>VLOOKUP(A2528,Database!A:M,13,FALSE)</f>
        <v>À venir</v>
      </c>
      <c r="X2528" s="20" t="str">
        <f>VLOOKUP($A2528,Database!$A:$Y,20,FALSE)</f>
        <v/>
      </c>
      <c r="Y2528" s="20" t="str">
        <f>VLOOKUP($A2528,Database!$A:$Y,21,FALSE)</f>
        <v/>
      </c>
      <c r="Z2528" s="20">
        <f t="shared" si="234"/>
        <v>0</v>
      </c>
      <c r="AA2528" s="20" t="str">
        <f t="shared" si="236"/>
        <v/>
      </c>
      <c r="AB2528" s="20" t="str">
        <f t="shared" ca="1" si="237"/>
        <v/>
      </c>
      <c r="AC2528" s="20">
        <f t="shared" ca="1" si="238"/>
        <v>0</v>
      </c>
      <c r="AD2528" s="20" t="str">
        <f ca="1">IF(AC2528=0,"",IF(OR(ISBLANK(P2528),ISBLANK(Q2528)),"",IF(ISBLANK(VLOOKUP(A2528,Database!A:AA,22,FALSE)),"",VLOOKUP(A2528,Database!A:AA,22,FALSE))))</f>
        <v/>
      </c>
      <c r="AE2528" s="20" t="str">
        <f>IFERROR(
   IF(
     OR(ISBLANK(P2528),ISBLANK(Q2528)),
     "",
     IF(
       AND(AB2528&lt;&gt;"",OR(W2528="Terminé",W2528="En cours")),
       VLOOKUP(AD2528,Setup_ScoreExactBonus!A:D,4,FALSE),
       0
     )),
  0)</f>
        <v/>
      </c>
      <c r="AF2528" s="21">
        <f t="shared" si="239"/>
        <v>0</v>
      </c>
      <c r="AG2528" s="21">
        <f ca="1">SUMIFS(AF$2:AF2528,D$2:D2528,D2528)</f>
        <v>2658</v>
      </c>
    </row>
    <row r="2529" spans="1:33" hidden="1" x14ac:dyDescent="0.35">
      <c r="A2529" s="21">
        <f>IF(ISBLANK(B2529),"",COUNTIF(B$2:B2529,B2529))-1</f>
        <v>93</v>
      </c>
      <c r="B2529" s="27">
        <v>17</v>
      </c>
      <c r="C2529" s="10">
        <f>VLOOKUP($A2529+IF($A2529=0,1,0),Database!$A:$Y,7,FALSE)</f>
        <v>46209.875</v>
      </c>
      <c r="D2529" s="21" t="str">
        <f>VLOOKUP(Pronostics!$B2529,Setup_MPP!$A:$G,3,FALSE)</f>
        <v>Julien_cri</v>
      </c>
      <c r="E2529" s="21" t="str">
        <f>VLOOKUP(Pronostics!$B2529,Setup_MPP!$A:$G,2,FALSE)</f>
        <v>Julien CRIMOTEL</v>
      </c>
      <c r="F2529" s="21" t="str">
        <f>VLOOKUP($B2529,Setup_MPP!$A:$E,4,FALSE)</f>
        <v>#FFB0B0</v>
      </c>
      <c r="G2529" s="21" t="str">
        <f>VLOOKUP($B2529,Setup_MPP!$A:$E,5,FALSE)</f>
        <v>#F25757</v>
      </c>
      <c r="H2529" s="21" t="str">
        <f>IFERROR(IF(AND(A2529&gt;=1,A2529&lt;=104),VLOOKUP($A2529,Location!$A:$J,6,FALSE),IF(A2529=0,"Avant l'ouverture",IF(OR(A2529=105,A2529=106),"Bonus"))),"")</f>
        <v>1/8 Finale</v>
      </c>
      <c r="I2529" s="21" t="str">
        <f>IF(LEFT(H2529,4)="Tour",VLOOKUP(A2529,Database!$A:$C,3,FALSE),"")</f>
        <v/>
      </c>
      <c r="J2529" s="21" t="str">
        <f>VLOOKUP($A2529,Location!$A:$J,7,FALSE)</f>
        <v>TBD</v>
      </c>
      <c r="K2529" s="21" t="str">
        <f>IFERROR(VLOOKUP(J2529,Setup_Team!$B:$C,2,FALSE), "TDB")</f>
        <v>TDB</v>
      </c>
      <c r="L2529" s="21" t="str">
        <f>VLOOKUP($A2529,Location!$A:$J,8,FALSE)</f>
        <v>TBD</v>
      </c>
      <c r="M2529" s="21" t="str">
        <f>IFERROR(VLOOKUP(L2529,Setup_Team!$B:$C,2,FALSE), "TDB")</f>
        <v>TDB</v>
      </c>
      <c r="N2529" s="21" t="str">
        <f>VLOOKUP($A2529,Location!$A:$J,9,FALSE)</f>
        <v>Arlington, Dallas, Texas</v>
      </c>
      <c r="O2529" s="21" t="str">
        <f>VLOOKUP($A2529,Location!$A:$J,10,FALSE)</f>
        <v>AT&amp;T Stadium</v>
      </c>
      <c r="P2529" s="27"/>
      <c r="Q2529" s="27"/>
      <c r="R2529" s="27" t="str">
        <f t="shared" si="235"/>
        <v/>
      </c>
      <c r="S2529" s="21">
        <v>0</v>
      </c>
      <c r="T2529" s="20">
        <f>VLOOKUP($A2529,Database!$A:$Y,10,FALSE)</f>
        <v>0</v>
      </c>
      <c r="U2529" s="20">
        <f>VLOOKUP($A2529,Database!$A:$Y,11,FALSE)</f>
        <v>0</v>
      </c>
      <c r="V2529" s="20">
        <f>VLOOKUP($A2529,Database!$A:$Y,12,FALSE)</f>
        <v>0</v>
      </c>
      <c r="W2529" s="20" t="str">
        <f>VLOOKUP(A2529,Database!A:M,13,FALSE)</f>
        <v>À venir</v>
      </c>
      <c r="X2529" s="20" t="str">
        <f>VLOOKUP($A2529,Database!$A:$Y,20,FALSE)</f>
        <v/>
      </c>
      <c r="Y2529" s="20" t="str">
        <f>VLOOKUP($A2529,Database!$A:$Y,21,FALSE)</f>
        <v/>
      </c>
      <c r="Z2529" s="20">
        <f t="shared" si="234"/>
        <v>0</v>
      </c>
      <c r="AA2529" s="20" t="str">
        <f t="shared" si="236"/>
        <v/>
      </c>
      <c r="AB2529" s="20" t="str">
        <f t="shared" ca="1" si="237"/>
        <v/>
      </c>
      <c r="AC2529" s="20">
        <f t="shared" ca="1" si="238"/>
        <v>0</v>
      </c>
      <c r="AD2529" s="20" t="str">
        <f ca="1">IF(AC2529=0,"",IF(OR(ISBLANK(P2529),ISBLANK(Q2529)),"",IF(ISBLANK(VLOOKUP(A2529,Database!A:AA,22,FALSE)),"",VLOOKUP(A2529,Database!A:AA,22,FALSE))))</f>
        <v/>
      </c>
      <c r="AE2529" s="20" t="str">
        <f>IFERROR(
   IF(
     OR(ISBLANK(P2529),ISBLANK(Q2529)),
     "",
     IF(
       AND(AB2529&lt;&gt;"",OR(W2529="Terminé",W2529="En cours")),
       VLOOKUP(AD2529,Setup_ScoreExactBonus!A:D,4,FALSE),
       0
     )),
  0)</f>
        <v/>
      </c>
      <c r="AF2529" s="21">
        <f t="shared" si="239"/>
        <v>0</v>
      </c>
      <c r="AG2529" s="21">
        <f ca="1">SUMIFS(AF$2:AF2529,D$2:D2529,D2529)</f>
        <v>3022</v>
      </c>
    </row>
    <row r="2530" spans="1:33" hidden="1" x14ac:dyDescent="0.35">
      <c r="A2530" s="21">
        <f>IF(ISBLANK(B2530),"",COUNTIF(B$2:B2530,B2530))-1</f>
        <v>93</v>
      </c>
      <c r="B2530" s="27">
        <v>18</v>
      </c>
      <c r="C2530" s="10">
        <f>VLOOKUP($A2530+IF($A2530=0,1,0),Database!$A:$Y,7,FALSE)</f>
        <v>46209.875</v>
      </c>
      <c r="D2530" s="21" t="str">
        <f>VLOOKUP(Pronostics!$B2530,Setup_MPP!$A:$G,3,FALSE)</f>
        <v>Cartone</v>
      </c>
      <c r="E2530" s="21" t="str">
        <f>VLOOKUP(Pronostics!$B2530,Setup_MPP!$A:$G,2,FALSE)</f>
        <v>Quentin CARTON</v>
      </c>
      <c r="F2530" s="21" t="str">
        <f>VLOOKUP($B2530,Setup_MPP!$A:$E,4,FALSE)</f>
        <v>#F0BC42</v>
      </c>
      <c r="G2530" s="21" t="str">
        <f>VLOOKUP($B2530,Setup_MPP!$A:$E,5,FALSE)</f>
        <v>#8E1F2F</v>
      </c>
      <c r="H2530" s="21" t="str">
        <f>IFERROR(IF(AND(A2530&gt;=1,A2530&lt;=104),VLOOKUP($A2530,Location!$A:$J,6,FALSE),IF(A2530=0,"Avant l'ouverture",IF(OR(A2530=105,A2530=106),"Bonus"))),"")</f>
        <v>1/8 Finale</v>
      </c>
      <c r="I2530" s="21" t="str">
        <f>IF(LEFT(H2530,4)="Tour",VLOOKUP(A2530,Database!$A:$C,3,FALSE),"")</f>
        <v/>
      </c>
      <c r="J2530" s="21" t="str">
        <f>VLOOKUP($A2530,Location!$A:$J,7,FALSE)</f>
        <v>TBD</v>
      </c>
      <c r="K2530" s="21" t="str">
        <f>IFERROR(VLOOKUP(J2530,Setup_Team!$B:$C,2,FALSE), "TDB")</f>
        <v>TDB</v>
      </c>
      <c r="L2530" s="21" t="str">
        <f>VLOOKUP($A2530,Location!$A:$J,8,FALSE)</f>
        <v>TBD</v>
      </c>
      <c r="M2530" s="21" t="str">
        <f>IFERROR(VLOOKUP(L2530,Setup_Team!$B:$C,2,FALSE), "TDB")</f>
        <v>TDB</v>
      </c>
      <c r="N2530" s="21" t="str">
        <f>VLOOKUP($A2530,Location!$A:$J,9,FALSE)</f>
        <v>Arlington, Dallas, Texas</v>
      </c>
      <c r="O2530" s="21" t="str">
        <f>VLOOKUP($A2530,Location!$A:$J,10,FALSE)</f>
        <v>AT&amp;T Stadium</v>
      </c>
      <c r="P2530" s="27"/>
      <c r="Q2530" s="27"/>
      <c r="R2530" s="27" t="str">
        <f t="shared" si="235"/>
        <v/>
      </c>
      <c r="S2530" s="21">
        <v>0</v>
      </c>
      <c r="T2530" s="20">
        <f>VLOOKUP($A2530,Database!$A:$Y,10,FALSE)</f>
        <v>0</v>
      </c>
      <c r="U2530" s="20">
        <f>VLOOKUP($A2530,Database!$A:$Y,11,FALSE)</f>
        <v>0</v>
      </c>
      <c r="V2530" s="20">
        <f>VLOOKUP($A2530,Database!$A:$Y,12,FALSE)</f>
        <v>0</v>
      </c>
      <c r="W2530" s="20" t="str">
        <f>VLOOKUP(A2530,Database!A:M,13,FALSE)</f>
        <v>À venir</v>
      </c>
      <c r="X2530" s="20" t="str">
        <f>VLOOKUP($A2530,Database!$A:$Y,20,FALSE)</f>
        <v/>
      </c>
      <c r="Y2530" s="20" t="str">
        <f>VLOOKUP($A2530,Database!$A:$Y,21,FALSE)</f>
        <v/>
      </c>
      <c r="Z2530" s="20">
        <f t="shared" si="234"/>
        <v>0</v>
      </c>
      <c r="AA2530" s="20" t="str">
        <f t="shared" si="236"/>
        <v/>
      </c>
      <c r="AB2530" s="20" t="str">
        <f t="shared" ca="1" si="237"/>
        <v/>
      </c>
      <c r="AC2530" s="20">
        <f t="shared" ca="1" si="238"/>
        <v>0</v>
      </c>
      <c r="AD2530" s="20" t="str">
        <f ca="1">IF(AC2530=0,"",IF(OR(ISBLANK(P2530),ISBLANK(Q2530)),"",IF(ISBLANK(VLOOKUP(A2530,Database!A:AA,22,FALSE)),"",VLOOKUP(A2530,Database!A:AA,22,FALSE))))</f>
        <v/>
      </c>
      <c r="AE2530" s="20" t="str">
        <f>IFERROR(
   IF(
     OR(ISBLANK(P2530),ISBLANK(Q2530)),
     "",
     IF(
       AND(AB2530&lt;&gt;"",OR(W2530="Terminé",W2530="En cours")),
       VLOOKUP(AD2530,Setup_ScoreExactBonus!A:D,4,FALSE),
       0
     )),
  0)</f>
        <v/>
      </c>
      <c r="AF2530" s="21">
        <f t="shared" si="239"/>
        <v>0</v>
      </c>
      <c r="AG2530" s="21">
        <f ca="1">SUMIFS(AF$2:AF2530,D$2:D2530,D2530)</f>
        <v>3102</v>
      </c>
    </row>
    <row r="2531" spans="1:33" hidden="1" x14ac:dyDescent="0.35">
      <c r="A2531" s="21">
        <f>IF(ISBLANK(B2531),"",COUNTIF(B$2:B2531,B2531))-1</f>
        <v>93</v>
      </c>
      <c r="B2531" s="27">
        <v>19</v>
      </c>
      <c r="C2531" s="10">
        <f>VLOOKUP($A2531+IF($A2531=0,1,0),Database!$A:$Y,7,FALSE)</f>
        <v>46209.875</v>
      </c>
      <c r="D2531" s="21" t="str">
        <f>VLOOKUP(Pronostics!$B2531,Setup_MPP!$A:$G,3,FALSE)</f>
        <v>YramVi</v>
      </c>
      <c r="E2531" s="21" t="str">
        <f>VLOOKUP(Pronostics!$B2531,Setup_MPP!$A:$G,2,FALSE)</f>
        <v>Eyram TETSHIE</v>
      </c>
      <c r="F2531" s="21" t="str">
        <f>VLOOKUP($B2531,Setup_MPP!$A:$E,4,FALSE)</f>
        <v>#E8B28F</v>
      </c>
      <c r="G2531" s="21" t="str">
        <f>VLOOKUP($B2531,Setup_MPP!$A:$E,5,FALSE)</f>
        <v>#E65568</v>
      </c>
      <c r="H2531" s="21" t="str">
        <f>IFERROR(IF(AND(A2531&gt;=1,A2531&lt;=104),VLOOKUP($A2531,Location!$A:$J,6,FALSE),IF(A2531=0,"Avant l'ouverture",IF(OR(A2531=105,A2531=106),"Bonus"))),"")</f>
        <v>1/8 Finale</v>
      </c>
      <c r="I2531" s="21" t="str">
        <f>IF(LEFT(H2531,4)="Tour",VLOOKUP(A2531,Database!$A:$C,3,FALSE),"")</f>
        <v/>
      </c>
      <c r="J2531" s="21" t="str">
        <f>VLOOKUP($A2531,Location!$A:$J,7,FALSE)</f>
        <v>TBD</v>
      </c>
      <c r="K2531" s="21" t="str">
        <f>IFERROR(VLOOKUP(J2531,Setup_Team!$B:$C,2,FALSE), "TDB")</f>
        <v>TDB</v>
      </c>
      <c r="L2531" s="21" t="str">
        <f>VLOOKUP($A2531,Location!$A:$J,8,FALSE)</f>
        <v>TBD</v>
      </c>
      <c r="M2531" s="21" t="str">
        <f>IFERROR(VLOOKUP(L2531,Setup_Team!$B:$C,2,FALSE), "TDB")</f>
        <v>TDB</v>
      </c>
      <c r="N2531" s="21" t="str">
        <f>VLOOKUP($A2531,Location!$A:$J,9,FALSE)</f>
        <v>Arlington, Dallas, Texas</v>
      </c>
      <c r="O2531" s="21" t="str">
        <f>VLOOKUP($A2531,Location!$A:$J,10,FALSE)</f>
        <v>AT&amp;T Stadium</v>
      </c>
      <c r="P2531" s="27"/>
      <c r="Q2531" s="27"/>
      <c r="R2531" s="27" t="str">
        <f t="shared" si="235"/>
        <v/>
      </c>
      <c r="S2531" s="21">
        <v>0</v>
      </c>
      <c r="T2531" s="20">
        <f>VLOOKUP($A2531,Database!$A:$Y,10,FALSE)</f>
        <v>0</v>
      </c>
      <c r="U2531" s="20">
        <f>VLOOKUP($A2531,Database!$A:$Y,11,FALSE)</f>
        <v>0</v>
      </c>
      <c r="V2531" s="20">
        <f>VLOOKUP($A2531,Database!$A:$Y,12,FALSE)</f>
        <v>0</v>
      </c>
      <c r="W2531" s="20" t="str">
        <f>VLOOKUP(A2531,Database!A:M,13,FALSE)</f>
        <v>À venir</v>
      </c>
      <c r="X2531" s="20" t="str">
        <f>VLOOKUP($A2531,Database!$A:$Y,20,FALSE)</f>
        <v/>
      </c>
      <c r="Y2531" s="20" t="str">
        <f>VLOOKUP($A2531,Database!$A:$Y,21,FALSE)</f>
        <v/>
      </c>
      <c r="Z2531" s="20">
        <f t="shared" si="234"/>
        <v>0</v>
      </c>
      <c r="AA2531" s="20" t="str">
        <f t="shared" si="236"/>
        <v/>
      </c>
      <c r="AB2531" s="20" t="str">
        <f t="shared" ca="1" si="237"/>
        <v/>
      </c>
      <c r="AC2531" s="20">
        <f t="shared" ca="1" si="238"/>
        <v>0</v>
      </c>
      <c r="AD2531" s="20" t="str">
        <f ca="1">IF(AC2531=0,"",IF(OR(ISBLANK(P2531),ISBLANK(Q2531)),"",IF(ISBLANK(VLOOKUP(A2531,Database!A:AA,22,FALSE)),"",VLOOKUP(A2531,Database!A:AA,22,FALSE))))</f>
        <v/>
      </c>
      <c r="AE2531" s="20" t="str">
        <f>IFERROR(
   IF(
     OR(ISBLANK(P2531),ISBLANK(Q2531)),
     "",
     IF(
       AND(AB2531&lt;&gt;"",OR(W2531="Terminé",W2531="En cours")),
       VLOOKUP(AD2531,Setup_ScoreExactBonus!A:D,4,FALSE),
       0
     )),
  0)</f>
        <v/>
      </c>
      <c r="AF2531" s="21">
        <f t="shared" si="239"/>
        <v>0</v>
      </c>
      <c r="AG2531" s="21">
        <f ca="1">SUMIFS(AF$2:AF2531,D$2:D2531,D2531)</f>
        <v>2990</v>
      </c>
    </row>
    <row r="2532" spans="1:33" hidden="1" x14ac:dyDescent="0.35">
      <c r="A2532" s="21">
        <f>IF(ISBLANK(B2532),"",COUNTIF(B$2:B2532,B2532))-1</f>
        <v>93</v>
      </c>
      <c r="B2532" s="27">
        <v>20</v>
      </c>
      <c r="C2532" s="10">
        <f>VLOOKUP($A2532+IF($A2532=0,1,0),Database!$A:$Y,7,FALSE)</f>
        <v>46209.875</v>
      </c>
      <c r="D2532" s="21" t="str">
        <f>VLOOKUP(Pronostics!$B2532,Setup_MPP!$A:$G,3,FALSE)</f>
        <v>Anis_MaFihache</v>
      </c>
      <c r="E2532" s="21" t="str">
        <f>VLOOKUP(Pronostics!$B2532,Setup_MPP!$A:$G,2,FALSE)</f>
        <v>Anis LEBIK</v>
      </c>
      <c r="F2532" s="21" t="str">
        <f>VLOOKUP($B2532,Setup_MPP!$A:$E,4,FALSE)</f>
        <v>#60DC8C</v>
      </c>
      <c r="G2532" s="21" t="str">
        <f>VLOOKUP($B2532,Setup_MPP!$A:$E,5,FALSE)</f>
        <v>#22A34F</v>
      </c>
      <c r="H2532" s="21" t="str">
        <f>IFERROR(IF(AND(A2532&gt;=1,A2532&lt;=104),VLOOKUP($A2532,Location!$A:$J,6,FALSE),IF(A2532=0,"Avant l'ouverture",IF(OR(A2532=105,A2532=106),"Bonus"))),"")</f>
        <v>1/8 Finale</v>
      </c>
      <c r="I2532" s="21" t="str">
        <f>IF(LEFT(H2532,4)="Tour",VLOOKUP(A2532,Database!$A:$C,3,FALSE),"")</f>
        <v/>
      </c>
      <c r="J2532" s="21" t="str">
        <f>VLOOKUP($A2532,Location!$A:$J,7,FALSE)</f>
        <v>TBD</v>
      </c>
      <c r="K2532" s="21" t="str">
        <f>IFERROR(VLOOKUP(J2532,Setup_Team!$B:$C,2,FALSE), "TDB")</f>
        <v>TDB</v>
      </c>
      <c r="L2532" s="21" t="str">
        <f>VLOOKUP($A2532,Location!$A:$J,8,FALSE)</f>
        <v>TBD</v>
      </c>
      <c r="M2532" s="21" t="str">
        <f>IFERROR(VLOOKUP(L2532,Setup_Team!$B:$C,2,FALSE), "TDB")</f>
        <v>TDB</v>
      </c>
      <c r="N2532" s="21" t="str">
        <f>VLOOKUP($A2532,Location!$A:$J,9,FALSE)</f>
        <v>Arlington, Dallas, Texas</v>
      </c>
      <c r="O2532" s="21" t="str">
        <f>VLOOKUP($A2532,Location!$A:$J,10,FALSE)</f>
        <v>AT&amp;T Stadium</v>
      </c>
      <c r="P2532" s="27"/>
      <c r="Q2532" s="27"/>
      <c r="R2532" s="27" t="str">
        <f t="shared" si="235"/>
        <v/>
      </c>
      <c r="S2532" s="21">
        <v>0</v>
      </c>
      <c r="T2532" s="20">
        <f>VLOOKUP($A2532,Database!$A:$Y,10,FALSE)</f>
        <v>0</v>
      </c>
      <c r="U2532" s="20">
        <f>VLOOKUP($A2532,Database!$A:$Y,11,FALSE)</f>
        <v>0</v>
      </c>
      <c r="V2532" s="20">
        <f>VLOOKUP($A2532,Database!$A:$Y,12,FALSE)</f>
        <v>0</v>
      </c>
      <c r="W2532" s="20" t="str">
        <f>VLOOKUP(A2532,Database!A:M,13,FALSE)</f>
        <v>À venir</v>
      </c>
      <c r="X2532" s="20" t="str">
        <f>VLOOKUP($A2532,Database!$A:$Y,20,FALSE)</f>
        <v/>
      </c>
      <c r="Y2532" s="20" t="str">
        <f>VLOOKUP($A2532,Database!$A:$Y,21,FALSE)</f>
        <v/>
      </c>
      <c r="Z2532" s="20">
        <f t="shared" si="234"/>
        <v>0</v>
      </c>
      <c r="AA2532" s="20" t="str">
        <f t="shared" si="236"/>
        <v/>
      </c>
      <c r="AB2532" s="20" t="str">
        <f t="shared" ca="1" si="237"/>
        <v/>
      </c>
      <c r="AC2532" s="20">
        <f t="shared" ca="1" si="238"/>
        <v>0</v>
      </c>
      <c r="AD2532" s="20" t="str">
        <f ca="1">IF(AC2532=0,"",IF(OR(ISBLANK(P2532),ISBLANK(Q2532)),"",IF(ISBLANK(VLOOKUP(A2532,Database!A:AA,22,FALSE)),"",VLOOKUP(A2532,Database!A:AA,22,FALSE))))</f>
        <v/>
      </c>
      <c r="AE2532" s="20" t="str">
        <f>IFERROR(
   IF(
     OR(ISBLANK(P2532),ISBLANK(Q2532)),
     "",
     IF(
       AND(AB2532&lt;&gt;"",OR(W2532="Terminé",W2532="En cours")),
       VLOOKUP(AD2532,Setup_ScoreExactBonus!A:D,4,FALSE),
       0
     )),
  0)</f>
        <v/>
      </c>
      <c r="AF2532" s="21">
        <f t="shared" si="239"/>
        <v>0</v>
      </c>
      <c r="AG2532" s="21">
        <f ca="1">SUMIFS(AF$2:AF2532,D$2:D2532,D2532)</f>
        <v>3051</v>
      </c>
    </row>
    <row r="2533" spans="1:33" hidden="1" x14ac:dyDescent="0.35">
      <c r="A2533" s="21">
        <f>IF(ISBLANK(B2533),"",COUNTIF(B$2:B2533,B2533))-1</f>
        <v>93</v>
      </c>
      <c r="B2533" s="27">
        <v>21</v>
      </c>
      <c r="C2533" s="10">
        <f>VLOOKUP($A2533+IF($A2533=0,1,0),Database!$A:$Y,7,FALSE)</f>
        <v>46209.875</v>
      </c>
      <c r="D2533" s="21" t="str">
        <f>VLOOKUP(Pronostics!$B2533,Setup_MPP!$A:$G,3,FALSE)</f>
        <v>JUJULABOSS13</v>
      </c>
      <c r="E2533" s="21" t="str">
        <f>VLOOKUP(Pronostics!$B2533,Setup_MPP!$A:$G,2,FALSE)</f>
        <v>Julia BOUANAN</v>
      </c>
      <c r="F2533" s="21" t="str">
        <f>VLOOKUP($B2533,Setup_MPP!$A:$E,4,FALSE)</f>
        <v>#2FAEE0</v>
      </c>
      <c r="G2533" s="21" t="str">
        <f>VLOOKUP($B2533,Setup_MPP!$A:$E,5,FALSE)</f>
        <v>#BEA064</v>
      </c>
      <c r="H2533" s="21" t="str">
        <f>IFERROR(IF(AND(A2533&gt;=1,A2533&lt;=104),VLOOKUP($A2533,Location!$A:$J,6,FALSE),IF(A2533=0,"Avant l'ouverture",IF(OR(A2533=105,A2533=106),"Bonus"))),"")</f>
        <v>1/8 Finale</v>
      </c>
      <c r="I2533" s="21" t="str">
        <f>IF(LEFT(H2533,4)="Tour",VLOOKUP(A2533,Database!$A:$C,3,FALSE),"")</f>
        <v/>
      </c>
      <c r="J2533" s="21" t="str">
        <f>VLOOKUP($A2533,Location!$A:$J,7,FALSE)</f>
        <v>TBD</v>
      </c>
      <c r="K2533" s="21" t="str">
        <f>IFERROR(VLOOKUP(J2533,Setup_Team!$B:$C,2,FALSE), "TDB")</f>
        <v>TDB</v>
      </c>
      <c r="L2533" s="21" t="str">
        <f>VLOOKUP($A2533,Location!$A:$J,8,FALSE)</f>
        <v>TBD</v>
      </c>
      <c r="M2533" s="21" t="str">
        <f>IFERROR(VLOOKUP(L2533,Setup_Team!$B:$C,2,FALSE), "TDB")</f>
        <v>TDB</v>
      </c>
      <c r="N2533" s="21" t="str">
        <f>VLOOKUP($A2533,Location!$A:$J,9,FALSE)</f>
        <v>Arlington, Dallas, Texas</v>
      </c>
      <c r="O2533" s="21" t="str">
        <f>VLOOKUP($A2533,Location!$A:$J,10,FALSE)</f>
        <v>AT&amp;T Stadium</v>
      </c>
      <c r="P2533" s="27"/>
      <c r="Q2533" s="27"/>
      <c r="R2533" s="27" t="str">
        <f t="shared" si="235"/>
        <v/>
      </c>
      <c r="S2533" s="21">
        <v>0</v>
      </c>
      <c r="T2533" s="20">
        <f>VLOOKUP($A2533,Database!$A:$Y,10,FALSE)</f>
        <v>0</v>
      </c>
      <c r="U2533" s="20">
        <f>VLOOKUP($A2533,Database!$A:$Y,11,FALSE)</f>
        <v>0</v>
      </c>
      <c r="V2533" s="20">
        <f>VLOOKUP($A2533,Database!$A:$Y,12,FALSE)</f>
        <v>0</v>
      </c>
      <c r="W2533" s="20" t="str">
        <f>VLOOKUP(A2533,Database!A:M,13,FALSE)</f>
        <v>À venir</v>
      </c>
      <c r="X2533" s="20" t="str">
        <f>VLOOKUP($A2533,Database!$A:$Y,20,FALSE)</f>
        <v/>
      </c>
      <c r="Y2533" s="20" t="str">
        <f>VLOOKUP($A2533,Database!$A:$Y,21,FALSE)</f>
        <v/>
      </c>
      <c r="Z2533" s="20">
        <f t="shared" si="234"/>
        <v>0</v>
      </c>
      <c r="AA2533" s="20" t="str">
        <f t="shared" si="236"/>
        <v/>
      </c>
      <c r="AB2533" s="20" t="str">
        <f t="shared" ca="1" si="237"/>
        <v/>
      </c>
      <c r="AC2533" s="20">
        <f t="shared" ca="1" si="238"/>
        <v>0</v>
      </c>
      <c r="AD2533" s="20" t="str">
        <f ca="1">IF(AC2533=0,"",IF(OR(ISBLANK(P2533),ISBLANK(Q2533)),"",IF(ISBLANK(VLOOKUP(A2533,Database!A:AA,22,FALSE)),"",VLOOKUP(A2533,Database!A:AA,22,FALSE))))</f>
        <v/>
      </c>
      <c r="AE2533" s="20" t="str">
        <f>IFERROR(
   IF(
     OR(ISBLANK(P2533),ISBLANK(Q2533)),
     "",
     IF(
       AND(AB2533&lt;&gt;"",OR(W2533="Terminé",W2533="En cours")),
       VLOOKUP(AD2533,Setup_ScoreExactBonus!A:D,4,FALSE),
       0
     )),
  0)</f>
        <v/>
      </c>
      <c r="AF2533" s="21">
        <f t="shared" si="239"/>
        <v>0</v>
      </c>
      <c r="AG2533" s="21">
        <f ca="1">SUMIFS(AF$2:AF2533,D$2:D2533,D2533)</f>
        <v>2853</v>
      </c>
    </row>
    <row r="2534" spans="1:33" hidden="1" x14ac:dyDescent="0.35">
      <c r="A2534" s="21">
        <f>IF(ISBLANK(B2534),"",COUNTIF(B$2:B2534,B2534))-1</f>
        <v>93</v>
      </c>
      <c r="B2534" s="27">
        <v>22</v>
      </c>
      <c r="C2534" s="10">
        <f>VLOOKUP($A2534+IF($A2534=0,1,0),Database!$A:$Y,7,FALSE)</f>
        <v>46209.875</v>
      </c>
      <c r="D2534" s="21" t="str">
        <f>VLOOKUP(Pronostics!$B2534,Setup_MPP!$A:$G,3,FALSE)</f>
        <v>Jujumsrd</v>
      </c>
      <c r="E2534" s="21" t="str">
        <f>VLOOKUP(Pronostics!$B2534,Setup_MPP!$A:$G,2,FALSE)</f>
        <v>Julie Mansard</v>
      </c>
      <c r="F2534" s="21" t="str">
        <f>VLOOKUP($B2534,Setup_MPP!$A:$E,4,FALSE)</f>
        <v>#41DEF0</v>
      </c>
      <c r="G2534" s="21" t="str">
        <f>VLOOKUP($B2534,Setup_MPP!$A:$E,5,FALSE)</f>
        <v>#0BA6B7</v>
      </c>
      <c r="H2534" s="21" t="str">
        <f>IFERROR(IF(AND(A2534&gt;=1,A2534&lt;=104),VLOOKUP($A2534,Location!$A:$J,6,FALSE),IF(A2534=0,"Avant l'ouverture",IF(OR(A2534=105,A2534=106),"Bonus"))),"")</f>
        <v>1/8 Finale</v>
      </c>
      <c r="I2534" s="21" t="str">
        <f>IF(LEFT(H2534,4)="Tour",VLOOKUP(A2534,Database!$A:$C,3,FALSE),"")</f>
        <v/>
      </c>
      <c r="J2534" s="21" t="str">
        <f>VLOOKUP($A2534,Location!$A:$J,7,FALSE)</f>
        <v>TBD</v>
      </c>
      <c r="K2534" s="21" t="str">
        <f>IFERROR(VLOOKUP(J2534,Setup_Team!$B:$C,2,FALSE), "TDB")</f>
        <v>TDB</v>
      </c>
      <c r="L2534" s="21" t="str">
        <f>VLOOKUP($A2534,Location!$A:$J,8,FALSE)</f>
        <v>TBD</v>
      </c>
      <c r="M2534" s="21" t="str">
        <f>IFERROR(VLOOKUP(L2534,Setup_Team!$B:$C,2,FALSE), "TDB")</f>
        <v>TDB</v>
      </c>
      <c r="N2534" s="21" t="str">
        <f>VLOOKUP($A2534,Location!$A:$J,9,FALSE)</f>
        <v>Arlington, Dallas, Texas</v>
      </c>
      <c r="O2534" s="21" t="str">
        <f>VLOOKUP($A2534,Location!$A:$J,10,FALSE)</f>
        <v>AT&amp;T Stadium</v>
      </c>
      <c r="P2534" s="27"/>
      <c r="Q2534" s="27"/>
      <c r="R2534" s="27" t="str">
        <f t="shared" si="235"/>
        <v/>
      </c>
      <c r="S2534" s="21">
        <v>0</v>
      </c>
      <c r="T2534" s="20">
        <f>VLOOKUP($A2534,Database!$A:$Y,10,FALSE)</f>
        <v>0</v>
      </c>
      <c r="U2534" s="20">
        <f>VLOOKUP($A2534,Database!$A:$Y,11,FALSE)</f>
        <v>0</v>
      </c>
      <c r="V2534" s="20">
        <f>VLOOKUP($A2534,Database!$A:$Y,12,FALSE)</f>
        <v>0</v>
      </c>
      <c r="W2534" s="20" t="str">
        <f>VLOOKUP(A2534,Database!A:M,13,FALSE)</f>
        <v>À venir</v>
      </c>
      <c r="X2534" s="20" t="str">
        <f>VLOOKUP($A2534,Database!$A:$Y,20,FALSE)</f>
        <v/>
      </c>
      <c r="Y2534" s="20" t="str">
        <f>VLOOKUP($A2534,Database!$A:$Y,21,FALSE)</f>
        <v/>
      </c>
      <c r="Z2534" s="20">
        <f t="shared" si="234"/>
        <v>0</v>
      </c>
      <c r="AA2534" s="20" t="str">
        <f t="shared" si="236"/>
        <v/>
      </c>
      <c r="AB2534" s="20" t="str">
        <f t="shared" ca="1" si="237"/>
        <v/>
      </c>
      <c r="AC2534" s="20">
        <f t="shared" ca="1" si="238"/>
        <v>0</v>
      </c>
      <c r="AD2534" s="20" t="str">
        <f ca="1">IF(AC2534=0,"",IF(OR(ISBLANK(P2534),ISBLANK(Q2534)),"",IF(ISBLANK(VLOOKUP(A2534,Database!A:AA,22,FALSE)),"",VLOOKUP(A2534,Database!A:AA,22,FALSE))))</f>
        <v/>
      </c>
      <c r="AE2534" s="20" t="str">
        <f>IFERROR(
   IF(
     OR(ISBLANK(P2534),ISBLANK(Q2534)),
     "",
     IF(
       AND(AB2534&lt;&gt;"",OR(W2534="Terminé",W2534="En cours")),
       VLOOKUP(AD2534,Setup_ScoreExactBonus!A:D,4,FALSE),
       0
     )),
  0)</f>
        <v/>
      </c>
      <c r="AF2534" s="21">
        <f t="shared" si="239"/>
        <v>0</v>
      </c>
      <c r="AG2534" s="21">
        <f ca="1">SUMIFS(AF$2:AF2534,D$2:D2534,D2534)</f>
        <v>2679</v>
      </c>
    </row>
    <row r="2535" spans="1:33" hidden="1" x14ac:dyDescent="0.35">
      <c r="A2535" s="21">
        <f>IF(ISBLANK(B2535),"",COUNTIF(B$2:B2535,B2535))-1</f>
        <v>93</v>
      </c>
      <c r="B2535" s="27">
        <v>23</v>
      </c>
      <c r="C2535" s="10">
        <f>VLOOKUP($A2535+IF($A2535=0,1,0),Database!$A:$Y,7,FALSE)</f>
        <v>46209.875</v>
      </c>
      <c r="D2535" s="21" t="str">
        <f>VLOOKUP(Pronostics!$B2535,Setup_MPP!$A:$G,3,FALSE)</f>
        <v>DJUDJUPRONO</v>
      </c>
      <c r="E2535" s="21" t="str">
        <f>VLOOKUP(Pronostics!$B2535,Setup_MPP!$A:$G,2,FALSE)</f>
        <v>Juliette</v>
      </c>
      <c r="F2535" s="21" t="str">
        <f>VLOOKUP($B2535,Setup_MPP!$A:$E,4,FALSE)</f>
        <v>#F2A2A2</v>
      </c>
      <c r="G2535" s="21" t="str">
        <f>VLOOKUP($B2535,Setup_MPP!$A:$E,5,FALSE)</f>
        <v>#C25D5D</v>
      </c>
      <c r="H2535" s="21" t="str">
        <f>IFERROR(IF(AND(A2535&gt;=1,A2535&lt;=104),VLOOKUP($A2535,Location!$A:$J,6,FALSE),IF(A2535=0,"Avant l'ouverture",IF(OR(A2535=105,A2535=106),"Bonus"))),"")</f>
        <v>1/8 Finale</v>
      </c>
      <c r="I2535" s="21" t="str">
        <f>IF(LEFT(H2535,4)="Tour",VLOOKUP(A2535,Database!$A:$C,3,FALSE),"")</f>
        <v/>
      </c>
      <c r="J2535" s="21" t="str">
        <f>VLOOKUP($A2535,Location!$A:$J,7,FALSE)</f>
        <v>TBD</v>
      </c>
      <c r="K2535" s="21" t="str">
        <f>IFERROR(VLOOKUP(J2535,Setup_Team!$B:$C,2,FALSE), "TDB")</f>
        <v>TDB</v>
      </c>
      <c r="L2535" s="21" t="str">
        <f>VLOOKUP($A2535,Location!$A:$J,8,FALSE)</f>
        <v>TBD</v>
      </c>
      <c r="M2535" s="21" t="str">
        <f>IFERROR(VLOOKUP(L2535,Setup_Team!$B:$C,2,FALSE), "TDB")</f>
        <v>TDB</v>
      </c>
      <c r="N2535" s="21" t="str">
        <f>VLOOKUP($A2535,Location!$A:$J,9,FALSE)</f>
        <v>Arlington, Dallas, Texas</v>
      </c>
      <c r="O2535" s="21" t="str">
        <f>VLOOKUP($A2535,Location!$A:$J,10,FALSE)</f>
        <v>AT&amp;T Stadium</v>
      </c>
      <c r="P2535" s="27"/>
      <c r="Q2535" s="27"/>
      <c r="R2535" s="27" t="str">
        <f t="shared" si="235"/>
        <v/>
      </c>
      <c r="S2535" s="21">
        <v>0</v>
      </c>
      <c r="T2535" s="20">
        <f>VLOOKUP($A2535,Database!$A:$Y,10,FALSE)</f>
        <v>0</v>
      </c>
      <c r="U2535" s="20">
        <f>VLOOKUP($A2535,Database!$A:$Y,11,FALSE)</f>
        <v>0</v>
      </c>
      <c r="V2535" s="20">
        <f>VLOOKUP($A2535,Database!$A:$Y,12,FALSE)</f>
        <v>0</v>
      </c>
      <c r="W2535" s="20" t="str">
        <f>VLOOKUP(A2535,Database!A:M,13,FALSE)</f>
        <v>À venir</v>
      </c>
      <c r="X2535" s="20" t="str">
        <f>VLOOKUP($A2535,Database!$A:$Y,20,FALSE)</f>
        <v/>
      </c>
      <c r="Y2535" s="20" t="str">
        <f>VLOOKUP($A2535,Database!$A:$Y,21,FALSE)</f>
        <v/>
      </c>
      <c r="Z2535" s="20">
        <f t="shared" si="234"/>
        <v>0</v>
      </c>
      <c r="AA2535" s="20" t="str">
        <f t="shared" si="236"/>
        <v/>
      </c>
      <c r="AB2535" s="20" t="str">
        <f t="shared" ca="1" si="237"/>
        <v/>
      </c>
      <c r="AC2535" s="20">
        <f t="shared" ca="1" si="238"/>
        <v>0</v>
      </c>
      <c r="AD2535" s="20" t="str">
        <f ca="1">IF(AC2535=0,"",IF(OR(ISBLANK(P2535),ISBLANK(Q2535)),"",IF(ISBLANK(VLOOKUP(A2535,Database!A:AA,22,FALSE)),"",VLOOKUP(A2535,Database!A:AA,22,FALSE))))</f>
        <v/>
      </c>
      <c r="AE2535" s="20" t="str">
        <f>IFERROR(
   IF(
     OR(ISBLANK(P2535),ISBLANK(Q2535)),
     "",
     IF(
       AND(AB2535&lt;&gt;"",OR(W2535="Terminé",W2535="En cours")),
       VLOOKUP(AD2535,Setup_ScoreExactBonus!A:D,4,FALSE),
       0
     )),
  0)</f>
        <v/>
      </c>
      <c r="AF2535" s="21">
        <f t="shared" si="239"/>
        <v>0</v>
      </c>
      <c r="AG2535" s="21">
        <f ca="1">SUMIFS(AF$2:AF2535,D$2:D2535,D2535)</f>
        <v>2289</v>
      </c>
    </row>
    <row r="2536" spans="1:33" hidden="1" x14ac:dyDescent="0.35">
      <c r="A2536" s="21">
        <f>IF(ISBLANK(B2536),"",COUNTIF(B$2:B2536,B2536))-1</f>
        <v>93</v>
      </c>
      <c r="B2536" s="27">
        <v>24</v>
      </c>
      <c r="C2536" s="10">
        <f>VLOOKUP($A2536+IF($A2536=0,1,0),Database!$A:$Y,7,FALSE)</f>
        <v>46209.875</v>
      </c>
      <c r="D2536" s="21" t="str">
        <f>VLOOKUP(Pronostics!$B2536,Setup_MPP!$A:$G,3,FALSE)</f>
        <v>Samyaaaaaaaaaa</v>
      </c>
      <c r="E2536" s="21" t="str">
        <f>VLOOKUP(Pronostics!$B2536,Setup_MPP!$A:$G,2,FALSE)</f>
        <v>Samya ALAOUI</v>
      </c>
      <c r="F2536" s="21" t="str">
        <f>VLOOKUP($B2536,Setup_MPP!$A:$E,4,FALSE)</f>
        <v>#A2F2C7</v>
      </c>
      <c r="G2536" s="21" t="str">
        <f>VLOOKUP($B2536,Setup_MPP!$A:$E,5,FALSE)</f>
        <v>#5DC18C</v>
      </c>
      <c r="H2536" s="21" t="str">
        <f>IFERROR(IF(AND(A2536&gt;=1,A2536&lt;=104),VLOOKUP($A2536,Location!$A:$J,6,FALSE),IF(A2536=0,"Avant l'ouverture",IF(OR(A2536=105,A2536=106),"Bonus"))),"")</f>
        <v>1/8 Finale</v>
      </c>
      <c r="I2536" s="21" t="str">
        <f>IF(LEFT(H2536,4)="Tour",VLOOKUP(A2536,Database!$A:$C,3,FALSE),"")</f>
        <v/>
      </c>
      <c r="J2536" s="21" t="str">
        <f>VLOOKUP($A2536,Location!$A:$J,7,FALSE)</f>
        <v>TBD</v>
      </c>
      <c r="K2536" s="21" t="str">
        <f>IFERROR(VLOOKUP(J2536,Setup_Team!$B:$C,2,FALSE), "TDB")</f>
        <v>TDB</v>
      </c>
      <c r="L2536" s="21" t="str">
        <f>VLOOKUP($A2536,Location!$A:$J,8,FALSE)</f>
        <v>TBD</v>
      </c>
      <c r="M2536" s="21" t="str">
        <f>IFERROR(VLOOKUP(L2536,Setup_Team!$B:$C,2,FALSE), "TDB")</f>
        <v>TDB</v>
      </c>
      <c r="N2536" s="21" t="str">
        <f>VLOOKUP($A2536,Location!$A:$J,9,FALSE)</f>
        <v>Arlington, Dallas, Texas</v>
      </c>
      <c r="O2536" s="21" t="str">
        <f>VLOOKUP($A2536,Location!$A:$J,10,FALSE)</f>
        <v>AT&amp;T Stadium</v>
      </c>
      <c r="P2536" s="27"/>
      <c r="Q2536" s="27"/>
      <c r="R2536" s="27" t="str">
        <f t="shared" si="235"/>
        <v/>
      </c>
      <c r="S2536" s="21">
        <v>0</v>
      </c>
      <c r="T2536" s="20">
        <f>VLOOKUP($A2536,Database!$A:$Y,10,FALSE)</f>
        <v>0</v>
      </c>
      <c r="U2536" s="20">
        <f>VLOOKUP($A2536,Database!$A:$Y,11,FALSE)</f>
        <v>0</v>
      </c>
      <c r="V2536" s="20">
        <f>VLOOKUP($A2536,Database!$A:$Y,12,FALSE)</f>
        <v>0</v>
      </c>
      <c r="W2536" s="20" t="str">
        <f>VLOOKUP(A2536,Database!A:M,13,FALSE)</f>
        <v>À venir</v>
      </c>
      <c r="X2536" s="20" t="str">
        <f>VLOOKUP($A2536,Database!$A:$Y,20,FALSE)</f>
        <v/>
      </c>
      <c r="Y2536" s="20" t="str">
        <f>VLOOKUP($A2536,Database!$A:$Y,21,FALSE)</f>
        <v/>
      </c>
      <c r="Z2536" s="20">
        <f t="shared" si="234"/>
        <v>0</v>
      </c>
      <c r="AA2536" s="20" t="str">
        <f t="shared" si="236"/>
        <v/>
      </c>
      <c r="AB2536" s="20" t="str">
        <f t="shared" ca="1" si="237"/>
        <v/>
      </c>
      <c r="AC2536" s="20">
        <f t="shared" ca="1" si="238"/>
        <v>0</v>
      </c>
      <c r="AD2536" s="20" t="str">
        <f ca="1">IF(AC2536=0,"",IF(OR(ISBLANK(P2536),ISBLANK(Q2536)),"",IF(ISBLANK(VLOOKUP(A2536,Database!A:AA,22,FALSE)),"",VLOOKUP(A2536,Database!A:AA,22,FALSE))))</f>
        <v/>
      </c>
      <c r="AE2536" s="20" t="str">
        <f>IFERROR(
   IF(
     OR(ISBLANK(P2536),ISBLANK(Q2536)),
     "",
     IF(
       AND(AB2536&lt;&gt;"",OR(W2536="Terminé",W2536="En cours")),
       VLOOKUP(AD2536,Setup_ScoreExactBonus!A:D,4,FALSE),
       0
     )),
  0)</f>
        <v/>
      </c>
      <c r="AF2536" s="21">
        <f t="shared" si="239"/>
        <v>0</v>
      </c>
      <c r="AG2536" s="21">
        <f ca="1">SUMIFS(AF$2:AF2536,D$2:D2536,D2536)</f>
        <v>3177</v>
      </c>
    </row>
    <row r="2537" spans="1:33" hidden="1" x14ac:dyDescent="0.35">
      <c r="A2537" s="21">
        <f>IF(ISBLANK(B2537),"",COUNTIF(B$2:B2537,B2537))-1</f>
        <v>93</v>
      </c>
      <c r="B2537" s="27">
        <v>25</v>
      </c>
      <c r="C2537" s="10">
        <f>VLOOKUP($A2537+IF($A2537=0,1,0),Database!$A:$Y,7,FALSE)</f>
        <v>46209.875</v>
      </c>
      <c r="D2537" s="21" t="str">
        <f>VLOOKUP(Pronostics!$B2537,Setup_MPP!$A:$G,3,FALSE)</f>
        <v>leaw0808</v>
      </c>
      <c r="E2537" s="21" t="str">
        <f>VLOOKUP(Pronostics!$B2537,Setup_MPP!$A:$G,2,FALSE)</f>
        <v>Léa WALOCQ</v>
      </c>
      <c r="F2537" s="21" t="str">
        <f>VLOOKUP($B2537,Setup_MPP!$A:$E,4,FALSE)</f>
        <v>#D1B9EB</v>
      </c>
      <c r="G2537" s="21" t="str">
        <f>VLOOKUP($B2537,Setup_MPP!$A:$E,5,FALSE)</f>
        <v>#B58BC7</v>
      </c>
      <c r="H2537" s="21" t="str">
        <f>IFERROR(IF(AND(A2537&gt;=1,A2537&lt;=104),VLOOKUP($A2537,Location!$A:$J,6,FALSE),IF(A2537=0,"Avant l'ouverture",IF(OR(A2537=105,A2537=106),"Bonus"))),"")</f>
        <v>1/8 Finale</v>
      </c>
      <c r="I2537" s="21" t="str">
        <f>IF(LEFT(H2537,4)="Tour",VLOOKUP(A2537,Database!$A:$C,3,FALSE),"")</f>
        <v/>
      </c>
      <c r="J2537" s="21" t="str">
        <f>VLOOKUP($A2537,Location!$A:$J,7,FALSE)</f>
        <v>TBD</v>
      </c>
      <c r="K2537" s="21" t="str">
        <f>IFERROR(VLOOKUP(J2537,Setup_Team!$B:$C,2,FALSE), "TDB")</f>
        <v>TDB</v>
      </c>
      <c r="L2537" s="21" t="str">
        <f>VLOOKUP($A2537,Location!$A:$J,8,FALSE)</f>
        <v>TBD</v>
      </c>
      <c r="M2537" s="21" t="str">
        <f>IFERROR(VLOOKUP(L2537,Setup_Team!$B:$C,2,FALSE), "TDB")</f>
        <v>TDB</v>
      </c>
      <c r="N2537" s="21" t="str">
        <f>VLOOKUP($A2537,Location!$A:$J,9,FALSE)</f>
        <v>Arlington, Dallas, Texas</v>
      </c>
      <c r="O2537" s="21" t="str">
        <f>VLOOKUP($A2537,Location!$A:$J,10,FALSE)</f>
        <v>AT&amp;T Stadium</v>
      </c>
      <c r="P2537" s="27"/>
      <c r="Q2537" s="27"/>
      <c r="R2537" s="27" t="str">
        <f t="shared" si="235"/>
        <v/>
      </c>
      <c r="S2537" s="21">
        <v>0</v>
      </c>
      <c r="T2537" s="20">
        <f>VLOOKUP($A2537,Database!$A:$Y,10,FALSE)</f>
        <v>0</v>
      </c>
      <c r="U2537" s="20">
        <f>VLOOKUP($A2537,Database!$A:$Y,11,FALSE)</f>
        <v>0</v>
      </c>
      <c r="V2537" s="20">
        <f>VLOOKUP($A2537,Database!$A:$Y,12,FALSE)</f>
        <v>0</v>
      </c>
      <c r="W2537" s="20" t="str">
        <f>VLOOKUP(A2537,Database!A:M,13,FALSE)</f>
        <v>À venir</v>
      </c>
      <c r="X2537" s="20" t="str">
        <f>VLOOKUP($A2537,Database!$A:$Y,20,FALSE)</f>
        <v/>
      </c>
      <c r="Y2537" s="20" t="str">
        <f>VLOOKUP($A2537,Database!$A:$Y,21,FALSE)</f>
        <v/>
      </c>
      <c r="Z2537" s="20">
        <f t="shared" si="234"/>
        <v>0</v>
      </c>
      <c r="AA2537" s="20" t="str">
        <f t="shared" si="236"/>
        <v/>
      </c>
      <c r="AB2537" s="20" t="str">
        <f t="shared" ca="1" si="237"/>
        <v/>
      </c>
      <c r="AC2537" s="20">
        <f t="shared" ca="1" si="238"/>
        <v>0</v>
      </c>
      <c r="AD2537" s="20" t="str">
        <f ca="1">IF(AC2537=0,"",IF(OR(ISBLANK(P2537),ISBLANK(Q2537)),"",IF(ISBLANK(VLOOKUP(A2537,Database!A:AA,22,FALSE)),"",VLOOKUP(A2537,Database!A:AA,22,FALSE))))</f>
        <v/>
      </c>
      <c r="AE2537" s="20" t="str">
        <f>IFERROR(
   IF(
     OR(ISBLANK(P2537),ISBLANK(Q2537)),
     "",
     IF(
       AND(AB2537&lt;&gt;"",OR(W2537="Terminé",W2537="En cours")),
       VLOOKUP(AD2537,Setup_ScoreExactBonus!A:D,4,FALSE),
       0
     )),
  0)</f>
        <v/>
      </c>
      <c r="AF2537" s="21">
        <f t="shared" si="239"/>
        <v>0</v>
      </c>
      <c r="AG2537" s="21">
        <f ca="1">SUMIFS(AF$2:AF2537,D$2:D2537,D2537)</f>
        <v>3228</v>
      </c>
    </row>
    <row r="2538" spans="1:33" hidden="1" x14ac:dyDescent="0.35">
      <c r="A2538" s="21">
        <f>IF(ISBLANK(B2538),"",COUNTIF(B$2:B2538,B2538))-1</f>
        <v>93</v>
      </c>
      <c r="B2538" s="27">
        <v>26</v>
      </c>
      <c r="C2538" s="10">
        <v>46184.875</v>
      </c>
      <c r="D2538" s="21" t="str">
        <f>VLOOKUP(Pronostics!$B2538,Setup_MPP!$A:$G,3,FALSE)</f>
        <v>Mohamad#5GGG1</v>
      </c>
      <c r="E2538" s="21" t="str">
        <f>VLOOKUP(Pronostics!$B2538,Setup_MPP!$A:$G,2,FALSE)</f>
        <v>Mohamad EL KAWAS</v>
      </c>
      <c r="F2538" s="21" t="str">
        <f>VLOOKUP($B2538,Setup_MPP!$A:$E,4,FALSE)</f>
        <v>#EB8787</v>
      </c>
      <c r="G2538" s="21" t="str">
        <f>VLOOKUP($B2538,Setup_MPP!$A:$E,5,FALSE)</f>
        <v>#368E2C</v>
      </c>
      <c r="H2538" s="21" t="str">
        <f>IFERROR(IF(AND(A2538&gt;=1,A2538&lt;=104),VLOOKUP($A2538,Location!$A:$J,6,FALSE),IF(A2538=0,"Avant l'ouverture",IF(OR(A2538=105,A2538=106),"Bonus"))),"")</f>
        <v>1/8 Finale</v>
      </c>
      <c r="I2538" s="21" t="str">
        <f>IF(LEFT(H2538,4)="Tour",VLOOKUP(A2538,Database!$A:$C,3,FALSE),"")</f>
        <v/>
      </c>
      <c r="J2538" s="21" t="str">
        <f>VLOOKUP($A2538,Location!$A:$J,7,FALSE)</f>
        <v>TBD</v>
      </c>
      <c r="K2538" s="21" t="str">
        <f>IFERROR(VLOOKUP(J2538,Setup_Team!$B:$C,2,FALSE), "TDB")</f>
        <v>TDB</v>
      </c>
      <c r="L2538" s="21" t="str">
        <f>VLOOKUP($A2538,Location!$A:$J,8,FALSE)</f>
        <v>TBD</v>
      </c>
      <c r="M2538" s="21" t="str">
        <f>IFERROR(VLOOKUP(L2538,Setup_Team!$B:$C,2,FALSE), "TDB")</f>
        <v>TDB</v>
      </c>
      <c r="R2538" s="27" t="str">
        <f t="shared" si="235"/>
        <v/>
      </c>
      <c r="S2538" s="21">
        <v>0</v>
      </c>
      <c r="T2538" s="20">
        <f>VLOOKUP($A2538,Database!$A:$Y,10,FALSE)</f>
        <v>0</v>
      </c>
      <c r="U2538" s="20">
        <f>VLOOKUP($A2538,Database!$A:$Y,11,FALSE)</f>
        <v>0</v>
      </c>
      <c r="V2538" s="20">
        <f>VLOOKUP($A2538,Database!$A:$Y,12,FALSE)</f>
        <v>0</v>
      </c>
      <c r="W2538" s="20" t="str">
        <f>VLOOKUP(A2538,Database!A:M,13,FALSE)</f>
        <v>À venir</v>
      </c>
      <c r="X2538" s="20" t="str">
        <f>VLOOKUP($A2538,Database!$A:$Y,20,FALSE)</f>
        <v/>
      </c>
      <c r="Y2538" s="20" t="str">
        <f>VLOOKUP($A2538,Database!$A:$Y,21,FALSE)</f>
        <v/>
      </c>
      <c r="Z2538" s="20">
        <f t="shared" si="234"/>
        <v>0</v>
      </c>
      <c r="AA2538" s="20" t="str">
        <f t="shared" si="236"/>
        <v/>
      </c>
      <c r="AB2538" s="20">
        <f t="shared" ca="1" si="237"/>
        <v>0</v>
      </c>
      <c r="AC2538" s="20">
        <f t="shared" ca="1" si="238"/>
        <v>0</v>
      </c>
      <c r="AD2538" s="20" t="str">
        <f ca="1">IF(AC2538=0,"",IF(OR(ISBLANK(P2538),ISBLANK(Q2538)),"",IF(ISBLANK(VLOOKUP(A2538,Database!A:AA,22,FALSE)),"",VLOOKUP(A2538,Database!A:AA,22,FALSE))))</f>
        <v/>
      </c>
      <c r="AE2538" s="20" t="str">
        <f>IFERROR(
   IF(
     OR(ISBLANK(P2538),ISBLANK(Q2538)),
     "",
     IF(
       AND(AB2538&lt;&gt;"",OR(W2538="Terminé",W2538="En cours")),
       VLOOKUP(AD2538,Setup_ScoreExactBonus!A:D,4,FALSE),
       0
     )),
  0)</f>
        <v/>
      </c>
      <c r="AF2538" s="21">
        <f t="shared" si="239"/>
        <v>0</v>
      </c>
      <c r="AG2538" s="21">
        <f ca="1">SUMIFS(AF$2:AF2538,D$2:D2538,D2538)</f>
        <v>2615</v>
      </c>
    </row>
    <row r="2539" spans="1:33" hidden="1" x14ac:dyDescent="0.35">
      <c r="A2539" s="21">
        <f>IF(ISBLANK(B2539),"",COUNTIF(B$2:B2539,B2539))-1</f>
        <v>93</v>
      </c>
      <c r="B2539" s="27">
        <v>27</v>
      </c>
      <c r="C2539" s="10">
        <f>VLOOKUP($A2539+IF($A2539=0,1,0),Database!$A:$Y,7,FALSE)</f>
        <v>46209.875</v>
      </c>
      <c r="D2539" s="21" t="str">
        <f>VLOOKUP(Pronostics!$B2539,Setup_MPP!$A:$G,3,FALSE)</f>
        <v>maryemkappa</v>
      </c>
      <c r="E2539" s="21" t="str">
        <f>VLOOKUP(Pronostics!$B2539,Setup_MPP!$A:$G,2,FALSE)</f>
        <v>Maryem GUIZANI</v>
      </c>
      <c r="F2539" s="21" t="str">
        <f>VLOOKUP($B2539,Setup_MPP!$A:$E,4,FALSE)</f>
        <v>#BCA2F4</v>
      </c>
      <c r="G2539" s="21" t="str">
        <f>VLOOKUP($B2539,Setup_MPP!$A:$E,5,FALSE)</f>
        <v>#6D3DD5</v>
      </c>
      <c r="H2539" s="21" t="str">
        <f>IFERROR(IF(AND(A2539&gt;=1,A2539&lt;=104),VLOOKUP($A2539,Location!$A:$J,6,FALSE),IF(A2539=0,"Avant l'ouverture",IF(OR(A2539=105,A2539=106),"Bonus"))),"")</f>
        <v>1/8 Finale</v>
      </c>
      <c r="I2539" s="21" t="str">
        <f>IF(LEFT(H2539,4)="Tour",VLOOKUP(A2539,Database!$A:$C,3,FALSE),"")</f>
        <v/>
      </c>
      <c r="J2539" s="21" t="str">
        <f>VLOOKUP($A2539,Location!$A:$J,7,FALSE)</f>
        <v>TBD</v>
      </c>
      <c r="K2539" s="21" t="str">
        <f>IFERROR(VLOOKUP(J2539,Setup_Team!$B:$C,2,FALSE), "TDB")</f>
        <v>TDB</v>
      </c>
      <c r="L2539" s="21" t="str">
        <f>VLOOKUP($A2539,Location!$A:$J,8,FALSE)</f>
        <v>TBD</v>
      </c>
      <c r="M2539" s="21" t="str">
        <f>IFERROR(VLOOKUP(L2539,Setup_Team!$B:$C,2,FALSE), "TDB")</f>
        <v>TDB</v>
      </c>
      <c r="R2539" s="27" t="str">
        <f t="shared" si="235"/>
        <v/>
      </c>
      <c r="S2539" s="21">
        <v>0</v>
      </c>
      <c r="T2539" s="20">
        <f>VLOOKUP($A2539,Database!$A:$Y,10,FALSE)</f>
        <v>0</v>
      </c>
      <c r="U2539" s="20">
        <f>VLOOKUP($A2539,Database!$A:$Y,11,FALSE)</f>
        <v>0</v>
      </c>
      <c r="V2539" s="20">
        <f>VLOOKUP($A2539,Database!$A:$Y,12,FALSE)</f>
        <v>0</v>
      </c>
      <c r="W2539" s="20" t="str">
        <f>VLOOKUP(A2539,Database!A:M,13,FALSE)</f>
        <v>À venir</v>
      </c>
      <c r="X2539" s="20" t="str">
        <f>VLOOKUP($A2539,Database!$A:$Y,20,FALSE)</f>
        <v/>
      </c>
      <c r="Y2539" s="20" t="str">
        <f>VLOOKUP($A2539,Database!$A:$Y,21,FALSE)</f>
        <v/>
      </c>
      <c r="Z2539" s="20">
        <f t="shared" si="234"/>
        <v>0</v>
      </c>
      <c r="AA2539" s="20" t="str">
        <f t="shared" si="236"/>
        <v/>
      </c>
      <c r="AB2539" s="20" t="str">
        <f t="shared" ca="1" si="237"/>
        <v/>
      </c>
      <c r="AC2539" s="20">
        <f t="shared" ca="1" si="238"/>
        <v>0</v>
      </c>
      <c r="AD2539" s="20" t="str">
        <f ca="1">IF(AC2539=0,"",IF(OR(ISBLANK(P2539),ISBLANK(Q2539)),"",IF(ISBLANK(VLOOKUP(A2539,Database!A:AA,22,FALSE)),"",VLOOKUP(A2539,Database!A:AA,22,FALSE))))</f>
        <v/>
      </c>
      <c r="AE2539" s="20" t="str">
        <f>IFERROR(
   IF(
     OR(ISBLANK(P2539),ISBLANK(Q2539)),
     "",
     IF(
       AND(AB2539&lt;&gt;"",OR(W2539="Terminé",W2539="En cours")),
       VLOOKUP(AD2539,Setup_ScoreExactBonus!A:D,4,FALSE),
       0
     )),
  0)</f>
        <v/>
      </c>
      <c r="AF2539" s="21">
        <f t="shared" si="239"/>
        <v>0</v>
      </c>
      <c r="AG2539" s="21">
        <f ca="1">SUMIFS(AF$2:AF2539,D$2:D2539,D2539)</f>
        <v>2772</v>
      </c>
    </row>
    <row r="2540" spans="1:33" hidden="1" x14ac:dyDescent="0.35">
      <c r="A2540" s="21">
        <f>IF(ISBLANK(B2540),"",COUNTIF(B$2:B2540,B2540))-1</f>
        <v>94</v>
      </c>
      <c r="B2540" s="27">
        <v>1</v>
      </c>
      <c r="C2540" s="10">
        <f>VLOOKUP($A2540+IF($A2540=0,1,0),Database!$A:$Y,7,FALSE)</f>
        <v>46210.083333333336</v>
      </c>
      <c r="D2540" s="21" t="str">
        <f>VLOOKUP(Pronostics!$B2540,Setup_MPP!$A:$G,3,FALSE)</f>
        <v>_Nicolas_LM_</v>
      </c>
      <c r="E2540" s="21" t="str">
        <f>VLOOKUP(Pronostics!$B2540,Setup_MPP!$A:$G,2,FALSE)</f>
        <v>Nicolas LE MOUEL</v>
      </c>
      <c r="F2540" s="21" t="str">
        <f>VLOOKUP($B2540,Setup_MPP!$A:$E,4,FALSE)</f>
        <v>#F7C79D</v>
      </c>
      <c r="G2540" s="21" t="str">
        <f>VLOOKUP($B2540,Setup_MPP!$A:$E,5,FALSE)</f>
        <v>#FFBE85</v>
      </c>
      <c r="H2540" s="21" t="str">
        <f>IFERROR(IF(AND(A2540&gt;=1,A2540&lt;=104),VLOOKUP($A2540,Location!$A:$J,6,FALSE),IF(A2540=0,"Avant l'ouverture",IF(OR(A2540=105,A2540=106),"Bonus"))),"")</f>
        <v>1/8 Finale</v>
      </c>
      <c r="I2540" s="21" t="str">
        <f>IF(LEFT(H2540,4)="Tour",VLOOKUP(A2540,Database!$A:$C,3,FALSE),"")</f>
        <v/>
      </c>
      <c r="J2540" s="21" t="str">
        <f>VLOOKUP($A2540,Location!$A:$J,7,FALSE)</f>
        <v>Sénégal</v>
      </c>
      <c r="K2540" s="21" t="str">
        <f>IFERROR(VLOOKUP(J2540,Setup_Team!$B:$C,2,FALSE), "TDB")</f>
        <v>SEN</v>
      </c>
      <c r="L2540" s="21" t="str">
        <f>VLOOKUP($A2540,Location!$A:$J,8,FALSE)</f>
        <v>TBD</v>
      </c>
      <c r="M2540" s="21" t="str">
        <f>IFERROR(VLOOKUP(L2540,Setup_Team!$B:$C,2,FALSE), "TDB")</f>
        <v>TDB</v>
      </c>
      <c r="N2540" s="21" t="str">
        <f>VLOOKUP($A2540,Location!$A:$J,9,FALSE)</f>
        <v>Seattle</v>
      </c>
      <c r="O2540" s="21" t="str">
        <f>VLOOKUP($A2540,Location!$A:$J,10,FALSE)</f>
        <v>Lumen Field</v>
      </c>
      <c r="P2540" s="27"/>
      <c r="Q2540" s="27"/>
      <c r="R2540" s="27" t="str">
        <f t="shared" si="235"/>
        <v/>
      </c>
      <c r="S2540" s="21">
        <v>0</v>
      </c>
      <c r="T2540" s="20">
        <f>VLOOKUP($A2540,Database!$A:$Y,10,FALSE)</f>
        <v>0</v>
      </c>
      <c r="U2540" s="20">
        <f>VLOOKUP($A2540,Database!$A:$Y,11,FALSE)</f>
        <v>0</v>
      </c>
      <c r="V2540" s="20">
        <f>VLOOKUP($A2540,Database!$A:$Y,12,FALSE)</f>
        <v>0</v>
      </c>
      <c r="W2540" s="20" t="str">
        <f>VLOOKUP(A2540,Database!A:M,13,FALSE)</f>
        <v>À venir</v>
      </c>
      <c r="X2540" s="20" t="str">
        <f>VLOOKUP($A2540,Database!$A:$Y,20,FALSE)</f>
        <v/>
      </c>
      <c r="Y2540" s="20" t="str">
        <f>VLOOKUP($A2540,Database!$A:$Y,21,FALSE)</f>
        <v/>
      </c>
      <c r="Z2540" s="20">
        <f t="shared" si="234"/>
        <v>0</v>
      </c>
      <c r="AA2540" s="20" t="str">
        <f t="shared" si="236"/>
        <v/>
      </c>
      <c r="AB2540" s="20" t="str">
        <f t="shared" ca="1" si="237"/>
        <v/>
      </c>
      <c r="AC2540" s="20">
        <f t="shared" ca="1" si="238"/>
        <v>0</v>
      </c>
      <c r="AD2540" s="20" t="str">
        <f ca="1">IF(AC2540=0,"",IF(OR(ISBLANK(P2540),ISBLANK(Q2540)),"",IF(ISBLANK(VLOOKUP(A2540,Database!A:AA,22,FALSE)),"",VLOOKUP(A2540,Database!A:AA,22,FALSE))))</f>
        <v/>
      </c>
      <c r="AE2540" s="20" t="str">
        <f>IFERROR(
   IF(
     OR(ISBLANK(P2540),ISBLANK(Q2540)),
     "",
     IF(
       AND(AB2540&lt;&gt;"",OR(W2540="Terminé",W2540="En cours")),
       VLOOKUP(AD2540,Setup_ScoreExactBonus!A:D,4,FALSE),
       0
     )),
  0)</f>
        <v/>
      </c>
      <c r="AF2540" s="21">
        <f t="shared" si="239"/>
        <v>0</v>
      </c>
      <c r="AG2540" s="21">
        <f ca="1">SUMIFS(AF$2:AF2540,D$2:D2540,D2540)</f>
        <v>3089</v>
      </c>
    </row>
    <row r="2541" spans="1:33" hidden="1" x14ac:dyDescent="0.35">
      <c r="A2541" s="21">
        <f>IF(ISBLANK(B2541),"",COUNTIF(B$2:B2541,B2541))-1</f>
        <v>94</v>
      </c>
      <c r="B2541" s="27">
        <v>2</v>
      </c>
      <c r="C2541" s="10">
        <f>VLOOKUP($A2541+IF($A2541=0,1,0),Database!$A:$Y,7,FALSE)</f>
        <v>46210.083333333336</v>
      </c>
      <c r="D2541" s="21" t="str">
        <f>VLOOKUP(Pronostics!$B2541,Setup_MPP!$A:$G,3,FALSE)</f>
        <v>leaelaz</v>
      </c>
      <c r="E2541" s="21" t="str">
        <f>VLOOKUP(Pronostics!$B2541,Setup_MPP!$A:$G,2,FALSE)</f>
        <v>Léa EL ASERY</v>
      </c>
      <c r="F2541" s="21" t="str">
        <f>VLOOKUP($B2541,Setup_MPP!$A:$E,4,FALSE)</f>
        <v>#FFBEBE</v>
      </c>
      <c r="G2541" s="21" t="str">
        <f>VLOOKUP($B2541,Setup_MPP!$A:$E,5,FALSE)</f>
        <v>#DF6868</v>
      </c>
      <c r="H2541" s="21" t="str">
        <f>IFERROR(IF(AND(A2541&gt;=1,A2541&lt;=104),VLOOKUP($A2541,Location!$A:$J,6,FALSE),IF(A2541=0,"Avant l'ouverture",IF(OR(A2541=105,A2541=106),"Bonus"))),"")</f>
        <v>1/8 Finale</v>
      </c>
      <c r="I2541" s="21" t="str">
        <f>IF(LEFT(H2541,4)="Tour",VLOOKUP(A2541,Database!$A:$C,3,FALSE),"")</f>
        <v/>
      </c>
      <c r="J2541" s="21" t="str">
        <f>VLOOKUP($A2541,Location!$A:$J,7,FALSE)</f>
        <v>Sénégal</v>
      </c>
      <c r="K2541" s="21" t="str">
        <f>IFERROR(VLOOKUP(J2541,Setup_Team!$B:$C,2,FALSE), "TDB")</f>
        <v>SEN</v>
      </c>
      <c r="L2541" s="21" t="str">
        <f>VLOOKUP($A2541,Location!$A:$J,8,FALSE)</f>
        <v>TBD</v>
      </c>
      <c r="M2541" s="21" t="str">
        <f>IFERROR(VLOOKUP(L2541,Setup_Team!$B:$C,2,FALSE), "TDB")</f>
        <v>TDB</v>
      </c>
      <c r="N2541" s="21" t="str">
        <f>VLOOKUP($A2541,Location!$A:$J,9,FALSE)</f>
        <v>Seattle</v>
      </c>
      <c r="O2541" s="21" t="str">
        <f>VLOOKUP($A2541,Location!$A:$J,10,FALSE)</f>
        <v>Lumen Field</v>
      </c>
      <c r="P2541" s="27"/>
      <c r="Q2541" s="27"/>
      <c r="R2541" s="27" t="str">
        <f t="shared" si="235"/>
        <v/>
      </c>
      <c r="S2541" s="21">
        <v>0</v>
      </c>
      <c r="T2541" s="20">
        <f>VLOOKUP($A2541,Database!$A:$Y,10,FALSE)</f>
        <v>0</v>
      </c>
      <c r="U2541" s="20">
        <f>VLOOKUP($A2541,Database!$A:$Y,11,FALSE)</f>
        <v>0</v>
      </c>
      <c r="V2541" s="20">
        <f>VLOOKUP($A2541,Database!$A:$Y,12,FALSE)</f>
        <v>0</v>
      </c>
      <c r="W2541" s="20" t="str">
        <f>VLOOKUP(A2541,Database!A:M,13,FALSE)</f>
        <v>À venir</v>
      </c>
      <c r="X2541" s="20" t="str">
        <f>VLOOKUP($A2541,Database!$A:$Y,20,FALSE)</f>
        <v/>
      </c>
      <c r="Y2541" s="20" t="str">
        <f>VLOOKUP($A2541,Database!$A:$Y,21,FALSE)</f>
        <v/>
      </c>
      <c r="Z2541" s="20">
        <f t="shared" si="234"/>
        <v>0</v>
      </c>
      <c r="AA2541" s="20" t="str">
        <f t="shared" si="236"/>
        <v/>
      </c>
      <c r="AB2541" s="20" t="str">
        <f t="shared" ca="1" si="237"/>
        <v/>
      </c>
      <c r="AC2541" s="20">
        <f t="shared" ca="1" si="238"/>
        <v>0</v>
      </c>
      <c r="AD2541" s="20" t="str">
        <f ca="1">IF(AC2541=0,"",IF(OR(ISBLANK(P2541),ISBLANK(Q2541)),"",IF(ISBLANK(VLOOKUP(A2541,Database!A:AA,22,FALSE)),"",VLOOKUP(A2541,Database!A:AA,22,FALSE))))</f>
        <v/>
      </c>
      <c r="AE2541" s="20" t="str">
        <f>IFERROR(
   IF(
     OR(ISBLANK(P2541),ISBLANK(Q2541)),
     "",
     IF(
       AND(AB2541&lt;&gt;"",OR(W2541="Terminé",W2541="En cours")),
       VLOOKUP(AD2541,Setup_ScoreExactBonus!A:D,4,FALSE),
       0
     )),
  0)</f>
        <v/>
      </c>
      <c r="AF2541" s="21">
        <f t="shared" si="239"/>
        <v>0</v>
      </c>
      <c r="AG2541" s="21">
        <f ca="1">SUMIFS(AF$2:AF2541,D$2:D2541,D2541)</f>
        <v>3587</v>
      </c>
    </row>
    <row r="2542" spans="1:33" hidden="1" x14ac:dyDescent="0.35">
      <c r="A2542" s="21">
        <f>IF(ISBLANK(B2542),"",COUNTIF(B$2:B2542,B2542))-1</f>
        <v>94</v>
      </c>
      <c r="B2542" s="27">
        <v>3</v>
      </c>
      <c r="C2542" s="10">
        <f>VLOOKUP($A2542+IF($A2542=0,1,0),Database!$A:$Y,7,FALSE)</f>
        <v>46210.083333333336</v>
      </c>
      <c r="D2542" s="21" t="str">
        <f>VLOOKUP(Pronostics!$B2542,Setup_MPP!$A:$G,3,FALSE)</f>
        <v>PasMetalleux</v>
      </c>
      <c r="E2542" s="21" t="str">
        <f>VLOOKUP(Pronostics!$B2542,Setup_MPP!$A:$G,2,FALSE)</f>
        <v>Elwenn JOUBREL</v>
      </c>
      <c r="F2542" s="21" t="str">
        <f>VLOOKUP($B2542,Setup_MPP!$A:$E,4,FALSE)</f>
        <v>#F5C7FC</v>
      </c>
      <c r="G2542" s="21" t="str">
        <f>VLOOKUP($B2542,Setup_MPP!$A:$E,5,FALSE)</f>
        <v>#C489CF</v>
      </c>
      <c r="H2542" s="21" t="str">
        <f>IFERROR(IF(AND(A2542&gt;=1,A2542&lt;=104),VLOOKUP($A2542,Location!$A:$J,6,FALSE),IF(A2542=0,"Avant l'ouverture",IF(OR(A2542=105,A2542=106),"Bonus"))),"")</f>
        <v>1/8 Finale</v>
      </c>
      <c r="I2542" s="21" t="str">
        <f>IF(LEFT(H2542,4)="Tour",VLOOKUP(A2542,Database!$A:$C,3,FALSE),"")</f>
        <v/>
      </c>
      <c r="J2542" s="21" t="str">
        <f>VLOOKUP($A2542,Location!$A:$J,7,FALSE)</f>
        <v>Sénégal</v>
      </c>
      <c r="K2542" s="21" t="str">
        <f>IFERROR(VLOOKUP(J2542,Setup_Team!$B:$C,2,FALSE), "TDB")</f>
        <v>SEN</v>
      </c>
      <c r="L2542" s="21" t="str">
        <f>VLOOKUP($A2542,Location!$A:$J,8,FALSE)</f>
        <v>TBD</v>
      </c>
      <c r="M2542" s="21" t="str">
        <f>IFERROR(VLOOKUP(L2542,Setup_Team!$B:$C,2,FALSE), "TDB")</f>
        <v>TDB</v>
      </c>
      <c r="N2542" s="21" t="str">
        <f>VLOOKUP($A2542,Location!$A:$J,9,FALSE)</f>
        <v>Seattle</v>
      </c>
      <c r="O2542" s="21" t="str">
        <f>VLOOKUP($A2542,Location!$A:$J,10,FALSE)</f>
        <v>Lumen Field</v>
      </c>
      <c r="P2542" s="27"/>
      <c r="Q2542" s="27"/>
      <c r="R2542" s="27" t="str">
        <f t="shared" si="235"/>
        <v/>
      </c>
      <c r="S2542" s="21">
        <v>0</v>
      </c>
      <c r="T2542" s="20">
        <f>VLOOKUP($A2542,Database!$A:$Y,10,FALSE)</f>
        <v>0</v>
      </c>
      <c r="U2542" s="20">
        <f>VLOOKUP($A2542,Database!$A:$Y,11,FALSE)</f>
        <v>0</v>
      </c>
      <c r="V2542" s="20">
        <f>VLOOKUP($A2542,Database!$A:$Y,12,FALSE)</f>
        <v>0</v>
      </c>
      <c r="W2542" s="20" t="str">
        <f>VLOOKUP(A2542,Database!A:M,13,FALSE)</f>
        <v>À venir</v>
      </c>
      <c r="X2542" s="20" t="str">
        <f>VLOOKUP($A2542,Database!$A:$Y,20,FALSE)</f>
        <v/>
      </c>
      <c r="Y2542" s="20" t="str">
        <f>VLOOKUP($A2542,Database!$A:$Y,21,FALSE)</f>
        <v/>
      </c>
      <c r="Z2542" s="20">
        <f t="shared" si="234"/>
        <v>0</v>
      </c>
      <c r="AA2542" s="20" t="str">
        <f t="shared" si="236"/>
        <v/>
      </c>
      <c r="AB2542" s="20" t="str">
        <f t="shared" ca="1" si="237"/>
        <v/>
      </c>
      <c r="AC2542" s="20">
        <f t="shared" ca="1" si="238"/>
        <v>0</v>
      </c>
      <c r="AD2542" s="20" t="str">
        <f ca="1">IF(AC2542=0,"",IF(OR(ISBLANK(P2542),ISBLANK(Q2542)),"",IF(ISBLANK(VLOOKUP(A2542,Database!A:AA,22,FALSE)),"",VLOOKUP(A2542,Database!A:AA,22,FALSE))))</f>
        <v/>
      </c>
      <c r="AE2542" s="20" t="str">
        <f>IFERROR(
   IF(
     OR(ISBLANK(P2542),ISBLANK(Q2542)),
     "",
     IF(
       AND(AB2542&lt;&gt;"",OR(W2542="Terminé",W2542="En cours")),
       VLOOKUP(AD2542,Setup_ScoreExactBonus!A:D,4,FALSE),
       0
     )),
  0)</f>
        <v/>
      </c>
      <c r="AF2542" s="21">
        <f t="shared" si="239"/>
        <v>0</v>
      </c>
      <c r="AG2542" s="21">
        <f ca="1">SUMIFS(AF$2:AF2542,D$2:D2542,D2542)</f>
        <v>3215</v>
      </c>
    </row>
    <row r="2543" spans="1:33" hidden="1" x14ac:dyDescent="0.35">
      <c r="A2543" s="21">
        <f>IF(ISBLANK(B2543),"",COUNTIF(B$2:B2543,B2543))-1</f>
        <v>94</v>
      </c>
      <c r="B2543" s="27">
        <v>4</v>
      </c>
      <c r="C2543" s="10">
        <f>VLOOKUP($A2543+IF($A2543=0,1,0),Database!$A:$Y,7,FALSE)</f>
        <v>46210.083333333336</v>
      </c>
      <c r="D2543" s="21" t="str">
        <f>VLOOKUP(Pronostics!$B2543,Setup_MPP!$A:$G,3,FALSE)</f>
        <v>Popo444</v>
      </c>
      <c r="E2543" s="21" t="str">
        <f>VLOOKUP(Pronostics!$B2543,Setup_MPP!$A:$G,2,FALSE)</f>
        <v>Pauline OLIVIER</v>
      </c>
      <c r="F2543" s="21" t="str">
        <f>VLOOKUP($B2543,Setup_MPP!$A:$E,4,FALSE)</f>
        <v>#A5EA7F</v>
      </c>
      <c r="G2543" s="21" t="str">
        <f>VLOOKUP($B2543,Setup_MPP!$A:$E,5,FALSE)</f>
        <v>#80C65A</v>
      </c>
      <c r="H2543" s="21" t="str">
        <f>IFERROR(IF(AND(A2543&gt;=1,A2543&lt;=104),VLOOKUP($A2543,Location!$A:$J,6,FALSE),IF(A2543=0,"Avant l'ouverture",IF(OR(A2543=105,A2543=106),"Bonus"))),"")</f>
        <v>1/8 Finale</v>
      </c>
      <c r="I2543" s="21" t="str">
        <f>IF(LEFT(H2543,4)="Tour",VLOOKUP(A2543,Database!$A:$C,3,FALSE),"")</f>
        <v/>
      </c>
      <c r="J2543" s="21" t="str">
        <f>VLOOKUP($A2543,Location!$A:$J,7,FALSE)</f>
        <v>Sénégal</v>
      </c>
      <c r="K2543" s="21" t="str">
        <f>IFERROR(VLOOKUP(J2543,Setup_Team!$B:$C,2,FALSE), "TDB")</f>
        <v>SEN</v>
      </c>
      <c r="L2543" s="21" t="str">
        <f>VLOOKUP($A2543,Location!$A:$J,8,FALSE)</f>
        <v>TBD</v>
      </c>
      <c r="M2543" s="21" t="str">
        <f>IFERROR(VLOOKUP(L2543,Setup_Team!$B:$C,2,FALSE), "TDB")</f>
        <v>TDB</v>
      </c>
      <c r="N2543" s="21" t="str">
        <f>VLOOKUP($A2543,Location!$A:$J,9,FALSE)</f>
        <v>Seattle</v>
      </c>
      <c r="O2543" s="21" t="str">
        <f>VLOOKUP($A2543,Location!$A:$J,10,FALSE)</f>
        <v>Lumen Field</v>
      </c>
      <c r="P2543" s="27"/>
      <c r="Q2543" s="27"/>
      <c r="R2543" s="27" t="str">
        <f t="shared" si="235"/>
        <v/>
      </c>
      <c r="S2543" s="21">
        <v>0</v>
      </c>
      <c r="T2543" s="20">
        <f>VLOOKUP($A2543,Database!$A:$Y,10,FALSE)</f>
        <v>0</v>
      </c>
      <c r="U2543" s="20">
        <f>VLOOKUP($A2543,Database!$A:$Y,11,FALSE)</f>
        <v>0</v>
      </c>
      <c r="V2543" s="20">
        <f>VLOOKUP($A2543,Database!$A:$Y,12,FALSE)</f>
        <v>0</v>
      </c>
      <c r="W2543" s="20" t="str">
        <f>VLOOKUP(A2543,Database!A:M,13,FALSE)</f>
        <v>À venir</v>
      </c>
      <c r="X2543" s="20" t="str">
        <f>VLOOKUP($A2543,Database!$A:$Y,20,FALSE)</f>
        <v/>
      </c>
      <c r="Y2543" s="20" t="str">
        <f>VLOOKUP($A2543,Database!$A:$Y,21,FALSE)</f>
        <v/>
      </c>
      <c r="Z2543" s="20">
        <f t="shared" si="234"/>
        <v>0</v>
      </c>
      <c r="AA2543" s="20" t="str">
        <f t="shared" si="236"/>
        <v/>
      </c>
      <c r="AB2543" s="20" t="str">
        <f t="shared" ca="1" si="237"/>
        <v/>
      </c>
      <c r="AC2543" s="20">
        <f t="shared" ca="1" si="238"/>
        <v>0</v>
      </c>
      <c r="AD2543" s="20" t="str">
        <f ca="1">IF(AC2543=0,"",IF(OR(ISBLANK(P2543),ISBLANK(Q2543)),"",IF(ISBLANK(VLOOKUP(A2543,Database!A:AA,22,FALSE)),"",VLOOKUP(A2543,Database!A:AA,22,FALSE))))</f>
        <v/>
      </c>
      <c r="AE2543" s="20" t="str">
        <f>IFERROR(
   IF(
     OR(ISBLANK(P2543),ISBLANK(Q2543)),
     "",
     IF(
       AND(AB2543&lt;&gt;"",OR(W2543="Terminé",W2543="En cours")),
       VLOOKUP(AD2543,Setup_ScoreExactBonus!A:D,4,FALSE),
       0
     )),
  0)</f>
        <v/>
      </c>
      <c r="AF2543" s="21">
        <f t="shared" si="239"/>
        <v>0</v>
      </c>
      <c r="AG2543" s="21">
        <f ca="1">SUMIFS(AF$2:AF2543,D$2:D2543,D2543)</f>
        <v>3257</v>
      </c>
    </row>
    <row r="2544" spans="1:33" hidden="1" x14ac:dyDescent="0.35">
      <c r="A2544" s="21">
        <f>IF(ISBLANK(B2544),"",COUNTIF(B$2:B2544,B2544))-1</f>
        <v>94</v>
      </c>
      <c r="B2544" s="27">
        <v>5</v>
      </c>
      <c r="C2544" s="10">
        <f>VLOOKUP($A2544+IF($A2544=0,1,0),Database!$A:$Y,7,FALSE)</f>
        <v>46210.083333333336</v>
      </c>
      <c r="D2544" s="21" t="str">
        <f>VLOOKUP(Pronostics!$B2544,Setup_MPP!$A:$G,3,FALSE)</f>
        <v>_Jujul</v>
      </c>
      <c r="E2544" s="21" t="str">
        <f>VLOOKUP(Pronostics!$B2544,Setup_MPP!$A:$G,2,FALSE)</f>
        <v>Julie BOISSIERE</v>
      </c>
      <c r="F2544" s="21" t="str">
        <f>VLOOKUP($B2544,Setup_MPP!$A:$E,4,FALSE)</f>
        <v>#D890FF</v>
      </c>
      <c r="G2544" s="21" t="str">
        <f>VLOOKUP($B2544,Setup_MPP!$A:$E,5,FALSE)</f>
        <v>#B750EF</v>
      </c>
      <c r="H2544" s="21" t="str">
        <f>IFERROR(IF(AND(A2544&gt;=1,A2544&lt;=104),VLOOKUP($A2544,Location!$A:$J,6,FALSE),IF(A2544=0,"Avant l'ouverture",IF(OR(A2544=105,A2544=106),"Bonus"))),"")</f>
        <v>1/8 Finale</v>
      </c>
      <c r="I2544" s="21" t="str">
        <f>IF(LEFT(H2544,4)="Tour",VLOOKUP(A2544,Database!$A:$C,3,FALSE),"")</f>
        <v/>
      </c>
      <c r="J2544" s="21" t="str">
        <f>VLOOKUP($A2544,Location!$A:$J,7,FALSE)</f>
        <v>Sénégal</v>
      </c>
      <c r="K2544" s="21" t="str">
        <f>IFERROR(VLOOKUP(J2544,Setup_Team!$B:$C,2,FALSE), "TDB")</f>
        <v>SEN</v>
      </c>
      <c r="L2544" s="21" t="str">
        <f>VLOOKUP($A2544,Location!$A:$J,8,FALSE)</f>
        <v>TBD</v>
      </c>
      <c r="M2544" s="21" t="str">
        <f>IFERROR(VLOOKUP(L2544,Setup_Team!$B:$C,2,FALSE), "TDB")</f>
        <v>TDB</v>
      </c>
      <c r="N2544" s="21" t="str">
        <f>VLOOKUP($A2544,Location!$A:$J,9,FALSE)</f>
        <v>Seattle</v>
      </c>
      <c r="O2544" s="21" t="str">
        <f>VLOOKUP($A2544,Location!$A:$J,10,FALSE)</f>
        <v>Lumen Field</v>
      </c>
      <c r="P2544" s="27"/>
      <c r="Q2544" s="27"/>
      <c r="R2544" s="27" t="str">
        <f t="shared" si="235"/>
        <v/>
      </c>
      <c r="S2544" s="21">
        <v>0</v>
      </c>
      <c r="T2544" s="20">
        <f>VLOOKUP($A2544,Database!$A:$Y,10,FALSE)</f>
        <v>0</v>
      </c>
      <c r="U2544" s="20">
        <f>VLOOKUP($A2544,Database!$A:$Y,11,FALSE)</f>
        <v>0</v>
      </c>
      <c r="V2544" s="20">
        <f>VLOOKUP($A2544,Database!$A:$Y,12,FALSE)</f>
        <v>0</v>
      </c>
      <c r="W2544" s="20" t="str">
        <f>VLOOKUP(A2544,Database!A:M,13,FALSE)</f>
        <v>À venir</v>
      </c>
      <c r="X2544" s="20" t="str">
        <f>VLOOKUP($A2544,Database!$A:$Y,20,FALSE)</f>
        <v/>
      </c>
      <c r="Y2544" s="20" t="str">
        <f>VLOOKUP($A2544,Database!$A:$Y,21,FALSE)</f>
        <v/>
      </c>
      <c r="Z2544" s="20">
        <f t="shared" si="234"/>
        <v>0</v>
      </c>
      <c r="AA2544" s="20" t="str">
        <f t="shared" si="236"/>
        <v/>
      </c>
      <c r="AB2544" s="20" t="str">
        <f t="shared" ca="1" si="237"/>
        <v/>
      </c>
      <c r="AC2544" s="20">
        <f t="shared" ca="1" si="238"/>
        <v>0</v>
      </c>
      <c r="AD2544" s="20" t="str">
        <f ca="1">IF(AC2544=0,"",IF(OR(ISBLANK(P2544),ISBLANK(Q2544)),"",IF(ISBLANK(VLOOKUP(A2544,Database!A:AA,22,FALSE)),"",VLOOKUP(A2544,Database!A:AA,22,FALSE))))</f>
        <v/>
      </c>
      <c r="AE2544" s="20" t="str">
        <f>IFERROR(
   IF(
     OR(ISBLANK(P2544),ISBLANK(Q2544)),
     "",
     IF(
       AND(AB2544&lt;&gt;"",OR(W2544="Terminé",W2544="En cours")),
       VLOOKUP(AD2544,Setup_ScoreExactBonus!A:D,4,FALSE),
       0
     )),
  0)</f>
        <v/>
      </c>
      <c r="AF2544" s="21">
        <f t="shared" si="239"/>
        <v>0</v>
      </c>
      <c r="AG2544" s="21">
        <f ca="1">SUMIFS(AF$2:AF2544,D$2:D2544,D2544)</f>
        <v>2427</v>
      </c>
    </row>
    <row r="2545" spans="1:33" hidden="1" x14ac:dyDescent="0.35">
      <c r="A2545" s="21">
        <f>IF(ISBLANK(B2545),"",COUNTIF(B$2:B2545,B2545))-1</f>
        <v>94</v>
      </c>
      <c r="B2545" s="27">
        <v>6</v>
      </c>
      <c r="C2545" s="10">
        <f>VLOOKUP($A2545+IF($A2545=0,1,0),Database!$A:$Y,7,FALSE)</f>
        <v>46210.083333333336</v>
      </c>
      <c r="D2545" s="21" t="str">
        <f>VLOOKUP(Pronostics!$B2545,Setup_MPP!$A:$G,3,FALSE)</f>
        <v>Julay</v>
      </c>
      <c r="E2545" s="21" t="str">
        <f>VLOOKUP(Pronostics!$B2545,Setup_MPP!$A:$G,2,FALSE)</f>
        <v>Julie BOUCHARD</v>
      </c>
      <c r="F2545" s="21" t="str">
        <f>VLOOKUP($B2545,Setup_MPP!$A:$E,4,FALSE)</f>
        <v>#A6F7B1</v>
      </c>
      <c r="G2545" s="21" t="str">
        <f>VLOOKUP($B2545,Setup_MPP!$A:$E,5,FALSE)</f>
        <v>#6EC179</v>
      </c>
      <c r="H2545" s="21" t="str">
        <f>IFERROR(IF(AND(A2545&gt;=1,A2545&lt;=104),VLOOKUP($A2545,Location!$A:$J,6,FALSE),IF(A2545=0,"Avant l'ouverture",IF(OR(A2545=105,A2545=106),"Bonus"))),"")</f>
        <v>1/8 Finale</v>
      </c>
      <c r="I2545" s="21" t="str">
        <f>IF(LEFT(H2545,4)="Tour",VLOOKUP(A2545,Database!$A:$C,3,FALSE),"")</f>
        <v/>
      </c>
      <c r="J2545" s="21" t="str">
        <f>VLOOKUP($A2545,Location!$A:$J,7,FALSE)</f>
        <v>Sénégal</v>
      </c>
      <c r="K2545" s="21" t="str">
        <f>IFERROR(VLOOKUP(J2545,Setup_Team!$B:$C,2,FALSE), "TDB")</f>
        <v>SEN</v>
      </c>
      <c r="L2545" s="21" t="str">
        <f>VLOOKUP($A2545,Location!$A:$J,8,FALSE)</f>
        <v>TBD</v>
      </c>
      <c r="M2545" s="21" t="str">
        <f>IFERROR(VLOOKUP(L2545,Setup_Team!$B:$C,2,FALSE), "TDB")</f>
        <v>TDB</v>
      </c>
      <c r="N2545" s="21" t="str">
        <f>VLOOKUP($A2545,Location!$A:$J,9,FALSE)</f>
        <v>Seattle</v>
      </c>
      <c r="O2545" s="21" t="str">
        <f>VLOOKUP($A2545,Location!$A:$J,10,FALSE)</f>
        <v>Lumen Field</v>
      </c>
      <c r="P2545" s="27"/>
      <c r="Q2545" s="27"/>
      <c r="R2545" s="27" t="str">
        <f t="shared" si="235"/>
        <v/>
      </c>
      <c r="S2545" s="21">
        <v>0</v>
      </c>
      <c r="T2545" s="20">
        <f>VLOOKUP($A2545,Database!$A:$Y,10,FALSE)</f>
        <v>0</v>
      </c>
      <c r="U2545" s="20">
        <f>VLOOKUP($A2545,Database!$A:$Y,11,FALSE)</f>
        <v>0</v>
      </c>
      <c r="V2545" s="20">
        <f>VLOOKUP($A2545,Database!$A:$Y,12,FALSE)</f>
        <v>0</v>
      </c>
      <c r="W2545" s="20" t="str">
        <f>VLOOKUP(A2545,Database!A:M,13,FALSE)</f>
        <v>À venir</v>
      </c>
      <c r="X2545" s="20" t="str">
        <f>VLOOKUP($A2545,Database!$A:$Y,20,FALSE)</f>
        <v/>
      </c>
      <c r="Y2545" s="20" t="str">
        <f>VLOOKUP($A2545,Database!$A:$Y,21,FALSE)</f>
        <v/>
      </c>
      <c r="Z2545" s="20">
        <f t="shared" si="234"/>
        <v>0</v>
      </c>
      <c r="AA2545" s="20" t="str">
        <f t="shared" si="236"/>
        <v/>
      </c>
      <c r="AB2545" s="20" t="str">
        <f t="shared" ca="1" si="237"/>
        <v/>
      </c>
      <c r="AC2545" s="20">
        <f t="shared" ca="1" si="238"/>
        <v>0</v>
      </c>
      <c r="AD2545" s="20" t="str">
        <f ca="1">IF(AC2545=0,"",IF(OR(ISBLANK(P2545),ISBLANK(Q2545)),"",IF(ISBLANK(VLOOKUP(A2545,Database!A:AA,22,FALSE)),"",VLOOKUP(A2545,Database!A:AA,22,FALSE))))</f>
        <v/>
      </c>
      <c r="AE2545" s="20" t="str">
        <f>IFERROR(
   IF(
     OR(ISBLANK(P2545),ISBLANK(Q2545)),
     "",
     IF(
       AND(AB2545&lt;&gt;"",OR(W2545="Terminé",W2545="En cours")),
       VLOOKUP(AD2545,Setup_ScoreExactBonus!A:D,4,FALSE),
       0
     )),
  0)</f>
        <v/>
      </c>
      <c r="AF2545" s="21">
        <f t="shared" si="239"/>
        <v>0</v>
      </c>
      <c r="AG2545" s="21">
        <f ca="1">SUMIFS(AF$2:AF2545,D$2:D2545,D2545)</f>
        <v>3263</v>
      </c>
    </row>
    <row r="2546" spans="1:33" hidden="1" x14ac:dyDescent="0.35">
      <c r="A2546" s="21">
        <f>IF(ISBLANK(B2546),"",COUNTIF(B$2:B2546,B2546))-1</f>
        <v>94</v>
      </c>
      <c r="B2546" s="27">
        <v>7</v>
      </c>
      <c r="C2546" s="10">
        <f>VLOOKUP($A2546+IF($A2546=0,1,0),Database!$A:$Y,7,FALSE)</f>
        <v>46210.083333333336</v>
      </c>
      <c r="D2546" s="21" t="str">
        <f>VLOOKUP(Pronostics!$B2546,Setup_MPP!$A:$G,3,FALSE)</f>
        <v>__Vince__</v>
      </c>
      <c r="E2546" s="21" t="str">
        <f>VLOOKUP(Pronostics!$B2546,Setup_MPP!$A:$G,2,FALSE)</f>
        <v>Vincent FRAYSSE</v>
      </c>
      <c r="F2546" s="21" t="str">
        <f>VLOOKUP($B2546,Setup_MPP!$A:$E,4,FALSE)</f>
        <v>#B2EAE8</v>
      </c>
      <c r="G2546" s="21" t="str">
        <f>VLOOKUP($B2546,Setup_MPP!$A:$E,5,FALSE)</f>
        <v>#6CB4B1</v>
      </c>
      <c r="H2546" s="21" t="str">
        <f>IFERROR(IF(AND(A2546&gt;=1,A2546&lt;=104),VLOOKUP($A2546,Location!$A:$J,6,FALSE),IF(A2546=0,"Avant l'ouverture",IF(OR(A2546=105,A2546=106),"Bonus"))),"")</f>
        <v>1/8 Finale</v>
      </c>
      <c r="I2546" s="21" t="str">
        <f>IF(LEFT(H2546,4)="Tour",VLOOKUP(A2546,Database!$A:$C,3,FALSE),"")</f>
        <v/>
      </c>
      <c r="J2546" s="21" t="str">
        <f>VLOOKUP($A2546,Location!$A:$J,7,FALSE)</f>
        <v>Sénégal</v>
      </c>
      <c r="K2546" s="21" t="str">
        <f>IFERROR(VLOOKUP(J2546,Setup_Team!$B:$C,2,FALSE), "TDB")</f>
        <v>SEN</v>
      </c>
      <c r="L2546" s="21" t="str">
        <f>VLOOKUP($A2546,Location!$A:$J,8,FALSE)</f>
        <v>TBD</v>
      </c>
      <c r="M2546" s="21" t="str">
        <f>IFERROR(VLOOKUP(L2546,Setup_Team!$B:$C,2,FALSE), "TDB")</f>
        <v>TDB</v>
      </c>
      <c r="N2546" s="21" t="str">
        <f>VLOOKUP($A2546,Location!$A:$J,9,FALSE)</f>
        <v>Seattle</v>
      </c>
      <c r="O2546" s="21" t="str">
        <f>VLOOKUP($A2546,Location!$A:$J,10,FALSE)</f>
        <v>Lumen Field</v>
      </c>
      <c r="P2546" s="27"/>
      <c r="Q2546" s="27"/>
      <c r="R2546" s="27" t="str">
        <f t="shared" si="235"/>
        <v/>
      </c>
      <c r="S2546" s="21">
        <v>0</v>
      </c>
      <c r="T2546" s="20">
        <f>VLOOKUP($A2546,Database!$A:$Y,10,FALSE)</f>
        <v>0</v>
      </c>
      <c r="U2546" s="20">
        <f>VLOOKUP($A2546,Database!$A:$Y,11,FALSE)</f>
        <v>0</v>
      </c>
      <c r="V2546" s="20">
        <f>VLOOKUP($A2546,Database!$A:$Y,12,FALSE)</f>
        <v>0</v>
      </c>
      <c r="W2546" s="20" t="str">
        <f>VLOOKUP(A2546,Database!A:M,13,FALSE)</f>
        <v>À venir</v>
      </c>
      <c r="X2546" s="20" t="str">
        <f>VLOOKUP($A2546,Database!$A:$Y,20,FALSE)</f>
        <v/>
      </c>
      <c r="Y2546" s="20" t="str">
        <f>VLOOKUP($A2546,Database!$A:$Y,21,FALSE)</f>
        <v/>
      </c>
      <c r="Z2546" s="20">
        <f t="shared" si="234"/>
        <v>0</v>
      </c>
      <c r="AA2546" s="20" t="str">
        <f t="shared" si="236"/>
        <v/>
      </c>
      <c r="AB2546" s="20" t="str">
        <f t="shared" ca="1" si="237"/>
        <v/>
      </c>
      <c r="AC2546" s="20">
        <f t="shared" ca="1" si="238"/>
        <v>0</v>
      </c>
      <c r="AD2546" s="20" t="str">
        <f ca="1">IF(AC2546=0,"",IF(OR(ISBLANK(P2546),ISBLANK(Q2546)),"",IF(ISBLANK(VLOOKUP(A2546,Database!A:AA,22,FALSE)),"",VLOOKUP(A2546,Database!A:AA,22,FALSE))))</f>
        <v/>
      </c>
      <c r="AE2546" s="20" t="str">
        <f>IFERROR(
   IF(
     OR(ISBLANK(P2546),ISBLANK(Q2546)),
     "",
     IF(
       AND(AB2546&lt;&gt;"",OR(W2546="Terminé",W2546="En cours")),
       VLOOKUP(AD2546,Setup_ScoreExactBonus!A:D,4,FALSE),
       0
     )),
  0)</f>
        <v/>
      </c>
      <c r="AF2546" s="21">
        <f t="shared" si="239"/>
        <v>0</v>
      </c>
      <c r="AG2546" s="21">
        <f ca="1">SUMIFS(AF$2:AF2546,D$2:D2546,D2546)</f>
        <v>1775</v>
      </c>
    </row>
    <row r="2547" spans="1:33" hidden="1" x14ac:dyDescent="0.35">
      <c r="A2547" s="21">
        <f>IF(ISBLANK(B2547),"",COUNTIF(B$2:B2547,B2547))-1</f>
        <v>94</v>
      </c>
      <c r="B2547" s="27">
        <v>8</v>
      </c>
      <c r="C2547" s="10">
        <f>VLOOKUP($A2547+IF($A2547=0,1,0),Database!$A:$Y,7,FALSE)</f>
        <v>46210.083333333336</v>
      </c>
      <c r="D2547" s="21" t="str">
        <f>VLOOKUP(Pronostics!$B2547,Setup_MPP!$A:$G,3,FALSE)</f>
        <v>Louuiiis</v>
      </c>
      <c r="E2547" s="21" t="str">
        <f>VLOOKUP(Pronostics!$B2547,Setup_MPP!$A:$G,2,FALSE)</f>
        <v>Louis HARLE</v>
      </c>
      <c r="F2547" s="21" t="str">
        <f>VLOOKUP($B2547,Setup_MPP!$A:$E,4,FALSE)</f>
        <v>#EEF7B1</v>
      </c>
      <c r="G2547" s="21" t="str">
        <f>VLOOKUP($B2547,Setup_MPP!$A:$E,5,FALSE)</f>
        <v>#C1CB7D</v>
      </c>
      <c r="H2547" s="21" t="str">
        <f>IFERROR(IF(AND(A2547&gt;=1,A2547&lt;=104),VLOOKUP($A2547,Location!$A:$J,6,FALSE),IF(A2547=0,"Avant l'ouverture",IF(OR(A2547=105,A2547=106),"Bonus"))),"")</f>
        <v>1/8 Finale</v>
      </c>
      <c r="I2547" s="21" t="str">
        <f>IF(LEFT(H2547,4)="Tour",VLOOKUP(A2547,Database!$A:$C,3,FALSE),"")</f>
        <v/>
      </c>
      <c r="J2547" s="21" t="str">
        <f>VLOOKUP($A2547,Location!$A:$J,7,FALSE)</f>
        <v>Sénégal</v>
      </c>
      <c r="K2547" s="21" t="str">
        <f>IFERROR(VLOOKUP(J2547,Setup_Team!$B:$C,2,FALSE), "TDB")</f>
        <v>SEN</v>
      </c>
      <c r="L2547" s="21" t="str">
        <f>VLOOKUP($A2547,Location!$A:$J,8,FALSE)</f>
        <v>TBD</v>
      </c>
      <c r="M2547" s="21" t="str">
        <f>IFERROR(VLOOKUP(L2547,Setup_Team!$B:$C,2,FALSE), "TDB")</f>
        <v>TDB</v>
      </c>
      <c r="N2547" s="21" t="str">
        <f>VLOOKUP($A2547,Location!$A:$J,9,FALSE)</f>
        <v>Seattle</v>
      </c>
      <c r="O2547" s="21" t="str">
        <f>VLOOKUP($A2547,Location!$A:$J,10,FALSE)</f>
        <v>Lumen Field</v>
      </c>
      <c r="P2547" s="27"/>
      <c r="Q2547" s="27"/>
      <c r="R2547" s="27" t="str">
        <f t="shared" si="235"/>
        <v/>
      </c>
      <c r="S2547" s="21">
        <v>0</v>
      </c>
      <c r="T2547" s="20">
        <f>VLOOKUP($A2547,Database!$A:$Y,10,FALSE)</f>
        <v>0</v>
      </c>
      <c r="U2547" s="20">
        <f>VLOOKUP($A2547,Database!$A:$Y,11,FALSE)</f>
        <v>0</v>
      </c>
      <c r="V2547" s="20">
        <f>VLOOKUP($A2547,Database!$A:$Y,12,FALSE)</f>
        <v>0</v>
      </c>
      <c r="W2547" s="20" t="str">
        <f>VLOOKUP(A2547,Database!A:M,13,FALSE)</f>
        <v>À venir</v>
      </c>
      <c r="X2547" s="20" t="str">
        <f>VLOOKUP($A2547,Database!$A:$Y,20,FALSE)</f>
        <v/>
      </c>
      <c r="Y2547" s="20" t="str">
        <f>VLOOKUP($A2547,Database!$A:$Y,21,FALSE)</f>
        <v/>
      </c>
      <c r="Z2547" s="20">
        <f t="shared" si="234"/>
        <v>0</v>
      </c>
      <c r="AA2547" s="20" t="str">
        <f t="shared" si="236"/>
        <v/>
      </c>
      <c r="AB2547" s="20" t="str">
        <f t="shared" ca="1" si="237"/>
        <v/>
      </c>
      <c r="AC2547" s="20">
        <f t="shared" ca="1" si="238"/>
        <v>0</v>
      </c>
      <c r="AD2547" s="20" t="str">
        <f ca="1">IF(AC2547=0,"",IF(OR(ISBLANK(P2547),ISBLANK(Q2547)),"",IF(ISBLANK(VLOOKUP(A2547,Database!A:AA,22,FALSE)),"",VLOOKUP(A2547,Database!A:AA,22,FALSE))))</f>
        <v/>
      </c>
      <c r="AE2547" s="20" t="str">
        <f>IFERROR(
   IF(
     OR(ISBLANK(P2547),ISBLANK(Q2547)),
     "",
     IF(
       AND(AB2547&lt;&gt;"",OR(W2547="Terminé",W2547="En cours")),
       VLOOKUP(AD2547,Setup_ScoreExactBonus!A:D,4,FALSE),
       0
     )),
  0)</f>
        <v/>
      </c>
      <c r="AF2547" s="21">
        <f t="shared" si="239"/>
        <v>0</v>
      </c>
      <c r="AG2547" s="21">
        <f ca="1">SUMIFS(AF$2:AF2547,D$2:D2547,D2547)</f>
        <v>3206</v>
      </c>
    </row>
    <row r="2548" spans="1:33" x14ac:dyDescent="0.35">
      <c r="A2548" s="21">
        <f>IF(ISBLANK(B2548),"",COUNTIF(B$2:B2548,B2548))-1</f>
        <v>94</v>
      </c>
      <c r="B2548" s="27">
        <v>9</v>
      </c>
      <c r="C2548" s="10">
        <f>VLOOKUP($A2548+IF($A2548=0,1,0),Database!$A:$Y,7,FALSE)</f>
        <v>46210.083333333336</v>
      </c>
      <c r="D2548" s="21" t="str">
        <f>VLOOKUP(Pronostics!$B2548,Setup_MPP!$A:$G,3,FALSE)</f>
        <v>Aurelien_dpq</v>
      </c>
      <c r="E2548" s="21" t="str">
        <f>VLOOKUP(Pronostics!$B2548,Setup_MPP!$A:$G,2,FALSE)</f>
        <v>Aurélien DE POULPIQUET</v>
      </c>
      <c r="F2548" s="21" t="str">
        <f>VLOOKUP($B2548,Setup_MPP!$A:$E,4,FALSE)</f>
        <v>#F4EA9D</v>
      </c>
      <c r="G2548" s="21" t="str">
        <f>VLOOKUP($B2548,Setup_MPP!$A:$E,5,FALSE)</f>
        <v>#D2C458</v>
      </c>
      <c r="H2548" s="21" t="str">
        <f>IFERROR(IF(AND(A2548&gt;=1,A2548&lt;=104),VLOOKUP($A2548,Location!$A:$J,6,FALSE),IF(A2548=0,"Avant l'ouverture",IF(OR(A2548=105,A2548=106),"Bonus"))),"")</f>
        <v>1/8 Finale</v>
      </c>
      <c r="I2548" s="21" t="str">
        <f>IF(LEFT(H2548,4)="Tour",VLOOKUP(A2548,Database!$A:$C,3,FALSE),"")</f>
        <v/>
      </c>
      <c r="J2548" s="21" t="str">
        <f>VLOOKUP($A2548,Location!$A:$J,7,FALSE)</f>
        <v>Sénégal</v>
      </c>
      <c r="K2548" s="21" t="str">
        <f>IFERROR(VLOOKUP(J2548,Setup_Team!$B:$C,2,FALSE), "TDB")</f>
        <v>SEN</v>
      </c>
      <c r="L2548" s="21" t="str">
        <f>VLOOKUP($A2548,Location!$A:$J,8,FALSE)</f>
        <v>TBD</v>
      </c>
      <c r="M2548" s="21" t="str">
        <f>IFERROR(VLOOKUP(L2548,Setup_Team!$B:$C,2,FALSE), "TDB")</f>
        <v>TDB</v>
      </c>
      <c r="N2548" s="21" t="str">
        <f>VLOOKUP($A2548,Location!$A:$J,9,FALSE)</f>
        <v>Seattle</v>
      </c>
      <c r="O2548" s="21" t="str">
        <f>VLOOKUP($A2548,Location!$A:$J,10,FALSE)</f>
        <v>Lumen Field</v>
      </c>
      <c r="P2548" s="27"/>
      <c r="Q2548" s="27"/>
      <c r="R2548" s="27" t="str">
        <f t="shared" si="235"/>
        <v/>
      </c>
      <c r="S2548" s="21">
        <v>0</v>
      </c>
      <c r="T2548" s="20">
        <f>VLOOKUP($A2548,Database!$A:$Y,10,FALSE)</f>
        <v>0</v>
      </c>
      <c r="U2548" s="20">
        <f>VLOOKUP($A2548,Database!$A:$Y,11,FALSE)</f>
        <v>0</v>
      </c>
      <c r="V2548" s="20">
        <f>VLOOKUP($A2548,Database!$A:$Y,12,FALSE)</f>
        <v>0</v>
      </c>
      <c r="W2548" s="20" t="str">
        <f>VLOOKUP(A2548,Database!A:M,13,FALSE)</f>
        <v>À venir</v>
      </c>
      <c r="X2548" s="20" t="str">
        <f>VLOOKUP($A2548,Database!$A:$Y,20,FALSE)</f>
        <v/>
      </c>
      <c r="Y2548" s="20" t="str">
        <f>VLOOKUP($A2548,Database!$A:$Y,21,FALSE)</f>
        <v/>
      </c>
      <c r="Z2548" s="20">
        <f t="shared" si="234"/>
        <v>0</v>
      </c>
      <c r="AA2548" s="20" t="str">
        <f t="shared" si="236"/>
        <v/>
      </c>
      <c r="AB2548" s="20" t="str">
        <f t="shared" ca="1" si="237"/>
        <v/>
      </c>
      <c r="AC2548" s="20">
        <f t="shared" ca="1" si="238"/>
        <v>0</v>
      </c>
      <c r="AD2548" s="20" t="str">
        <f ca="1">IF(AC2548=0,"",IF(OR(ISBLANK(P2548),ISBLANK(Q2548)),"",IF(ISBLANK(VLOOKUP(A2548,Database!A:AA,22,FALSE)),"",VLOOKUP(A2548,Database!A:AA,22,FALSE))))</f>
        <v/>
      </c>
      <c r="AE2548" s="20" t="str">
        <f>IFERROR(
   IF(
     OR(ISBLANK(P2548),ISBLANK(Q2548)),
     "",
     IF(
       AND(AB2548&lt;&gt;"",OR(W2548="Terminé",W2548="En cours")),
       VLOOKUP(AD2548,Setup_ScoreExactBonus!A:D,4,FALSE),
       0
     )),
  0)</f>
        <v/>
      </c>
      <c r="AF2548" s="21">
        <f t="shared" si="239"/>
        <v>0</v>
      </c>
      <c r="AG2548" s="21">
        <f ca="1">SUMIFS(AF$2:AF2548,D$2:D2548,D2548)</f>
        <v>3453</v>
      </c>
    </row>
    <row r="2549" spans="1:33" hidden="1" x14ac:dyDescent="0.35">
      <c r="A2549" s="21">
        <f>IF(ISBLANK(B2549),"",COUNTIF(B$2:B2549,B2549))-1</f>
        <v>94</v>
      </c>
      <c r="B2549" s="27">
        <v>10</v>
      </c>
      <c r="C2549" s="10">
        <f>VLOOKUP($A2549+IF($A2549=0,1,0),Database!$A:$Y,7,FALSE)</f>
        <v>46210.083333333336</v>
      </c>
      <c r="D2549" s="21" t="str">
        <f>VLOOKUP(Pronostics!$B2549,Setup_MPP!$A:$G,3,FALSE)</f>
        <v>RandomPaul</v>
      </c>
      <c r="E2549" s="21" t="str">
        <f>VLOOKUP(Pronostics!$B2549,Setup_MPP!$A:$G,2,FALSE)</f>
        <v>Paul MONTESINOS</v>
      </c>
      <c r="F2549" s="21" t="str">
        <f>VLOOKUP($B2549,Setup_MPP!$A:$E,4,FALSE)</f>
        <v>#C4B0FF</v>
      </c>
      <c r="G2549" s="21" t="str">
        <f>VLOOKUP($B2549,Setup_MPP!$A:$E,5,FALSE)</f>
        <v>#7F66C8</v>
      </c>
      <c r="H2549" s="21" t="str">
        <f>IFERROR(IF(AND(A2549&gt;=1,A2549&lt;=104),VLOOKUP($A2549,Location!$A:$J,6,FALSE),IF(A2549=0,"Avant l'ouverture",IF(OR(A2549=105,A2549=106),"Bonus"))),"")</f>
        <v>1/8 Finale</v>
      </c>
      <c r="I2549" s="21" t="str">
        <f>IF(LEFT(H2549,4)="Tour",VLOOKUP(A2549,Database!$A:$C,3,FALSE),"")</f>
        <v/>
      </c>
      <c r="J2549" s="21" t="str">
        <f>VLOOKUP($A2549,Location!$A:$J,7,FALSE)</f>
        <v>Sénégal</v>
      </c>
      <c r="K2549" s="21" t="str">
        <f>IFERROR(VLOOKUP(J2549,Setup_Team!$B:$C,2,FALSE), "TDB")</f>
        <v>SEN</v>
      </c>
      <c r="L2549" s="21" t="str">
        <f>VLOOKUP($A2549,Location!$A:$J,8,FALSE)</f>
        <v>TBD</v>
      </c>
      <c r="M2549" s="21" t="str">
        <f>IFERROR(VLOOKUP(L2549,Setup_Team!$B:$C,2,FALSE), "TDB")</f>
        <v>TDB</v>
      </c>
      <c r="N2549" s="21" t="str">
        <f>VLOOKUP($A2549,Location!$A:$J,9,FALSE)</f>
        <v>Seattle</v>
      </c>
      <c r="O2549" s="21" t="str">
        <f>VLOOKUP($A2549,Location!$A:$J,10,FALSE)</f>
        <v>Lumen Field</v>
      </c>
      <c r="P2549" s="27"/>
      <c r="Q2549" s="27"/>
      <c r="R2549" s="27" t="str">
        <f t="shared" si="235"/>
        <v/>
      </c>
      <c r="S2549" s="21">
        <v>0</v>
      </c>
      <c r="T2549" s="20">
        <f>VLOOKUP($A2549,Database!$A:$Y,10,FALSE)</f>
        <v>0</v>
      </c>
      <c r="U2549" s="20">
        <f>VLOOKUP($A2549,Database!$A:$Y,11,FALSE)</f>
        <v>0</v>
      </c>
      <c r="V2549" s="20">
        <f>VLOOKUP($A2549,Database!$A:$Y,12,FALSE)</f>
        <v>0</v>
      </c>
      <c r="W2549" s="20" t="str">
        <f>VLOOKUP(A2549,Database!A:M,13,FALSE)</f>
        <v>À venir</v>
      </c>
      <c r="X2549" s="20" t="str">
        <f>VLOOKUP($A2549,Database!$A:$Y,20,FALSE)</f>
        <v/>
      </c>
      <c r="Y2549" s="20" t="str">
        <f>VLOOKUP($A2549,Database!$A:$Y,21,FALSE)</f>
        <v/>
      </c>
      <c r="Z2549" s="20">
        <f t="shared" si="234"/>
        <v>0</v>
      </c>
      <c r="AA2549" s="20" t="str">
        <f t="shared" si="236"/>
        <v/>
      </c>
      <c r="AB2549" s="20" t="str">
        <f t="shared" ca="1" si="237"/>
        <v/>
      </c>
      <c r="AC2549" s="20">
        <f t="shared" ca="1" si="238"/>
        <v>0</v>
      </c>
      <c r="AD2549" s="20" t="str">
        <f ca="1">IF(AC2549=0,"",IF(OR(ISBLANK(P2549),ISBLANK(Q2549)),"",IF(ISBLANK(VLOOKUP(A2549,Database!A:AA,22,FALSE)),"",VLOOKUP(A2549,Database!A:AA,22,FALSE))))</f>
        <v/>
      </c>
      <c r="AE2549" s="20" t="str">
        <f>IFERROR(
   IF(
     OR(ISBLANK(P2549),ISBLANK(Q2549)),
     "",
     IF(
       AND(AB2549&lt;&gt;"",OR(W2549="Terminé",W2549="En cours")),
       VLOOKUP(AD2549,Setup_ScoreExactBonus!A:D,4,FALSE),
       0
     )),
  0)</f>
        <v/>
      </c>
      <c r="AF2549" s="21">
        <f t="shared" si="239"/>
        <v>0</v>
      </c>
      <c r="AG2549" s="21">
        <f ca="1">SUMIFS(AF$2:AF2549,D$2:D2549,D2549)</f>
        <v>2840</v>
      </c>
    </row>
    <row r="2550" spans="1:33" hidden="1" x14ac:dyDescent="0.35">
      <c r="A2550" s="21">
        <f>IF(ISBLANK(B2550),"",COUNTIF(B$2:B2550,B2550))-1</f>
        <v>94</v>
      </c>
      <c r="B2550" s="27">
        <v>11</v>
      </c>
      <c r="C2550" s="10">
        <f>VLOOKUP($A2550+IF($A2550=0,1,0),Database!$A:$Y,7,FALSE)</f>
        <v>46210.083333333336</v>
      </c>
      <c r="D2550" s="21" t="str">
        <f>VLOOKUP(Pronostics!$B2550,Setup_MPP!$A:$G,3,FALSE)</f>
        <v>Kinsley91</v>
      </c>
      <c r="E2550" s="21" t="str">
        <f>VLOOKUP(Pronostics!$B2550,Setup_MPP!$A:$G,2,FALSE)</f>
        <v>Kinsley ROQUE</v>
      </c>
      <c r="F2550" s="21" t="str">
        <f>VLOOKUP($B2550,Setup_MPP!$A:$E,4,FALSE)</f>
        <v>#CBEBBA</v>
      </c>
      <c r="G2550" s="21" t="str">
        <f>VLOOKUP($B2550,Setup_MPP!$A:$E,5,FALSE)</f>
        <v>#70BC6E</v>
      </c>
      <c r="H2550" s="21" t="str">
        <f>IFERROR(IF(AND(A2550&gt;=1,A2550&lt;=104),VLOOKUP($A2550,Location!$A:$J,6,FALSE),IF(A2550=0,"Avant l'ouverture",IF(OR(A2550=105,A2550=106),"Bonus"))),"")</f>
        <v>1/8 Finale</v>
      </c>
      <c r="I2550" s="21" t="str">
        <f>IF(LEFT(H2550,4)="Tour",VLOOKUP(A2550,Database!$A:$C,3,FALSE),"")</f>
        <v/>
      </c>
      <c r="J2550" s="21" t="str">
        <f>VLOOKUP($A2550,Location!$A:$J,7,FALSE)</f>
        <v>Sénégal</v>
      </c>
      <c r="K2550" s="21" t="str">
        <f>IFERROR(VLOOKUP(J2550,Setup_Team!$B:$C,2,FALSE), "TDB")</f>
        <v>SEN</v>
      </c>
      <c r="L2550" s="21" t="str">
        <f>VLOOKUP($A2550,Location!$A:$J,8,FALSE)</f>
        <v>TBD</v>
      </c>
      <c r="M2550" s="21" t="str">
        <f>IFERROR(VLOOKUP(L2550,Setup_Team!$B:$C,2,FALSE), "TDB")</f>
        <v>TDB</v>
      </c>
      <c r="N2550" s="21" t="str">
        <f>VLOOKUP($A2550,Location!$A:$J,9,FALSE)</f>
        <v>Seattle</v>
      </c>
      <c r="O2550" s="21" t="str">
        <f>VLOOKUP($A2550,Location!$A:$J,10,FALSE)</f>
        <v>Lumen Field</v>
      </c>
      <c r="P2550" s="27"/>
      <c r="Q2550" s="27"/>
      <c r="R2550" s="27" t="str">
        <f t="shared" si="235"/>
        <v/>
      </c>
      <c r="S2550" s="21">
        <v>0</v>
      </c>
      <c r="T2550" s="20">
        <f>VLOOKUP($A2550,Database!$A:$Y,10,FALSE)</f>
        <v>0</v>
      </c>
      <c r="U2550" s="20">
        <f>VLOOKUP($A2550,Database!$A:$Y,11,FALSE)</f>
        <v>0</v>
      </c>
      <c r="V2550" s="20">
        <f>VLOOKUP($A2550,Database!$A:$Y,12,FALSE)</f>
        <v>0</v>
      </c>
      <c r="W2550" s="20" t="str">
        <f>VLOOKUP(A2550,Database!A:M,13,FALSE)</f>
        <v>À venir</v>
      </c>
      <c r="X2550" s="20" t="str">
        <f>VLOOKUP($A2550,Database!$A:$Y,20,FALSE)</f>
        <v/>
      </c>
      <c r="Y2550" s="20" t="str">
        <f>VLOOKUP($A2550,Database!$A:$Y,21,FALSE)</f>
        <v/>
      </c>
      <c r="Z2550" s="20">
        <f t="shared" si="234"/>
        <v>0</v>
      </c>
      <c r="AA2550" s="20" t="str">
        <f t="shared" si="236"/>
        <v/>
      </c>
      <c r="AB2550" s="20" t="str">
        <f t="shared" ca="1" si="237"/>
        <v/>
      </c>
      <c r="AC2550" s="20">
        <f t="shared" ca="1" si="238"/>
        <v>0</v>
      </c>
      <c r="AD2550" s="20" t="str">
        <f ca="1">IF(AC2550=0,"",IF(OR(ISBLANK(P2550),ISBLANK(Q2550)),"",IF(ISBLANK(VLOOKUP(A2550,Database!A:AA,22,FALSE)),"",VLOOKUP(A2550,Database!A:AA,22,FALSE))))</f>
        <v/>
      </c>
      <c r="AE2550" s="20" t="str">
        <f>IFERROR(
   IF(
     OR(ISBLANK(P2550),ISBLANK(Q2550)),
     "",
     IF(
       AND(AB2550&lt;&gt;"",OR(W2550="Terminé",W2550="En cours")),
       VLOOKUP(AD2550,Setup_ScoreExactBonus!A:D,4,FALSE),
       0
     )),
  0)</f>
        <v/>
      </c>
      <c r="AF2550" s="21">
        <f t="shared" si="239"/>
        <v>0</v>
      </c>
      <c r="AG2550" s="21">
        <f ca="1">SUMIFS(AF$2:AF2550,D$2:D2550,D2550)</f>
        <v>3231</v>
      </c>
    </row>
    <row r="2551" spans="1:33" hidden="1" x14ac:dyDescent="0.35">
      <c r="A2551" s="21">
        <f>IF(ISBLANK(B2551),"",COUNTIF(B$2:B2551,B2551))-1</f>
        <v>94</v>
      </c>
      <c r="B2551" s="27">
        <v>12</v>
      </c>
      <c r="C2551" s="10">
        <f>VLOOKUP($A2551+IF($A2551=0,1,0),Database!$A:$Y,7,FALSE)</f>
        <v>46210.083333333336</v>
      </c>
      <c r="D2551" s="21" t="str">
        <f>VLOOKUP(Pronostics!$B2551,Setup_MPP!$A:$G,3,FALSE)</f>
        <v>Jaouad1</v>
      </c>
      <c r="E2551" s="21" t="str">
        <f>VLOOKUP(Pronostics!$B2551,Setup_MPP!$A:$G,2,FALSE)</f>
        <v>Jaouad SETTI</v>
      </c>
      <c r="F2551" s="21" t="str">
        <f>VLOOKUP($B2551,Setup_MPP!$A:$E,4,FALSE)</f>
        <v>#C2D4FF</v>
      </c>
      <c r="G2551" s="21" t="str">
        <f>VLOOKUP($B2551,Setup_MPP!$A:$E,5,FALSE)</f>
        <v>#6586D5</v>
      </c>
      <c r="H2551" s="21" t="str">
        <f>IFERROR(IF(AND(A2551&gt;=1,A2551&lt;=104),VLOOKUP($A2551,Location!$A:$J,6,FALSE),IF(A2551=0,"Avant l'ouverture",IF(OR(A2551=105,A2551=106),"Bonus"))),"")</f>
        <v>1/8 Finale</v>
      </c>
      <c r="I2551" s="21" t="str">
        <f>IF(LEFT(H2551,4)="Tour",VLOOKUP(A2551,Database!$A:$C,3,FALSE),"")</f>
        <v/>
      </c>
      <c r="J2551" s="21" t="str">
        <f>VLOOKUP($A2551,Location!$A:$J,7,FALSE)</f>
        <v>Sénégal</v>
      </c>
      <c r="K2551" s="21" t="str">
        <f>IFERROR(VLOOKUP(J2551,Setup_Team!$B:$C,2,FALSE), "TDB")</f>
        <v>SEN</v>
      </c>
      <c r="L2551" s="21" t="str">
        <f>VLOOKUP($A2551,Location!$A:$J,8,FALSE)</f>
        <v>TBD</v>
      </c>
      <c r="M2551" s="21" t="str">
        <f>IFERROR(VLOOKUP(L2551,Setup_Team!$B:$C,2,FALSE), "TDB")</f>
        <v>TDB</v>
      </c>
      <c r="N2551" s="21" t="str">
        <f>VLOOKUP($A2551,Location!$A:$J,9,FALSE)</f>
        <v>Seattle</v>
      </c>
      <c r="O2551" s="21" t="str">
        <f>VLOOKUP($A2551,Location!$A:$J,10,FALSE)</f>
        <v>Lumen Field</v>
      </c>
      <c r="P2551" s="27"/>
      <c r="Q2551" s="27"/>
      <c r="R2551" s="27" t="str">
        <f t="shared" si="235"/>
        <v/>
      </c>
      <c r="S2551" s="21">
        <v>0</v>
      </c>
      <c r="T2551" s="20">
        <f>VLOOKUP($A2551,Database!$A:$Y,10,FALSE)</f>
        <v>0</v>
      </c>
      <c r="U2551" s="20">
        <f>VLOOKUP($A2551,Database!$A:$Y,11,FALSE)</f>
        <v>0</v>
      </c>
      <c r="V2551" s="20">
        <f>VLOOKUP($A2551,Database!$A:$Y,12,FALSE)</f>
        <v>0</v>
      </c>
      <c r="W2551" s="20" t="str">
        <f>VLOOKUP(A2551,Database!A:M,13,FALSE)</f>
        <v>À venir</v>
      </c>
      <c r="X2551" s="20" t="str">
        <f>VLOOKUP($A2551,Database!$A:$Y,20,FALSE)</f>
        <v/>
      </c>
      <c r="Y2551" s="20" t="str">
        <f>VLOOKUP($A2551,Database!$A:$Y,21,FALSE)</f>
        <v/>
      </c>
      <c r="Z2551" s="20">
        <f t="shared" si="234"/>
        <v>0</v>
      </c>
      <c r="AA2551" s="20" t="str">
        <f t="shared" si="236"/>
        <v/>
      </c>
      <c r="AB2551" s="20" t="str">
        <f t="shared" ca="1" si="237"/>
        <v/>
      </c>
      <c r="AC2551" s="20">
        <f t="shared" ca="1" si="238"/>
        <v>0</v>
      </c>
      <c r="AD2551" s="20" t="str">
        <f ca="1">IF(AC2551=0,"",IF(OR(ISBLANK(P2551),ISBLANK(Q2551)),"",IF(ISBLANK(VLOOKUP(A2551,Database!A:AA,22,FALSE)),"",VLOOKUP(A2551,Database!A:AA,22,FALSE))))</f>
        <v/>
      </c>
      <c r="AE2551" s="20" t="str">
        <f>IFERROR(
   IF(
     OR(ISBLANK(P2551),ISBLANK(Q2551)),
     "",
     IF(
       AND(AB2551&lt;&gt;"",OR(W2551="Terminé",W2551="En cours")),
       VLOOKUP(AD2551,Setup_ScoreExactBonus!A:D,4,FALSE),
       0
     )),
  0)</f>
        <v/>
      </c>
      <c r="AF2551" s="21">
        <f t="shared" si="239"/>
        <v>0</v>
      </c>
      <c r="AG2551" s="21">
        <f ca="1">SUMIFS(AF$2:AF2551,D$2:D2551,D2551)</f>
        <v>3039</v>
      </c>
    </row>
    <row r="2552" spans="1:33" hidden="1" x14ac:dyDescent="0.35">
      <c r="A2552" s="21">
        <f>IF(ISBLANK(B2552),"",COUNTIF(B$2:B2552,B2552))-1</f>
        <v>94</v>
      </c>
      <c r="B2552" s="27">
        <v>13</v>
      </c>
      <c r="C2552" s="10">
        <f>VLOOKUP($A2552+IF($A2552=0,1,0),Database!$A:$Y,7,FALSE)</f>
        <v>46210.083333333336</v>
      </c>
      <c r="D2552" s="21" t="str">
        <f>VLOOKUP(Pronostics!$B2552,Setup_MPP!$A:$G,3,FALSE)</f>
        <v>Julien_I</v>
      </c>
      <c r="E2552" s="21" t="str">
        <f>VLOOKUP(Pronostics!$B2552,Setup_MPP!$A:$G,2,FALSE)</f>
        <v>Julien INGE</v>
      </c>
      <c r="F2552" s="21" t="str">
        <f>VLOOKUP($B2552,Setup_MPP!$A:$E,4,FALSE)</f>
        <v>#C1E0EF</v>
      </c>
      <c r="G2552" s="21" t="str">
        <f>VLOOKUP($B2552,Setup_MPP!$A:$E,5,FALSE)</f>
        <v>#4F91B2</v>
      </c>
      <c r="H2552" s="21" t="str">
        <f>IFERROR(IF(AND(A2552&gt;=1,A2552&lt;=104),VLOOKUP($A2552,Location!$A:$J,6,FALSE),IF(A2552=0,"Avant l'ouverture",IF(OR(A2552=105,A2552=106),"Bonus"))),"")</f>
        <v>1/8 Finale</v>
      </c>
      <c r="I2552" s="21" t="str">
        <f>IF(LEFT(H2552,4)="Tour",VLOOKUP(A2552,Database!$A:$C,3,FALSE),"")</f>
        <v/>
      </c>
      <c r="J2552" s="21" t="str">
        <f>VLOOKUP($A2552,Location!$A:$J,7,FALSE)</f>
        <v>Sénégal</v>
      </c>
      <c r="K2552" s="21" t="str">
        <f>IFERROR(VLOOKUP(J2552,Setup_Team!$B:$C,2,FALSE), "TDB")</f>
        <v>SEN</v>
      </c>
      <c r="L2552" s="21" t="str">
        <f>VLOOKUP($A2552,Location!$A:$J,8,FALSE)</f>
        <v>TBD</v>
      </c>
      <c r="M2552" s="21" t="str">
        <f>IFERROR(VLOOKUP(L2552,Setup_Team!$B:$C,2,FALSE), "TDB")</f>
        <v>TDB</v>
      </c>
      <c r="N2552" s="21" t="str">
        <f>VLOOKUP($A2552,Location!$A:$J,9,FALSE)</f>
        <v>Seattle</v>
      </c>
      <c r="O2552" s="21" t="str">
        <f>VLOOKUP($A2552,Location!$A:$J,10,FALSE)</f>
        <v>Lumen Field</v>
      </c>
      <c r="P2552" s="27"/>
      <c r="Q2552" s="27"/>
      <c r="R2552" s="27" t="str">
        <f t="shared" si="235"/>
        <v/>
      </c>
      <c r="S2552" s="21">
        <v>0</v>
      </c>
      <c r="T2552" s="20">
        <f>VLOOKUP($A2552,Database!$A:$Y,10,FALSE)</f>
        <v>0</v>
      </c>
      <c r="U2552" s="20">
        <f>VLOOKUP($A2552,Database!$A:$Y,11,FALSE)</f>
        <v>0</v>
      </c>
      <c r="V2552" s="20">
        <f>VLOOKUP($A2552,Database!$A:$Y,12,FALSE)</f>
        <v>0</v>
      </c>
      <c r="W2552" s="20" t="str">
        <f>VLOOKUP(A2552,Database!A:M,13,FALSE)</f>
        <v>À venir</v>
      </c>
      <c r="X2552" s="20" t="str">
        <f>VLOOKUP($A2552,Database!$A:$Y,20,FALSE)</f>
        <v/>
      </c>
      <c r="Y2552" s="20" t="str">
        <f>VLOOKUP($A2552,Database!$A:$Y,21,FALSE)</f>
        <v/>
      </c>
      <c r="Z2552" s="20">
        <f t="shared" si="234"/>
        <v>0</v>
      </c>
      <c r="AA2552" s="20" t="str">
        <f t="shared" si="236"/>
        <v/>
      </c>
      <c r="AB2552" s="20" t="str">
        <f t="shared" ca="1" si="237"/>
        <v/>
      </c>
      <c r="AC2552" s="20">
        <f t="shared" ca="1" si="238"/>
        <v>0</v>
      </c>
      <c r="AD2552" s="20" t="str">
        <f ca="1">IF(AC2552=0,"",IF(OR(ISBLANK(P2552),ISBLANK(Q2552)),"",IF(ISBLANK(VLOOKUP(A2552,Database!A:AA,22,FALSE)),"",VLOOKUP(A2552,Database!A:AA,22,FALSE))))</f>
        <v/>
      </c>
      <c r="AE2552" s="20" t="str">
        <f>IFERROR(
   IF(
     OR(ISBLANK(P2552),ISBLANK(Q2552)),
     "",
     IF(
       AND(AB2552&lt;&gt;"",OR(W2552="Terminé",W2552="En cours")),
       VLOOKUP(AD2552,Setup_ScoreExactBonus!A:D,4,FALSE),
       0
     )),
  0)</f>
        <v/>
      </c>
      <c r="AF2552" s="21">
        <f t="shared" si="239"/>
        <v>0</v>
      </c>
      <c r="AG2552" s="21">
        <f ca="1">SUMIFS(AF$2:AF2552,D$2:D2552,D2552)</f>
        <v>3352</v>
      </c>
    </row>
    <row r="2553" spans="1:33" hidden="1" x14ac:dyDescent="0.35">
      <c r="A2553" s="21">
        <f>IF(ISBLANK(B2553),"",COUNTIF(B$2:B2553,B2553))-1</f>
        <v>94</v>
      </c>
      <c r="B2553" s="27">
        <v>14</v>
      </c>
      <c r="C2553" s="10">
        <f>VLOOKUP($A2553+IF($A2553=0,1,0),Database!$A:$Y,7,FALSE)</f>
        <v>46210.083333333336</v>
      </c>
      <c r="D2553" s="21" t="str">
        <f>VLOOKUP(Pronostics!$B2553,Setup_MPP!$A:$G,3,FALSE)</f>
        <v>MarieEYT</v>
      </c>
      <c r="E2553" s="21" t="str">
        <f>VLOOKUP(Pronostics!$B2553,Setup_MPP!$A:$G,2,FALSE)</f>
        <v>Marie EXBRAYAT</v>
      </c>
      <c r="F2553" s="21" t="str">
        <f>VLOOKUP($B2553,Setup_MPP!$A:$E,4,FALSE)</f>
        <v>#FFAFD2</v>
      </c>
      <c r="G2553" s="21" t="str">
        <f>VLOOKUP($B2553,Setup_MPP!$A:$E,5,FALSE)</f>
        <v>#F2589B</v>
      </c>
      <c r="H2553" s="21" t="str">
        <f>IFERROR(IF(AND(A2553&gt;=1,A2553&lt;=104),VLOOKUP($A2553,Location!$A:$J,6,FALSE),IF(A2553=0,"Avant l'ouverture",IF(OR(A2553=105,A2553=106),"Bonus"))),"")</f>
        <v>1/8 Finale</v>
      </c>
      <c r="I2553" s="21" t="str">
        <f>IF(LEFT(H2553,4)="Tour",VLOOKUP(A2553,Database!$A:$C,3,FALSE),"")</f>
        <v/>
      </c>
      <c r="J2553" s="21" t="str">
        <f>VLOOKUP($A2553,Location!$A:$J,7,FALSE)</f>
        <v>Sénégal</v>
      </c>
      <c r="K2553" s="21" t="str">
        <f>IFERROR(VLOOKUP(J2553,Setup_Team!$B:$C,2,FALSE), "TDB")</f>
        <v>SEN</v>
      </c>
      <c r="L2553" s="21" t="str">
        <f>VLOOKUP($A2553,Location!$A:$J,8,FALSE)</f>
        <v>TBD</v>
      </c>
      <c r="M2553" s="21" t="str">
        <f>IFERROR(VLOOKUP(L2553,Setup_Team!$B:$C,2,FALSE), "TDB")</f>
        <v>TDB</v>
      </c>
      <c r="N2553" s="21" t="str">
        <f>VLOOKUP($A2553,Location!$A:$J,9,FALSE)</f>
        <v>Seattle</v>
      </c>
      <c r="O2553" s="21" t="str">
        <f>VLOOKUP($A2553,Location!$A:$J,10,FALSE)</f>
        <v>Lumen Field</v>
      </c>
      <c r="P2553" s="27"/>
      <c r="Q2553" s="27"/>
      <c r="R2553" s="27" t="str">
        <f t="shared" si="235"/>
        <v/>
      </c>
      <c r="S2553" s="21">
        <v>0</v>
      </c>
      <c r="T2553" s="20">
        <f>VLOOKUP($A2553,Database!$A:$Y,10,FALSE)</f>
        <v>0</v>
      </c>
      <c r="U2553" s="20">
        <f>VLOOKUP($A2553,Database!$A:$Y,11,FALSE)</f>
        <v>0</v>
      </c>
      <c r="V2553" s="20">
        <f>VLOOKUP($A2553,Database!$A:$Y,12,FALSE)</f>
        <v>0</v>
      </c>
      <c r="W2553" s="20" t="str">
        <f>VLOOKUP(A2553,Database!A:M,13,FALSE)</f>
        <v>À venir</v>
      </c>
      <c r="X2553" s="20" t="str">
        <f>VLOOKUP($A2553,Database!$A:$Y,20,FALSE)</f>
        <v/>
      </c>
      <c r="Y2553" s="20" t="str">
        <f>VLOOKUP($A2553,Database!$A:$Y,21,FALSE)</f>
        <v/>
      </c>
      <c r="Z2553" s="20">
        <f t="shared" si="234"/>
        <v>0</v>
      </c>
      <c r="AA2553" s="20" t="str">
        <f t="shared" si="236"/>
        <v/>
      </c>
      <c r="AB2553" s="20" t="str">
        <f t="shared" ca="1" si="237"/>
        <v/>
      </c>
      <c r="AC2553" s="20">
        <f t="shared" ca="1" si="238"/>
        <v>0</v>
      </c>
      <c r="AD2553" s="20" t="str">
        <f ca="1">IF(AC2553=0,"",IF(OR(ISBLANK(P2553),ISBLANK(Q2553)),"",IF(ISBLANK(VLOOKUP(A2553,Database!A:AA,22,FALSE)),"",VLOOKUP(A2553,Database!A:AA,22,FALSE))))</f>
        <v/>
      </c>
      <c r="AE2553" s="20" t="str">
        <f>IFERROR(
   IF(
     OR(ISBLANK(P2553),ISBLANK(Q2553)),
     "",
     IF(
       AND(AB2553&lt;&gt;"",OR(W2553="Terminé",W2553="En cours")),
       VLOOKUP(AD2553,Setup_ScoreExactBonus!A:D,4,FALSE),
       0
     )),
  0)</f>
        <v/>
      </c>
      <c r="AF2553" s="21">
        <f t="shared" si="239"/>
        <v>0</v>
      </c>
      <c r="AG2553" s="21">
        <f ca="1">SUMIFS(AF$2:AF2553,D$2:D2553,D2553)</f>
        <v>3451</v>
      </c>
    </row>
    <row r="2554" spans="1:33" hidden="1" x14ac:dyDescent="0.35">
      <c r="A2554" s="21">
        <f>IF(ISBLANK(B2554),"",COUNTIF(B$2:B2554,B2554))-1</f>
        <v>94</v>
      </c>
      <c r="B2554" s="27">
        <v>15</v>
      </c>
      <c r="C2554" s="10">
        <f>VLOOKUP($A2554+IF($A2554=0,1,0),Database!$A:$Y,7,FALSE)</f>
        <v>46210.083333333336</v>
      </c>
      <c r="D2554" s="21" t="str">
        <f>VLOOKUP(Pronostics!$B2554,Setup_MPP!$A:$G,3,FALSE)</f>
        <v>Amino28</v>
      </c>
      <c r="E2554" s="21" t="str">
        <f>VLOOKUP(Pronostics!$B2554,Setup_MPP!$A:$G,2,FALSE)</f>
        <v>Amine ZARROUKI</v>
      </c>
      <c r="F2554" s="21" t="str">
        <f>VLOOKUP($B2554,Setup_MPP!$A:$E,4,FALSE)</f>
        <v>#FF9898</v>
      </c>
      <c r="G2554" s="21" t="str">
        <f>VLOOKUP($B2554,Setup_MPP!$A:$E,5,FALSE)</f>
        <v>#FF5D5D</v>
      </c>
      <c r="H2554" s="21" t="str">
        <f>IFERROR(IF(AND(A2554&gt;=1,A2554&lt;=104),VLOOKUP($A2554,Location!$A:$J,6,FALSE),IF(A2554=0,"Avant l'ouverture",IF(OR(A2554=105,A2554=106),"Bonus"))),"")</f>
        <v>1/8 Finale</v>
      </c>
      <c r="I2554" s="21" t="str">
        <f>IF(LEFT(H2554,4)="Tour",VLOOKUP(A2554,Database!$A:$C,3,FALSE),"")</f>
        <v/>
      </c>
      <c r="J2554" s="21" t="str">
        <f>VLOOKUP($A2554,Location!$A:$J,7,FALSE)</f>
        <v>Sénégal</v>
      </c>
      <c r="K2554" s="21" t="str">
        <f>IFERROR(VLOOKUP(J2554,Setup_Team!$B:$C,2,FALSE), "TDB")</f>
        <v>SEN</v>
      </c>
      <c r="L2554" s="21" t="str">
        <f>VLOOKUP($A2554,Location!$A:$J,8,FALSE)</f>
        <v>TBD</v>
      </c>
      <c r="M2554" s="21" t="str">
        <f>IFERROR(VLOOKUP(L2554,Setup_Team!$B:$C,2,FALSE), "TDB")</f>
        <v>TDB</v>
      </c>
      <c r="N2554" s="21" t="str">
        <f>VLOOKUP($A2554,Location!$A:$J,9,FALSE)</f>
        <v>Seattle</v>
      </c>
      <c r="O2554" s="21" t="str">
        <f>VLOOKUP($A2554,Location!$A:$J,10,FALSE)</f>
        <v>Lumen Field</v>
      </c>
      <c r="P2554" s="27"/>
      <c r="Q2554" s="27"/>
      <c r="R2554" s="27" t="str">
        <f t="shared" si="235"/>
        <v/>
      </c>
      <c r="S2554" s="21">
        <v>0</v>
      </c>
      <c r="T2554" s="20">
        <f>VLOOKUP($A2554,Database!$A:$Y,10,FALSE)</f>
        <v>0</v>
      </c>
      <c r="U2554" s="20">
        <f>VLOOKUP($A2554,Database!$A:$Y,11,FALSE)</f>
        <v>0</v>
      </c>
      <c r="V2554" s="20">
        <f>VLOOKUP($A2554,Database!$A:$Y,12,FALSE)</f>
        <v>0</v>
      </c>
      <c r="W2554" s="20" t="str">
        <f>VLOOKUP(A2554,Database!A:M,13,FALSE)</f>
        <v>À venir</v>
      </c>
      <c r="X2554" s="20" t="str">
        <f>VLOOKUP($A2554,Database!$A:$Y,20,FALSE)</f>
        <v/>
      </c>
      <c r="Y2554" s="20" t="str">
        <f>VLOOKUP($A2554,Database!$A:$Y,21,FALSE)</f>
        <v/>
      </c>
      <c r="Z2554" s="20">
        <f t="shared" si="234"/>
        <v>0</v>
      </c>
      <c r="AA2554" s="20" t="str">
        <f t="shared" si="236"/>
        <v/>
      </c>
      <c r="AB2554" s="20" t="str">
        <f t="shared" ca="1" si="237"/>
        <v/>
      </c>
      <c r="AC2554" s="20">
        <f t="shared" ca="1" si="238"/>
        <v>0</v>
      </c>
      <c r="AD2554" s="20" t="str">
        <f ca="1">IF(AC2554=0,"",IF(OR(ISBLANK(P2554),ISBLANK(Q2554)),"",IF(ISBLANK(VLOOKUP(A2554,Database!A:AA,22,FALSE)),"",VLOOKUP(A2554,Database!A:AA,22,FALSE))))</f>
        <v/>
      </c>
      <c r="AE2554" s="20" t="str">
        <f>IFERROR(
   IF(
     OR(ISBLANK(P2554),ISBLANK(Q2554)),
     "",
     IF(
       AND(AB2554&lt;&gt;"",OR(W2554="Terminé",W2554="En cours")),
       VLOOKUP(AD2554,Setup_ScoreExactBonus!A:D,4,FALSE),
       0
     )),
  0)</f>
        <v/>
      </c>
      <c r="AF2554" s="21">
        <f t="shared" si="239"/>
        <v>0</v>
      </c>
      <c r="AG2554" s="21">
        <f ca="1">SUMIFS(AF$2:AF2554,D$2:D2554,D2554)</f>
        <v>3169</v>
      </c>
    </row>
    <row r="2555" spans="1:33" hidden="1" x14ac:dyDescent="0.35">
      <c r="A2555" s="21">
        <f>IF(ISBLANK(B2555),"",COUNTIF(B$2:B2555,B2555))-1</f>
        <v>94</v>
      </c>
      <c r="B2555" s="27">
        <v>16</v>
      </c>
      <c r="C2555" s="10">
        <f>VLOOKUP($A2555+IF($A2555=0,1,0),Database!$A:$Y,7,FALSE)</f>
        <v>46210.083333333336</v>
      </c>
      <c r="D2555" s="21" t="str">
        <f>VLOOKUP(Pronostics!$B2555,Setup_MPP!$A:$G,3,FALSE)</f>
        <v>RomaLaura</v>
      </c>
      <c r="E2555" s="21" t="str">
        <f>VLOOKUP(Pronostics!$B2555,Setup_MPP!$A:$G,2,FALSE)</f>
        <v>Laura GIULIANO</v>
      </c>
      <c r="F2555" s="21" t="str">
        <f>VLOOKUP($B2555,Setup_MPP!$A:$E,4,FALSE)</f>
        <v>#86A4FE</v>
      </c>
      <c r="G2555" s="21" t="str">
        <f>VLOOKUP($B2555,Setup_MPP!$A:$E,5,FALSE)</f>
        <v>#3769FF</v>
      </c>
      <c r="H2555" s="21" t="str">
        <f>IFERROR(IF(AND(A2555&gt;=1,A2555&lt;=104),VLOOKUP($A2555,Location!$A:$J,6,FALSE),IF(A2555=0,"Avant l'ouverture",IF(OR(A2555=105,A2555=106),"Bonus"))),"")</f>
        <v>1/8 Finale</v>
      </c>
      <c r="I2555" s="21" t="str">
        <f>IF(LEFT(H2555,4)="Tour",VLOOKUP(A2555,Database!$A:$C,3,FALSE),"")</f>
        <v/>
      </c>
      <c r="J2555" s="21" t="str">
        <f>VLOOKUP($A2555,Location!$A:$J,7,FALSE)</f>
        <v>Sénégal</v>
      </c>
      <c r="K2555" s="21" t="str">
        <f>IFERROR(VLOOKUP(J2555,Setup_Team!$B:$C,2,FALSE), "TDB")</f>
        <v>SEN</v>
      </c>
      <c r="L2555" s="21" t="str">
        <f>VLOOKUP($A2555,Location!$A:$J,8,FALSE)</f>
        <v>TBD</v>
      </c>
      <c r="M2555" s="21" t="str">
        <f>IFERROR(VLOOKUP(L2555,Setup_Team!$B:$C,2,FALSE), "TDB")</f>
        <v>TDB</v>
      </c>
      <c r="N2555" s="21" t="str">
        <f>VLOOKUP($A2555,Location!$A:$J,9,FALSE)</f>
        <v>Seattle</v>
      </c>
      <c r="O2555" s="21" t="str">
        <f>VLOOKUP($A2555,Location!$A:$J,10,FALSE)</f>
        <v>Lumen Field</v>
      </c>
      <c r="P2555" s="27"/>
      <c r="Q2555" s="27"/>
      <c r="R2555" s="27" t="str">
        <f t="shared" si="235"/>
        <v/>
      </c>
      <c r="S2555" s="21">
        <v>0</v>
      </c>
      <c r="T2555" s="20">
        <f>VLOOKUP($A2555,Database!$A:$Y,10,FALSE)</f>
        <v>0</v>
      </c>
      <c r="U2555" s="20">
        <f>VLOOKUP($A2555,Database!$A:$Y,11,FALSE)</f>
        <v>0</v>
      </c>
      <c r="V2555" s="20">
        <f>VLOOKUP($A2555,Database!$A:$Y,12,FALSE)</f>
        <v>0</v>
      </c>
      <c r="W2555" s="20" t="str">
        <f>VLOOKUP(A2555,Database!A:M,13,FALSE)</f>
        <v>À venir</v>
      </c>
      <c r="X2555" s="20" t="str">
        <f>VLOOKUP($A2555,Database!$A:$Y,20,FALSE)</f>
        <v/>
      </c>
      <c r="Y2555" s="20" t="str">
        <f>VLOOKUP($A2555,Database!$A:$Y,21,FALSE)</f>
        <v/>
      </c>
      <c r="Z2555" s="20">
        <f t="shared" si="234"/>
        <v>0</v>
      </c>
      <c r="AA2555" s="20" t="str">
        <f t="shared" si="236"/>
        <v/>
      </c>
      <c r="AB2555" s="20" t="str">
        <f t="shared" ca="1" si="237"/>
        <v/>
      </c>
      <c r="AC2555" s="20">
        <f t="shared" ca="1" si="238"/>
        <v>0</v>
      </c>
      <c r="AD2555" s="20" t="str">
        <f ca="1">IF(AC2555=0,"",IF(OR(ISBLANK(P2555),ISBLANK(Q2555)),"",IF(ISBLANK(VLOOKUP(A2555,Database!A:AA,22,FALSE)),"",VLOOKUP(A2555,Database!A:AA,22,FALSE))))</f>
        <v/>
      </c>
      <c r="AE2555" s="20" t="str">
        <f>IFERROR(
   IF(
     OR(ISBLANK(P2555),ISBLANK(Q2555)),
     "",
     IF(
       AND(AB2555&lt;&gt;"",OR(W2555="Terminé",W2555="En cours")),
       VLOOKUP(AD2555,Setup_ScoreExactBonus!A:D,4,FALSE),
       0
     )),
  0)</f>
        <v/>
      </c>
      <c r="AF2555" s="21">
        <f t="shared" si="239"/>
        <v>0</v>
      </c>
      <c r="AG2555" s="21">
        <f ca="1">SUMIFS(AF$2:AF2555,D$2:D2555,D2555)</f>
        <v>2658</v>
      </c>
    </row>
    <row r="2556" spans="1:33" hidden="1" x14ac:dyDescent="0.35">
      <c r="A2556" s="21">
        <f>IF(ISBLANK(B2556),"",COUNTIF(B$2:B2556,B2556))-1</f>
        <v>94</v>
      </c>
      <c r="B2556" s="27">
        <v>17</v>
      </c>
      <c r="C2556" s="10">
        <f>VLOOKUP($A2556+IF($A2556=0,1,0),Database!$A:$Y,7,FALSE)</f>
        <v>46210.083333333336</v>
      </c>
      <c r="D2556" s="21" t="str">
        <f>VLOOKUP(Pronostics!$B2556,Setup_MPP!$A:$G,3,FALSE)</f>
        <v>Julien_cri</v>
      </c>
      <c r="E2556" s="21" t="str">
        <f>VLOOKUP(Pronostics!$B2556,Setup_MPP!$A:$G,2,FALSE)</f>
        <v>Julien CRIMOTEL</v>
      </c>
      <c r="F2556" s="21" t="str">
        <f>VLOOKUP($B2556,Setup_MPP!$A:$E,4,FALSE)</f>
        <v>#FFB0B0</v>
      </c>
      <c r="G2556" s="21" t="str">
        <f>VLOOKUP($B2556,Setup_MPP!$A:$E,5,FALSE)</f>
        <v>#F25757</v>
      </c>
      <c r="H2556" s="21" t="str">
        <f>IFERROR(IF(AND(A2556&gt;=1,A2556&lt;=104),VLOOKUP($A2556,Location!$A:$J,6,FALSE),IF(A2556=0,"Avant l'ouverture",IF(OR(A2556=105,A2556=106),"Bonus"))),"")</f>
        <v>1/8 Finale</v>
      </c>
      <c r="I2556" s="21" t="str">
        <f>IF(LEFT(H2556,4)="Tour",VLOOKUP(A2556,Database!$A:$C,3,FALSE),"")</f>
        <v/>
      </c>
      <c r="J2556" s="21" t="str">
        <f>VLOOKUP($A2556,Location!$A:$J,7,FALSE)</f>
        <v>Sénégal</v>
      </c>
      <c r="K2556" s="21" t="str">
        <f>IFERROR(VLOOKUP(J2556,Setup_Team!$B:$C,2,FALSE), "TDB")</f>
        <v>SEN</v>
      </c>
      <c r="L2556" s="21" t="str">
        <f>VLOOKUP($A2556,Location!$A:$J,8,FALSE)</f>
        <v>TBD</v>
      </c>
      <c r="M2556" s="21" t="str">
        <f>IFERROR(VLOOKUP(L2556,Setup_Team!$B:$C,2,FALSE), "TDB")</f>
        <v>TDB</v>
      </c>
      <c r="N2556" s="21" t="str">
        <f>VLOOKUP($A2556,Location!$A:$J,9,FALSE)</f>
        <v>Seattle</v>
      </c>
      <c r="O2556" s="21" t="str">
        <f>VLOOKUP($A2556,Location!$A:$J,10,FALSE)</f>
        <v>Lumen Field</v>
      </c>
      <c r="P2556" s="27"/>
      <c r="Q2556" s="27"/>
      <c r="R2556" s="27" t="str">
        <f t="shared" si="235"/>
        <v/>
      </c>
      <c r="S2556" s="21">
        <v>0</v>
      </c>
      <c r="T2556" s="20">
        <f>VLOOKUP($A2556,Database!$A:$Y,10,FALSE)</f>
        <v>0</v>
      </c>
      <c r="U2556" s="20">
        <f>VLOOKUP($A2556,Database!$A:$Y,11,FALSE)</f>
        <v>0</v>
      </c>
      <c r="V2556" s="20">
        <f>VLOOKUP($A2556,Database!$A:$Y,12,FALSE)</f>
        <v>0</v>
      </c>
      <c r="W2556" s="20" t="str">
        <f>VLOOKUP(A2556,Database!A:M,13,FALSE)</f>
        <v>À venir</v>
      </c>
      <c r="X2556" s="20" t="str">
        <f>VLOOKUP($A2556,Database!$A:$Y,20,FALSE)</f>
        <v/>
      </c>
      <c r="Y2556" s="20" t="str">
        <f>VLOOKUP($A2556,Database!$A:$Y,21,FALSE)</f>
        <v/>
      </c>
      <c r="Z2556" s="20">
        <f t="shared" si="234"/>
        <v>0</v>
      </c>
      <c r="AA2556" s="20" t="str">
        <f t="shared" si="236"/>
        <v/>
      </c>
      <c r="AB2556" s="20" t="str">
        <f t="shared" ca="1" si="237"/>
        <v/>
      </c>
      <c r="AC2556" s="20">
        <f t="shared" ca="1" si="238"/>
        <v>0</v>
      </c>
      <c r="AD2556" s="20" t="str">
        <f ca="1">IF(AC2556=0,"",IF(OR(ISBLANK(P2556),ISBLANK(Q2556)),"",IF(ISBLANK(VLOOKUP(A2556,Database!A:AA,22,FALSE)),"",VLOOKUP(A2556,Database!A:AA,22,FALSE))))</f>
        <v/>
      </c>
      <c r="AE2556" s="20" t="str">
        <f>IFERROR(
   IF(
     OR(ISBLANK(P2556),ISBLANK(Q2556)),
     "",
     IF(
       AND(AB2556&lt;&gt;"",OR(W2556="Terminé",W2556="En cours")),
       VLOOKUP(AD2556,Setup_ScoreExactBonus!A:D,4,FALSE),
       0
     )),
  0)</f>
        <v/>
      </c>
      <c r="AF2556" s="21">
        <f t="shared" si="239"/>
        <v>0</v>
      </c>
      <c r="AG2556" s="21">
        <f ca="1">SUMIFS(AF$2:AF2556,D$2:D2556,D2556)</f>
        <v>3022</v>
      </c>
    </row>
    <row r="2557" spans="1:33" hidden="1" x14ac:dyDescent="0.35">
      <c r="A2557" s="21">
        <f>IF(ISBLANK(B2557),"",COUNTIF(B$2:B2557,B2557))-1</f>
        <v>94</v>
      </c>
      <c r="B2557" s="27">
        <v>18</v>
      </c>
      <c r="C2557" s="10">
        <f>VLOOKUP($A2557+IF($A2557=0,1,0),Database!$A:$Y,7,FALSE)</f>
        <v>46210.083333333336</v>
      </c>
      <c r="D2557" s="21" t="str">
        <f>VLOOKUP(Pronostics!$B2557,Setup_MPP!$A:$G,3,FALSE)</f>
        <v>Cartone</v>
      </c>
      <c r="E2557" s="21" t="str">
        <f>VLOOKUP(Pronostics!$B2557,Setup_MPP!$A:$G,2,FALSE)</f>
        <v>Quentin CARTON</v>
      </c>
      <c r="F2557" s="21" t="str">
        <f>VLOOKUP($B2557,Setup_MPP!$A:$E,4,FALSE)</f>
        <v>#F0BC42</v>
      </c>
      <c r="G2557" s="21" t="str">
        <f>VLOOKUP($B2557,Setup_MPP!$A:$E,5,FALSE)</f>
        <v>#8E1F2F</v>
      </c>
      <c r="H2557" s="21" t="str">
        <f>IFERROR(IF(AND(A2557&gt;=1,A2557&lt;=104),VLOOKUP($A2557,Location!$A:$J,6,FALSE),IF(A2557=0,"Avant l'ouverture",IF(OR(A2557=105,A2557=106),"Bonus"))),"")</f>
        <v>1/8 Finale</v>
      </c>
      <c r="I2557" s="21" t="str">
        <f>IF(LEFT(H2557,4)="Tour",VLOOKUP(A2557,Database!$A:$C,3,FALSE),"")</f>
        <v/>
      </c>
      <c r="J2557" s="21" t="str">
        <f>VLOOKUP($A2557,Location!$A:$J,7,FALSE)</f>
        <v>Sénégal</v>
      </c>
      <c r="K2557" s="21" t="str">
        <f>IFERROR(VLOOKUP(J2557,Setup_Team!$B:$C,2,FALSE), "TDB")</f>
        <v>SEN</v>
      </c>
      <c r="L2557" s="21" t="str">
        <f>VLOOKUP($A2557,Location!$A:$J,8,FALSE)</f>
        <v>TBD</v>
      </c>
      <c r="M2557" s="21" t="str">
        <f>IFERROR(VLOOKUP(L2557,Setup_Team!$B:$C,2,FALSE), "TDB")</f>
        <v>TDB</v>
      </c>
      <c r="N2557" s="21" t="str">
        <f>VLOOKUP($A2557,Location!$A:$J,9,FALSE)</f>
        <v>Seattle</v>
      </c>
      <c r="O2557" s="21" t="str">
        <f>VLOOKUP($A2557,Location!$A:$J,10,FALSE)</f>
        <v>Lumen Field</v>
      </c>
      <c r="P2557" s="27"/>
      <c r="Q2557" s="27"/>
      <c r="R2557" s="27" t="str">
        <f t="shared" si="235"/>
        <v/>
      </c>
      <c r="S2557" s="21">
        <v>0</v>
      </c>
      <c r="T2557" s="20">
        <f>VLOOKUP($A2557,Database!$A:$Y,10,FALSE)</f>
        <v>0</v>
      </c>
      <c r="U2557" s="20">
        <f>VLOOKUP($A2557,Database!$A:$Y,11,FALSE)</f>
        <v>0</v>
      </c>
      <c r="V2557" s="20">
        <f>VLOOKUP($A2557,Database!$A:$Y,12,FALSE)</f>
        <v>0</v>
      </c>
      <c r="W2557" s="20" t="str">
        <f>VLOOKUP(A2557,Database!A:M,13,FALSE)</f>
        <v>À venir</v>
      </c>
      <c r="X2557" s="20" t="str">
        <f>VLOOKUP($A2557,Database!$A:$Y,20,FALSE)</f>
        <v/>
      </c>
      <c r="Y2557" s="20" t="str">
        <f>VLOOKUP($A2557,Database!$A:$Y,21,FALSE)</f>
        <v/>
      </c>
      <c r="Z2557" s="20">
        <f t="shared" si="234"/>
        <v>0</v>
      </c>
      <c r="AA2557" s="20" t="str">
        <f t="shared" si="236"/>
        <v/>
      </c>
      <c r="AB2557" s="20" t="str">
        <f t="shared" ca="1" si="237"/>
        <v/>
      </c>
      <c r="AC2557" s="20">
        <f t="shared" ca="1" si="238"/>
        <v>0</v>
      </c>
      <c r="AD2557" s="20" t="str">
        <f ca="1">IF(AC2557=0,"",IF(OR(ISBLANK(P2557),ISBLANK(Q2557)),"",IF(ISBLANK(VLOOKUP(A2557,Database!A:AA,22,FALSE)),"",VLOOKUP(A2557,Database!A:AA,22,FALSE))))</f>
        <v/>
      </c>
      <c r="AE2557" s="20" t="str">
        <f>IFERROR(
   IF(
     OR(ISBLANK(P2557),ISBLANK(Q2557)),
     "",
     IF(
       AND(AB2557&lt;&gt;"",OR(W2557="Terminé",W2557="En cours")),
       VLOOKUP(AD2557,Setup_ScoreExactBonus!A:D,4,FALSE),
       0
     )),
  0)</f>
        <v/>
      </c>
      <c r="AF2557" s="21">
        <f t="shared" si="239"/>
        <v>0</v>
      </c>
      <c r="AG2557" s="21">
        <f ca="1">SUMIFS(AF$2:AF2557,D$2:D2557,D2557)</f>
        <v>3102</v>
      </c>
    </row>
    <row r="2558" spans="1:33" hidden="1" x14ac:dyDescent="0.35">
      <c r="A2558" s="21">
        <f>IF(ISBLANK(B2558),"",COUNTIF(B$2:B2558,B2558))-1</f>
        <v>94</v>
      </c>
      <c r="B2558" s="27">
        <v>19</v>
      </c>
      <c r="C2558" s="10">
        <f>VLOOKUP($A2558+IF($A2558=0,1,0),Database!$A:$Y,7,FALSE)</f>
        <v>46210.083333333336</v>
      </c>
      <c r="D2558" s="21" t="str">
        <f>VLOOKUP(Pronostics!$B2558,Setup_MPP!$A:$G,3,FALSE)</f>
        <v>YramVi</v>
      </c>
      <c r="E2558" s="21" t="str">
        <f>VLOOKUP(Pronostics!$B2558,Setup_MPP!$A:$G,2,FALSE)</f>
        <v>Eyram TETSHIE</v>
      </c>
      <c r="F2558" s="21" t="str">
        <f>VLOOKUP($B2558,Setup_MPP!$A:$E,4,FALSE)</f>
        <v>#E8B28F</v>
      </c>
      <c r="G2558" s="21" t="str">
        <f>VLOOKUP($B2558,Setup_MPP!$A:$E,5,FALSE)</f>
        <v>#E65568</v>
      </c>
      <c r="H2558" s="21" t="str">
        <f>IFERROR(IF(AND(A2558&gt;=1,A2558&lt;=104),VLOOKUP($A2558,Location!$A:$J,6,FALSE),IF(A2558=0,"Avant l'ouverture",IF(OR(A2558=105,A2558=106),"Bonus"))),"")</f>
        <v>1/8 Finale</v>
      </c>
      <c r="I2558" s="21" t="str">
        <f>IF(LEFT(H2558,4)="Tour",VLOOKUP(A2558,Database!$A:$C,3,FALSE),"")</f>
        <v/>
      </c>
      <c r="J2558" s="21" t="str">
        <f>VLOOKUP($A2558,Location!$A:$J,7,FALSE)</f>
        <v>Sénégal</v>
      </c>
      <c r="K2558" s="21" t="str">
        <f>IFERROR(VLOOKUP(J2558,Setup_Team!$B:$C,2,FALSE), "TDB")</f>
        <v>SEN</v>
      </c>
      <c r="L2558" s="21" t="str">
        <f>VLOOKUP($A2558,Location!$A:$J,8,FALSE)</f>
        <v>TBD</v>
      </c>
      <c r="M2558" s="21" t="str">
        <f>IFERROR(VLOOKUP(L2558,Setup_Team!$B:$C,2,FALSE), "TDB")</f>
        <v>TDB</v>
      </c>
      <c r="N2558" s="21" t="str">
        <f>VLOOKUP($A2558,Location!$A:$J,9,FALSE)</f>
        <v>Seattle</v>
      </c>
      <c r="O2558" s="21" t="str">
        <f>VLOOKUP($A2558,Location!$A:$J,10,FALSE)</f>
        <v>Lumen Field</v>
      </c>
      <c r="P2558" s="27"/>
      <c r="Q2558" s="27"/>
      <c r="R2558" s="27" t="str">
        <f t="shared" si="235"/>
        <v/>
      </c>
      <c r="S2558" s="21">
        <v>0</v>
      </c>
      <c r="T2558" s="20">
        <f>VLOOKUP($A2558,Database!$A:$Y,10,FALSE)</f>
        <v>0</v>
      </c>
      <c r="U2558" s="20">
        <f>VLOOKUP($A2558,Database!$A:$Y,11,FALSE)</f>
        <v>0</v>
      </c>
      <c r="V2558" s="20">
        <f>VLOOKUP($A2558,Database!$A:$Y,12,FALSE)</f>
        <v>0</v>
      </c>
      <c r="W2558" s="20" t="str">
        <f>VLOOKUP(A2558,Database!A:M,13,FALSE)</f>
        <v>À venir</v>
      </c>
      <c r="X2558" s="20" t="str">
        <f>VLOOKUP($A2558,Database!$A:$Y,20,FALSE)</f>
        <v/>
      </c>
      <c r="Y2558" s="20" t="str">
        <f>VLOOKUP($A2558,Database!$A:$Y,21,FALSE)</f>
        <v/>
      </c>
      <c r="Z2558" s="20">
        <f t="shared" si="234"/>
        <v>0</v>
      </c>
      <c r="AA2558" s="20" t="str">
        <f t="shared" si="236"/>
        <v/>
      </c>
      <c r="AB2558" s="20" t="str">
        <f t="shared" ca="1" si="237"/>
        <v/>
      </c>
      <c r="AC2558" s="20">
        <f t="shared" ca="1" si="238"/>
        <v>0</v>
      </c>
      <c r="AD2558" s="20" t="str">
        <f ca="1">IF(AC2558=0,"",IF(OR(ISBLANK(P2558),ISBLANK(Q2558)),"",IF(ISBLANK(VLOOKUP(A2558,Database!A:AA,22,FALSE)),"",VLOOKUP(A2558,Database!A:AA,22,FALSE))))</f>
        <v/>
      </c>
      <c r="AE2558" s="20" t="str">
        <f>IFERROR(
   IF(
     OR(ISBLANK(P2558),ISBLANK(Q2558)),
     "",
     IF(
       AND(AB2558&lt;&gt;"",OR(W2558="Terminé",W2558="En cours")),
       VLOOKUP(AD2558,Setup_ScoreExactBonus!A:D,4,FALSE),
       0
     )),
  0)</f>
        <v/>
      </c>
      <c r="AF2558" s="21">
        <f t="shared" si="239"/>
        <v>0</v>
      </c>
      <c r="AG2558" s="21">
        <f ca="1">SUMIFS(AF$2:AF2558,D$2:D2558,D2558)</f>
        <v>2990</v>
      </c>
    </row>
    <row r="2559" spans="1:33" hidden="1" x14ac:dyDescent="0.35">
      <c r="A2559" s="21">
        <f>IF(ISBLANK(B2559),"",COUNTIF(B$2:B2559,B2559))-1</f>
        <v>94</v>
      </c>
      <c r="B2559" s="27">
        <v>20</v>
      </c>
      <c r="C2559" s="10">
        <f>VLOOKUP($A2559+IF($A2559=0,1,0),Database!$A:$Y,7,FALSE)</f>
        <v>46210.083333333336</v>
      </c>
      <c r="D2559" s="21" t="str">
        <f>VLOOKUP(Pronostics!$B2559,Setup_MPP!$A:$G,3,FALSE)</f>
        <v>Anis_MaFihache</v>
      </c>
      <c r="E2559" s="21" t="str">
        <f>VLOOKUP(Pronostics!$B2559,Setup_MPP!$A:$G,2,FALSE)</f>
        <v>Anis LEBIK</v>
      </c>
      <c r="F2559" s="21" t="str">
        <f>VLOOKUP($B2559,Setup_MPP!$A:$E,4,FALSE)</f>
        <v>#60DC8C</v>
      </c>
      <c r="G2559" s="21" t="str">
        <f>VLOOKUP($B2559,Setup_MPP!$A:$E,5,FALSE)</f>
        <v>#22A34F</v>
      </c>
      <c r="H2559" s="21" t="str">
        <f>IFERROR(IF(AND(A2559&gt;=1,A2559&lt;=104),VLOOKUP($A2559,Location!$A:$J,6,FALSE),IF(A2559=0,"Avant l'ouverture",IF(OR(A2559=105,A2559=106),"Bonus"))),"")</f>
        <v>1/8 Finale</v>
      </c>
      <c r="I2559" s="21" t="str">
        <f>IF(LEFT(H2559,4)="Tour",VLOOKUP(A2559,Database!$A:$C,3,FALSE),"")</f>
        <v/>
      </c>
      <c r="J2559" s="21" t="str">
        <f>VLOOKUP($A2559,Location!$A:$J,7,FALSE)</f>
        <v>Sénégal</v>
      </c>
      <c r="K2559" s="21" t="str">
        <f>IFERROR(VLOOKUP(J2559,Setup_Team!$B:$C,2,FALSE), "TDB")</f>
        <v>SEN</v>
      </c>
      <c r="L2559" s="21" t="str">
        <f>VLOOKUP($A2559,Location!$A:$J,8,FALSE)</f>
        <v>TBD</v>
      </c>
      <c r="M2559" s="21" t="str">
        <f>IFERROR(VLOOKUP(L2559,Setup_Team!$B:$C,2,FALSE), "TDB")</f>
        <v>TDB</v>
      </c>
      <c r="N2559" s="21" t="str">
        <f>VLOOKUP($A2559,Location!$A:$J,9,FALSE)</f>
        <v>Seattle</v>
      </c>
      <c r="O2559" s="21" t="str">
        <f>VLOOKUP($A2559,Location!$A:$J,10,FALSE)</f>
        <v>Lumen Field</v>
      </c>
      <c r="P2559" s="27"/>
      <c r="Q2559" s="27"/>
      <c r="R2559" s="27" t="str">
        <f t="shared" si="235"/>
        <v/>
      </c>
      <c r="S2559" s="21">
        <v>0</v>
      </c>
      <c r="T2559" s="20">
        <f>VLOOKUP($A2559,Database!$A:$Y,10,FALSE)</f>
        <v>0</v>
      </c>
      <c r="U2559" s="20">
        <f>VLOOKUP($A2559,Database!$A:$Y,11,FALSE)</f>
        <v>0</v>
      </c>
      <c r="V2559" s="20">
        <f>VLOOKUP($A2559,Database!$A:$Y,12,FALSE)</f>
        <v>0</v>
      </c>
      <c r="W2559" s="20" t="str">
        <f>VLOOKUP(A2559,Database!A:M,13,FALSE)</f>
        <v>À venir</v>
      </c>
      <c r="X2559" s="20" t="str">
        <f>VLOOKUP($A2559,Database!$A:$Y,20,FALSE)</f>
        <v/>
      </c>
      <c r="Y2559" s="20" t="str">
        <f>VLOOKUP($A2559,Database!$A:$Y,21,FALSE)</f>
        <v/>
      </c>
      <c r="Z2559" s="20">
        <f t="shared" si="234"/>
        <v>0</v>
      </c>
      <c r="AA2559" s="20" t="str">
        <f t="shared" si="236"/>
        <v/>
      </c>
      <c r="AB2559" s="20" t="str">
        <f t="shared" ca="1" si="237"/>
        <v/>
      </c>
      <c r="AC2559" s="20">
        <f t="shared" ca="1" si="238"/>
        <v>0</v>
      </c>
      <c r="AD2559" s="20" t="str">
        <f ca="1">IF(AC2559=0,"",IF(OR(ISBLANK(P2559),ISBLANK(Q2559)),"",IF(ISBLANK(VLOOKUP(A2559,Database!A:AA,22,FALSE)),"",VLOOKUP(A2559,Database!A:AA,22,FALSE))))</f>
        <v/>
      </c>
      <c r="AE2559" s="20" t="str">
        <f>IFERROR(
   IF(
     OR(ISBLANK(P2559),ISBLANK(Q2559)),
     "",
     IF(
       AND(AB2559&lt;&gt;"",OR(W2559="Terminé",W2559="En cours")),
       VLOOKUP(AD2559,Setup_ScoreExactBonus!A:D,4,FALSE),
       0
     )),
  0)</f>
        <v/>
      </c>
      <c r="AF2559" s="21">
        <f t="shared" si="239"/>
        <v>0</v>
      </c>
      <c r="AG2559" s="21">
        <f ca="1">SUMIFS(AF$2:AF2559,D$2:D2559,D2559)</f>
        <v>3051</v>
      </c>
    </row>
    <row r="2560" spans="1:33" hidden="1" x14ac:dyDescent="0.35">
      <c r="A2560" s="21">
        <f>IF(ISBLANK(B2560),"",COUNTIF(B$2:B2560,B2560))-1</f>
        <v>94</v>
      </c>
      <c r="B2560" s="27">
        <v>21</v>
      </c>
      <c r="C2560" s="10">
        <f>VLOOKUP($A2560+IF($A2560=0,1,0),Database!$A:$Y,7,FALSE)</f>
        <v>46210.083333333336</v>
      </c>
      <c r="D2560" s="21" t="str">
        <f>VLOOKUP(Pronostics!$B2560,Setup_MPP!$A:$G,3,FALSE)</f>
        <v>JUJULABOSS13</v>
      </c>
      <c r="E2560" s="21" t="str">
        <f>VLOOKUP(Pronostics!$B2560,Setup_MPP!$A:$G,2,FALSE)</f>
        <v>Julia BOUANAN</v>
      </c>
      <c r="F2560" s="21" t="str">
        <f>VLOOKUP($B2560,Setup_MPP!$A:$E,4,FALSE)</f>
        <v>#2FAEE0</v>
      </c>
      <c r="G2560" s="21" t="str">
        <f>VLOOKUP($B2560,Setup_MPP!$A:$E,5,FALSE)</f>
        <v>#BEA064</v>
      </c>
      <c r="H2560" s="21" t="str">
        <f>IFERROR(IF(AND(A2560&gt;=1,A2560&lt;=104),VLOOKUP($A2560,Location!$A:$J,6,FALSE),IF(A2560=0,"Avant l'ouverture",IF(OR(A2560=105,A2560=106),"Bonus"))),"")</f>
        <v>1/8 Finale</v>
      </c>
      <c r="I2560" s="21" t="str">
        <f>IF(LEFT(H2560,4)="Tour",VLOOKUP(A2560,Database!$A:$C,3,FALSE),"")</f>
        <v/>
      </c>
      <c r="J2560" s="21" t="str">
        <f>VLOOKUP($A2560,Location!$A:$J,7,FALSE)</f>
        <v>Sénégal</v>
      </c>
      <c r="K2560" s="21" t="str">
        <f>IFERROR(VLOOKUP(J2560,Setup_Team!$B:$C,2,FALSE), "TDB")</f>
        <v>SEN</v>
      </c>
      <c r="L2560" s="21" t="str">
        <f>VLOOKUP($A2560,Location!$A:$J,8,FALSE)</f>
        <v>TBD</v>
      </c>
      <c r="M2560" s="21" t="str">
        <f>IFERROR(VLOOKUP(L2560,Setup_Team!$B:$C,2,FALSE), "TDB")</f>
        <v>TDB</v>
      </c>
      <c r="N2560" s="21" t="str">
        <f>VLOOKUP($A2560,Location!$A:$J,9,FALSE)</f>
        <v>Seattle</v>
      </c>
      <c r="O2560" s="21" t="str">
        <f>VLOOKUP($A2560,Location!$A:$J,10,FALSE)</f>
        <v>Lumen Field</v>
      </c>
      <c r="P2560" s="27"/>
      <c r="Q2560" s="27"/>
      <c r="R2560" s="27" t="str">
        <f t="shared" si="235"/>
        <v/>
      </c>
      <c r="S2560" s="21">
        <v>0</v>
      </c>
      <c r="T2560" s="20">
        <f>VLOOKUP($A2560,Database!$A:$Y,10,FALSE)</f>
        <v>0</v>
      </c>
      <c r="U2560" s="20">
        <f>VLOOKUP($A2560,Database!$A:$Y,11,FALSE)</f>
        <v>0</v>
      </c>
      <c r="V2560" s="20">
        <f>VLOOKUP($A2560,Database!$A:$Y,12,FALSE)</f>
        <v>0</v>
      </c>
      <c r="W2560" s="20" t="str">
        <f>VLOOKUP(A2560,Database!A:M,13,FALSE)</f>
        <v>À venir</v>
      </c>
      <c r="X2560" s="20" t="str">
        <f>VLOOKUP($A2560,Database!$A:$Y,20,FALSE)</f>
        <v/>
      </c>
      <c r="Y2560" s="20" t="str">
        <f>VLOOKUP($A2560,Database!$A:$Y,21,FALSE)</f>
        <v/>
      </c>
      <c r="Z2560" s="20">
        <f t="shared" si="234"/>
        <v>0</v>
      </c>
      <c r="AA2560" s="20" t="str">
        <f t="shared" si="236"/>
        <v/>
      </c>
      <c r="AB2560" s="20" t="str">
        <f t="shared" ca="1" si="237"/>
        <v/>
      </c>
      <c r="AC2560" s="20">
        <f t="shared" ca="1" si="238"/>
        <v>0</v>
      </c>
      <c r="AD2560" s="20" t="str">
        <f ca="1">IF(AC2560=0,"",IF(OR(ISBLANK(P2560),ISBLANK(Q2560)),"",IF(ISBLANK(VLOOKUP(A2560,Database!A:AA,22,FALSE)),"",VLOOKUP(A2560,Database!A:AA,22,FALSE))))</f>
        <v/>
      </c>
      <c r="AE2560" s="20" t="str">
        <f>IFERROR(
   IF(
     OR(ISBLANK(P2560),ISBLANK(Q2560)),
     "",
     IF(
       AND(AB2560&lt;&gt;"",OR(W2560="Terminé",W2560="En cours")),
       VLOOKUP(AD2560,Setup_ScoreExactBonus!A:D,4,FALSE),
       0
     )),
  0)</f>
        <v/>
      </c>
      <c r="AF2560" s="21">
        <f t="shared" si="239"/>
        <v>0</v>
      </c>
      <c r="AG2560" s="21">
        <f ca="1">SUMIFS(AF$2:AF2560,D$2:D2560,D2560)</f>
        <v>2853</v>
      </c>
    </row>
    <row r="2561" spans="1:33" hidden="1" x14ac:dyDescent="0.35">
      <c r="A2561" s="21">
        <f>IF(ISBLANK(B2561),"",COUNTIF(B$2:B2561,B2561))-1</f>
        <v>94</v>
      </c>
      <c r="B2561" s="27">
        <v>22</v>
      </c>
      <c r="C2561" s="10">
        <f>VLOOKUP($A2561+IF($A2561=0,1,0),Database!$A:$Y,7,FALSE)</f>
        <v>46210.083333333336</v>
      </c>
      <c r="D2561" s="21" t="str">
        <f>VLOOKUP(Pronostics!$B2561,Setup_MPP!$A:$G,3,FALSE)</f>
        <v>Jujumsrd</v>
      </c>
      <c r="E2561" s="21" t="str">
        <f>VLOOKUP(Pronostics!$B2561,Setup_MPP!$A:$G,2,FALSE)</f>
        <v>Julie Mansard</v>
      </c>
      <c r="F2561" s="21" t="str">
        <f>VLOOKUP($B2561,Setup_MPP!$A:$E,4,FALSE)</f>
        <v>#41DEF0</v>
      </c>
      <c r="G2561" s="21" t="str">
        <f>VLOOKUP($B2561,Setup_MPP!$A:$E,5,FALSE)</f>
        <v>#0BA6B7</v>
      </c>
      <c r="H2561" s="21" t="str">
        <f>IFERROR(IF(AND(A2561&gt;=1,A2561&lt;=104),VLOOKUP($A2561,Location!$A:$J,6,FALSE),IF(A2561=0,"Avant l'ouverture",IF(OR(A2561=105,A2561=106),"Bonus"))),"")</f>
        <v>1/8 Finale</v>
      </c>
      <c r="I2561" s="21" t="str">
        <f>IF(LEFT(H2561,4)="Tour",VLOOKUP(A2561,Database!$A:$C,3,FALSE),"")</f>
        <v/>
      </c>
      <c r="J2561" s="21" t="str">
        <f>VLOOKUP($A2561,Location!$A:$J,7,FALSE)</f>
        <v>Sénégal</v>
      </c>
      <c r="K2561" s="21" t="str">
        <f>IFERROR(VLOOKUP(J2561,Setup_Team!$B:$C,2,FALSE), "TDB")</f>
        <v>SEN</v>
      </c>
      <c r="L2561" s="21" t="str">
        <f>VLOOKUP($A2561,Location!$A:$J,8,FALSE)</f>
        <v>TBD</v>
      </c>
      <c r="M2561" s="21" t="str">
        <f>IFERROR(VLOOKUP(L2561,Setup_Team!$B:$C,2,FALSE), "TDB")</f>
        <v>TDB</v>
      </c>
      <c r="N2561" s="21" t="str">
        <f>VLOOKUP($A2561,Location!$A:$J,9,FALSE)</f>
        <v>Seattle</v>
      </c>
      <c r="O2561" s="21" t="str">
        <f>VLOOKUP($A2561,Location!$A:$J,10,FALSE)</f>
        <v>Lumen Field</v>
      </c>
      <c r="P2561" s="27"/>
      <c r="Q2561" s="27"/>
      <c r="R2561" s="27" t="str">
        <f t="shared" si="235"/>
        <v/>
      </c>
      <c r="S2561" s="21">
        <v>0</v>
      </c>
      <c r="T2561" s="20">
        <f>VLOOKUP($A2561,Database!$A:$Y,10,FALSE)</f>
        <v>0</v>
      </c>
      <c r="U2561" s="20">
        <f>VLOOKUP($A2561,Database!$A:$Y,11,FALSE)</f>
        <v>0</v>
      </c>
      <c r="V2561" s="20">
        <f>VLOOKUP($A2561,Database!$A:$Y,12,FALSE)</f>
        <v>0</v>
      </c>
      <c r="W2561" s="20" t="str">
        <f>VLOOKUP(A2561,Database!A:M,13,FALSE)</f>
        <v>À venir</v>
      </c>
      <c r="X2561" s="20" t="str">
        <f>VLOOKUP($A2561,Database!$A:$Y,20,FALSE)</f>
        <v/>
      </c>
      <c r="Y2561" s="20" t="str">
        <f>VLOOKUP($A2561,Database!$A:$Y,21,FALSE)</f>
        <v/>
      </c>
      <c r="Z2561" s="20">
        <f t="shared" si="234"/>
        <v>0</v>
      </c>
      <c r="AA2561" s="20" t="str">
        <f t="shared" si="236"/>
        <v/>
      </c>
      <c r="AB2561" s="20" t="str">
        <f t="shared" ca="1" si="237"/>
        <v/>
      </c>
      <c r="AC2561" s="20">
        <f t="shared" ca="1" si="238"/>
        <v>0</v>
      </c>
      <c r="AD2561" s="20" t="str">
        <f ca="1">IF(AC2561=0,"",IF(OR(ISBLANK(P2561),ISBLANK(Q2561)),"",IF(ISBLANK(VLOOKUP(A2561,Database!A:AA,22,FALSE)),"",VLOOKUP(A2561,Database!A:AA,22,FALSE))))</f>
        <v/>
      </c>
      <c r="AE2561" s="20" t="str">
        <f>IFERROR(
   IF(
     OR(ISBLANK(P2561),ISBLANK(Q2561)),
     "",
     IF(
       AND(AB2561&lt;&gt;"",OR(W2561="Terminé",W2561="En cours")),
       VLOOKUP(AD2561,Setup_ScoreExactBonus!A:D,4,FALSE),
       0
     )),
  0)</f>
        <v/>
      </c>
      <c r="AF2561" s="21">
        <f t="shared" si="239"/>
        <v>0</v>
      </c>
      <c r="AG2561" s="21">
        <f ca="1">SUMIFS(AF$2:AF2561,D$2:D2561,D2561)</f>
        <v>2679</v>
      </c>
    </row>
    <row r="2562" spans="1:33" hidden="1" x14ac:dyDescent="0.35">
      <c r="A2562" s="21">
        <f>IF(ISBLANK(B2562),"",COUNTIF(B$2:B2562,B2562))-1</f>
        <v>94</v>
      </c>
      <c r="B2562" s="27">
        <v>23</v>
      </c>
      <c r="C2562" s="10">
        <f>VLOOKUP($A2562+IF($A2562=0,1,0),Database!$A:$Y,7,FALSE)</f>
        <v>46210.083333333336</v>
      </c>
      <c r="D2562" s="21" t="str">
        <f>VLOOKUP(Pronostics!$B2562,Setup_MPP!$A:$G,3,FALSE)</f>
        <v>DJUDJUPRONO</v>
      </c>
      <c r="E2562" s="21" t="str">
        <f>VLOOKUP(Pronostics!$B2562,Setup_MPP!$A:$G,2,FALSE)</f>
        <v>Juliette</v>
      </c>
      <c r="F2562" s="21" t="str">
        <f>VLOOKUP($B2562,Setup_MPP!$A:$E,4,FALSE)</f>
        <v>#F2A2A2</v>
      </c>
      <c r="G2562" s="21" t="str">
        <f>VLOOKUP($B2562,Setup_MPP!$A:$E,5,FALSE)</f>
        <v>#C25D5D</v>
      </c>
      <c r="H2562" s="21" t="str">
        <f>IFERROR(IF(AND(A2562&gt;=1,A2562&lt;=104),VLOOKUP($A2562,Location!$A:$J,6,FALSE),IF(A2562=0,"Avant l'ouverture",IF(OR(A2562=105,A2562=106),"Bonus"))),"")</f>
        <v>1/8 Finale</v>
      </c>
      <c r="I2562" s="21" t="str">
        <f>IF(LEFT(H2562,4)="Tour",VLOOKUP(A2562,Database!$A:$C,3,FALSE),"")</f>
        <v/>
      </c>
      <c r="J2562" s="21" t="str">
        <f>VLOOKUP($A2562,Location!$A:$J,7,FALSE)</f>
        <v>Sénégal</v>
      </c>
      <c r="K2562" s="21" t="str">
        <f>IFERROR(VLOOKUP(J2562,Setup_Team!$B:$C,2,FALSE), "TDB")</f>
        <v>SEN</v>
      </c>
      <c r="L2562" s="21" t="str">
        <f>VLOOKUP($A2562,Location!$A:$J,8,FALSE)</f>
        <v>TBD</v>
      </c>
      <c r="M2562" s="21" t="str">
        <f>IFERROR(VLOOKUP(L2562,Setup_Team!$B:$C,2,FALSE), "TDB")</f>
        <v>TDB</v>
      </c>
      <c r="N2562" s="21" t="str">
        <f>VLOOKUP($A2562,Location!$A:$J,9,FALSE)</f>
        <v>Seattle</v>
      </c>
      <c r="O2562" s="21" t="str">
        <f>VLOOKUP($A2562,Location!$A:$J,10,FALSE)</f>
        <v>Lumen Field</v>
      </c>
      <c r="P2562" s="27"/>
      <c r="Q2562" s="27"/>
      <c r="R2562" s="27" t="str">
        <f t="shared" si="235"/>
        <v/>
      </c>
      <c r="S2562" s="21">
        <v>0</v>
      </c>
      <c r="T2562" s="20">
        <f>VLOOKUP($A2562,Database!$A:$Y,10,FALSE)</f>
        <v>0</v>
      </c>
      <c r="U2562" s="20">
        <f>VLOOKUP($A2562,Database!$A:$Y,11,FALSE)</f>
        <v>0</v>
      </c>
      <c r="V2562" s="20">
        <f>VLOOKUP($A2562,Database!$A:$Y,12,FALSE)</f>
        <v>0</v>
      </c>
      <c r="W2562" s="20" t="str">
        <f>VLOOKUP(A2562,Database!A:M,13,FALSE)</f>
        <v>À venir</v>
      </c>
      <c r="X2562" s="20" t="str">
        <f>VLOOKUP($A2562,Database!$A:$Y,20,FALSE)</f>
        <v/>
      </c>
      <c r="Y2562" s="20" t="str">
        <f>VLOOKUP($A2562,Database!$A:$Y,21,FALSE)</f>
        <v/>
      </c>
      <c r="Z2562" s="20">
        <f t="shared" ref="Z2562:Z2625" si="240">IF(A2562=0,0,IF(W2562="À venir",0,IF(AND(ISBLANK(P2562),ISBLANK(Q2562)),1,0)))</f>
        <v>0</v>
      </c>
      <c r="AA2562" s="20" t="str">
        <f t="shared" si="236"/>
        <v/>
      </c>
      <c r="AB2562" s="20" t="str">
        <f t="shared" ca="1" si="237"/>
        <v/>
      </c>
      <c r="AC2562" s="20">
        <f t="shared" ca="1" si="238"/>
        <v>0</v>
      </c>
      <c r="AD2562" s="20" t="str">
        <f ca="1">IF(AC2562=0,"",IF(OR(ISBLANK(P2562),ISBLANK(Q2562)),"",IF(ISBLANK(VLOOKUP(A2562,Database!A:AA,22,FALSE)),"",VLOOKUP(A2562,Database!A:AA,22,FALSE))))</f>
        <v/>
      </c>
      <c r="AE2562" s="20" t="str">
        <f>IFERROR(
   IF(
     OR(ISBLANK(P2562),ISBLANK(Q2562)),
     "",
     IF(
       AND(AB2562&lt;&gt;"",OR(W2562="Terminé",W2562="En cours")),
       VLOOKUP(AD2562,Setup_ScoreExactBonus!A:D,4,FALSE),
       0
     )),
  0)</f>
        <v/>
      </c>
      <c r="AF2562" s="21">
        <f t="shared" si="239"/>
        <v>0</v>
      </c>
      <c r="AG2562" s="21">
        <f ca="1">SUMIFS(AF$2:AF2562,D$2:D2562,D2562)</f>
        <v>2289</v>
      </c>
    </row>
    <row r="2563" spans="1:33" hidden="1" x14ac:dyDescent="0.35">
      <c r="A2563" s="21">
        <f>IF(ISBLANK(B2563),"",COUNTIF(B$2:B2563,B2563))-1</f>
        <v>94</v>
      </c>
      <c r="B2563" s="27">
        <v>24</v>
      </c>
      <c r="C2563" s="10">
        <f>VLOOKUP($A2563+IF($A2563=0,1,0),Database!$A:$Y,7,FALSE)</f>
        <v>46210.083333333336</v>
      </c>
      <c r="D2563" s="21" t="str">
        <f>VLOOKUP(Pronostics!$B2563,Setup_MPP!$A:$G,3,FALSE)</f>
        <v>Samyaaaaaaaaaa</v>
      </c>
      <c r="E2563" s="21" t="str">
        <f>VLOOKUP(Pronostics!$B2563,Setup_MPP!$A:$G,2,FALSE)</f>
        <v>Samya ALAOUI</v>
      </c>
      <c r="F2563" s="21" t="str">
        <f>VLOOKUP($B2563,Setup_MPP!$A:$E,4,FALSE)</f>
        <v>#A2F2C7</v>
      </c>
      <c r="G2563" s="21" t="str">
        <f>VLOOKUP($B2563,Setup_MPP!$A:$E,5,FALSE)</f>
        <v>#5DC18C</v>
      </c>
      <c r="H2563" s="21" t="str">
        <f>IFERROR(IF(AND(A2563&gt;=1,A2563&lt;=104),VLOOKUP($A2563,Location!$A:$J,6,FALSE),IF(A2563=0,"Avant l'ouverture",IF(OR(A2563=105,A2563=106),"Bonus"))),"")</f>
        <v>1/8 Finale</v>
      </c>
      <c r="I2563" s="21" t="str">
        <f>IF(LEFT(H2563,4)="Tour",VLOOKUP(A2563,Database!$A:$C,3,FALSE),"")</f>
        <v/>
      </c>
      <c r="J2563" s="21" t="str">
        <f>VLOOKUP($A2563,Location!$A:$J,7,FALSE)</f>
        <v>Sénégal</v>
      </c>
      <c r="K2563" s="21" t="str">
        <f>IFERROR(VLOOKUP(J2563,Setup_Team!$B:$C,2,FALSE), "TDB")</f>
        <v>SEN</v>
      </c>
      <c r="L2563" s="21" t="str">
        <f>VLOOKUP($A2563,Location!$A:$J,8,FALSE)</f>
        <v>TBD</v>
      </c>
      <c r="M2563" s="21" t="str">
        <f>IFERROR(VLOOKUP(L2563,Setup_Team!$B:$C,2,FALSE), "TDB")</f>
        <v>TDB</v>
      </c>
      <c r="N2563" s="21" t="str">
        <f>VLOOKUP($A2563,Location!$A:$J,9,FALSE)</f>
        <v>Seattle</v>
      </c>
      <c r="O2563" s="21" t="str">
        <f>VLOOKUP($A2563,Location!$A:$J,10,FALSE)</f>
        <v>Lumen Field</v>
      </c>
      <c r="P2563" s="27"/>
      <c r="Q2563" s="27"/>
      <c r="R2563" s="27" t="str">
        <f t="shared" ref="R2563:R2626" si="241">IF(AND(A2563&gt;0,A2563&lt;=104,W2563="Terminé"),TEXT(P2563,"0")&amp;"-"&amp;TEXT(Q2563,"0"),"")</f>
        <v/>
      </c>
      <c r="S2563" s="21">
        <v>0</v>
      </c>
      <c r="T2563" s="20">
        <f>VLOOKUP($A2563,Database!$A:$Y,10,FALSE)</f>
        <v>0</v>
      </c>
      <c r="U2563" s="20">
        <f>VLOOKUP($A2563,Database!$A:$Y,11,FALSE)</f>
        <v>0</v>
      </c>
      <c r="V2563" s="20">
        <f>VLOOKUP($A2563,Database!$A:$Y,12,FALSE)</f>
        <v>0</v>
      </c>
      <c r="W2563" s="20" t="str">
        <f>VLOOKUP(A2563,Database!A:M,13,FALSE)</f>
        <v>À venir</v>
      </c>
      <c r="X2563" s="20" t="str">
        <f>VLOOKUP($A2563,Database!$A:$Y,20,FALSE)</f>
        <v/>
      </c>
      <c r="Y2563" s="20" t="str">
        <f>VLOOKUP($A2563,Database!$A:$Y,21,FALSE)</f>
        <v/>
      </c>
      <c r="Z2563" s="20">
        <f t="shared" si="240"/>
        <v>0</v>
      </c>
      <c r="AA2563" s="20" t="str">
        <f t="shared" si="236"/>
        <v/>
      </c>
      <c r="AB2563" s="20" t="str">
        <f t="shared" ca="1" si="237"/>
        <v/>
      </c>
      <c r="AC2563" s="20">
        <f t="shared" ca="1" si="238"/>
        <v>0</v>
      </c>
      <c r="AD2563" s="20" t="str">
        <f ca="1">IF(AC2563=0,"",IF(OR(ISBLANK(P2563),ISBLANK(Q2563)),"",IF(ISBLANK(VLOOKUP(A2563,Database!A:AA,22,FALSE)),"",VLOOKUP(A2563,Database!A:AA,22,FALSE))))</f>
        <v/>
      </c>
      <c r="AE2563" s="20" t="str">
        <f>IFERROR(
   IF(
     OR(ISBLANK(P2563),ISBLANK(Q2563)),
     "",
     IF(
       AND(AB2563&lt;&gt;"",OR(W2563="Terminé",W2563="En cours")),
       VLOOKUP(AD2563,Setup_ScoreExactBonus!A:D,4,FALSE),
       0
     )),
  0)</f>
        <v/>
      </c>
      <c r="AF2563" s="21">
        <f t="shared" si="239"/>
        <v>0</v>
      </c>
      <c r="AG2563" s="21">
        <f ca="1">SUMIFS(AF$2:AF2563,D$2:D2563,D2563)</f>
        <v>3177</v>
      </c>
    </row>
    <row r="2564" spans="1:33" hidden="1" x14ac:dyDescent="0.35">
      <c r="A2564" s="21">
        <f>IF(ISBLANK(B2564),"",COUNTIF(B$2:B2564,B2564))-1</f>
        <v>94</v>
      </c>
      <c r="B2564" s="27">
        <v>25</v>
      </c>
      <c r="C2564" s="10">
        <f>VLOOKUP($A2564+IF($A2564=0,1,0),Database!$A:$Y,7,FALSE)</f>
        <v>46210.083333333336</v>
      </c>
      <c r="D2564" s="21" t="str">
        <f>VLOOKUP(Pronostics!$B2564,Setup_MPP!$A:$G,3,FALSE)</f>
        <v>leaw0808</v>
      </c>
      <c r="E2564" s="21" t="str">
        <f>VLOOKUP(Pronostics!$B2564,Setup_MPP!$A:$G,2,FALSE)</f>
        <v>Léa WALOCQ</v>
      </c>
      <c r="F2564" s="21" t="str">
        <f>VLOOKUP($B2564,Setup_MPP!$A:$E,4,FALSE)</f>
        <v>#D1B9EB</v>
      </c>
      <c r="G2564" s="21" t="str">
        <f>VLOOKUP($B2564,Setup_MPP!$A:$E,5,FALSE)</f>
        <v>#B58BC7</v>
      </c>
      <c r="H2564" s="21" t="str">
        <f>IFERROR(IF(AND(A2564&gt;=1,A2564&lt;=104),VLOOKUP($A2564,Location!$A:$J,6,FALSE),IF(A2564=0,"Avant l'ouverture",IF(OR(A2564=105,A2564=106),"Bonus"))),"")</f>
        <v>1/8 Finale</v>
      </c>
      <c r="I2564" s="21" t="str">
        <f>IF(LEFT(H2564,4)="Tour",VLOOKUP(A2564,Database!$A:$C,3,FALSE),"")</f>
        <v/>
      </c>
      <c r="J2564" s="21" t="str">
        <f>VLOOKUP($A2564,Location!$A:$J,7,FALSE)</f>
        <v>Sénégal</v>
      </c>
      <c r="K2564" s="21" t="str">
        <f>IFERROR(VLOOKUP(J2564,Setup_Team!$B:$C,2,FALSE), "TDB")</f>
        <v>SEN</v>
      </c>
      <c r="L2564" s="21" t="str">
        <f>VLOOKUP($A2564,Location!$A:$J,8,FALSE)</f>
        <v>TBD</v>
      </c>
      <c r="M2564" s="21" t="str">
        <f>IFERROR(VLOOKUP(L2564,Setup_Team!$B:$C,2,FALSE), "TDB")</f>
        <v>TDB</v>
      </c>
      <c r="N2564" s="21" t="str">
        <f>VLOOKUP($A2564,Location!$A:$J,9,FALSE)</f>
        <v>Seattle</v>
      </c>
      <c r="O2564" s="21" t="str">
        <f>VLOOKUP($A2564,Location!$A:$J,10,FALSE)</f>
        <v>Lumen Field</v>
      </c>
      <c r="P2564" s="27"/>
      <c r="Q2564" s="27"/>
      <c r="R2564" s="27" t="str">
        <f t="shared" si="241"/>
        <v/>
      </c>
      <c r="S2564" s="21">
        <v>0</v>
      </c>
      <c r="T2564" s="20">
        <f>VLOOKUP($A2564,Database!$A:$Y,10,FALSE)</f>
        <v>0</v>
      </c>
      <c r="U2564" s="20">
        <f>VLOOKUP($A2564,Database!$A:$Y,11,FALSE)</f>
        <v>0</v>
      </c>
      <c r="V2564" s="20">
        <f>VLOOKUP($A2564,Database!$A:$Y,12,FALSE)</f>
        <v>0</v>
      </c>
      <c r="W2564" s="20" t="str">
        <f>VLOOKUP(A2564,Database!A:M,13,FALSE)</f>
        <v>À venir</v>
      </c>
      <c r="X2564" s="20" t="str">
        <f>VLOOKUP($A2564,Database!$A:$Y,20,FALSE)</f>
        <v/>
      </c>
      <c r="Y2564" s="20" t="str">
        <f>VLOOKUP($A2564,Database!$A:$Y,21,FALSE)</f>
        <v/>
      </c>
      <c r="Z2564" s="20">
        <f t="shared" si="240"/>
        <v>0</v>
      </c>
      <c r="AA2564" s="20" t="str">
        <f t="shared" si="236"/>
        <v/>
      </c>
      <c r="AB2564" s="20" t="str">
        <f t="shared" ca="1" si="237"/>
        <v/>
      </c>
      <c r="AC2564" s="20">
        <f t="shared" ca="1" si="238"/>
        <v>0</v>
      </c>
      <c r="AD2564" s="20" t="str">
        <f ca="1">IF(AC2564=0,"",IF(OR(ISBLANK(P2564),ISBLANK(Q2564)),"",IF(ISBLANK(VLOOKUP(A2564,Database!A:AA,22,FALSE)),"",VLOOKUP(A2564,Database!A:AA,22,FALSE))))</f>
        <v/>
      </c>
      <c r="AE2564" s="20" t="str">
        <f>IFERROR(
   IF(
     OR(ISBLANK(P2564),ISBLANK(Q2564)),
     "",
     IF(
       AND(AB2564&lt;&gt;"",OR(W2564="Terminé",W2564="En cours")),
       VLOOKUP(AD2564,Setup_ScoreExactBonus!A:D,4,FALSE),
       0
     )),
  0)</f>
        <v/>
      </c>
      <c r="AF2564" s="21">
        <f t="shared" si="239"/>
        <v>0</v>
      </c>
      <c r="AG2564" s="21">
        <f ca="1">SUMIFS(AF$2:AF2564,D$2:D2564,D2564)</f>
        <v>3228</v>
      </c>
    </row>
    <row r="2565" spans="1:33" hidden="1" x14ac:dyDescent="0.35">
      <c r="A2565" s="21">
        <f>IF(ISBLANK(B2565),"",COUNTIF(B$2:B2565,B2565))-1</f>
        <v>94</v>
      </c>
      <c r="B2565" s="27">
        <v>26</v>
      </c>
      <c r="C2565" s="10">
        <v>46184.875</v>
      </c>
      <c r="D2565" s="21" t="str">
        <f>VLOOKUP(Pronostics!$B2565,Setup_MPP!$A:$G,3,FALSE)</f>
        <v>Mohamad#5GGG1</v>
      </c>
      <c r="E2565" s="21" t="str">
        <f>VLOOKUP(Pronostics!$B2565,Setup_MPP!$A:$G,2,FALSE)</f>
        <v>Mohamad EL KAWAS</v>
      </c>
      <c r="F2565" s="21" t="str">
        <f>VLOOKUP($B2565,Setup_MPP!$A:$E,4,FALSE)</f>
        <v>#EB8787</v>
      </c>
      <c r="G2565" s="21" t="str">
        <f>VLOOKUP($B2565,Setup_MPP!$A:$E,5,FALSE)</f>
        <v>#368E2C</v>
      </c>
      <c r="H2565" s="21" t="str">
        <f>IFERROR(IF(AND(A2565&gt;=1,A2565&lt;=104),VLOOKUP($A2565,Location!$A:$J,6,FALSE),IF(A2565=0,"Avant l'ouverture",IF(OR(A2565=105,A2565=106),"Bonus"))),"")</f>
        <v>1/8 Finale</v>
      </c>
      <c r="I2565" s="21" t="str">
        <f>IF(LEFT(H2565,4)="Tour",VLOOKUP(A2565,Database!$A:$C,3,FALSE),"")</f>
        <v/>
      </c>
      <c r="J2565" s="21" t="str">
        <f>VLOOKUP($A2565,Location!$A:$J,7,FALSE)</f>
        <v>Sénégal</v>
      </c>
      <c r="K2565" s="21" t="str">
        <f>IFERROR(VLOOKUP(J2565,Setup_Team!$B:$C,2,FALSE), "TDB")</f>
        <v>SEN</v>
      </c>
      <c r="L2565" s="21" t="str">
        <f>VLOOKUP($A2565,Location!$A:$J,8,FALSE)</f>
        <v>TBD</v>
      </c>
      <c r="M2565" s="21" t="str">
        <f>IFERROR(VLOOKUP(L2565,Setup_Team!$B:$C,2,FALSE), "TDB")</f>
        <v>TDB</v>
      </c>
      <c r="R2565" s="27" t="str">
        <f t="shared" si="241"/>
        <v/>
      </c>
      <c r="S2565" s="21">
        <v>0</v>
      </c>
      <c r="T2565" s="20">
        <f>VLOOKUP($A2565,Database!$A:$Y,10,FALSE)</f>
        <v>0</v>
      </c>
      <c r="U2565" s="20">
        <f>VLOOKUP($A2565,Database!$A:$Y,11,FALSE)</f>
        <v>0</v>
      </c>
      <c r="V2565" s="20">
        <f>VLOOKUP($A2565,Database!$A:$Y,12,FALSE)</f>
        <v>0</v>
      </c>
      <c r="W2565" s="20" t="str">
        <f>VLOOKUP(A2565,Database!A:M,13,FALSE)</f>
        <v>À venir</v>
      </c>
      <c r="X2565" s="20" t="str">
        <f>VLOOKUP($A2565,Database!$A:$Y,20,FALSE)</f>
        <v/>
      </c>
      <c r="Y2565" s="20" t="str">
        <f>VLOOKUP($A2565,Database!$A:$Y,21,FALSE)</f>
        <v/>
      </c>
      <c r="Z2565" s="20">
        <f t="shared" si="240"/>
        <v>0</v>
      </c>
      <c r="AA2565" s="20" t="str">
        <f t="shared" si="236"/>
        <v/>
      </c>
      <c r="AB2565" s="20">
        <f t="shared" ca="1" si="237"/>
        <v>0</v>
      </c>
      <c r="AC2565" s="20">
        <f t="shared" ca="1" si="238"/>
        <v>0</v>
      </c>
      <c r="AD2565" s="20" t="str">
        <f ca="1">IF(AC2565=0,"",IF(OR(ISBLANK(P2565),ISBLANK(Q2565)),"",IF(ISBLANK(VLOOKUP(A2565,Database!A:AA,22,FALSE)),"",VLOOKUP(A2565,Database!A:AA,22,FALSE))))</f>
        <v/>
      </c>
      <c r="AE2565" s="20" t="str">
        <f>IFERROR(
   IF(
     OR(ISBLANK(P2565),ISBLANK(Q2565)),
     "",
     IF(
       AND(AB2565&lt;&gt;"",OR(W2565="Terminé",W2565="En cours")),
       VLOOKUP(AD2565,Setup_ScoreExactBonus!A:D,4,FALSE),
       0
     )),
  0)</f>
        <v/>
      </c>
      <c r="AF2565" s="21">
        <f t="shared" si="239"/>
        <v>0</v>
      </c>
      <c r="AG2565" s="21">
        <f ca="1">SUMIFS(AF$2:AF2565,D$2:D2565,D2565)</f>
        <v>2615</v>
      </c>
    </row>
    <row r="2566" spans="1:33" hidden="1" x14ac:dyDescent="0.35">
      <c r="A2566" s="21">
        <f>IF(ISBLANK(B2566),"",COUNTIF(B$2:B2566,B2566))-1</f>
        <v>94</v>
      </c>
      <c r="B2566" s="27">
        <v>27</v>
      </c>
      <c r="C2566" s="10">
        <f>VLOOKUP($A2566+IF($A2566=0,1,0),Database!$A:$Y,7,FALSE)</f>
        <v>46210.083333333336</v>
      </c>
      <c r="D2566" s="21" t="str">
        <f>VLOOKUP(Pronostics!$B2566,Setup_MPP!$A:$G,3,FALSE)</f>
        <v>maryemkappa</v>
      </c>
      <c r="E2566" s="21" t="str">
        <f>VLOOKUP(Pronostics!$B2566,Setup_MPP!$A:$G,2,FALSE)</f>
        <v>Maryem GUIZANI</v>
      </c>
      <c r="F2566" s="21" t="str">
        <f>VLOOKUP($B2566,Setup_MPP!$A:$E,4,FALSE)</f>
        <v>#BCA2F4</v>
      </c>
      <c r="G2566" s="21" t="str">
        <f>VLOOKUP($B2566,Setup_MPP!$A:$E,5,FALSE)</f>
        <v>#6D3DD5</v>
      </c>
      <c r="H2566" s="21" t="str">
        <f>IFERROR(IF(AND(A2566&gt;=1,A2566&lt;=104),VLOOKUP($A2566,Location!$A:$J,6,FALSE),IF(A2566=0,"Avant l'ouverture",IF(OR(A2566=105,A2566=106),"Bonus"))),"")</f>
        <v>1/8 Finale</v>
      </c>
      <c r="I2566" s="21" t="str">
        <f>IF(LEFT(H2566,4)="Tour",VLOOKUP(A2566,Database!$A:$C,3,FALSE),"")</f>
        <v/>
      </c>
      <c r="J2566" s="21" t="str">
        <f>VLOOKUP($A2566,Location!$A:$J,7,FALSE)</f>
        <v>Sénégal</v>
      </c>
      <c r="K2566" s="21" t="str">
        <f>IFERROR(VLOOKUP(J2566,Setup_Team!$B:$C,2,FALSE), "TDB")</f>
        <v>SEN</v>
      </c>
      <c r="L2566" s="21" t="str">
        <f>VLOOKUP($A2566,Location!$A:$J,8,FALSE)</f>
        <v>TBD</v>
      </c>
      <c r="M2566" s="21" t="str">
        <f>IFERROR(VLOOKUP(L2566,Setup_Team!$B:$C,2,FALSE), "TDB")</f>
        <v>TDB</v>
      </c>
      <c r="R2566" s="27" t="str">
        <f t="shared" si="241"/>
        <v/>
      </c>
      <c r="S2566" s="21">
        <v>0</v>
      </c>
      <c r="T2566" s="20">
        <f>VLOOKUP($A2566,Database!$A:$Y,10,FALSE)</f>
        <v>0</v>
      </c>
      <c r="U2566" s="20">
        <f>VLOOKUP($A2566,Database!$A:$Y,11,FALSE)</f>
        <v>0</v>
      </c>
      <c r="V2566" s="20">
        <f>VLOOKUP($A2566,Database!$A:$Y,12,FALSE)</f>
        <v>0</v>
      </c>
      <c r="W2566" s="20" t="str">
        <f>VLOOKUP(A2566,Database!A:M,13,FALSE)</f>
        <v>À venir</v>
      </c>
      <c r="X2566" s="20" t="str">
        <f>VLOOKUP($A2566,Database!$A:$Y,20,FALSE)</f>
        <v/>
      </c>
      <c r="Y2566" s="20" t="str">
        <f>VLOOKUP($A2566,Database!$A:$Y,21,FALSE)</f>
        <v/>
      </c>
      <c r="Z2566" s="20">
        <f t="shared" si="240"/>
        <v>0</v>
      </c>
      <c r="AA2566" s="20" t="str">
        <f t="shared" si="236"/>
        <v/>
      </c>
      <c r="AB2566" s="20" t="str">
        <f t="shared" ca="1" si="237"/>
        <v/>
      </c>
      <c r="AC2566" s="20">
        <f t="shared" ca="1" si="238"/>
        <v>0</v>
      </c>
      <c r="AD2566" s="20" t="str">
        <f ca="1">IF(AC2566=0,"",IF(OR(ISBLANK(P2566),ISBLANK(Q2566)),"",IF(ISBLANK(VLOOKUP(A2566,Database!A:AA,22,FALSE)),"",VLOOKUP(A2566,Database!A:AA,22,FALSE))))</f>
        <v/>
      </c>
      <c r="AE2566" s="20" t="str">
        <f>IFERROR(
   IF(
     OR(ISBLANK(P2566),ISBLANK(Q2566)),
     "",
     IF(
       AND(AB2566&lt;&gt;"",OR(W2566="Terminé",W2566="En cours")),
       VLOOKUP(AD2566,Setup_ScoreExactBonus!A:D,4,FALSE),
       0
     )),
  0)</f>
        <v/>
      </c>
      <c r="AF2566" s="21">
        <f t="shared" si="239"/>
        <v>0</v>
      </c>
      <c r="AG2566" s="21">
        <f ca="1">SUMIFS(AF$2:AF2566,D$2:D2566,D2566)</f>
        <v>2772</v>
      </c>
    </row>
    <row r="2567" spans="1:33" hidden="1" x14ac:dyDescent="0.35">
      <c r="A2567" s="21">
        <f>IF(ISBLANK(B2567),"",COUNTIF(B$2:B2567,B2567))-1</f>
        <v>95</v>
      </c>
      <c r="B2567" s="27">
        <v>1</v>
      </c>
      <c r="C2567" s="10">
        <f>VLOOKUP($A2567+IF($A2567=0,1,0),Database!$A:$Y,7,FALSE)</f>
        <v>46210.75</v>
      </c>
      <c r="D2567" s="21" t="str">
        <f>VLOOKUP(Pronostics!$B2567,Setup_MPP!$A:$G,3,FALSE)</f>
        <v>_Nicolas_LM_</v>
      </c>
      <c r="E2567" s="21" t="str">
        <f>VLOOKUP(Pronostics!$B2567,Setup_MPP!$A:$G,2,FALSE)</f>
        <v>Nicolas LE MOUEL</v>
      </c>
      <c r="F2567" s="21" t="str">
        <f>VLOOKUP($B2567,Setup_MPP!$A:$E,4,FALSE)</f>
        <v>#F7C79D</v>
      </c>
      <c r="G2567" s="21" t="str">
        <f>VLOOKUP($B2567,Setup_MPP!$A:$E,5,FALSE)</f>
        <v>#FFBE85</v>
      </c>
      <c r="H2567" s="21" t="str">
        <f>IFERROR(IF(AND(A2567&gt;=1,A2567&lt;=104),VLOOKUP($A2567,Location!$A:$J,6,FALSE),IF(A2567=0,"Avant l'ouverture",IF(OR(A2567=105,A2567=106),"Bonus"))),"")</f>
        <v>1/8 Finale</v>
      </c>
      <c r="I2567" s="21" t="str">
        <f>IF(LEFT(H2567,4)="Tour",VLOOKUP(A2567,Database!$A:$C,3,FALSE),"")</f>
        <v/>
      </c>
      <c r="J2567" s="21" t="str">
        <f>VLOOKUP($A2567,Location!$A:$J,7,FALSE)</f>
        <v>TBD</v>
      </c>
      <c r="K2567" s="21" t="str">
        <f>IFERROR(VLOOKUP(J2567,Setup_Team!$B:$C,2,FALSE), "TDB")</f>
        <v>TDB</v>
      </c>
      <c r="L2567" s="21" t="str">
        <f>VLOOKUP($A2567,Location!$A:$J,8,FALSE)</f>
        <v>TBD</v>
      </c>
      <c r="M2567" s="21" t="str">
        <f>IFERROR(VLOOKUP(L2567,Setup_Team!$B:$C,2,FALSE), "TDB")</f>
        <v>TDB</v>
      </c>
      <c r="N2567" s="21" t="str">
        <f>VLOOKUP($A2567,Location!$A:$J,9,FALSE)</f>
        <v>Atlanta</v>
      </c>
      <c r="O2567" s="21" t="str">
        <f>VLOOKUP($A2567,Location!$A:$J,10,FALSE)</f>
        <v>Mercedes-Benz Stadium</v>
      </c>
      <c r="P2567" s="27"/>
      <c r="Q2567" s="27"/>
      <c r="R2567" s="27" t="str">
        <f t="shared" si="241"/>
        <v/>
      </c>
      <c r="S2567" s="21">
        <v>0</v>
      </c>
      <c r="T2567" s="20">
        <f>VLOOKUP($A2567,Database!$A:$Y,10,FALSE)</f>
        <v>0</v>
      </c>
      <c r="U2567" s="20">
        <f>VLOOKUP($A2567,Database!$A:$Y,11,FALSE)</f>
        <v>0</v>
      </c>
      <c r="V2567" s="20">
        <f>VLOOKUP($A2567,Database!$A:$Y,12,FALSE)</f>
        <v>0</v>
      </c>
      <c r="W2567" s="20" t="str">
        <f>VLOOKUP(A2567,Database!A:M,13,FALSE)</f>
        <v>À venir</v>
      </c>
      <c r="X2567" s="20" t="str">
        <f>VLOOKUP($A2567,Database!$A:$Y,20,FALSE)</f>
        <v/>
      </c>
      <c r="Y2567" s="20" t="str">
        <f>VLOOKUP($A2567,Database!$A:$Y,21,FALSE)</f>
        <v/>
      </c>
      <c r="Z2567" s="20">
        <f t="shared" si="240"/>
        <v>0</v>
      </c>
      <c r="AA2567" s="20" t="str">
        <f t="shared" si="236"/>
        <v/>
      </c>
      <c r="AB2567" s="20" t="str">
        <f t="shared" ca="1" si="237"/>
        <v/>
      </c>
      <c r="AC2567" s="20">
        <f t="shared" ca="1" si="238"/>
        <v>0</v>
      </c>
      <c r="AD2567" s="20" t="str">
        <f ca="1">IF(AC2567=0,"",IF(OR(ISBLANK(P2567),ISBLANK(Q2567)),"",IF(ISBLANK(VLOOKUP(A2567,Database!A:AA,22,FALSE)),"",VLOOKUP(A2567,Database!A:AA,22,FALSE))))</f>
        <v/>
      </c>
      <c r="AE2567" s="20" t="str">
        <f>IFERROR(
   IF(
     OR(ISBLANK(P2567),ISBLANK(Q2567)),
     "",
     IF(
       AND(AB2567&lt;&gt;"",OR(W2567="Terminé",W2567="En cours")),
       VLOOKUP(AD2567,Setup_ScoreExactBonus!A:D,4,FALSE),
       0
     )),
  0)</f>
        <v/>
      </c>
      <c r="AF2567" s="21">
        <f t="shared" si="239"/>
        <v>0</v>
      </c>
      <c r="AG2567" s="21">
        <f ca="1">SUMIFS(AF$2:AF2567,D$2:D2567,D2567)</f>
        <v>3089</v>
      </c>
    </row>
    <row r="2568" spans="1:33" hidden="1" x14ac:dyDescent="0.35">
      <c r="A2568" s="21">
        <f>IF(ISBLANK(B2568),"",COUNTIF(B$2:B2568,B2568))-1</f>
        <v>95</v>
      </c>
      <c r="B2568" s="27">
        <v>2</v>
      </c>
      <c r="C2568" s="10">
        <f>VLOOKUP($A2568+IF($A2568=0,1,0),Database!$A:$Y,7,FALSE)</f>
        <v>46210.75</v>
      </c>
      <c r="D2568" s="21" t="str">
        <f>VLOOKUP(Pronostics!$B2568,Setup_MPP!$A:$G,3,FALSE)</f>
        <v>leaelaz</v>
      </c>
      <c r="E2568" s="21" t="str">
        <f>VLOOKUP(Pronostics!$B2568,Setup_MPP!$A:$G,2,FALSE)</f>
        <v>Léa EL ASERY</v>
      </c>
      <c r="F2568" s="21" t="str">
        <f>VLOOKUP($B2568,Setup_MPP!$A:$E,4,FALSE)</f>
        <v>#FFBEBE</v>
      </c>
      <c r="G2568" s="21" t="str">
        <f>VLOOKUP($B2568,Setup_MPP!$A:$E,5,FALSE)</f>
        <v>#DF6868</v>
      </c>
      <c r="H2568" s="21" t="str">
        <f>IFERROR(IF(AND(A2568&gt;=1,A2568&lt;=104),VLOOKUP($A2568,Location!$A:$J,6,FALSE),IF(A2568=0,"Avant l'ouverture",IF(OR(A2568=105,A2568=106),"Bonus"))),"")</f>
        <v>1/8 Finale</v>
      </c>
      <c r="I2568" s="21" t="str">
        <f>IF(LEFT(H2568,4)="Tour",VLOOKUP(A2568,Database!$A:$C,3,FALSE),"")</f>
        <v/>
      </c>
      <c r="J2568" s="21" t="str">
        <f>VLOOKUP($A2568,Location!$A:$J,7,FALSE)</f>
        <v>TBD</v>
      </c>
      <c r="K2568" s="21" t="str">
        <f>IFERROR(VLOOKUP(J2568,Setup_Team!$B:$C,2,FALSE), "TDB")</f>
        <v>TDB</v>
      </c>
      <c r="L2568" s="21" t="str">
        <f>VLOOKUP($A2568,Location!$A:$J,8,FALSE)</f>
        <v>TBD</v>
      </c>
      <c r="M2568" s="21" t="str">
        <f>IFERROR(VLOOKUP(L2568,Setup_Team!$B:$C,2,FALSE), "TDB")</f>
        <v>TDB</v>
      </c>
      <c r="N2568" s="21" t="str">
        <f>VLOOKUP($A2568,Location!$A:$J,9,FALSE)</f>
        <v>Atlanta</v>
      </c>
      <c r="O2568" s="21" t="str">
        <f>VLOOKUP($A2568,Location!$A:$J,10,FALSE)</f>
        <v>Mercedes-Benz Stadium</v>
      </c>
      <c r="P2568" s="27"/>
      <c r="Q2568" s="27"/>
      <c r="R2568" s="27" t="str">
        <f t="shared" si="241"/>
        <v/>
      </c>
      <c r="S2568" s="21">
        <v>0</v>
      </c>
      <c r="T2568" s="20">
        <f>VLOOKUP($A2568,Database!$A:$Y,10,FALSE)</f>
        <v>0</v>
      </c>
      <c r="U2568" s="20">
        <f>VLOOKUP($A2568,Database!$A:$Y,11,FALSE)</f>
        <v>0</v>
      </c>
      <c r="V2568" s="20">
        <f>VLOOKUP($A2568,Database!$A:$Y,12,FALSE)</f>
        <v>0</v>
      </c>
      <c r="W2568" s="20" t="str">
        <f>VLOOKUP(A2568,Database!A:M,13,FALSE)</f>
        <v>À venir</v>
      </c>
      <c r="X2568" s="20" t="str">
        <f>VLOOKUP($A2568,Database!$A:$Y,20,FALSE)</f>
        <v/>
      </c>
      <c r="Y2568" s="20" t="str">
        <f>VLOOKUP($A2568,Database!$A:$Y,21,FALSE)</f>
        <v/>
      </c>
      <c r="Z2568" s="20">
        <f t="shared" si="240"/>
        <v>0</v>
      </c>
      <c r="AA2568" s="20" t="str">
        <f t="shared" si="236"/>
        <v/>
      </c>
      <c r="AB2568" s="20" t="str">
        <f t="shared" ca="1" si="237"/>
        <v/>
      </c>
      <c r="AC2568" s="20">
        <f t="shared" ca="1" si="238"/>
        <v>0</v>
      </c>
      <c r="AD2568" s="20" t="str">
        <f ca="1">IF(AC2568=0,"",IF(OR(ISBLANK(P2568),ISBLANK(Q2568)),"",IF(ISBLANK(VLOOKUP(A2568,Database!A:AA,22,FALSE)),"",VLOOKUP(A2568,Database!A:AA,22,FALSE))))</f>
        <v/>
      </c>
      <c r="AE2568" s="20" t="str">
        <f>IFERROR(
   IF(
     OR(ISBLANK(P2568),ISBLANK(Q2568)),
     "",
     IF(
       AND(AB2568&lt;&gt;"",OR(W2568="Terminé",W2568="En cours")),
       VLOOKUP(AD2568,Setup_ScoreExactBonus!A:D,4,FALSE),
       0
     )),
  0)</f>
        <v/>
      </c>
      <c r="AF2568" s="21">
        <f t="shared" si="239"/>
        <v>0</v>
      </c>
      <c r="AG2568" s="21">
        <f ca="1">SUMIFS(AF$2:AF2568,D$2:D2568,D2568)</f>
        <v>3587</v>
      </c>
    </row>
    <row r="2569" spans="1:33" hidden="1" x14ac:dyDescent="0.35">
      <c r="A2569" s="21">
        <f>IF(ISBLANK(B2569),"",COUNTIF(B$2:B2569,B2569))-1</f>
        <v>95</v>
      </c>
      <c r="B2569" s="27">
        <v>3</v>
      </c>
      <c r="C2569" s="10">
        <f>VLOOKUP($A2569+IF($A2569=0,1,0),Database!$A:$Y,7,FALSE)</f>
        <v>46210.75</v>
      </c>
      <c r="D2569" s="21" t="str">
        <f>VLOOKUP(Pronostics!$B2569,Setup_MPP!$A:$G,3,FALSE)</f>
        <v>PasMetalleux</v>
      </c>
      <c r="E2569" s="21" t="str">
        <f>VLOOKUP(Pronostics!$B2569,Setup_MPP!$A:$G,2,FALSE)</f>
        <v>Elwenn JOUBREL</v>
      </c>
      <c r="F2569" s="21" t="str">
        <f>VLOOKUP($B2569,Setup_MPP!$A:$E,4,FALSE)</f>
        <v>#F5C7FC</v>
      </c>
      <c r="G2569" s="21" t="str">
        <f>VLOOKUP($B2569,Setup_MPP!$A:$E,5,FALSE)</f>
        <v>#C489CF</v>
      </c>
      <c r="H2569" s="21" t="str">
        <f>IFERROR(IF(AND(A2569&gt;=1,A2569&lt;=104),VLOOKUP($A2569,Location!$A:$J,6,FALSE),IF(A2569=0,"Avant l'ouverture",IF(OR(A2569=105,A2569=106),"Bonus"))),"")</f>
        <v>1/8 Finale</v>
      </c>
      <c r="I2569" s="21" t="str">
        <f>IF(LEFT(H2569,4)="Tour",VLOOKUP(A2569,Database!$A:$C,3,FALSE),"")</f>
        <v/>
      </c>
      <c r="J2569" s="21" t="str">
        <f>VLOOKUP($A2569,Location!$A:$J,7,FALSE)</f>
        <v>TBD</v>
      </c>
      <c r="K2569" s="21" t="str">
        <f>IFERROR(VLOOKUP(J2569,Setup_Team!$B:$C,2,FALSE), "TDB")</f>
        <v>TDB</v>
      </c>
      <c r="L2569" s="21" t="str">
        <f>VLOOKUP($A2569,Location!$A:$J,8,FALSE)</f>
        <v>TBD</v>
      </c>
      <c r="M2569" s="21" t="str">
        <f>IFERROR(VLOOKUP(L2569,Setup_Team!$B:$C,2,FALSE), "TDB")</f>
        <v>TDB</v>
      </c>
      <c r="N2569" s="21" t="str">
        <f>VLOOKUP($A2569,Location!$A:$J,9,FALSE)</f>
        <v>Atlanta</v>
      </c>
      <c r="O2569" s="21" t="str">
        <f>VLOOKUP($A2569,Location!$A:$J,10,FALSE)</f>
        <v>Mercedes-Benz Stadium</v>
      </c>
      <c r="P2569" s="27"/>
      <c r="Q2569" s="27"/>
      <c r="R2569" s="27" t="str">
        <f t="shared" si="241"/>
        <v/>
      </c>
      <c r="S2569" s="21">
        <v>0</v>
      </c>
      <c r="T2569" s="20">
        <f>VLOOKUP($A2569,Database!$A:$Y,10,FALSE)</f>
        <v>0</v>
      </c>
      <c r="U2569" s="20">
        <f>VLOOKUP($A2569,Database!$A:$Y,11,FALSE)</f>
        <v>0</v>
      </c>
      <c r="V2569" s="20">
        <f>VLOOKUP($A2569,Database!$A:$Y,12,FALSE)</f>
        <v>0</v>
      </c>
      <c r="W2569" s="20" t="str">
        <f>VLOOKUP(A2569,Database!A:M,13,FALSE)</f>
        <v>À venir</v>
      </c>
      <c r="X2569" s="20" t="str">
        <f>VLOOKUP($A2569,Database!$A:$Y,20,FALSE)</f>
        <v/>
      </c>
      <c r="Y2569" s="20" t="str">
        <f>VLOOKUP($A2569,Database!$A:$Y,21,FALSE)</f>
        <v/>
      </c>
      <c r="Z2569" s="20">
        <f t="shared" si="240"/>
        <v>0</v>
      </c>
      <c r="AA2569" s="20" t="str">
        <f t="shared" si="236"/>
        <v/>
      </c>
      <c r="AB2569" s="20" t="str">
        <f t="shared" ca="1" si="237"/>
        <v/>
      </c>
      <c r="AC2569" s="20">
        <f t="shared" ca="1" si="238"/>
        <v>0</v>
      </c>
      <c r="AD2569" s="20" t="str">
        <f ca="1">IF(AC2569=0,"",IF(OR(ISBLANK(P2569),ISBLANK(Q2569)),"",IF(ISBLANK(VLOOKUP(A2569,Database!A:AA,22,FALSE)),"",VLOOKUP(A2569,Database!A:AA,22,FALSE))))</f>
        <v/>
      </c>
      <c r="AE2569" s="20" t="str">
        <f>IFERROR(
   IF(
     OR(ISBLANK(P2569),ISBLANK(Q2569)),
     "",
     IF(
       AND(AB2569&lt;&gt;"",OR(W2569="Terminé",W2569="En cours")),
       VLOOKUP(AD2569,Setup_ScoreExactBonus!A:D,4,FALSE),
       0
     )),
  0)</f>
        <v/>
      </c>
      <c r="AF2569" s="21">
        <f t="shared" si="239"/>
        <v>0</v>
      </c>
      <c r="AG2569" s="21">
        <f ca="1">SUMIFS(AF$2:AF2569,D$2:D2569,D2569)</f>
        <v>3215</v>
      </c>
    </row>
    <row r="2570" spans="1:33" hidden="1" x14ac:dyDescent="0.35">
      <c r="A2570" s="21">
        <f>IF(ISBLANK(B2570),"",COUNTIF(B$2:B2570,B2570))-1</f>
        <v>95</v>
      </c>
      <c r="B2570" s="27">
        <v>4</v>
      </c>
      <c r="C2570" s="10">
        <f>VLOOKUP($A2570+IF($A2570=0,1,0),Database!$A:$Y,7,FALSE)</f>
        <v>46210.75</v>
      </c>
      <c r="D2570" s="21" t="str">
        <f>VLOOKUP(Pronostics!$B2570,Setup_MPP!$A:$G,3,FALSE)</f>
        <v>Popo444</v>
      </c>
      <c r="E2570" s="21" t="str">
        <f>VLOOKUP(Pronostics!$B2570,Setup_MPP!$A:$G,2,FALSE)</f>
        <v>Pauline OLIVIER</v>
      </c>
      <c r="F2570" s="21" t="str">
        <f>VLOOKUP($B2570,Setup_MPP!$A:$E,4,FALSE)</f>
        <v>#A5EA7F</v>
      </c>
      <c r="G2570" s="21" t="str">
        <f>VLOOKUP($B2570,Setup_MPP!$A:$E,5,FALSE)</f>
        <v>#80C65A</v>
      </c>
      <c r="H2570" s="21" t="str">
        <f>IFERROR(IF(AND(A2570&gt;=1,A2570&lt;=104),VLOOKUP($A2570,Location!$A:$J,6,FALSE),IF(A2570=0,"Avant l'ouverture",IF(OR(A2570=105,A2570=106),"Bonus"))),"")</f>
        <v>1/8 Finale</v>
      </c>
      <c r="I2570" s="21" t="str">
        <f>IF(LEFT(H2570,4)="Tour",VLOOKUP(A2570,Database!$A:$C,3,FALSE),"")</f>
        <v/>
      </c>
      <c r="J2570" s="21" t="str">
        <f>VLOOKUP($A2570,Location!$A:$J,7,FALSE)</f>
        <v>TBD</v>
      </c>
      <c r="K2570" s="21" t="str">
        <f>IFERROR(VLOOKUP(J2570,Setup_Team!$B:$C,2,FALSE), "TDB")</f>
        <v>TDB</v>
      </c>
      <c r="L2570" s="21" t="str">
        <f>VLOOKUP($A2570,Location!$A:$J,8,FALSE)</f>
        <v>TBD</v>
      </c>
      <c r="M2570" s="21" t="str">
        <f>IFERROR(VLOOKUP(L2570,Setup_Team!$B:$C,2,FALSE), "TDB")</f>
        <v>TDB</v>
      </c>
      <c r="N2570" s="21" t="str">
        <f>VLOOKUP($A2570,Location!$A:$J,9,FALSE)</f>
        <v>Atlanta</v>
      </c>
      <c r="O2570" s="21" t="str">
        <f>VLOOKUP($A2570,Location!$A:$J,10,FALSE)</f>
        <v>Mercedes-Benz Stadium</v>
      </c>
      <c r="P2570" s="27"/>
      <c r="Q2570" s="27"/>
      <c r="R2570" s="27" t="str">
        <f t="shared" si="241"/>
        <v/>
      </c>
      <c r="S2570" s="21">
        <v>0</v>
      </c>
      <c r="T2570" s="20">
        <f>VLOOKUP($A2570,Database!$A:$Y,10,FALSE)</f>
        <v>0</v>
      </c>
      <c r="U2570" s="20">
        <f>VLOOKUP($A2570,Database!$A:$Y,11,FALSE)</f>
        <v>0</v>
      </c>
      <c r="V2570" s="20">
        <f>VLOOKUP($A2570,Database!$A:$Y,12,FALSE)</f>
        <v>0</v>
      </c>
      <c r="W2570" s="20" t="str">
        <f>VLOOKUP(A2570,Database!A:M,13,FALSE)</f>
        <v>À venir</v>
      </c>
      <c r="X2570" s="20" t="str">
        <f>VLOOKUP($A2570,Database!$A:$Y,20,FALSE)</f>
        <v/>
      </c>
      <c r="Y2570" s="20" t="str">
        <f>VLOOKUP($A2570,Database!$A:$Y,21,FALSE)</f>
        <v/>
      </c>
      <c r="Z2570" s="20">
        <f t="shared" si="240"/>
        <v>0</v>
      </c>
      <c r="AA2570" s="20" t="str">
        <f t="shared" si="236"/>
        <v/>
      </c>
      <c r="AB2570" s="20" t="str">
        <f t="shared" ca="1" si="237"/>
        <v/>
      </c>
      <c r="AC2570" s="20">
        <f t="shared" ca="1" si="238"/>
        <v>0</v>
      </c>
      <c r="AD2570" s="20" t="str">
        <f ca="1">IF(AC2570=0,"",IF(OR(ISBLANK(P2570),ISBLANK(Q2570)),"",IF(ISBLANK(VLOOKUP(A2570,Database!A:AA,22,FALSE)),"",VLOOKUP(A2570,Database!A:AA,22,FALSE))))</f>
        <v/>
      </c>
      <c r="AE2570" s="20" t="str">
        <f>IFERROR(
   IF(
     OR(ISBLANK(P2570),ISBLANK(Q2570)),
     "",
     IF(
       AND(AB2570&lt;&gt;"",OR(W2570="Terminé",W2570="En cours")),
       VLOOKUP(AD2570,Setup_ScoreExactBonus!A:D,4,FALSE),
       0
     )),
  0)</f>
        <v/>
      </c>
      <c r="AF2570" s="21">
        <f t="shared" si="239"/>
        <v>0</v>
      </c>
      <c r="AG2570" s="21">
        <f ca="1">SUMIFS(AF$2:AF2570,D$2:D2570,D2570)</f>
        <v>3257</v>
      </c>
    </row>
    <row r="2571" spans="1:33" hidden="1" x14ac:dyDescent="0.35">
      <c r="A2571" s="21">
        <f>IF(ISBLANK(B2571),"",COUNTIF(B$2:B2571,B2571))-1</f>
        <v>95</v>
      </c>
      <c r="B2571" s="27">
        <v>5</v>
      </c>
      <c r="C2571" s="10">
        <f>VLOOKUP($A2571+IF($A2571=0,1,0),Database!$A:$Y,7,FALSE)</f>
        <v>46210.75</v>
      </c>
      <c r="D2571" s="21" t="str">
        <f>VLOOKUP(Pronostics!$B2571,Setup_MPP!$A:$G,3,FALSE)</f>
        <v>_Jujul</v>
      </c>
      <c r="E2571" s="21" t="str">
        <f>VLOOKUP(Pronostics!$B2571,Setup_MPP!$A:$G,2,FALSE)</f>
        <v>Julie BOISSIERE</v>
      </c>
      <c r="F2571" s="21" t="str">
        <f>VLOOKUP($B2571,Setup_MPP!$A:$E,4,FALSE)</f>
        <v>#D890FF</v>
      </c>
      <c r="G2571" s="21" t="str">
        <f>VLOOKUP($B2571,Setup_MPP!$A:$E,5,FALSE)</f>
        <v>#B750EF</v>
      </c>
      <c r="H2571" s="21" t="str">
        <f>IFERROR(IF(AND(A2571&gt;=1,A2571&lt;=104),VLOOKUP($A2571,Location!$A:$J,6,FALSE),IF(A2571=0,"Avant l'ouverture",IF(OR(A2571=105,A2571=106),"Bonus"))),"")</f>
        <v>1/8 Finale</v>
      </c>
      <c r="I2571" s="21" t="str">
        <f>IF(LEFT(H2571,4)="Tour",VLOOKUP(A2571,Database!$A:$C,3,FALSE),"")</f>
        <v/>
      </c>
      <c r="J2571" s="21" t="str">
        <f>VLOOKUP($A2571,Location!$A:$J,7,FALSE)</f>
        <v>TBD</v>
      </c>
      <c r="K2571" s="21" t="str">
        <f>IFERROR(VLOOKUP(J2571,Setup_Team!$B:$C,2,FALSE), "TDB")</f>
        <v>TDB</v>
      </c>
      <c r="L2571" s="21" t="str">
        <f>VLOOKUP($A2571,Location!$A:$J,8,FALSE)</f>
        <v>TBD</v>
      </c>
      <c r="M2571" s="21" t="str">
        <f>IFERROR(VLOOKUP(L2571,Setup_Team!$B:$C,2,FALSE), "TDB")</f>
        <v>TDB</v>
      </c>
      <c r="N2571" s="21" t="str">
        <f>VLOOKUP($A2571,Location!$A:$J,9,FALSE)</f>
        <v>Atlanta</v>
      </c>
      <c r="O2571" s="21" t="str">
        <f>VLOOKUP($A2571,Location!$A:$J,10,FALSE)</f>
        <v>Mercedes-Benz Stadium</v>
      </c>
      <c r="P2571" s="27"/>
      <c r="Q2571" s="27"/>
      <c r="R2571" s="27" t="str">
        <f t="shared" si="241"/>
        <v/>
      </c>
      <c r="S2571" s="21">
        <v>0</v>
      </c>
      <c r="T2571" s="20">
        <f>VLOOKUP($A2571,Database!$A:$Y,10,FALSE)</f>
        <v>0</v>
      </c>
      <c r="U2571" s="20">
        <f>VLOOKUP($A2571,Database!$A:$Y,11,FALSE)</f>
        <v>0</v>
      </c>
      <c r="V2571" s="20">
        <f>VLOOKUP($A2571,Database!$A:$Y,12,FALSE)</f>
        <v>0</v>
      </c>
      <c r="W2571" s="20" t="str">
        <f>VLOOKUP(A2571,Database!A:M,13,FALSE)</f>
        <v>À venir</v>
      </c>
      <c r="X2571" s="20" t="str">
        <f>VLOOKUP($A2571,Database!$A:$Y,20,FALSE)</f>
        <v/>
      </c>
      <c r="Y2571" s="20" t="str">
        <f>VLOOKUP($A2571,Database!$A:$Y,21,FALSE)</f>
        <v/>
      </c>
      <c r="Z2571" s="20">
        <f t="shared" si="240"/>
        <v>0</v>
      </c>
      <c r="AA2571" s="20" t="str">
        <f t="shared" si="236"/>
        <v/>
      </c>
      <c r="AB2571" s="20" t="str">
        <f t="shared" ca="1" si="237"/>
        <v/>
      </c>
      <c r="AC2571" s="20">
        <f t="shared" ca="1" si="238"/>
        <v>0</v>
      </c>
      <c r="AD2571" s="20" t="str">
        <f ca="1">IF(AC2571=0,"",IF(OR(ISBLANK(P2571),ISBLANK(Q2571)),"",IF(ISBLANK(VLOOKUP(A2571,Database!A:AA,22,FALSE)),"",VLOOKUP(A2571,Database!A:AA,22,FALSE))))</f>
        <v/>
      </c>
      <c r="AE2571" s="20" t="str">
        <f>IFERROR(
   IF(
     OR(ISBLANK(P2571),ISBLANK(Q2571)),
     "",
     IF(
       AND(AB2571&lt;&gt;"",OR(W2571="Terminé",W2571="En cours")),
       VLOOKUP(AD2571,Setup_ScoreExactBonus!A:D,4,FALSE),
       0
     )),
  0)</f>
        <v/>
      </c>
      <c r="AF2571" s="21">
        <f t="shared" si="239"/>
        <v>0</v>
      </c>
      <c r="AG2571" s="21">
        <f ca="1">SUMIFS(AF$2:AF2571,D$2:D2571,D2571)</f>
        <v>2427</v>
      </c>
    </row>
    <row r="2572" spans="1:33" hidden="1" x14ac:dyDescent="0.35">
      <c r="A2572" s="21">
        <f>IF(ISBLANK(B2572),"",COUNTIF(B$2:B2572,B2572))-1</f>
        <v>95</v>
      </c>
      <c r="B2572" s="27">
        <v>6</v>
      </c>
      <c r="C2572" s="10">
        <f>VLOOKUP($A2572+IF($A2572=0,1,0),Database!$A:$Y,7,FALSE)</f>
        <v>46210.75</v>
      </c>
      <c r="D2572" s="21" t="str">
        <f>VLOOKUP(Pronostics!$B2572,Setup_MPP!$A:$G,3,FALSE)</f>
        <v>Julay</v>
      </c>
      <c r="E2572" s="21" t="str">
        <f>VLOOKUP(Pronostics!$B2572,Setup_MPP!$A:$G,2,FALSE)</f>
        <v>Julie BOUCHARD</v>
      </c>
      <c r="F2572" s="21" t="str">
        <f>VLOOKUP($B2572,Setup_MPP!$A:$E,4,FALSE)</f>
        <v>#A6F7B1</v>
      </c>
      <c r="G2572" s="21" t="str">
        <f>VLOOKUP($B2572,Setup_MPP!$A:$E,5,FALSE)</f>
        <v>#6EC179</v>
      </c>
      <c r="H2572" s="21" t="str">
        <f>IFERROR(IF(AND(A2572&gt;=1,A2572&lt;=104),VLOOKUP($A2572,Location!$A:$J,6,FALSE),IF(A2572=0,"Avant l'ouverture",IF(OR(A2572=105,A2572=106),"Bonus"))),"")</f>
        <v>1/8 Finale</v>
      </c>
      <c r="I2572" s="21" t="str">
        <f>IF(LEFT(H2572,4)="Tour",VLOOKUP(A2572,Database!$A:$C,3,FALSE),"")</f>
        <v/>
      </c>
      <c r="J2572" s="21" t="str">
        <f>VLOOKUP($A2572,Location!$A:$J,7,FALSE)</f>
        <v>TBD</v>
      </c>
      <c r="K2572" s="21" t="str">
        <f>IFERROR(VLOOKUP(J2572,Setup_Team!$B:$C,2,FALSE), "TDB")</f>
        <v>TDB</v>
      </c>
      <c r="L2572" s="21" t="str">
        <f>VLOOKUP($A2572,Location!$A:$J,8,FALSE)</f>
        <v>TBD</v>
      </c>
      <c r="M2572" s="21" t="str">
        <f>IFERROR(VLOOKUP(L2572,Setup_Team!$B:$C,2,FALSE), "TDB")</f>
        <v>TDB</v>
      </c>
      <c r="N2572" s="21" t="str">
        <f>VLOOKUP($A2572,Location!$A:$J,9,FALSE)</f>
        <v>Atlanta</v>
      </c>
      <c r="O2572" s="21" t="str">
        <f>VLOOKUP($A2572,Location!$A:$J,10,FALSE)</f>
        <v>Mercedes-Benz Stadium</v>
      </c>
      <c r="P2572" s="27"/>
      <c r="Q2572" s="27"/>
      <c r="R2572" s="27" t="str">
        <f t="shared" si="241"/>
        <v/>
      </c>
      <c r="S2572" s="21">
        <v>0</v>
      </c>
      <c r="T2572" s="20">
        <f>VLOOKUP($A2572,Database!$A:$Y,10,FALSE)</f>
        <v>0</v>
      </c>
      <c r="U2572" s="20">
        <f>VLOOKUP($A2572,Database!$A:$Y,11,FALSE)</f>
        <v>0</v>
      </c>
      <c r="V2572" s="20">
        <f>VLOOKUP($A2572,Database!$A:$Y,12,FALSE)</f>
        <v>0</v>
      </c>
      <c r="W2572" s="20" t="str">
        <f>VLOOKUP(A2572,Database!A:M,13,FALSE)</f>
        <v>À venir</v>
      </c>
      <c r="X2572" s="20" t="str">
        <f>VLOOKUP($A2572,Database!$A:$Y,20,FALSE)</f>
        <v/>
      </c>
      <c r="Y2572" s="20" t="str">
        <f>VLOOKUP($A2572,Database!$A:$Y,21,FALSE)</f>
        <v/>
      </c>
      <c r="Z2572" s="20">
        <f t="shared" si="240"/>
        <v>0</v>
      </c>
      <c r="AA2572" s="20" t="str">
        <f t="shared" si="236"/>
        <v/>
      </c>
      <c r="AB2572" s="20" t="str">
        <f t="shared" ca="1" si="237"/>
        <v/>
      </c>
      <c r="AC2572" s="20">
        <f t="shared" ca="1" si="238"/>
        <v>0</v>
      </c>
      <c r="AD2572" s="20" t="str">
        <f ca="1">IF(AC2572=0,"",IF(OR(ISBLANK(P2572),ISBLANK(Q2572)),"",IF(ISBLANK(VLOOKUP(A2572,Database!A:AA,22,FALSE)),"",VLOOKUP(A2572,Database!A:AA,22,FALSE))))</f>
        <v/>
      </c>
      <c r="AE2572" s="20" t="str">
        <f>IFERROR(
   IF(
     OR(ISBLANK(P2572),ISBLANK(Q2572)),
     "",
     IF(
       AND(AB2572&lt;&gt;"",OR(W2572="Terminé",W2572="En cours")),
       VLOOKUP(AD2572,Setup_ScoreExactBonus!A:D,4,FALSE),
       0
     )),
  0)</f>
        <v/>
      </c>
      <c r="AF2572" s="21">
        <f t="shared" si="239"/>
        <v>0</v>
      </c>
      <c r="AG2572" s="21">
        <f ca="1">SUMIFS(AF$2:AF2572,D$2:D2572,D2572)</f>
        <v>3263</v>
      </c>
    </row>
    <row r="2573" spans="1:33" hidden="1" x14ac:dyDescent="0.35">
      <c r="A2573" s="21">
        <f>IF(ISBLANK(B2573),"",COUNTIF(B$2:B2573,B2573))-1</f>
        <v>95</v>
      </c>
      <c r="B2573" s="27">
        <v>7</v>
      </c>
      <c r="C2573" s="10">
        <f>VLOOKUP($A2573+IF($A2573=0,1,0),Database!$A:$Y,7,FALSE)</f>
        <v>46210.75</v>
      </c>
      <c r="D2573" s="21" t="str">
        <f>VLOOKUP(Pronostics!$B2573,Setup_MPP!$A:$G,3,FALSE)</f>
        <v>__Vince__</v>
      </c>
      <c r="E2573" s="21" t="str">
        <f>VLOOKUP(Pronostics!$B2573,Setup_MPP!$A:$G,2,FALSE)</f>
        <v>Vincent FRAYSSE</v>
      </c>
      <c r="F2573" s="21" t="str">
        <f>VLOOKUP($B2573,Setup_MPP!$A:$E,4,FALSE)</f>
        <v>#B2EAE8</v>
      </c>
      <c r="G2573" s="21" t="str">
        <f>VLOOKUP($B2573,Setup_MPP!$A:$E,5,FALSE)</f>
        <v>#6CB4B1</v>
      </c>
      <c r="H2573" s="21" t="str">
        <f>IFERROR(IF(AND(A2573&gt;=1,A2573&lt;=104),VLOOKUP($A2573,Location!$A:$J,6,FALSE),IF(A2573=0,"Avant l'ouverture",IF(OR(A2573=105,A2573=106),"Bonus"))),"")</f>
        <v>1/8 Finale</v>
      </c>
      <c r="I2573" s="21" t="str">
        <f>IF(LEFT(H2573,4)="Tour",VLOOKUP(A2573,Database!$A:$C,3,FALSE),"")</f>
        <v/>
      </c>
      <c r="J2573" s="21" t="str">
        <f>VLOOKUP($A2573,Location!$A:$J,7,FALSE)</f>
        <v>TBD</v>
      </c>
      <c r="K2573" s="21" t="str">
        <f>IFERROR(VLOOKUP(J2573,Setup_Team!$B:$C,2,FALSE), "TDB")</f>
        <v>TDB</v>
      </c>
      <c r="L2573" s="21" t="str">
        <f>VLOOKUP($A2573,Location!$A:$J,8,FALSE)</f>
        <v>TBD</v>
      </c>
      <c r="M2573" s="21" t="str">
        <f>IFERROR(VLOOKUP(L2573,Setup_Team!$B:$C,2,FALSE), "TDB")</f>
        <v>TDB</v>
      </c>
      <c r="N2573" s="21" t="str">
        <f>VLOOKUP($A2573,Location!$A:$J,9,FALSE)</f>
        <v>Atlanta</v>
      </c>
      <c r="O2573" s="21" t="str">
        <f>VLOOKUP($A2573,Location!$A:$J,10,FALSE)</f>
        <v>Mercedes-Benz Stadium</v>
      </c>
      <c r="P2573" s="27"/>
      <c r="Q2573" s="27"/>
      <c r="R2573" s="27" t="str">
        <f t="shared" si="241"/>
        <v/>
      </c>
      <c r="S2573" s="21">
        <v>0</v>
      </c>
      <c r="T2573" s="20">
        <f>VLOOKUP($A2573,Database!$A:$Y,10,FALSE)</f>
        <v>0</v>
      </c>
      <c r="U2573" s="20">
        <f>VLOOKUP($A2573,Database!$A:$Y,11,FALSE)</f>
        <v>0</v>
      </c>
      <c r="V2573" s="20">
        <f>VLOOKUP($A2573,Database!$A:$Y,12,FALSE)</f>
        <v>0</v>
      </c>
      <c r="W2573" s="20" t="str">
        <f>VLOOKUP(A2573,Database!A:M,13,FALSE)</f>
        <v>À venir</v>
      </c>
      <c r="X2573" s="20" t="str">
        <f>VLOOKUP($A2573,Database!$A:$Y,20,FALSE)</f>
        <v/>
      </c>
      <c r="Y2573" s="20" t="str">
        <f>VLOOKUP($A2573,Database!$A:$Y,21,FALSE)</f>
        <v/>
      </c>
      <c r="Z2573" s="20">
        <f t="shared" si="240"/>
        <v>0</v>
      </c>
      <c r="AA2573" s="20" t="str">
        <f t="shared" si="236"/>
        <v/>
      </c>
      <c r="AB2573" s="20" t="str">
        <f t="shared" ca="1" si="237"/>
        <v/>
      </c>
      <c r="AC2573" s="20">
        <f t="shared" ca="1" si="238"/>
        <v>0</v>
      </c>
      <c r="AD2573" s="20" t="str">
        <f ca="1">IF(AC2573=0,"",IF(OR(ISBLANK(P2573),ISBLANK(Q2573)),"",IF(ISBLANK(VLOOKUP(A2573,Database!A:AA,22,FALSE)),"",VLOOKUP(A2573,Database!A:AA,22,FALSE))))</f>
        <v/>
      </c>
      <c r="AE2573" s="20" t="str">
        <f>IFERROR(
   IF(
     OR(ISBLANK(P2573),ISBLANK(Q2573)),
     "",
     IF(
       AND(AB2573&lt;&gt;"",OR(W2573="Terminé",W2573="En cours")),
       VLOOKUP(AD2573,Setup_ScoreExactBonus!A:D,4,FALSE),
       0
     )),
  0)</f>
        <v/>
      </c>
      <c r="AF2573" s="21">
        <f t="shared" si="239"/>
        <v>0</v>
      </c>
      <c r="AG2573" s="21">
        <f ca="1">SUMIFS(AF$2:AF2573,D$2:D2573,D2573)</f>
        <v>1775</v>
      </c>
    </row>
    <row r="2574" spans="1:33" hidden="1" x14ac:dyDescent="0.35">
      <c r="A2574" s="21">
        <f>IF(ISBLANK(B2574),"",COUNTIF(B$2:B2574,B2574))-1</f>
        <v>95</v>
      </c>
      <c r="B2574" s="27">
        <v>8</v>
      </c>
      <c r="C2574" s="10">
        <f>VLOOKUP($A2574+IF($A2574=0,1,0),Database!$A:$Y,7,FALSE)</f>
        <v>46210.75</v>
      </c>
      <c r="D2574" s="21" t="str">
        <f>VLOOKUP(Pronostics!$B2574,Setup_MPP!$A:$G,3,FALSE)</f>
        <v>Louuiiis</v>
      </c>
      <c r="E2574" s="21" t="str">
        <f>VLOOKUP(Pronostics!$B2574,Setup_MPP!$A:$G,2,FALSE)</f>
        <v>Louis HARLE</v>
      </c>
      <c r="F2574" s="21" t="str">
        <f>VLOOKUP($B2574,Setup_MPP!$A:$E,4,FALSE)</f>
        <v>#EEF7B1</v>
      </c>
      <c r="G2574" s="21" t="str">
        <f>VLOOKUP($B2574,Setup_MPP!$A:$E,5,FALSE)</f>
        <v>#C1CB7D</v>
      </c>
      <c r="H2574" s="21" t="str">
        <f>IFERROR(IF(AND(A2574&gt;=1,A2574&lt;=104),VLOOKUP($A2574,Location!$A:$J,6,FALSE),IF(A2574=0,"Avant l'ouverture",IF(OR(A2574=105,A2574=106),"Bonus"))),"")</f>
        <v>1/8 Finale</v>
      </c>
      <c r="I2574" s="21" t="str">
        <f>IF(LEFT(H2574,4)="Tour",VLOOKUP(A2574,Database!$A:$C,3,FALSE),"")</f>
        <v/>
      </c>
      <c r="J2574" s="21" t="str">
        <f>VLOOKUP($A2574,Location!$A:$J,7,FALSE)</f>
        <v>TBD</v>
      </c>
      <c r="K2574" s="21" t="str">
        <f>IFERROR(VLOOKUP(J2574,Setup_Team!$B:$C,2,FALSE), "TDB")</f>
        <v>TDB</v>
      </c>
      <c r="L2574" s="21" t="str">
        <f>VLOOKUP($A2574,Location!$A:$J,8,FALSE)</f>
        <v>TBD</v>
      </c>
      <c r="M2574" s="21" t="str">
        <f>IFERROR(VLOOKUP(L2574,Setup_Team!$B:$C,2,FALSE), "TDB")</f>
        <v>TDB</v>
      </c>
      <c r="N2574" s="21" t="str">
        <f>VLOOKUP($A2574,Location!$A:$J,9,FALSE)</f>
        <v>Atlanta</v>
      </c>
      <c r="O2574" s="21" t="str">
        <f>VLOOKUP($A2574,Location!$A:$J,10,FALSE)</f>
        <v>Mercedes-Benz Stadium</v>
      </c>
      <c r="P2574" s="27"/>
      <c r="Q2574" s="27"/>
      <c r="R2574" s="27" t="str">
        <f t="shared" si="241"/>
        <v/>
      </c>
      <c r="S2574" s="21">
        <v>0</v>
      </c>
      <c r="T2574" s="20">
        <f>VLOOKUP($A2574,Database!$A:$Y,10,FALSE)</f>
        <v>0</v>
      </c>
      <c r="U2574" s="20">
        <f>VLOOKUP($A2574,Database!$A:$Y,11,FALSE)</f>
        <v>0</v>
      </c>
      <c r="V2574" s="20">
        <f>VLOOKUP($A2574,Database!$A:$Y,12,FALSE)</f>
        <v>0</v>
      </c>
      <c r="W2574" s="20" t="str">
        <f>VLOOKUP(A2574,Database!A:M,13,FALSE)</f>
        <v>À venir</v>
      </c>
      <c r="X2574" s="20" t="str">
        <f>VLOOKUP($A2574,Database!$A:$Y,20,FALSE)</f>
        <v/>
      </c>
      <c r="Y2574" s="20" t="str">
        <f>VLOOKUP($A2574,Database!$A:$Y,21,FALSE)</f>
        <v/>
      </c>
      <c r="Z2574" s="20">
        <f t="shared" si="240"/>
        <v>0</v>
      </c>
      <c r="AA2574" s="20" t="str">
        <f t="shared" si="236"/>
        <v/>
      </c>
      <c r="AB2574" s="20" t="str">
        <f t="shared" ca="1" si="237"/>
        <v/>
      </c>
      <c r="AC2574" s="20">
        <f t="shared" ca="1" si="238"/>
        <v>0</v>
      </c>
      <c r="AD2574" s="20" t="str">
        <f ca="1">IF(AC2574=0,"",IF(OR(ISBLANK(P2574),ISBLANK(Q2574)),"",IF(ISBLANK(VLOOKUP(A2574,Database!A:AA,22,FALSE)),"",VLOOKUP(A2574,Database!A:AA,22,FALSE))))</f>
        <v/>
      </c>
      <c r="AE2574" s="20" t="str">
        <f>IFERROR(
   IF(
     OR(ISBLANK(P2574),ISBLANK(Q2574)),
     "",
     IF(
       AND(AB2574&lt;&gt;"",OR(W2574="Terminé",W2574="En cours")),
       VLOOKUP(AD2574,Setup_ScoreExactBonus!A:D,4,FALSE),
       0
     )),
  0)</f>
        <v/>
      </c>
      <c r="AF2574" s="21">
        <f t="shared" si="239"/>
        <v>0</v>
      </c>
      <c r="AG2574" s="21">
        <f ca="1">SUMIFS(AF$2:AF2574,D$2:D2574,D2574)</f>
        <v>3206</v>
      </c>
    </row>
    <row r="2575" spans="1:33" x14ac:dyDescent="0.35">
      <c r="A2575" s="21">
        <f>IF(ISBLANK(B2575),"",COUNTIF(B$2:B2575,B2575))-1</f>
        <v>95</v>
      </c>
      <c r="B2575" s="27">
        <v>9</v>
      </c>
      <c r="C2575" s="10">
        <f>VLOOKUP($A2575+IF($A2575=0,1,0),Database!$A:$Y,7,FALSE)</f>
        <v>46210.75</v>
      </c>
      <c r="D2575" s="21" t="str">
        <f>VLOOKUP(Pronostics!$B2575,Setup_MPP!$A:$G,3,FALSE)</f>
        <v>Aurelien_dpq</v>
      </c>
      <c r="E2575" s="21" t="str">
        <f>VLOOKUP(Pronostics!$B2575,Setup_MPP!$A:$G,2,FALSE)</f>
        <v>Aurélien DE POULPIQUET</v>
      </c>
      <c r="F2575" s="21" t="str">
        <f>VLOOKUP($B2575,Setup_MPP!$A:$E,4,FALSE)</f>
        <v>#F4EA9D</v>
      </c>
      <c r="G2575" s="21" t="str">
        <f>VLOOKUP($B2575,Setup_MPP!$A:$E,5,FALSE)</f>
        <v>#D2C458</v>
      </c>
      <c r="H2575" s="21" t="str">
        <f>IFERROR(IF(AND(A2575&gt;=1,A2575&lt;=104),VLOOKUP($A2575,Location!$A:$J,6,FALSE),IF(A2575=0,"Avant l'ouverture",IF(OR(A2575=105,A2575=106),"Bonus"))),"")</f>
        <v>1/8 Finale</v>
      </c>
      <c r="I2575" s="21" t="str">
        <f>IF(LEFT(H2575,4)="Tour",VLOOKUP(A2575,Database!$A:$C,3,FALSE),"")</f>
        <v/>
      </c>
      <c r="J2575" s="21" t="str">
        <f>VLOOKUP($A2575,Location!$A:$J,7,FALSE)</f>
        <v>TBD</v>
      </c>
      <c r="K2575" s="21" t="str">
        <f>IFERROR(VLOOKUP(J2575,Setup_Team!$B:$C,2,FALSE), "TDB")</f>
        <v>TDB</v>
      </c>
      <c r="L2575" s="21" t="str">
        <f>VLOOKUP($A2575,Location!$A:$J,8,FALSE)</f>
        <v>TBD</v>
      </c>
      <c r="M2575" s="21" t="str">
        <f>IFERROR(VLOOKUP(L2575,Setup_Team!$B:$C,2,FALSE), "TDB")</f>
        <v>TDB</v>
      </c>
      <c r="N2575" s="21" t="str">
        <f>VLOOKUP($A2575,Location!$A:$J,9,FALSE)</f>
        <v>Atlanta</v>
      </c>
      <c r="O2575" s="21" t="str">
        <f>VLOOKUP($A2575,Location!$A:$J,10,FALSE)</f>
        <v>Mercedes-Benz Stadium</v>
      </c>
      <c r="P2575" s="27"/>
      <c r="Q2575" s="27"/>
      <c r="R2575" s="27" t="str">
        <f t="shared" si="241"/>
        <v/>
      </c>
      <c r="S2575" s="21">
        <v>0</v>
      </c>
      <c r="T2575" s="20">
        <f>VLOOKUP($A2575,Database!$A:$Y,10,FALSE)</f>
        <v>0</v>
      </c>
      <c r="U2575" s="20">
        <f>VLOOKUP($A2575,Database!$A:$Y,11,FALSE)</f>
        <v>0</v>
      </c>
      <c r="V2575" s="20">
        <f>VLOOKUP($A2575,Database!$A:$Y,12,FALSE)</f>
        <v>0</v>
      </c>
      <c r="W2575" s="20" t="str">
        <f>VLOOKUP(A2575,Database!A:M,13,FALSE)</f>
        <v>À venir</v>
      </c>
      <c r="X2575" s="20" t="str">
        <f>VLOOKUP($A2575,Database!$A:$Y,20,FALSE)</f>
        <v/>
      </c>
      <c r="Y2575" s="20" t="str">
        <f>VLOOKUP($A2575,Database!$A:$Y,21,FALSE)</f>
        <v/>
      </c>
      <c r="Z2575" s="20">
        <f t="shared" si="240"/>
        <v>0</v>
      </c>
      <c r="AA2575" s="20" t="str">
        <f t="shared" si="236"/>
        <v/>
      </c>
      <c r="AB2575" s="20" t="str">
        <f t="shared" ca="1" si="237"/>
        <v/>
      </c>
      <c r="AC2575" s="20">
        <f t="shared" ca="1" si="238"/>
        <v>0</v>
      </c>
      <c r="AD2575" s="20" t="str">
        <f ca="1">IF(AC2575=0,"",IF(OR(ISBLANK(P2575),ISBLANK(Q2575)),"",IF(ISBLANK(VLOOKUP(A2575,Database!A:AA,22,FALSE)),"",VLOOKUP(A2575,Database!A:AA,22,FALSE))))</f>
        <v/>
      </c>
      <c r="AE2575" s="20" t="str">
        <f>IFERROR(
   IF(
     OR(ISBLANK(P2575),ISBLANK(Q2575)),
     "",
     IF(
       AND(AB2575&lt;&gt;"",OR(W2575="Terminé",W2575="En cours")),
       VLOOKUP(AD2575,Setup_ScoreExactBonus!A:D,4,FALSE),
       0
     )),
  0)</f>
        <v/>
      </c>
      <c r="AF2575" s="21">
        <f t="shared" si="239"/>
        <v>0</v>
      </c>
      <c r="AG2575" s="21">
        <f ca="1">SUMIFS(AF$2:AF2575,D$2:D2575,D2575)</f>
        <v>3453</v>
      </c>
    </row>
    <row r="2576" spans="1:33" hidden="1" x14ac:dyDescent="0.35">
      <c r="A2576" s="21">
        <f>IF(ISBLANK(B2576),"",COUNTIF(B$2:B2576,B2576))-1</f>
        <v>95</v>
      </c>
      <c r="B2576" s="27">
        <v>10</v>
      </c>
      <c r="C2576" s="10">
        <f>VLOOKUP($A2576+IF($A2576=0,1,0),Database!$A:$Y,7,FALSE)</f>
        <v>46210.75</v>
      </c>
      <c r="D2576" s="21" t="str">
        <f>VLOOKUP(Pronostics!$B2576,Setup_MPP!$A:$G,3,FALSE)</f>
        <v>RandomPaul</v>
      </c>
      <c r="E2576" s="21" t="str">
        <f>VLOOKUP(Pronostics!$B2576,Setup_MPP!$A:$G,2,FALSE)</f>
        <v>Paul MONTESINOS</v>
      </c>
      <c r="F2576" s="21" t="str">
        <f>VLOOKUP($B2576,Setup_MPP!$A:$E,4,FALSE)</f>
        <v>#C4B0FF</v>
      </c>
      <c r="G2576" s="21" t="str">
        <f>VLOOKUP($B2576,Setup_MPP!$A:$E,5,FALSE)</f>
        <v>#7F66C8</v>
      </c>
      <c r="H2576" s="21" t="str">
        <f>IFERROR(IF(AND(A2576&gt;=1,A2576&lt;=104),VLOOKUP($A2576,Location!$A:$J,6,FALSE),IF(A2576=0,"Avant l'ouverture",IF(OR(A2576=105,A2576=106),"Bonus"))),"")</f>
        <v>1/8 Finale</v>
      </c>
      <c r="I2576" s="21" t="str">
        <f>IF(LEFT(H2576,4)="Tour",VLOOKUP(A2576,Database!$A:$C,3,FALSE),"")</f>
        <v/>
      </c>
      <c r="J2576" s="21" t="str">
        <f>VLOOKUP($A2576,Location!$A:$J,7,FALSE)</f>
        <v>TBD</v>
      </c>
      <c r="K2576" s="21" t="str">
        <f>IFERROR(VLOOKUP(J2576,Setup_Team!$B:$C,2,FALSE), "TDB")</f>
        <v>TDB</v>
      </c>
      <c r="L2576" s="21" t="str">
        <f>VLOOKUP($A2576,Location!$A:$J,8,FALSE)</f>
        <v>TBD</v>
      </c>
      <c r="M2576" s="21" t="str">
        <f>IFERROR(VLOOKUP(L2576,Setup_Team!$B:$C,2,FALSE), "TDB")</f>
        <v>TDB</v>
      </c>
      <c r="N2576" s="21" t="str">
        <f>VLOOKUP($A2576,Location!$A:$J,9,FALSE)</f>
        <v>Atlanta</v>
      </c>
      <c r="O2576" s="21" t="str">
        <f>VLOOKUP($A2576,Location!$A:$J,10,FALSE)</f>
        <v>Mercedes-Benz Stadium</v>
      </c>
      <c r="P2576" s="27"/>
      <c r="Q2576" s="27"/>
      <c r="R2576" s="27" t="str">
        <f t="shared" si="241"/>
        <v/>
      </c>
      <c r="S2576" s="21">
        <v>0</v>
      </c>
      <c r="T2576" s="20">
        <f>VLOOKUP($A2576,Database!$A:$Y,10,FALSE)</f>
        <v>0</v>
      </c>
      <c r="U2576" s="20">
        <f>VLOOKUP($A2576,Database!$A:$Y,11,FALSE)</f>
        <v>0</v>
      </c>
      <c r="V2576" s="20">
        <f>VLOOKUP($A2576,Database!$A:$Y,12,FALSE)</f>
        <v>0</v>
      </c>
      <c r="W2576" s="20" t="str">
        <f>VLOOKUP(A2576,Database!A:M,13,FALSE)</f>
        <v>À venir</v>
      </c>
      <c r="X2576" s="20" t="str">
        <f>VLOOKUP($A2576,Database!$A:$Y,20,FALSE)</f>
        <v/>
      </c>
      <c r="Y2576" s="20" t="str">
        <f>VLOOKUP($A2576,Database!$A:$Y,21,FALSE)</f>
        <v/>
      </c>
      <c r="Z2576" s="20">
        <f t="shared" si="240"/>
        <v>0</v>
      </c>
      <c r="AA2576" s="20" t="str">
        <f t="shared" si="236"/>
        <v/>
      </c>
      <c r="AB2576" s="20" t="str">
        <f t="shared" ca="1" si="237"/>
        <v/>
      </c>
      <c r="AC2576" s="20">
        <f t="shared" ca="1" si="238"/>
        <v>0</v>
      </c>
      <c r="AD2576" s="20" t="str">
        <f ca="1">IF(AC2576=0,"",IF(OR(ISBLANK(P2576),ISBLANK(Q2576)),"",IF(ISBLANK(VLOOKUP(A2576,Database!A:AA,22,FALSE)),"",VLOOKUP(A2576,Database!A:AA,22,FALSE))))</f>
        <v/>
      </c>
      <c r="AE2576" s="20" t="str">
        <f>IFERROR(
   IF(
     OR(ISBLANK(P2576),ISBLANK(Q2576)),
     "",
     IF(
       AND(AB2576&lt;&gt;"",OR(W2576="Terminé",W2576="En cours")),
       VLOOKUP(AD2576,Setup_ScoreExactBonus!A:D,4,FALSE),
       0
     )),
  0)</f>
        <v/>
      </c>
      <c r="AF2576" s="21">
        <f t="shared" si="239"/>
        <v>0</v>
      </c>
      <c r="AG2576" s="21">
        <f ca="1">SUMIFS(AF$2:AF2576,D$2:D2576,D2576)</f>
        <v>2840</v>
      </c>
    </row>
    <row r="2577" spans="1:33" hidden="1" x14ac:dyDescent="0.35">
      <c r="A2577" s="21">
        <f>IF(ISBLANK(B2577),"",COUNTIF(B$2:B2577,B2577))-1</f>
        <v>95</v>
      </c>
      <c r="B2577" s="27">
        <v>11</v>
      </c>
      <c r="C2577" s="10">
        <f>VLOOKUP($A2577+IF($A2577=0,1,0),Database!$A:$Y,7,FALSE)</f>
        <v>46210.75</v>
      </c>
      <c r="D2577" s="21" t="str">
        <f>VLOOKUP(Pronostics!$B2577,Setup_MPP!$A:$G,3,FALSE)</f>
        <v>Kinsley91</v>
      </c>
      <c r="E2577" s="21" t="str">
        <f>VLOOKUP(Pronostics!$B2577,Setup_MPP!$A:$G,2,FALSE)</f>
        <v>Kinsley ROQUE</v>
      </c>
      <c r="F2577" s="21" t="str">
        <f>VLOOKUP($B2577,Setup_MPP!$A:$E,4,FALSE)</f>
        <v>#CBEBBA</v>
      </c>
      <c r="G2577" s="21" t="str">
        <f>VLOOKUP($B2577,Setup_MPP!$A:$E,5,FALSE)</f>
        <v>#70BC6E</v>
      </c>
      <c r="H2577" s="21" t="str">
        <f>IFERROR(IF(AND(A2577&gt;=1,A2577&lt;=104),VLOOKUP($A2577,Location!$A:$J,6,FALSE),IF(A2577=0,"Avant l'ouverture",IF(OR(A2577=105,A2577=106),"Bonus"))),"")</f>
        <v>1/8 Finale</v>
      </c>
      <c r="I2577" s="21" t="str">
        <f>IF(LEFT(H2577,4)="Tour",VLOOKUP(A2577,Database!$A:$C,3,FALSE),"")</f>
        <v/>
      </c>
      <c r="J2577" s="21" t="str">
        <f>VLOOKUP($A2577,Location!$A:$J,7,FALSE)</f>
        <v>TBD</v>
      </c>
      <c r="K2577" s="21" t="str">
        <f>IFERROR(VLOOKUP(J2577,Setup_Team!$B:$C,2,FALSE), "TDB")</f>
        <v>TDB</v>
      </c>
      <c r="L2577" s="21" t="str">
        <f>VLOOKUP($A2577,Location!$A:$J,8,FALSE)</f>
        <v>TBD</v>
      </c>
      <c r="M2577" s="21" t="str">
        <f>IFERROR(VLOOKUP(L2577,Setup_Team!$B:$C,2,FALSE), "TDB")</f>
        <v>TDB</v>
      </c>
      <c r="N2577" s="21" t="str">
        <f>VLOOKUP($A2577,Location!$A:$J,9,FALSE)</f>
        <v>Atlanta</v>
      </c>
      <c r="O2577" s="21" t="str">
        <f>VLOOKUP($A2577,Location!$A:$J,10,FALSE)</f>
        <v>Mercedes-Benz Stadium</v>
      </c>
      <c r="P2577" s="27"/>
      <c r="Q2577" s="27"/>
      <c r="R2577" s="27" t="str">
        <f t="shared" si="241"/>
        <v/>
      </c>
      <c r="S2577" s="21">
        <v>0</v>
      </c>
      <c r="T2577" s="20">
        <f>VLOOKUP($A2577,Database!$A:$Y,10,FALSE)</f>
        <v>0</v>
      </c>
      <c r="U2577" s="20">
        <f>VLOOKUP($A2577,Database!$A:$Y,11,FALSE)</f>
        <v>0</v>
      </c>
      <c r="V2577" s="20">
        <f>VLOOKUP($A2577,Database!$A:$Y,12,FALSE)</f>
        <v>0</v>
      </c>
      <c r="W2577" s="20" t="str">
        <f>VLOOKUP(A2577,Database!A:M,13,FALSE)</f>
        <v>À venir</v>
      </c>
      <c r="X2577" s="20" t="str">
        <f>VLOOKUP($A2577,Database!$A:$Y,20,FALSE)</f>
        <v/>
      </c>
      <c r="Y2577" s="20" t="str">
        <f>VLOOKUP($A2577,Database!$A:$Y,21,FALSE)</f>
        <v/>
      </c>
      <c r="Z2577" s="20">
        <f t="shared" si="240"/>
        <v>0</v>
      </c>
      <c r="AA2577" s="20" t="str">
        <f t="shared" si="236"/>
        <v/>
      </c>
      <c r="AB2577" s="20" t="str">
        <f t="shared" ca="1" si="237"/>
        <v/>
      </c>
      <c r="AC2577" s="20">
        <f t="shared" ca="1" si="238"/>
        <v>0</v>
      </c>
      <c r="AD2577" s="20" t="str">
        <f ca="1">IF(AC2577=0,"",IF(OR(ISBLANK(P2577),ISBLANK(Q2577)),"",IF(ISBLANK(VLOOKUP(A2577,Database!A:AA,22,FALSE)),"",VLOOKUP(A2577,Database!A:AA,22,FALSE))))</f>
        <v/>
      </c>
      <c r="AE2577" s="20" t="str">
        <f>IFERROR(
   IF(
     OR(ISBLANK(P2577),ISBLANK(Q2577)),
     "",
     IF(
       AND(AB2577&lt;&gt;"",OR(W2577="Terminé",W2577="En cours")),
       VLOOKUP(AD2577,Setup_ScoreExactBonus!A:D,4,FALSE),
       0
     )),
  0)</f>
        <v/>
      </c>
      <c r="AF2577" s="21">
        <f t="shared" si="239"/>
        <v>0</v>
      </c>
      <c r="AG2577" s="21">
        <f ca="1">SUMIFS(AF$2:AF2577,D$2:D2577,D2577)</f>
        <v>3231</v>
      </c>
    </row>
    <row r="2578" spans="1:33" hidden="1" x14ac:dyDescent="0.35">
      <c r="A2578" s="21">
        <f>IF(ISBLANK(B2578),"",COUNTIF(B$2:B2578,B2578))-1</f>
        <v>95</v>
      </c>
      <c r="B2578" s="27">
        <v>12</v>
      </c>
      <c r="C2578" s="10">
        <f>VLOOKUP($A2578+IF($A2578=0,1,0),Database!$A:$Y,7,FALSE)</f>
        <v>46210.75</v>
      </c>
      <c r="D2578" s="21" t="str">
        <f>VLOOKUP(Pronostics!$B2578,Setup_MPP!$A:$G,3,FALSE)</f>
        <v>Jaouad1</v>
      </c>
      <c r="E2578" s="21" t="str">
        <f>VLOOKUP(Pronostics!$B2578,Setup_MPP!$A:$G,2,FALSE)</f>
        <v>Jaouad SETTI</v>
      </c>
      <c r="F2578" s="21" t="str">
        <f>VLOOKUP($B2578,Setup_MPP!$A:$E,4,FALSE)</f>
        <v>#C2D4FF</v>
      </c>
      <c r="G2578" s="21" t="str">
        <f>VLOOKUP($B2578,Setup_MPP!$A:$E,5,FALSE)</f>
        <v>#6586D5</v>
      </c>
      <c r="H2578" s="21" t="str">
        <f>IFERROR(IF(AND(A2578&gt;=1,A2578&lt;=104),VLOOKUP($A2578,Location!$A:$J,6,FALSE),IF(A2578=0,"Avant l'ouverture",IF(OR(A2578=105,A2578=106),"Bonus"))),"")</f>
        <v>1/8 Finale</v>
      </c>
      <c r="I2578" s="21" t="str">
        <f>IF(LEFT(H2578,4)="Tour",VLOOKUP(A2578,Database!$A:$C,3,FALSE),"")</f>
        <v/>
      </c>
      <c r="J2578" s="21" t="str">
        <f>VLOOKUP($A2578,Location!$A:$J,7,FALSE)</f>
        <v>TBD</v>
      </c>
      <c r="K2578" s="21" t="str">
        <f>IFERROR(VLOOKUP(J2578,Setup_Team!$B:$C,2,FALSE), "TDB")</f>
        <v>TDB</v>
      </c>
      <c r="L2578" s="21" t="str">
        <f>VLOOKUP($A2578,Location!$A:$J,8,FALSE)</f>
        <v>TBD</v>
      </c>
      <c r="M2578" s="21" t="str">
        <f>IFERROR(VLOOKUP(L2578,Setup_Team!$B:$C,2,FALSE), "TDB")</f>
        <v>TDB</v>
      </c>
      <c r="N2578" s="21" t="str">
        <f>VLOOKUP($A2578,Location!$A:$J,9,FALSE)</f>
        <v>Atlanta</v>
      </c>
      <c r="O2578" s="21" t="str">
        <f>VLOOKUP($A2578,Location!$A:$J,10,FALSE)</f>
        <v>Mercedes-Benz Stadium</v>
      </c>
      <c r="P2578" s="27"/>
      <c r="Q2578" s="27"/>
      <c r="R2578" s="27" t="str">
        <f t="shared" si="241"/>
        <v/>
      </c>
      <c r="S2578" s="21">
        <v>0</v>
      </c>
      <c r="T2578" s="20">
        <f>VLOOKUP($A2578,Database!$A:$Y,10,FALSE)</f>
        <v>0</v>
      </c>
      <c r="U2578" s="20">
        <f>VLOOKUP($A2578,Database!$A:$Y,11,FALSE)</f>
        <v>0</v>
      </c>
      <c r="V2578" s="20">
        <f>VLOOKUP($A2578,Database!$A:$Y,12,FALSE)</f>
        <v>0</v>
      </c>
      <c r="W2578" s="20" t="str">
        <f>VLOOKUP(A2578,Database!A:M,13,FALSE)</f>
        <v>À venir</v>
      </c>
      <c r="X2578" s="20" t="str">
        <f>VLOOKUP($A2578,Database!$A:$Y,20,FALSE)</f>
        <v/>
      </c>
      <c r="Y2578" s="20" t="str">
        <f>VLOOKUP($A2578,Database!$A:$Y,21,FALSE)</f>
        <v/>
      </c>
      <c r="Z2578" s="20">
        <f t="shared" si="240"/>
        <v>0</v>
      </c>
      <c r="AA2578" s="20" t="str">
        <f t="shared" si="236"/>
        <v/>
      </c>
      <c r="AB2578" s="20" t="str">
        <f t="shared" ca="1" si="237"/>
        <v/>
      </c>
      <c r="AC2578" s="20">
        <f t="shared" ca="1" si="238"/>
        <v>0</v>
      </c>
      <c r="AD2578" s="20" t="str">
        <f ca="1">IF(AC2578=0,"",IF(OR(ISBLANK(P2578),ISBLANK(Q2578)),"",IF(ISBLANK(VLOOKUP(A2578,Database!A:AA,22,FALSE)),"",VLOOKUP(A2578,Database!A:AA,22,FALSE))))</f>
        <v/>
      </c>
      <c r="AE2578" s="20" t="str">
        <f>IFERROR(
   IF(
     OR(ISBLANK(P2578),ISBLANK(Q2578)),
     "",
     IF(
       AND(AB2578&lt;&gt;"",OR(W2578="Terminé",W2578="En cours")),
       VLOOKUP(AD2578,Setup_ScoreExactBonus!A:D,4,FALSE),
       0
     )),
  0)</f>
        <v/>
      </c>
      <c r="AF2578" s="21">
        <f t="shared" si="239"/>
        <v>0</v>
      </c>
      <c r="AG2578" s="21">
        <f ca="1">SUMIFS(AF$2:AF2578,D$2:D2578,D2578)</f>
        <v>3039</v>
      </c>
    </row>
    <row r="2579" spans="1:33" hidden="1" x14ac:dyDescent="0.35">
      <c r="A2579" s="21">
        <f>IF(ISBLANK(B2579),"",COUNTIF(B$2:B2579,B2579))-1</f>
        <v>95</v>
      </c>
      <c r="B2579" s="27">
        <v>13</v>
      </c>
      <c r="C2579" s="10">
        <f>VLOOKUP($A2579+IF($A2579=0,1,0),Database!$A:$Y,7,FALSE)</f>
        <v>46210.75</v>
      </c>
      <c r="D2579" s="21" t="str">
        <f>VLOOKUP(Pronostics!$B2579,Setup_MPP!$A:$G,3,FALSE)</f>
        <v>Julien_I</v>
      </c>
      <c r="E2579" s="21" t="str">
        <f>VLOOKUP(Pronostics!$B2579,Setup_MPP!$A:$G,2,FALSE)</f>
        <v>Julien INGE</v>
      </c>
      <c r="F2579" s="21" t="str">
        <f>VLOOKUP($B2579,Setup_MPP!$A:$E,4,FALSE)</f>
        <v>#C1E0EF</v>
      </c>
      <c r="G2579" s="21" t="str">
        <f>VLOOKUP($B2579,Setup_MPP!$A:$E,5,FALSE)</f>
        <v>#4F91B2</v>
      </c>
      <c r="H2579" s="21" t="str">
        <f>IFERROR(IF(AND(A2579&gt;=1,A2579&lt;=104),VLOOKUP($A2579,Location!$A:$J,6,FALSE),IF(A2579=0,"Avant l'ouverture",IF(OR(A2579=105,A2579=106),"Bonus"))),"")</f>
        <v>1/8 Finale</v>
      </c>
      <c r="I2579" s="21" t="str">
        <f>IF(LEFT(H2579,4)="Tour",VLOOKUP(A2579,Database!$A:$C,3,FALSE),"")</f>
        <v/>
      </c>
      <c r="J2579" s="21" t="str">
        <f>VLOOKUP($A2579,Location!$A:$J,7,FALSE)</f>
        <v>TBD</v>
      </c>
      <c r="K2579" s="21" t="str">
        <f>IFERROR(VLOOKUP(J2579,Setup_Team!$B:$C,2,FALSE), "TDB")</f>
        <v>TDB</v>
      </c>
      <c r="L2579" s="21" t="str">
        <f>VLOOKUP($A2579,Location!$A:$J,8,FALSE)</f>
        <v>TBD</v>
      </c>
      <c r="M2579" s="21" t="str">
        <f>IFERROR(VLOOKUP(L2579,Setup_Team!$B:$C,2,FALSE), "TDB")</f>
        <v>TDB</v>
      </c>
      <c r="N2579" s="21" t="str">
        <f>VLOOKUP($A2579,Location!$A:$J,9,FALSE)</f>
        <v>Atlanta</v>
      </c>
      <c r="O2579" s="21" t="str">
        <f>VLOOKUP($A2579,Location!$A:$J,10,FALSE)</f>
        <v>Mercedes-Benz Stadium</v>
      </c>
      <c r="P2579" s="27"/>
      <c r="Q2579" s="27"/>
      <c r="R2579" s="27" t="str">
        <f t="shared" si="241"/>
        <v/>
      </c>
      <c r="S2579" s="21">
        <v>0</v>
      </c>
      <c r="T2579" s="20">
        <f>VLOOKUP($A2579,Database!$A:$Y,10,FALSE)</f>
        <v>0</v>
      </c>
      <c r="U2579" s="20">
        <f>VLOOKUP($A2579,Database!$A:$Y,11,FALSE)</f>
        <v>0</v>
      </c>
      <c r="V2579" s="20">
        <f>VLOOKUP($A2579,Database!$A:$Y,12,FALSE)</f>
        <v>0</v>
      </c>
      <c r="W2579" s="20" t="str">
        <f>VLOOKUP(A2579,Database!A:M,13,FALSE)</f>
        <v>À venir</v>
      </c>
      <c r="X2579" s="20" t="str">
        <f>VLOOKUP($A2579,Database!$A:$Y,20,FALSE)</f>
        <v/>
      </c>
      <c r="Y2579" s="20" t="str">
        <f>VLOOKUP($A2579,Database!$A:$Y,21,FALSE)</f>
        <v/>
      </c>
      <c r="Z2579" s="20">
        <f t="shared" si="240"/>
        <v>0</v>
      </c>
      <c r="AA2579" s="20" t="str">
        <f t="shared" si="236"/>
        <v/>
      </c>
      <c r="AB2579" s="20" t="str">
        <f t="shared" ca="1" si="237"/>
        <v/>
      </c>
      <c r="AC2579" s="20">
        <f t="shared" ca="1" si="238"/>
        <v>0</v>
      </c>
      <c r="AD2579" s="20" t="str">
        <f ca="1">IF(AC2579=0,"",IF(OR(ISBLANK(P2579),ISBLANK(Q2579)),"",IF(ISBLANK(VLOOKUP(A2579,Database!A:AA,22,FALSE)),"",VLOOKUP(A2579,Database!A:AA,22,FALSE))))</f>
        <v/>
      </c>
      <c r="AE2579" s="20" t="str">
        <f>IFERROR(
   IF(
     OR(ISBLANK(P2579),ISBLANK(Q2579)),
     "",
     IF(
       AND(AB2579&lt;&gt;"",OR(W2579="Terminé",W2579="En cours")),
       VLOOKUP(AD2579,Setup_ScoreExactBonus!A:D,4,FALSE),
       0
     )),
  0)</f>
        <v/>
      </c>
      <c r="AF2579" s="21">
        <f t="shared" si="239"/>
        <v>0</v>
      </c>
      <c r="AG2579" s="21">
        <f ca="1">SUMIFS(AF$2:AF2579,D$2:D2579,D2579)</f>
        <v>3352</v>
      </c>
    </row>
    <row r="2580" spans="1:33" hidden="1" x14ac:dyDescent="0.35">
      <c r="A2580" s="21">
        <f>IF(ISBLANK(B2580),"",COUNTIF(B$2:B2580,B2580))-1</f>
        <v>95</v>
      </c>
      <c r="B2580" s="27">
        <v>14</v>
      </c>
      <c r="C2580" s="10">
        <f>VLOOKUP($A2580+IF($A2580=0,1,0),Database!$A:$Y,7,FALSE)</f>
        <v>46210.75</v>
      </c>
      <c r="D2580" s="21" t="str">
        <f>VLOOKUP(Pronostics!$B2580,Setup_MPP!$A:$G,3,FALSE)</f>
        <v>MarieEYT</v>
      </c>
      <c r="E2580" s="21" t="str">
        <f>VLOOKUP(Pronostics!$B2580,Setup_MPP!$A:$G,2,FALSE)</f>
        <v>Marie EXBRAYAT</v>
      </c>
      <c r="F2580" s="21" t="str">
        <f>VLOOKUP($B2580,Setup_MPP!$A:$E,4,FALSE)</f>
        <v>#FFAFD2</v>
      </c>
      <c r="G2580" s="21" t="str">
        <f>VLOOKUP($B2580,Setup_MPP!$A:$E,5,FALSE)</f>
        <v>#F2589B</v>
      </c>
      <c r="H2580" s="21" t="str">
        <f>IFERROR(IF(AND(A2580&gt;=1,A2580&lt;=104),VLOOKUP($A2580,Location!$A:$J,6,FALSE),IF(A2580=0,"Avant l'ouverture",IF(OR(A2580=105,A2580=106),"Bonus"))),"")</f>
        <v>1/8 Finale</v>
      </c>
      <c r="I2580" s="21" t="str">
        <f>IF(LEFT(H2580,4)="Tour",VLOOKUP(A2580,Database!$A:$C,3,FALSE),"")</f>
        <v/>
      </c>
      <c r="J2580" s="21" t="str">
        <f>VLOOKUP($A2580,Location!$A:$J,7,FALSE)</f>
        <v>TBD</v>
      </c>
      <c r="K2580" s="21" t="str">
        <f>IFERROR(VLOOKUP(J2580,Setup_Team!$B:$C,2,FALSE), "TDB")</f>
        <v>TDB</v>
      </c>
      <c r="L2580" s="21" t="str">
        <f>VLOOKUP($A2580,Location!$A:$J,8,FALSE)</f>
        <v>TBD</v>
      </c>
      <c r="M2580" s="21" t="str">
        <f>IFERROR(VLOOKUP(L2580,Setup_Team!$B:$C,2,FALSE), "TDB")</f>
        <v>TDB</v>
      </c>
      <c r="N2580" s="21" t="str">
        <f>VLOOKUP($A2580,Location!$A:$J,9,FALSE)</f>
        <v>Atlanta</v>
      </c>
      <c r="O2580" s="21" t="str">
        <f>VLOOKUP($A2580,Location!$A:$J,10,FALSE)</f>
        <v>Mercedes-Benz Stadium</v>
      </c>
      <c r="P2580" s="27"/>
      <c r="Q2580" s="27"/>
      <c r="R2580" s="27" t="str">
        <f t="shared" si="241"/>
        <v/>
      </c>
      <c r="S2580" s="21">
        <v>0</v>
      </c>
      <c r="T2580" s="20">
        <f>VLOOKUP($A2580,Database!$A:$Y,10,FALSE)</f>
        <v>0</v>
      </c>
      <c r="U2580" s="20">
        <f>VLOOKUP($A2580,Database!$A:$Y,11,FALSE)</f>
        <v>0</v>
      </c>
      <c r="V2580" s="20">
        <f>VLOOKUP($A2580,Database!$A:$Y,12,FALSE)</f>
        <v>0</v>
      </c>
      <c r="W2580" s="20" t="str">
        <f>VLOOKUP(A2580,Database!A:M,13,FALSE)</f>
        <v>À venir</v>
      </c>
      <c r="X2580" s="20" t="str">
        <f>VLOOKUP($A2580,Database!$A:$Y,20,FALSE)</f>
        <v/>
      </c>
      <c r="Y2580" s="20" t="str">
        <f>VLOOKUP($A2580,Database!$A:$Y,21,FALSE)</f>
        <v/>
      </c>
      <c r="Z2580" s="20">
        <f t="shared" si="240"/>
        <v>0</v>
      </c>
      <c r="AA2580" s="20" t="str">
        <f t="shared" si="236"/>
        <v/>
      </c>
      <c r="AB2580" s="20" t="str">
        <f t="shared" ca="1" si="237"/>
        <v/>
      </c>
      <c r="AC2580" s="20">
        <f t="shared" ca="1" si="238"/>
        <v>0</v>
      </c>
      <c r="AD2580" s="20" t="str">
        <f ca="1">IF(AC2580=0,"",IF(OR(ISBLANK(P2580),ISBLANK(Q2580)),"",IF(ISBLANK(VLOOKUP(A2580,Database!A:AA,22,FALSE)),"",VLOOKUP(A2580,Database!A:AA,22,FALSE))))</f>
        <v/>
      </c>
      <c r="AE2580" s="20" t="str">
        <f>IFERROR(
   IF(
     OR(ISBLANK(P2580),ISBLANK(Q2580)),
     "",
     IF(
       AND(AB2580&lt;&gt;"",OR(W2580="Terminé",W2580="En cours")),
       VLOOKUP(AD2580,Setup_ScoreExactBonus!A:D,4,FALSE),
       0
     )),
  0)</f>
        <v/>
      </c>
      <c r="AF2580" s="21">
        <f t="shared" si="239"/>
        <v>0</v>
      </c>
      <c r="AG2580" s="21">
        <f ca="1">SUMIFS(AF$2:AF2580,D$2:D2580,D2580)</f>
        <v>3451</v>
      </c>
    </row>
    <row r="2581" spans="1:33" hidden="1" x14ac:dyDescent="0.35">
      <c r="A2581" s="21">
        <f>IF(ISBLANK(B2581),"",COUNTIF(B$2:B2581,B2581))-1</f>
        <v>95</v>
      </c>
      <c r="B2581" s="27">
        <v>15</v>
      </c>
      <c r="C2581" s="10">
        <f>VLOOKUP($A2581+IF($A2581=0,1,0),Database!$A:$Y,7,FALSE)</f>
        <v>46210.75</v>
      </c>
      <c r="D2581" s="21" t="str">
        <f>VLOOKUP(Pronostics!$B2581,Setup_MPP!$A:$G,3,FALSE)</f>
        <v>Amino28</v>
      </c>
      <c r="E2581" s="21" t="str">
        <f>VLOOKUP(Pronostics!$B2581,Setup_MPP!$A:$G,2,FALSE)</f>
        <v>Amine ZARROUKI</v>
      </c>
      <c r="F2581" s="21" t="str">
        <f>VLOOKUP($B2581,Setup_MPP!$A:$E,4,FALSE)</f>
        <v>#FF9898</v>
      </c>
      <c r="G2581" s="21" t="str">
        <f>VLOOKUP($B2581,Setup_MPP!$A:$E,5,FALSE)</f>
        <v>#FF5D5D</v>
      </c>
      <c r="H2581" s="21" t="str">
        <f>IFERROR(IF(AND(A2581&gt;=1,A2581&lt;=104),VLOOKUP($A2581,Location!$A:$J,6,FALSE),IF(A2581=0,"Avant l'ouverture",IF(OR(A2581=105,A2581=106),"Bonus"))),"")</f>
        <v>1/8 Finale</v>
      </c>
      <c r="I2581" s="21" t="str">
        <f>IF(LEFT(H2581,4)="Tour",VLOOKUP(A2581,Database!$A:$C,3,FALSE),"")</f>
        <v/>
      </c>
      <c r="J2581" s="21" t="str">
        <f>VLOOKUP($A2581,Location!$A:$J,7,FALSE)</f>
        <v>TBD</v>
      </c>
      <c r="K2581" s="21" t="str">
        <f>IFERROR(VLOOKUP(J2581,Setup_Team!$B:$C,2,FALSE), "TDB")</f>
        <v>TDB</v>
      </c>
      <c r="L2581" s="21" t="str">
        <f>VLOOKUP($A2581,Location!$A:$J,8,FALSE)</f>
        <v>TBD</v>
      </c>
      <c r="M2581" s="21" t="str">
        <f>IFERROR(VLOOKUP(L2581,Setup_Team!$B:$C,2,FALSE), "TDB")</f>
        <v>TDB</v>
      </c>
      <c r="N2581" s="21" t="str">
        <f>VLOOKUP($A2581,Location!$A:$J,9,FALSE)</f>
        <v>Atlanta</v>
      </c>
      <c r="O2581" s="21" t="str">
        <f>VLOOKUP($A2581,Location!$A:$J,10,FALSE)</f>
        <v>Mercedes-Benz Stadium</v>
      </c>
      <c r="P2581" s="27"/>
      <c r="Q2581" s="27"/>
      <c r="R2581" s="27" t="str">
        <f t="shared" si="241"/>
        <v/>
      </c>
      <c r="S2581" s="21">
        <v>0</v>
      </c>
      <c r="T2581" s="20">
        <f>VLOOKUP($A2581,Database!$A:$Y,10,FALSE)</f>
        <v>0</v>
      </c>
      <c r="U2581" s="20">
        <f>VLOOKUP($A2581,Database!$A:$Y,11,FALSE)</f>
        <v>0</v>
      </c>
      <c r="V2581" s="20">
        <f>VLOOKUP($A2581,Database!$A:$Y,12,FALSE)</f>
        <v>0</v>
      </c>
      <c r="W2581" s="20" t="str">
        <f>VLOOKUP(A2581,Database!A:M,13,FALSE)</f>
        <v>À venir</v>
      </c>
      <c r="X2581" s="20" t="str">
        <f>VLOOKUP($A2581,Database!$A:$Y,20,FALSE)</f>
        <v/>
      </c>
      <c r="Y2581" s="20" t="str">
        <f>VLOOKUP($A2581,Database!$A:$Y,21,FALSE)</f>
        <v/>
      </c>
      <c r="Z2581" s="20">
        <f t="shared" si="240"/>
        <v>0</v>
      </c>
      <c r="AA2581" s="20" t="str">
        <f t="shared" si="236"/>
        <v/>
      </c>
      <c r="AB2581" s="20" t="str">
        <f t="shared" ca="1" si="237"/>
        <v/>
      </c>
      <c r="AC2581" s="20">
        <f t="shared" ca="1" si="238"/>
        <v>0</v>
      </c>
      <c r="AD2581" s="20" t="str">
        <f ca="1">IF(AC2581=0,"",IF(OR(ISBLANK(P2581),ISBLANK(Q2581)),"",IF(ISBLANK(VLOOKUP(A2581,Database!A:AA,22,FALSE)),"",VLOOKUP(A2581,Database!A:AA,22,FALSE))))</f>
        <v/>
      </c>
      <c r="AE2581" s="20" t="str">
        <f>IFERROR(
   IF(
     OR(ISBLANK(P2581),ISBLANK(Q2581)),
     "",
     IF(
       AND(AB2581&lt;&gt;"",OR(W2581="Terminé",W2581="En cours")),
       VLOOKUP(AD2581,Setup_ScoreExactBonus!A:D,4,FALSE),
       0
     )),
  0)</f>
        <v/>
      </c>
      <c r="AF2581" s="21">
        <f t="shared" si="239"/>
        <v>0</v>
      </c>
      <c r="AG2581" s="21">
        <f ca="1">SUMIFS(AF$2:AF2581,D$2:D2581,D2581)</f>
        <v>3169</v>
      </c>
    </row>
    <row r="2582" spans="1:33" hidden="1" x14ac:dyDescent="0.35">
      <c r="A2582" s="21">
        <f>IF(ISBLANK(B2582),"",COUNTIF(B$2:B2582,B2582))-1</f>
        <v>95</v>
      </c>
      <c r="B2582" s="27">
        <v>16</v>
      </c>
      <c r="C2582" s="10">
        <f>VLOOKUP($A2582+IF($A2582=0,1,0),Database!$A:$Y,7,FALSE)</f>
        <v>46210.75</v>
      </c>
      <c r="D2582" s="21" t="str">
        <f>VLOOKUP(Pronostics!$B2582,Setup_MPP!$A:$G,3,FALSE)</f>
        <v>RomaLaura</v>
      </c>
      <c r="E2582" s="21" t="str">
        <f>VLOOKUP(Pronostics!$B2582,Setup_MPP!$A:$G,2,FALSE)</f>
        <v>Laura GIULIANO</v>
      </c>
      <c r="F2582" s="21" t="str">
        <f>VLOOKUP($B2582,Setup_MPP!$A:$E,4,FALSE)</f>
        <v>#86A4FE</v>
      </c>
      <c r="G2582" s="21" t="str">
        <f>VLOOKUP($B2582,Setup_MPP!$A:$E,5,FALSE)</f>
        <v>#3769FF</v>
      </c>
      <c r="H2582" s="21" t="str">
        <f>IFERROR(IF(AND(A2582&gt;=1,A2582&lt;=104),VLOOKUP($A2582,Location!$A:$J,6,FALSE),IF(A2582=0,"Avant l'ouverture",IF(OR(A2582=105,A2582=106),"Bonus"))),"")</f>
        <v>1/8 Finale</v>
      </c>
      <c r="I2582" s="21" t="str">
        <f>IF(LEFT(H2582,4)="Tour",VLOOKUP(A2582,Database!$A:$C,3,FALSE),"")</f>
        <v/>
      </c>
      <c r="J2582" s="21" t="str">
        <f>VLOOKUP($A2582,Location!$A:$J,7,FALSE)</f>
        <v>TBD</v>
      </c>
      <c r="K2582" s="21" t="str">
        <f>IFERROR(VLOOKUP(J2582,Setup_Team!$B:$C,2,FALSE), "TDB")</f>
        <v>TDB</v>
      </c>
      <c r="L2582" s="21" t="str">
        <f>VLOOKUP($A2582,Location!$A:$J,8,FALSE)</f>
        <v>TBD</v>
      </c>
      <c r="M2582" s="21" t="str">
        <f>IFERROR(VLOOKUP(L2582,Setup_Team!$B:$C,2,FALSE), "TDB")</f>
        <v>TDB</v>
      </c>
      <c r="N2582" s="21" t="str">
        <f>VLOOKUP($A2582,Location!$A:$J,9,FALSE)</f>
        <v>Atlanta</v>
      </c>
      <c r="O2582" s="21" t="str">
        <f>VLOOKUP($A2582,Location!$A:$J,10,FALSE)</f>
        <v>Mercedes-Benz Stadium</v>
      </c>
      <c r="P2582" s="27"/>
      <c r="Q2582" s="27"/>
      <c r="R2582" s="27" t="str">
        <f t="shared" si="241"/>
        <v/>
      </c>
      <c r="S2582" s="21">
        <v>0</v>
      </c>
      <c r="T2582" s="20">
        <f>VLOOKUP($A2582,Database!$A:$Y,10,FALSE)</f>
        <v>0</v>
      </c>
      <c r="U2582" s="20">
        <f>VLOOKUP($A2582,Database!$A:$Y,11,FALSE)</f>
        <v>0</v>
      </c>
      <c r="V2582" s="20">
        <f>VLOOKUP($A2582,Database!$A:$Y,12,FALSE)</f>
        <v>0</v>
      </c>
      <c r="W2582" s="20" t="str">
        <f>VLOOKUP(A2582,Database!A:M,13,FALSE)</f>
        <v>À venir</v>
      </c>
      <c r="X2582" s="20" t="str">
        <f>VLOOKUP($A2582,Database!$A:$Y,20,FALSE)</f>
        <v/>
      </c>
      <c r="Y2582" s="20" t="str">
        <f>VLOOKUP($A2582,Database!$A:$Y,21,FALSE)</f>
        <v/>
      </c>
      <c r="Z2582" s="20">
        <f t="shared" si="240"/>
        <v>0</v>
      </c>
      <c r="AA2582" s="20" t="str">
        <f t="shared" si="236"/>
        <v/>
      </c>
      <c r="AB2582" s="20" t="str">
        <f t="shared" ca="1" si="237"/>
        <v/>
      </c>
      <c r="AC2582" s="20">
        <f t="shared" ca="1" si="238"/>
        <v>0</v>
      </c>
      <c r="AD2582" s="20" t="str">
        <f ca="1">IF(AC2582=0,"",IF(OR(ISBLANK(P2582),ISBLANK(Q2582)),"",IF(ISBLANK(VLOOKUP(A2582,Database!A:AA,22,FALSE)),"",VLOOKUP(A2582,Database!A:AA,22,FALSE))))</f>
        <v/>
      </c>
      <c r="AE2582" s="20" t="str">
        <f>IFERROR(
   IF(
     OR(ISBLANK(P2582),ISBLANK(Q2582)),
     "",
     IF(
       AND(AB2582&lt;&gt;"",OR(W2582="Terminé",W2582="En cours")),
       VLOOKUP(AD2582,Setup_ScoreExactBonus!A:D,4,FALSE),
       0
     )),
  0)</f>
        <v/>
      </c>
      <c r="AF2582" s="21">
        <f t="shared" si="239"/>
        <v>0</v>
      </c>
      <c r="AG2582" s="21">
        <f ca="1">SUMIFS(AF$2:AF2582,D$2:D2582,D2582)</f>
        <v>2658</v>
      </c>
    </row>
    <row r="2583" spans="1:33" hidden="1" x14ac:dyDescent="0.35">
      <c r="A2583" s="21">
        <f>IF(ISBLANK(B2583),"",COUNTIF(B$2:B2583,B2583))-1</f>
        <v>95</v>
      </c>
      <c r="B2583" s="27">
        <v>17</v>
      </c>
      <c r="C2583" s="10">
        <f>VLOOKUP($A2583+IF($A2583=0,1,0),Database!$A:$Y,7,FALSE)</f>
        <v>46210.75</v>
      </c>
      <c r="D2583" s="21" t="str">
        <f>VLOOKUP(Pronostics!$B2583,Setup_MPP!$A:$G,3,FALSE)</f>
        <v>Julien_cri</v>
      </c>
      <c r="E2583" s="21" t="str">
        <f>VLOOKUP(Pronostics!$B2583,Setup_MPP!$A:$G,2,FALSE)</f>
        <v>Julien CRIMOTEL</v>
      </c>
      <c r="F2583" s="21" t="str">
        <f>VLOOKUP($B2583,Setup_MPP!$A:$E,4,FALSE)</f>
        <v>#FFB0B0</v>
      </c>
      <c r="G2583" s="21" t="str">
        <f>VLOOKUP($B2583,Setup_MPP!$A:$E,5,FALSE)</f>
        <v>#F25757</v>
      </c>
      <c r="H2583" s="21" t="str">
        <f>IFERROR(IF(AND(A2583&gt;=1,A2583&lt;=104),VLOOKUP($A2583,Location!$A:$J,6,FALSE),IF(A2583=0,"Avant l'ouverture",IF(OR(A2583=105,A2583=106),"Bonus"))),"")</f>
        <v>1/8 Finale</v>
      </c>
      <c r="I2583" s="21" t="str">
        <f>IF(LEFT(H2583,4)="Tour",VLOOKUP(A2583,Database!$A:$C,3,FALSE),"")</f>
        <v/>
      </c>
      <c r="J2583" s="21" t="str">
        <f>VLOOKUP($A2583,Location!$A:$J,7,FALSE)</f>
        <v>TBD</v>
      </c>
      <c r="K2583" s="21" t="str">
        <f>IFERROR(VLOOKUP(J2583,Setup_Team!$B:$C,2,FALSE), "TDB")</f>
        <v>TDB</v>
      </c>
      <c r="L2583" s="21" t="str">
        <f>VLOOKUP($A2583,Location!$A:$J,8,FALSE)</f>
        <v>TBD</v>
      </c>
      <c r="M2583" s="21" t="str">
        <f>IFERROR(VLOOKUP(L2583,Setup_Team!$B:$C,2,FALSE), "TDB")</f>
        <v>TDB</v>
      </c>
      <c r="N2583" s="21" t="str">
        <f>VLOOKUP($A2583,Location!$A:$J,9,FALSE)</f>
        <v>Atlanta</v>
      </c>
      <c r="O2583" s="21" t="str">
        <f>VLOOKUP($A2583,Location!$A:$J,10,FALSE)</f>
        <v>Mercedes-Benz Stadium</v>
      </c>
      <c r="P2583" s="27"/>
      <c r="Q2583" s="27"/>
      <c r="R2583" s="27" t="str">
        <f t="shared" si="241"/>
        <v/>
      </c>
      <c r="S2583" s="21">
        <v>0</v>
      </c>
      <c r="T2583" s="20">
        <f>VLOOKUP($A2583,Database!$A:$Y,10,FALSE)</f>
        <v>0</v>
      </c>
      <c r="U2583" s="20">
        <f>VLOOKUP($A2583,Database!$A:$Y,11,FALSE)</f>
        <v>0</v>
      </c>
      <c r="V2583" s="20">
        <f>VLOOKUP($A2583,Database!$A:$Y,12,FALSE)</f>
        <v>0</v>
      </c>
      <c r="W2583" s="20" t="str">
        <f>VLOOKUP(A2583,Database!A:M,13,FALSE)</f>
        <v>À venir</v>
      </c>
      <c r="X2583" s="20" t="str">
        <f>VLOOKUP($A2583,Database!$A:$Y,20,FALSE)</f>
        <v/>
      </c>
      <c r="Y2583" s="20" t="str">
        <f>VLOOKUP($A2583,Database!$A:$Y,21,FALSE)</f>
        <v/>
      </c>
      <c r="Z2583" s="20">
        <f t="shared" si="240"/>
        <v>0</v>
      </c>
      <c r="AA2583" s="20" t="str">
        <f t="shared" si="236"/>
        <v/>
      </c>
      <c r="AB2583" s="20" t="str">
        <f t="shared" ca="1" si="237"/>
        <v/>
      </c>
      <c r="AC2583" s="20">
        <f t="shared" ca="1" si="238"/>
        <v>0</v>
      </c>
      <c r="AD2583" s="20" t="str">
        <f ca="1">IF(AC2583=0,"",IF(OR(ISBLANK(P2583),ISBLANK(Q2583)),"",IF(ISBLANK(VLOOKUP(A2583,Database!A:AA,22,FALSE)),"",VLOOKUP(A2583,Database!A:AA,22,FALSE))))</f>
        <v/>
      </c>
      <c r="AE2583" s="20" t="str">
        <f>IFERROR(
   IF(
     OR(ISBLANK(P2583),ISBLANK(Q2583)),
     "",
     IF(
       AND(AB2583&lt;&gt;"",OR(W2583="Terminé",W2583="En cours")),
       VLOOKUP(AD2583,Setup_ScoreExactBonus!A:D,4,FALSE),
       0
     )),
  0)</f>
        <v/>
      </c>
      <c r="AF2583" s="21">
        <f t="shared" si="239"/>
        <v>0</v>
      </c>
      <c r="AG2583" s="21">
        <f ca="1">SUMIFS(AF$2:AF2583,D$2:D2583,D2583)</f>
        <v>3022</v>
      </c>
    </row>
    <row r="2584" spans="1:33" hidden="1" x14ac:dyDescent="0.35">
      <c r="A2584" s="21">
        <f>IF(ISBLANK(B2584),"",COUNTIF(B$2:B2584,B2584))-1</f>
        <v>95</v>
      </c>
      <c r="B2584" s="27">
        <v>18</v>
      </c>
      <c r="C2584" s="10">
        <f>VLOOKUP($A2584+IF($A2584=0,1,0),Database!$A:$Y,7,FALSE)</f>
        <v>46210.75</v>
      </c>
      <c r="D2584" s="21" t="str">
        <f>VLOOKUP(Pronostics!$B2584,Setup_MPP!$A:$G,3,FALSE)</f>
        <v>Cartone</v>
      </c>
      <c r="E2584" s="21" t="str">
        <f>VLOOKUP(Pronostics!$B2584,Setup_MPP!$A:$G,2,FALSE)</f>
        <v>Quentin CARTON</v>
      </c>
      <c r="F2584" s="21" t="str">
        <f>VLOOKUP($B2584,Setup_MPP!$A:$E,4,FALSE)</f>
        <v>#F0BC42</v>
      </c>
      <c r="G2584" s="21" t="str">
        <f>VLOOKUP($B2584,Setup_MPP!$A:$E,5,FALSE)</f>
        <v>#8E1F2F</v>
      </c>
      <c r="H2584" s="21" t="str">
        <f>IFERROR(IF(AND(A2584&gt;=1,A2584&lt;=104),VLOOKUP($A2584,Location!$A:$J,6,FALSE),IF(A2584=0,"Avant l'ouverture",IF(OR(A2584=105,A2584=106),"Bonus"))),"")</f>
        <v>1/8 Finale</v>
      </c>
      <c r="I2584" s="21" t="str">
        <f>IF(LEFT(H2584,4)="Tour",VLOOKUP(A2584,Database!$A:$C,3,FALSE),"")</f>
        <v/>
      </c>
      <c r="J2584" s="21" t="str">
        <f>VLOOKUP($A2584,Location!$A:$J,7,FALSE)</f>
        <v>TBD</v>
      </c>
      <c r="K2584" s="21" t="str">
        <f>IFERROR(VLOOKUP(J2584,Setup_Team!$B:$C,2,FALSE), "TDB")</f>
        <v>TDB</v>
      </c>
      <c r="L2584" s="21" t="str">
        <f>VLOOKUP($A2584,Location!$A:$J,8,FALSE)</f>
        <v>TBD</v>
      </c>
      <c r="M2584" s="21" t="str">
        <f>IFERROR(VLOOKUP(L2584,Setup_Team!$B:$C,2,FALSE), "TDB")</f>
        <v>TDB</v>
      </c>
      <c r="N2584" s="21" t="str">
        <f>VLOOKUP($A2584,Location!$A:$J,9,FALSE)</f>
        <v>Atlanta</v>
      </c>
      <c r="O2584" s="21" t="str">
        <f>VLOOKUP($A2584,Location!$A:$J,10,FALSE)</f>
        <v>Mercedes-Benz Stadium</v>
      </c>
      <c r="P2584" s="27"/>
      <c r="Q2584" s="27"/>
      <c r="R2584" s="27" t="str">
        <f t="shared" si="241"/>
        <v/>
      </c>
      <c r="S2584" s="21">
        <v>0</v>
      </c>
      <c r="T2584" s="20">
        <f>VLOOKUP($A2584,Database!$A:$Y,10,FALSE)</f>
        <v>0</v>
      </c>
      <c r="U2584" s="20">
        <f>VLOOKUP($A2584,Database!$A:$Y,11,FALSE)</f>
        <v>0</v>
      </c>
      <c r="V2584" s="20">
        <f>VLOOKUP($A2584,Database!$A:$Y,12,FALSE)</f>
        <v>0</v>
      </c>
      <c r="W2584" s="20" t="str">
        <f>VLOOKUP(A2584,Database!A:M,13,FALSE)</f>
        <v>À venir</v>
      </c>
      <c r="X2584" s="20" t="str">
        <f>VLOOKUP($A2584,Database!$A:$Y,20,FALSE)</f>
        <v/>
      </c>
      <c r="Y2584" s="20" t="str">
        <f>VLOOKUP($A2584,Database!$A:$Y,21,FALSE)</f>
        <v/>
      </c>
      <c r="Z2584" s="20">
        <f t="shared" si="240"/>
        <v>0</v>
      </c>
      <c r="AA2584" s="20" t="str">
        <f t="shared" si="236"/>
        <v/>
      </c>
      <c r="AB2584" s="20" t="str">
        <f t="shared" ca="1" si="237"/>
        <v/>
      </c>
      <c r="AC2584" s="20">
        <f t="shared" ca="1" si="238"/>
        <v>0</v>
      </c>
      <c r="AD2584" s="20" t="str">
        <f ca="1">IF(AC2584=0,"",IF(OR(ISBLANK(P2584),ISBLANK(Q2584)),"",IF(ISBLANK(VLOOKUP(A2584,Database!A:AA,22,FALSE)),"",VLOOKUP(A2584,Database!A:AA,22,FALSE))))</f>
        <v/>
      </c>
      <c r="AE2584" s="20" t="str">
        <f>IFERROR(
   IF(
     OR(ISBLANK(P2584),ISBLANK(Q2584)),
     "",
     IF(
       AND(AB2584&lt;&gt;"",OR(W2584="Terminé",W2584="En cours")),
       VLOOKUP(AD2584,Setup_ScoreExactBonus!A:D,4,FALSE),
       0
     )),
  0)</f>
        <v/>
      </c>
      <c r="AF2584" s="21">
        <f t="shared" si="239"/>
        <v>0</v>
      </c>
      <c r="AG2584" s="21">
        <f ca="1">SUMIFS(AF$2:AF2584,D$2:D2584,D2584)</f>
        <v>3102</v>
      </c>
    </row>
    <row r="2585" spans="1:33" hidden="1" x14ac:dyDescent="0.35">
      <c r="A2585" s="21">
        <f>IF(ISBLANK(B2585),"",COUNTIF(B$2:B2585,B2585))-1</f>
        <v>95</v>
      </c>
      <c r="B2585" s="27">
        <v>19</v>
      </c>
      <c r="C2585" s="10">
        <f>VLOOKUP($A2585+IF($A2585=0,1,0),Database!$A:$Y,7,FALSE)</f>
        <v>46210.75</v>
      </c>
      <c r="D2585" s="21" t="str">
        <f>VLOOKUP(Pronostics!$B2585,Setup_MPP!$A:$G,3,FALSE)</f>
        <v>YramVi</v>
      </c>
      <c r="E2585" s="21" t="str">
        <f>VLOOKUP(Pronostics!$B2585,Setup_MPP!$A:$G,2,FALSE)</f>
        <v>Eyram TETSHIE</v>
      </c>
      <c r="F2585" s="21" t="str">
        <f>VLOOKUP($B2585,Setup_MPP!$A:$E,4,FALSE)</f>
        <v>#E8B28F</v>
      </c>
      <c r="G2585" s="21" t="str">
        <f>VLOOKUP($B2585,Setup_MPP!$A:$E,5,FALSE)</f>
        <v>#E65568</v>
      </c>
      <c r="H2585" s="21" t="str">
        <f>IFERROR(IF(AND(A2585&gt;=1,A2585&lt;=104),VLOOKUP($A2585,Location!$A:$J,6,FALSE),IF(A2585=0,"Avant l'ouverture",IF(OR(A2585=105,A2585=106),"Bonus"))),"")</f>
        <v>1/8 Finale</v>
      </c>
      <c r="I2585" s="21" t="str">
        <f>IF(LEFT(H2585,4)="Tour",VLOOKUP(A2585,Database!$A:$C,3,FALSE),"")</f>
        <v/>
      </c>
      <c r="J2585" s="21" t="str">
        <f>VLOOKUP($A2585,Location!$A:$J,7,FALSE)</f>
        <v>TBD</v>
      </c>
      <c r="K2585" s="21" t="str">
        <f>IFERROR(VLOOKUP(J2585,Setup_Team!$B:$C,2,FALSE), "TDB")</f>
        <v>TDB</v>
      </c>
      <c r="L2585" s="21" t="str">
        <f>VLOOKUP($A2585,Location!$A:$J,8,FALSE)</f>
        <v>TBD</v>
      </c>
      <c r="M2585" s="21" t="str">
        <f>IFERROR(VLOOKUP(L2585,Setup_Team!$B:$C,2,FALSE), "TDB")</f>
        <v>TDB</v>
      </c>
      <c r="N2585" s="21" t="str">
        <f>VLOOKUP($A2585,Location!$A:$J,9,FALSE)</f>
        <v>Atlanta</v>
      </c>
      <c r="O2585" s="21" t="str">
        <f>VLOOKUP($A2585,Location!$A:$J,10,FALSE)</f>
        <v>Mercedes-Benz Stadium</v>
      </c>
      <c r="P2585" s="27"/>
      <c r="Q2585" s="27"/>
      <c r="R2585" s="27" t="str">
        <f t="shared" si="241"/>
        <v/>
      </c>
      <c r="S2585" s="21">
        <v>0</v>
      </c>
      <c r="T2585" s="20">
        <f>VLOOKUP($A2585,Database!$A:$Y,10,FALSE)</f>
        <v>0</v>
      </c>
      <c r="U2585" s="20">
        <f>VLOOKUP($A2585,Database!$A:$Y,11,FALSE)</f>
        <v>0</v>
      </c>
      <c r="V2585" s="20">
        <f>VLOOKUP($A2585,Database!$A:$Y,12,FALSE)</f>
        <v>0</v>
      </c>
      <c r="W2585" s="20" t="str">
        <f>VLOOKUP(A2585,Database!A:M,13,FALSE)</f>
        <v>À venir</v>
      </c>
      <c r="X2585" s="20" t="str">
        <f>VLOOKUP($A2585,Database!$A:$Y,20,FALSE)</f>
        <v/>
      </c>
      <c r="Y2585" s="20" t="str">
        <f>VLOOKUP($A2585,Database!$A:$Y,21,FALSE)</f>
        <v/>
      </c>
      <c r="Z2585" s="20">
        <f t="shared" si="240"/>
        <v>0</v>
      </c>
      <c r="AA2585" s="20" t="str">
        <f t="shared" si="236"/>
        <v/>
      </c>
      <c r="AB2585" s="20" t="str">
        <f t="shared" ca="1" si="237"/>
        <v/>
      </c>
      <c r="AC2585" s="20">
        <f t="shared" ca="1" si="238"/>
        <v>0</v>
      </c>
      <c r="AD2585" s="20" t="str">
        <f ca="1">IF(AC2585=0,"",IF(OR(ISBLANK(P2585),ISBLANK(Q2585)),"",IF(ISBLANK(VLOOKUP(A2585,Database!A:AA,22,FALSE)),"",VLOOKUP(A2585,Database!A:AA,22,FALSE))))</f>
        <v/>
      </c>
      <c r="AE2585" s="20" t="str">
        <f>IFERROR(
   IF(
     OR(ISBLANK(P2585),ISBLANK(Q2585)),
     "",
     IF(
       AND(AB2585&lt;&gt;"",OR(W2585="Terminé",W2585="En cours")),
       VLOOKUP(AD2585,Setup_ScoreExactBonus!A:D,4,FALSE),
       0
     )),
  0)</f>
        <v/>
      </c>
      <c r="AF2585" s="21">
        <f t="shared" si="239"/>
        <v>0</v>
      </c>
      <c r="AG2585" s="21">
        <f ca="1">SUMIFS(AF$2:AF2585,D$2:D2585,D2585)</f>
        <v>2990</v>
      </c>
    </row>
    <row r="2586" spans="1:33" hidden="1" x14ac:dyDescent="0.35">
      <c r="A2586" s="21">
        <f>IF(ISBLANK(B2586),"",COUNTIF(B$2:B2586,B2586))-1</f>
        <v>95</v>
      </c>
      <c r="B2586" s="27">
        <v>20</v>
      </c>
      <c r="C2586" s="10">
        <f>VLOOKUP($A2586+IF($A2586=0,1,0),Database!$A:$Y,7,FALSE)</f>
        <v>46210.75</v>
      </c>
      <c r="D2586" s="21" t="str">
        <f>VLOOKUP(Pronostics!$B2586,Setup_MPP!$A:$G,3,FALSE)</f>
        <v>Anis_MaFihache</v>
      </c>
      <c r="E2586" s="21" t="str">
        <f>VLOOKUP(Pronostics!$B2586,Setup_MPP!$A:$G,2,FALSE)</f>
        <v>Anis LEBIK</v>
      </c>
      <c r="F2586" s="21" t="str">
        <f>VLOOKUP($B2586,Setup_MPP!$A:$E,4,FALSE)</f>
        <v>#60DC8C</v>
      </c>
      <c r="G2586" s="21" t="str">
        <f>VLOOKUP($B2586,Setup_MPP!$A:$E,5,FALSE)</f>
        <v>#22A34F</v>
      </c>
      <c r="H2586" s="21" t="str">
        <f>IFERROR(IF(AND(A2586&gt;=1,A2586&lt;=104),VLOOKUP($A2586,Location!$A:$J,6,FALSE),IF(A2586=0,"Avant l'ouverture",IF(OR(A2586=105,A2586=106),"Bonus"))),"")</f>
        <v>1/8 Finale</v>
      </c>
      <c r="I2586" s="21" t="str">
        <f>IF(LEFT(H2586,4)="Tour",VLOOKUP(A2586,Database!$A:$C,3,FALSE),"")</f>
        <v/>
      </c>
      <c r="J2586" s="21" t="str">
        <f>VLOOKUP($A2586,Location!$A:$J,7,FALSE)</f>
        <v>TBD</v>
      </c>
      <c r="K2586" s="21" t="str">
        <f>IFERROR(VLOOKUP(J2586,Setup_Team!$B:$C,2,FALSE), "TDB")</f>
        <v>TDB</v>
      </c>
      <c r="L2586" s="21" t="str">
        <f>VLOOKUP($A2586,Location!$A:$J,8,FALSE)</f>
        <v>TBD</v>
      </c>
      <c r="M2586" s="21" t="str">
        <f>IFERROR(VLOOKUP(L2586,Setup_Team!$B:$C,2,FALSE), "TDB")</f>
        <v>TDB</v>
      </c>
      <c r="N2586" s="21" t="str">
        <f>VLOOKUP($A2586,Location!$A:$J,9,FALSE)</f>
        <v>Atlanta</v>
      </c>
      <c r="O2586" s="21" t="str">
        <f>VLOOKUP($A2586,Location!$A:$J,10,FALSE)</f>
        <v>Mercedes-Benz Stadium</v>
      </c>
      <c r="P2586" s="27"/>
      <c r="Q2586" s="27"/>
      <c r="R2586" s="27" t="str">
        <f t="shared" si="241"/>
        <v/>
      </c>
      <c r="S2586" s="21">
        <v>0</v>
      </c>
      <c r="T2586" s="20">
        <f>VLOOKUP($A2586,Database!$A:$Y,10,FALSE)</f>
        <v>0</v>
      </c>
      <c r="U2586" s="20">
        <f>VLOOKUP($A2586,Database!$A:$Y,11,FALSE)</f>
        <v>0</v>
      </c>
      <c r="V2586" s="20">
        <f>VLOOKUP($A2586,Database!$A:$Y,12,FALSE)</f>
        <v>0</v>
      </c>
      <c r="W2586" s="20" t="str">
        <f>VLOOKUP(A2586,Database!A:M,13,FALSE)</f>
        <v>À venir</v>
      </c>
      <c r="X2586" s="20" t="str">
        <f>VLOOKUP($A2586,Database!$A:$Y,20,FALSE)</f>
        <v/>
      </c>
      <c r="Y2586" s="20" t="str">
        <f>VLOOKUP($A2586,Database!$A:$Y,21,FALSE)</f>
        <v/>
      </c>
      <c r="Z2586" s="20">
        <f t="shared" si="240"/>
        <v>0</v>
      </c>
      <c r="AA2586" s="20" t="str">
        <f t="shared" si="236"/>
        <v/>
      </c>
      <c r="AB2586" s="20" t="str">
        <f t="shared" ca="1" si="237"/>
        <v/>
      </c>
      <c r="AC2586" s="20">
        <f t="shared" ca="1" si="238"/>
        <v>0</v>
      </c>
      <c r="AD2586" s="20" t="str">
        <f ca="1">IF(AC2586=0,"",IF(OR(ISBLANK(P2586),ISBLANK(Q2586)),"",IF(ISBLANK(VLOOKUP(A2586,Database!A:AA,22,FALSE)),"",VLOOKUP(A2586,Database!A:AA,22,FALSE))))</f>
        <v/>
      </c>
      <c r="AE2586" s="20" t="str">
        <f>IFERROR(
   IF(
     OR(ISBLANK(P2586),ISBLANK(Q2586)),
     "",
     IF(
       AND(AB2586&lt;&gt;"",OR(W2586="Terminé",W2586="En cours")),
       VLOOKUP(AD2586,Setup_ScoreExactBonus!A:D,4,FALSE),
       0
     )),
  0)</f>
        <v/>
      </c>
      <c r="AF2586" s="21">
        <f t="shared" si="239"/>
        <v>0</v>
      </c>
      <c r="AG2586" s="21">
        <f ca="1">SUMIFS(AF$2:AF2586,D$2:D2586,D2586)</f>
        <v>3051</v>
      </c>
    </row>
    <row r="2587" spans="1:33" hidden="1" x14ac:dyDescent="0.35">
      <c r="A2587" s="21">
        <f>IF(ISBLANK(B2587),"",COUNTIF(B$2:B2587,B2587))-1</f>
        <v>95</v>
      </c>
      <c r="B2587" s="27">
        <v>21</v>
      </c>
      <c r="C2587" s="10">
        <f>VLOOKUP($A2587+IF($A2587=0,1,0),Database!$A:$Y,7,FALSE)</f>
        <v>46210.75</v>
      </c>
      <c r="D2587" s="21" t="str">
        <f>VLOOKUP(Pronostics!$B2587,Setup_MPP!$A:$G,3,FALSE)</f>
        <v>JUJULABOSS13</v>
      </c>
      <c r="E2587" s="21" t="str">
        <f>VLOOKUP(Pronostics!$B2587,Setup_MPP!$A:$G,2,FALSE)</f>
        <v>Julia BOUANAN</v>
      </c>
      <c r="F2587" s="21" t="str">
        <f>VLOOKUP($B2587,Setup_MPP!$A:$E,4,FALSE)</f>
        <v>#2FAEE0</v>
      </c>
      <c r="G2587" s="21" t="str">
        <f>VLOOKUP($B2587,Setup_MPP!$A:$E,5,FALSE)</f>
        <v>#BEA064</v>
      </c>
      <c r="H2587" s="21" t="str">
        <f>IFERROR(IF(AND(A2587&gt;=1,A2587&lt;=104),VLOOKUP($A2587,Location!$A:$J,6,FALSE),IF(A2587=0,"Avant l'ouverture",IF(OR(A2587=105,A2587=106),"Bonus"))),"")</f>
        <v>1/8 Finale</v>
      </c>
      <c r="I2587" s="21" t="str">
        <f>IF(LEFT(H2587,4)="Tour",VLOOKUP(A2587,Database!$A:$C,3,FALSE),"")</f>
        <v/>
      </c>
      <c r="J2587" s="21" t="str">
        <f>VLOOKUP($A2587,Location!$A:$J,7,FALSE)</f>
        <v>TBD</v>
      </c>
      <c r="K2587" s="21" t="str">
        <f>IFERROR(VLOOKUP(J2587,Setup_Team!$B:$C,2,FALSE), "TDB")</f>
        <v>TDB</v>
      </c>
      <c r="L2587" s="21" t="str">
        <f>VLOOKUP($A2587,Location!$A:$J,8,FALSE)</f>
        <v>TBD</v>
      </c>
      <c r="M2587" s="21" t="str">
        <f>IFERROR(VLOOKUP(L2587,Setup_Team!$B:$C,2,FALSE), "TDB")</f>
        <v>TDB</v>
      </c>
      <c r="N2587" s="21" t="str">
        <f>VLOOKUP($A2587,Location!$A:$J,9,FALSE)</f>
        <v>Atlanta</v>
      </c>
      <c r="O2587" s="21" t="str">
        <f>VLOOKUP($A2587,Location!$A:$J,10,FALSE)</f>
        <v>Mercedes-Benz Stadium</v>
      </c>
      <c r="P2587" s="27"/>
      <c r="Q2587" s="27"/>
      <c r="R2587" s="27" t="str">
        <f t="shared" si="241"/>
        <v/>
      </c>
      <c r="S2587" s="21">
        <v>0</v>
      </c>
      <c r="T2587" s="20">
        <f>VLOOKUP($A2587,Database!$A:$Y,10,FALSE)</f>
        <v>0</v>
      </c>
      <c r="U2587" s="20">
        <f>VLOOKUP($A2587,Database!$A:$Y,11,FALSE)</f>
        <v>0</v>
      </c>
      <c r="V2587" s="20">
        <f>VLOOKUP($A2587,Database!$A:$Y,12,FALSE)</f>
        <v>0</v>
      </c>
      <c r="W2587" s="20" t="str">
        <f>VLOOKUP(A2587,Database!A:M,13,FALSE)</f>
        <v>À venir</v>
      </c>
      <c r="X2587" s="20" t="str">
        <f>VLOOKUP($A2587,Database!$A:$Y,20,FALSE)</f>
        <v/>
      </c>
      <c r="Y2587" s="20" t="str">
        <f>VLOOKUP($A2587,Database!$A:$Y,21,FALSE)</f>
        <v/>
      </c>
      <c r="Z2587" s="20">
        <f t="shared" si="240"/>
        <v>0</v>
      </c>
      <c r="AA2587" s="20" t="str">
        <f t="shared" si="236"/>
        <v/>
      </c>
      <c r="AB2587" s="20" t="str">
        <f t="shared" ca="1" si="237"/>
        <v/>
      </c>
      <c r="AC2587" s="20">
        <f t="shared" ca="1" si="238"/>
        <v>0</v>
      </c>
      <c r="AD2587" s="20" t="str">
        <f ca="1">IF(AC2587=0,"",IF(OR(ISBLANK(P2587),ISBLANK(Q2587)),"",IF(ISBLANK(VLOOKUP(A2587,Database!A:AA,22,FALSE)),"",VLOOKUP(A2587,Database!A:AA,22,FALSE))))</f>
        <v/>
      </c>
      <c r="AE2587" s="20" t="str">
        <f>IFERROR(
   IF(
     OR(ISBLANK(P2587),ISBLANK(Q2587)),
     "",
     IF(
       AND(AB2587&lt;&gt;"",OR(W2587="Terminé",W2587="En cours")),
       VLOOKUP(AD2587,Setup_ScoreExactBonus!A:D,4,FALSE),
       0
     )),
  0)</f>
        <v/>
      </c>
      <c r="AF2587" s="21">
        <f t="shared" si="239"/>
        <v>0</v>
      </c>
      <c r="AG2587" s="21">
        <f ca="1">SUMIFS(AF$2:AF2587,D$2:D2587,D2587)</f>
        <v>2853</v>
      </c>
    </row>
    <row r="2588" spans="1:33" hidden="1" x14ac:dyDescent="0.35">
      <c r="A2588" s="21">
        <f>IF(ISBLANK(B2588),"",COUNTIF(B$2:B2588,B2588))-1</f>
        <v>95</v>
      </c>
      <c r="B2588" s="27">
        <v>22</v>
      </c>
      <c r="C2588" s="10">
        <f>VLOOKUP($A2588+IF($A2588=0,1,0),Database!$A:$Y,7,FALSE)</f>
        <v>46210.75</v>
      </c>
      <c r="D2588" s="21" t="str">
        <f>VLOOKUP(Pronostics!$B2588,Setup_MPP!$A:$G,3,FALSE)</f>
        <v>Jujumsrd</v>
      </c>
      <c r="E2588" s="21" t="str">
        <f>VLOOKUP(Pronostics!$B2588,Setup_MPP!$A:$G,2,FALSE)</f>
        <v>Julie Mansard</v>
      </c>
      <c r="F2588" s="21" t="str">
        <f>VLOOKUP($B2588,Setup_MPP!$A:$E,4,FALSE)</f>
        <v>#41DEF0</v>
      </c>
      <c r="G2588" s="21" t="str">
        <f>VLOOKUP($B2588,Setup_MPP!$A:$E,5,FALSE)</f>
        <v>#0BA6B7</v>
      </c>
      <c r="H2588" s="21" t="str">
        <f>IFERROR(IF(AND(A2588&gt;=1,A2588&lt;=104),VLOOKUP($A2588,Location!$A:$J,6,FALSE),IF(A2588=0,"Avant l'ouverture",IF(OR(A2588=105,A2588=106),"Bonus"))),"")</f>
        <v>1/8 Finale</v>
      </c>
      <c r="I2588" s="21" t="str">
        <f>IF(LEFT(H2588,4)="Tour",VLOOKUP(A2588,Database!$A:$C,3,FALSE),"")</f>
        <v/>
      </c>
      <c r="J2588" s="21" t="str">
        <f>VLOOKUP($A2588,Location!$A:$J,7,FALSE)</f>
        <v>TBD</v>
      </c>
      <c r="K2588" s="21" t="str">
        <f>IFERROR(VLOOKUP(J2588,Setup_Team!$B:$C,2,FALSE), "TDB")</f>
        <v>TDB</v>
      </c>
      <c r="L2588" s="21" t="str">
        <f>VLOOKUP($A2588,Location!$A:$J,8,FALSE)</f>
        <v>TBD</v>
      </c>
      <c r="M2588" s="21" t="str">
        <f>IFERROR(VLOOKUP(L2588,Setup_Team!$B:$C,2,FALSE), "TDB")</f>
        <v>TDB</v>
      </c>
      <c r="N2588" s="21" t="str">
        <f>VLOOKUP($A2588,Location!$A:$J,9,FALSE)</f>
        <v>Atlanta</v>
      </c>
      <c r="O2588" s="21" t="str">
        <f>VLOOKUP($A2588,Location!$A:$J,10,FALSE)</f>
        <v>Mercedes-Benz Stadium</v>
      </c>
      <c r="P2588" s="27"/>
      <c r="Q2588" s="27"/>
      <c r="R2588" s="27" t="str">
        <f t="shared" si="241"/>
        <v/>
      </c>
      <c r="S2588" s="21">
        <v>0</v>
      </c>
      <c r="T2588" s="20">
        <f>VLOOKUP($A2588,Database!$A:$Y,10,FALSE)</f>
        <v>0</v>
      </c>
      <c r="U2588" s="20">
        <f>VLOOKUP($A2588,Database!$A:$Y,11,FALSE)</f>
        <v>0</v>
      </c>
      <c r="V2588" s="20">
        <f>VLOOKUP($A2588,Database!$A:$Y,12,FALSE)</f>
        <v>0</v>
      </c>
      <c r="W2588" s="20" t="str">
        <f>VLOOKUP(A2588,Database!A:M,13,FALSE)</f>
        <v>À venir</v>
      </c>
      <c r="X2588" s="20" t="str">
        <f>VLOOKUP($A2588,Database!$A:$Y,20,FALSE)</f>
        <v/>
      </c>
      <c r="Y2588" s="20" t="str">
        <f>VLOOKUP($A2588,Database!$A:$Y,21,FALSE)</f>
        <v/>
      </c>
      <c r="Z2588" s="20">
        <f t="shared" si="240"/>
        <v>0</v>
      </c>
      <c r="AA2588" s="20" t="str">
        <f t="shared" si="236"/>
        <v/>
      </c>
      <c r="AB2588" s="20" t="str">
        <f t="shared" ca="1" si="237"/>
        <v/>
      </c>
      <c r="AC2588" s="20">
        <f t="shared" ca="1" si="238"/>
        <v>0</v>
      </c>
      <c r="AD2588" s="20" t="str">
        <f ca="1">IF(AC2588=0,"",IF(OR(ISBLANK(P2588),ISBLANK(Q2588)),"",IF(ISBLANK(VLOOKUP(A2588,Database!A:AA,22,FALSE)),"",VLOOKUP(A2588,Database!A:AA,22,FALSE))))</f>
        <v/>
      </c>
      <c r="AE2588" s="20" t="str">
        <f>IFERROR(
   IF(
     OR(ISBLANK(P2588),ISBLANK(Q2588)),
     "",
     IF(
       AND(AB2588&lt;&gt;"",OR(W2588="Terminé",W2588="En cours")),
       VLOOKUP(AD2588,Setup_ScoreExactBonus!A:D,4,FALSE),
       0
     )),
  0)</f>
        <v/>
      </c>
      <c r="AF2588" s="21">
        <f t="shared" si="239"/>
        <v>0</v>
      </c>
      <c r="AG2588" s="21">
        <f ca="1">SUMIFS(AF$2:AF2588,D$2:D2588,D2588)</f>
        <v>2679</v>
      </c>
    </row>
    <row r="2589" spans="1:33" hidden="1" x14ac:dyDescent="0.35">
      <c r="A2589" s="21">
        <f>IF(ISBLANK(B2589),"",COUNTIF(B$2:B2589,B2589))-1</f>
        <v>95</v>
      </c>
      <c r="B2589" s="27">
        <v>23</v>
      </c>
      <c r="C2589" s="10">
        <f>VLOOKUP($A2589+IF($A2589=0,1,0),Database!$A:$Y,7,FALSE)</f>
        <v>46210.75</v>
      </c>
      <c r="D2589" s="21" t="str">
        <f>VLOOKUP(Pronostics!$B2589,Setup_MPP!$A:$G,3,FALSE)</f>
        <v>DJUDJUPRONO</v>
      </c>
      <c r="E2589" s="21" t="str">
        <f>VLOOKUP(Pronostics!$B2589,Setup_MPP!$A:$G,2,FALSE)</f>
        <v>Juliette</v>
      </c>
      <c r="F2589" s="21" t="str">
        <f>VLOOKUP($B2589,Setup_MPP!$A:$E,4,FALSE)</f>
        <v>#F2A2A2</v>
      </c>
      <c r="G2589" s="21" t="str">
        <f>VLOOKUP($B2589,Setup_MPP!$A:$E,5,FALSE)</f>
        <v>#C25D5D</v>
      </c>
      <c r="H2589" s="21" t="str">
        <f>IFERROR(IF(AND(A2589&gt;=1,A2589&lt;=104),VLOOKUP($A2589,Location!$A:$J,6,FALSE),IF(A2589=0,"Avant l'ouverture",IF(OR(A2589=105,A2589=106),"Bonus"))),"")</f>
        <v>1/8 Finale</v>
      </c>
      <c r="I2589" s="21" t="str">
        <f>IF(LEFT(H2589,4)="Tour",VLOOKUP(A2589,Database!$A:$C,3,FALSE),"")</f>
        <v/>
      </c>
      <c r="J2589" s="21" t="str">
        <f>VLOOKUP($A2589,Location!$A:$J,7,FALSE)</f>
        <v>TBD</v>
      </c>
      <c r="K2589" s="21" t="str">
        <f>IFERROR(VLOOKUP(J2589,Setup_Team!$B:$C,2,FALSE), "TDB")</f>
        <v>TDB</v>
      </c>
      <c r="L2589" s="21" t="str">
        <f>VLOOKUP($A2589,Location!$A:$J,8,FALSE)</f>
        <v>TBD</v>
      </c>
      <c r="M2589" s="21" t="str">
        <f>IFERROR(VLOOKUP(L2589,Setup_Team!$B:$C,2,FALSE), "TDB")</f>
        <v>TDB</v>
      </c>
      <c r="N2589" s="21" t="str">
        <f>VLOOKUP($A2589,Location!$A:$J,9,FALSE)</f>
        <v>Atlanta</v>
      </c>
      <c r="O2589" s="21" t="str">
        <f>VLOOKUP($A2589,Location!$A:$J,10,FALSE)</f>
        <v>Mercedes-Benz Stadium</v>
      </c>
      <c r="P2589" s="27"/>
      <c r="Q2589" s="27"/>
      <c r="R2589" s="27" t="str">
        <f t="shared" si="241"/>
        <v/>
      </c>
      <c r="S2589" s="21">
        <v>0</v>
      </c>
      <c r="T2589" s="20">
        <f>VLOOKUP($A2589,Database!$A:$Y,10,FALSE)</f>
        <v>0</v>
      </c>
      <c r="U2589" s="20">
        <f>VLOOKUP($A2589,Database!$A:$Y,11,FALSE)</f>
        <v>0</v>
      </c>
      <c r="V2589" s="20">
        <f>VLOOKUP($A2589,Database!$A:$Y,12,FALSE)</f>
        <v>0</v>
      </c>
      <c r="W2589" s="20" t="str">
        <f>VLOOKUP(A2589,Database!A:M,13,FALSE)</f>
        <v>À venir</v>
      </c>
      <c r="X2589" s="20" t="str">
        <f>VLOOKUP($A2589,Database!$A:$Y,20,FALSE)</f>
        <v/>
      </c>
      <c r="Y2589" s="20" t="str">
        <f>VLOOKUP($A2589,Database!$A:$Y,21,FALSE)</f>
        <v/>
      </c>
      <c r="Z2589" s="20">
        <f t="shared" si="240"/>
        <v>0</v>
      </c>
      <c r="AA2589" s="20" t="str">
        <f t="shared" ref="AA2589:AA2652" si="242">IF(OR(ISBLANK(P2589),ISBLANK(Q2589)),"",IF(OR(AND(P2589&gt;Q2589,X2589&gt;Y2589),AND(P2589=Q2589,X2589=Y2589),AND(P2589&lt;Q2589,X2589&lt;Y2589)),1,0))</f>
        <v/>
      </c>
      <c r="AB2589" s="20" t="str">
        <f t="shared" ref="AB2589:AB2652" ca="1" si="243">IF(C2589&lt;NOW(),IF(AND(P2589&gt;Q2589,X2589&gt;Y2589),T2589,IF(AND(P2589=Q2589,X2589=Y2589),U2589,IF(AND(P2589&lt;Q2589,X2589&lt;Y2589),V2589,0))),"")</f>
        <v/>
      </c>
      <c r="AC2589" s="20">
        <f t="shared" ref="AC2589:AC2652" ca="1" si="244">IF(AND(P2589=X2589,Q2589=Y2589,NOT(ISBLANK(P2589)),NOT(ISBLANK(Q2589)),NOT(ISBLANK(X2589)),NOT(ISBLANK(AB2589))),1,0)</f>
        <v>0</v>
      </c>
      <c r="AD2589" s="20" t="str">
        <f ca="1">IF(AC2589=0,"",IF(OR(ISBLANK(P2589),ISBLANK(Q2589)),"",IF(ISBLANK(VLOOKUP(A2589,Database!A:AA,22,FALSE)),"",VLOOKUP(A2589,Database!A:AA,22,FALSE))))</f>
        <v/>
      </c>
      <c r="AE2589" s="20" t="str">
        <f>IFERROR(
   IF(
     OR(ISBLANK(P2589),ISBLANK(Q2589)),
     "",
     IF(
       AND(AB2589&lt;&gt;"",OR(W2589="Terminé",W2589="En cours")),
       VLOOKUP(AD2589,Setup_ScoreExactBonus!A:D,4,FALSE),
       0
     )),
  0)</f>
        <v/>
      </c>
      <c r="AF2589" s="21">
        <f t="shared" ref="AF2589:AF2652" si="245">IFERROR(IF(OR(ISBLANK(P2589),ISBLANK(Q2589)),0,IF(AB2589&lt;&gt;"", AB2589 + IF(AC2589=1,AE2589, 0), "") * (S2589+1)),"")</f>
        <v>0</v>
      </c>
      <c r="AG2589" s="21">
        <f ca="1">SUMIFS(AF$2:AF2589,D$2:D2589,D2589)</f>
        <v>2289</v>
      </c>
    </row>
    <row r="2590" spans="1:33" hidden="1" x14ac:dyDescent="0.35">
      <c r="A2590" s="21">
        <f>IF(ISBLANK(B2590),"",COUNTIF(B$2:B2590,B2590))-1</f>
        <v>95</v>
      </c>
      <c r="B2590" s="27">
        <v>24</v>
      </c>
      <c r="C2590" s="10">
        <f>VLOOKUP($A2590+IF($A2590=0,1,0),Database!$A:$Y,7,FALSE)</f>
        <v>46210.75</v>
      </c>
      <c r="D2590" s="21" t="str">
        <f>VLOOKUP(Pronostics!$B2590,Setup_MPP!$A:$G,3,FALSE)</f>
        <v>Samyaaaaaaaaaa</v>
      </c>
      <c r="E2590" s="21" t="str">
        <f>VLOOKUP(Pronostics!$B2590,Setup_MPP!$A:$G,2,FALSE)</f>
        <v>Samya ALAOUI</v>
      </c>
      <c r="F2590" s="21" t="str">
        <f>VLOOKUP($B2590,Setup_MPP!$A:$E,4,FALSE)</f>
        <v>#A2F2C7</v>
      </c>
      <c r="G2590" s="21" t="str">
        <f>VLOOKUP($B2590,Setup_MPP!$A:$E,5,FALSE)</f>
        <v>#5DC18C</v>
      </c>
      <c r="H2590" s="21" t="str">
        <f>IFERROR(IF(AND(A2590&gt;=1,A2590&lt;=104),VLOOKUP($A2590,Location!$A:$J,6,FALSE),IF(A2590=0,"Avant l'ouverture",IF(OR(A2590=105,A2590=106),"Bonus"))),"")</f>
        <v>1/8 Finale</v>
      </c>
      <c r="I2590" s="21" t="str">
        <f>IF(LEFT(H2590,4)="Tour",VLOOKUP(A2590,Database!$A:$C,3,FALSE),"")</f>
        <v/>
      </c>
      <c r="J2590" s="21" t="str">
        <f>VLOOKUP($A2590,Location!$A:$J,7,FALSE)</f>
        <v>TBD</v>
      </c>
      <c r="K2590" s="21" t="str">
        <f>IFERROR(VLOOKUP(J2590,Setup_Team!$B:$C,2,FALSE), "TDB")</f>
        <v>TDB</v>
      </c>
      <c r="L2590" s="21" t="str">
        <f>VLOOKUP($A2590,Location!$A:$J,8,FALSE)</f>
        <v>TBD</v>
      </c>
      <c r="M2590" s="21" t="str">
        <f>IFERROR(VLOOKUP(L2590,Setup_Team!$B:$C,2,FALSE), "TDB")</f>
        <v>TDB</v>
      </c>
      <c r="N2590" s="21" t="str">
        <f>VLOOKUP($A2590,Location!$A:$J,9,FALSE)</f>
        <v>Atlanta</v>
      </c>
      <c r="O2590" s="21" t="str">
        <f>VLOOKUP($A2590,Location!$A:$J,10,FALSE)</f>
        <v>Mercedes-Benz Stadium</v>
      </c>
      <c r="P2590" s="27"/>
      <c r="Q2590" s="27"/>
      <c r="R2590" s="27" t="str">
        <f t="shared" si="241"/>
        <v/>
      </c>
      <c r="S2590" s="21">
        <v>0</v>
      </c>
      <c r="T2590" s="20">
        <f>VLOOKUP($A2590,Database!$A:$Y,10,FALSE)</f>
        <v>0</v>
      </c>
      <c r="U2590" s="20">
        <f>VLOOKUP($A2590,Database!$A:$Y,11,FALSE)</f>
        <v>0</v>
      </c>
      <c r="V2590" s="20">
        <f>VLOOKUP($A2590,Database!$A:$Y,12,FALSE)</f>
        <v>0</v>
      </c>
      <c r="W2590" s="20" t="str">
        <f>VLOOKUP(A2590,Database!A:M,13,FALSE)</f>
        <v>À venir</v>
      </c>
      <c r="X2590" s="20" t="str">
        <f>VLOOKUP($A2590,Database!$A:$Y,20,FALSE)</f>
        <v/>
      </c>
      <c r="Y2590" s="20" t="str">
        <f>VLOOKUP($A2590,Database!$A:$Y,21,FALSE)</f>
        <v/>
      </c>
      <c r="Z2590" s="20">
        <f t="shared" si="240"/>
        <v>0</v>
      </c>
      <c r="AA2590" s="20" t="str">
        <f t="shared" si="242"/>
        <v/>
      </c>
      <c r="AB2590" s="20" t="str">
        <f t="shared" ca="1" si="243"/>
        <v/>
      </c>
      <c r="AC2590" s="20">
        <f t="shared" ca="1" si="244"/>
        <v>0</v>
      </c>
      <c r="AD2590" s="20" t="str">
        <f ca="1">IF(AC2590=0,"",IF(OR(ISBLANK(P2590),ISBLANK(Q2590)),"",IF(ISBLANK(VLOOKUP(A2590,Database!A:AA,22,FALSE)),"",VLOOKUP(A2590,Database!A:AA,22,FALSE))))</f>
        <v/>
      </c>
      <c r="AE2590" s="20" t="str">
        <f>IFERROR(
   IF(
     OR(ISBLANK(P2590),ISBLANK(Q2590)),
     "",
     IF(
       AND(AB2590&lt;&gt;"",OR(W2590="Terminé",W2590="En cours")),
       VLOOKUP(AD2590,Setup_ScoreExactBonus!A:D,4,FALSE),
       0
     )),
  0)</f>
        <v/>
      </c>
      <c r="AF2590" s="21">
        <f t="shared" si="245"/>
        <v>0</v>
      </c>
      <c r="AG2590" s="21">
        <f ca="1">SUMIFS(AF$2:AF2590,D$2:D2590,D2590)</f>
        <v>3177</v>
      </c>
    </row>
    <row r="2591" spans="1:33" hidden="1" x14ac:dyDescent="0.35">
      <c r="A2591" s="21">
        <f>IF(ISBLANK(B2591),"",COUNTIF(B$2:B2591,B2591))-1</f>
        <v>95</v>
      </c>
      <c r="B2591" s="27">
        <v>25</v>
      </c>
      <c r="C2591" s="10">
        <f>VLOOKUP($A2591+IF($A2591=0,1,0),Database!$A:$Y,7,FALSE)</f>
        <v>46210.75</v>
      </c>
      <c r="D2591" s="21" t="str">
        <f>VLOOKUP(Pronostics!$B2591,Setup_MPP!$A:$G,3,FALSE)</f>
        <v>leaw0808</v>
      </c>
      <c r="E2591" s="21" t="str">
        <f>VLOOKUP(Pronostics!$B2591,Setup_MPP!$A:$G,2,FALSE)</f>
        <v>Léa WALOCQ</v>
      </c>
      <c r="F2591" s="21" t="str">
        <f>VLOOKUP($B2591,Setup_MPP!$A:$E,4,FALSE)</f>
        <v>#D1B9EB</v>
      </c>
      <c r="G2591" s="21" t="str">
        <f>VLOOKUP($B2591,Setup_MPP!$A:$E,5,FALSE)</f>
        <v>#B58BC7</v>
      </c>
      <c r="H2591" s="21" t="str">
        <f>IFERROR(IF(AND(A2591&gt;=1,A2591&lt;=104),VLOOKUP($A2591,Location!$A:$J,6,FALSE),IF(A2591=0,"Avant l'ouverture",IF(OR(A2591=105,A2591=106),"Bonus"))),"")</f>
        <v>1/8 Finale</v>
      </c>
      <c r="I2591" s="21" t="str">
        <f>IF(LEFT(H2591,4)="Tour",VLOOKUP(A2591,Database!$A:$C,3,FALSE),"")</f>
        <v/>
      </c>
      <c r="J2591" s="21" t="str">
        <f>VLOOKUP($A2591,Location!$A:$J,7,FALSE)</f>
        <v>TBD</v>
      </c>
      <c r="K2591" s="21" t="str">
        <f>IFERROR(VLOOKUP(J2591,Setup_Team!$B:$C,2,FALSE), "TDB")</f>
        <v>TDB</v>
      </c>
      <c r="L2591" s="21" t="str">
        <f>VLOOKUP($A2591,Location!$A:$J,8,FALSE)</f>
        <v>TBD</v>
      </c>
      <c r="M2591" s="21" t="str">
        <f>IFERROR(VLOOKUP(L2591,Setup_Team!$B:$C,2,FALSE), "TDB")</f>
        <v>TDB</v>
      </c>
      <c r="N2591" s="21" t="str">
        <f>VLOOKUP($A2591,Location!$A:$J,9,FALSE)</f>
        <v>Atlanta</v>
      </c>
      <c r="O2591" s="21" t="str">
        <f>VLOOKUP($A2591,Location!$A:$J,10,FALSE)</f>
        <v>Mercedes-Benz Stadium</v>
      </c>
      <c r="P2591" s="27"/>
      <c r="Q2591" s="27"/>
      <c r="R2591" s="27" t="str">
        <f t="shared" si="241"/>
        <v/>
      </c>
      <c r="S2591" s="21">
        <v>0</v>
      </c>
      <c r="T2591" s="20">
        <f>VLOOKUP($A2591,Database!$A:$Y,10,FALSE)</f>
        <v>0</v>
      </c>
      <c r="U2591" s="20">
        <f>VLOOKUP($A2591,Database!$A:$Y,11,FALSE)</f>
        <v>0</v>
      </c>
      <c r="V2591" s="20">
        <f>VLOOKUP($A2591,Database!$A:$Y,12,FALSE)</f>
        <v>0</v>
      </c>
      <c r="W2591" s="20" t="str">
        <f>VLOOKUP(A2591,Database!A:M,13,FALSE)</f>
        <v>À venir</v>
      </c>
      <c r="X2591" s="20" t="str">
        <f>VLOOKUP($A2591,Database!$A:$Y,20,FALSE)</f>
        <v/>
      </c>
      <c r="Y2591" s="20" t="str">
        <f>VLOOKUP($A2591,Database!$A:$Y,21,FALSE)</f>
        <v/>
      </c>
      <c r="Z2591" s="20">
        <f t="shared" si="240"/>
        <v>0</v>
      </c>
      <c r="AA2591" s="20" t="str">
        <f t="shared" si="242"/>
        <v/>
      </c>
      <c r="AB2591" s="20" t="str">
        <f t="shared" ca="1" si="243"/>
        <v/>
      </c>
      <c r="AC2591" s="20">
        <f t="shared" ca="1" si="244"/>
        <v>0</v>
      </c>
      <c r="AD2591" s="20" t="str">
        <f ca="1">IF(AC2591=0,"",IF(OR(ISBLANK(P2591),ISBLANK(Q2591)),"",IF(ISBLANK(VLOOKUP(A2591,Database!A:AA,22,FALSE)),"",VLOOKUP(A2591,Database!A:AA,22,FALSE))))</f>
        <v/>
      </c>
      <c r="AE2591" s="20" t="str">
        <f>IFERROR(
   IF(
     OR(ISBLANK(P2591),ISBLANK(Q2591)),
     "",
     IF(
       AND(AB2591&lt;&gt;"",OR(W2591="Terminé",W2591="En cours")),
       VLOOKUP(AD2591,Setup_ScoreExactBonus!A:D,4,FALSE),
       0
     )),
  0)</f>
        <v/>
      </c>
      <c r="AF2591" s="21">
        <f t="shared" si="245"/>
        <v>0</v>
      </c>
      <c r="AG2591" s="21">
        <f ca="1">SUMIFS(AF$2:AF2591,D$2:D2591,D2591)</f>
        <v>3228</v>
      </c>
    </row>
    <row r="2592" spans="1:33" hidden="1" x14ac:dyDescent="0.35">
      <c r="A2592" s="21">
        <f>IF(ISBLANK(B2592),"",COUNTIF(B$2:B2592,B2592))-1</f>
        <v>95</v>
      </c>
      <c r="B2592" s="27">
        <v>26</v>
      </c>
      <c r="C2592" s="10">
        <v>46184.875</v>
      </c>
      <c r="D2592" s="21" t="str">
        <f>VLOOKUP(Pronostics!$B2592,Setup_MPP!$A:$G,3,FALSE)</f>
        <v>Mohamad#5GGG1</v>
      </c>
      <c r="E2592" s="21" t="str">
        <f>VLOOKUP(Pronostics!$B2592,Setup_MPP!$A:$G,2,FALSE)</f>
        <v>Mohamad EL KAWAS</v>
      </c>
      <c r="F2592" s="21" t="str">
        <f>VLOOKUP($B2592,Setup_MPP!$A:$E,4,FALSE)</f>
        <v>#EB8787</v>
      </c>
      <c r="G2592" s="21" t="str">
        <f>VLOOKUP($B2592,Setup_MPP!$A:$E,5,FALSE)</f>
        <v>#368E2C</v>
      </c>
      <c r="H2592" s="21" t="str">
        <f>IFERROR(IF(AND(A2592&gt;=1,A2592&lt;=104),VLOOKUP($A2592,Location!$A:$J,6,FALSE),IF(A2592=0,"Avant l'ouverture",IF(OR(A2592=105,A2592=106),"Bonus"))),"")</f>
        <v>1/8 Finale</v>
      </c>
      <c r="I2592" s="21" t="str">
        <f>IF(LEFT(H2592,4)="Tour",VLOOKUP(A2592,Database!$A:$C,3,FALSE),"")</f>
        <v/>
      </c>
      <c r="J2592" s="21" t="str">
        <f>VLOOKUP($A2592,Location!$A:$J,7,FALSE)</f>
        <v>TBD</v>
      </c>
      <c r="K2592" s="21" t="str">
        <f>IFERROR(VLOOKUP(J2592,Setup_Team!$B:$C,2,FALSE), "TDB")</f>
        <v>TDB</v>
      </c>
      <c r="L2592" s="21" t="str">
        <f>VLOOKUP($A2592,Location!$A:$J,8,FALSE)</f>
        <v>TBD</v>
      </c>
      <c r="M2592" s="21" t="str">
        <f>IFERROR(VLOOKUP(L2592,Setup_Team!$B:$C,2,FALSE), "TDB")</f>
        <v>TDB</v>
      </c>
      <c r="R2592" s="27" t="str">
        <f t="shared" si="241"/>
        <v/>
      </c>
      <c r="S2592" s="21">
        <v>0</v>
      </c>
      <c r="T2592" s="20">
        <f>VLOOKUP($A2592,Database!$A:$Y,10,FALSE)</f>
        <v>0</v>
      </c>
      <c r="U2592" s="20">
        <f>VLOOKUP($A2592,Database!$A:$Y,11,FALSE)</f>
        <v>0</v>
      </c>
      <c r="V2592" s="20">
        <f>VLOOKUP($A2592,Database!$A:$Y,12,FALSE)</f>
        <v>0</v>
      </c>
      <c r="W2592" s="20" t="str">
        <f>VLOOKUP(A2592,Database!A:M,13,FALSE)</f>
        <v>À venir</v>
      </c>
      <c r="X2592" s="20" t="str">
        <f>VLOOKUP($A2592,Database!$A:$Y,20,FALSE)</f>
        <v/>
      </c>
      <c r="Y2592" s="20" t="str">
        <f>VLOOKUP($A2592,Database!$A:$Y,21,FALSE)</f>
        <v/>
      </c>
      <c r="Z2592" s="20">
        <f t="shared" si="240"/>
        <v>0</v>
      </c>
      <c r="AA2592" s="20" t="str">
        <f t="shared" si="242"/>
        <v/>
      </c>
      <c r="AB2592" s="20">
        <f t="shared" ca="1" si="243"/>
        <v>0</v>
      </c>
      <c r="AC2592" s="20">
        <f t="shared" ca="1" si="244"/>
        <v>0</v>
      </c>
      <c r="AD2592" s="20" t="str">
        <f ca="1">IF(AC2592=0,"",IF(OR(ISBLANK(P2592),ISBLANK(Q2592)),"",IF(ISBLANK(VLOOKUP(A2592,Database!A:AA,22,FALSE)),"",VLOOKUP(A2592,Database!A:AA,22,FALSE))))</f>
        <v/>
      </c>
      <c r="AE2592" s="20" t="str">
        <f>IFERROR(
   IF(
     OR(ISBLANK(P2592),ISBLANK(Q2592)),
     "",
     IF(
       AND(AB2592&lt;&gt;"",OR(W2592="Terminé",W2592="En cours")),
       VLOOKUP(AD2592,Setup_ScoreExactBonus!A:D,4,FALSE),
       0
     )),
  0)</f>
        <v/>
      </c>
      <c r="AF2592" s="21">
        <f t="shared" si="245"/>
        <v>0</v>
      </c>
      <c r="AG2592" s="21">
        <f ca="1">SUMIFS(AF$2:AF2592,D$2:D2592,D2592)</f>
        <v>2615</v>
      </c>
    </row>
    <row r="2593" spans="1:33" hidden="1" x14ac:dyDescent="0.35">
      <c r="A2593" s="21">
        <f>IF(ISBLANK(B2593),"",COUNTIF(B$2:B2593,B2593))-1</f>
        <v>95</v>
      </c>
      <c r="B2593" s="27">
        <v>27</v>
      </c>
      <c r="C2593" s="10">
        <f>VLOOKUP($A2593+IF($A2593=0,1,0),Database!$A:$Y,7,FALSE)</f>
        <v>46210.75</v>
      </c>
      <c r="D2593" s="21" t="str">
        <f>VLOOKUP(Pronostics!$B2593,Setup_MPP!$A:$G,3,FALSE)</f>
        <v>maryemkappa</v>
      </c>
      <c r="E2593" s="21" t="str">
        <f>VLOOKUP(Pronostics!$B2593,Setup_MPP!$A:$G,2,FALSE)</f>
        <v>Maryem GUIZANI</v>
      </c>
      <c r="F2593" s="21" t="str">
        <f>VLOOKUP($B2593,Setup_MPP!$A:$E,4,FALSE)</f>
        <v>#BCA2F4</v>
      </c>
      <c r="G2593" s="21" t="str">
        <f>VLOOKUP($B2593,Setup_MPP!$A:$E,5,FALSE)</f>
        <v>#6D3DD5</v>
      </c>
      <c r="H2593" s="21" t="str">
        <f>IFERROR(IF(AND(A2593&gt;=1,A2593&lt;=104),VLOOKUP($A2593,Location!$A:$J,6,FALSE),IF(A2593=0,"Avant l'ouverture",IF(OR(A2593=105,A2593=106),"Bonus"))),"")</f>
        <v>1/8 Finale</v>
      </c>
      <c r="I2593" s="21" t="str">
        <f>IF(LEFT(H2593,4)="Tour",VLOOKUP(A2593,Database!$A:$C,3,FALSE),"")</f>
        <v/>
      </c>
      <c r="J2593" s="21" t="str">
        <f>VLOOKUP($A2593,Location!$A:$J,7,FALSE)</f>
        <v>TBD</v>
      </c>
      <c r="K2593" s="21" t="str">
        <f>IFERROR(VLOOKUP(J2593,Setup_Team!$B:$C,2,FALSE), "TDB")</f>
        <v>TDB</v>
      </c>
      <c r="L2593" s="21" t="str">
        <f>VLOOKUP($A2593,Location!$A:$J,8,FALSE)</f>
        <v>TBD</v>
      </c>
      <c r="M2593" s="21" t="str">
        <f>IFERROR(VLOOKUP(L2593,Setup_Team!$B:$C,2,FALSE), "TDB")</f>
        <v>TDB</v>
      </c>
      <c r="R2593" s="27" t="str">
        <f t="shared" si="241"/>
        <v/>
      </c>
      <c r="S2593" s="21">
        <v>0</v>
      </c>
      <c r="T2593" s="20">
        <f>VLOOKUP($A2593,Database!$A:$Y,10,FALSE)</f>
        <v>0</v>
      </c>
      <c r="U2593" s="20">
        <f>VLOOKUP($A2593,Database!$A:$Y,11,FALSE)</f>
        <v>0</v>
      </c>
      <c r="V2593" s="20">
        <f>VLOOKUP($A2593,Database!$A:$Y,12,FALSE)</f>
        <v>0</v>
      </c>
      <c r="W2593" s="20" t="str">
        <f>VLOOKUP(A2593,Database!A:M,13,FALSE)</f>
        <v>À venir</v>
      </c>
      <c r="X2593" s="20" t="str">
        <f>VLOOKUP($A2593,Database!$A:$Y,20,FALSE)</f>
        <v/>
      </c>
      <c r="Y2593" s="20" t="str">
        <f>VLOOKUP($A2593,Database!$A:$Y,21,FALSE)</f>
        <v/>
      </c>
      <c r="Z2593" s="20">
        <f t="shared" si="240"/>
        <v>0</v>
      </c>
      <c r="AA2593" s="20" t="str">
        <f t="shared" si="242"/>
        <v/>
      </c>
      <c r="AB2593" s="20" t="str">
        <f t="shared" ca="1" si="243"/>
        <v/>
      </c>
      <c r="AC2593" s="20">
        <f t="shared" ca="1" si="244"/>
        <v>0</v>
      </c>
      <c r="AD2593" s="20" t="str">
        <f ca="1">IF(AC2593=0,"",IF(OR(ISBLANK(P2593),ISBLANK(Q2593)),"",IF(ISBLANK(VLOOKUP(A2593,Database!A:AA,22,FALSE)),"",VLOOKUP(A2593,Database!A:AA,22,FALSE))))</f>
        <v/>
      </c>
      <c r="AE2593" s="20" t="str">
        <f>IFERROR(
   IF(
     OR(ISBLANK(P2593),ISBLANK(Q2593)),
     "",
     IF(
       AND(AB2593&lt;&gt;"",OR(W2593="Terminé",W2593="En cours")),
       VLOOKUP(AD2593,Setup_ScoreExactBonus!A:D,4,FALSE),
       0
     )),
  0)</f>
        <v/>
      </c>
      <c r="AF2593" s="21">
        <f t="shared" si="245"/>
        <v>0</v>
      </c>
      <c r="AG2593" s="21">
        <f ca="1">SUMIFS(AF$2:AF2593,D$2:D2593,D2593)</f>
        <v>2772</v>
      </c>
    </row>
    <row r="2594" spans="1:33" hidden="1" x14ac:dyDescent="0.35">
      <c r="A2594" s="21">
        <f>IF(ISBLANK(B2594),"",COUNTIF(B$2:B2594,B2594))-1</f>
        <v>96</v>
      </c>
      <c r="B2594" s="27">
        <v>1</v>
      </c>
      <c r="C2594" s="10">
        <f>VLOOKUP($A2594+IF($A2594=0,1,0),Database!$A:$Y,7,FALSE)</f>
        <v>46210.916666666664</v>
      </c>
      <c r="D2594" s="21" t="str">
        <f>VLOOKUP(Pronostics!$B2594,Setup_MPP!$A:$G,3,FALSE)</f>
        <v>_Nicolas_LM_</v>
      </c>
      <c r="E2594" s="21" t="str">
        <f>VLOOKUP(Pronostics!$B2594,Setup_MPP!$A:$G,2,FALSE)</f>
        <v>Nicolas LE MOUEL</v>
      </c>
      <c r="F2594" s="21" t="str">
        <f>VLOOKUP($B2594,Setup_MPP!$A:$E,4,FALSE)</f>
        <v>#F7C79D</v>
      </c>
      <c r="G2594" s="21" t="str">
        <f>VLOOKUP($B2594,Setup_MPP!$A:$E,5,FALSE)</f>
        <v>#FFBE85</v>
      </c>
      <c r="H2594" s="21" t="str">
        <f>IFERROR(IF(AND(A2594&gt;=1,A2594&lt;=104),VLOOKUP($A2594,Location!$A:$J,6,FALSE),IF(A2594=0,"Avant l'ouverture",IF(OR(A2594=105,A2594=106),"Bonus"))),"")</f>
        <v>1/8 Finale</v>
      </c>
      <c r="I2594" s="21" t="str">
        <f>IF(LEFT(H2594,4)="Tour",VLOOKUP(A2594,Database!$A:$C,3,FALSE),"")</f>
        <v/>
      </c>
      <c r="J2594" s="21" t="str">
        <f>VLOOKUP($A2594,Location!$A:$J,7,FALSE)</f>
        <v>TBD</v>
      </c>
      <c r="K2594" s="21" t="str">
        <f>IFERROR(VLOOKUP(J2594,Setup_Team!$B:$C,2,FALSE), "TDB")</f>
        <v>TDB</v>
      </c>
      <c r="L2594" s="21" t="str">
        <f>VLOOKUP($A2594,Location!$A:$J,8,FALSE)</f>
        <v>TBD</v>
      </c>
      <c r="M2594" s="21" t="str">
        <f>IFERROR(VLOOKUP(L2594,Setup_Team!$B:$C,2,FALSE), "TDB")</f>
        <v>TDB</v>
      </c>
      <c r="N2594" s="21" t="str">
        <f>VLOOKUP($A2594,Location!$A:$J,9,FALSE)</f>
        <v>Vancouver</v>
      </c>
      <c r="O2594" s="21" t="str">
        <f>VLOOKUP($A2594,Location!$A:$J,10,FALSE)</f>
        <v>BC Place</v>
      </c>
      <c r="P2594" s="27"/>
      <c r="Q2594" s="27"/>
      <c r="R2594" s="27" t="str">
        <f t="shared" si="241"/>
        <v/>
      </c>
      <c r="S2594" s="21">
        <v>0</v>
      </c>
      <c r="T2594" s="20">
        <f>VLOOKUP($A2594,Database!$A:$Y,10,FALSE)</f>
        <v>0</v>
      </c>
      <c r="U2594" s="20">
        <f>VLOOKUP($A2594,Database!$A:$Y,11,FALSE)</f>
        <v>0</v>
      </c>
      <c r="V2594" s="20">
        <f>VLOOKUP($A2594,Database!$A:$Y,12,FALSE)</f>
        <v>0</v>
      </c>
      <c r="W2594" s="20" t="str">
        <f>VLOOKUP(A2594,Database!A:M,13,FALSE)</f>
        <v>À venir</v>
      </c>
      <c r="X2594" s="20" t="str">
        <f>VLOOKUP($A2594,Database!$A:$Y,20,FALSE)</f>
        <v/>
      </c>
      <c r="Y2594" s="20" t="str">
        <f>VLOOKUP($A2594,Database!$A:$Y,21,FALSE)</f>
        <v/>
      </c>
      <c r="Z2594" s="20">
        <f t="shared" si="240"/>
        <v>0</v>
      </c>
      <c r="AA2594" s="20" t="str">
        <f t="shared" si="242"/>
        <v/>
      </c>
      <c r="AB2594" s="20" t="str">
        <f t="shared" ca="1" si="243"/>
        <v/>
      </c>
      <c r="AC2594" s="20">
        <f t="shared" ca="1" si="244"/>
        <v>0</v>
      </c>
      <c r="AD2594" s="20" t="str">
        <f ca="1">IF(AC2594=0,"",IF(OR(ISBLANK(P2594),ISBLANK(Q2594)),"",IF(ISBLANK(VLOOKUP(A2594,Database!A:AA,22,FALSE)),"",VLOOKUP(A2594,Database!A:AA,22,FALSE))))</f>
        <v/>
      </c>
      <c r="AE2594" s="20" t="str">
        <f>IFERROR(
   IF(
     OR(ISBLANK(P2594),ISBLANK(Q2594)),
     "",
     IF(
       AND(AB2594&lt;&gt;"",OR(W2594="Terminé",W2594="En cours")),
       VLOOKUP(AD2594,Setup_ScoreExactBonus!A:D,4,FALSE),
       0
     )),
  0)</f>
        <v/>
      </c>
      <c r="AF2594" s="21">
        <f t="shared" si="245"/>
        <v>0</v>
      </c>
      <c r="AG2594" s="21">
        <f ca="1">SUMIFS(AF$2:AF2594,D$2:D2594,D2594)</f>
        <v>3089</v>
      </c>
    </row>
    <row r="2595" spans="1:33" hidden="1" x14ac:dyDescent="0.35">
      <c r="A2595" s="21">
        <f>IF(ISBLANK(B2595),"",COUNTIF(B$2:B2595,B2595))-1</f>
        <v>96</v>
      </c>
      <c r="B2595" s="27">
        <v>2</v>
      </c>
      <c r="C2595" s="10">
        <f>VLOOKUP($A2595+IF($A2595=0,1,0),Database!$A:$Y,7,FALSE)</f>
        <v>46210.916666666664</v>
      </c>
      <c r="D2595" s="21" t="str">
        <f>VLOOKUP(Pronostics!$B2595,Setup_MPP!$A:$G,3,FALSE)</f>
        <v>leaelaz</v>
      </c>
      <c r="E2595" s="21" t="str">
        <f>VLOOKUP(Pronostics!$B2595,Setup_MPP!$A:$G,2,FALSE)</f>
        <v>Léa EL ASERY</v>
      </c>
      <c r="F2595" s="21" t="str">
        <f>VLOOKUP($B2595,Setup_MPP!$A:$E,4,FALSE)</f>
        <v>#FFBEBE</v>
      </c>
      <c r="G2595" s="21" t="str">
        <f>VLOOKUP($B2595,Setup_MPP!$A:$E,5,FALSE)</f>
        <v>#DF6868</v>
      </c>
      <c r="H2595" s="21" t="str">
        <f>IFERROR(IF(AND(A2595&gt;=1,A2595&lt;=104),VLOOKUP($A2595,Location!$A:$J,6,FALSE),IF(A2595=0,"Avant l'ouverture",IF(OR(A2595=105,A2595=106),"Bonus"))),"")</f>
        <v>1/8 Finale</v>
      </c>
      <c r="I2595" s="21" t="str">
        <f>IF(LEFT(H2595,4)="Tour",VLOOKUP(A2595,Database!$A:$C,3,FALSE),"")</f>
        <v/>
      </c>
      <c r="J2595" s="21" t="str">
        <f>VLOOKUP($A2595,Location!$A:$J,7,FALSE)</f>
        <v>TBD</v>
      </c>
      <c r="K2595" s="21" t="str">
        <f>IFERROR(VLOOKUP(J2595,Setup_Team!$B:$C,2,FALSE), "TDB")</f>
        <v>TDB</v>
      </c>
      <c r="L2595" s="21" t="str">
        <f>VLOOKUP($A2595,Location!$A:$J,8,FALSE)</f>
        <v>TBD</v>
      </c>
      <c r="M2595" s="21" t="str">
        <f>IFERROR(VLOOKUP(L2595,Setup_Team!$B:$C,2,FALSE), "TDB")</f>
        <v>TDB</v>
      </c>
      <c r="N2595" s="21" t="str">
        <f>VLOOKUP($A2595,Location!$A:$J,9,FALSE)</f>
        <v>Vancouver</v>
      </c>
      <c r="O2595" s="21" t="str">
        <f>VLOOKUP($A2595,Location!$A:$J,10,FALSE)</f>
        <v>BC Place</v>
      </c>
      <c r="P2595" s="27"/>
      <c r="Q2595" s="27"/>
      <c r="R2595" s="27" t="str">
        <f t="shared" si="241"/>
        <v/>
      </c>
      <c r="S2595" s="21">
        <v>0</v>
      </c>
      <c r="T2595" s="20">
        <f>VLOOKUP($A2595,Database!$A:$Y,10,FALSE)</f>
        <v>0</v>
      </c>
      <c r="U2595" s="20">
        <f>VLOOKUP($A2595,Database!$A:$Y,11,FALSE)</f>
        <v>0</v>
      </c>
      <c r="V2595" s="20">
        <f>VLOOKUP($A2595,Database!$A:$Y,12,FALSE)</f>
        <v>0</v>
      </c>
      <c r="W2595" s="20" t="str">
        <f>VLOOKUP(A2595,Database!A:M,13,FALSE)</f>
        <v>À venir</v>
      </c>
      <c r="X2595" s="20" t="str">
        <f>VLOOKUP($A2595,Database!$A:$Y,20,FALSE)</f>
        <v/>
      </c>
      <c r="Y2595" s="20" t="str">
        <f>VLOOKUP($A2595,Database!$A:$Y,21,FALSE)</f>
        <v/>
      </c>
      <c r="Z2595" s="20">
        <f t="shared" si="240"/>
        <v>0</v>
      </c>
      <c r="AA2595" s="20" t="str">
        <f t="shared" si="242"/>
        <v/>
      </c>
      <c r="AB2595" s="20" t="str">
        <f t="shared" ca="1" si="243"/>
        <v/>
      </c>
      <c r="AC2595" s="20">
        <f t="shared" ca="1" si="244"/>
        <v>0</v>
      </c>
      <c r="AD2595" s="20" t="str">
        <f ca="1">IF(AC2595=0,"",IF(OR(ISBLANK(P2595),ISBLANK(Q2595)),"",IF(ISBLANK(VLOOKUP(A2595,Database!A:AA,22,FALSE)),"",VLOOKUP(A2595,Database!A:AA,22,FALSE))))</f>
        <v/>
      </c>
      <c r="AE2595" s="20" t="str">
        <f>IFERROR(
   IF(
     OR(ISBLANK(P2595),ISBLANK(Q2595)),
     "",
     IF(
       AND(AB2595&lt;&gt;"",OR(W2595="Terminé",W2595="En cours")),
       VLOOKUP(AD2595,Setup_ScoreExactBonus!A:D,4,FALSE),
       0
     )),
  0)</f>
        <v/>
      </c>
      <c r="AF2595" s="21">
        <f t="shared" si="245"/>
        <v>0</v>
      </c>
      <c r="AG2595" s="21">
        <f ca="1">SUMIFS(AF$2:AF2595,D$2:D2595,D2595)</f>
        <v>3587</v>
      </c>
    </row>
    <row r="2596" spans="1:33" hidden="1" x14ac:dyDescent="0.35">
      <c r="A2596" s="21">
        <f>IF(ISBLANK(B2596),"",COUNTIF(B$2:B2596,B2596))-1</f>
        <v>96</v>
      </c>
      <c r="B2596" s="27">
        <v>3</v>
      </c>
      <c r="C2596" s="10">
        <f>VLOOKUP($A2596+IF($A2596=0,1,0),Database!$A:$Y,7,FALSE)</f>
        <v>46210.916666666664</v>
      </c>
      <c r="D2596" s="21" t="str">
        <f>VLOOKUP(Pronostics!$B2596,Setup_MPP!$A:$G,3,FALSE)</f>
        <v>PasMetalleux</v>
      </c>
      <c r="E2596" s="21" t="str">
        <f>VLOOKUP(Pronostics!$B2596,Setup_MPP!$A:$G,2,FALSE)</f>
        <v>Elwenn JOUBREL</v>
      </c>
      <c r="F2596" s="21" t="str">
        <f>VLOOKUP($B2596,Setup_MPP!$A:$E,4,FALSE)</f>
        <v>#F5C7FC</v>
      </c>
      <c r="G2596" s="21" t="str">
        <f>VLOOKUP($B2596,Setup_MPP!$A:$E,5,FALSE)</f>
        <v>#C489CF</v>
      </c>
      <c r="H2596" s="21" t="str">
        <f>IFERROR(IF(AND(A2596&gt;=1,A2596&lt;=104),VLOOKUP($A2596,Location!$A:$J,6,FALSE),IF(A2596=0,"Avant l'ouverture",IF(OR(A2596=105,A2596=106),"Bonus"))),"")</f>
        <v>1/8 Finale</v>
      </c>
      <c r="I2596" s="21" t="str">
        <f>IF(LEFT(H2596,4)="Tour",VLOOKUP(A2596,Database!$A:$C,3,FALSE),"")</f>
        <v/>
      </c>
      <c r="J2596" s="21" t="str">
        <f>VLOOKUP($A2596,Location!$A:$J,7,FALSE)</f>
        <v>TBD</v>
      </c>
      <c r="K2596" s="21" t="str">
        <f>IFERROR(VLOOKUP(J2596,Setup_Team!$B:$C,2,FALSE), "TDB")</f>
        <v>TDB</v>
      </c>
      <c r="L2596" s="21" t="str">
        <f>VLOOKUP($A2596,Location!$A:$J,8,FALSE)</f>
        <v>TBD</v>
      </c>
      <c r="M2596" s="21" t="str">
        <f>IFERROR(VLOOKUP(L2596,Setup_Team!$B:$C,2,FALSE), "TDB")</f>
        <v>TDB</v>
      </c>
      <c r="N2596" s="21" t="str">
        <f>VLOOKUP($A2596,Location!$A:$J,9,FALSE)</f>
        <v>Vancouver</v>
      </c>
      <c r="O2596" s="21" t="str">
        <f>VLOOKUP($A2596,Location!$A:$J,10,FALSE)</f>
        <v>BC Place</v>
      </c>
      <c r="P2596" s="27"/>
      <c r="Q2596" s="27"/>
      <c r="R2596" s="27" t="str">
        <f t="shared" si="241"/>
        <v/>
      </c>
      <c r="S2596" s="21">
        <v>0</v>
      </c>
      <c r="T2596" s="20">
        <f>VLOOKUP($A2596,Database!$A:$Y,10,FALSE)</f>
        <v>0</v>
      </c>
      <c r="U2596" s="20">
        <f>VLOOKUP($A2596,Database!$A:$Y,11,FALSE)</f>
        <v>0</v>
      </c>
      <c r="V2596" s="20">
        <f>VLOOKUP($A2596,Database!$A:$Y,12,FALSE)</f>
        <v>0</v>
      </c>
      <c r="W2596" s="20" t="str">
        <f>VLOOKUP(A2596,Database!A:M,13,FALSE)</f>
        <v>À venir</v>
      </c>
      <c r="X2596" s="20" t="str">
        <f>VLOOKUP($A2596,Database!$A:$Y,20,FALSE)</f>
        <v/>
      </c>
      <c r="Y2596" s="20" t="str">
        <f>VLOOKUP($A2596,Database!$A:$Y,21,FALSE)</f>
        <v/>
      </c>
      <c r="Z2596" s="20">
        <f t="shared" si="240"/>
        <v>0</v>
      </c>
      <c r="AA2596" s="20" t="str">
        <f t="shared" si="242"/>
        <v/>
      </c>
      <c r="AB2596" s="20" t="str">
        <f t="shared" ca="1" si="243"/>
        <v/>
      </c>
      <c r="AC2596" s="20">
        <f t="shared" ca="1" si="244"/>
        <v>0</v>
      </c>
      <c r="AD2596" s="20" t="str">
        <f ca="1">IF(AC2596=0,"",IF(OR(ISBLANK(P2596),ISBLANK(Q2596)),"",IF(ISBLANK(VLOOKUP(A2596,Database!A:AA,22,FALSE)),"",VLOOKUP(A2596,Database!A:AA,22,FALSE))))</f>
        <v/>
      </c>
      <c r="AE2596" s="20" t="str">
        <f>IFERROR(
   IF(
     OR(ISBLANK(P2596),ISBLANK(Q2596)),
     "",
     IF(
       AND(AB2596&lt;&gt;"",OR(W2596="Terminé",W2596="En cours")),
       VLOOKUP(AD2596,Setup_ScoreExactBonus!A:D,4,FALSE),
       0
     )),
  0)</f>
        <v/>
      </c>
      <c r="AF2596" s="21">
        <f t="shared" si="245"/>
        <v>0</v>
      </c>
      <c r="AG2596" s="21">
        <f ca="1">SUMIFS(AF$2:AF2596,D$2:D2596,D2596)</f>
        <v>3215</v>
      </c>
    </row>
    <row r="2597" spans="1:33" hidden="1" x14ac:dyDescent="0.35">
      <c r="A2597" s="21">
        <f>IF(ISBLANK(B2597),"",COUNTIF(B$2:B2597,B2597))-1</f>
        <v>96</v>
      </c>
      <c r="B2597" s="27">
        <v>4</v>
      </c>
      <c r="C2597" s="10">
        <f>VLOOKUP($A2597+IF($A2597=0,1,0),Database!$A:$Y,7,FALSE)</f>
        <v>46210.916666666664</v>
      </c>
      <c r="D2597" s="21" t="str">
        <f>VLOOKUP(Pronostics!$B2597,Setup_MPP!$A:$G,3,FALSE)</f>
        <v>Popo444</v>
      </c>
      <c r="E2597" s="21" t="str">
        <f>VLOOKUP(Pronostics!$B2597,Setup_MPP!$A:$G,2,FALSE)</f>
        <v>Pauline OLIVIER</v>
      </c>
      <c r="F2597" s="21" t="str">
        <f>VLOOKUP($B2597,Setup_MPP!$A:$E,4,FALSE)</f>
        <v>#A5EA7F</v>
      </c>
      <c r="G2597" s="21" t="str">
        <f>VLOOKUP($B2597,Setup_MPP!$A:$E,5,FALSE)</f>
        <v>#80C65A</v>
      </c>
      <c r="H2597" s="21" t="str">
        <f>IFERROR(IF(AND(A2597&gt;=1,A2597&lt;=104),VLOOKUP($A2597,Location!$A:$J,6,FALSE),IF(A2597=0,"Avant l'ouverture",IF(OR(A2597=105,A2597=106),"Bonus"))),"")</f>
        <v>1/8 Finale</v>
      </c>
      <c r="I2597" s="21" t="str">
        <f>IF(LEFT(H2597,4)="Tour",VLOOKUP(A2597,Database!$A:$C,3,FALSE),"")</f>
        <v/>
      </c>
      <c r="J2597" s="21" t="str">
        <f>VLOOKUP($A2597,Location!$A:$J,7,FALSE)</f>
        <v>TBD</v>
      </c>
      <c r="K2597" s="21" t="str">
        <f>IFERROR(VLOOKUP(J2597,Setup_Team!$B:$C,2,FALSE), "TDB")</f>
        <v>TDB</v>
      </c>
      <c r="L2597" s="21" t="str">
        <f>VLOOKUP($A2597,Location!$A:$J,8,FALSE)</f>
        <v>TBD</v>
      </c>
      <c r="M2597" s="21" t="str">
        <f>IFERROR(VLOOKUP(L2597,Setup_Team!$B:$C,2,FALSE), "TDB")</f>
        <v>TDB</v>
      </c>
      <c r="N2597" s="21" t="str">
        <f>VLOOKUP($A2597,Location!$A:$J,9,FALSE)</f>
        <v>Vancouver</v>
      </c>
      <c r="O2597" s="21" t="str">
        <f>VLOOKUP($A2597,Location!$A:$J,10,FALSE)</f>
        <v>BC Place</v>
      </c>
      <c r="P2597" s="27"/>
      <c r="Q2597" s="27"/>
      <c r="R2597" s="27" t="str">
        <f t="shared" si="241"/>
        <v/>
      </c>
      <c r="S2597" s="21">
        <v>0</v>
      </c>
      <c r="T2597" s="20">
        <f>VLOOKUP($A2597,Database!$A:$Y,10,FALSE)</f>
        <v>0</v>
      </c>
      <c r="U2597" s="20">
        <f>VLOOKUP($A2597,Database!$A:$Y,11,FALSE)</f>
        <v>0</v>
      </c>
      <c r="V2597" s="20">
        <f>VLOOKUP($A2597,Database!$A:$Y,12,FALSE)</f>
        <v>0</v>
      </c>
      <c r="W2597" s="20" t="str">
        <f>VLOOKUP(A2597,Database!A:M,13,FALSE)</f>
        <v>À venir</v>
      </c>
      <c r="X2597" s="20" t="str">
        <f>VLOOKUP($A2597,Database!$A:$Y,20,FALSE)</f>
        <v/>
      </c>
      <c r="Y2597" s="20" t="str">
        <f>VLOOKUP($A2597,Database!$A:$Y,21,FALSE)</f>
        <v/>
      </c>
      <c r="Z2597" s="20">
        <f t="shared" si="240"/>
        <v>0</v>
      </c>
      <c r="AA2597" s="20" t="str">
        <f t="shared" si="242"/>
        <v/>
      </c>
      <c r="AB2597" s="20" t="str">
        <f t="shared" ca="1" si="243"/>
        <v/>
      </c>
      <c r="AC2597" s="20">
        <f t="shared" ca="1" si="244"/>
        <v>0</v>
      </c>
      <c r="AD2597" s="20" t="str">
        <f ca="1">IF(AC2597=0,"",IF(OR(ISBLANK(P2597),ISBLANK(Q2597)),"",IF(ISBLANK(VLOOKUP(A2597,Database!A:AA,22,FALSE)),"",VLOOKUP(A2597,Database!A:AA,22,FALSE))))</f>
        <v/>
      </c>
      <c r="AE2597" s="20" t="str">
        <f>IFERROR(
   IF(
     OR(ISBLANK(P2597),ISBLANK(Q2597)),
     "",
     IF(
       AND(AB2597&lt;&gt;"",OR(W2597="Terminé",W2597="En cours")),
       VLOOKUP(AD2597,Setup_ScoreExactBonus!A:D,4,FALSE),
       0
     )),
  0)</f>
        <v/>
      </c>
      <c r="AF2597" s="21">
        <f t="shared" si="245"/>
        <v>0</v>
      </c>
      <c r="AG2597" s="21">
        <f ca="1">SUMIFS(AF$2:AF2597,D$2:D2597,D2597)</f>
        <v>3257</v>
      </c>
    </row>
    <row r="2598" spans="1:33" hidden="1" x14ac:dyDescent="0.35">
      <c r="A2598" s="21">
        <f>IF(ISBLANK(B2598),"",COUNTIF(B$2:B2598,B2598))-1</f>
        <v>96</v>
      </c>
      <c r="B2598" s="27">
        <v>5</v>
      </c>
      <c r="C2598" s="10">
        <f>VLOOKUP($A2598+IF($A2598=0,1,0),Database!$A:$Y,7,FALSE)</f>
        <v>46210.916666666664</v>
      </c>
      <c r="D2598" s="21" t="str">
        <f>VLOOKUP(Pronostics!$B2598,Setup_MPP!$A:$G,3,FALSE)</f>
        <v>_Jujul</v>
      </c>
      <c r="E2598" s="21" t="str">
        <f>VLOOKUP(Pronostics!$B2598,Setup_MPP!$A:$G,2,FALSE)</f>
        <v>Julie BOISSIERE</v>
      </c>
      <c r="F2598" s="21" t="str">
        <f>VLOOKUP($B2598,Setup_MPP!$A:$E,4,FALSE)</f>
        <v>#D890FF</v>
      </c>
      <c r="G2598" s="21" t="str">
        <f>VLOOKUP($B2598,Setup_MPP!$A:$E,5,FALSE)</f>
        <v>#B750EF</v>
      </c>
      <c r="H2598" s="21" t="str">
        <f>IFERROR(IF(AND(A2598&gt;=1,A2598&lt;=104),VLOOKUP($A2598,Location!$A:$J,6,FALSE),IF(A2598=0,"Avant l'ouverture",IF(OR(A2598=105,A2598=106),"Bonus"))),"")</f>
        <v>1/8 Finale</v>
      </c>
      <c r="I2598" s="21" t="str">
        <f>IF(LEFT(H2598,4)="Tour",VLOOKUP(A2598,Database!$A:$C,3,FALSE),"")</f>
        <v/>
      </c>
      <c r="J2598" s="21" t="str">
        <f>VLOOKUP($A2598,Location!$A:$J,7,FALSE)</f>
        <v>TBD</v>
      </c>
      <c r="K2598" s="21" t="str">
        <f>IFERROR(VLOOKUP(J2598,Setup_Team!$B:$C,2,FALSE), "TDB")</f>
        <v>TDB</v>
      </c>
      <c r="L2598" s="21" t="str">
        <f>VLOOKUP($A2598,Location!$A:$J,8,FALSE)</f>
        <v>TBD</v>
      </c>
      <c r="M2598" s="21" t="str">
        <f>IFERROR(VLOOKUP(L2598,Setup_Team!$B:$C,2,FALSE), "TDB")</f>
        <v>TDB</v>
      </c>
      <c r="N2598" s="21" t="str">
        <f>VLOOKUP($A2598,Location!$A:$J,9,FALSE)</f>
        <v>Vancouver</v>
      </c>
      <c r="O2598" s="21" t="str">
        <f>VLOOKUP($A2598,Location!$A:$J,10,FALSE)</f>
        <v>BC Place</v>
      </c>
      <c r="P2598" s="27"/>
      <c r="Q2598" s="27"/>
      <c r="R2598" s="27" t="str">
        <f t="shared" si="241"/>
        <v/>
      </c>
      <c r="S2598" s="21">
        <v>0</v>
      </c>
      <c r="T2598" s="20">
        <f>VLOOKUP($A2598,Database!$A:$Y,10,FALSE)</f>
        <v>0</v>
      </c>
      <c r="U2598" s="20">
        <f>VLOOKUP($A2598,Database!$A:$Y,11,FALSE)</f>
        <v>0</v>
      </c>
      <c r="V2598" s="20">
        <f>VLOOKUP($A2598,Database!$A:$Y,12,FALSE)</f>
        <v>0</v>
      </c>
      <c r="W2598" s="20" t="str">
        <f>VLOOKUP(A2598,Database!A:M,13,FALSE)</f>
        <v>À venir</v>
      </c>
      <c r="X2598" s="20" t="str">
        <f>VLOOKUP($A2598,Database!$A:$Y,20,FALSE)</f>
        <v/>
      </c>
      <c r="Y2598" s="20" t="str">
        <f>VLOOKUP($A2598,Database!$A:$Y,21,FALSE)</f>
        <v/>
      </c>
      <c r="Z2598" s="20">
        <f t="shared" si="240"/>
        <v>0</v>
      </c>
      <c r="AA2598" s="20" t="str">
        <f t="shared" si="242"/>
        <v/>
      </c>
      <c r="AB2598" s="20" t="str">
        <f t="shared" ca="1" si="243"/>
        <v/>
      </c>
      <c r="AC2598" s="20">
        <f t="shared" ca="1" si="244"/>
        <v>0</v>
      </c>
      <c r="AD2598" s="20" t="str">
        <f ca="1">IF(AC2598=0,"",IF(OR(ISBLANK(P2598),ISBLANK(Q2598)),"",IF(ISBLANK(VLOOKUP(A2598,Database!A:AA,22,FALSE)),"",VLOOKUP(A2598,Database!A:AA,22,FALSE))))</f>
        <v/>
      </c>
      <c r="AE2598" s="20" t="str">
        <f>IFERROR(
   IF(
     OR(ISBLANK(P2598),ISBLANK(Q2598)),
     "",
     IF(
       AND(AB2598&lt;&gt;"",OR(W2598="Terminé",W2598="En cours")),
       VLOOKUP(AD2598,Setup_ScoreExactBonus!A:D,4,FALSE),
       0
     )),
  0)</f>
        <v/>
      </c>
      <c r="AF2598" s="21">
        <f t="shared" si="245"/>
        <v>0</v>
      </c>
      <c r="AG2598" s="21">
        <f ca="1">SUMIFS(AF$2:AF2598,D$2:D2598,D2598)</f>
        <v>2427</v>
      </c>
    </row>
    <row r="2599" spans="1:33" hidden="1" x14ac:dyDescent="0.35">
      <c r="A2599" s="21">
        <f>IF(ISBLANK(B2599),"",COUNTIF(B$2:B2599,B2599))-1</f>
        <v>96</v>
      </c>
      <c r="B2599" s="27">
        <v>6</v>
      </c>
      <c r="C2599" s="10">
        <f>VLOOKUP($A2599+IF($A2599=0,1,0),Database!$A:$Y,7,FALSE)</f>
        <v>46210.916666666664</v>
      </c>
      <c r="D2599" s="21" t="str">
        <f>VLOOKUP(Pronostics!$B2599,Setup_MPP!$A:$G,3,FALSE)</f>
        <v>Julay</v>
      </c>
      <c r="E2599" s="21" t="str">
        <f>VLOOKUP(Pronostics!$B2599,Setup_MPP!$A:$G,2,FALSE)</f>
        <v>Julie BOUCHARD</v>
      </c>
      <c r="F2599" s="21" t="str">
        <f>VLOOKUP($B2599,Setup_MPP!$A:$E,4,FALSE)</f>
        <v>#A6F7B1</v>
      </c>
      <c r="G2599" s="21" t="str">
        <f>VLOOKUP($B2599,Setup_MPP!$A:$E,5,FALSE)</f>
        <v>#6EC179</v>
      </c>
      <c r="H2599" s="21" t="str">
        <f>IFERROR(IF(AND(A2599&gt;=1,A2599&lt;=104),VLOOKUP($A2599,Location!$A:$J,6,FALSE),IF(A2599=0,"Avant l'ouverture",IF(OR(A2599=105,A2599=106),"Bonus"))),"")</f>
        <v>1/8 Finale</v>
      </c>
      <c r="I2599" s="21" t="str">
        <f>IF(LEFT(H2599,4)="Tour",VLOOKUP(A2599,Database!$A:$C,3,FALSE),"")</f>
        <v/>
      </c>
      <c r="J2599" s="21" t="str">
        <f>VLOOKUP($A2599,Location!$A:$J,7,FALSE)</f>
        <v>TBD</v>
      </c>
      <c r="K2599" s="21" t="str">
        <f>IFERROR(VLOOKUP(J2599,Setup_Team!$B:$C,2,FALSE), "TDB")</f>
        <v>TDB</v>
      </c>
      <c r="L2599" s="21" t="str">
        <f>VLOOKUP($A2599,Location!$A:$J,8,FALSE)</f>
        <v>TBD</v>
      </c>
      <c r="M2599" s="21" t="str">
        <f>IFERROR(VLOOKUP(L2599,Setup_Team!$B:$C,2,FALSE), "TDB")</f>
        <v>TDB</v>
      </c>
      <c r="N2599" s="21" t="str">
        <f>VLOOKUP($A2599,Location!$A:$J,9,FALSE)</f>
        <v>Vancouver</v>
      </c>
      <c r="O2599" s="21" t="str">
        <f>VLOOKUP($A2599,Location!$A:$J,10,FALSE)</f>
        <v>BC Place</v>
      </c>
      <c r="P2599" s="27"/>
      <c r="Q2599" s="27"/>
      <c r="R2599" s="27" t="str">
        <f t="shared" si="241"/>
        <v/>
      </c>
      <c r="S2599" s="21">
        <v>0</v>
      </c>
      <c r="T2599" s="20">
        <f>VLOOKUP($A2599,Database!$A:$Y,10,FALSE)</f>
        <v>0</v>
      </c>
      <c r="U2599" s="20">
        <f>VLOOKUP($A2599,Database!$A:$Y,11,FALSE)</f>
        <v>0</v>
      </c>
      <c r="V2599" s="20">
        <f>VLOOKUP($A2599,Database!$A:$Y,12,FALSE)</f>
        <v>0</v>
      </c>
      <c r="W2599" s="20" t="str">
        <f>VLOOKUP(A2599,Database!A:M,13,FALSE)</f>
        <v>À venir</v>
      </c>
      <c r="X2599" s="20" t="str">
        <f>VLOOKUP($A2599,Database!$A:$Y,20,FALSE)</f>
        <v/>
      </c>
      <c r="Y2599" s="20" t="str">
        <f>VLOOKUP($A2599,Database!$A:$Y,21,FALSE)</f>
        <v/>
      </c>
      <c r="Z2599" s="20">
        <f t="shared" si="240"/>
        <v>0</v>
      </c>
      <c r="AA2599" s="20" t="str">
        <f t="shared" si="242"/>
        <v/>
      </c>
      <c r="AB2599" s="20" t="str">
        <f t="shared" ca="1" si="243"/>
        <v/>
      </c>
      <c r="AC2599" s="20">
        <f t="shared" ca="1" si="244"/>
        <v>0</v>
      </c>
      <c r="AD2599" s="20" t="str">
        <f ca="1">IF(AC2599=0,"",IF(OR(ISBLANK(P2599),ISBLANK(Q2599)),"",IF(ISBLANK(VLOOKUP(A2599,Database!A:AA,22,FALSE)),"",VLOOKUP(A2599,Database!A:AA,22,FALSE))))</f>
        <v/>
      </c>
      <c r="AE2599" s="20" t="str">
        <f>IFERROR(
   IF(
     OR(ISBLANK(P2599),ISBLANK(Q2599)),
     "",
     IF(
       AND(AB2599&lt;&gt;"",OR(W2599="Terminé",W2599="En cours")),
       VLOOKUP(AD2599,Setup_ScoreExactBonus!A:D,4,FALSE),
       0
     )),
  0)</f>
        <v/>
      </c>
      <c r="AF2599" s="21">
        <f t="shared" si="245"/>
        <v>0</v>
      </c>
      <c r="AG2599" s="21">
        <f ca="1">SUMIFS(AF$2:AF2599,D$2:D2599,D2599)</f>
        <v>3263</v>
      </c>
    </row>
    <row r="2600" spans="1:33" hidden="1" x14ac:dyDescent="0.35">
      <c r="A2600" s="21">
        <f>IF(ISBLANK(B2600),"",COUNTIF(B$2:B2600,B2600))-1</f>
        <v>96</v>
      </c>
      <c r="B2600" s="27">
        <v>7</v>
      </c>
      <c r="C2600" s="10">
        <f>VLOOKUP($A2600+IF($A2600=0,1,0),Database!$A:$Y,7,FALSE)</f>
        <v>46210.916666666664</v>
      </c>
      <c r="D2600" s="21" t="str">
        <f>VLOOKUP(Pronostics!$B2600,Setup_MPP!$A:$G,3,FALSE)</f>
        <v>__Vince__</v>
      </c>
      <c r="E2600" s="21" t="str">
        <f>VLOOKUP(Pronostics!$B2600,Setup_MPP!$A:$G,2,FALSE)</f>
        <v>Vincent FRAYSSE</v>
      </c>
      <c r="F2600" s="21" t="str">
        <f>VLOOKUP($B2600,Setup_MPP!$A:$E,4,FALSE)</f>
        <v>#B2EAE8</v>
      </c>
      <c r="G2600" s="21" t="str">
        <f>VLOOKUP($B2600,Setup_MPP!$A:$E,5,FALSE)</f>
        <v>#6CB4B1</v>
      </c>
      <c r="H2600" s="21" t="str">
        <f>IFERROR(IF(AND(A2600&gt;=1,A2600&lt;=104),VLOOKUP($A2600,Location!$A:$J,6,FALSE),IF(A2600=0,"Avant l'ouverture",IF(OR(A2600=105,A2600=106),"Bonus"))),"")</f>
        <v>1/8 Finale</v>
      </c>
      <c r="I2600" s="21" t="str">
        <f>IF(LEFT(H2600,4)="Tour",VLOOKUP(A2600,Database!$A:$C,3,FALSE),"")</f>
        <v/>
      </c>
      <c r="J2600" s="21" t="str">
        <f>VLOOKUP($A2600,Location!$A:$J,7,FALSE)</f>
        <v>TBD</v>
      </c>
      <c r="K2600" s="21" t="str">
        <f>IFERROR(VLOOKUP(J2600,Setup_Team!$B:$C,2,FALSE), "TDB")</f>
        <v>TDB</v>
      </c>
      <c r="L2600" s="21" t="str">
        <f>VLOOKUP($A2600,Location!$A:$J,8,FALSE)</f>
        <v>TBD</v>
      </c>
      <c r="M2600" s="21" t="str">
        <f>IFERROR(VLOOKUP(L2600,Setup_Team!$B:$C,2,FALSE), "TDB")</f>
        <v>TDB</v>
      </c>
      <c r="N2600" s="21" t="str">
        <f>VLOOKUP($A2600,Location!$A:$J,9,FALSE)</f>
        <v>Vancouver</v>
      </c>
      <c r="O2600" s="21" t="str">
        <f>VLOOKUP($A2600,Location!$A:$J,10,FALSE)</f>
        <v>BC Place</v>
      </c>
      <c r="P2600" s="27"/>
      <c r="Q2600" s="27"/>
      <c r="R2600" s="27" t="str">
        <f t="shared" si="241"/>
        <v/>
      </c>
      <c r="S2600" s="21">
        <v>0</v>
      </c>
      <c r="T2600" s="20">
        <f>VLOOKUP($A2600,Database!$A:$Y,10,FALSE)</f>
        <v>0</v>
      </c>
      <c r="U2600" s="20">
        <f>VLOOKUP($A2600,Database!$A:$Y,11,FALSE)</f>
        <v>0</v>
      </c>
      <c r="V2600" s="20">
        <f>VLOOKUP($A2600,Database!$A:$Y,12,FALSE)</f>
        <v>0</v>
      </c>
      <c r="W2600" s="20" t="str">
        <f>VLOOKUP(A2600,Database!A:M,13,FALSE)</f>
        <v>À venir</v>
      </c>
      <c r="X2600" s="20" t="str">
        <f>VLOOKUP($A2600,Database!$A:$Y,20,FALSE)</f>
        <v/>
      </c>
      <c r="Y2600" s="20" t="str">
        <f>VLOOKUP($A2600,Database!$A:$Y,21,FALSE)</f>
        <v/>
      </c>
      <c r="Z2600" s="20">
        <f t="shared" si="240"/>
        <v>0</v>
      </c>
      <c r="AA2600" s="20" t="str">
        <f t="shared" si="242"/>
        <v/>
      </c>
      <c r="AB2600" s="20" t="str">
        <f t="shared" ca="1" si="243"/>
        <v/>
      </c>
      <c r="AC2600" s="20">
        <f t="shared" ca="1" si="244"/>
        <v>0</v>
      </c>
      <c r="AD2600" s="20" t="str">
        <f ca="1">IF(AC2600=0,"",IF(OR(ISBLANK(P2600),ISBLANK(Q2600)),"",IF(ISBLANK(VLOOKUP(A2600,Database!A:AA,22,FALSE)),"",VLOOKUP(A2600,Database!A:AA,22,FALSE))))</f>
        <v/>
      </c>
      <c r="AE2600" s="20" t="str">
        <f>IFERROR(
   IF(
     OR(ISBLANK(P2600),ISBLANK(Q2600)),
     "",
     IF(
       AND(AB2600&lt;&gt;"",OR(W2600="Terminé",W2600="En cours")),
       VLOOKUP(AD2600,Setup_ScoreExactBonus!A:D,4,FALSE),
       0
     )),
  0)</f>
        <v/>
      </c>
      <c r="AF2600" s="21">
        <f t="shared" si="245"/>
        <v>0</v>
      </c>
      <c r="AG2600" s="21">
        <f ca="1">SUMIFS(AF$2:AF2600,D$2:D2600,D2600)</f>
        <v>1775</v>
      </c>
    </row>
    <row r="2601" spans="1:33" hidden="1" x14ac:dyDescent="0.35">
      <c r="A2601" s="21">
        <f>IF(ISBLANK(B2601),"",COUNTIF(B$2:B2601,B2601))-1</f>
        <v>96</v>
      </c>
      <c r="B2601" s="27">
        <v>8</v>
      </c>
      <c r="C2601" s="10">
        <f>VLOOKUP($A2601+IF($A2601=0,1,0),Database!$A:$Y,7,FALSE)</f>
        <v>46210.916666666664</v>
      </c>
      <c r="D2601" s="21" t="str">
        <f>VLOOKUP(Pronostics!$B2601,Setup_MPP!$A:$G,3,FALSE)</f>
        <v>Louuiiis</v>
      </c>
      <c r="E2601" s="21" t="str">
        <f>VLOOKUP(Pronostics!$B2601,Setup_MPP!$A:$G,2,FALSE)</f>
        <v>Louis HARLE</v>
      </c>
      <c r="F2601" s="21" t="str">
        <f>VLOOKUP($B2601,Setup_MPP!$A:$E,4,FALSE)</f>
        <v>#EEF7B1</v>
      </c>
      <c r="G2601" s="21" t="str">
        <f>VLOOKUP($B2601,Setup_MPP!$A:$E,5,FALSE)</f>
        <v>#C1CB7D</v>
      </c>
      <c r="H2601" s="21" t="str">
        <f>IFERROR(IF(AND(A2601&gt;=1,A2601&lt;=104),VLOOKUP($A2601,Location!$A:$J,6,FALSE),IF(A2601=0,"Avant l'ouverture",IF(OR(A2601=105,A2601=106),"Bonus"))),"")</f>
        <v>1/8 Finale</v>
      </c>
      <c r="I2601" s="21" t="str">
        <f>IF(LEFT(H2601,4)="Tour",VLOOKUP(A2601,Database!$A:$C,3,FALSE),"")</f>
        <v/>
      </c>
      <c r="J2601" s="21" t="str">
        <f>VLOOKUP($A2601,Location!$A:$J,7,FALSE)</f>
        <v>TBD</v>
      </c>
      <c r="K2601" s="21" t="str">
        <f>IFERROR(VLOOKUP(J2601,Setup_Team!$B:$C,2,FALSE), "TDB")</f>
        <v>TDB</v>
      </c>
      <c r="L2601" s="21" t="str">
        <f>VLOOKUP($A2601,Location!$A:$J,8,FALSE)</f>
        <v>TBD</v>
      </c>
      <c r="M2601" s="21" t="str">
        <f>IFERROR(VLOOKUP(L2601,Setup_Team!$B:$C,2,FALSE), "TDB")</f>
        <v>TDB</v>
      </c>
      <c r="N2601" s="21" t="str">
        <f>VLOOKUP($A2601,Location!$A:$J,9,FALSE)</f>
        <v>Vancouver</v>
      </c>
      <c r="O2601" s="21" t="str">
        <f>VLOOKUP($A2601,Location!$A:$J,10,FALSE)</f>
        <v>BC Place</v>
      </c>
      <c r="P2601" s="27"/>
      <c r="Q2601" s="27"/>
      <c r="R2601" s="27" t="str">
        <f t="shared" si="241"/>
        <v/>
      </c>
      <c r="S2601" s="21">
        <v>0</v>
      </c>
      <c r="T2601" s="20">
        <f>VLOOKUP($A2601,Database!$A:$Y,10,FALSE)</f>
        <v>0</v>
      </c>
      <c r="U2601" s="20">
        <f>VLOOKUP($A2601,Database!$A:$Y,11,FALSE)</f>
        <v>0</v>
      </c>
      <c r="V2601" s="20">
        <f>VLOOKUP($A2601,Database!$A:$Y,12,FALSE)</f>
        <v>0</v>
      </c>
      <c r="W2601" s="20" t="str">
        <f>VLOOKUP(A2601,Database!A:M,13,FALSE)</f>
        <v>À venir</v>
      </c>
      <c r="X2601" s="20" t="str">
        <f>VLOOKUP($A2601,Database!$A:$Y,20,FALSE)</f>
        <v/>
      </c>
      <c r="Y2601" s="20" t="str">
        <f>VLOOKUP($A2601,Database!$A:$Y,21,FALSE)</f>
        <v/>
      </c>
      <c r="Z2601" s="20">
        <f t="shared" si="240"/>
        <v>0</v>
      </c>
      <c r="AA2601" s="20" t="str">
        <f t="shared" si="242"/>
        <v/>
      </c>
      <c r="AB2601" s="20" t="str">
        <f t="shared" ca="1" si="243"/>
        <v/>
      </c>
      <c r="AC2601" s="20">
        <f t="shared" ca="1" si="244"/>
        <v>0</v>
      </c>
      <c r="AD2601" s="20" t="str">
        <f ca="1">IF(AC2601=0,"",IF(OR(ISBLANK(P2601),ISBLANK(Q2601)),"",IF(ISBLANK(VLOOKUP(A2601,Database!A:AA,22,FALSE)),"",VLOOKUP(A2601,Database!A:AA,22,FALSE))))</f>
        <v/>
      </c>
      <c r="AE2601" s="20" t="str">
        <f>IFERROR(
   IF(
     OR(ISBLANK(P2601),ISBLANK(Q2601)),
     "",
     IF(
       AND(AB2601&lt;&gt;"",OR(W2601="Terminé",W2601="En cours")),
       VLOOKUP(AD2601,Setup_ScoreExactBonus!A:D,4,FALSE),
       0
     )),
  0)</f>
        <v/>
      </c>
      <c r="AF2601" s="21">
        <f t="shared" si="245"/>
        <v>0</v>
      </c>
      <c r="AG2601" s="21">
        <f ca="1">SUMIFS(AF$2:AF2601,D$2:D2601,D2601)</f>
        <v>3206</v>
      </c>
    </row>
    <row r="2602" spans="1:33" x14ac:dyDescent="0.35">
      <c r="A2602" s="21">
        <f>IF(ISBLANK(B2602),"",COUNTIF(B$2:B2602,B2602))-1</f>
        <v>96</v>
      </c>
      <c r="B2602" s="27">
        <v>9</v>
      </c>
      <c r="C2602" s="10">
        <f>VLOOKUP($A2602+IF($A2602=0,1,0),Database!$A:$Y,7,FALSE)</f>
        <v>46210.916666666664</v>
      </c>
      <c r="D2602" s="21" t="str">
        <f>VLOOKUP(Pronostics!$B2602,Setup_MPP!$A:$G,3,FALSE)</f>
        <v>Aurelien_dpq</v>
      </c>
      <c r="E2602" s="21" t="str">
        <f>VLOOKUP(Pronostics!$B2602,Setup_MPP!$A:$G,2,FALSE)</f>
        <v>Aurélien DE POULPIQUET</v>
      </c>
      <c r="F2602" s="21" t="str">
        <f>VLOOKUP($B2602,Setup_MPP!$A:$E,4,FALSE)</f>
        <v>#F4EA9D</v>
      </c>
      <c r="G2602" s="21" t="str">
        <f>VLOOKUP($B2602,Setup_MPP!$A:$E,5,FALSE)</f>
        <v>#D2C458</v>
      </c>
      <c r="H2602" s="21" t="str">
        <f>IFERROR(IF(AND(A2602&gt;=1,A2602&lt;=104),VLOOKUP($A2602,Location!$A:$J,6,FALSE),IF(A2602=0,"Avant l'ouverture",IF(OR(A2602=105,A2602=106),"Bonus"))),"")</f>
        <v>1/8 Finale</v>
      </c>
      <c r="I2602" s="21" t="str">
        <f>IF(LEFT(H2602,4)="Tour",VLOOKUP(A2602,Database!$A:$C,3,FALSE),"")</f>
        <v/>
      </c>
      <c r="J2602" s="21" t="str">
        <f>VLOOKUP($A2602,Location!$A:$J,7,FALSE)</f>
        <v>TBD</v>
      </c>
      <c r="K2602" s="21" t="str">
        <f>IFERROR(VLOOKUP(J2602,Setup_Team!$B:$C,2,FALSE), "TDB")</f>
        <v>TDB</v>
      </c>
      <c r="L2602" s="21" t="str">
        <f>VLOOKUP($A2602,Location!$A:$J,8,FALSE)</f>
        <v>TBD</v>
      </c>
      <c r="M2602" s="21" t="str">
        <f>IFERROR(VLOOKUP(L2602,Setup_Team!$B:$C,2,FALSE), "TDB")</f>
        <v>TDB</v>
      </c>
      <c r="N2602" s="21" t="str">
        <f>VLOOKUP($A2602,Location!$A:$J,9,FALSE)</f>
        <v>Vancouver</v>
      </c>
      <c r="O2602" s="21" t="str">
        <f>VLOOKUP($A2602,Location!$A:$J,10,FALSE)</f>
        <v>BC Place</v>
      </c>
      <c r="P2602" s="27"/>
      <c r="Q2602" s="27"/>
      <c r="R2602" s="27" t="str">
        <f t="shared" si="241"/>
        <v/>
      </c>
      <c r="S2602" s="21">
        <v>0</v>
      </c>
      <c r="T2602" s="20">
        <f>VLOOKUP($A2602,Database!$A:$Y,10,FALSE)</f>
        <v>0</v>
      </c>
      <c r="U2602" s="20">
        <f>VLOOKUP($A2602,Database!$A:$Y,11,FALSE)</f>
        <v>0</v>
      </c>
      <c r="V2602" s="20">
        <f>VLOOKUP($A2602,Database!$A:$Y,12,FALSE)</f>
        <v>0</v>
      </c>
      <c r="W2602" s="20" t="str">
        <f>VLOOKUP(A2602,Database!A:M,13,FALSE)</f>
        <v>À venir</v>
      </c>
      <c r="X2602" s="20" t="str">
        <f>VLOOKUP($A2602,Database!$A:$Y,20,FALSE)</f>
        <v/>
      </c>
      <c r="Y2602" s="20" t="str">
        <f>VLOOKUP($A2602,Database!$A:$Y,21,FALSE)</f>
        <v/>
      </c>
      <c r="Z2602" s="20">
        <f t="shared" si="240"/>
        <v>0</v>
      </c>
      <c r="AA2602" s="20" t="str">
        <f t="shared" si="242"/>
        <v/>
      </c>
      <c r="AB2602" s="20" t="str">
        <f t="shared" ca="1" si="243"/>
        <v/>
      </c>
      <c r="AC2602" s="20">
        <f t="shared" ca="1" si="244"/>
        <v>0</v>
      </c>
      <c r="AD2602" s="20" t="str">
        <f ca="1">IF(AC2602=0,"",IF(OR(ISBLANK(P2602),ISBLANK(Q2602)),"",IF(ISBLANK(VLOOKUP(A2602,Database!A:AA,22,FALSE)),"",VLOOKUP(A2602,Database!A:AA,22,FALSE))))</f>
        <v/>
      </c>
      <c r="AE2602" s="20" t="str">
        <f>IFERROR(
   IF(
     OR(ISBLANK(P2602),ISBLANK(Q2602)),
     "",
     IF(
       AND(AB2602&lt;&gt;"",OR(W2602="Terminé",W2602="En cours")),
       VLOOKUP(AD2602,Setup_ScoreExactBonus!A:D,4,FALSE),
       0
     )),
  0)</f>
        <v/>
      </c>
      <c r="AF2602" s="21">
        <f t="shared" si="245"/>
        <v>0</v>
      </c>
      <c r="AG2602" s="21">
        <f ca="1">SUMIFS(AF$2:AF2602,D$2:D2602,D2602)</f>
        <v>3453</v>
      </c>
    </row>
    <row r="2603" spans="1:33" hidden="1" x14ac:dyDescent="0.35">
      <c r="A2603" s="21">
        <f>IF(ISBLANK(B2603),"",COUNTIF(B$2:B2603,B2603))-1</f>
        <v>96</v>
      </c>
      <c r="B2603" s="27">
        <v>10</v>
      </c>
      <c r="C2603" s="10">
        <f>VLOOKUP($A2603+IF($A2603=0,1,0),Database!$A:$Y,7,FALSE)</f>
        <v>46210.916666666664</v>
      </c>
      <c r="D2603" s="21" t="str">
        <f>VLOOKUP(Pronostics!$B2603,Setup_MPP!$A:$G,3,FALSE)</f>
        <v>RandomPaul</v>
      </c>
      <c r="E2603" s="21" t="str">
        <f>VLOOKUP(Pronostics!$B2603,Setup_MPP!$A:$G,2,FALSE)</f>
        <v>Paul MONTESINOS</v>
      </c>
      <c r="F2603" s="21" t="str">
        <f>VLOOKUP($B2603,Setup_MPP!$A:$E,4,FALSE)</f>
        <v>#C4B0FF</v>
      </c>
      <c r="G2603" s="21" t="str">
        <f>VLOOKUP($B2603,Setup_MPP!$A:$E,5,FALSE)</f>
        <v>#7F66C8</v>
      </c>
      <c r="H2603" s="21" t="str">
        <f>IFERROR(IF(AND(A2603&gt;=1,A2603&lt;=104),VLOOKUP($A2603,Location!$A:$J,6,FALSE),IF(A2603=0,"Avant l'ouverture",IF(OR(A2603=105,A2603=106),"Bonus"))),"")</f>
        <v>1/8 Finale</v>
      </c>
      <c r="I2603" s="21" t="str">
        <f>IF(LEFT(H2603,4)="Tour",VLOOKUP(A2603,Database!$A:$C,3,FALSE),"")</f>
        <v/>
      </c>
      <c r="J2603" s="21" t="str">
        <f>VLOOKUP($A2603,Location!$A:$J,7,FALSE)</f>
        <v>TBD</v>
      </c>
      <c r="K2603" s="21" t="str">
        <f>IFERROR(VLOOKUP(J2603,Setup_Team!$B:$C,2,FALSE), "TDB")</f>
        <v>TDB</v>
      </c>
      <c r="L2603" s="21" t="str">
        <f>VLOOKUP($A2603,Location!$A:$J,8,FALSE)</f>
        <v>TBD</v>
      </c>
      <c r="M2603" s="21" t="str">
        <f>IFERROR(VLOOKUP(L2603,Setup_Team!$B:$C,2,FALSE), "TDB")</f>
        <v>TDB</v>
      </c>
      <c r="N2603" s="21" t="str">
        <f>VLOOKUP($A2603,Location!$A:$J,9,FALSE)</f>
        <v>Vancouver</v>
      </c>
      <c r="O2603" s="21" t="str">
        <f>VLOOKUP($A2603,Location!$A:$J,10,FALSE)</f>
        <v>BC Place</v>
      </c>
      <c r="P2603" s="27"/>
      <c r="Q2603" s="27"/>
      <c r="R2603" s="27" t="str">
        <f t="shared" si="241"/>
        <v/>
      </c>
      <c r="S2603" s="21">
        <v>0</v>
      </c>
      <c r="T2603" s="20">
        <f>VLOOKUP($A2603,Database!$A:$Y,10,FALSE)</f>
        <v>0</v>
      </c>
      <c r="U2603" s="20">
        <f>VLOOKUP($A2603,Database!$A:$Y,11,FALSE)</f>
        <v>0</v>
      </c>
      <c r="V2603" s="20">
        <f>VLOOKUP($A2603,Database!$A:$Y,12,FALSE)</f>
        <v>0</v>
      </c>
      <c r="W2603" s="20" t="str">
        <f>VLOOKUP(A2603,Database!A:M,13,FALSE)</f>
        <v>À venir</v>
      </c>
      <c r="X2603" s="20" t="str">
        <f>VLOOKUP($A2603,Database!$A:$Y,20,FALSE)</f>
        <v/>
      </c>
      <c r="Y2603" s="20" t="str">
        <f>VLOOKUP($A2603,Database!$A:$Y,21,FALSE)</f>
        <v/>
      </c>
      <c r="Z2603" s="20">
        <f t="shared" si="240"/>
        <v>0</v>
      </c>
      <c r="AA2603" s="20" t="str">
        <f t="shared" si="242"/>
        <v/>
      </c>
      <c r="AB2603" s="20" t="str">
        <f t="shared" ca="1" si="243"/>
        <v/>
      </c>
      <c r="AC2603" s="20">
        <f t="shared" ca="1" si="244"/>
        <v>0</v>
      </c>
      <c r="AD2603" s="20" t="str">
        <f ca="1">IF(AC2603=0,"",IF(OR(ISBLANK(P2603),ISBLANK(Q2603)),"",IF(ISBLANK(VLOOKUP(A2603,Database!A:AA,22,FALSE)),"",VLOOKUP(A2603,Database!A:AA,22,FALSE))))</f>
        <v/>
      </c>
      <c r="AE2603" s="20" t="str">
        <f>IFERROR(
   IF(
     OR(ISBLANK(P2603),ISBLANK(Q2603)),
     "",
     IF(
       AND(AB2603&lt;&gt;"",OR(W2603="Terminé",W2603="En cours")),
       VLOOKUP(AD2603,Setup_ScoreExactBonus!A:D,4,FALSE),
       0
     )),
  0)</f>
        <v/>
      </c>
      <c r="AF2603" s="21">
        <f t="shared" si="245"/>
        <v>0</v>
      </c>
      <c r="AG2603" s="21">
        <f ca="1">SUMIFS(AF$2:AF2603,D$2:D2603,D2603)</f>
        <v>2840</v>
      </c>
    </row>
    <row r="2604" spans="1:33" hidden="1" x14ac:dyDescent="0.35">
      <c r="A2604" s="21">
        <f>IF(ISBLANK(B2604),"",COUNTIF(B$2:B2604,B2604))-1</f>
        <v>96</v>
      </c>
      <c r="B2604" s="27">
        <v>11</v>
      </c>
      <c r="C2604" s="10">
        <f>VLOOKUP($A2604+IF($A2604=0,1,0),Database!$A:$Y,7,FALSE)</f>
        <v>46210.916666666664</v>
      </c>
      <c r="D2604" s="21" t="str">
        <f>VLOOKUP(Pronostics!$B2604,Setup_MPP!$A:$G,3,FALSE)</f>
        <v>Kinsley91</v>
      </c>
      <c r="E2604" s="21" t="str">
        <f>VLOOKUP(Pronostics!$B2604,Setup_MPP!$A:$G,2,FALSE)</f>
        <v>Kinsley ROQUE</v>
      </c>
      <c r="F2604" s="21" t="str">
        <f>VLOOKUP($B2604,Setup_MPP!$A:$E,4,FALSE)</f>
        <v>#CBEBBA</v>
      </c>
      <c r="G2604" s="21" t="str">
        <f>VLOOKUP($B2604,Setup_MPP!$A:$E,5,FALSE)</f>
        <v>#70BC6E</v>
      </c>
      <c r="H2604" s="21" t="str">
        <f>IFERROR(IF(AND(A2604&gt;=1,A2604&lt;=104),VLOOKUP($A2604,Location!$A:$J,6,FALSE),IF(A2604=0,"Avant l'ouverture",IF(OR(A2604=105,A2604=106),"Bonus"))),"")</f>
        <v>1/8 Finale</v>
      </c>
      <c r="I2604" s="21" t="str">
        <f>IF(LEFT(H2604,4)="Tour",VLOOKUP(A2604,Database!$A:$C,3,FALSE),"")</f>
        <v/>
      </c>
      <c r="J2604" s="21" t="str">
        <f>VLOOKUP($A2604,Location!$A:$J,7,FALSE)</f>
        <v>TBD</v>
      </c>
      <c r="K2604" s="21" t="str">
        <f>IFERROR(VLOOKUP(J2604,Setup_Team!$B:$C,2,FALSE), "TDB")</f>
        <v>TDB</v>
      </c>
      <c r="L2604" s="21" t="str">
        <f>VLOOKUP($A2604,Location!$A:$J,8,FALSE)</f>
        <v>TBD</v>
      </c>
      <c r="M2604" s="21" t="str">
        <f>IFERROR(VLOOKUP(L2604,Setup_Team!$B:$C,2,FALSE), "TDB")</f>
        <v>TDB</v>
      </c>
      <c r="N2604" s="21" t="str">
        <f>VLOOKUP($A2604,Location!$A:$J,9,FALSE)</f>
        <v>Vancouver</v>
      </c>
      <c r="O2604" s="21" t="str">
        <f>VLOOKUP($A2604,Location!$A:$J,10,FALSE)</f>
        <v>BC Place</v>
      </c>
      <c r="P2604" s="27"/>
      <c r="Q2604" s="27"/>
      <c r="R2604" s="27" t="str">
        <f t="shared" si="241"/>
        <v/>
      </c>
      <c r="S2604" s="21">
        <v>0</v>
      </c>
      <c r="T2604" s="20">
        <f>VLOOKUP($A2604,Database!$A:$Y,10,FALSE)</f>
        <v>0</v>
      </c>
      <c r="U2604" s="20">
        <f>VLOOKUP($A2604,Database!$A:$Y,11,FALSE)</f>
        <v>0</v>
      </c>
      <c r="V2604" s="20">
        <f>VLOOKUP($A2604,Database!$A:$Y,12,FALSE)</f>
        <v>0</v>
      </c>
      <c r="W2604" s="20" t="str">
        <f>VLOOKUP(A2604,Database!A:M,13,FALSE)</f>
        <v>À venir</v>
      </c>
      <c r="X2604" s="20" t="str">
        <f>VLOOKUP($A2604,Database!$A:$Y,20,FALSE)</f>
        <v/>
      </c>
      <c r="Y2604" s="20" t="str">
        <f>VLOOKUP($A2604,Database!$A:$Y,21,FALSE)</f>
        <v/>
      </c>
      <c r="Z2604" s="20">
        <f t="shared" si="240"/>
        <v>0</v>
      </c>
      <c r="AA2604" s="20" t="str">
        <f t="shared" si="242"/>
        <v/>
      </c>
      <c r="AB2604" s="20" t="str">
        <f t="shared" ca="1" si="243"/>
        <v/>
      </c>
      <c r="AC2604" s="20">
        <f t="shared" ca="1" si="244"/>
        <v>0</v>
      </c>
      <c r="AD2604" s="20" t="str">
        <f ca="1">IF(AC2604=0,"",IF(OR(ISBLANK(P2604),ISBLANK(Q2604)),"",IF(ISBLANK(VLOOKUP(A2604,Database!A:AA,22,FALSE)),"",VLOOKUP(A2604,Database!A:AA,22,FALSE))))</f>
        <v/>
      </c>
      <c r="AE2604" s="20" t="str">
        <f>IFERROR(
   IF(
     OR(ISBLANK(P2604),ISBLANK(Q2604)),
     "",
     IF(
       AND(AB2604&lt;&gt;"",OR(W2604="Terminé",W2604="En cours")),
       VLOOKUP(AD2604,Setup_ScoreExactBonus!A:D,4,FALSE),
       0
     )),
  0)</f>
        <v/>
      </c>
      <c r="AF2604" s="21">
        <f t="shared" si="245"/>
        <v>0</v>
      </c>
      <c r="AG2604" s="21">
        <f ca="1">SUMIFS(AF$2:AF2604,D$2:D2604,D2604)</f>
        <v>3231</v>
      </c>
    </row>
    <row r="2605" spans="1:33" hidden="1" x14ac:dyDescent="0.35">
      <c r="A2605" s="21">
        <f>IF(ISBLANK(B2605),"",COUNTIF(B$2:B2605,B2605))-1</f>
        <v>96</v>
      </c>
      <c r="B2605" s="27">
        <v>12</v>
      </c>
      <c r="C2605" s="10">
        <f>VLOOKUP($A2605+IF($A2605=0,1,0),Database!$A:$Y,7,FALSE)</f>
        <v>46210.916666666664</v>
      </c>
      <c r="D2605" s="21" t="str">
        <f>VLOOKUP(Pronostics!$B2605,Setup_MPP!$A:$G,3,FALSE)</f>
        <v>Jaouad1</v>
      </c>
      <c r="E2605" s="21" t="str">
        <f>VLOOKUP(Pronostics!$B2605,Setup_MPP!$A:$G,2,FALSE)</f>
        <v>Jaouad SETTI</v>
      </c>
      <c r="F2605" s="21" t="str">
        <f>VLOOKUP($B2605,Setup_MPP!$A:$E,4,FALSE)</f>
        <v>#C2D4FF</v>
      </c>
      <c r="G2605" s="21" t="str">
        <f>VLOOKUP($B2605,Setup_MPP!$A:$E,5,FALSE)</f>
        <v>#6586D5</v>
      </c>
      <c r="H2605" s="21" t="str">
        <f>IFERROR(IF(AND(A2605&gt;=1,A2605&lt;=104),VLOOKUP($A2605,Location!$A:$J,6,FALSE),IF(A2605=0,"Avant l'ouverture",IF(OR(A2605=105,A2605=106),"Bonus"))),"")</f>
        <v>1/8 Finale</v>
      </c>
      <c r="I2605" s="21" t="str">
        <f>IF(LEFT(H2605,4)="Tour",VLOOKUP(A2605,Database!$A:$C,3,FALSE),"")</f>
        <v/>
      </c>
      <c r="J2605" s="21" t="str">
        <f>VLOOKUP($A2605,Location!$A:$J,7,FALSE)</f>
        <v>TBD</v>
      </c>
      <c r="K2605" s="21" t="str">
        <f>IFERROR(VLOOKUP(J2605,Setup_Team!$B:$C,2,FALSE), "TDB")</f>
        <v>TDB</v>
      </c>
      <c r="L2605" s="21" t="str">
        <f>VLOOKUP($A2605,Location!$A:$J,8,FALSE)</f>
        <v>TBD</v>
      </c>
      <c r="M2605" s="21" t="str">
        <f>IFERROR(VLOOKUP(L2605,Setup_Team!$B:$C,2,FALSE), "TDB")</f>
        <v>TDB</v>
      </c>
      <c r="N2605" s="21" t="str">
        <f>VLOOKUP($A2605,Location!$A:$J,9,FALSE)</f>
        <v>Vancouver</v>
      </c>
      <c r="O2605" s="21" t="str">
        <f>VLOOKUP($A2605,Location!$A:$J,10,FALSE)</f>
        <v>BC Place</v>
      </c>
      <c r="P2605" s="27"/>
      <c r="Q2605" s="27"/>
      <c r="R2605" s="27" t="str">
        <f t="shared" si="241"/>
        <v/>
      </c>
      <c r="S2605" s="21">
        <v>0</v>
      </c>
      <c r="T2605" s="20">
        <f>VLOOKUP($A2605,Database!$A:$Y,10,FALSE)</f>
        <v>0</v>
      </c>
      <c r="U2605" s="20">
        <f>VLOOKUP($A2605,Database!$A:$Y,11,FALSE)</f>
        <v>0</v>
      </c>
      <c r="V2605" s="20">
        <f>VLOOKUP($A2605,Database!$A:$Y,12,FALSE)</f>
        <v>0</v>
      </c>
      <c r="W2605" s="20" t="str">
        <f>VLOOKUP(A2605,Database!A:M,13,FALSE)</f>
        <v>À venir</v>
      </c>
      <c r="X2605" s="20" t="str">
        <f>VLOOKUP($A2605,Database!$A:$Y,20,FALSE)</f>
        <v/>
      </c>
      <c r="Y2605" s="20" t="str">
        <f>VLOOKUP($A2605,Database!$A:$Y,21,FALSE)</f>
        <v/>
      </c>
      <c r="Z2605" s="20">
        <f t="shared" si="240"/>
        <v>0</v>
      </c>
      <c r="AA2605" s="20" t="str">
        <f t="shared" si="242"/>
        <v/>
      </c>
      <c r="AB2605" s="20" t="str">
        <f t="shared" ca="1" si="243"/>
        <v/>
      </c>
      <c r="AC2605" s="20">
        <f t="shared" ca="1" si="244"/>
        <v>0</v>
      </c>
      <c r="AD2605" s="20" t="str">
        <f ca="1">IF(AC2605=0,"",IF(OR(ISBLANK(P2605),ISBLANK(Q2605)),"",IF(ISBLANK(VLOOKUP(A2605,Database!A:AA,22,FALSE)),"",VLOOKUP(A2605,Database!A:AA,22,FALSE))))</f>
        <v/>
      </c>
      <c r="AE2605" s="20" t="str">
        <f>IFERROR(
   IF(
     OR(ISBLANK(P2605),ISBLANK(Q2605)),
     "",
     IF(
       AND(AB2605&lt;&gt;"",OR(W2605="Terminé",W2605="En cours")),
       VLOOKUP(AD2605,Setup_ScoreExactBonus!A:D,4,FALSE),
       0
     )),
  0)</f>
        <v/>
      </c>
      <c r="AF2605" s="21">
        <f t="shared" si="245"/>
        <v>0</v>
      </c>
      <c r="AG2605" s="21">
        <f ca="1">SUMIFS(AF$2:AF2605,D$2:D2605,D2605)</f>
        <v>3039</v>
      </c>
    </row>
    <row r="2606" spans="1:33" hidden="1" x14ac:dyDescent="0.35">
      <c r="A2606" s="21">
        <f>IF(ISBLANK(B2606),"",COUNTIF(B$2:B2606,B2606))-1</f>
        <v>96</v>
      </c>
      <c r="B2606" s="27">
        <v>13</v>
      </c>
      <c r="C2606" s="10">
        <f>VLOOKUP($A2606+IF($A2606=0,1,0),Database!$A:$Y,7,FALSE)</f>
        <v>46210.916666666664</v>
      </c>
      <c r="D2606" s="21" t="str">
        <f>VLOOKUP(Pronostics!$B2606,Setup_MPP!$A:$G,3,FALSE)</f>
        <v>Julien_I</v>
      </c>
      <c r="E2606" s="21" t="str">
        <f>VLOOKUP(Pronostics!$B2606,Setup_MPP!$A:$G,2,FALSE)</f>
        <v>Julien INGE</v>
      </c>
      <c r="F2606" s="21" t="str">
        <f>VLOOKUP($B2606,Setup_MPP!$A:$E,4,FALSE)</f>
        <v>#C1E0EF</v>
      </c>
      <c r="G2606" s="21" t="str">
        <f>VLOOKUP($B2606,Setup_MPP!$A:$E,5,FALSE)</f>
        <v>#4F91B2</v>
      </c>
      <c r="H2606" s="21" t="str">
        <f>IFERROR(IF(AND(A2606&gt;=1,A2606&lt;=104),VLOOKUP($A2606,Location!$A:$J,6,FALSE),IF(A2606=0,"Avant l'ouverture",IF(OR(A2606=105,A2606=106),"Bonus"))),"")</f>
        <v>1/8 Finale</v>
      </c>
      <c r="I2606" s="21" t="str">
        <f>IF(LEFT(H2606,4)="Tour",VLOOKUP(A2606,Database!$A:$C,3,FALSE),"")</f>
        <v/>
      </c>
      <c r="J2606" s="21" t="str">
        <f>VLOOKUP($A2606,Location!$A:$J,7,FALSE)</f>
        <v>TBD</v>
      </c>
      <c r="K2606" s="21" t="str">
        <f>IFERROR(VLOOKUP(J2606,Setup_Team!$B:$C,2,FALSE), "TDB")</f>
        <v>TDB</v>
      </c>
      <c r="L2606" s="21" t="str">
        <f>VLOOKUP($A2606,Location!$A:$J,8,FALSE)</f>
        <v>TBD</v>
      </c>
      <c r="M2606" s="21" t="str">
        <f>IFERROR(VLOOKUP(L2606,Setup_Team!$B:$C,2,FALSE), "TDB")</f>
        <v>TDB</v>
      </c>
      <c r="N2606" s="21" t="str">
        <f>VLOOKUP($A2606,Location!$A:$J,9,FALSE)</f>
        <v>Vancouver</v>
      </c>
      <c r="O2606" s="21" t="str">
        <f>VLOOKUP($A2606,Location!$A:$J,10,FALSE)</f>
        <v>BC Place</v>
      </c>
      <c r="P2606" s="27"/>
      <c r="Q2606" s="27"/>
      <c r="R2606" s="27" t="str">
        <f t="shared" si="241"/>
        <v/>
      </c>
      <c r="S2606" s="21">
        <v>0</v>
      </c>
      <c r="T2606" s="20">
        <f>VLOOKUP($A2606,Database!$A:$Y,10,FALSE)</f>
        <v>0</v>
      </c>
      <c r="U2606" s="20">
        <f>VLOOKUP($A2606,Database!$A:$Y,11,FALSE)</f>
        <v>0</v>
      </c>
      <c r="V2606" s="20">
        <f>VLOOKUP($A2606,Database!$A:$Y,12,FALSE)</f>
        <v>0</v>
      </c>
      <c r="W2606" s="20" t="str">
        <f>VLOOKUP(A2606,Database!A:M,13,FALSE)</f>
        <v>À venir</v>
      </c>
      <c r="X2606" s="20" t="str">
        <f>VLOOKUP($A2606,Database!$A:$Y,20,FALSE)</f>
        <v/>
      </c>
      <c r="Y2606" s="20" t="str">
        <f>VLOOKUP($A2606,Database!$A:$Y,21,FALSE)</f>
        <v/>
      </c>
      <c r="Z2606" s="20">
        <f t="shared" si="240"/>
        <v>0</v>
      </c>
      <c r="AA2606" s="20" t="str">
        <f t="shared" si="242"/>
        <v/>
      </c>
      <c r="AB2606" s="20" t="str">
        <f t="shared" ca="1" si="243"/>
        <v/>
      </c>
      <c r="AC2606" s="20">
        <f t="shared" ca="1" si="244"/>
        <v>0</v>
      </c>
      <c r="AD2606" s="20" t="str">
        <f ca="1">IF(AC2606=0,"",IF(OR(ISBLANK(P2606),ISBLANK(Q2606)),"",IF(ISBLANK(VLOOKUP(A2606,Database!A:AA,22,FALSE)),"",VLOOKUP(A2606,Database!A:AA,22,FALSE))))</f>
        <v/>
      </c>
      <c r="AE2606" s="20" t="str">
        <f>IFERROR(
   IF(
     OR(ISBLANK(P2606),ISBLANK(Q2606)),
     "",
     IF(
       AND(AB2606&lt;&gt;"",OR(W2606="Terminé",W2606="En cours")),
       VLOOKUP(AD2606,Setup_ScoreExactBonus!A:D,4,FALSE),
       0
     )),
  0)</f>
        <v/>
      </c>
      <c r="AF2606" s="21">
        <f t="shared" si="245"/>
        <v>0</v>
      </c>
      <c r="AG2606" s="21">
        <f ca="1">SUMIFS(AF$2:AF2606,D$2:D2606,D2606)</f>
        <v>3352</v>
      </c>
    </row>
    <row r="2607" spans="1:33" hidden="1" x14ac:dyDescent="0.35">
      <c r="A2607" s="21">
        <f>IF(ISBLANK(B2607),"",COUNTIF(B$2:B2607,B2607))-1</f>
        <v>96</v>
      </c>
      <c r="B2607" s="27">
        <v>14</v>
      </c>
      <c r="C2607" s="10">
        <f>VLOOKUP($A2607+IF($A2607=0,1,0),Database!$A:$Y,7,FALSE)</f>
        <v>46210.916666666664</v>
      </c>
      <c r="D2607" s="21" t="str">
        <f>VLOOKUP(Pronostics!$B2607,Setup_MPP!$A:$G,3,FALSE)</f>
        <v>MarieEYT</v>
      </c>
      <c r="E2607" s="21" t="str">
        <f>VLOOKUP(Pronostics!$B2607,Setup_MPP!$A:$G,2,FALSE)</f>
        <v>Marie EXBRAYAT</v>
      </c>
      <c r="F2607" s="21" t="str">
        <f>VLOOKUP($B2607,Setup_MPP!$A:$E,4,FALSE)</f>
        <v>#FFAFD2</v>
      </c>
      <c r="G2607" s="21" t="str">
        <f>VLOOKUP($B2607,Setup_MPP!$A:$E,5,FALSE)</f>
        <v>#F2589B</v>
      </c>
      <c r="H2607" s="21" t="str">
        <f>IFERROR(IF(AND(A2607&gt;=1,A2607&lt;=104),VLOOKUP($A2607,Location!$A:$J,6,FALSE),IF(A2607=0,"Avant l'ouverture",IF(OR(A2607=105,A2607=106),"Bonus"))),"")</f>
        <v>1/8 Finale</v>
      </c>
      <c r="I2607" s="21" t="str">
        <f>IF(LEFT(H2607,4)="Tour",VLOOKUP(A2607,Database!$A:$C,3,FALSE),"")</f>
        <v/>
      </c>
      <c r="J2607" s="21" t="str">
        <f>VLOOKUP($A2607,Location!$A:$J,7,FALSE)</f>
        <v>TBD</v>
      </c>
      <c r="K2607" s="21" t="str">
        <f>IFERROR(VLOOKUP(J2607,Setup_Team!$B:$C,2,FALSE), "TDB")</f>
        <v>TDB</v>
      </c>
      <c r="L2607" s="21" t="str">
        <f>VLOOKUP($A2607,Location!$A:$J,8,FALSE)</f>
        <v>TBD</v>
      </c>
      <c r="M2607" s="21" t="str">
        <f>IFERROR(VLOOKUP(L2607,Setup_Team!$B:$C,2,FALSE), "TDB")</f>
        <v>TDB</v>
      </c>
      <c r="N2607" s="21" t="str">
        <f>VLOOKUP($A2607,Location!$A:$J,9,FALSE)</f>
        <v>Vancouver</v>
      </c>
      <c r="O2607" s="21" t="str">
        <f>VLOOKUP($A2607,Location!$A:$J,10,FALSE)</f>
        <v>BC Place</v>
      </c>
      <c r="P2607" s="27"/>
      <c r="Q2607" s="27"/>
      <c r="R2607" s="27" t="str">
        <f t="shared" si="241"/>
        <v/>
      </c>
      <c r="S2607" s="21">
        <v>0</v>
      </c>
      <c r="T2607" s="20">
        <f>VLOOKUP($A2607,Database!$A:$Y,10,FALSE)</f>
        <v>0</v>
      </c>
      <c r="U2607" s="20">
        <f>VLOOKUP($A2607,Database!$A:$Y,11,FALSE)</f>
        <v>0</v>
      </c>
      <c r="V2607" s="20">
        <f>VLOOKUP($A2607,Database!$A:$Y,12,FALSE)</f>
        <v>0</v>
      </c>
      <c r="W2607" s="20" t="str">
        <f>VLOOKUP(A2607,Database!A:M,13,FALSE)</f>
        <v>À venir</v>
      </c>
      <c r="X2607" s="20" t="str">
        <f>VLOOKUP($A2607,Database!$A:$Y,20,FALSE)</f>
        <v/>
      </c>
      <c r="Y2607" s="20" t="str">
        <f>VLOOKUP($A2607,Database!$A:$Y,21,FALSE)</f>
        <v/>
      </c>
      <c r="Z2607" s="20">
        <f t="shared" si="240"/>
        <v>0</v>
      </c>
      <c r="AA2607" s="20" t="str">
        <f t="shared" si="242"/>
        <v/>
      </c>
      <c r="AB2607" s="20" t="str">
        <f t="shared" ca="1" si="243"/>
        <v/>
      </c>
      <c r="AC2607" s="20">
        <f t="shared" ca="1" si="244"/>
        <v>0</v>
      </c>
      <c r="AD2607" s="20" t="str">
        <f ca="1">IF(AC2607=0,"",IF(OR(ISBLANK(P2607),ISBLANK(Q2607)),"",IF(ISBLANK(VLOOKUP(A2607,Database!A:AA,22,FALSE)),"",VLOOKUP(A2607,Database!A:AA,22,FALSE))))</f>
        <v/>
      </c>
      <c r="AE2607" s="20" t="str">
        <f>IFERROR(
   IF(
     OR(ISBLANK(P2607),ISBLANK(Q2607)),
     "",
     IF(
       AND(AB2607&lt;&gt;"",OR(W2607="Terminé",W2607="En cours")),
       VLOOKUP(AD2607,Setup_ScoreExactBonus!A:D,4,FALSE),
       0
     )),
  0)</f>
        <v/>
      </c>
      <c r="AF2607" s="21">
        <f t="shared" si="245"/>
        <v>0</v>
      </c>
      <c r="AG2607" s="21">
        <f ca="1">SUMIFS(AF$2:AF2607,D$2:D2607,D2607)</f>
        <v>3451</v>
      </c>
    </row>
    <row r="2608" spans="1:33" hidden="1" x14ac:dyDescent="0.35">
      <c r="A2608" s="21">
        <f>IF(ISBLANK(B2608),"",COUNTIF(B$2:B2608,B2608))-1</f>
        <v>96</v>
      </c>
      <c r="B2608" s="27">
        <v>15</v>
      </c>
      <c r="C2608" s="10">
        <f>VLOOKUP($A2608+IF($A2608=0,1,0),Database!$A:$Y,7,FALSE)</f>
        <v>46210.916666666664</v>
      </c>
      <c r="D2608" s="21" t="str">
        <f>VLOOKUP(Pronostics!$B2608,Setup_MPP!$A:$G,3,FALSE)</f>
        <v>Amino28</v>
      </c>
      <c r="E2608" s="21" t="str">
        <f>VLOOKUP(Pronostics!$B2608,Setup_MPP!$A:$G,2,FALSE)</f>
        <v>Amine ZARROUKI</v>
      </c>
      <c r="F2608" s="21" t="str">
        <f>VLOOKUP($B2608,Setup_MPP!$A:$E,4,FALSE)</f>
        <v>#FF9898</v>
      </c>
      <c r="G2608" s="21" t="str">
        <f>VLOOKUP($B2608,Setup_MPP!$A:$E,5,FALSE)</f>
        <v>#FF5D5D</v>
      </c>
      <c r="H2608" s="21" t="str">
        <f>IFERROR(IF(AND(A2608&gt;=1,A2608&lt;=104),VLOOKUP($A2608,Location!$A:$J,6,FALSE),IF(A2608=0,"Avant l'ouverture",IF(OR(A2608=105,A2608=106),"Bonus"))),"")</f>
        <v>1/8 Finale</v>
      </c>
      <c r="I2608" s="21" t="str">
        <f>IF(LEFT(H2608,4)="Tour",VLOOKUP(A2608,Database!$A:$C,3,FALSE),"")</f>
        <v/>
      </c>
      <c r="J2608" s="21" t="str">
        <f>VLOOKUP($A2608,Location!$A:$J,7,FALSE)</f>
        <v>TBD</v>
      </c>
      <c r="K2608" s="21" t="str">
        <f>IFERROR(VLOOKUP(J2608,Setup_Team!$B:$C,2,FALSE), "TDB")</f>
        <v>TDB</v>
      </c>
      <c r="L2608" s="21" t="str">
        <f>VLOOKUP($A2608,Location!$A:$J,8,FALSE)</f>
        <v>TBD</v>
      </c>
      <c r="M2608" s="21" t="str">
        <f>IFERROR(VLOOKUP(L2608,Setup_Team!$B:$C,2,FALSE), "TDB")</f>
        <v>TDB</v>
      </c>
      <c r="N2608" s="21" t="str">
        <f>VLOOKUP($A2608,Location!$A:$J,9,FALSE)</f>
        <v>Vancouver</v>
      </c>
      <c r="O2608" s="21" t="str">
        <f>VLOOKUP($A2608,Location!$A:$J,10,FALSE)</f>
        <v>BC Place</v>
      </c>
      <c r="P2608" s="27"/>
      <c r="Q2608" s="27"/>
      <c r="R2608" s="27" t="str">
        <f t="shared" si="241"/>
        <v/>
      </c>
      <c r="S2608" s="21">
        <v>0</v>
      </c>
      <c r="T2608" s="20">
        <f>VLOOKUP($A2608,Database!$A:$Y,10,FALSE)</f>
        <v>0</v>
      </c>
      <c r="U2608" s="20">
        <f>VLOOKUP($A2608,Database!$A:$Y,11,FALSE)</f>
        <v>0</v>
      </c>
      <c r="V2608" s="20">
        <f>VLOOKUP($A2608,Database!$A:$Y,12,FALSE)</f>
        <v>0</v>
      </c>
      <c r="W2608" s="20" t="str">
        <f>VLOOKUP(A2608,Database!A:M,13,FALSE)</f>
        <v>À venir</v>
      </c>
      <c r="X2608" s="20" t="str">
        <f>VLOOKUP($A2608,Database!$A:$Y,20,FALSE)</f>
        <v/>
      </c>
      <c r="Y2608" s="20" t="str">
        <f>VLOOKUP($A2608,Database!$A:$Y,21,FALSE)</f>
        <v/>
      </c>
      <c r="Z2608" s="20">
        <f t="shared" si="240"/>
        <v>0</v>
      </c>
      <c r="AA2608" s="20" t="str">
        <f t="shared" si="242"/>
        <v/>
      </c>
      <c r="AB2608" s="20" t="str">
        <f t="shared" ca="1" si="243"/>
        <v/>
      </c>
      <c r="AC2608" s="20">
        <f t="shared" ca="1" si="244"/>
        <v>0</v>
      </c>
      <c r="AD2608" s="20" t="str">
        <f ca="1">IF(AC2608=0,"",IF(OR(ISBLANK(P2608),ISBLANK(Q2608)),"",IF(ISBLANK(VLOOKUP(A2608,Database!A:AA,22,FALSE)),"",VLOOKUP(A2608,Database!A:AA,22,FALSE))))</f>
        <v/>
      </c>
      <c r="AE2608" s="20" t="str">
        <f>IFERROR(
   IF(
     OR(ISBLANK(P2608),ISBLANK(Q2608)),
     "",
     IF(
       AND(AB2608&lt;&gt;"",OR(W2608="Terminé",W2608="En cours")),
       VLOOKUP(AD2608,Setup_ScoreExactBonus!A:D,4,FALSE),
       0
     )),
  0)</f>
        <v/>
      </c>
      <c r="AF2608" s="21">
        <f t="shared" si="245"/>
        <v>0</v>
      </c>
      <c r="AG2608" s="21">
        <f ca="1">SUMIFS(AF$2:AF2608,D$2:D2608,D2608)</f>
        <v>3169</v>
      </c>
    </row>
    <row r="2609" spans="1:33" hidden="1" x14ac:dyDescent="0.35">
      <c r="A2609" s="21">
        <f>IF(ISBLANK(B2609),"",COUNTIF(B$2:B2609,B2609))-1</f>
        <v>96</v>
      </c>
      <c r="B2609" s="27">
        <v>16</v>
      </c>
      <c r="C2609" s="10">
        <f>VLOOKUP($A2609+IF($A2609=0,1,0),Database!$A:$Y,7,FALSE)</f>
        <v>46210.916666666664</v>
      </c>
      <c r="D2609" s="21" t="str">
        <f>VLOOKUP(Pronostics!$B2609,Setup_MPP!$A:$G,3,FALSE)</f>
        <v>RomaLaura</v>
      </c>
      <c r="E2609" s="21" t="str">
        <f>VLOOKUP(Pronostics!$B2609,Setup_MPP!$A:$G,2,FALSE)</f>
        <v>Laura GIULIANO</v>
      </c>
      <c r="F2609" s="21" t="str">
        <f>VLOOKUP($B2609,Setup_MPP!$A:$E,4,FALSE)</f>
        <v>#86A4FE</v>
      </c>
      <c r="G2609" s="21" t="str">
        <f>VLOOKUP($B2609,Setup_MPP!$A:$E,5,FALSE)</f>
        <v>#3769FF</v>
      </c>
      <c r="H2609" s="21" t="str">
        <f>IFERROR(IF(AND(A2609&gt;=1,A2609&lt;=104),VLOOKUP($A2609,Location!$A:$J,6,FALSE),IF(A2609=0,"Avant l'ouverture",IF(OR(A2609=105,A2609=106),"Bonus"))),"")</f>
        <v>1/8 Finale</v>
      </c>
      <c r="I2609" s="21" t="str">
        <f>IF(LEFT(H2609,4)="Tour",VLOOKUP(A2609,Database!$A:$C,3,FALSE),"")</f>
        <v/>
      </c>
      <c r="J2609" s="21" t="str">
        <f>VLOOKUP($A2609,Location!$A:$J,7,FALSE)</f>
        <v>TBD</v>
      </c>
      <c r="K2609" s="21" t="str">
        <f>IFERROR(VLOOKUP(J2609,Setup_Team!$B:$C,2,FALSE), "TDB")</f>
        <v>TDB</v>
      </c>
      <c r="L2609" s="21" t="str">
        <f>VLOOKUP($A2609,Location!$A:$J,8,FALSE)</f>
        <v>TBD</v>
      </c>
      <c r="M2609" s="21" t="str">
        <f>IFERROR(VLOOKUP(L2609,Setup_Team!$B:$C,2,FALSE), "TDB")</f>
        <v>TDB</v>
      </c>
      <c r="N2609" s="21" t="str">
        <f>VLOOKUP($A2609,Location!$A:$J,9,FALSE)</f>
        <v>Vancouver</v>
      </c>
      <c r="O2609" s="21" t="str">
        <f>VLOOKUP($A2609,Location!$A:$J,10,FALSE)</f>
        <v>BC Place</v>
      </c>
      <c r="P2609" s="27"/>
      <c r="Q2609" s="27"/>
      <c r="R2609" s="27" t="str">
        <f t="shared" si="241"/>
        <v/>
      </c>
      <c r="S2609" s="21">
        <v>0</v>
      </c>
      <c r="T2609" s="20">
        <f>VLOOKUP($A2609,Database!$A:$Y,10,FALSE)</f>
        <v>0</v>
      </c>
      <c r="U2609" s="20">
        <f>VLOOKUP($A2609,Database!$A:$Y,11,FALSE)</f>
        <v>0</v>
      </c>
      <c r="V2609" s="20">
        <f>VLOOKUP($A2609,Database!$A:$Y,12,FALSE)</f>
        <v>0</v>
      </c>
      <c r="W2609" s="20" t="str">
        <f>VLOOKUP(A2609,Database!A:M,13,FALSE)</f>
        <v>À venir</v>
      </c>
      <c r="X2609" s="20" t="str">
        <f>VLOOKUP($A2609,Database!$A:$Y,20,FALSE)</f>
        <v/>
      </c>
      <c r="Y2609" s="20" t="str">
        <f>VLOOKUP($A2609,Database!$A:$Y,21,FALSE)</f>
        <v/>
      </c>
      <c r="Z2609" s="20">
        <f t="shared" si="240"/>
        <v>0</v>
      </c>
      <c r="AA2609" s="20" t="str">
        <f t="shared" si="242"/>
        <v/>
      </c>
      <c r="AB2609" s="20" t="str">
        <f t="shared" ca="1" si="243"/>
        <v/>
      </c>
      <c r="AC2609" s="20">
        <f t="shared" ca="1" si="244"/>
        <v>0</v>
      </c>
      <c r="AD2609" s="20" t="str">
        <f ca="1">IF(AC2609=0,"",IF(OR(ISBLANK(P2609),ISBLANK(Q2609)),"",IF(ISBLANK(VLOOKUP(A2609,Database!A:AA,22,FALSE)),"",VLOOKUP(A2609,Database!A:AA,22,FALSE))))</f>
        <v/>
      </c>
      <c r="AE2609" s="20" t="str">
        <f>IFERROR(
   IF(
     OR(ISBLANK(P2609),ISBLANK(Q2609)),
     "",
     IF(
       AND(AB2609&lt;&gt;"",OR(W2609="Terminé",W2609="En cours")),
       VLOOKUP(AD2609,Setup_ScoreExactBonus!A:D,4,FALSE),
       0
     )),
  0)</f>
        <v/>
      </c>
      <c r="AF2609" s="21">
        <f t="shared" si="245"/>
        <v>0</v>
      </c>
      <c r="AG2609" s="21">
        <f ca="1">SUMIFS(AF$2:AF2609,D$2:D2609,D2609)</f>
        <v>2658</v>
      </c>
    </row>
    <row r="2610" spans="1:33" hidden="1" x14ac:dyDescent="0.35">
      <c r="A2610" s="21">
        <f>IF(ISBLANK(B2610),"",COUNTIF(B$2:B2610,B2610))-1</f>
        <v>96</v>
      </c>
      <c r="B2610" s="27">
        <v>17</v>
      </c>
      <c r="C2610" s="10">
        <f>VLOOKUP($A2610+IF($A2610=0,1,0),Database!$A:$Y,7,FALSE)</f>
        <v>46210.916666666664</v>
      </c>
      <c r="D2610" s="21" t="str">
        <f>VLOOKUP(Pronostics!$B2610,Setup_MPP!$A:$G,3,FALSE)</f>
        <v>Julien_cri</v>
      </c>
      <c r="E2610" s="21" t="str">
        <f>VLOOKUP(Pronostics!$B2610,Setup_MPP!$A:$G,2,FALSE)</f>
        <v>Julien CRIMOTEL</v>
      </c>
      <c r="F2610" s="21" t="str">
        <f>VLOOKUP($B2610,Setup_MPP!$A:$E,4,FALSE)</f>
        <v>#FFB0B0</v>
      </c>
      <c r="G2610" s="21" t="str">
        <f>VLOOKUP($B2610,Setup_MPP!$A:$E,5,FALSE)</f>
        <v>#F25757</v>
      </c>
      <c r="H2610" s="21" t="str">
        <f>IFERROR(IF(AND(A2610&gt;=1,A2610&lt;=104),VLOOKUP($A2610,Location!$A:$J,6,FALSE),IF(A2610=0,"Avant l'ouverture",IF(OR(A2610=105,A2610=106),"Bonus"))),"")</f>
        <v>1/8 Finale</v>
      </c>
      <c r="I2610" s="21" t="str">
        <f>IF(LEFT(H2610,4)="Tour",VLOOKUP(A2610,Database!$A:$C,3,FALSE),"")</f>
        <v/>
      </c>
      <c r="J2610" s="21" t="str">
        <f>VLOOKUP($A2610,Location!$A:$J,7,FALSE)</f>
        <v>TBD</v>
      </c>
      <c r="K2610" s="21" t="str">
        <f>IFERROR(VLOOKUP(J2610,Setup_Team!$B:$C,2,FALSE), "TDB")</f>
        <v>TDB</v>
      </c>
      <c r="L2610" s="21" t="str">
        <f>VLOOKUP($A2610,Location!$A:$J,8,FALSE)</f>
        <v>TBD</v>
      </c>
      <c r="M2610" s="21" t="str">
        <f>IFERROR(VLOOKUP(L2610,Setup_Team!$B:$C,2,FALSE), "TDB")</f>
        <v>TDB</v>
      </c>
      <c r="N2610" s="21" t="str">
        <f>VLOOKUP($A2610,Location!$A:$J,9,FALSE)</f>
        <v>Vancouver</v>
      </c>
      <c r="O2610" s="21" t="str">
        <f>VLOOKUP($A2610,Location!$A:$J,10,FALSE)</f>
        <v>BC Place</v>
      </c>
      <c r="P2610" s="27"/>
      <c r="Q2610" s="27"/>
      <c r="R2610" s="27" t="str">
        <f t="shared" si="241"/>
        <v/>
      </c>
      <c r="S2610" s="21">
        <v>0</v>
      </c>
      <c r="T2610" s="20">
        <f>VLOOKUP($A2610,Database!$A:$Y,10,FALSE)</f>
        <v>0</v>
      </c>
      <c r="U2610" s="20">
        <f>VLOOKUP($A2610,Database!$A:$Y,11,FALSE)</f>
        <v>0</v>
      </c>
      <c r="V2610" s="20">
        <f>VLOOKUP($A2610,Database!$A:$Y,12,FALSE)</f>
        <v>0</v>
      </c>
      <c r="W2610" s="20" t="str">
        <f>VLOOKUP(A2610,Database!A:M,13,FALSE)</f>
        <v>À venir</v>
      </c>
      <c r="X2610" s="20" t="str">
        <f>VLOOKUP($A2610,Database!$A:$Y,20,FALSE)</f>
        <v/>
      </c>
      <c r="Y2610" s="20" t="str">
        <f>VLOOKUP($A2610,Database!$A:$Y,21,FALSE)</f>
        <v/>
      </c>
      <c r="Z2610" s="20">
        <f t="shared" si="240"/>
        <v>0</v>
      </c>
      <c r="AA2610" s="20" t="str">
        <f t="shared" si="242"/>
        <v/>
      </c>
      <c r="AB2610" s="20" t="str">
        <f t="shared" ca="1" si="243"/>
        <v/>
      </c>
      <c r="AC2610" s="20">
        <f t="shared" ca="1" si="244"/>
        <v>0</v>
      </c>
      <c r="AD2610" s="20" t="str">
        <f ca="1">IF(AC2610=0,"",IF(OR(ISBLANK(P2610),ISBLANK(Q2610)),"",IF(ISBLANK(VLOOKUP(A2610,Database!A:AA,22,FALSE)),"",VLOOKUP(A2610,Database!A:AA,22,FALSE))))</f>
        <v/>
      </c>
      <c r="AE2610" s="20" t="str">
        <f>IFERROR(
   IF(
     OR(ISBLANK(P2610),ISBLANK(Q2610)),
     "",
     IF(
       AND(AB2610&lt;&gt;"",OR(W2610="Terminé",W2610="En cours")),
       VLOOKUP(AD2610,Setup_ScoreExactBonus!A:D,4,FALSE),
       0
     )),
  0)</f>
        <v/>
      </c>
      <c r="AF2610" s="21">
        <f t="shared" si="245"/>
        <v>0</v>
      </c>
      <c r="AG2610" s="21">
        <f ca="1">SUMIFS(AF$2:AF2610,D$2:D2610,D2610)</f>
        <v>3022</v>
      </c>
    </row>
    <row r="2611" spans="1:33" hidden="1" x14ac:dyDescent="0.35">
      <c r="A2611" s="21">
        <f>IF(ISBLANK(B2611),"",COUNTIF(B$2:B2611,B2611))-1</f>
        <v>96</v>
      </c>
      <c r="B2611" s="27">
        <v>18</v>
      </c>
      <c r="C2611" s="10">
        <f>VLOOKUP($A2611+IF($A2611=0,1,0),Database!$A:$Y,7,FALSE)</f>
        <v>46210.916666666664</v>
      </c>
      <c r="D2611" s="21" t="str">
        <f>VLOOKUP(Pronostics!$B2611,Setup_MPP!$A:$G,3,FALSE)</f>
        <v>Cartone</v>
      </c>
      <c r="E2611" s="21" t="str">
        <f>VLOOKUP(Pronostics!$B2611,Setup_MPP!$A:$G,2,FALSE)</f>
        <v>Quentin CARTON</v>
      </c>
      <c r="F2611" s="21" t="str">
        <f>VLOOKUP($B2611,Setup_MPP!$A:$E,4,FALSE)</f>
        <v>#F0BC42</v>
      </c>
      <c r="G2611" s="21" t="str">
        <f>VLOOKUP($B2611,Setup_MPP!$A:$E,5,FALSE)</f>
        <v>#8E1F2F</v>
      </c>
      <c r="H2611" s="21" t="str">
        <f>IFERROR(IF(AND(A2611&gt;=1,A2611&lt;=104),VLOOKUP($A2611,Location!$A:$J,6,FALSE),IF(A2611=0,"Avant l'ouverture",IF(OR(A2611=105,A2611=106),"Bonus"))),"")</f>
        <v>1/8 Finale</v>
      </c>
      <c r="I2611" s="21" t="str">
        <f>IF(LEFT(H2611,4)="Tour",VLOOKUP(A2611,Database!$A:$C,3,FALSE),"")</f>
        <v/>
      </c>
      <c r="J2611" s="21" t="str">
        <f>VLOOKUP($A2611,Location!$A:$J,7,FALSE)</f>
        <v>TBD</v>
      </c>
      <c r="K2611" s="21" t="str">
        <f>IFERROR(VLOOKUP(J2611,Setup_Team!$B:$C,2,FALSE), "TDB")</f>
        <v>TDB</v>
      </c>
      <c r="L2611" s="21" t="str">
        <f>VLOOKUP($A2611,Location!$A:$J,8,FALSE)</f>
        <v>TBD</v>
      </c>
      <c r="M2611" s="21" t="str">
        <f>IFERROR(VLOOKUP(L2611,Setup_Team!$B:$C,2,FALSE), "TDB")</f>
        <v>TDB</v>
      </c>
      <c r="N2611" s="21" t="str">
        <f>VLOOKUP($A2611,Location!$A:$J,9,FALSE)</f>
        <v>Vancouver</v>
      </c>
      <c r="O2611" s="21" t="str">
        <f>VLOOKUP($A2611,Location!$A:$J,10,FALSE)</f>
        <v>BC Place</v>
      </c>
      <c r="P2611" s="27"/>
      <c r="Q2611" s="27"/>
      <c r="R2611" s="27" t="str">
        <f t="shared" si="241"/>
        <v/>
      </c>
      <c r="S2611" s="21">
        <v>0</v>
      </c>
      <c r="T2611" s="20">
        <f>VLOOKUP($A2611,Database!$A:$Y,10,FALSE)</f>
        <v>0</v>
      </c>
      <c r="U2611" s="20">
        <f>VLOOKUP($A2611,Database!$A:$Y,11,FALSE)</f>
        <v>0</v>
      </c>
      <c r="V2611" s="20">
        <f>VLOOKUP($A2611,Database!$A:$Y,12,FALSE)</f>
        <v>0</v>
      </c>
      <c r="W2611" s="20" t="str">
        <f>VLOOKUP(A2611,Database!A:M,13,FALSE)</f>
        <v>À venir</v>
      </c>
      <c r="X2611" s="20" t="str">
        <f>VLOOKUP($A2611,Database!$A:$Y,20,FALSE)</f>
        <v/>
      </c>
      <c r="Y2611" s="20" t="str">
        <f>VLOOKUP($A2611,Database!$A:$Y,21,FALSE)</f>
        <v/>
      </c>
      <c r="Z2611" s="20">
        <f t="shared" si="240"/>
        <v>0</v>
      </c>
      <c r="AA2611" s="20" t="str">
        <f t="shared" si="242"/>
        <v/>
      </c>
      <c r="AB2611" s="20" t="str">
        <f t="shared" ca="1" si="243"/>
        <v/>
      </c>
      <c r="AC2611" s="20">
        <f t="shared" ca="1" si="244"/>
        <v>0</v>
      </c>
      <c r="AD2611" s="20" t="str">
        <f ca="1">IF(AC2611=0,"",IF(OR(ISBLANK(P2611),ISBLANK(Q2611)),"",IF(ISBLANK(VLOOKUP(A2611,Database!A:AA,22,FALSE)),"",VLOOKUP(A2611,Database!A:AA,22,FALSE))))</f>
        <v/>
      </c>
      <c r="AE2611" s="20" t="str">
        <f>IFERROR(
   IF(
     OR(ISBLANK(P2611),ISBLANK(Q2611)),
     "",
     IF(
       AND(AB2611&lt;&gt;"",OR(W2611="Terminé",W2611="En cours")),
       VLOOKUP(AD2611,Setup_ScoreExactBonus!A:D,4,FALSE),
       0
     )),
  0)</f>
        <v/>
      </c>
      <c r="AF2611" s="21">
        <f t="shared" si="245"/>
        <v>0</v>
      </c>
      <c r="AG2611" s="21">
        <f ca="1">SUMIFS(AF$2:AF2611,D$2:D2611,D2611)</f>
        <v>3102</v>
      </c>
    </row>
    <row r="2612" spans="1:33" hidden="1" x14ac:dyDescent="0.35">
      <c r="A2612" s="21">
        <f>IF(ISBLANK(B2612),"",COUNTIF(B$2:B2612,B2612))-1</f>
        <v>96</v>
      </c>
      <c r="B2612" s="27">
        <v>19</v>
      </c>
      <c r="C2612" s="10">
        <f>VLOOKUP($A2612+IF($A2612=0,1,0),Database!$A:$Y,7,FALSE)</f>
        <v>46210.916666666664</v>
      </c>
      <c r="D2612" s="21" t="str">
        <f>VLOOKUP(Pronostics!$B2612,Setup_MPP!$A:$G,3,FALSE)</f>
        <v>YramVi</v>
      </c>
      <c r="E2612" s="21" t="str">
        <f>VLOOKUP(Pronostics!$B2612,Setup_MPP!$A:$G,2,FALSE)</f>
        <v>Eyram TETSHIE</v>
      </c>
      <c r="F2612" s="21" t="str">
        <f>VLOOKUP($B2612,Setup_MPP!$A:$E,4,FALSE)</f>
        <v>#E8B28F</v>
      </c>
      <c r="G2612" s="21" t="str">
        <f>VLOOKUP($B2612,Setup_MPP!$A:$E,5,FALSE)</f>
        <v>#E65568</v>
      </c>
      <c r="H2612" s="21" t="str">
        <f>IFERROR(IF(AND(A2612&gt;=1,A2612&lt;=104),VLOOKUP($A2612,Location!$A:$J,6,FALSE),IF(A2612=0,"Avant l'ouverture",IF(OR(A2612=105,A2612=106),"Bonus"))),"")</f>
        <v>1/8 Finale</v>
      </c>
      <c r="I2612" s="21" t="str">
        <f>IF(LEFT(H2612,4)="Tour",VLOOKUP(A2612,Database!$A:$C,3,FALSE),"")</f>
        <v/>
      </c>
      <c r="J2612" s="21" t="str">
        <f>VLOOKUP($A2612,Location!$A:$J,7,FALSE)</f>
        <v>TBD</v>
      </c>
      <c r="K2612" s="21" t="str">
        <f>IFERROR(VLOOKUP(J2612,Setup_Team!$B:$C,2,FALSE), "TDB")</f>
        <v>TDB</v>
      </c>
      <c r="L2612" s="21" t="str">
        <f>VLOOKUP($A2612,Location!$A:$J,8,FALSE)</f>
        <v>TBD</v>
      </c>
      <c r="M2612" s="21" t="str">
        <f>IFERROR(VLOOKUP(L2612,Setup_Team!$B:$C,2,FALSE), "TDB")</f>
        <v>TDB</v>
      </c>
      <c r="N2612" s="21" t="str">
        <f>VLOOKUP($A2612,Location!$A:$J,9,FALSE)</f>
        <v>Vancouver</v>
      </c>
      <c r="O2612" s="21" t="str">
        <f>VLOOKUP($A2612,Location!$A:$J,10,FALSE)</f>
        <v>BC Place</v>
      </c>
      <c r="P2612" s="27"/>
      <c r="Q2612" s="27"/>
      <c r="R2612" s="27" t="str">
        <f t="shared" si="241"/>
        <v/>
      </c>
      <c r="S2612" s="21">
        <v>0</v>
      </c>
      <c r="T2612" s="20">
        <f>VLOOKUP($A2612,Database!$A:$Y,10,FALSE)</f>
        <v>0</v>
      </c>
      <c r="U2612" s="20">
        <f>VLOOKUP($A2612,Database!$A:$Y,11,FALSE)</f>
        <v>0</v>
      </c>
      <c r="V2612" s="20">
        <f>VLOOKUP($A2612,Database!$A:$Y,12,FALSE)</f>
        <v>0</v>
      </c>
      <c r="W2612" s="20" t="str">
        <f>VLOOKUP(A2612,Database!A:M,13,FALSE)</f>
        <v>À venir</v>
      </c>
      <c r="X2612" s="20" t="str">
        <f>VLOOKUP($A2612,Database!$A:$Y,20,FALSE)</f>
        <v/>
      </c>
      <c r="Y2612" s="20" t="str">
        <f>VLOOKUP($A2612,Database!$A:$Y,21,FALSE)</f>
        <v/>
      </c>
      <c r="Z2612" s="20">
        <f t="shared" si="240"/>
        <v>0</v>
      </c>
      <c r="AA2612" s="20" t="str">
        <f t="shared" si="242"/>
        <v/>
      </c>
      <c r="AB2612" s="20" t="str">
        <f t="shared" ca="1" si="243"/>
        <v/>
      </c>
      <c r="AC2612" s="20">
        <f t="shared" ca="1" si="244"/>
        <v>0</v>
      </c>
      <c r="AD2612" s="20" t="str">
        <f ca="1">IF(AC2612=0,"",IF(OR(ISBLANK(P2612),ISBLANK(Q2612)),"",IF(ISBLANK(VLOOKUP(A2612,Database!A:AA,22,FALSE)),"",VLOOKUP(A2612,Database!A:AA,22,FALSE))))</f>
        <v/>
      </c>
      <c r="AE2612" s="20" t="str">
        <f>IFERROR(
   IF(
     OR(ISBLANK(P2612),ISBLANK(Q2612)),
     "",
     IF(
       AND(AB2612&lt;&gt;"",OR(W2612="Terminé",W2612="En cours")),
       VLOOKUP(AD2612,Setup_ScoreExactBonus!A:D,4,FALSE),
       0
     )),
  0)</f>
        <v/>
      </c>
      <c r="AF2612" s="21">
        <f t="shared" si="245"/>
        <v>0</v>
      </c>
      <c r="AG2612" s="21">
        <f ca="1">SUMIFS(AF$2:AF2612,D$2:D2612,D2612)</f>
        <v>2990</v>
      </c>
    </row>
    <row r="2613" spans="1:33" hidden="1" x14ac:dyDescent="0.35">
      <c r="A2613" s="21">
        <f>IF(ISBLANK(B2613),"",COUNTIF(B$2:B2613,B2613))-1</f>
        <v>96</v>
      </c>
      <c r="B2613" s="27">
        <v>20</v>
      </c>
      <c r="C2613" s="10">
        <f>VLOOKUP($A2613+IF($A2613=0,1,0),Database!$A:$Y,7,FALSE)</f>
        <v>46210.916666666664</v>
      </c>
      <c r="D2613" s="21" t="str">
        <f>VLOOKUP(Pronostics!$B2613,Setup_MPP!$A:$G,3,FALSE)</f>
        <v>Anis_MaFihache</v>
      </c>
      <c r="E2613" s="21" t="str">
        <f>VLOOKUP(Pronostics!$B2613,Setup_MPP!$A:$G,2,FALSE)</f>
        <v>Anis LEBIK</v>
      </c>
      <c r="F2613" s="21" t="str">
        <f>VLOOKUP($B2613,Setup_MPP!$A:$E,4,FALSE)</f>
        <v>#60DC8C</v>
      </c>
      <c r="G2613" s="21" t="str">
        <f>VLOOKUP($B2613,Setup_MPP!$A:$E,5,FALSE)</f>
        <v>#22A34F</v>
      </c>
      <c r="H2613" s="21" t="str">
        <f>IFERROR(IF(AND(A2613&gt;=1,A2613&lt;=104),VLOOKUP($A2613,Location!$A:$J,6,FALSE),IF(A2613=0,"Avant l'ouverture",IF(OR(A2613=105,A2613=106),"Bonus"))),"")</f>
        <v>1/8 Finale</v>
      </c>
      <c r="I2613" s="21" t="str">
        <f>IF(LEFT(H2613,4)="Tour",VLOOKUP(A2613,Database!$A:$C,3,FALSE),"")</f>
        <v/>
      </c>
      <c r="J2613" s="21" t="str">
        <f>VLOOKUP($A2613,Location!$A:$J,7,FALSE)</f>
        <v>TBD</v>
      </c>
      <c r="K2613" s="21" t="str">
        <f>IFERROR(VLOOKUP(J2613,Setup_Team!$B:$C,2,FALSE), "TDB")</f>
        <v>TDB</v>
      </c>
      <c r="L2613" s="21" t="str">
        <f>VLOOKUP($A2613,Location!$A:$J,8,FALSE)</f>
        <v>TBD</v>
      </c>
      <c r="M2613" s="21" t="str">
        <f>IFERROR(VLOOKUP(L2613,Setup_Team!$B:$C,2,FALSE), "TDB")</f>
        <v>TDB</v>
      </c>
      <c r="N2613" s="21" t="str">
        <f>VLOOKUP($A2613,Location!$A:$J,9,FALSE)</f>
        <v>Vancouver</v>
      </c>
      <c r="O2613" s="21" t="str">
        <f>VLOOKUP($A2613,Location!$A:$J,10,FALSE)</f>
        <v>BC Place</v>
      </c>
      <c r="P2613" s="27"/>
      <c r="Q2613" s="27"/>
      <c r="R2613" s="27" t="str">
        <f t="shared" si="241"/>
        <v/>
      </c>
      <c r="S2613" s="21">
        <v>0</v>
      </c>
      <c r="T2613" s="20">
        <f>VLOOKUP($A2613,Database!$A:$Y,10,FALSE)</f>
        <v>0</v>
      </c>
      <c r="U2613" s="20">
        <f>VLOOKUP($A2613,Database!$A:$Y,11,FALSE)</f>
        <v>0</v>
      </c>
      <c r="V2613" s="20">
        <f>VLOOKUP($A2613,Database!$A:$Y,12,FALSE)</f>
        <v>0</v>
      </c>
      <c r="W2613" s="20" t="str">
        <f>VLOOKUP(A2613,Database!A:M,13,FALSE)</f>
        <v>À venir</v>
      </c>
      <c r="X2613" s="20" t="str">
        <f>VLOOKUP($A2613,Database!$A:$Y,20,FALSE)</f>
        <v/>
      </c>
      <c r="Y2613" s="20" t="str">
        <f>VLOOKUP($A2613,Database!$A:$Y,21,FALSE)</f>
        <v/>
      </c>
      <c r="Z2613" s="20">
        <f t="shared" si="240"/>
        <v>0</v>
      </c>
      <c r="AA2613" s="20" t="str">
        <f t="shared" si="242"/>
        <v/>
      </c>
      <c r="AB2613" s="20" t="str">
        <f t="shared" ca="1" si="243"/>
        <v/>
      </c>
      <c r="AC2613" s="20">
        <f t="shared" ca="1" si="244"/>
        <v>0</v>
      </c>
      <c r="AD2613" s="20" t="str">
        <f ca="1">IF(AC2613=0,"",IF(OR(ISBLANK(P2613),ISBLANK(Q2613)),"",IF(ISBLANK(VLOOKUP(A2613,Database!A:AA,22,FALSE)),"",VLOOKUP(A2613,Database!A:AA,22,FALSE))))</f>
        <v/>
      </c>
      <c r="AE2613" s="20" t="str">
        <f>IFERROR(
   IF(
     OR(ISBLANK(P2613),ISBLANK(Q2613)),
     "",
     IF(
       AND(AB2613&lt;&gt;"",OR(W2613="Terminé",W2613="En cours")),
       VLOOKUP(AD2613,Setup_ScoreExactBonus!A:D,4,FALSE),
       0
     )),
  0)</f>
        <v/>
      </c>
      <c r="AF2613" s="21">
        <f t="shared" si="245"/>
        <v>0</v>
      </c>
      <c r="AG2613" s="21">
        <f ca="1">SUMIFS(AF$2:AF2613,D$2:D2613,D2613)</f>
        <v>3051</v>
      </c>
    </row>
    <row r="2614" spans="1:33" hidden="1" x14ac:dyDescent="0.35">
      <c r="A2614" s="21">
        <f>IF(ISBLANK(B2614),"",COUNTIF(B$2:B2614,B2614))-1</f>
        <v>96</v>
      </c>
      <c r="B2614" s="27">
        <v>21</v>
      </c>
      <c r="C2614" s="10">
        <f>VLOOKUP($A2614+IF($A2614=0,1,0),Database!$A:$Y,7,FALSE)</f>
        <v>46210.916666666664</v>
      </c>
      <c r="D2614" s="21" t="str">
        <f>VLOOKUP(Pronostics!$B2614,Setup_MPP!$A:$G,3,FALSE)</f>
        <v>JUJULABOSS13</v>
      </c>
      <c r="E2614" s="21" t="str">
        <f>VLOOKUP(Pronostics!$B2614,Setup_MPP!$A:$G,2,FALSE)</f>
        <v>Julia BOUANAN</v>
      </c>
      <c r="F2614" s="21" t="str">
        <f>VLOOKUP($B2614,Setup_MPP!$A:$E,4,FALSE)</f>
        <v>#2FAEE0</v>
      </c>
      <c r="G2614" s="21" t="str">
        <f>VLOOKUP($B2614,Setup_MPP!$A:$E,5,FALSE)</f>
        <v>#BEA064</v>
      </c>
      <c r="H2614" s="21" t="str">
        <f>IFERROR(IF(AND(A2614&gt;=1,A2614&lt;=104),VLOOKUP($A2614,Location!$A:$J,6,FALSE),IF(A2614=0,"Avant l'ouverture",IF(OR(A2614=105,A2614=106),"Bonus"))),"")</f>
        <v>1/8 Finale</v>
      </c>
      <c r="I2614" s="21" t="str">
        <f>IF(LEFT(H2614,4)="Tour",VLOOKUP(A2614,Database!$A:$C,3,FALSE),"")</f>
        <v/>
      </c>
      <c r="J2614" s="21" t="str">
        <f>VLOOKUP($A2614,Location!$A:$J,7,FALSE)</f>
        <v>TBD</v>
      </c>
      <c r="K2614" s="21" t="str">
        <f>IFERROR(VLOOKUP(J2614,Setup_Team!$B:$C,2,FALSE), "TDB")</f>
        <v>TDB</v>
      </c>
      <c r="L2614" s="21" t="str">
        <f>VLOOKUP($A2614,Location!$A:$J,8,FALSE)</f>
        <v>TBD</v>
      </c>
      <c r="M2614" s="21" t="str">
        <f>IFERROR(VLOOKUP(L2614,Setup_Team!$B:$C,2,FALSE), "TDB")</f>
        <v>TDB</v>
      </c>
      <c r="N2614" s="21" t="str">
        <f>VLOOKUP($A2614,Location!$A:$J,9,FALSE)</f>
        <v>Vancouver</v>
      </c>
      <c r="O2614" s="21" t="str">
        <f>VLOOKUP($A2614,Location!$A:$J,10,FALSE)</f>
        <v>BC Place</v>
      </c>
      <c r="P2614" s="27"/>
      <c r="Q2614" s="27"/>
      <c r="R2614" s="27" t="str">
        <f t="shared" si="241"/>
        <v/>
      </c>
      <c r="S2614" s="21">
        <v>0</v>
      </c>
      <c r="T2614" s="20">
        <f>VLOOKUP($A2614,Database!$A:$Y,10,FALSE)</f>
        <v>0</v>
      </c>
      <c r="U2614" s="20">
        <f>VLOOKUP($A2614,Database!$A:$Y,11,FALSE)</f>
        <v>0</v>
      </c>
      <c r="V2614" s="20">
        <f>VLOOKUP($A2614,Database!$A:$Y,12,FALSE)</f>
        <v>0</v>
      </c>
      <c r="W2614" s="20" t="str">
        <f>VLOOKUP(A2614,Database!A:M,13,FALSE)</f>
        <v>À venir</v>
      </c>
      <c r="X2614" s="20" t="str">
        <f>VLOOKUP($A2614,Database!$A:$Y,20,FALSE)</f>
        <v/>
      </c>
      <c r="Y2614" s="20" t="str">
        <f>VLOOKUP($A2614,Database!$A:$Y,21,FALSE)</f>
        <v/>
      </c>
      <c r="Z2614" s="20">
        <f t="shared" si="240"/>
        <v>0</v>
      </c>
      <c r="AA2614" s="20" t="str">
        <f t="shared" si="242"/>
        <v/>
      </c>
      <c r="AB2614" s="20" t="str">
        <f t="shared" ca="1" si="243"/>
        <v/>
      </c>
      <c r="AC2614" s="20">
        <f t="shared" ca="1" si="244"/>
        <v>0</v>
      </c>
      <c r="AD2614" s="20" t="str">
        <f ca="1">IF(AC2614=0,"",IF(OR(ISBLANK(P2614),ISBLANK(Q2614)),"",IF(ISBLANK(VLOOKUP(A2614,Database!A:AA,22,FALSE)),"",VLOOKUP(A2614,Database!A:AA,22,FALSE))))</f>
        <v/>
      </c>
      <c r="AE2614" s="20" t="str">
        <f>IFERROR(
   IF(
     OR(ISBLANK(P2614),ISBLANK(Q2614)),
     "",
     IF(
       AND(AB2614&lt;&gt;"",OR(W2614="Terminé",W2614="En cours")),
       VLOOKUP(AD2614,Setup_ScoreExactBonus!A:D,4,FALSE),
       0
     )),
  0)</f>
        <v/>
      </c>
      <c r="AF2614" s="21">
        <f t="shared" si="245"/>
        <v>0</v>
      </c>
      <c r="AG2614" s="21">
        <f ca="1">SUMIFS(AF$2:AF2614,D$2:D2614,D2614)</f>
        <v>2853</v>
      </c>
    </row>
    <row r="2615" spans="1:33" hidden="1" x14ac:dyDescent="0.35">
      <c r="A2615" s="21">
        <f>IF(ISBLANK(B2615),"",COUNTIF(B$2:B2615,B2615))-1</f>
        <v>96</v>
      </c>
      <c r="B2615" s="27">
        <v>22</v>
      </c>
      <c r="C2615" s="10">
        <f>VLOOKUP($A2615+IF($A2615=0,1,0),Database!$A:$Y,7,FALSE)</f>
        <v>46210.916666666664</v>
      </c>
      <c r="D2615" s="21" t="str">
        <f>VLOOKUP(Pronostics!$B2615,Setup_MPP!$A:$G,3,FALSE)</f>
        <v>Jujumsrd</v>
      </c>
      <c r="E2615" s="21" t="str">
        <f>VLOOKUP(Pronostics!$B2615,Setup_MPP!$A:$G,2,FALSE)</f>
        <v>Julie Mansard</v>
      </c>
      <c r="F2615" s="21" t="str">
        <f>VLOOKUP($B2615,Setup_MPP!$A:$E,4,FALSE)</f>
        <v>#41DEF0</v>
      </c>
      <c r="G2615" s="21" t="str">
        <f>VLOOKUP($B2615,Setup_MPP!$A:$E,5,FALSE)</f>
        <v>#0BA6B7</v>
      </c>
      <c r="H2615" s="21" t="str">
        <f>IFERROR(IF(AND(A2615&gt;=1,A2615&lt;=104),VLOOKUP($A2615,Location!$A:$J,6,FALSE),IF(A2615=0,"Avant l'ouverture",IF(OR(A2615=105,A2615=106),"Bonus"))),"")</f>
        <v>1/8 Finale</v>
      </c>
      <c r="I2615" s="21" t="str">
        <f>IF(LEFT(H2615,4)="Tour",VLOOKUP(A2615,Database!$A:$C,3,FALSE),"")</f>
        <v/>
      </c>
      <c r="J2615" s="21" t="str">
        <f>VLOOKUP($A2615,Location!$A:$J,7,FALSE)</f>
        <v>TBD</v>
      </c>
      <c r="K2615" s="21" t="str">
        <f>IFERROR(VLOOKUP(J2615,Setup_Team!$B:$C,2,FALSE), "TDB")</f>
        <v>TDB</v>
      </c>
      <c r="L2615" s="21" t="str">
        <f>VLOOKUP($A2615,Location!$A:$J,8,FALSE)</f>
        <v>TBD</v>
      </c>
      <c r="M2615" s="21" t="str">
        <f>IFERROR(VLOOKUP(L2615,Setup_Team!$B:$C,2,FALSE), "TDB")</f>
        <v>TDB</v>
      </c>
      <c r="N2615" s="21" t="str">
        <f>VLOOKUP($A2615,Location!$A:$J,9,FALSE)</f>
        <v>Vancouver</v>
      </c>
      <c r="O2615" s="21" t="str">
        <f>VLOOKUP($A2615,Location!$A:$J,10,FALSE)</f>
        <v>BC Place</v>
      </c>
      <c r="P2615" s="27"/>
      <c r="Q2615" s="27"/>
      <c r="R2615" s="27" t="str">
        <f t="shared" si="241"/>
        <v/>
      </c>
      <c r="S2615" s="21">
        <v>0</v>
      </c>
      <c r="T2615" s="20">
        <f>VLOOKUP($A2615,Database!$A:$Y,10,FALSE)</f>
        <v>0</v>
      </c>
      <c r="U2615" s="20">
        <f>VLOOKUP($A2615,Database!$A:$Y,11,FALSE)</f>
        <v>0</v>
      </c>
      <c r="V2615" s="20">
        <f>VLOOKUP($A2615,Database!$A:$Y,12,FALSE)</f>
        <v>0</v>
      </c>
      <c r="W2615" s="20" t="str">
        <f>VLOOKUP(A2615,Database!A:M,13,FALSE)</f>
        <v>À venir</v>
      </c>
      <c r="X2615" s="20" t="str">
        <f>VLOOKUP($A2615,Database!$A:$Y,20,FALSE)</f>
        <v/>
      </c>
      <c r="Y2615" s="20" t="str">
        <f>VLOOKUP($A2615,Database!$A:$Y,21,FALSE)</f>
        <v/>
      </c>
      <c r="Z2615" s="20">
        <f t="shared" si="240"/>
        <v>0</v>
      </c>
      <c r="AA2615" s="20" t="str">
        <f t="shared" si="242"/>
        <v/>
      </c>
      <c r="AB2615" s="20" t="str">
        <f t="shared" ca="1" si="243"/>
        <v/>
      </c>
      <c r="AC2615" s="20">
        <f t="shared" ca="1" si="244"/>
        <v>0</v>
      </c>
      <c r="AD2615" s="20" t="str">
        <f ca="1">IF(AC2615=0,"",IF(OR(ISBLANK(P2615),ISBLANK(Q2615)),"",IF(ISBLANK(VLOOKUP(A2615,Database!A:AA,22,FALSE)),"",VLOOKUP(A2615,Database!A:AA,22,FALSE))))</f>
        <v/>
      </c>
      <c r="AE2615" s="20" t="str">
        <f>IFERROR(
   IF(
     OR(ISBLANK(P2615),ISBLANK(Q2615)),
     "",
     IF(
       AND(AB2615&lt;&gt;"",OR(W2615="Terminé",W2615="En cours")),
       VLOOKUP(AD2615,Setup_ScoreExactBonus!A:D,4,FALSE),
       0
     )),
  0)</f>
        <v/>
      </c>
      <c r="AF2615" s="21">
        <f t="shared" si="245"/>
        <v>0</v>
      </c>
      <c r="AG2615" s="21">
        <f ca="1">SUMIFS(AF$2:AF2615,D$2:D2615,D2615)</f>
        <v>2679</v>
      </c>
    </row>
    <row r="2616" spans="1:33" hidden="1" x14ac:dyDescent="0.35">
      <c r="A2616" s="21">
        <f>IF(ISBLANK(B2616),"",COUNTIF(B$2:B2616,B2616))-1</f>
        <v>96</v>
      </c>
      <c r="B2616" s="27">
        <v>23</v>
      </c>
      <c r="C2616" s="10">
        <f>VLOOKUP($A2616+IF($A2616=0,1,0),Database!$A:$Y,7,FALSE)</f>
        <v>46210.916666666664</v>
      </c>
      <c r="D2616" s="21" t="str">
        <f>VLOOKUP(Pronostics!$B2616,Setup_MPP!$A:$G,3,FALSE)</f>
        <v>DJUDJUPRONO</v>
      </c>
      <c r="E2616" s="21" t="str">
        <f>VLOOKUP(Pronostics!$B2616,Setup_MPP!$A:$G,2,FALSE)</f>
        <v>Juliette</v>
      </c>
      <c r="F2616" s="21" t="str">
        <f>VLOOKUP($B2616,Setup_MPP!$A:$E,4,FALSE)</f>
        <v>#F2A2A2</v>
      </c>
      <c r="G2616" s="21" t="str">
        <f>VLOOKUP($B2616,Setup_MPP!$A:$E,5,FALSE)</f>
        <v>#C25D5D</v>
      </c>
      <c r="H2616" s="21" t="str">
        <f>IFERROR(IF(AND(A2616&gt;=1,A2616&lt;=104),VLOOKUP($A2616,Location!$A:$J,6,FALSE),IF(A2616=0,"Avant l'ouverture",IF(OR(A2616=105,A2616=106),"Bonus"))),"")</f>
        <v>1/8 Finale</v>
      </c>
      <c r="I2616" s="21" t="str">
        <f>IF(LEFT(H2616,4)="Tour",VLOOKUP(A2616,Database!$A:$C,3,FALSE),"")</f>
        <v/>
      </c>
      <c r="J2616" s="21" t="str">
        <f>VLOOKUP($A2616,Location!$A:$J,7,FALSE)</f>
        <v>TBD</v>
      </c>
      <c r="K2616" s="21" t="str">
        <f>IFERROR(VLOOKUP(J2616,Setup_Team!$B:$C,2,FALSE), "TDB")</f>
        <v>TDB</v>
      </c>
      <c r="L2616" s="21" t="str">
        <f>VLOOKUP($A2616,Location!$A:$J,8,FALSE)</f>
        <v>TBD</v>
      </c>
      <c r="M2616" s="21" t="str">
        <f>IFERROR(VLOOKUP(L2616,Setup_Team!$B:$C,2,FALSE), "TDB")</f>
        <v>TDB</v>
      </c>
      <c r="N2616" s="21" t="str">
        <f>VLOOKUP($A2616,Location!$A:$J,9,FALSE)</f>
        <v>Vancouver</v>
      </c>
      <c r="O2616" s="21" t="str">
        <f>VLOOKUP($A2616,Location!$A:$J,10,FALSE)</f>
        <v>BC Place</v>
      </c>
      <c r="P2616" s="27"/>
      <c r="Q2616" s="27"/>
      <c r="R2616" s="27" t="str">
        <f t="shared" si="241"/>
        <v/>
      </c>
      <c r="S2616" s="21">
        <v>0</v>
      </c>
      <c r="T2616" s="20">
        <f>VLOOKUP($A2616,Database!$A:$Y,10,FALSE)</f>
        <v>0</v>
      </c>
      <c r="U2616" s="20">
        <f>VLOOKUP($A2616,Database!$A:$Y,11,FALSE)</f>
        <v>0</v>
      </c>
      <c r="V2616" s="20">
        <f>VLOOKUP($A2616,Database!$A:$Y,12,FALSE)</f>
        <v>0</v>
      </c>
      <c r="W2616" s="20" t="str">
        <f>VLOOKUP(A2616,Database!A:M,13,FALSE)</f>
        <v>À venir</v>
      </c>
      <c r="X2616" s="20" t="str">
        <f>VLOOKUP($A2616,Database!$A:$Y,20,FALSE)</f>
        <v/>
      </c>
      <c r="Y2616" s="20" t="str">
        <f>VLOOKUP($A2616,Database!$A:$Y,21,FALSE)</f>
        <v/>
      </c>
      <c r="Z2616" s="20">
        <f t="shared" si="240"/>
        <v>0</v>
      </c>
      <c r="AA2616" s="20" t="str">
        <f t="shared" si="242"/>
        <v/>
      </c>
      <c r="AB2616" s="20" t="str">
        <f t="shared" ca="1" si="243"/>
        <v/>
      </c>
      <c r="AC2616" s="20">
        <f t="shared" ca="1" si="244"/>
        <v>0</v>
      </c>
      <c r="AD2616" s="20" t="str">
        <f ca="1">IF(AC2616=0,"",IF(OR(ISBLANK(P2616),ISBLANK(Q2616)),"",IF(ISBLANK(VLOOKUP(A2616,Database!A:AA,22,FALSE)),"",VLOOKUP(A2616,Database!A:AA,22,FALSE))))</f>
        <v/>
      </c>
      <c r="AE2616" s="20" t="str">
        <f>IFERROR(
   IF(
     OR(ISBLANK(P2616),ISBLANK(Q2616)),
     "",
     IF(
       AND(AB2616&lt;&gt;"",OR(W2616="Terminé",W2616="En cours")),
       VLOOKUP(AD2616,Setup_ScoreExactBonus!A:D,4,FALSE),
       0
     )),
  0)</f>
        <v/>
      </c>
      <c r="AF2616" s="21">
        <f t="shared" si="245"/>
        <v>0</v>
      </c>
      <c r="AG2616" s="21">
        <f ca="1">SUMIFS(AF$2:AF2616,D$2:D2616,D2616)</f>
        <v>2289</v>
      </c>
    </row>
    <row r="2617" spans="1:33" hidden="1" x14ac:dyDescent="0.35">
      <c r="A2617" s="21">
        <f>IF(ISBLANK(B2617),"",COUNTIF(B$2:B2617,B2617))-1</f>
        <v>96</v>
      </c>
      <c r="B2617" s="27">
        <v>24</v>
      </c>
      <c r="C2617" s="10">
        <f>VLOOKUP($A2617+IF($A2617=0,1,0),Database!$A:$Y,7,FALSE)</f>
        <v>46210.916666666664</v>
      </c>
      <c r="D2617" s="21" t="str">
        <f>VLOOKUP(Pronostics!$B2617,Setup_MPP!$A:$G,3,FALSE)</f>
        <v>Samyaaaaaaaaaa</v>
      </c>
      <c r="E2617" s="21" t="str">
        <f>VLOOKUP(Pronostics!$B2617,Setup_MPP!$A:$G,2,FALSE)</f>
        <v>Samya ALAOUI</v>
      </c>
      <c r="F2617" s="21" t="str">
        <f>VLOOKUP($B2617,Setup_MPP!$A:$E,4,FALSE)</f>
        <v>#A2F2C7</v>
      </c>
      <c r="G2617" s="21" t="str">
        <f>VLOOKUP($B2617,Setup_MPP!$A:$E,5,FALSE)</f>
        <v>#5DC18C</v>
      </c>
      <c r="H2617" s="21" t="str">
        <f>IFERROR(IF(AND(A2617&gt;=1,A2617&lt;=104),VLOOKUP($A2617,Location!$A:$J,6,FALSE),IF(A2617=0,"Avant l'ouverture",IF(OR(A2617=105,A2617=106),"Bonus"))),"")</f>
        <v>1/8 Finale</v>
      </c>
      <c r="I2617" s="21" t="str">
        <f>IF(LEFT(H2617,4)="Tour",VLOOKUP(A2617,Database!$A:$C,3,FALSE),"")</f>
        <v/>
      </c>
      <c r="J2617" s="21" t="str">
        <f>VLOOKUP($A2617,Location!$A:$J,7,FALSE)</f>
        <v>TBD</v>
      </c>
      <c r="K2617" s="21" t="str">
        <f>IFERROR(VLOOKUP(J2617,Setup_Team!$B:$C,2,FALSE), "TDB")</f>
        <v>TDB</v>
      </c>
      <c r="L2617" s="21" t="str">
        <f>VLOOKUP($A2617,Location!$A:$J,8,FALSE)</f>
        <v>TBD</v>
      </c>
      <c r="M2617" s="21" t="str">
        <f>IFERROR(VLOOKUP(L2617,Setup_Team!$B:$C,2,FALSE), "TDB")</f>
        <v>TDB</v>
      </c>
      <c r="N2617" s="21" t="str">
        <f>VLOOKUP($A2617,Location!$A:$J,9,FALSE)</f>
        <v>Vancouver</v>
      </c>
      <c r="O2617" s="21" t="str">
        <f>VLOOKUP($A2617,Location!$A:$J,10,FALSE)</f>
        <v>BC Place</v>
      </c>
      <c r="P2617" s="27"/>
      <c r="Q2617" s="27"/>
      <c r="R2617" s="27" t="str">
        <f t="shared" si="241"/>
        <v/>
      </c>
      <c r="S2617" s="21">
        <v>0</v>
      </c>
      <c r="T2617" s="20">
        <f>VLOOKUP($A2617,Database!$A:$Y,10,FALSE)</f>
        <v>0</v>
      </c>
      <c r="U2617" s="20">
        <f>VLOOKUP($A2617,Database!$A:$Y,11,FALSE)</f>
        <v>0</v>
      </c>
      <c r="V2617" s="20">
        <f>VLOOKUP($A2617,Database!$A:$Y,12,FALSE)</f>
        <v>0</v>
      </c>
      <c r="W2617" s="20" t="str">
        <f>VLOOKUP(A2617,Database!A:M,13,FALSE)</f>
        <v>À venir</v>
      </c>
      <c r="X2617" s="20" t="str">
        <f>VLOOKUP($A2617,Database!$A:$Y,20,FALSE)</f>
        <v/>
      </c>
      <c r="Y2617" s="20" t="str">
        <f>VLOOKUP($A2617,Database!$A:$Y,21,FALSE)</f>
        <v/>
      </c>
      <c r="Z2617" s="20">
        <f t="shared" si="240"/>
        <v>0</v>
      </c>
      <c r="AA2617" s="20" t="str">
        <f t="shared" si="242"/>
        <v/>
      </c>
      <c r="AB2617" s="20" t="str">
        <f t="shared" ca="1" si="243"/>
        <v/>
      </c>
      <c r="AC2617" s="20">
        <f t="shared" ca="1" si="244"/>
        <v>0</v>
      </c>
      <c r="AD2617" s="20" t="str">
        <f ca="1">IF(AC2617=0,"",IF(OR(ISBLANK(P2617),ISBLANK(Q2617)),"",IF(ISBLANK(VLOOKUP(A2617,Database!A:AA,22,FALSE)),"",VLOOKUP(A2617,Database!A:AA,22,FALSE))))</f>
        <v/>
      </c>
      <c r="AE2617" s="20" t="str">
        <f>IFERROR(
   IF(
     OR(ISBLANK(P2617),ISBLANK(Q2617)),
     "",
     IF(
       AND(AB2617&lt;&gt;"",OR(W2617="Terminé",W2617="En cours")),
       VLOOKUP(AD2617,Setup_ScoreExactBonus!A:D,4,FALSE),
       0
     )),
  0)</f>
        <v/>
      </c>
      <c r="AF2617" s="21">
        <f t="shared" si="245"/>
        <v>0</v>
      </c>
      <c r="AG2617" s="21">
        <f ca="1">SUMIFS(AF$2:AF2617,D$2:D2617,D2617)</f>
        <v>3177</v>
      </c>
    </row>
    <row r="2618" spans="1:33" hidden="1" x14ac:dyDescent="0.35">
      <c r="A2618" s="21">
        <f>IF(ISBLANK(B2618),"",COUNTIF(B$2:B2618,B2618))-1</f>
        <v>96</v>
      </c>
      <c r="B2618" s="27">
        <v>25</v>
      </c>
      <c r="C2618" s="10">
        <f>VLOOKUP($A2618+IF($A2618=0,1,0),Database!$A:$Y,7,FALSE)</f>
        <v>46210.916666666664</v>
      </c>
      <c r="D2618" s="21" t="str">
        <f>VLOOKUP(Pronostics!$B2618,Setup_MPP!$A:$G,3,FALSE)</f>
        <v>leaw0808</v>
      </c>
      <c r="E2618" s="21" t="str">
        <f>VLOOKUP(Pronostics!$B2618,Setup_MPP!$A:$G,2,FALSE)</f>
        <v>Léa WALOCQ</v>
      </c>
      <c r="F2618" s="21" t="str">
        <f>VLOOKUP($B2618,Setup_MPP!$A:$E,4,FALSE)</f>
        <v>#D1B9EB</v>
      </c>
      <c r="G2618" s="21" t="str">
        <f>VLOOKUP($B2618,Setup_MPP!$A:$E,5,FALSE)</f>
        <v>#B58BC7</v>
      </c>
      <c r="H2618" s="21" t="str">
        <f>IFERROR(IF(AND(A2618&gt;=1,A2618&lt;=104),VLOOKUP($A2618,Location!$A:$J,6,FALSE),IF(A2618=0,"Avant l'ouverture",IF(OR(A2618=105,A2618=106),"Bonus"))),"")</f>
        <v>1/8 Finale</v>
      </c>
      <c r="I2618" s="21" t="str">
        <f>IF(LEFT(H2618,4)="Tour",VLOOKUP(A2618,Database!$A:$C,3,FALSE),"")</f>
        <v/>
      </c>
      <c r="J2618" s="21" t="str">
        <f>VLOOKUP($A2618,Location!$A:$J,7,FALSE)</f>
        <v>TBD</v>
      </c>
      <c r="K2618" s="21" t="str">
        <f>IFERROR(VLOOKUP(J2618,Setup_Team!$B:$C,2,FALSE), "TDB")</f>
        <v>TDB</v>
      </c>
      <c r="L2618" s="21" t="str">
        <f>VLOOKUP($A2618,Location!$A:$J,8,FALSE)</f>
        <v>TBD</v>
      </c>
      <c r="M2618" s="21" t="str">
        <f>IFERROR(VLOOKUP(L2618,Setup_Team!$B:$C,2,FALSE), "TDB")</f>
        <v>TDB</v>
      </c>
      <c r="N2618" s="21" t="str">
        <f>VLOOKUP($A2618,Location!$A:$J,9,FALSE)</f>
        <v>Vancouver</v>
      </c>
      <c r="O2618" s="21" t="str">
        <f>VLOOKUP($A2618,Location!$A:$J,10,FALSE)</f>
        <v>BC Place</v>
      </c>
      <c r="P2618" s="27"/>
      <c r="Q2618" s="27"/>
      <c r="R2618" s="27" t="str">
        <f t="shared" si="241"/>
        <v/>
      </c>
      <c r="S2618" s="21">
        <v>0</v>
      </c>
      <c r="T2618" s="20">
        <f>VLOOKUP($A2618,Database!$A:$Y,10,FALSE)</f>
        <v>0</v>
      </c>
      <c r="U2618" s="20">
        <f>VLOOKUP($A2618,Database!$A:$Y,11,FALSE)</f>
        <v>0</v>
      </c>
      <c r="V2618" s="20">
        <f>VLOOKUP($A2618,Database!$A:$Y,12,FALSE)</f>
        <v>0</v>
      </c>
      <c r="W2618" s="20" t="str">
        <f>VLOOKUP(A2618,Database!A:M,13,FALSE)</f>
        <v>À venir</v>
      </c>
      <c r="X2618" s="20" t="str">
        <f>VLOOKUP($A2618,Database!$A:$Y,20,FALSE)</f>
        <v/>
      </c>
      <c r="Y2618" s="20" t="str">
        <f>VLOOKUP($A2618,Database!$A:$Y,21,FALSE)</f>
        <v/>
      </c>
      <c r="Z2618" s="20">
        <f t="shared" si="240"/>
        <v>0</v>
      </c>
      <c r="AA2618" s="20" t="str">
        <f t="shared" si="242"/>
        <v/>
      </c>
      <c r="AB2618" s="20" t="str">
        <f t="shared" ca="1" si="243"/>
        <v/>
      </c>
      <c r="AC2618" s="20">
        <f t="shared" ca="1" si="244"/>
        <v>0</v>
      </c>
      <c r="AD2618" s="20" t="str">
        <f ca="1">IF(AC2618=0,"",IF(OR(ISBLANK(P2618),ISBLANK(Q2618)),"",IF(ISBLANK(VLOOKUP(A2618,Database!A:AA,22,FALSE)),"",VLOOKUP(A2618,Database!A:AA,22,FALSE))))</f>
        <v/>
      </c>
      <c r="AE2618" s="20" t="str">
        <f>IFERROR(
   IF(
     OR(ISBLANK(P2618),ISBLANK(Q2618)),
     "",
     IF(
       AND(AB2618&lt;&gt;"",OR(W2618="Terminé",W2618="En cours")),
       VLOOKUP(AD2618,Setup_ScoreExactBonus!A:D,4,FALSE),
       0
     )),
  0)</f>
        <v/>
      </c>
      <c r="AF2618" s="21">
        <f t="shared" si="245"/>
        <v>0</v>
      </c>
      <c r="AG2618" s="21">
        <f ca="1">SUMIFS(AF$2:AF2618,D$2:D2618,D2618)</f>
        <v>3228</v>
      </c>
    </row>
    <row r="2619" spans="1:33" hidden="1" x14ac:dyDescent="0.35">
      <c r="A2619" s="21">
        <f>IF(ISBLANK(B2619),"",COUNTIF(B$2:B2619,B2619))-1</f>
        <v>96</v>
      </c>
      <c r="B2619" s="27">
        <v>26</v>
      </c>
      <c r="C2619" s="10">
        <v>46184.875</v>
      </c>
      <c r="D2619" s="21" t="str">
        <f>VLOOKUP(Pronostics!$B2619,Setup_MPP!$A:$G,3,FALSE)</f>
        <v>Mohamad#5GGG1</v>
      </c>
      <c r="E2619" s="21" t="str">
        <f>VLOOKUP(Pronostics!$B2619,Setup_MPP!$A:$G,2,FALSE)</f>
        <v>Mohamad EL KAWAS</v>
      </c>
      <c r="F2619" s="21" t="str">
        <f>VLOOKUP($B2619,Setup_MPP!$A:$E,4,FALSE)</f>
        <v>#EB8787</v>
      </c>
      <c r="G2619" s="21" t="str">
        <f>VLOOKUP($B2619,Setup_MPP!$A:$E,5,FALSE)</f>
        <v>#368E2C</v>
      </c>
      <c r="H2619" s="21" t="str">
        <f>IFERROR(IF(AND(A2619&gt;=1,A2619&lt;=104),VLOOKUP($A2619,Location!$A:$J,6,FALSE),IF(A2619=0,"Avant l'ouverture",IF(OR(A2619=105,A2619=106),"Bonus"))),"")</f>
        <v>1/8 Finale</v>
      </c>
      <c r="I2619" s="21" t="str">
        <f>IF(LEFT(H2619,4)="Tour",VLOOKUP(A2619,Database!$A:$C,3,FALSE),"")</f>
        <v/>
      </c>
      <c r="J2619" s="21" t="str">
        <f>VLOOKUP($A2619,Location!$A:$J,7,FALSE)</f>
        <v>TBD</v>
      </c>
      <c r="K2619" s="21" t="str">
        <f>IFERROR(VLOOKUP(J2619,Setup_Team!$B:$C,2,FALSE), "TDB")</f>
        <v>TDB</v>
      </c>
      <c r="L2619" s="21" t="str">
        <f>VLOOKUP($A2619,Location!$A:$J,8,FALSE)</f>
        <v>TBD</v>
      </c>
      <c r="M2619" s="21" t="str">
        <f>IFERROR(VLOOKUP(L2619,Setup_Team!$B:$C,2,FALSE), "TDB")</f>
        <v>TDB</v>
      </c>
      <c r="R2619" s="27" t="str">
        <f t="shared" si="241"/>
        <v/>
      </c>
      <c r="S2619" s="21">
        <v>0</v>
      </c>
      <c r="T2619" s="20">
        <f>VLOOKUP($A2619,Database!$A:$Y,10,FALSE)</f>
        <v>0</v>
      </c>
      <c r="U2619" s="20">
        <f>VLOOKUP($A2619,Database!$A:$Y,11,FALSE)</f>
        <v>0</v>
      </c>
      <c r="V2619" s="20">
        <f>VLOOKUP($A2619,Database!$A:$Y,12,FALSE)</f>
        <v>0</v>
      </c>
      <c r="W2619" s="20" t="str">
        <f>VLOOKUP(A2619,Database!A:M,13,FALSE)</f>
        <v>À venir</v>
      </c>
      <c r="X2619" s="20" t="str">
        <f>VLOOKUP($A2619,Database!$A:$Y,20,FALSE)</f>
        <v/>
      </c>
      <c r="Y2619" s="20" t="str">
        <f>VLOOKUP($A2619,Database!$A:$Y,21,FALSE)</f>
        <v/>
      </c>
      <c r="Z2619" s="20">
        <f t="shared" si="240"/>
        <v>0</v>
      </c>
      <c r="AA2619" s="20" t="str">
        <f t="shared" si="242"/>
        <v/>
      </c>
      <c r="AB2619" s="20">
        <f t="shared" ca="1" si="243"/>
        <v>0</v>
      </c>
      <c r="AC2619" s="20">
        <f t="shared" ca="1" si="244"/>
        <v>0</v>
      </c>
      <c r="AD2619" s="20" t="str">
        <f ca="1">IF(AC2619=0,"",IF(OR(ISBLANK(P2619),ISBLANK(Q2619)),"",IF(ISBLANK(VLOOKUP(A2619,Database!A:AA,22,FALSE)),"",VLOOKUP(A2619,Database!A:AA,22,FALSE))))</f>
        <v/>
      </c>
      <c r="AE2619" s="20" t="str">
        <f>IFERROR(
   IF(
     OR(ISBLANK(P2619),ISBLANK(Q2619)),
     "",
     IF(
       AND(AB2619&lt;&gt;"",OR(W2619="Terminé",W2619="En cours")),
       VLOOKUP(AD2619,Setup_ScoreExactBonus!A:D,4,FALSE),
       0
     )),
  0)</f>
        <v/>
      </c>
      <c r="AF2619" s="21">
        <f t="shared" si="245"/>
        <v>0</v>
      </c>
      <c r="AG2619" s="21">
        <f ca="1">SUMIFS(AF$2:AF2619,D$2:D2619,D2619)</f>
        <v>2615</v>
      </c>
    </row>
    <row r="2620" spans="1:33" hidden="1" x14ac:dyDescent="0.35">
      <c r="A2620" s="21">
        <f>IF(ISBLANK(B2620),"",COUNTIF(B$2:B2620,B2620))-1</f>
        <v>96</v>
      </c>
      <c r="B2620" s="27">
        <v>27</v>
      </c>
      <c r="C2620" s="10">
        <f>VLOOKUP($A2620+IF($A2620=0,1,0),Database!$A:$Y,7,FALSE)</f>
        <v>46210.916666666664</v>
      </c>
      <c r="D2620" s="21" t="str">
        <f>VLOOKUP(Pronostics!$B2620,Setup_MPP!$A:$G,3,FALSE)</f>
        <v>maryemkappa</v>
      </c>
      <c r="E2620" s="21" t="str">
        <f>VLOOKUP(Pronostics!$B2620,Setup_MPP!$A:$G,2,FALSE)</f>
        <v>Maryem GUIZANI</v>
      </c>
      <c r="F2620" s="21" t="str">
        <f>VLOOKUP($B2620,Setup_MPP!$A:$E,4,FALSE)</f>
        <v>#BCA2F4</v>
      </c>
      <c r="G2620" s="21" t="str">
        <f>VLOOKUP($B2620,Setup_MPP!$A:$E,5,FALSE)</f>
        <v>#6D3DD5</v>
      </c>
      <c r="H2620" s="21" t="str">
        <f>IFERROR(IF(AND(A2620&gt;=1,A2620&lt;=104),VLOOKUP($A2620,Location!$A:$J,6,FALSE),IF(A2620=0,"Avant l'ouverture",IF(OR(A2620=105,A2620=106),"Bonus"))),"")</f>
        <v>1/8 Finale</v>
      </c>
      <c r="I2620" s="21" t="str">
        <f>IF(LEFT(H2620,4)="Tour",VLOOKUP(A2620,Database!$A:$C,3,FALSE),"")</f>
        <v/>
      </c>
      <c r="J2620" s="21" t="str">
        <f>VLOOKUP($A2620,Location!$A:$J,7,FALSE)</f>
        <v>TBD</v>
      </c>
      <c r="K2620" s="21" t="str">
        <f>IFERROR(VLOOKUP(J2620,Setup_Team!$B:$C,2,FALSE), "TDB")</f>
        <v>TDB</v>
      </c>
      <c r="L2620" s="21" t="str">
        <f>VLOOKUP($A2620,Location!$A:$J,8,FALSE)</f>
        <v>TBD</v>
      </c>
      <c r="M2620" s="21" t="str">
        <f>IFERROR(VLOOKUP(L2620,Setup_Team!$B:$C,2,FALSE), "TDB")</f>
        <v>TDB</v>
      </c>
      <c r="R2620" s="27" t="str">
        <f t="shared" si="241"/>
        <v/>
      </c>
      <c r="S2620" s="21">
        <v>0</v>
      </c>
      <c r="T2620" s="20">
        <f>VLOOKUP($A2620,Database!$A:$Y,10,FALSE)</f>
        <v>0</v>
      </c>
      <c r="U2620" s="20">
        <f>VLOOKUP($A2620,Database!$A:$Y,11,FALSE)</f>
        <v>0</v>
      </c>
      <c r="V2620" s="20">
        <f>VLOOKUP($A2620,Database!$A:$Y,12,FALSE)</f>
        <v>0</v>
      </c>
      <c r="W2620" s="20" t="str">
        <f>VLOOKUP(A2620,Database!A:M,13,FALSE)</f>
        <v>À venir</v>
      </c>
      <c r="X2620" s="20" t="str">
        <f>VLOOKUP($A2620,Database!$A:$Y,20,FALSE)</f>
        <v/>
      </c>
      <c r="Y2620" s="20" t="str">
        <f>VLOOKUP($A2620,Database!$A:$Y,21,FALSE)</f>
        <v/>
      </c>
      <c r="Z2620" s="20">
        <f t="shared" si="240"/>
        <v>0</v>
      </c>
      <c r="AA2620" s="20" t="str">
        <f t="shared" si="242"/>
        <v/>
      </c>
      <c r="AB2620" s="20" t="str">
        <f t="shared" ca="1" si="243"/>
        <v/>
      </c>
      <c r="AC2620" s="20">
        <f t="shared" ca="1" si="244"/>
        <v>0</v>
      </c>
      <c r="AD2620" s="20" t="str">
        <f ca="1">IF(AC2620=0,"",IF(OR(ISBLANK(P2620),ISBLANK(Q2620)),"",IF(ISBLANK(VLOOKUP(A2620,Database!A:AA,22,FALSE)),"",VLOOKUP(A2620,Database!A:AA,22,FALSE))))</f>
        <v/>
      </c>
      <c r="AE2620" s="20" t="str">
        <f>IFERROR(
   IF(
     OR(ISBLANK(P2620),ISBLANK(Q2620)),
     "",
     IF(
       AND(AB2620&lt;&gt;"",OR(W2620="Terminé",W2620="En cours")),
       VLOOKUP(AD2620,Setup_ScoreExactBonus!A:D,4,FALSE),
       0
     )),
  0)</f>
        <v/>
      </c>
      <c r="AF2620" s="21">
        <f t="shared" si="245"/>
        <v>0</v>
      </c>
      <c r="AG2620" s="21">
        <f ca="1">SUMIFS(AF$2:AF2620,D$2:D2620,D2620)</f>
        <v>2772</v>
      </c>
    </row>
    <row r="2621" spans="1:33" hidden="1" x14ac:dyDescent="0.35">
      <c r="A2621" s="21">
        <f>IF(ISBLANK(B2621),"",COUNTIF(B$2:B2621,B2621))-1</f>
        <v>97</v>
      </c>
      <c r="B2621" s="27">
        <v>1</v>
      </c>
      <c r="C2621" s="10">
        <f>VLOOKUP($A2621+IF($A2621=0,1,0),Database!$A:$Y,7,FALSE)</f>
        <v>46212.916666666664</v>
      </c>
      <c r="D2621" s="21" t="str">
        <f>VLOOKUP(Pronostics!$B2621,Setup_MPP!$A:$G,3,FALSE)</f>
        <v>_Nicolas_LM_</v>
      </c>
      <c r="E2621" s="21" t="str">
        <f>VLOOKUP(Pronostics!$B2621,Setup_MPP!$A:$G,2,FALSE)</f>
        <v>Nicolas LE MOUEL</v>
      </c>
      <c r="F2621" s="21" t="str">
        <f>VLOOKUP($B2621,Setup_MPP!$A:$E,4,FALSE)</f>
        <v>#F7C79D</v>
      </c>
      <c r="G2621" s="21" t="str">
        <f>VLOOKUP($B2621,Setup_MPP!$A:$E,5,FALSE)</f>
        <v>#FFBE85</v>
      </c>
      <c r="H2621" s="21" t="str">
        <f>IFERROR(IF(AND(A2621&gt;=1,A2621&lt;=104),VLOOKUP($A2621,Location!$A:$J,6,FALSE),IF(A2621=0,"Avant l'ouverture",IF(OR(A2621=105,A2621=106),"Bonus"))),"")</f>
        <v>1/4 Finale</v>
      </c>
      <c r="I2621" s="21" t="str">
        <f>IF(LEFT(H2621,4)="Tour",VLOOKUP(A2621,Database!$A:$C,3,FALSE),"")</f>
        <v/>
      </c>
      <c r="J2621" s="21" t="str">
        <f>VLOOKUP($A2621,Location!$A:$J,7,FALSE)</f>
        <v>TBD</v>
      </c>
      <c r="K2621" s="21" t="str">
        <f>IFERROR(VLOOKUP(J2621,Setup_Team!$B:$C,2,FALSE), "TDB")</f>
        <v>TDB</v>
      </c>
      <c r="L2621" s="21" t="str">
        <f>VLOOKUP($A2621,Location!$A:$J,8,FALSE)</f>
        <v>TBD</v>
      </c>
      <c r="M2621" s="21" t="str">
        <f>IFERROR(VLOOKUP(L2621,Setup_Team!$B:$C,2,FALSE), "TDB")</f>
        <v>TDB</v>
      </c>
      <c r="N2621" s="21" t="str">
        <f>VLOOKUP($A2621,Location!$A:$J,9,FALSE)</f>
        <v>Foxborough</v>
      </c>
      <c r="O2621" s="21" t="str">
        <f>VLOOKUP($A2621,Location!$A:$J,10,FALSE)</f>
        <v>Gillette Stadium</v>
      </c>
      <c r="P2621" s="27"/>
      <c r="Q2621" s="27"/>
      <c r="R2621" s="27" t="str">
        <f t="shared" si="241"/>
        <v/>
      </c>
      <c r="S2621" s="21">
        <v>0</v>
      </c>
      <c r="T2621" s="20">
        <f>VLOOKUP($A2621,Database!$A:$Y,10,FALSE)</f>
        <v>0</v>
      </c>
      <c r="U2621" s="20">
        <f>VLOOKUP($A2621,Database!$A:$Y,11,FALSE)</f>
        <v>0</v>
      </c>
      <c r="V2621" s="20">
        <f>VLOOKUP($A2621,Database!$A:$Y,12,FALSE)</f>
        <v>0</v>
      </c>
      <c r="W2621" s="20" t="str">
        <f>VLOOKUP(A2621,Database!A:M,13,FALSE)</f>
        <v>À venir</v>
      </c>
      <c r="X2621" s="20" t="str">
        <f>VLOOKUP($A2621,Database!$A:$Y,20,FALSE)</f>
        <v/>
      </c>
      <c r="Y2621" s="20" t="str">
        <f>VLOOKUP($A2621,Database!$A:$Y,21,FALSE)</f>
        <v/>
      </c>
      <c r="Z2621" s="20">
        <f t="shared" si="240"/>
        <v>0</v>
      </c>
      <c r="AA2621" s="20" t="str">
        <f t="shared" si="242"/>
        <v/>
      </c>
      <c r="AB2621" s="20" t="str">
        <f t="shared" ca="1" si="243"/>
        <v/>
      </c>
      <c r="AC2621" s="20">
        <f t="shared" ca="1" si="244"/>
        <v>0</v>
      </c>
      <c r="AD2621" s="20" t="str">
        <f ca="1">IF(AC2621=0,"",IF(OR(ISBLANK(P2621),ISBLANK(Q2621)),"",IF(ISBLANK(VLOOKUP(A2621,Database!A:AA,22,FALSE)),"",VLOOKUP(A2621,Database!A:AA,22,FALSE))))</f>
        <v/>
      </c>
      <c r="AE2621" s="20" t="str">
        <f>IFERROR(
   IF(
     OR(ISBLANK(P2621),ISBLANK(Q2621)),
     "",
     IF(
       AND(AB2621&lt;&gt;"",OR(W2621="Terminé",W2621="En cours")),
       VLOOKUP(AD2621,Setup_ScoreExactBonus!A:D,4,FALSE),
       0
     )),
  0)</f>
        <v/>
      </c>
      <c r="AF2621" s="21">
        <f t="shared" si="245"/>
        <v>0</v>
      </c>
      <c r="AG2621" s="21">
        <f ca="1">SUMIFS(AF$2:AF2621,D$2:D2621,D2621)</f>
        <v>3089</v>
      </c>
    </row>
    <row r="2622" spans="1:33" hidden="1" x14ac:dyDescent="0.35">
      <c r="A2622" s="21">
        <f>IF(ISBLANK(B2622),"",COUNTIF(B$2:B2622,B2622))-1</f>
        <v>97</v>
      </c>
      <c r="B2622" s="27">
        <v>2</v>
      </c>
      <c r="C2622" s="10">
        <f>VLOOKUP($A2622+IF($A2622=0,1,0),Database!$A:$Y,7,FALSE)</f>
        <v>46212.916666666664</v>
      </c>
      <c r="D2622" s="21" t="str">
        <f>VLOOKUP(Pronostics!$B2622,Setup_MPP!$A:$G,3,FALSE)</f>
        <v>leaelaz</v>
      </c>
      <c r="E2622" s="21" t="str">
        <f>VLOOKUP(Pronostics!$B2622,Setup_MPP!$A:$G,2,FALSE)</f>
        <v>Léa EL ASERY</v>
      </c>
      <c r="F2622" s="21" t="str">
        <f>VLOOKUP($B2622,Setup_MPP!$A:$E,4,FALSE)</f>
        <v>#FFBEBE</v>
      </c>
      <c r="G2622" s="21" t="str">
        <f>VLOOKUP($B2622,Setup_MPP!$A:$E,5,FALSE)</f>
        <v>#DF6868</v>
      </c>
      <c r="H2622" s="21" t="str">
        <f>IFERROR(IF(AND(A2622&gt;=1,A2622&lt;=104),VLOOKUP($A2622,Location!$A:$J,6,FALSE),IF(A2622=0,"Avant l'ouverture",IF(OR(A2622=105,A2622=106),"Bonus"))),"")</f>
        <v>1/4 Finale</v>
      </c>
      <c r="I2622" s="21" t="str">
        <f>IF(LEFT(H2622,4)="Tour",VLOOKUP(A2622,Database!$A:$C,3,FALSE),"")</f>
        <v/>
      </c>
      <c r="J2622" s="21" t="str">
        <f>VLOOKUP($A2622,Location!$A:$J,7,FALSE)</f>
        <v>TBD</v>
      </c>
      <c r="K2622" s="21" t="str">
        <f>IFERROR(VLOOKUP(J2622,Setup_Team!$B:$C,2,FALSE), "TDB")</f>
        <v>TDB</v>
      </c>
      <c r="L2622" s="21" t="str">
        <f>VLOOKUP($A2622,Location!$A:$J,8,FALSE)</f>
        <v>TBD</v>
      </c>
      <c r="M2622" s="21" t="str">
        <f>IFERROR(VLOOKUP(L2622,Setup_Team!$B:$C,2,FALSE), "TDB")</f>
        <v>TDB</v>
      </c>
      <c r="N2622" s="21" t="str">
        <f>VLOOKUP($A2622,Location!$A:$J,9,FALSE)</f>
        <v>Foxborough</v>
      </c>
      <c r="O2622" s="21" t="str">
        <f>VLOOKUP($A2622,Location!$A:$J,10,FALSE)</f>
        <v>Gillette Stadium</v>
      </c>
      <c r="P2622" s="27"/>
      <c r="Q2622" s="27"/>
      <c r="R2622" s="27" t="str">
        <f t="shared" si="241"/>
        <v/>
      </c>
      <c r="S2622" s="21">
        <v>0</v>
      </c>
      <c r="T2622" s="20">
        <f>VLOOKUP($A2622,Database!$A:$Y,10,FALSE)</f>
        <v>0</v>
      </c>
      <c r="U2622" s="20">
        <f>VLOOKUP($A2622,Database!$A:$Y,11,FALSE)</f>
        <v>0</v>
      </c>
      <c r="V2622" s="20">
        <f>VLOOKUP($A2622,Database!$A:$Y,12,FALSE)</f>
        <v>0</v>
      </c>
      <c r="W2622" s="20" t="str">
        <f>VLOOKUP(A2622,Database!A:M,13,FALSE)</f>
        <v>À venir</v>
      </c>
      <c r="X2622" s="20" t="str">
        <f>VLOOKUP($A2622,Database!$A:$Y,20,FALSE)</f>
        <v/>
      </c>
      <c r="Y2622" s="20" t="str">
        <f>VLOOKUP($A2622,Database!$A:$Y,21,FALSE)</f>
        <v/>
      </c>
      <c r="Z2622" s="20">
        <f t="shared" si="240"/>
        <v>0</v>
      </c>
      <c r="AA2622" s="20" t="str">
        <f t="shared" si="242"/>
        <v/>
      </c>
      <c r="AB2622" s="20" t="str">
        <f t="shared" ca="1" si="243"/>
        <v/>
      </c>
      <c r="AC2622" s="20">
        <f t="shared" ca="1" si="244"/>
        <v>0</v>
      </c>
      <c r="AD2622" s="20" t="str">
        <f ca="1">IF(AC2622=0,"",IF(OR(ISBLANK(P2622),ISBLANK(Q2622)),"",IF(ISBLANK(VLOOKUP(A2622,Database!A:AA,22,FALSE)),"",VLOOKUP(A2622,Database!A:AA,22,FALSE))))</f>
        <v/>
      </c>
      <c r="AE2622" s="20" t="str">
        <f>IFERROR(
   IF(
     OR(ISBLANK(P2622),ISBLANK(Q2622)),
     "",
     IF(
       AND(AB2622&lt;&gt;"",OR(W2622="Terminé",W2622="En cours")),
       VLOOKUP(AD2622,Setup_ScoreExactBonus!A:D,4,FALSE),
       0
     )),
  0)</f>
        <v/>
      </c>
      <c r="AF2622" s="21">
        <f t="shared" si="245"/>
        <v>0</v>
      </c>
      <c r="AG2622" s="21">
        <f ca="1">SUMIFS(AF$2:AF2622,D$2:D2622,D2622)</f>
        <v>3587</v>
      </c>
    </row>
    <row r="2623" spans="1:33" hidden="1" x14ac:dyDescent="0.35">
      <c r="A2623" s="21">
        <f>IF(ISBLANK(B2623),"",COUNTIF(B$2:B2623,B2623))-1</f>
        <v>97</v>
      </c>
      <c r="B2623" s="27">
        <v>3</v>
      </c>
      <c r="C2623" s="10">
        <f>VLOOKUP($A2623+IF($A2623=0,1,0),Database!$A:$Y,7,FALSE)</f>
        <v>46212.916666666664</v>
      </c>
      <c r="D2623" s="21" t="str">
        <f>VLOOKUP(Pronostics!$B2623,Setup_MPP!$A:$G,3,FALSE)</f>
        <v>PasMetalleux</v>
      </c>
      <c r="E2623" s="21" t="str">
        <f>VLOOKUP(Pronostics!$B2623,Setup_MPP!$A:$G,2,FALSE)</f>
        <v>Elwenn JOUBREL</v>
      </c>
      <c r="F2623" s="21" t="str">
        <f>VLOOKUP($B2623,Setup_MPP!$A:$E,4,FALSE)</f>
        <v>#F5C7FC</v>
      </c>
      <c r="G2623" s="21" t="str">
        <f>VLOOKUP($B2623,Setup_MPP!$A:$E,5,FALSE)</f>
        <v>#C489CF</v>
      </c>
      <c r="H2623" s="21" t="str">
        <f>IFERROR(IF(AND(A2623&gt;=1,A2623&lt;=104),VLOOKUP($A2623,Location!$A:$J,6,FALSE),IF(A2623=0,"Avant l'ouverture",IF(OR(A2623=105,A2623=106),"Bonus"))),"")</f>
        <v>1/4 Finale</v>
      </c>
      <c r="I2623" s="21" t="str">
        <f>IF(LEFT(H2623,4)="Tour",VLOOKUP(A2623,Database!$A:$C,3,FALSE),"")</f>
        <v/>
      </c>
      <c r="J2623" s="21" t="str">
        <f>VLOOKUP($A2623,Location!$A:$J,7,FALSE)</f>
        <v>TBD</v>
      </c>
      <c r="K2623" s="21" t="str">
        <f>IFERROR(VLOOKUP(J2623,Setup_Team!$B:$C,2,FALSE), "TDB")</f>
        <v>TDB</v>
      </c>
      <c r="L2623" s="21" t="str">
        <f>VLOOKUP($A2623,Location!$A:$J,8,FALSE)</f>
        <v>TBD</v>
      </c>
      <c r="M2623" s="21" t="str">
        <f>IFERROR(VLOOKUP(L2623,Setup_Team!$B:$C,2,FALSE), "TDB")</f>
        <v>TDB</v>
      </c>
      <c r="N2623" s="21" t="str">
        <f>VLOOKUP($A2623,Location!$A:$J,9,FALSE)</f>
        <v>Foxborough</v>
      </c>
      <c r="O2623" s="21" t="str">
        <f>VLOOKUP($A2623,Location!$A:$J,10,FALSE)</f>
        <v>Gillette Stadium</v>
      </c>
      <c r="P2623" s="27"/>
      <c r="Q2623" s="27"/>
      <c r="R2623" s="27" t="str">
        <f t="shared" si="241"/>
        <v/>
      </c>
      <c r="S2623" s="21">
        <v>0</v>
      </c>
      <c r="T2623" s="20">
        <f>VLOOKUP($A2623,Database!$A:$Y,10,FALSE)</f>
        <v>0</v>
      </c>
      <c r="U2623" s="20">
        <f>VLOOKUP($A2623,Database!$A:$Y,11,FALSE)</f>
        <v>0</v>
      </c>
      <c r="V2623" s="20">
        <f>VLOOKUP($A2623,Database!$A:$Y,12,FALSE)</f>
        <v>0</v>
      </c>
      <c r="W2623" s="20" t="str">
        <f>VLOOKUP(A2623,Database!A:M,13,FALSE)</f>
        <v>À venir</v>
      </c>
      <c r="X2623" s="20" t="str">
        <f>VLOOKUP($A2623,Database!$A:$Y,20,FALSE)</f>
        <v/>
      </c>
      <c r="Y2623" s="20" t="str">
        <f>VLOOKUP($A2623,Database!$A:$Y,21,FALSE)</f>
        <v/>
      </c>
      <c r="Z2623" s="20">
        <f t="shared" si="240"/>
        <v>0</v>
      </c>
      <c r="AA2623" s="20" t="str">
        <f t="shared" si="242"/>
        <v/>
      </c>
      <c r="AB2623" s="20" t="str">
        <f t="shared" ca="1" si="243"/>
        <v/>
      </c>
      <c r="AC2623" s="20">
        <f t="shared" ca="1" si="244"/>
        <v>0</v>
      </c>
      <c r="AD2623" s="20" t="str">
        <f ca="1">IF(AC2623=0,"",IF(OR(ISBLANK(P2623),ISBLANK(Q2623)),"",IF(ISBLANK(VLOOKUP(A2623,Database!A:AA,22,FALSE)),"",VLOOKUP(A2623,Database!A:AA,22,FALSE))))</f>
        <v/>
      </c>
      <c r="AE2623" s="20" t="str">
        <f>IFERROR(
   IF(
     OR(ISBLANK(P2623),ISBLANK(Q2623)),
     "",
     IF(
       AND(AB2623&lt;&gt;"",OR(W2623="Terminé",W2623="En cours")),
       VLOOKUP(AD2623,Setup_ScoreExactBonus!A:D,4,FALSE),
       0
     )),
  0)</f>
        <v/>
      </c>
      <c r="AF2623" s="21">
        <f t="shared" si="245"/>
        <v>0</v>
      </c>
      <c r="AG2623" s="21">
        <f ca="1">SUMIFS(AF$2:AF2623,D$2:D2623,D2623)</f>
        <v>3215</v>
      </c>
    </row>
    <row r="2624" spans="1:33" hidden="1" x14ac:dyDescent="0.35">
      <c r="A2624" s="21">
        <f>IF(ISBLANK(B2624),"",COUNTIF(B$2:B2624,B2624))-1</f>
        <v>97</v>
      </c>
      <c r="B2624" s="27">
        <v>4</v>
      </c>
      <c r="C2624" s="10">
        <f>VLOOKUP($A2624+IF($A2624=0,1,0),Database!$A:$Y,7,FALSE)</f>
        <v>46212.916666666664</v>
      </c>
      <c r="D2624" s="21" t="str">
        <f>VLOOKUP(Pronostics!$B2624,Setup_MPP!$A:$G,3,FALSE)</f>
        <v>Popo444</v>
      </c>
      <c r="E2624" s="21" t="str">
        <f>VLOOKUP(Pronostics!$B2624,Setup_MPP!$A:$G,2,FALSE)</f>
        <v>Pauline OLIVIER</v>
      </c>
      <c r="F2624" s="21" t="str">
        <f>VLOOKUP($B2624,Setup_MPP!$A:$E,4,FALSE)</f>
        <v>#A5EA7F</v>
      </c>
      <c r="G2624" s="21" t="str">
        <f>VLOOKUP($B2624,Setup_MPP!$A:$E,5,FALSE)</f>
        <v>#80C65A</v>
      </c>
      <c r="H2624" s="21" t="str">
        <f>IFERROR(IF(AND(A2624&gt;=1,A2624&lt;=104),VLOOKUP($A2624,Location!$A:$J,6,FALSE),IF(A2624=0,"Avant l'ouverture",IF(OR(A2624=105,A2624=106),"Bonus"))),"")</f>
        <v>1/4 Finale</v>
      </c>
      <c r="I2624" s="21" t="str">
        <f>IF(LEFT(H2624,4)="Tour",VLOOKUP(A2624,Database!$A:$C,3,FALSE),"")</f>
        <v/>
      </c>
      <c r="J2624" s="21" t="str">
        <f>VLOOKUP($A2624,Location!$A:$J,7,FALSE)</f>
        <v>TBD</v>
      </c>
      <c r="K2624" s="21" t="str">
        <f>IFERROR(VLOOKUP(J2624,Setup_Team!$B:$C,2,FALSE), "TDB")</f>
        <v>TDB</v>
      </c>
      <c r="L2624" s="21" t="str">
        <f>VLOOKUP($A2624,Location!$A:$J,8,FALSE)</f>
        <v>TBD</v>
      </c>
      <c r="M2624" s="21" t="str">
        <f>IFERROR(VLOOKUP(L2624,Setup_Team!$B:$C,2,FALSE), "TDB")</f>
        <v>TDB</v>
      </c>
      <c r="N2624" s="21" t="str">
        <f>VLOOKUP($A2624,Location!$A:$J,9,FALSE)</f>
        <v>Foxborough</v>
      </c>
      <c r="O2624" s="21" t="str">
        <f>VLOOKUP($A2624,Location!$A:$J,10,FALSE)</f>
        <v>Gillette Stadium</v>
      </c>
      <c r="P2624" s="27"/>
      <c r="Q2624" s="27"/>
      <c r="R2624" s="27" t="str">
        <f t="shared" si="241"/>
        <v/>
      </c>
      <c r="S2624" s="21">
        <v>0</v>
      </c>
      <c r="T2624" s="20">
        <f>VLOOKUP($A2624,Database!$A:$Y,10,FALSE)</f>
        <v>0</v>
      </c>
      <c r="U2624" s="20">
        <f>VLOOKUP($A2624,Database!$A:$Y,11,FALSE)</f>
        <v>0</v>
      </c>
      <c r="V2624" s="20">
        <f>VLOOKUP($A2624,Database!$A:$Y,12,FALSE)</f>
        <v>0</v>
      </c>
      <c r="W2624" s="20" t="str">
        <f>VLOOKUP(A2624,Database!A:M,13,FALSE)</f>
        <v>À venir</v>
      </c>
      <c r="X2624" s="20" t="str">
        <f>VLOOKUP($A2624,Database!$A:$Y,20,FALSE)</f>
        <v/>
      </c>
      <c r="Y2624" s="20" t="str">
        <f>VLOOKUP($A2624,Database!$A:$Y,21,FALSE)</f>
        <v/>
      </c>
      <c r="Z2624" s="20">
        <f t="shared" si="240"/>
        <v>0</v>
      </c>
      <c r="AA2624" s="20" t="str">
        <f t="shared" si="242"/>
        <v/>
      </c>
      <c r="AB2624" s="20" t="str">
        <f t="shared" ca="1" si="243"/>
        <v/>
      </c>
      <c r="AC2624" s="20">
        <f t="shared" ca="1" si="244"/>
        <v>0</v>
      </c>
      <c r="AD2624" s="20" t="str">
        <f ca="1">IF(AC2624=0,"",IF(OR(ISBLANK(P2624),ISBLANK(Q2624)),"",IF(ISBLANK(VLOOKUP(A2624,Database!A:AA,22,FALSE)),"",VLOOKUP(A2624,Database!A:AA,22,FALSE))))</f>
        <v/>
      </c>
      <c r="AE2624" s="20" t="str">
        <f>IFERROR(
   IF(
     OR(ISBLANK(P2624),ISBLANK(Q2624)),
     "",
     IF(
       AND(AB2624&lt;&gt;"",OR(W2624="Terminé",W2624="En cours")),
       VLOOKUP(AD2624,Setup_ScoreExactBonus!A:D,4,FALSE),
       0
     )),
  0)</f>
        <v/>
      </c>
      <c r="AF2624" s="21">
        <f t="shared" si="245"/>
        <v>0</v>
      </c>
      <c r="AG2624" s="21">
        <f ca="1">SUMIFS(AF$2:AF2624,D$2:D2624,D2624)</f>
        <v>3257</v>
      </c>
    </row>
    <row r="2625" spans="1:35" hidden="1" x14ac:dyDescent="0.35">
      <c r="A2625" s="21">
        <f>IF(ISBLANK(B2625),"",COUNTIF(B$2:B2625,B2625))-1</f>
        <v>97</v>
      </c>
      <c r="B2625" s="27">
        <v>5</v>
      </c>
      <c r="C2625" s="10">
        <f>VLOOKUP($A2625+IF($A2625=0,1,0),Database!$A:$Y,7,FALSE)</f>
        <v>46212.916666666664</v>
      </c>
      <c r="D2625" s="21" t="str">
        <f>VLOOKUP(Pronostics!$B2625,Setup_MPP!$A:$G,3,FALSE)</f>
        <v>_Jujul</v>
      </c>
      <c r="E2625" s="21" t="str">
        <f>VLOOKUP(Pronostics!$B2625,Setup_MPP!$A:$G,2,FALSE)</f>
        <v>Julie BOISSIERE</v>
      </c>
      <c r="F2625" s="21" t="str">
        <f>VLOOKUP($B2625,Setup_MPP!$A:$E,4,FALSE)</f>
        <v>#D890FF</v>
      </c>
      <c r="G2625" s="21" t="str">
        <f>VLOOKUP($B2625,Setup_MPP!$A:$E,5,FALSE)</f>
        <v>#B750EF</v>
      </c>
      <c r="H2625" s="21" t="str">
        <f>IFERROR(IF(AND(A2625&gt;=1,A2625&lt;=104),VLOOKUP($A2625,Location!$A:$J,6,FALSE),IF(A2625=0,"Avant l'ouverture",IF(OR(A2625=105,A2625=106),"Bonus"))),"")</f>
        <v>1/4 Finale</v>
      </c>
      <c r="I2625" s="21" t="str">
        <f>IF(LEFT(H2625,4)="Tour",VLOOKUP(A2625,Database!$A:$C,3,FALSE),"")</f>
        <v/>
      </c>
      <c r="J2625" s="21" t="str">
        <f>VLOOKUP($A2625,Location!$A:$J,7,FALSE)</f>
        <v>TBD</v>
      </c>
      <c r="K2625" s="21" t="str">
        <f>IFERROR(VLOOKUP(J2625,Setup_Team!$B:$C,2,FALSE), "TDB")</f>
        <v>TDB</v>
      </c>
      <c r="L2625" s="21" t="str">
        <f>VLOOKUP($A2625,Location!$A:$J,8,FALSE)</f>
        <v>TBD</v>
      </c>
      <c r="M2625" s="21" t="str">
        <f>IFERROR(VLOOKUP(L2625,Setup_Team!$B:$C,2,FALSE), "TDB")</f>
        <v>TDB</v>
      </c>
      <c r="N2625" s="21" t="str">
        <f>VLOOKUP($A2625,Location!$A:$J,9,FALSE)</f>
        <v>Foxborough</v>
      </c>
      <c r="O2625" s="21" t="str">
        <f>VLOOKUP($A2625,Location!$A:$J,10,FALSE)</f>
        <v>Gillette Stadium</v>
      </c>
      <c r="P2625" s="27"/>
      <c r="Q2625" s="27"/>
      <c r="R2625" s="27" t="str">
        <f t="shared" si="241"/>
        <v/>
      </c>
      <c r="S2625" s="21">
        <v>0</v>
      </c>
      <c r="T2625" s="20">
        <f>VLOOKUP($A2625,Database!$A:$Y,10,FALSE)</f>
        <v>0</v>
      </c>
      <c r="U2625" s="20">
        <f>VLOOKUP($A2625,Database!$A:$Y,11,FALSE)</f>
        <v>0</v>
      </c>
      <c r="V2625" s="20">
        <f>VLOOKUP($A2625,Database!$A:$Y,12,FALSE)</f>
        <v>0</v>
      </c>
      <c r="W2625" s="20" t="str">
        <f>VLOOKUP(A2625,Database!A:M,13,FALSE)</f>
        <v>À venir</v>
      </c>
      <c r="X2625" s="20" t="str">
        <f>VLOOKUP($A2625,Database!$A:$Y,20,FALSE)</f>
        <v/>
      </c>
      <c r="Y2625" s="20" t="str">
        <f>VLOOKUP($A2625,Database!$A:$Y,21,FALSE)</f>
        <v/>
      </c>
      <c r="Z2625" s="20">
        <f t="shared" si="240"/>
        <v>0</v>
      </c>
      <c r="AA2625" s="20" t="str">
        <f t="shared" si="242"/>
        <v/>
      </c>
      <c r="AB2625" s="20" t="str">
        <f t="shared" ca="1" si="243"/>
        <v/>
      </c>
      <c r="AC2625" s="20">
        <f t="shared" ca="1" si="244"/>
        <v>0</v>
      </c>
      <c r="AD2625" s="20" t="str">
        <f ca="1">IF(AC2625=0,"",IF(OR(ISBLANK(P2625),ISBLANK(Q2625)),"",IF(ISBLANK(VLOOKUP(A2625,Database!A:AA,22,FALSE)),"",VLOOKUP(A2625,Database!A:AA,22,FALSE))))</f>
        <v/>
      </c>
      <c r="AE2625" s="20" t="str">
        <f>IFERROR(
   IF(
     OR(ISBLANK(P2625),ISBLANK(Q2625)),
     "",
     IF(
       AND(AB2625&lt;&gt;"",OR(W2625="Terminé",W2625="En cours")),
       VLOOKUP(AD2625,Setup_ScoreExactBonus!A:D,4,FALSE),
       0
     )),
  0)</f>
        <v/>
      </c>
      <c r="AF2625" s="21">
        <f t="shared" si="245"/>
        <v>0</v>
      </c>
      <c r="AG2625" s="21">
        <f ca="1">SUMIFS(AF$2:AF2625,D$2:D2625,D2625)</f>
        <v>2427</v>
      </c>
    </row>
    <row r="2626" spans="1:35" hidden="1" x14ac:dyDescent="0.35">
      <c r="A2626" s="21">
        <f>IF(ISBLANK(B2626),"",COUNTIF(B$2:B2626,B2626))-1</f>
        <v>97</v>
      </c>
      <c r="B2626" s="27">
        <v>6</v>
      </c>
      <c r="C2626" s="10">
        <f>VLOOKUP($A2626+IF($A2626=0,1,0),Database!$A:$Y,7,FALSE)</f>
        <v>46212.916666666664</v>
      </c>
      <c r="D2626" s="21" t="str">
        <f>VLOOKUP(Pronostics!$B2626,Setup_MPP!$A:$G,3,FALSE)</f>
        <v>Julay</v>
      </c>
      <c r="E2626" s="21" t="str">
        <f>VLOOKUP(Pronostics!$B2626,Setup_MPP!$A:$G,2,FALSE)</f>
        <v>Julie BOUCHARD</v>
      </c>
      <c r="F2626" s="21" t="str">
        <f>VLOOKUP($B2626,Setup_MPP!$A:$E,4,FALSE)</f>
        <v>#A6F7B1</v>
      </c>
      <c r="G2626" s="21" t="str">
        <f>VLOOKUP($B2626,Setup_MPP!$A:$E,5,FALSE)</f>
        <v>#6EC179</v>
      </c>
      <c r="H2626" s="21" t="str">
        <f>IFERROR(IF(AND(A2626&gt;=1,A2626&lt;=104),VLOOKUP($A2626,Location!$A:$J,6,FALSE),IF(A2626=0,"Avant l'ouverture",IF(OR(A2626=105,A2626=106),"Bonus"))),"")</f>
        <v>1/4 Finale</v>
      </c>
      <c r="I2626" s="21" t="str">
        <f>IF(LEFT(H2626,4)="Tour",VLOOKUP(A2626,Database!$A:$C,3,FALSE),"")</f>
        <v/>
      </c>
      <c r="J2626" s="21" t="str">
        <f>VLOOKUP($A2626,Location!$A:$J,7,FALSE)</f>
        <v>TBD</v>
      </c>
      <c r="K2626" s="21" t="str">
        <f>IFERROR(VLOOKUP(J2626,Setup_Team!$B:$C,2,FALSE), "TDB")</f>
        <v>TDB</v>
      </c>
      <c r="L2626" s="21" t="str">
        <f>VLOOKUP($A2626,Location!$A:$J,8,FALSE)</f>
        <v>TBD</v>
      </c>
      <c r="M2626" s="21" t="str">
        <f>IFERROR(VLOOKUP(L2626,Setup_Team!$B:$C,2,FALSE), "TDB")</f>
        <v>TDB</v>
      </c>
      <c r="N2626" s="21" t="str">
        <f>VLOOKUP($A2626,Location!$A:$J,9,FALSE)</f>
        <v>Foxborough</v>
      </c>
      <c r="O2626" s="21" t="str">
        <f>VLOOKUP($A2626,Location!$A:$J,10,FALSE)</f>
        <v>Gillette Stadium</v>
      </c>
      <c r="P2626" s="27"/>
      <c r="Q2626" s="27"/>
      <c r="R2626" s="27" t="str">
        <f t="shared" si="241"/>
        <v/>
      </c>
      <c r="S2626" s="21">
        <v>0</v>
      </c>
      <c r="T2626" s="20">
        <f>VLOOKUP($A2626,Database!$A:$Y,10,FALSE)</f>
        <v>0</v>
      </c>
      <c r="U2626" s="20">
        <f>VLOOKUP($A2626,Database!$A:$Y,11,FALSE)</f>
        <v>0</v>
      </c>
      <c r="V2626" s="20">
        <f>VLOOKUP($A2626,Database!$A:$Y,12,FALSE)</f>
        <v>0</v>
      </c>
      <c r="W2626" s="20" t="str">
        <f>VLOOKUP(A2626,Database!A:M,13,FALSE)</f>
        <v>À venir</v>
      </c>
      <c r="X2626" s="20" t="str">
        <f>VLOOKUP($A2626,Database!$A:$Y,20,FALSE)</f>
        <v/>
      </c>
      <c r="Y2626" s="20" t="str">
        <f>VLOOKUP($A2626,Database!$A:$Y,21,FALSE)</f>
        <v/>
      </c>
      <c r="Z2626" s="20">
        <f t="shared" ref="Z2626:Z2689" si="246">IF(A2626=0,0,IF(W2626="À venir",0,IF(AND(ISBLANK(P2626),ISBLANK(Q2626)),1,0)))</f>
        <v>0</v>
      </c>
      <c r="AA2626" s="20" t="str">
        <f t="shared" si="242"/>
        <v/>
      </c>
      <c r="AB2626" s="20" t="str">
        <f t="shared" ca="1" si="243"/>
        <v/>
      </c>
      <c r="AC2626" s="20">
        <f t="shared" ca="1" si="244"/>
        <v>0</v>
      </c>
      <c r="AD2626" s="20" t="str">
        <f ca="1">IF(AC2626=0,"",IF(OR(ISBLANK(P2626),ISBLANK(Q2626)),"",IF(ISBLANK(VLOOKUP(A2626,Database!A:AA,22,FALSE)),"",VLOOKUP(A2626,Database!A:AA,22,FALSE))))</f>
        <v/>
      </c>
      <c r="AE2626" s="20" t="str">
        <f>IFERROR(
   IF(
     OR(ISBLANK(P2626),ISBLANK(Q2626)),
     "",
     IF(
       AND(AB2626&lt;&gt;"",OR(W2626="Terminé",W2626="En cours")),
       VLOOKUP(AD2626,Setup_ScoreExactBonus!A:D,4,FALSE),
       0
     )),
  0)</f>
        <v/>
      </c>
      <c r="AF2626" s="21">
        <f t="shared" si="245"/>
        <v>0</v>
      </c>
      <c r="AG2626" s="21">
        <f ca="1">SUMIFS(AF$2:AF2626,D$2:D2626,D2626)</f>
        <v>3263</v>
      </c>
    </row>
    <row r="2627" spans="1:35" hidden="1" x14ac:dyDescent="0.35">
      <c r="A2627" s="21">
        <f>IF(ISBLANK(B2627),"",COUNTIF(B$2:B2627,B2627))-1</f>
        <v>97</v>
      </c>
      <c r="B2627" s="27">
        <v>7</v>
      </c>
      <c r="C2627" s="10">
        <f>VLOOKUP($A2627+IF($A2627=0,1,0),Database!$A:$Y,7,FALSE)</f>
        <v>46212.916666666664</v>
      </c>
      <c r="D2627" s="21" t="str">
        <f>VLOOKUP(Pronostics!$B2627,Setup_MPP!$A:$G,3,FALSE)</f>
        <v>__Vince__</v>
      </c>
      <c r="E2627" s="21" t="str">
        <f>VLOOKUP(Pronostics!$B2627,Setup_MPP!$A:$G,2,FALSE)</f>
        <v>Vincent FRAYSSE</v>
      </c>
      <c r="F2627" s="21" t="str">
        <f>VLOOKUP($B2627,Setup_MPP!$A:$E,4,FALSE)</f>
        <v>#B2EAE8</v>
      </c>
      <c r="G2627" s="21" t="str">
        <f>VLOOKUP($B2627,Setup_MPP!$A:$E,5,FALSE)</f>
        <v>#6CB4B1</v>
      </c>
      <c r="H2627" s="21" t="str">
        <f>IFERROR(IF(AND(A2627&gt;=1,A2627&lt;=104),VLOOKUP($A2627,Location!$A:$J,6,FALSE),IF(A2627=0,"Avant l'ouverture",IF(OR(A2627=105,A2627=106),"Bonus"))),"")</f>
        <v>1/4 Finale</v>
      </c>
      <c r="I2627" s="21" t="str">
        <f>IF(LEFT(H2627,4)="Tour",VLOOKUP(A2627,Database!$A:$C,3,FALSE),"")</f>
        <v/>
      </c>
      <c r="J2627" s="21" t="str">
        <f>VLOOKUP($A2627,Location!$A:$J,7,FALSE)</f>
        <v>TBD</v>
      </c>
      <c r="K2627" s="21" t="str">
        <f>IFERROR(VLOOKUP(J2627,Setup_Team!$B:$C,2,FALSE), "TDB")</f>
        <v>TDB</v>
      </c>
      <c r="L2627" s="21" t="str">
        <f>VLOOKUP($A2627,Location!$A:$J,8,FALSE)</f>
        <v>TBD</v>
      </c>
      <c r="M2627" s="21" t="str">
        <f>IFERROR(VLOOKUP(L2627,Setup_Team!$B:$C,2,FALSE), "TDB")</f>
        <v>TDB</v>
      </c>
      <c r="N2627" s="21" t="str">
        <f>VLOOKUP($A2627,Location!$A:$J,9,FALSE)</f>
        <v>Foxborough</v>
      </c>
      <c r="O2627" s="21" t="str">
        <f>VLOOKUP($A2627,Location!$A:$J,10,FALSE)</f>
        <v>Gillette Stadium</v>
      </c>
      <c r="P2627" s="27"/>
      <c r="Q2627" s="27"/>
      <c r="R2627" s="27" t="str">
        <f t="shared" ref="R2627:R2690" si="247">IF(AND(A2627&gt;0,A2627&lt;=104,W2627="Terminé"),TEXT(P2627,"0")&amp;"-"&amp;TEXT(Q2627,"0"),"")</f>
        <v/>
      </c>
      <c r="S2627" s="21">
        <v>0</v>
      </c>
      <c r="T2627" s="20">
        <f>VLOOKUP($A2627,Database!$A:$Y,10,FALSE)</f>
        <v>0</v>
      </c>
      <c r="U2627" s="20">
        <f>VLOOKUP($A2627,Database!$A:$Y,11,FALSE)</f>
        <v>0</v>
      </c>
      <c r="V2627" s="20">
        <f>VLOOKUP($A2627,Database!$A:$Y,12,FALSE)</f>
        <v>0</v>
      </c>
      <c r="W2627" s="20" t="str">
        <f>VLOOKUP(A2627,Database!A:M,13,FALSE)</f>
        <v>À venir</v>
      </c>
      <c r="X2627" s="20" t="str">
        <f>VLOOKUP($A2627,Database!$A:$Y,20,FALSE)</f>
        <v/>
      </c>
      <c r="Y2627" s="20" t="str">
        <f>VLOOKUP($A2627,Database!$A:$Y,21,FALSE)</f>
        <v/>
      </c>
      <c r="Z2627" s="20">
        <f t="shared" si="246"/>
        <v>0</v>
      </c>
      <c r="AA2627" s="20" t="str">
        <f t="shared" si="242"/>
        <v/>
      </c>
      <c r="AB2627" s="20" t="str">
        <f t="shared" ca="1" si="243"/>
        <v/>
      </c>
      <c r="AC2627" s="20">
        <f t="shared" ca="1" si="244"/>
        <v>0</v>
      </c>
      <c r="AD2627" s="20" t="str">
        <f ca="1">IF(AC2627=0,"",IF(OR(ISBLANK(P2627),ISBLANK(Q2627)),"",IF(ISBLANK(VLOOKUP(A2627,Database!A:AA,22,FALSE)),"",VLOOKUP(A2627,Database!A:AA,22,FALSE))))</f>
        <v/>
      </c>
      <c r="AE2627" s="20" t="str">
        <f>IFERROR(
   IF(
     OR(ISBLANK(P2627),ISBLANK(Q2627)),
     "",
     IF(
       AND(AB2627&lt;&gt;"",OR(W2627="Terminé",W2627="En cours")),
       VLOOKUP(AD2627,Setup_ScoreExactBonus!A:D,4,FALSE),
       0
     )),
  0)</f>
        <v/>
      </c>
      <c r="AF2627" s="21">
        <f t="shared" si="245"/>
        <v>0</v>
      </c>
      <c r="AG2627" s="21">
        <f ca="1">SUMIFS(AF$2:AF2627,D$2:D2627,D2627)</f>
        <v>1775</v>
      </c>
      <c r="AH2627" s="26"/>
      <c r="AI2627" s="26"/>
    </row>
    <row r="2628" spans="1:35" hidden="1" x14ac:dyDescent="0.35">
      <c r="A2628" s="21">
        <f>IF(ISBLANK(B2628),"",COUNTIF(B$2:B2628,B2628))-1</f>
        <v>97</v>
      </c>
      <c r="B2628" s="27">
        <v>8</v>
      </c>
      <c r="C2628" s="10">
        <f>VLOOKUP($A2628+IF($A2628=0,1,0),Database!$A:$Y,7,FALSE)</f>
        <v>46212.916666666664</v>
      </c>
      <c r="D2628" s="21" t="str">
        <f>VLOOKUP(Pronostics!$B2628,Setup_MPP!$A:$G,3,FALSE)</f>
        <v>Louuiiis</v>
      </c>
      <c r="E2628" s="21" t="str">
        <f>VLOOKUP(Pronostics!$B2628,Setup_MPP!$A:$G,2,FALSE)</f>
        <v>Louis HARLE</v>
      </c>
      <c r="F2628" s="21" t="str">
        <f>VLOOKUP($B2628,Setup_MPP!$A:$E,4,FALSE)</f>
        <v>#EEF7B1</v>
      </c>
      <c r="G2628" s="21" t="str">
        <f>VLOOKUP($B2628,Setup_MPP!$A:$E,5,FALSE)</f>
        <v>#C1CB7D</v>
      </c>
      <c r="H2628" s="21" t="str">
        <f>IFERROR(IF(AND(A2628&gt;=1,A2628&lt;=104),VLOOKUP($A2628,Location!$A:$J,6,FALSE),IF(A2628=0,"Avant l'ouverture",IF(OR(A2628=105,A2628=106),"Bonus"))),"")</f>
        <v>1/4 Finale</v>
      </c>
      <c r="I2628" s="21" t="str">
        <f>IF(LEFT(H2628,4)="Tour",VLOOKUP(A2628,Database!$A:$C,3,FALSE),"")</f>
        <v/>
      </c>
      <c r="J2628" s="21" t="str">
        <f>VLOOKUP($A2628,Location!$A:$J,7,FALSE)</f>
        <v>TBD</v>
      </c>
      <c r="K2628" s="21" t="str">
        <f>IFERROR(VLOOKUP(J2628,Setup_Team!$B:$C,2,FALSE), "TDB")</f>
        <v>TDB</v>
      </c>
      <c r="L2628" s="21" t="str">
        <f>VLOOKUP($A2628,Location!$A:$J,8,FALSE)</f>
        <v>TBD</v>
      </c>
      <c r="M2628" s="21" t="str">
        <f>IFERROR(VLOOKUP(L2628,Setup_Team!$B:$C,2,FALSE), "TDB")</f>
        <v>TDB</v>
      </c>
      <c r="N2628" s="21" t="str">
        <f>VLOOKUP($A2628,Location!$A:$J,9,FALSE)</f>
        <v>Foxborough</v>
      </c>
      <c r="O2628" s="21" t="str">
        <f>VLOOKUP($A2628,Location!$A:$J,10,FALSE)</f>
        <v>Gillette Stadium</v>
      </c>
      <c r="P2628" s="27"/>
      <c r="Q2628" s="27"/>
      <c r="R2628" s="27" t="str">
        <f t="shared" si="247"/>
        <v/>
      </c>
      <c r="S2628" s="21">
        <v>0</v>
      </c>
      <c r="T2628" s="20">
        <f>VLOOKUP($A2628,Database!$A:$Y,10,FALSE)</f>
        <v>0</v>
      </c>
      <c r="U2628" s="20">
        <f>VLOOKUP($A2628,Database!$A:$Y,11,FALSE)</f>
        <v>0</v>
      </c>
      <c r="V2628" s="20">
        <f>VLOOKUP($A2628,Database!$A:$Y,12,FALSE)</f>
        <v>0</v>
      </c>
      <c r="W2628" s="20" t="str">
        <f>VLOOKUP(A2628,Database!A:M,13,FALSE)</f>
        <v>À venir</v>
      </c>
      <c r="X2628" s="20" t="str">
        <f>VLOOKUP($A2628,Database!$A:$Y,20,FALSE)</f>
        <v/>
      </c>
      <c r="Y2628" s="20" t="str">
        <f>VLOOKUP($A2628,Database!$A:$Y,21,FALSE)</f>
        <v/>
      </c>
      <c r="Z2628" s="20">
        <f t="shared" si="246"/>
        <v>0</v>
      </c>
      <c r="AA2628" s="20" t="str">
        <f t="shared" si="242"/>
        <v/>
      </c>
      <c r="AB2628" s="20" t="str">
        <f t="shared" ca="1" si="243"/>
        <v/>
      </c>
      <c r="AC2628" s="20">
        <f t="shared" ca="1" si="244"/>
        <v>0</v>
      </c>
      <c r="AD2628" s="20" t="str">
        <f ca="1">IF(AC2628=0,"",IF(OR(ISBLANK(P2628),ISBLANK(Q2628)),"",IF(ISBLANK(VLOOKUP(A2628,Database!A:AA,22,FALSE)),"",VLOOKUP(A2628,Database!A:AA,22,FALSE))))</f>
        <v/>
      </c>
      <c r="AE2628" s="20" t="str">
        <f>IFERROR(
   IF(
     OR(ISBLANK(P2628),ISBLANK(Q2628)),
     "",
     IF(
       AND(AB2628&lt;&gt;"",OR(W2628="Terminé",W2628="En cours")),
       VLOOKUP(AD2628,Setup_ScoreExactBonus!A:D,4,FALSE),
       0
     )),
  0)</f>
        <v/>
      </c>
      <c r="AF2628" s="21">
        <f t="shared" si="245"/>
        <v>0</v>
      </c>
      <c r="AG2628" s="21">
        <f ca="1">SUMIFS(AF$2:AF2628,D$2:D2628,D2628)</f>
        <v>3206</v>
      </c>
      <c r="AH2628" s="26"/>
      <c r="AI2628" s="26"/>
    </row>
    <row r="2629" spans="1:35" x14ac:dyDescent="0.35">
      <c r="A2629" s="21">
        <f>IF(ISBLANK(B2629),"",COUNTIF(B$2:B2629,B2629))-1</f>
        <v>97</v>
      </c>
      <c r="B2629" s="27">
        <v>9</v>
      </c>
      <c r="C2629" s="10">
        <f>VLOOKUP($A2629+IF($A2629=0,1,0),Database!$A:$Y,7,FALSE)</f>
        <v>46212.916666666664</v>
      </c>
      <c r="D2629" s="21" t="str">
        <f>VLOOKUP(Pronostics!$B2629,Setup_MPP!$A:$G,3,FALSE)</f>
        <v>Aurelien_dpq</v>
      </c>
      <c r="E2629" s="21" t="str">
        <f>VLOOKUP(Pronostics!$B2629,Setup_MPP!$A:$G,2,FALSE)</f>
        <v>Aurélien DE POULPIQUET</v>
      </c>
      <c r="F2629" s="21" t="str">
        <f>VLOOKUP($B2629,Setup_MPP!$A:$E,4,FALSE)</f>
        <v>#F4EA9D</v>
      </c>
      <c r="G2629" s="21" t="str">
        <f>VLOOKUP($B2629,Setup_MPP!$A:$E,5,FALSE)</f>
        <v>#D2C458</v>
      </c>
      <c r="H2629" s="21" t="str">
        <f>IFERROR(IF(AND(A2629&gt;=1,A2629&lt;=104),VLOOKUP($A2629,Location!$A:$J,6,FALSE),IF(A2629=0,"Avant l'ouverture",IF(OR(A2629=105,A2629=106),"Bonus"))),"")</f>
        <v>1/4 Finale</v>
      </c>
      <c r="I2629" s="21" t="str">
        <f>IF(LEFT(H2629,4)="Tour",VLOOKUP(A2629,Database!$A:$C,3,FALSE),"")</f>
        <v/>
      </c>
      <c r="J2629" s="21" t="str">
        <f>VLOOKUP($A2629,Location!$A:$J,7,FALSE)</f>
        <v>TBD</v>
      </c>
      <c r="K2629" s="21" t="str">
        <f>IFERROR(VLOOKUP(J2629,Setup_Team!$B:$C,2,FALSE), "TDB")</f>
        <v>TDB</v>
      </c>
      <c r="L2629" s="21" t="str">
        <f>VLOOKUP($A2629,Location!$A:$J,8,FALSE)</f>
        <v>TBD</v>
      </c>
      <c r="M2629" s="21" t="str">
        <f>IFERROR(VLOOKUP(L2629,Setup_Team!$B:$C,2,FALSE), "TDB")</f>
        <v>TDB</v>
      </c>
      <c r="N2629" s="21" t="str">
        <f>VLOOKUP($A2629,Location!$A:$J,9,FALSE)</f>
        <v>Foxborough</v>
      </c>
      <c r="O2629" s="21" t="str">
        <f>VLOOKUP($A2629,Location!$A:$J,10,FALSE)</f>
        <v>Gillette Stadium</v>
      </c>
      <c r="P2629" s="27"/>
      <c r="Q2629" s="27"/>
      <c r="R2629" s="27" t="str">
        <f t="shared" si="247"/>
        <v/>
      </c>
      <c r="S2629" s="21">
        <v>0</v>
      </c>
      <c r="T2629" s="20">
        <f>VLOOKUP($A2629,Database!$A:$Y,10,FALSE)</f>
        <v>0</v>
      </c>
      <c r="U2629" s="20">
        <f>VLOOKUP($A2629,Database!$A:$Y,11,FALSE)</f>
        <v>0</v>
      </c>
      <c r="V2629" s="20">
        <f>VLOOKUP($A2629,Database!$A:$Y,12,FALSE)</f>
        <v>0</v>
      </c>
      <c r="W2629" s="20" t="str">
        <f>VLOOKUP(A2629,Database!A:M,13,FALSE)</f>
        <v>À venir</v>
      </c>
      <c r="X2629" s="20" t="str">
        <f>VLOOKUP($A2629,Database!$A:$Y,20,FALSE)</f>
        <v/>
      </c>
      <c r="Y2629" s="20" t="str">
        <f>VLOOKUP($A2629,Database!$A:$Y,21,FALSE)</f>
        <v/>
      </c>
      <c r="Z2629" s="20">
        <f t="shared" si="246"/>
        <v>0</v>
      </c>
      <c r="AA2629" s="20" t="str">
        <f t="shared" si="242"/>
        <v/>
      </c>
      <c r="AB2629" s="20" t="str">
        <f t="shared" ca="1" si="243"/>
        <v/>
      </c>
      <c r="AC2629" s="20">
        <f t="shared" ca="1" si="244"/>
        <v>0</v>
      </c>
      <c r="AD2629" s="20" t="str">
        <f ca="1">IF(AC2629=0,"",IF(OR(ISBLANK(P2629),ISBLANK(Q2629)),"",IF(ISBLANK(VLOOKUP(A2629,Database!A:AA,22,FALSE)),"",VLOOKUP(A2629,Database!A:AA,22,FALSE))))</f>
        <v/>
      </c>
      <c r="AE2629" s="20" t="str">
        <f>IFERROR(
   IF(
     OR(ISBLANK(P2629),ISBLANK(Q2629)),
     "",
     IF(
       AND(AB2629&lt;&gt;"",OR(W2629="Terminé",W2629="En cours")),
       VLOOKUP(AD2629,Setup_ScoreExactBonus!A:D,4,FALSE),
       0
     )),
  0)</f>
        <v/>
      </c>
      <c r="AF2629" s="21">
        <f t="shared" si="245"/>
        <v>0</v>
      </c>
      <c r="AG2629" s="21">
        <f ca="1">SUMIFS(AF$2:AF2629,D$2:D2629,D2629)</f>
        <v>3453</v>
      </c>
      <c r="AH2629" s="26"/>
      <c r="AI2629" s="26"/>
    </row>
    <row r="2630" spans="1:35" hidden="1" x14ac:dyDescent="0.35">
      <c r="A2630" s="21">
        <f>IF(ISBLANK(B2630),"",COUNTIF(B$2:B2630,B2630))-1</f>
        <v>97</v>
      </c>
      <c r="B2630" s="27">
        <v>10</v>
      </c>
      <c r="C2630" s="10">
        <f>VLOOKUP($A2630+IF($A2630=0,1,0),Database!$A:$Y,7,FALSE)</f>
        <v>46212.916666666664</v>
      </c>
      <c r="D2630" s="21" t="str">
        <f>VLOOKUP(Pronostics!$B2630,Setup_MPP!$A:$G,3,FALSE)</f>
        <v>RandomPaul</v>
      </c>
      <c r="E2630" s="21" t="str">
        <f>VLOOKUP(Pronostics!$B2630,Setup_MPP!$A:$G,2,FALSE)</f>
        <v>Paul MONTESINOS</v>
      </c>
      <c r="F2630" s="21" t="str">
        <f>VLOOKUP($B2630,Setup_MPP!$A:$E,4,FALSE)</f>
        <v>#C4B0FF</v>
      </c>
      <c r="G2630" s="21" t="str">
        <f>VLOOKUP($B2630,Setup_MPP!$A:$E,5,FALSE)</f>
        <v>#7F66C8</v>
      </c>
      <c r="H2630" s="21" t="str">
        <f>IFERROR(IF(AND(A2630&gt;=1,A2630&lt;=104),VLOOKUP($A2630,Location!$A:$J,6,FALSE),IF(A2630=0,"Avant l'ouverture",IF(OR(A2630=105,A2630=106),"Bonus"))),"")</f>
        <v>1/4 Finale</v>
      </c>
      <c r="I2630" s="21" t="str">
        <f>IF(LEFT(H2630,4)="Tour",VLOOKUP(A2630,Database!$A:$C,3,FALSE),"")</f>
        <v/>
      </c>
      <c r="J2630" s="21" t="str">
        <f>VLOOKUP($A2630,Location!$A:$J,7,FALSE)</f>
        <v>TBD</v>
      </c>
      <c r="K2630" s="21" t="str">
        <f>IFERROR(VLOOKUP(J2630,Setup_Team!$B:$C,2,FALSE), "TDB")</f>
        <v>TDB</v>
      </c>
      <c r="L2630" s="21" t="str">
        <f>VLOOKUP($A2630,Location!$A:$J,8,FALSE)</f>
        <v>TBD</v>
      </c>
      <c r="M2630" s="21" t="str">
        <f>IFERROR(VLOOKUP(L2630,Setup_Team!$B:$C,2,FALSE), "TDB")</f>
        <v>TDB</v>
      </c>
      <c r="N2630" s="21" t="str">
        <f>VLOOKUP($A2630,Location!$A:$J,9,FALSE)</f>
        <v>Foxborough</v>
      </c>
      <c r="O2630" s="21" t="str">
        <f>VLOOKUP($A2630,Location!$A:$J,10,FALSE)</f>
        <v>Gillette Stadium</v>
      </c>
      <c r="P2630" s="27"/>
      <c r="Q2630" s="27"/>
      <c r="R2630" s="27" t="str">
        <f t="shared" si="247"/>
        <v/>
      </c>
      <c r="S2630" s="21">
        <v>0</v>
      </c>
      <c r="T2630" s="20">
        <f>VLOOKUP($A2630,Database!$A:$Y,10,FALSE)</f>
        <v>0</v>
      </c>
      <c r="U2630" s="20">
        <f>VLOOKUP($A2630,Database!$A:$Y,11,FALSE)</f>
        <v>0</v>
      </c>
      <c r="V2630" s="20">
        <f>VLOOKUP($A2630,Database!$A:$Y,12,FALSE)</f>
        <v>0</v>
      </c>
      <c r="W2630" s="20" t="str">
        <f>VLOOKUP(A2630,Database!A:M,13,FALSE)</f>
        <v>À venir</v>
      </c>
      <c r="X2630" s="20" t="str">
        <f>VLOOKUP($A2630,Database!$A:$Y,20,FALSE)</f>
        <v/>
      </c>
      <c r="Y2630" s="20" t="str">
        <f>VLOOKUP($A2630,Database!$A:$Y,21,FALSE)</f>
        <v/>
      </c>
      <c r="Z2630" s="20">
        <f t="shared" si="246"/>
        <v>0</v>
      </c>
      <c r="AA2630" s="20" t="str">
        <f t="shared" si="242"/>
        <v/>
      </c>
      <c r="AB2630" s="20" t="str">
        <f t="shared" ca="1" si="243"/>
        <v/>
      </c>
      <c r="AC2630" s="20">
        <f t="shared" ca="1" si="244"/>
        <v>0</v>
      </c>
      <c r="AD2630" s="20" t="str">
        <f ca="1">IF(AC2630=0,"",IF(OR(ISBLANK(P2630),ISBLANK(Q2630)),"",IF(ISBLANK(VLOOKUP(A2630,Database!A:AA,22,FALSE)),"",VLOOKUP(A2630,Database!A:AA,22,FALSE))))</f>
        <v/>
      </c>
      <c r="AE2630" s="20" t="str">
        <f>IFERROR(
   IF(
     OR(ISBLANK(P2630),ISBLANK(Q2630)),
     "",
     IF(
       AND(AB2630&lt;&gt;"",OR(W2630="Terminé",W2630="En cours")),
       VLOOKUP(AD2630,Setup_ScoreExactBonus!A:D,4,FALSE),
       0
     )),
  0)</f>
        <v/>
      </c>
      <c r="AF2630" s="21">
        <f t="shared" si="245"/>
        <v>0</v>
      </c>
      <c r="AG2630" s="21">
        <f ca="1">SUMIFS(AF$2:AF2630,D$2:D2630,D2630)</f>
        <v>2840</v>
      </c>
      <c r="AH2630" s="26"/>
      <c r="AI2630" s="26"/>
    </row>
    <row r="2631" spans="1:35" hidden="1" x14ac:dyDescent="0.35">
      <c r="A2631" s="21">
        <f>IF(ISBLANK(B2631),"",COUNTIF(B$2:B2631,B2631))-1</f>
        <v>97</v>
      </c>
      <c r="B2631" s="27">
        <v>11</v>
      </c>
      <c r="C2631" s="10">
        <f>VLOOKUP($A2631+IF($A2631=0,1,0),Database!$A:$Y,7,FALSE)</f>
        <v>46212.916666666664</v>
      </c>
      <c r="D2631" s="21" t="str">
        <f>VLOOKUP(Pronostics!$B2631,Setup_MPP!$A:$G,3,FALSE)</f>
        <v>Kinsley91</v>
      </c>
      <c r="E2631" s="21" t="str">
        <f>VLOOKUP(Pronostics!$B2631,Setup_MPP!$A:$G,2,FALSE)</f>
        <v>Kinsley ROQUE</v>
      </c>
      <c r="F2631" s="21" t="str">
        <f>VLOOKUP($B2631,Setup_MPP!$A:$E,4,FALSE)</f>
        <v>#CBEBBA</v>
      </c>
      <c r="G2631" s="21" t="str">
        <f>VLOOKUP($B2631,Setup_MPP!$A:$E,5,FALSE)</f>
        <v>#70BC6E</v>
      </c>
      <c r="H2631" s="21" t="str">
        <f>IFERROR(IF(AND(A2631&gt;=1,A2631&lt;=104),VLOOKUP($A2631,Location!$A:$J,6,FALSE),IF(A2631=0,"Avant l'ouverture",IF(OR(A2631=105,A2631=106),"Bonus"))),"")</f>
        <v>1/4 Finale</v>
      </c>
      <c r="I2631" s="21" t="str">
        <f>IF(LEFT(H2631,4)="Tour",VLOOKUP(A2631,Database!$A:$C,3,FALSE),"")</f>
        <v/>
      </c>
      <c r="J2631" s="21" t="str">
        <f>VLOOKUP($A2631,Location!$A:$J,7,FALSE)</f>
        <v>TBD</v>
      </c>
      <c r="K2631" s="21" t="str">
        <f>IFERROR(VLOOKUP(J2631,Setup_Team!$B:$C,2,FALSE), "TDB")</f>
        <v>TDB</v>
      </c>
      <c r="L2631" s="21" t="str">
        <f>VLOOKUP($A2631,Location!$A:$J,8,FALSE)</f>
        <v>TBD</v>
      </c>
      <c r="M2631" s="21" t="str">
        <f>IFERROR(VLOOKUP(L2631,Setup_Team!$B:$C,2,FALSE), "TDB")</f>
        <v>TDB</v>
      </c>
      <c r="N2631" s="21" t="str">
        <f>VLOOKUP($A2631,Location!$A:$J,9,FALSE)</f>
        <v>Foxborough</v>
      </c>
      <c r="O2631" s="21" t="str">
        <f>VLOOKUP($A2631,Location!$A:$J,10,FALSE)</f>
        <v>Gillette Stadium</v>
      </c>
      <c r="P2631" s="27"/>
      <c r="Q2631" s="27"/>
      <c r="R2631" s="27" t="str">
        <f t="shared" si="247"/>
        <v/>
      </c>
      <c r="S2631" s="21">
        <v>0</v>
      </c>
      <c r="T2631" s="20">
        <f>VLOOKUP($A2631,Database!$A:$Y,10,FALSE)</f>
        <v>0</v>
      </c>
      <c r="U2631" s="20">
        <f>VLOOKUP($A2631,Database!$A:$Y,11,FALSE)</f>
        <v>0</v>
      </c>
      <c r="V2631" s="20">
        <f>VLOOKUP($A2631,Database!$A:$Y,12,FALSE)</f>
        <v>0</v>
      </c>
      <c r="W2631" s="20" t="str">
        <f>VLOOKUP(A2631,Database!A:M,13,FALSE)</f>
        <v>À venir</v>
      </c>
      <c r="X2631" s="20" t="str">
        <f>VLOOKUP($A2631,Database!$A:$Y,20,FALSE)</f>
        <v/>
      </c>
      <c r="Y2631" s="20" t="str">
        <f>VLOOKUP($A2631,Database!$A:$Y,21,FALSE)</f>
        <v/>
      </c>
      <c r="Z2631" s="20">
        <f t="shared" si="246"/>
        <v>0</v>
      </c>
      <c r="AA2631" s="20" t="str">
        <f t="shared" si="242"/>
        <v/>
      </c>
      <c r="AB2631" s="20" t="str">
        <f t="shared" ca="1" si="243"/>
        <v/>
      </c>
      <c r="AC2631" s="20">
        <f t="shared" ca="1" si="244"/>
        <v>0</v>
      </c>
      <c r="AD2631" s="20" t="str">
        <f ca="1">IF(AC2631=0,"",IF(OR(ISBLANK(P2631),ISBLANK(Q2631)),"",IF(ISBLANK(VLOOKUP(A2631,Database!A:AA,22,FALSE)),"",VLOOKUP(A2631,Database!A:AA,22,FALSE))))</f>
        <v/>
      </c>
      <c r="AE2631" s="20" t="str">
        <f>IFERROR(
   IF(
     OR(ISBLANK(P2631),ISBLANK(Q2631)),
     "",
     IF(
       AND(AB2631&lt;&gt;"",OR(W2631="Terminé",W2631="En cours")),
       VLOOKUP(AD2631,Setup_ScoreExactBonus!A:D,4,FALSE),
       0
     )),
  0)</f>
        <v/>
      </c>
      <c r="AF2631" s="21">
        <f t="shared" si="245"/>
        <v>0</v>
      </c>
      <c r="AG2631" s="21">
        <f ca="1">SUMIFS(AF$2:AF2631,D$2:D2631,D2631)</f>
        <v>3231</v>
      </c>
      <c r="AH2631" s="26"/>
      <c r="AI2631" s="26"/>
    </row>
    <row r="2632" spans="1:35" hidden="1" x14ac:dyDescent="0.35">
      <c r="A2632" s="21">
        <f>IF(ISBLANK(B2632),"",COUNTIF(B$2:B2632,B2632))-1</f>
        <v>97</v>
      </c>
      <c r="B2632" s="27">
        <v>12</v>
      </c>
      <c r="C2632" s="10">
        <f>VLOOKUP($A2632+IF($A2632=0,1,0),Database!$A:$Y,7,FALSE)</f>
        <v>46212.916666666664</v>
      </c>
      <c r="D2632" s="21" t="str">
        <f>VLOOKUP(Pronostics!$B2632,Setup_MPP!$A:$G,3,FALSE)</f>
        <v>Jaouad1</v>
      </c>
      <c r="E2632" s="21" t="str">
        <f>VLOOKUP(Pronostics!$B2632,Setup_MPP!$A:$G,2,FALSE)</f>
        <v>Jaouad SETTI</v>
      </c>
      <c r="F2632" s="21" t="str">
        <f>VLOOKUP($B2632,Setup_MPP!$A:$E,4,FALSE)</f>
        <v>#C2D4FF</v>
      </c>
      <c r="G2632" s="21" t="str">
        <f>VLOOKUP($B2632,Setup_MPP!$A:$E,5,FALSE)</f>
        <v>#6586D5</v>
      </c>
      <c r="H2632" s="21" t="str">
        <f>IFERROR(IF(AND(A2632&gt;=1,A2632&lt;=104),VLOOKUP($A2632,Location!$A:$J,6,FALSE),IF(A2632=0,"Avant l'ouverture",IF(OR(A2632=105,A2632=106),"Bonus"))),"")</f>
        <v>1/4 Finale</v>
      </c>
      <c r="I2632" s="21" t="str">
        <f>IF(LEFT(H2632,4)="Tour",VLOOKUP(A2632,Database!$A:$C,3,FALSE),"")</f>
        <v/>
      </c>
      <c r="J2632" s="21" t="str">
        <f>VLOOKUP($A2632,Location!$A:$J,7,FALSE)</f>
        <v>TBD</v>
      </c>
      <c r="K2632" s="21" t="str">
        <f>IFERROR(VLOOKUP(J2632,Setup_Team!$B:$C,2,FALSE), "TDB")</f>
        <v>TDB</v>
      </c>
      <c r="L2632" s="21" t="str">
        <f>VLOOKUP($A2632,Location!$A:$J,8,FALSE)</f>
        <v>TBD</v>
      </c>
      <c r="M2632" s="21" t="str">
        <f>IFERROR(VLOOKUP(L2632,Setup_Team!$B:$C,2,FALSE), "TDB")</f>
        <v>TDB</v>
      </c>
      <c r="N2632" s="21" t="str">
        <f>VLOOKUP($A2632,Location!$A:$J,9,FALSE)</f>
        <v>Foxborough</v>
      </c>
      <c r="O2632" s="21" t="str">
        <f>VLOOKUP($A2632,Location!$A:$J,10,FALSE)</f>
        <v>Gillette Stadium</v>
      </c>
      <c r="P2632" s="27"/>
      <c r="Q2632" s="27"/>
      <c r="R2632" s="27" t="str">
        <f t="shared" si="247"/>
        <v/>
      </c>
      <c r="S2632" s="21">
        <v>0</v>
      </c>
      <c r="T2632" s="20">
        <f>VLOOKUP($A2632,Database!$A:$Y,10,FALSE)</f>
        <v>0</v>
      </c>
      <c r="U2632" s="20">
        <f>VLOOKUP($A2632,Database!$A:$Y,11,FALSE)</f>
        <v>0</v>
      </c>
      <c r="V2632" s="20">
        <f>VLOOKUP($A2632,Database!$A:$Y,12,FALSE)</f>
        <v>0</v>
      </c>
      <c r="W2632" s="20" t="str">
        <f>VLOOKUP(A2632,Database!A:M,13,FALSE)</f>
        <v>À venir</v>
      </c>
      <c r="X2632" s="20" t="str">
        <f>VLOOKUP($A2632,Database!$A:$Y,20,FALSE)</f>
        <v/>
      </c>
      <c r="Y2632" s="20" t="str">
        <f>VLOOKUP($A2632,Database!$A:$Y,21,FALSE)</f>
        <v/>
      </c>
      <c r="Z2632" s="20">
        <f t="shared" si="246"/>
        <v>0</v>
      </c>
      <c r="AA2632" s="20" t="str">
        <f t="shared" si="242"/>
        <v/>
      </c>
      <c r="AB2632" s="20" t="str">
        <f t="shared" ca="1" si="243"/>
        <v/>
      </c>
      <c r="AC2632" s="20">
        <f t="shared" ca="1" si="244"/>
        <v>0</v>
      </c>
      <c r="AD2632" s="20" t="str">
        <f ca="1">IF(AC2632=0,"",IF(OR(ISBLANK(P2632),ISBLANK(Q2632)),"",IF(ISBLANK(VLOOKUP(A2632,Database!A:AA,22,FALSE)),"",VLOOKUP(A2632,Database!A:AA,22,FALSE))))</f>
        <v/>
      </c>
      <c r="AE2632" s="20" t="str">
        <f>IFERROR(
   IF(
     OR(ISBLANK(P2632),ISBLANK(Q2632)),
     "",
     IF(
       AND(AB2632&lt;&gt;"",OR(W2632="Terminé",W2632="En cours")),
       VLOOKUP(AD2632,Setup_ScoreExactBonus!A:D,4,FALSE),
       0
     )),
  0)</f>
        <v/>
      </c>
      <c r="AF2632" s="21">
        <f t="shared" si="245"/>
        <v>0</v>
      </c>
      <c r="AG2632" s="21">
        <f ca="1">SUMIFS(AF$2:AF2632,D$2:D2632,D2632)</f>
        <v>3039</v>
      </c>
      <c r="AH2632" s="26"/>
      <c r="AI2632" s="26"/>
    </row>
    <row r="2633" spans="1:35" hidden="1" x14ac:dyDescent="0.35">
      <c r="A2633" s="21">
        <f>IF(ISBLANK(B2633),"",COUNTIF(B$2:B2633,B2633))-1</f>
        <v>97</v>
      </c>
      <c r="B2633" s="27">
        <v>13</v>
      </c>
      <c r="C2633" s="10">
        <f>VLOOKUP($A2633+IF($A2633=0,1,0),Database!$A:$Y,7,FALSE)</f>
        <v>46212.916666666664</v>
      </c>
      <c r="D2633" s="21" t="str">
        <f>VLOOKUP(Pronostics!$B2633,Setup_MPP!$A:$G,3,FALSE)</f>
        <v>Julien_I</v>
      </c>
      <c r="E2633" s="21" t="str">
        <f>VLOOKUP(Pronostics!$B2633,Setup_MPP!$A:$G,2,FALSE)</f>
        <v>Julien INGE</v>
      </c>
      <c r="F2633" s="21" t="str">
        <f>VLOOKUP($B2633,Setup_MPP!$A:$E,4,FALSE)</f>
        <v>#C1E0EF</v>
      </c>
      <c r="G2633" s="21" t="str">
        <f>VLOOKUP($B2633,Setup_MPP!$A:$E,5,FALSE)</f>
        <v>#4F91B2</v>
      </c>
      <c r="H2633" s="21" t="str">
        <f>IFERROR(IF(AND(A2633&gt;=1,A2633&lt;=104),VLOOKUP($A2633,Location!$A:$J,6,FALSE),IF(A2633=0,"Avant l'ouverture",IF(OR(A2633=105,A2633=106),"Bonus"))),"")</f>
        <v>1/4 Finale</v>
      </c>
      <c r="I2633" s="21" t="str">
        <f>IF(LEFT(H2633,4)="Tour",VLOOKUP(A2633,Database!$A:$C,3,FALSE),"")</f>
        <v/>
      </c>
      <c r="J2633" s="21" t="str">
        <f>VLOOKUP($A2633,Location!$A:$J,7,FALSE)</f>
        <v>TBD</v>
      </c>
      <c r="K2633" s="21" t="str">
        <f>IFERROR(VLOOKUP(J2633,Setup_Team!$B:$C,2,FALSE), "TDB")</f>
        <v>TDB</v>
      </c>
      <c r="L2633" s="21" t="str">
        <f>VLOOKUP($A2633,Location!$A:$J,8,FALSE)</f>
        <v>TBD</v>
      </c>
      <c r="M2633" s="21" t="str">
        <f>IFERROR(VLOOKUP(L2633,Setup_Team!$B:$C,2,FALSE), "TDB")</f>
        <v>TDB</v>
      </c>
      <c r="N2633" s="21" t="str">
        <f>VLOOKUP($A2633,Location!$A:$J,9,FALSE)</f>
        <v>Foxborough</v>
      </c>
      <c r="O2633" s="21" t="str">
        <f>VLOOKUP($A2633,Location!$A:$J,10,FALSE)</f>
        <v>Gillette Stadium</v>
      </c>
      <c r="P2633" s="27"/>
      <c r="Q2633" s="27"/>
      <c r="R2633" s="27" t="str">
        <f t="shared" si="247"/>
        <v/>
      </c>
      <c r="S2633" s="21">
        <v>0</v>
      </c>
      <c r="T2633" s="20">
        <f>VLOOKUP($A2633,Database!$A:$Y,10,FALSE)</f>
        <v>0</v>
      </c>
      <c r="U2633" s="20">
        <f>VLOOKUP($A2633,Database!$A:$Y,11,FALSE)</f>
        <v>0</v>
      </c>
      <c r="V2633" s="20">
        <f>VLOOKUP($A2633,Database!$A:$Y,12,FALSE)</f>
        <v>0</v>
      </c>
      <c r="W2633" s="20" t="str">
        <f>VLOOKUP(A2633,Database!A:M,13,FALSE)</f>
        <v>À venir</v>
      </c>
      <c r="X2633" s="20" t="str">
        <f>VLOOKUP($A2633,Database!$A:$Y,20,FALSE)</f>
        <v/>
      </c>
      <c r="Y2633" s="20" t="str">
        <f>VLOOKUP($A2633,Database!$A:$Y,21,FALSE)</f>
        <v/>
      </c>
      <c r="Z2633" s="20">
        <f t="shared" si="246"/>
        <v>0</v>
      </c>
      <c r="AA2633" s="20" t="str">
        <f t="shared" si="242"/>
        <v/>
      </c>
      <c r="AB2633" s="20" t="str">
        <f t="shared" ca="1" si="243"/>
        <v/>
      </c>
      <c r="AC2633" s="20">
        <f t="shared" ca="1" si="244"/>
        <v>0</v>
      </c>
      <c r="AD2633" s="20" t="str">
        <f ca="1">IF(AC2633=0,"",IF(OR(ISBLANK(P2633),ISBLANK(Q2633)),"",IF(ISBLANK(VLOOKUP(A2633,Database!A:AA,22,FALSE)),"",VLOOKUP(A2633,Database!A:AA,22,FALSE))))</f>
        <v/>
      </c>
      <c r="AE2633" s="20" t="str">
        <f>IFERROR(
   IF(
     OR(ISBLANK(P2633),ISBLANK(Q2633)),
     "",
     IF(
       AND(AB2633&lt;&gt;"",OR(W2633="Terminé",W2633="En cours")),
       VLOOKUP(AD2633,Setup_ScoreExactBonus!A:D,4,FALSE),
       0
     )),
  0)</f>
        <v/>
      </c>
      <c r="AF2633" s="21">
        <f t="shared" si="245"/>
        <v>0</v>
      </c>
      <c r="AG2633" s="21">
        <f ca="1">SUMIFS(AF$2:AF2633,D$2:D2633,D2633)</f>
        <v>3352</v>
      </c>
      <c r="AH2633" s="26"/>
      <c r="AI2633" s="26"/>
    </row>
    <row r="2634" spans="1:35" hidden="1" x14ac:dyDescent="0.35">
      <c r="A2634" s="21">
        <f>IF(ISBLANK(B2634),"",COUNTIF(B$2:B2634,B2634))-1</f>
        <v>97</v>
      </c>
      <c r="B2634" s="27">
        <v>14</v>
      </c>
      <c r="C2634" s="10">
        <f>VLOOKUP($A2634+IF($A2634=0,1,0),Database!$A:$Y,7,FALSE)</f>
        <v>46212.916666666664</v>
      </c>
      <c r="D2634" s="21" t="str">
        <f>VLOOKUP(Pronostics!$B2634,Setup_MPP!$A:$G,3,FALSE)</f>
        <v>MarieEYT</v>
      </c>
      <c r="E2634" s="21" t="str">
        <f>VLOOKUP(Pronostics!$B2634,Setup_MPP!$A:$G,2,FALSE)</f>
        <v>Marie EXBRAYAT</v>
      </c>
      <c r="F2634" s="21" t="str">
        <f>VLOOKUP($B2634,Setup_MPP!$A:$E,4,FALSE)</f>
        <v>#FFAFD2</v>
      </c>
      <c r="G2634" s="21" t="str">
        <f>VLOOKUP($B2634,Setup_MPP!$A:$E,5,FALSE)</f>
        <v>#F2589B</v>
      </c>
      <c r="H2634" s="21" t="str">
        <f>IFERROR(IF(AND(A2634&gt;=1,A2634&lt;=104),VLOOKUP($A2634,Location!$A:$J,6,FALSE),IF(A2634=0,"Avant l'ouverture",IF(OR(A2634=105,A2634=106),"Bonus"))),"")</f>
        <v>1/4 Finale</v>
      </c>
      <c r="I2634" s="21" t="str">
        <f>IF(LEFT(H2634,4)="Tour",VLOOKUP(A2634,Database!$A:$C,3,FALSE),"")</f>
        <v/>
      </c>
      <c r="J2634" s="21" t="str">
        <f>VLOOKUP($A2634,Location!$A:$J,7,FALSE)</f>
        <v>TBD</v>
      </c>
      <c r="K2634" s="21" t="str">
        <f>IFERROR(VLOOKUP(J2634,Setup_Team!$B:$C,2,FALSE), "TDB")</f>
        <v>TDB</v>
      </c>
      <c r="L2634" s="21" t="str">
        <f>VLOOKUP($A2634,Location!$A:$J,8,FALSE)</f>
        <v>TBD</v>
      </c>
      <c r="M2634" s="21" t="str">
        <f>IFERROR(VLOOKUP(L2634,Setup_Team!$B:$C,2,FALSE), "TDB")</f>
        <v>TDB</v>
      </c>
      <c r="N2634" s="21" t="str">
        <f>VLOOKUP($A2634,Location!$A:$J,9,FALSE)</f>
        <v>Foxborough</v>
      </c>
      <c r="O2634" s="21" t="str">
        <f>VLOOKUP($A2634,Location!$A:$J,10,FALSE)</f>
        <v>Gillette Stadium</v>
      </c>
      <c r="P2634" s="27"/>
      <c r="Q2634" s="27"/>
      <c r="R2634" s="27" t="str">
        <f t="shared" si="247"/>
        <v/>
      </c>
      <c r="S2634" s="21">
        <v>0</v>
      </c>
      <c r="T2634" s="20">
        <f>VLOOKUP($A2634,Database!$A:$Y,10,FALSE)</f>
        <v>0</v>
      </c>
      <c r="U2634" s="20">
        <f>VLOOKUP($A2634,Database!$A:$Y,11,FALSE)</f>
        <v>0</v>
      </c>
      <c r="V2634" s="20">
        <f>VLOOKUP($A2634,Database!$A:$Y,12,FALSE)</f>
        <v>0</v>
      </c>
      <c r="W2634" s="20" t="str">
        <f>VLOOKUP(A2634,Database!A:M,13,FALSE)</f>
        <v>À venir</v>
      </c>
      <c r="X2634" s="20" t="str">
        <f>VLOOKUP($A2634,Database!$A:$Y,20,FALSE)</f>
        <v/>
      </c>
      <c r="Y2634" s="20" t="str">
        <f>VLOOKUP($A2634,Database!$A:$Y,21,FALSE)</f>
        <v/>
      </c>
      <c r="Z2634" s="20">
        <f t="shared" si="246"/>
        <v>0</v>
      </c>
      <c r="AA2634" s="20" t="str">
        <f t="shared" si="242"/>
        <v/>
      </c>
      <c r="AB2634" s="20" t="str">
        <f t="shared" ca="1" si="243"/>
        <v/>
      </c>
      <c r="AC2634" s="20">
        <f t="shared" ca="1" si="244"/>
        <v>0</v>
      </c>
      <c r="AD2634" s="20" t="str">
        <f ca="1">IF(AC2634=0,"",IF(OR(ISBLANK(P2634),ISBLANK(Q2634)),"",IF(ISBLANK(VLOOKUP(A2634,Database!A:AA,22,FALSE)),"",VLOOKUP(A2634,Database!A:AA,22,FALSE))))</f>
        <v/>
      </c>
      <c r="AE2634" s="20" t="str">
        <f>IFERROR(
   IF(
     OR(ISBLANK(P2634),ISBLANK(Q2634)),
     "",
     IF(
       AND(AB2634&lt;&gt;"",OR(W2634="Terminé",W2634="En cours")),
       VLOOKUP(AD2634,Setup_ScoreExactBonus!A:D,4,FALSE),
       0
     )),
  0)</f>
        <v/>
      </c>
      <c r="AF2634" s="21">
        <f t="shared" si="245"/>
        <v>0</v>
      </c>
      <c r="AG2634" s="21">
        <f ca="1">SUMIFS(AF$2:AF2634,D$2:D2634,D2634)</f>
        <v>3451</v>
      </c>
      <c r="AH2634" s="26"/>
      <c r="AI2634" s="26"/>
    </row>
    <row r="2635" spans="1:35" hidden="1" x14ac:dyDescent="0.35">
      <c r="A2635" s="21">
        <f>IF(ISBLANK(B2635),"",COUNTIF(B$2:B2635,B2635))-1</f>
        <v>97</v>
      </c>
      <c r="B2635" s="27">
        <v>15</v>
      </c>
      <c r="C2635" s="10">
        <f>VLOOKUP($A2635+IF($A2635=0,1,0),Database!$A:$Y,7,FALSE)</f>
        <v>46212.916666666664</v>
      </c>
      <c r="D2635" s="21" t="str">
        <f>VLOOKUP(Pronostics!$B2635,Setup_MPP!$A:$G,3,FALSE)</f>
        <v>Amino28</v>
      </c>
      <c r="E2635" s="21" t="str">
        <f>VLOOKUP(Pronostics!$B2635,Setup_MPP!$A:$G,2,FALSE)</f>
        <v>Amine ZARROUKI</v>
      </c>
      <c r="F2635" s="21" t="str">
        <f>VLOOKUP($B2635,Setup_MPP!$A:$E,4,FALSE)</f>
        <v>#FF9898</v>
      </c>
      <c r="G2635" s="21" t="str">
        <f>VLOOKUP($B2635,Setup_MPP!$A:$E,5,FALSE)</f>
        <v>#FF5D5D</v>
      </c>
      <c r="H2635" s="21" t="str">
        <f>IFERROR(IF(AND(A2635&gt;=1,A2635&lt;=104),VLOOKUP($A2635,Location!$A:$J,6,FALSE),IF(A2635=0,"Avant l'ouverture",IF(OR(A2635=105,A2635=106),"Bonus"))),"")</f>
        <v>1/4 Finale</v>
      </c>
      <c r="I2635" s="21" t="str">
        <f>IF(LEFT(H2635,4)="Tour",VLOOKUP(A2635,Database!$A:$C,3,FALSE),"")</f>
        <v/>
      </c>
      <c r="J2635" s="21" t="str">
        <f>VLOOKUP($A2635,Location!$A:$J,7,FALSE)</f>
        <v>TBD</v>
      </c>
      <c r="K2635" s="21" t="str">
        <f>IFERROR(VLOOKUP(J2635,Setup_Team!$B:$C,2,FALSE), "TDB")</f>
        <v>TDB</v>
      </c>
      <c r="L2635" s="21" t="str">
        <f>VLOOKUP($A2635,Location!$A:$J,8,FALSE)</f>
        <v>TBD</v>
      </c>
      <c r="M2635" s="21" t="str">
        <f>IFERROR(VLOOKUP(L2635,Setup_Team!$B:$C,2,FALSE), "TDB")</f>
        <v>TDB</v>
      </c>
      <c r="N2635" s="21" t="str">
        <f>VLOOKUP($A2635,Location!$A:$J,9,FALSE)</f>
        <v>Foxborough</v>
      </c>
      <c r="O2635" s="21" t="str">
        <f>VLOOKUP($A2635,Location!$A:$J,10,FALSE)</f>
        <v>Gillette Stadium</v>
      </c>
      <c r="P2635" s="27"/>
      <c r="Q2635" s="27"/>
      <c r="R2635" s="27" t="str">
        <f t="shared" si="247"/>
        <v/>
      </c>
      <c r="S2635" s="21">
        <v>0</v>
      </c>
      <c r="T2635" s="20">
        <f>VLOOKUP($A2635,Database!$A:$Y,10,FALSE)</f>
        <v>0</v>
      </c>
      <c r="U2635" s="20">
        <f>VLOOKUP($A2635,Database!$A:$Y,11,FALSE)</f>
        <v>0</v>
      </c>
      <c r="V2635" s="20">
        <f>VLOOKUP($A2635,Database!$A:$Y,12,FALSE)</f>
        <v>0</v>
      </c>
      <c r="W2635" s="20" t="str">
        <f>VLOOKUP(A2635,Database!A:M,13,FALSE)</f>
        <v>À venir</v>
      </c>
      <c r="X2635" s="20" t="str">
        <f>VLOOKUP($A2635,Database!$A:$Y,20,FALSE)</f>
        <v/>
      </c>
      <c r="Y2635" s="20" t="str">
        <f>VLOOKUP($A2635,Database!$A:$Y,21,FALSE)</f>
        <v/>
      </c>
      <c r="Z2635" s="20">
        <f t="shared" si="246"/>
        <v>0</v>
      </c>
      <c r="AA2635" s="20" t="str">
        <f t="shared" si="242"/>
        <v/>
      </c>
      <c r="AB2635" s="20" t="str">
        <f t="shared" ca="1" si="243"/>
        <v/>
      </c>
      <c r="AC2635" s="20">
        <f t="shared" ca="1" si="244"/>
        <v>0</v>
      </c>
      <c r="AD2635" s="20" t="str">
        <f ca="1">IF(AC2635=0,"",IF(OR(ISBLANK(P2635),ISBLANK(Q2635)),"",IF(ISBLANK(VLOOKUP(A2635,Database!A:AA,22,FALSE)),"",VLOOKUP(A2635,Database!A:AA,22,FALSE))))</f>
        <v/>
      </c>
      <c r="AE2635" s="20" t="str">
        <f>IFERROR(
   IF(
     OR(ISBLANK(P2635),ISBLANK(Q2635)),
     "",
     IF(
       AND(AB2635&lt;&gt;"",OR(W2635="Terminé",W2635="En cours")),
       VLOOKUP(AD2635,Setup_ScoreExactBonus!A:D,4,FALSE),
       0
     )),
  0)</f>
        <v/>
      </c>
      <c r="AF2635" s="21">
        <f t="shared" si="245"/>
        <v>0</v>
      </c>
      <c r="AG2635" s="21">
        <f ca="1">SUMIFS(AF$2:AF2635,D$2:D2635,D2635)</f>
        <v>3169</v>
      </c>
      <c r="AH2635" s="26"/>
      <c r="AI2635" s="26"/>
    </row>
    <row r="2636" spans="1:35" hidden="1" x14ac:dyDescent="0.35">
      <c r="A2636" s="21">
        <f>IF(ISBLANK(B2636),"",COUNTIF(B$2:B2636,B2636))-1</f>
        <v>97</v>
      </c>
      <c r="B2636" s="27">
        <v>16</v>
      </c>
      <c r="C2636" s="10">
        <f>VLOOKUP($A2636+IF($A2636=0,1,0),Database!$A:$Y,7,FALSE)</f>
        <v>46212.916666666664</v>
      </c>
      <c r="D2636" s="21" t="str">
        <f>VLOOKUP(Pronostics!$B2636,Setup_MPP!$A:$G,3,FALSE)</f>
        <v>RomaLaura</v>
      </c>
      <c r="E2636" s="21" t="str">
        <f>VLOOKUP(Pronostics!$B2636,Setup_MPP!$A:$G,2,FALSE)</f>
        <v>Laura GIULIANO</v>
      </c>
      <c r="F2636" s="21" t="str">
        <f>VLOOKUP($B2636,Setup_MPP!$A:$E,4,FALSE)</f>
        <v>#86A4FE</v>
      </c>
      <c r="G2636" s="21" t="str">
        <f>VLOOKUP($B2636,Setup_MPP!$A:$E,5,FALSE)</f>
        <v>#3769FF</v>
      </c>
      <c r="H2636" s="21" t="str">
        <f>IFERROR(IF(AND(A2636&gt;=1,A2636&lt;=104),VLOOKUP($A2636,Location!$A:$J,6,FALSE),IF(A2636=0,"Avant l'ouverture",IF(OR(A2636=105,A2636=106),"Bonus"))),"")</f>
        <v>1/4 Finale</v>
      </c>
      <c r="I2636" s="21" t="str">
        <f>IF(LEFT(H2636,4)="Tour",VLOOKUP(A2636,Database!$A:$C,3,FALSE),"")</f>
        <v/>
      </c>
      <c r="J2636" s="21" t="str">
        <f>VLOOKUP($A2636,Location!$A:$J,7,FALSE)</f>
        <v>TBD</v>
      </c>
      <c r="K2636" s="21" t="str">
        <f>IFERROR(VLOOKUP(J2636,Setup_Team!$B:$C,2,FALSE), "TDB")</f>
        <v>TDB</v>
      </c>
      <c r="L2636" s="21" t="str">
        <f>VLOOKUP($A2636,Location!$A:$J,8,FALSE)</f>
        <v>TBD</v>
      </c>
      <c r="M2636" s="21" t="str">
        <f>IFERROR(VLOOKUP(L2636,Setup_Team!$B:$C,2,FALSE), "TDB")</f>
        <v>TDB</v>
      </c>
      <c r="N2636" s="21" t="str">
        <f>VLOOKUP($A2636,Location!$A:$J,9,FALSE)</f>
        <v>Foxborough</v>
      </c>
      <c r="O2636" s="21" t="str">
        <f>VLOOKUP($A2636,Location!$A:$J,10,FALSE)</f>
        <v>Gillette Stadium</v>
      </c>
      <c r="P2636" s="27"/>
      <c r="Q2636" s="27"/>
      <c r="R2636" s="27" t="str">
        <f t="shared" si="247"/>
        <v/>
      </c>
      <c r="S2636" s="21">
        <v>0</v>
      </c>
      <c r="T2636" s="20">
        <f>VLOOKUP($A2636,Database!$A:$Y,10,FALSE)</f>
        <v>0</v>
      </c>
      <c r="U2636" s="20">
        <f>VLOOKUP($A2636,Database!$A:$Y,11,FALSE)</f>
        <v>0</v>
      </c>
      <c r="V2636" s="20">
        <f>VLOOKUP($A2636,Database!$A:$Y,12,FALSE)</f>
        <v>0</v>
      </c>
      <c r="W2636" s="20" t="str">
        <f>VLOOKUP(A2636,Database!A:M,13,FALSE)</f>
        <v>À venir</v>
      </c>
      <c r="X2636" s="20" t="str">
        <f>VLOOKUP($A2636,Database!$A:$Y,20,FALSE)</f>
        <v/>
      </c>
      <c r="Y2636" s="20" t="str">
        <f>VLOOKUP($A2636,Database!$A:$Y,21,FALSE)</f>
        <v/>
      </c>
      <c r="Z2636" s="20">
        <f t="shared" si="246"/>
        <v>0</v>
      </c>
      <c r="AA2636" s="20" t="str">
        <f t="shared" si="242"/>
        <v/>
      </c>
      <c r="AB2636" s="20" t="str">
        <f t="shared" ca="1" si="243"/>
        <v/>
      </c>
      <c r="AC2636" s="20">
        <f t="shared" ca="1" si="244"/>
        <v>0</v>
      </c>
      <c r="AD2636" s="20" t="str">
        <f ca="1">IF(AC2636=0,"",IF(OR(ISBLANK(P2636),ISBLANK(Q2636)),"",IF(ISBLANK(VLOOKUP(A2636,Database!A:AA,22,FALSE)),"",VLOOKUP(A2636,Database!A:AA,22,FALSE))))</f>
        <v/>
      </c>
      <c r="AE2636" s="20" t="str">
        <f>IFERROR(
   IF(
     OR(ISBLANK(P2636),ISBLANK(Q2636)),
     "",
     IF(
       AND(AB2636&lt;&gt;"",OR(W2636="Terminé",W2636="En cours")),
       VLOOKUP(AD2636,Setup_ScoreExactBonus!A:D,4,FALSE),
       0
     )),
  0)</f>
        <v/>
      </c>
      <c r="AF2636" s="21">
        <f t="shared" si="245"/>
        <v>0</v>
      </c>
      <c r="AG2636" s="21">
        <f ca="1">SUMIFS(AF$2:AF2636,D$2:D2636,D2636)</f>
        <v>2658</v>
      </c>
      <c r="AH2636" s="26"/>
      <c r="AI2636" s="26"/>
    </row>
    <row r="2637" spans="1:35" hidden="1" x14ac:dyDescent="0.35">
      <c r="A2637" s="21">
        <f>IF(ISBLANK(B2637),"",COUNTIF(B$2:B2637,B2637))-1</f>
        <v>97</v>
      </c>
      <c r="B2637" s="27">
        <v>17</v>
      </c>
      <c r="C2637" s="10">
        <f>VLOOKUP($A2637+IF($A2637=0,1,0),Database!$A:$Y,7,FALSE)</f>
        <v>46212.916666666664</v>
      </c>
      <c r="D2637" s="21" t="str">
        <f>VLOOKUP(Pronostics!$B2637,Setup_MPP!$A:$G,3,FALSE)</f>
        <v>Julien_cri</v>
      </c>
      <c r="E2637" s="21" t="str">
        <f>VLOOKUP(Pronostics!$B2637,Setup_MPP!$A:$G,2,FALSE)</f>
        <v>Julien CRIMOTEL</v>
      </c>
      <c r="F2637" s="21" t="str">
        <f>VLOOKUP($B2637,Setup_MPP!$A:$E,4,FALSE)</f>
        <v>#FFB0B0</v>
      </c>
      <c r="G2637" s="21" t="str">
        <f>VLOOKUP($B2637,Setup_MPP!$A:$E,5,FALSE)</f>
        <v>#F25757</v>
      </c>
      <c r="H2637" s="21" t="str">
        <f>IFERROR(IF(AND(A2637&gt;=1,A2637&lt;=104),VLOOKUP($A2637,Location!$A:$J,6,FALSE),IF(A2637=0,"Avant l'ouverture",IF(OR(A2637=105,A2637=106),"Bonus"))),"")</f>
        <v>1/4 Finale</v>
      </c>
      <c r="I2637" s="21" t="str">
        <f>IF(LEFT(H2637,4)="Tour",VLOOKUP(A2637,Database!$A:$C,3,FALSE),"")</f>
        <v/>
      </c>
      <c r="J2637" s="21" t="str">
        <f>VLOOKUP($A2637,Location!$A:$J,7,FALSE)</f>
        <v>TBD</v>
      </c>
      <c r="K2637" s="21" t="str">
        <f>IFERROR(VLOOKUP(J2637,Setup_Team!$B:$C,2,FALSE), "TDB")</f>
        <v>TDB</v>
      </c>
      <c r="L2637" s="21" t="str">
        <f>VLOOKUP($A2637,Location!$A:$J,8,FALSE)</f>
        <v>TBD</v>
      </c>
      <c r="M2637" s="21" t="str">
        <f>IFERROR(VLOOKUP(L2637,Setup_Team!$B:$C,2,FALSE), "TDB")</f>
        <v>TDB</v>
      </c>
      <c r="N2637" s="21" t="str">
        <f>VLOOKUP($A2637,Location!$A:$J,9,FALSE)</f>
        <v>Foxborough</v>
      </c>
      <c r="O2637" s="21" t="str">
        <f>VLOOKUP($A2637,Location!$A:$J,10,FALSE)</f>
        <v>Gillette Stadium</v>
      </c>
      <c r="P2637" s="27"/>
      <c r="Q2637" s="27"/>
      <c r="R2637" s="27" t="str">
        <f t="shared" si="247"/>
        <v/>
      </c>
      <c r="S2637" s="21">
        <v>0</v>
      </c>
      <c r="T2637" s="20">
        <f>VLOOKUP($A2637,Database!$A:$Y,10,FALSE)</f>
        <v>0</v>
      </c>
      <c r="U2637" s="20">
        <f>VLOOKUP($A2637,Database!$A:$Y,11,FALSE)</f>
        <v>0</v>
      </c>
      <c r="V2637" s="20">
        <f>VLOOKUP($A2637,Database!$A:$Y,12,FALSE)</f>
        <v>0</v>
      </c>
      <c r="W2637" s="20" t="str">
        <f>VLOOKUP(A2637,Database!A:M,13,FALSE)</f>
        <v>À venir</v>
      </c>
      <c r="X2637" s="20" t="str">
        <f>VLOOKUP($A2637,Database!$A:$Y,20,FALSE)</f>
        <v/>
      </c>
      <c r="Y2637" s="20" t="str">
        <f>VLOOKUP($A2637,Database!$A:$Y,21,FALSE)</f>
        <v/>
      </c>
      <c r="Z2637" s="20">
        <f t="shared" si="246"/>
        <v>0</v>
      </c>
      <c r="AA2637" s="20" t="str">
        <f t="shared" si="242"/>
        <v/>
      </c>
      <c r="AB2637" s="20" t="str">
        <f t="shared" ca="1" si="243"/>
        <v/>
      </c>
      <c r="AC2637" s="20">
        <f t="shared" ca="1" si="244"/>
        <v>0</v>
      </c>
      <c r="AD2637" s="20" t="str">
        <f ca="1">IF(AC2637=0,"",IF(OR(ISBLANK(P2637),ISBLANK(Q2637)),"",IF(ISBLANK(VLOOKUP(A2637,Database!A:AA,22,FALSE)),"",VLOOKUP(A2637,Database!A:AA,22,FALSE))))</f>
        <v/>
      </c>
      <c r="AE2637" s="20" t="str">
        <f>IFERROR(
   IF(
     OR(ISBLANK(P2637),ISBLANK(Q2637)),
     "",
     IF(
       AND(AB2637&lt;&gt;"",OR(W2637="Terminé",W2637="En cours")),
       VLOOKUP(AD2637,Setup_ScoreExactBonus!A:D,4,FALSE),
       0
     )),
  0)</f>
        <v/>
      </c>
      <c r="AF2637" s="21">
        <f t="shared" si="245"/>
        <v>0</v>
      </c>
      <c r="AG2637" s="21">
        <f ca="1">SUMIFS(AF$2:AF2637,D$2:D2637,D2637)</f>
        <v>3022</v>
      </c>
      <c r="AH2637" s="26"/>
      <c r="AI2637" s="26"/>
    </row>
    <row r="2638" spans="1:35" hidden="1" x14ac:dyDescent="0.35">
      <c r="A2638" s="21">
        <f>IF(ISBLANK(B2638),"",COUNTIF(B$2:B2638,B2638))-1</f>
        <v>97</v>
      </c>
      <c r="B2638" s="27">
        <v>18</v>
      </c>
      <c r="C2638" s="10">
        <f>VLOOKUP($A2638+IF($A2638=0,1,0),Database!$A:$Y,7,FALSE)</f>
        <v>46212.916666666664</v>
      </c>
      <c r="D2638" s="21" t="str">
        <f>VLOOKUP(Pronostics!$B2638,Setup_MPP!$A:$G,3,FALSE)</f>
        <v>Cartone</v>
      </c>
      <c r="E2638" s="21" t="str">
        <f>VLOOKUP(Pronostics!$B2638,Setup_MPP!$A:$G,2,FALSE)</f>
        <v>Quentin CARTON</v>
      </c>
      <c r="F2638" s="21" t="str">
        <f>VLOOKUP($B2638,Setup_MPP!$A:$E,4,FALSE)</f>
        <v>#F0BC42</v>
      </c>
      <c r="G2638" s="21" t="str">
        <f>VLOOKUP($B2638,Setup_MPP!$A:$E,5,FALSE)</f>
        <v>#8E1F2F</v>
      </c>
      <c r="H2638" s="21" t="str">
        <f>IFERROR(IF(AND(A2638&gt;=1,A2638&lt;=104),VLOOKUP($A2638,Location!$A:$J,6,FALSE),IF(A2638=0,"Avant l'ouverture",IF(OR(A2638=105,A2638=106),"Bonus"))),"")</f>
        <v>1/4 Finale</v>
      </c>
      <c r="I2638" s="21" t="str">
        <f>IF(LEFT(H2638,4)="Tour",VLOOKUP(A2638,Database!$A:$C,3,FALSE),"")</f>
        <v/>
      </c>
      <c r="J2638" s="21" t="str">
        <f>VLOOKUP($A2638,Location!$A:$J,7,FALSE)</f>
        <v>TBD</v>
      </c>
      <c r="K2638" s="21" t="str">
        <f>IFERROR(VLOOKUP(J2638,Setup_Team!$B:$C,2,FALSE), "TDB")</f>
        <v>TDB</v>
      </c>
      <c r="L2638" s="21" t="str">
        <f>VLOOKUP($A2638,Location!$A:$J,8,FALSE)</f>
        <v>TBD</v>
      </c>
      <c r="M2638" s="21" t="str">
        <f>IFERROR(VLOOKUP(L2638,Setup_Team!$B:$C,2,FALSE), "TDB")</f>
        <v>TDB</v>
      </c>
      <c r="N2638" s="21" t="str">
        <f>VLOOKUP($A2638,Location!$A:$J,9,FALSE)</f>
        <v>Foxborough</v>
      </c>
      <c r="O2638" s="21" t="str">
        <f>VLOOKUP($A2638,Location!$A:$J,10,FALSE)</f>
        <v>Gillette Stadium</v>
      </c>
      <c r="P2638" s="27"/>
      <c r="Q2638" s="27"/>
      <c r="R2638" s="27" t="str">
        <f t="shared" si="247"/>
        <v/>
      </c>
      <c r="S2638" s="21">
        <v>0</v>
      </c>
      <c r="T2638" s="20">
        <f>VLOOKUP($A2638,Database!$A:$Y,10,FALSE)</f>
        <v>0</v>
      </c>
      <c r="U2638" s="20">
        <f>VLOOKUP($A2638,Database!$A:$Y,11,FALSE)</f>
        <v>0</v>
      </c>
      <c r="V2638" s="20">
        <f>VLOOKUP($A2638,Database!$A:$Y,12,FALSE)</f>
        <v>0</v>
      </c>
      <c r="W2638" s="20" t="str">
        <f>VLOOKUP(A2638,Database!A:M,13,FALSE)</f>
        <v>À venir</v>
      </c>
      <c r="X2638" s="20" t="str">
        <f>VLOOKUP($A2638,Database!$A:$Y,20,FALSE)</f>
        <v/>
      </c>
      <c r="Y2638" s="20" t="str">
        <f>VLOOKUP($A2638,Database!$A:$Y,21,FALSE)</f>
        <v/>
      </c>
      <c r="Z2638" s="20">
        <f t="shared" si="246"/>
        <v>0</v>
      </c>
      <c r="AA2638" s="20" t="str">
        <f t="shared" si="242"/>
        <v/>
      </c>
      <c r="AB2638" s="20" t="str">
        <f t="shared" ca="1" si="243"/>
        <v/>
      </c>
      <c r="AC2638" s="20">
        <f t="shared" ca="1" si="244"/>
        <v>0</v>
      </c>
      <c r="AD2638" s="20" t="str">
        <f ca="1">IF(AC2638=0,"",IF(OR(ISBLANK(P2638),ISBLANK(Q2638)),"",IF(ISBLANK(VLOOKUP(A2638,Database!A:AA,22,FALSE)),"",VLOOKUP(A2638,Database!A:AA,22,FALSE))))</f>
        <v/>
      </c>
      <c r="AE2638" s="20" t="str">
        <f>IFERROR(
   IF(
     OR(ISBLANK(P2638),ISBLANK(Q2638)),
     "",
     IF(
       AND(AB2638&lt;&gt;"",OR(W2638="Terminé",W2638="En cours")),
       VLOOKUP(AD2638,Setup_ScoreExactBonus!A:D,4,FALSE),
       0
     )),
  0)</f>
        <v/>
      </c>
      <c r="AF2638" s="21">
        <f t="shared" si="245"/>
        <v>0</v>
      </c>
      <c r="AG2638" s="21">
        <f ca="1">SUMIFS(AF$2:AF2638,D$2:D2638,D2638)</f>
        <v>3102</v>
      </c>
      <c r="AH2638" s="26"/>
      <c r="AI2638" s="26"/>
    </row>
    <row r="2639" spans="1:35" hidden="1" x14ac:dyDescent="0.35">
      <c r="A2639" s="21">
        <f>IF(ISBLANK(B2639),"",COUNTIF(B$2:B2639,B2639))-1</f>
        <v>97</v>
      </c>
      <c r="B2639" s="27">
        <v>19</v>
      </c>
      <c r="C2639" s="10">
        <f>VLOOKUP($A2639+IF($A2639=0,1,0),Database!$A:$Y,7,FALSE)</f>
        <v>46212.916666666664</v>
      </c>
      <c r="D2639" s="21" t="str">
        <f>VLOOKUP(Pronostics!$B2639,Setup_MPP!$A:$G,3,FALSE)</f>
        <v>YramVi</v>
      </c>
      <c r="E2639" s="21" t="str">
        <f>VLOOKUP(Pronostics!$B2639,Setup_MPP!$A:$G,2,FALSE)</f>
        <v>Eyram TETSHIE</v>
      </c>
      <c r="F2639" s="21" t="str">
        <f>VLOOKUP($B2639,Setup_MPP!$A:$E,4,FALSE)</f>
        <v>#E8B28F</v>
      </c>
      <c r="G2639" s="21" t="str">
        <f>VLOOKUP($B2639,Setup_MPP!$A:$E,5,FALSE)</f>
        <v>#E65568</v>
      </c>
      <c r="H2639" s="21" t="str">
        <f>IFERROR(IF(AND(A2639&gt;=1,A2639&lt;=104),VLOOKUP($A2639,Location!$A:$J,6,FALSE),IF(A2639=0,"Avant l'ouverture",IF(OR(A2639=105,A2639=106),"Bonus"))),"")</f>
        <v>1/4 Finale</v>
      </c>
      <c r="I2639" s="21" t="str">
        <f>IF(LEFT(H2639,4)="Tour",VLOOKUP(A2639,Database!$A:$C,3,FALSE),"")</f>
        <v/>
      </c>
      <c r="J2639" s="21" t="str">
        <f>VLOOKUP($A2639,Location!$A:$J,7,FALSE)</f>
        <v>TBD</v>
      </c>
      <c r="K2639" s="21" t="str">
        <f>IFERROR(VLOOKUP(J2639,Setup_Team!$B:$C,2,FALSE), "TDB")</f>
        <v>TDB</v>
      </c>
      <c r="L2639" s="21" t="str">
        <f>VLOOKUP($A2639,Location!$A:$J,8,FALSE)</f>
        <v>TBD</v>
      </c>
      <c r="M2639" s="21" t="str">
        <f>IFERROR(VLOOKUP(L2639,Setup_Team!$B:$C,2,FALSE), "TDB")</f>
        <v>TDB</v>
      </c>
      <c r="N2639" s="21" t="str">
        <f>VLOOKUP($A2639,Location!$A:$J,9,FALSE)</f>
        <v>Foxborough</v>
      </c>
      <c r="O2639" s="21" t="str">
        <f>VLOOKUP($A2639,Location!$A:$J,10,FALSE)</f>
        <v>Gillette Stadium</v>
      </c>
      <c r="P2639" s="27"/>
      <c r="Q2639" s="27"/>
      <c r="R2639" s="27" t="str">
        <f t="shared" si="247"/>
        <v/>
      </c>
      <c r="S2639" s="21">
        <v>0</v>
      </c>
      <c r="T2639" s="20">
        <f>VLOOKUP($A2639,Database!$A:$Y,10,FALSE)</f>
        <v>0</v>
      </c>
      <c r="U2639" s="20">
        <f>VLOOKUP($A2639,Database!$A:$Y,11,FALSE)</f>
        <v>0</v>
      </c>
      <c r="V2639" s="20">
        <f>VLOOKUP($A2639,Database!$A:$Y,12,FALSE)</f>
        <v>0</v>
      </c>
      <c r="W2639" s="20" t="str">
        <f>VLOOKUP(A2639,Database!A:M,13,FALSE)</f>
        <v>À venir</v>
      </c>
      <c r="X2639" s="20" t="str">
        <f>VLOOKUP($A2639,Database!$A:$Y,20,FALSE)</f>
        <v/>
      </c>
      <c r="Y2639" s="20" t="str">
        <f>VLOOKUP($A2639,Database!$A:$Y,21,FALSE)</f>
        <v/>
      </c>
      <c r="Z2639" s="20">
        <f t="shared" si="246"/>
        <v>0</v>
      </c>
      <c r="AA2639" s="20" t="str">
        <f t="shared" si="242"/>
        <v/>
      </c>
      <c r="AB2639" s="20" t="str">
        <f t="shared" ca="1" si="243"/>
        <v/>
      </c>
      <c r="AC2639" s="20">
        <f t="shared" ca="1" si="244"/>
        <v>0</v>
      </c>
      <c r="AD2639" s="20" t="str">
        <f ca="1">IF(AC2639=0,"",IF(OR(ISBLANK(P2639),ISBLANK(Q2639)),"",IF(ISBLANK(VLOOKUP(A2639,Database!A:AA,22,FALSE)),"",VLOOKUP(A2639,Database!A:AA,22,FALSE))))</f>
        <v/>
      </c>
      <c r="AE2639" s="20" t="str">
        <f>IFERROR(
   IF(
     OR(ISBLANK(P2639),ISBLANK(Q2639)),
     "",
     IF(
       AND(AB2639&lt;&gt;"",OR(W2639="Terminé",W2639="En cours")),
       VLOOKUP(AD2639,Setup_ScoreExactBonus!A:D,4,FALSE),
       0
     )),
  0)</f>
        <v/>
      </c>
      <c r="AF2639" s="21">
        <f t="shared" si="245"/>
        <v>0</v>
      </c>
      <c r="AG2639" s="21">
        <f ca="1">SUMIFS(AF$2:AF2639,D$2:D2639,D2639)</f>
        <v>2990</v>
      </c>
      <c r="AH2639" s="26"/>
      <c r="AI2639" s="26"/>
    </row>
    <row r="2640" spans="1:35" hidden="1" x14ac:dyDescent="0.35">
      <c r="A2640" s="21">
        <f>IF(ISBLANK(B2640),"",COUNTIF(B$2:B2640,B2640))-1</f>
        <v>97</v>
      </c>
      <c r="B2640" s="27">
        <v>20</v>
      </c>
      <c r="C2640" s="10">
        <f>VLOOKUP($A2640+IF($A2640=0,1,0),Database!$A:$Y,7,FALSE)</f>
        <v>46212.916666666664</v>
      </c>
      <c r="D2640" s="21" t="str">
        <f>VLOOKUP(Pronostics!$B2640,Setup_MPP!$A:$G,3,FALSE)</f>
        <v>Anis_MaFihache</v>
      </c>
      <c r="E2640" s="21" t="str">
        <f>VLOOKUP(Pronostics!$B2640,Setup_MPP!$A:$G,2,FALSE)</f>
        <v>Anis LEBIK</v>
      </c>
      <c r="F2640" s="21" t="str">
        <f>VLOOKUP($B2640,Setup_MPP!$A:$E,4,FALSE)</f>
        <v>#60DC8C</v>
      </c>
      <c r="G2640" s="21" t="str">
        <f>VLOOKUP($B2640,Setup_MPP!$A:$E,5,FALSE)</f>
        <v>#22A34F</v>
      </c>
      <c r="H2640" s="21" t="str">
        <f>IFERROR(IF(AND(A2640&gt;=1,A2640&lt;=104),VLOOKUP($A2640,Location!$A:$J,6,FALSE),IF(A2640=0,"Avant l'ouverture",IF(OR(A2640=105,A2640=106),"Bonus"))),"")</f>
        <v>1/4 Finale</v>
      </c>
      <c r="I2640" s="21" t="str">
        <f>IF(LEFT(H2640,4)="Tour",VLOOKUP(A2640,Database!$A:$C,3,FALSE),"")</f>
        <v/>
      </c>
      <c r="J2640" s="21" t="str">
        <f>VLOOKUP($A2640,Location!$A:$J,7,FALSE)</f>
        <v>TBD</v>
      </c>
      <c r="K2640" s="21" t="str">
        <f>IFERROR(VLOOKUP(J2640,Setup_Team!$B:$C,2,FALSE), "TDB")</f>
        <v>TDB</v>
      </c>
      <c r="L2640" s="21" t="str">
        <f>VLOOKUP($A2640,Location!$A:$J,8,FALSE)</f>
        <v>TBD</v>
      </c>
      <c r="M2640" s="21" t="str">
        <f>IFERROR(VLOOKUP(L2640,Setup_Team!$B:$C,2,FALSE), "TDB")</f>
        <v>TDB</v>
      </c>
      <c r="N2640" s="21" t="str">
        <f>VLOOKUP($A2640,Location!$A:$J,9,FALSE)</f>
        <v>Foxborough</v>
      </c>
      <c r="O2640" s="21" t="str">
        <f>VLOOKUP($A2640,Location!$A:$J,10,FALSE)</f>
        <v>Gillette Stadium</v>
      </c>
      <c r="P2640" s="27"/>
      <c r="Q2640" s="27"/>
      <c r="R2640" s="27" t="str">
        <f t="shared" si="247"/>
        <v/>
      </c>
      <c r="S2640" s="21">
        <v>0</v>
      </c>
      <c r="T2640" s="20">
        <f>VLOOKUP($A2640,Database!$A:$Y,10,FALSE)</f>
        <v>0</v>
      </c>
      <c r="U2640" s="20">
        <f>VLOOKUP($A2640,Database!$A:$Y,11,FALSE)</f>
        <v>0</v>
      </c>
      <c r="V2640" s="20">
        <f>VLOOKUP($A2640,Database!$A:$Y,12,FALSE)</f>
        <v>0</v>
      </c>
      <c r="W2640" s="20" t="str">
        <f>VLOOKUP(A2640,Database!A:M,13,FALSE)</f>
        <v>À venir</v>
      </c>
      <c r="X2640" s="20" t="str">
        <f>VLOOKUP($A2640,Database!$A:$Y,20,FALSE)</f>
        <v/>
      </c>
      <c r="Y2640" s="20" t="str">
        <f>VLOOKUP($A2640,Database!$A:$Y,21,FALSE)</f>
        <v/>
      </c>
      <c r="Z2640" s="20">
        <f t="shared" si="246"/>
        <v>0</v>
      </c>
      <c r="AA2640" s="20" t="str">
        <f t="shared" si="242"/>
        <v/>
      </c>
      <c r="AB2640" s="20" t="str">
        <f t="shared" ca="1" si="243"/>
        <v/>
      </c>
      <c r="AC2640" s="20">
        <f t="shared" ca="1" si="244"/>
        <v>0</v>
      </c>
      <c r="AD2640" s="20" t="str">
        <f ca="1">IF(AC2640=0,"",IF(OR(ISBLANK(P2640),ISBLANK(Q2640)),"",IF(ISBLANK(VLOOKUP(A2640,Database!A:AA,22,FALSE)),"",VLOOKUP(A2640,Database!A:AA,22,FALSE))))</f>
        <v/>
      </c>
      <c r="AE2640" s="20" t="str">
        <f>IFERROR(
   IF(
     OR(ISBLANK(P2640),ISBLANK(Q2640)),
     "",
     IF(
       AND(AB2640&lt;&gt;"",OR(W2640="Terminé",W2640="En cours")),
       VLOOKUP(AD2640,Setup_ScoreExactBonus!A:D,4,FALSE),
       0
     )),
  0)</f>
        <v/>
      </c>
      <c r="AF2640" s="21">
        <f t="shared" si="245"/>
        <v>0</v>
      </c>
      <c r="AG2640" s="21">
        <f ca="1">SUMIFS(AF$2:AF2640,D$2:D2640,D2640)</f>
        <v>3051</v>
      </c>
      <c r="AH2640" s="26"/>
      <c r="AI2640" s="26"/>
    </row>
    <row r="2641" spans="1:35" hidden="1" x14ac:dyDescent="0.35">
      <c r="A2641" s="21">
        <f>IF(ISBLANK(B2641),"",COUNTIF(B$2:B2641,B2641))-1</f>
        <v>97</v>
      </c>
      <c r="B2641" s="27">
        <v>21</v>
      </c>
      <c r="C2641" s="10">
        <f>VLOOKUP($A2641+IF($A2641=0,1,0),Database!$A:$Y,7,FALSE)</f>
        <v>46212.916666666664</v>
      </c>
      <c r="D2641" s="21" t="str">
        <f>VLOOKUP(Pronostics!$B2641,Setup_MPP!$A:$G,3,FALSE)</f>
        <v>JUJULABOSS13</v>
      </c>
      <c r="E2641" s="21" t="str">
        <f>VLOOKUP(Pronostics!$B2641,Setup_MPP!$A:$G,2,FALSE)</f>
        <v>Julia BOUANAN</v>
      </c>
      <c r="F2641" s="21" t="str">
        <f>VLOOKUP($B2641,Setup_MPP!$A:$E,4,FALSE)</f>
        <v>#2FAEE0</v>
      </c>
      <c r="G2641" s="21" t="str">
        <f>VLOOKUP($B2641,Setup_MPP!$A:$E,5,FALSE)</f>
        <v>#BEA064</v>
      </c>
      <c r="H2641" s="21" t="str">
        <f>IFERROR(IF(AND(A2641&gt;=1,A2641&lt;=104),VLOOKUP($A2641,Location!$A:$J,6,FALSE),IF(A2641=0,"Avant l'ouverture",IF(OR(A2641=105,A2641=106),"Bonus"))),"")</f>
        <v>1/4 Finale</v>
      </c>
      <c r="I2641" s="21" t="str">
        <f>IF(LEFT(H2641,4)="Tour",VLOOKUP(A2641,Database!$A:$C,3,FALSE),"")</f>
        <v/>
      </c>
      <c r="J2641" s="21" t="str">
        <f>VLOOKUP($A2641,Location!$A:$J,7,FALSE)</f>
        <v>TBD</v>
      </c>
      <c r="K2641" s="21" t="str">
        <f>IFERROR(VLOOKUP(J2641,Setup_Team!$B:$C,2,FALSE), "TDB")</f>
        <v>TDB</v>
      </c>
      <c r="L2641" s="21" t="str">
        <f>VLOOKUP($A2641,Location!$A:$J,8,FALSE)</f>
        <v>TBD</v>
      </c>
      <c r="M2641" s="21" t="str">
        <f>IFERROR(VLOOKUP(L2641,Setup_Team!$B:$C,2,FALSE), "TDB")</f>
        <v>TDB</v>
      </c>
      <c r="N2641" s="21" t="str">
        <f>VLOOKUP($A2641,Location!$A:$J,9,FALSE)</f>
        <v>Foxborough</v>
      </c>
      <c r="O2641" s="21" t="str">
        <f>VLOOKUP($A2641,Location!$A:$J,10,FALSE)</f>
        <v>Gillette Stadium</v>
      </c>
      <c r="P2641" s="27"/>
      <c r="Q2641" s="27"/>
      <c r="R2641" s="27" t="str">
        <f t="shared" si="247"/>
        <v/>
      </c>
      <c r="S2641" s="21">
        <v>0</v>
      </c>
      <c r="T2641" s="20">
        <f>VLOOKUP($A2641,Database!$A:$Y,10,FALSE)</f>
        <v>0</v>
      </c>
      <c r="U2641" s="20">
        <f>VLOOKUP($A2641,Database!$A:$Y,11,FALSE)</f>
        <v>0</v>
      </c>
      <c r="V2641" s="20">
        <f>VLOOKUP($A2641,Database!$A:$Y,12,FALSE)</f>
        <v>0</v>
      </c>
      <c r="W2641" s="20" t="str">
        <f>VLOOKUP(A2641,Database!A:M,13,FALSE)</f>
        <v>À venir</v>
      </c>
      <c r="X2641" s="20" t="str">
        <f>VLOOKUP($A2641,Database!$A:$Y,20,FALSE)</f>
        <v/>
      </c>
      <c r="Y2641" s="20" t="str">
        <f>VLOOKUP($A2641,Database!$A:$Y,21,FALSE)</f>
        <v/>
      </c>
      <c r="Z2641" s="20">
        <f t="shared" si="246"/>
        <v>0</v>
      </c>
      <c r="AA2641" s="20" t="str">
        <f t="shared" si="242"/>
        <v/>
      </c>
      <c r="AB2641" s="20" t="str">
        <f t="shared" ca="1" si="243"/>
        <v/>
      </c>
      <c r="AC2641" s="20">
        <f t="shared" ca="1" si="244"/>
        <v>0</v>
      </c>
      <c r="AD2641" s="20" t="str">
        <f ca="1">IF(AC2641=0,"",IF(OR(ISBLANK(P2641),ISBLANK(Q2641)),"",IF(ISBLANK(VLOOKUP(A2641,Database!A:AA,22,FALSE)),"",VLOOKUP(A2641,Database!A:AA,22,FALSE))))</f>
        <v/>
      </c>
      <c r="AE2641" s="20" t="str">
        <f>IFERROR(
   IF(
     OR(ISBLANK(P2641),ISBLANK(Q2641)),
     "",
     IF(
       AND(AB2641&lt;&gt;"",OR(W2641="Terminé",W2641="En cours")),
       VLOOKUP(AD2641,Setup_ScoreExactBonus!A:D,4,FALSE),
       0
     )),
  0)</f>
        <v/>
      </c>
      <c r="AF2641" s="21">
        <f t="shared" si="245"/>
        <v>0</v>
      </c>
      <c r="AG2641" s="21">
        <f ca="1">SUMIFS(AF$2:AF2641,D$2:D2641,D2641)</f>
        <v>2853</v>
      </c>
      <c r="AH2641" s="26"/>
      <c r="AI2641" s="26"/>
    </row>
    <row r="2642" spans="1:35" hidden="1" x14ac:dyDescent="0.35">
      <c r="A2642" s="21">
        <f>IF(ISBLANK(B2642),"",COUNTIF(B$2:B2642,B2642))-1</f>
        <v>97</v>
      </c>
      <c r="B2642" s="27">
        <v>22</v>
      </c>
      <c r="C2642" s="10">
        <f>VLOOKUP($A2642+IF($A2642=0,1,0),Database!$A:$Y,7,FALSE)</f>
        <v>46212.916666666664</v>
      </c>
      <c r="D2642" s="21" t="str">
        <f>VLOOKUP(Pronostics!$B2642,Setup_MPP!$A:$G,3,FALSE)</f>
        <v>Jujumsrd</v>
      </c>
      <c r="E2642" s="21" t="str">
        <f>VLOOKUP(Pronostics!$B2642,Setup_MPP!$A:$G,2,FALSE)</f>
        <v>Julie Mansard</v>
      </c>
      <c r="F2642" s="21" t="str">
        <f>VLOOKUP($B2642,Setup_MPP!$A:$E,4,FALSE)</f>
        <v>#41DEF0</v>
      </c>
      <c r="G2642" s="21" t="str">
        <f>VLOOKUP($B2642,Setup_MPP!$A:$E,5,FALSE)</f>
        <v>#0BA6B7</v>
      </c>
      <c r="H2642" s="21" t="str">
        <f>IFERROR(IF(AND(A2642&gt;=1,A2642&lt;=104),VLOOKUP($A2642,Location!$A:$J,6,FALSE),IF(A2642=0,"Avant l'ouverture",IF(OR(A2642=105,A2642=106),"Bonus"))),"")</f>
        <v>1/4 Finale</v>
      </c>
      <c r="I2642" s="21" t="str">
        <f>IF(LEFT(H2642,4)="Tour",VLOOKUP(A2642,Database!$A:$C,3,FALSE),"")</f>
        <v/>
      </c>
      <c r="J2642" s="21" t="str">
        <f>VLOOKUP($A2642,Location!$A:$J,7,FALSE)</f>
        <v>TBD</v>
      </c>
      <c r="K2642" s="21" t="str">
        <f>IFERROR(VLOOKUP(J2642,Setup_Team!$B:$C,2,FALSE), "TDB")</f>
        <v>TDB</v>
      </c>
      <c r="L2642" s="21" t="str">
        <f>VLOOKUP($A2642,Location!$A:$J,8,FALSE)</f>
        <v>TBD</v>
      </c>
      <c r="M2642" s="21" t="str">
        <f>IFERROR(VLOOKUP(L2642,Setup_Team!$B:$C,2,FALSE), "TDB")</f>
        <v>TDB</v>
      </c>
      <c r="N2642" s="21" t="str">
        <f>VLOOKUP($A2642,Location!$A:$J,9,FALSE)</f>
        <v>Foxborough</v>
      </c>
      <c r="O2642" s="21" t="str">
        <f>VLOOKUP($A2642,Location!$A:$J,10,FALSE)</f>
        <v>Gillette Stadium</v>
      </c>
      <c r="P2642" s="27"/>
      <c r="Q2642" s="27"/>
      <c r="R2642" s="27" t="str">
        <f t="shared" si="247"/>
        <v/>
      </c>
      <c r="S2642" s="21">
        <v>0</v>
      </c>
      <c r="T2642" s="20">
        <f>VLOOKUP($A2642,Database!$A:$Y,10,FALSE)</f>
        <v>0</v>
      </c>
      <c r="U2642" s="20">
        <f>VLOOKUP($A2642,Database!$A:$Y,11,FALSE)</f>
        <v>0</v>
      </c>
      <c r="V2642" s="20">
        <f>VLOOKUP($A2642,Database!$A:$Y,12,FALSE)</f>
        <v>0</v>
      </c>
      <c r="W2642" s="20" t="str">
        <f>VLOOKUP(A2642,Database!A:M,13,FALSE)</f>
        <v>À venir</v>
      </c>
      <c r="X2642" s="20" t="str">
        <f>VLOOKUP($A2642,Database!$A:$Y,20,FALSE)</f>
        <v/>
      </c>
      <c r="Y2642" s="20" t="str">
        <f>VLOOKUP($A2642,Database!$A:$Y,21,FALSE)</f>
        <v/>
      </c>
      <c r="Z2642" s="20">
        <f t="shared" si="246"/>
        <v>0</v>
      </c>
      <c r="AA2642" s="20" t="str">
        <f t="shared" si="242"/>
        <v/>
      </c>
      <c r="AB2642" s="20" t="str">
        <f t="shared" ca="1" si="243"/>
        <v/>
      </c>
      <c r="AC2642" s="20">
        <f t="shared" ca="1" si="244"/>
        <v>0</v>
      </c>
      <c r="AD2642" s="20" t="str">
        <f ca="1">IF(AC2642=0,"",IF(OR(ISBLANK(P2642),ISBLANK(Q2642)),"",IF(ISBLANK(VLOOKUP(A2642,Database!A:AA,22,FALSE)),"",VLOOKUP(A2642,Database!A:AA,22,FALSE))))</f>
        <v/>
      </c>
      <c r="AE2642" s="20" t="str">
        <f>IFERROR(
   IF(
     OR(ISBLANK(P2642),ISBLANK(Q2642)),
     "",
     IF(
       AND(AB2642&lt;&gt;"",OR(W2642="Terminé",W2642="En cours")),
       VLOOKUP(AD2642,Setup_ScoreExactBonus!A:D,4,FALSE),
       0
     )),
  0)</f>
        <v/>
      </c>
      <c r="AF2642" s="21">
        <f t="shared" si="245"/>
        <v>0</v>
      </c>
      <c r="AG2642" s="21">
        <f ca="1">SUMIFS(AF$2:AF2642,D$2:D2642,D2642)</f>
        <v>2679</v>
      </c>
      <c r="AH2642" s="26"/>
      <c r="AI2642" s="26"/>
    </row>
    <row r="2643" spans="1:35" hidden="1" x14ac:dyDescent="0.35">
      <c r="A2643" s="21">
        <f>IF(ISBLANK(B2643),"",COUNTIF(B$2:B2643,B2643))-1</f>
        <v>97</v>
      </c>
      <c r="B2643" s="27">
        <v>23</v>
      </c>
      <c r="C2643" s="10">
        <f>VLOOKUP($A2643+IF($A2643=0,1,0),Database!$A:$Y,7,FALSE)</f>
        <v>46212.916666666664</v>
      </c>
      <c r="D2643" s="21" t="str">
        <f>VLOOKUP(Pronostics!$B2643,Setup_MPP!$A:$G,3,FALSE)</f>
        <v>DJUDJUPRONO</v>
      </c>
      <c r="E2643" s="21" t="str">
        <f>VLOOKUP(Pronostics!$B2643,Setup_MPP!$A:$G,2,FALSE)</f>
        <v>Juliette</v>
      </c>
      <c r="F2643" s="21" t="str">
        <f>VLOOKUP($B2643,Setup_MPP!$A:$E,4,FALSE)</f>
        <v>#F2A2A2</v>
      </c>
      <c r="G2643" s="21" t="str">
        <f>VLOOKUP($B2643,Setup_MPP!$A:$E,5,FALSE)</f>
        <v>#C25D5D</v>
      </c>
      <c r="H2643" s="21" t="str">
        <f>IFERROR(IF(AND(A2643&gt;=1,A2643&lt;=104),VLOOKUP($A2643,Location!$A:$J,6,FALSE),IF(A2643=0,"Avant l'ouverture",IF(OR(A2643=105,A2643=106),"Bonus"))),"")</f>
        <v>1/4 Finale</v>
      </c>
      <c r="I2643" s="21" t="str">
        <f>IF(LEFT(H2643,4)="Tour",VLOOKUP(A2643,Database!$A:$C,3,FALSE),"")</f>
        <v/>
      </c>
      <c r="J2643" s="21" t="str">
        <f>VLOOKUP($A2643,Location!$A:$J,7,FALSE)</f>
        <v>TBD</v>
      </c>
      <c r="K2643" s="21" t="str">
        <f>IFERROR(VLOOKUP(J2643,Setup_Team!$B:$C,2,FALSE), "TDB")</f>
        <v>TDB</v>
      </c>
      <c r="L2643" s="21" t="str">
        <f>VLOOKUP($A2643,Location!$A:$J,8,FALSE)</f>
        <v>TBD</v>
      </c>
      <c r="M2643" s="21" t="str">
        <f>IFERROR(VLOOKUP(L2643,Setup_Team!$B:$C,2,FALSE), "TDB")</f>
        <v>TDB</v>
      </c>
      <c r="N2643" s="21" t="str">
        <f>VLOOKUP($A2643,Location!$A:$J,9,FALSE)</f>
        <v>Foxborough</v>
      </c>
      <c r="O2643" s="21" t="str">
        <f>VLOOKUP($A2643,Location!$A:$J,10,FALSE)</f>
        <v>Gillette Stadium</v>
      </c>
      <c r="P2643" s="27"/>
      <c r="Q2643" s="27"/>
      <c r="R2643" s="27" t="str">
        <f t="shared" si="247"/>
        <v/>
      </c>
      <c r="S2643" s="21">
        <v>0</v>
      </c>
      <c r="T2643" s="20">
        <f>VLOOKUP($A2643,Database!$A:$Y,10,FALSE)</f>
        <v>0</v>
      </c>
      <c r="U2643" s="20">
        <f>VLOOKUP($A2643,Database!$A:$Y,11,FALSE)</f>
        <v>0</v>
      </c>
      <c r="V2643" s="20">
        <f>VLOOKUP($A2643,Database!$A:$Y,12,FALSE)</f>
        <v>0</v>
      </c>
      <c r="W2643" s="20" t="str">
        <f>VLOOKUP(A2643,Database!A:M,13,FALSE)</f>
        <v>À venir</v>
      </c>
      <c r="X2643" s="20" t="str">
        <f>VLOOKUP($A2643,Database!$A:$Y,20,FALSE)</f>
        <v/>
      </c>
      <c r="Y2643" s="20" t="str">
        <f>VLOOKUP($A2643,Database!$A:$Y,21,FALSE)</f>
        <v/>
      </c>
      <c r="Z2643" s="20">
        <f t="shared" si="246"/>
        <v>0</v>
      </c>
      <c r="AA2643" s="20" t="str">
        <f t="shared" si="242"/>
        <v/>
      </c>
      <c r="AB2643" s="20" t="str">
        <f t="shared" ca="1" si="243"/>
        <v/>
      </c>
      <c r="AC2643" s="20">
        <f t="shared" ca="1" si="244"/>
        <v>0</v>
      </c>
      <c r="AD2643" s="20" t="str">
        <f ca="1">IF(AC2643=0,"",IF(OR(ISBLANK(P2643),ISBLANK(Q2643)),"",IF(ISBLANK(VLOOKUP(A2643,Database!A:AA,22,FALSE)),"",VLOOKUP(A2643,Database!A:AA,22,FALSE))))</f>
        <v/>
      </c>
      <c r="AE2643" s="20" t="str">
        <f>IFERROR(
   IF(
     OR(ISBLANK(P2643),ISBLANK(Q2643)),
     "",
     IF(
       AND(AB2643&lt;&gt;"",OR(W2643="Terminé",W2643="En cours")),
       VLOOKUP(AD2643,Setup_ScoreExactBonus!A:D,4,FALSE),
       0
     )),
  0)</f>
        <v/>
      </c>
      <c r="AF2643" s="21">
        <f t="shared" si="245"/>
        <v>0</v>
      </c>
      <c r="AG2643" s="21">
        <f ca="1">SUMIFS(AF$2:AF2643,D$2:D2643,D2643)</f>
        <v>2289</v>
      </c>
      <c r="AH2643" s="26"/>
      <c r="AI2643" s="26"/>
    </row>
    <row r="2644" spans="1:35" hidden="1" x14ac:dyDescent="0.35">
      <c r="A2644" s="21">
        <f>IF(ISBLANK(B2644),"",COUNTIF(B$2:B2644,B2644))-1</f>
        <v>97</v>
      </c>
      <c r="B2644" s="27">
        <v>24</v>
      </c>
      <c r="C2644" s="10">
        <f>VLOOKUP($A2644+IF($A2644=0,1,0),Database!$A:$Y,7,FALSE)</f>
        <v>46212.916666666664</v>
      </c>
      <c r="D2644" s="21" t="str">
        <f>VLOOKUP(Pronostics!$B2644,Setup_MPP!$A:$G,3,FALSE)</f>
        <v>Samyaaaaaaaaaa</v>
      </c>
      <c r="E2644" s="21" t="str">
        <f>VLOOKUP(Pronostics!$B2644,Setup_MPP!$A:$G,2,FALSE)</f>
        <v>Samya ALAOUI</v>
      </c>
      <c r="F2644" s="21" t="str">
        <f>VLOOKUP($B2644,Setup_MPP!$A:$E,4,FALSE)</f>
        <v>#A2F2C7</v>
      </c>
      <c r="G2644" s="21" t="str">
        <f>VLOOKUP($B2644,Setup_MPP!$A:$E,5,FALSE)</f>
        <v>#5DC18C</v>
      </c>
      <c r="H2644" s="21" t="str">
        <f>IFERROR(IF(AND(A2644&gt;=1,A2644&lt;=104),VLOOKUP($A2644,Location!$A:$J,6,FALSE),IF(A2644=0,"Avant l'ouverture",IF(OR(A2644=105,A2644=106),"Bonus"))),"")</f>
        <v>1/4 Finale</v>
      </c>
      <c r="I2644" s="21" t="str">
        <f>IF(LEFT(H2644,4)="Tour",VLOOKUP(A2644,Database!$A:$C,3,FALSE),"")</f>
        <v/>
      </c>
      <c r="J2644" s="21" t="str">
        <f>VLOOKUP($A2644,Location!$A:$J,7,FALSE)</f>
        <v>TBD</v>
      </c>
      <c r="K2644" s="21" t="str">
        <f>IFERROR(VLOOKUP(J2644,Setup_Team!$B:$C,2,FALSE), "TDB")</f>
        <v>TDB</v>
      </c>
      <c r="L2644" s="21" t="str">
        <f>VLOOKUP($A2644,Location!$A:$J,8,FALSE)</f>
        <v>TBD</v>
      </c>
      <c r="M2644" s="21" t="str">
        <f>IFERROR(VLOOKUP(L2644,Setup_Team!$B:$C,2,FALSE), "TDB")</f>
        <v>TDB</v>
      </c>
      <c r="N2644" s="21" t="str">
        <f>VLOOKUP($A2644,Location!$A:$J,9,FALSE)</f>
        <v>Foxborough</v>
      </c>
      <c r="O2644" s="21" t="str">
        <f>VLOOKUP($A2644,Location!$A:$J,10,FALSE)</f>
        <v>Gillette Stadium</v>
      </c>
      <c r="P2644" s="27"/>
      <c r="Q2644" s="27"/>
      <c r="R2644" s="27" t="str">
        <f t="shared" si="247"/>
        <v/>
      </c>
      <c r="S2644" s="21">
        <v>0</v>
      </c>
      <c r="T2644" s="20">
        <f>VLOOKUP($A2644,Database!$A:$Y,10,FALSE)</f>
        <v>0</v>
      </c>
      <c r="U2644" s="20">
        <f>VLOOKUP($A2644,Database!$A:$Y,11,FALSE)</f>
        <v>0</v>
      </c>
      <c r="V2644" s="20">
        <f>VLOOKUP($A2644,Database!$A:$Y,12,FALSE)</f>
        <v>0</v>
      </c>
      <c r="W2644" s="20" t="str">
        <f>VLOOKUP(A2644,Database!A:M,13,FALSE)</f>
        <v>À venir</v>
      </c>
      <c r="X2644" s="20" t="str">
        <f>VLOOKUP($A2644,Database!$A:$Y,20,FALSE)</f>
        <v/>
      </c>
      <c r="Y2644" s="20" t="str">
        <f>VLOOKUP($A2644,Database!$A:$Y,21,FALSE)</f>
        <v/>
      </c>
      <c r="Z2644" s="20">
        <f t="shared" si="246"/>
        <v>0</v>
      </c>
      <c r="AA2644" s="20" t="str">
        <f t="shared" si="242"/>
        <v/>
      </c>
      <c r="AB2644" s="20" t="str">
        <f t="shared" ca="1" si="243"/>
        <v/>
      </c>
      <c r="AC2644" s="20">
        <f t="shared" ca="1" si="244"/>
        <v>0</v>
      </c>
      <c r="AD2644" s="20" t="str">
        <f ca="1">IF(AC2644=0,"",IF(OR(ISBLANK(P2644),ISBLANK(Q2644)),"",IF(ISBLANK(VLOOKUP(A2644,Database!A:AA,22,FALSE)),"",VLOOKUP(A2644,Database!A:AA,22,FALSE))))</f>
        <v/>
      </c>
      <c r="AE2644" s="20" t="str">
        <f>IFERROR(
   IF(
     OR(ISBLANK(P2644),ISBLANK(Q2644)),
     "",
     IF(
       AND(AB2644&lt;&gt;"",OR(W2644="Terminé",W2644="En cours")),
       VLOOKUP(AD2644,Setup_ScoreExactBonus!A:D,4,FALSE),
       0
     )),
  0)</f>
        <v/>
      </c>
      <c r="AF2644" s="21">
        <f t="shared" si="245"/>
        <v>0</v>
      </c>
      <c r="AG2644" s="21">
        <f ca="1">SUMIFS(AF$2:AF2644,D$2:D2644,D2644)</f>
        <v>3177</v>
      </c>
      <c r="AH2644" s="26"/>
      <c r="AI2644" s="26"/>
    </row>
    <row r="2645" spans="1:35" hidden="1" x14ac:dyDescent="0.35">
      <c r="A2645" s="21">
        <f>IF(ISBLANK(B2645),"",COUNTIF(B$2:B2645,B2645))-1</f>
        <v>97</v>
      </c>
      <c r="B2645" s="27">
        <v>25</v>
      </c>
      <c r="C2645" s="10">
        <f>VLOOKUP($A2645+IF($A2645=0,1,0),Database!$A:$Y,7,FALSE)</f>
        <v>46212.916666666664</v>
      </c>
      <c r="D2645" s="21" t="str">
        <f>VLOOKUP(Pronostics!$B2645,Setup_MPP!$A:$G,3,FALSE)</f>
        <v>leaw0808</v>
      </c>
      <c r="E2645" s="21" t="str">
        <f>VLOOKUP(Pronostics!$B2645,Setup_MPP!$A:$G,2,FALSE)</f>
        <v>Léa WALOCQ</v>
      </c>
      <c r="F2645" s="21" t="str">
        <f>VLOOKUP($B2645,Setup_MPP!$A:$E,4,FALSE)</f>
        <v>#D1B9EB</v>
      </c>
      <c r="G2645" s="21" t="str">
        <f>VLOOKUP($B2645,Setup_MPP!$A:$E,5,FALSE)</f>
        <v>#B58BC7</v>
      </c>
      <c r="H2645" s="21" t="str">
        <f>IFERROR(IF(AND(A2645&gt;=1,A2645&lt;=104),VLOOKUP($A2645,Location!$A:$J,6,FALSE),IF(A2645=0,"Avant l'ouverture",IF(OR(A2645=105,A2645=106),"Bonus"))),"")</f>
        <v>1/4 Finale</v>
      </c>
      <c r="I2645" s="21" t="str">
        <f>IF(LEFT(H2645,4)="Tour",VLOOKUP(A2645,Database!$A:$C,3,FALSE),"")</f>
        <v/>
      </c>
      <c r="J2645" s="21" t="str">
        <f>VLOOKUP($A2645,Location!$A:$J,7,FALSE)</f>
        <v>TBD</v>
      </c>
      <c r="K2645" s="21" t="str">
        <f>IFERROR(VLOOKUP(J2645,Setup_Team!$B:$C,2,FALSE), "TDB")</f>
        <v>TDB</v>
      </c>
      <c r="L2645" s="21" t="str">
        <f>VLOOKUP($A2645,Location!$A:$J,8,FALSE)</f>
        <v>TBD</v>
      </c>
      <c r="M2645" s="21" t="str">
        <f>IFERROR(VLOOKUP(L2645,Setup_Team!$B:$C,2,FALSE), "TDB")</f>
        <v>TDB</v>
      </c>
      <c r="N2645" s="21" t="str">
        <f>VLOOKUP($A2645,Location!$A:$J,9,FALSE)</f>
        <v>Foxborough</v>
      </c>
      <c r="O2645" s="21" t="str">
        <f>VLOOKUP($A2645,Location!$A:$J,10,FALSE)</f>
        <v>Gillette Stadium</v>
      </c>
      <c r="P2645" s="27"/>
      <c r="Q2645" s="27"/>
      <c r="R2645" s="27" t="str">
        <f t="shared" si="247"/>
        <v/>
      </c>
      <c r="S2645" s="21">
        <v>0</v>
      </c>
      <c r="T2645" s="20">
        <f>VLOOKUP($A2645,Database!$A:$Y,10,FALSE)</f>
        <v>0</v>
      </c>
      <c r="U2645" s="20">
        <f>VLOOKUP($A2645,Database!$A:$Y,11,FALSE)</f>
        <v>0</v>
      </c>
      <c r="V2645" s="20">
        <f>VLOOKUP($A2645,Database!$A:$Y,12,FALSE)</f>
        <v>0</v>
      </c>
      <c r="W2645" s="20" t="str">
        <f>VLOOKUP(A2645,Database!A:M,13,FALSE)</f>
        <v>À venir</v>
      </c>
      <c r="X2645" s="20" t="str">
        <f>VLOOKUP($A2645,Database!$A:$Y,20,FALSE)</f>
        <v/>
      </c>
      <c r="Y2645" s="20" t="str">
        <f>VLOOKUP($A2645,Database!$A:$Y,21,FALSE)</f>
        <v/>
      </c>
      <c r="Z2645" s="20">
        <f t="shared" si="246"/>
        <v>0</v>
      </c>
      <c r="AA2645" s="20" t="str">
        <f t="shared" si="242"/>
        <v/>
      </c>
      <c r="AB2645" s="20" t="str">
        <f t="shared" ca="1" si="243"/>
        <v/>
      </c>
      <c r="AC2645" s="20">
        <f t="shared" ca="1" si="244"/>
        <v>0</v>
      </c>
      <c r="AD2645" s="20" t="str">
        <f ca="1">IF(AC2645=0,"",IF(OR(ISBLANK(P2645),ISBLANK(Q2645)),"",IF(ISBLANK(VLOOKUP(A2645,Database!A:AA,22,FALSE)),"",VLOOKUP(A2645,Database!A:AA,22,FALSE))))</f>
        <v/>
      </c>
      <c r="AE2645" s="20" t="str">
        <f>IFERROR(
   IF(
     OR(ISBLANK(P2645),ISBLANK(Q2645)),
     "",
     IF(
       AND(AB2645&lt;&gt;"",OR(W2645="Terminé",W2645="En cours")),
       VLOOKUP(AD2645,Setup_ScoreExactBonus!A:D,4,FALSE),
       0
     )),
  0)</f>
        <v/>
      </c>
      <c r="AF2645" s="21">
        <f t="shared" si="245"/>
        <v>0</v>
      </c>
      <c r="AG2645" s="21">
        <f ca="1">SUMIFS(AF$2:AF2645,D$2:D2645,D2645)</f>
        <v>3228</v>
      </c>
      <c r="AH2645" s="26"/>
      <c r="AI2645" s="26"/>
    </row>
    <row r="2646" spans="1:35" hidden="1" x14ac:dyDescent="0.35">
      <c r="A2646" s="21">
        <f>IF(ISBLANK(B2646),"",COUNTIF(B$2:B2646,B2646))-1</f>
        <v>97</v>
      </c>
      <c r="B2646" s="27">
        <v>26</v>
      </c>
      <c r="C2646" s="10">
        <v>46184.875</v>
      </c>
      <c r="D2646" s="21" t="str">
        <f>VLOOKUP(Pronostics!$B2646,Setup_MPP!$A:$G,3,FALSE)</f>
        <v>Mohamad#5GGG1</v>
      </c>
      <c r="E2646" s="21" t="str">
        <f>VLOOKUP(Pronostics!$B2646,Setup_MPP!$A:$G,2,FALSE)</f>
        <v>Mohamad EL KAWAS</v>
      </c>
      <c r="F2646" s="21" t="str">
        <f>VLOOKUP($B2646,Setup_MPP!$A:$E,4,FALSE)</f>
        <v>#EB8787</v>
      </c>
      <c r="G2646" s="21" t="str">
        <f>VLOOKUP($B2646,Setup_MPP!$A:$E,5,FALSE)</f>
        <v>#368E2C</v>
      </c>
      <c r="H2646" s="21" t="str">
        <f>IFERROR(IF(AND(A2646&gt;=1,A2646&lt;=104),VLOOKUP($A2646,Location!$A:$J,6,FALSE),IF(A2646=0,"Avant l'ouverture",IF(OR(A2646=105,A2646=106),"Bonus"))),"")</f>
        <v>1/4 Finale</v>
      </c>
      <c r="I2646" s="21" t="str">
        <f>IF(LEFT(H2646,4)="Tour",VLOOKUP(A2646,Database!$A:$C,3,FALSE),"")</f>
        <v/>
      </c>
      <c r="J2646" s="21" t="str">
        <f>VLOOKUP($A2646,Location!$A:$J,7,FALSE)</f>
        <v>TBD</v>
      </c>
      <c r="K2646" s="21" t="str">
        <f>IFERROR(VLOOKUP(J2646,Setup_Team!$B:$C,2,FALSE), "TDB")</f>
        <v>TDB</v>
      </c>
      <c r="L2646" s="21" t="str">
        <f>VLOOKUP($A2646,Location!$A:$J,8,FALSE)</f>
        <v>TBD</v>
      </c>
      <c r="M2646" s="21" t="str">
        <f>IFERROR(VLOOKUP(L2646,Setup_Team!$B:$C,2,FALSE), "TDB")</f>
        <v>TDB</v>
      </c>
      <c r="R2646" s="27" t="str">
        <f t="shared" si="247"/>
        <v/>
      </c>
      <c r="S2646" s="21">
        <v>0</v>
      </c>
      <c r="T2646" s="20">
        <f>VLOOKUP($A2646,Database!$A:$Y,10,FALSE)</f>
        <v>0</v>
      </c>
      <c r="U2646" s="20">
        <f>VLOOKUP($A2646,Database!$A:$Y,11,FALSE)</f>
        <v>0</v>
      </c>
      <c r="V2646" s="20">
        <f>VLOOKUP($A2646,Database!$A:$Y,12,FALSE)</f>
        <v>0</v>
      </c>
      <c r="W2646" s="20" t="str">
        <f>VLOOKUP(A2646,Database!A:M,13,FALSE)</f>
        <v>À venir</v>
      </c>
      <c r="X2646" s="20" t="str">
        <f>VLOOKUP($A2646,Database!$A:$Y,20,FALSE)</f>
        <v/>
      </c>
      <c r="Y2646" s="20" t="str">
        <f>VLOOKUP($A2646,Database!$A:$Y,21,FALSE)</f>
        <v/>
      </c>
      <c r="Z2646" s="20">
        <f t="shared" si="246"/>
        <v>0</v>
      </c>
      <c r="AA2646" s="20" t="str">
        <f t="shared" si="242"/>
        <v/>
      </c>
      <c r="AB2646" s="20">
        <f t="shared" ca="1" si="243"/>
        <v>0</v>
      </c>
      <c r="AC2646" s="20">
        <f t="shared" ca="1" si="244"/>
        <v>0</v>
      </c>
      <c r="AD2646" s="20" t="str">
        <f ca="1">IF(AC2646=0,"",IF(OR(ISBLANK(P2646),ISBLANK(Q2646)),"",IF(ISBLANK(VLOOKUP(A2646,Database!A:AA,22,FALSE)),"",VLOOKUP(A2646,Database!A:AA,22,FALSE))))</f>
        <v/>
      </c>
      <c r="AE2646" s="20" t="str">
        <f>IFERROR(
   IF(
     OR(ISBLANK(P2646),ISBLANK(Q2646)),
     "",
     IF(
       AND(AB2646&lt;&gt;"",OR(W2646="Terminé",W2646="En cours")),
       VLOOKUP(AD2646,Setup_ScoreExactBonus!A:D,4,FALSE),
       0
     )),
  0)</f>
        <v/>
      </c>
      <c r="AF2646" s="21">
        <f t="shared" si="245"/>
        <v>0</v>
      </c>
      <c r="AG2646" s="21">
        <f ca="1">SUMIFS(AF$2:AF2646,D$2:D2646,D2646)</f>
        <v>2615</v>
      </c>
      <c r="AH2646" s="26"/>
      <c r="AI2646" s="26"/>
    </row>
    <row r="2647" spans="1:35" hidden="1" x14ac:dyDescent="0.35">
      <c r="A2647" s="21">
        <f>IF(ISBLANK(B2647),"",COUNTIF(B$2:B2647,B2647))-1</f>
        <v>97</v>
      </c>
      <c r="B2647" s="27">
        <v>27</v>
      </c>
      <c r="C2647" s="10">
        <f>VLOOKUP($A2647+IF($A2647=0,1,0),Database!$A:$Y,7,FALSE)</f>
        <v>46212.916666666664</v>
      </c>
      <c r="D2647" s="21" t="str">
        <f>VLOOKUP(Pronostics!$B2647,Setup_MPP!$A:$G,3,FALSE)</f>
        <v>maryemkappa</v>
      </c>
      <c r="E2647" s="21" t="str">
        <f>VLOOKUP(Pronostics!$B2647,Setup_MPP!$A:$G,2,FALSE)</f>
        <v>Maryem GUIZANI</v>
      </c>
      <c r="F2647" s="21" t="str">
        <f>VLOOKUP($B2647,Setup_MPP!$A:$E,4,FALSE)</f>
        <v>#BCA2F4</v>
      </c>
      <c r="G2647" s="21" t="str">
        <f>VLOOKUP($B2647,Setup_MPP!$A:$E,5,FALSE)</f>
        <v>#6D3DD5</v>
      </c>
      <c r="H2647" s="21" t="str">
        <f>IFERROR(IF(AND(A2647&gt;=1,A2647&lt;=104),VLOOKUP($A2647,Location!$A:$J,6,FALSE),IF(A2647=0,"Avant l'ouverture",IF(OR(A2647=105,A2647=106),"Bonus"))),"")</f>
        <v>1/4 Finale</v>
      </c>
      <c r="I2647" s="21" t="str">
        <f>IF(LEFT(H2647,4)="Tour",VLOOKUP(A2647,Database!$A:$C,3,FALSE),"")</f>
        <v/>
      </c>
      <c r="J2647" s="21" t="str">
        <f>VLOOKUP($A2647,Location!$A:$J,7,FALSE)</f>
        <v>TBD</v>
      </c>
      <c r="K2647" s="21" t="str">
        <f>IFERROR(VLOOKUP(J2647,Setup_Team!$B:$C,2,FALSE), "TDB")</f>
        <v>TDB</v>
      </c>
      <c r="L2647" s="21" t="str">
        <f>VLOOKUP($A2647,Location!$A:$J,8,FALSE)</f>
        <v>TBD</v>
      </c>
      <c r="M2647" s="21" t="str">
        <f>IFERROR(VLOOKUP(L2647,Setup_Team!$B:$C,2,FALSE), "TDB")</f>
        <v>TDB</v>
      </c>
      <c r="R2647" s="27" t="str">
        <f t="shared" si="247"/>
        <v/>
      </c>
      <c r="S2647" s="21">
        <v>0</v>
      </c>
      <c r="T2647" s="20">
        <f>VLOOKUP($A2647,Database!$A:$Y,10,FALSE)</f>
        <v>0</v>
      </c>
      <c r="U2647" s="20">
        <f>VLOOKUP($A2647,Database!$A:$Y,11,FALSE)</f>
        <v>0</v>
      </c>
      <c r="V2647" s="20">
        <f>VLOOKUP($A2647,Database!$A:$Y,12,FALSE)</f>
        <v>0</v>
      </c>
      <c r="W2647" s="20" t="str">
        <f>VLOOKUP(A2647,Database!A:M,13,FALSE)</f>
        <v>À venir</v>
      </c>
      <c r="X2647" s="20" t="str">
        <f>VLOOKUP($A2647,Database!$A:$Y,20,FALSE)</f>
        <v/>
      </c>
      <c r="Y2647" s="20" t="str">
        <f>VLOOKUP($A2647,Database!$A:$Y,21,FALSE)</f>
        <v/>
      </c>
      <c r="Z2647" s="20">
        <f t="shared" si="246"/>
        <v>0</v>
      </c>
      <c r="AA2647" s="20" t="str">
        <f t="shared" si="242"/>
        <v/>
      </c>
      <c r="AB2647" s="20" t="str">
        <f t="shared" ca="1" si="243"/>
        <v/>
      </c>
      <c r="AC2647" s="20">
        <f t="shared" ca="1" si="244"/>
        <v>0</v>
      </c>
      <c r="AD2647" s="20" t="str">
        <f ca="1">IF(AC2647=0,"",IF(OR(ISBLANK(P2647),ISBLANK(Q2647)),"",IF(ISBLANK(VLOOKUP(A2647,Database!A:AA,22,FALSE)),"",VLOOKUP(A2647,Database!A:AA,22,FALSE))))</f>
        <v/>
      </c>
      <c r="AE2647" s="20" t="str">
        <f>IFERROR(
   IF(
     OR(ISBLANK(P2647),ISBLANK(Q2647)),
     "",
     IF(
       AND(AB2647&lt;&gt;"",OR(W2647="Terminé",W2647="En cours")),
       VLOOKUP(AD2647,Setup_ScoreExactBonus!A:D,4,FALSE),
       0
     )),
  0)</f>
        <v/>
      </c>
      <c r="AF2647" s="21">
        <f t="shared" si="245"/>
        <v>0</v>
      </c>
      <c r="AG2647" s="21">
        <f ca="1">SUMIFS(AF$2:AF2647,D$2:D2647,D2647)</f>
        <v>2772</v>
      </c>
      <c r="AH2647" s="26"/>
      <c r="AI2647" s="26"/>
    </row>
    <row r="2648" spans="1:35" hidden="1" x14ac:dyDescent="0.35">
      <c r="A2648" s="21">
        <f>IF(ISBLANK(B2648),"",COUNTIF(B$2:B2648,B2648))-1</f>
        <v>98</v>
      </c>
      <c r="B2648" s="27">
        <v>1</v>
      </c>
      <c r="C2648" s="10">
        <f>VLOOKUP($A2648+IF($A2648=0,1,0),Database!$A:$Y,7,FALSE)</f>
        <v>46213.875</v>
      </c>
      <c r="D2648" s="21" t="str">
        <f>VLOOKUP(Pronostics!$B2648,Setup_MPP!$A:$G,3,FALSE)</f>
        <v>_Nicolas_LM_</v>
      </c>
      <c r="E2648" s="21" t="str">
        <f>VLOOKUP(Pronostics!$B2648,Setup_MPP!$A:$G,2,FALSE)</f>
        <v>Nicolas LE MOUEL</v>
      </c>
      <c r="F2648" s="21" t="str">
        <f>VLOOKUP($B2648,Setup_MPP!$A:$E,4,FALSE)</f>
        <v>#F7C79D</v>
      </c>
      <c r="G2648" s="21" t="str">
        <f>VLOOKUP($B2648,Setup_MPP!$A:$E,5,FALSE)</f>
        <v>#FFBE85</v>
      </c>
      <c r="H2648" s="21" t="str">
        <f>IFERROR(IF(AND(A2648&gt;=1,A2648&lt;=104),VLOOKUP($A2648,Location!$A:$J,6,FALSE),IF(A2648=0,"Avant l'ouverture",IF(OR(A2648=105,A2648=106),"Bonus"))),"")</f>
        <v>1/4 Finale</v>
      </c>
      <c r="I2648" s="21" t="str">
        <f>IF(LEFT(H2648,4)="Tour",VLOOKUP(A2648,Database!$A:$C,3,FALSE),"")</f>
        <v/>
      </c>
      <c r="J2648" s="21" t="str">
        <f>VLOOKUP($A2648,Location!$A:$J,7,FALSE)</f>
        <v>TBD</v>
      </c>
      <c r="K2648" s="21" t="str">
        <f>IFERROR(VLOOKUP(J2648,Setup_Team!$B:$C,2,FALSE), "TDB")</f>
        <v>TDB</v>
      </c>
      <c r="L2648" s="21" t="str">
        <f>VLOOKUP($A2648,Location!$A:$J,8,FALSE)</f>
        <v>TBD</v>
      </c>
      <c r="M2648" s="21" t="str">
        <f>IFERROR(VLOOKUP(L2648,Setup_Team!$B:$C,2,FALSE), "TDB")</f>
        <v>TDB</v>
      </c>
      <c r="N2648" s="21" t="str">
        <f>VLOOKUP($A2648,Location!$A:$J,9,FALSE)</f>
        <v>Inglewood, Los Angeles, California</v>
      </c>
      <c r="O2648" s="21" t="str">
        <f>VLOOKUP($A2648,Location!$A:$J,10,FALSE)</f>
        <v>SoFi Stadium</v>
      </c>
      <c r="P2648" s="27"/>
      <c r="Q2648" s="27"/>
      <c r="R2648" s="27" t="str">
        <f t="shared" si="247"/>
        <v/>
      </c>
      <c r="S2648" s="21">
        <v>0</v>
      </c>
      <c r="T2648" s="20">
        <f>VLOOKUP($A2648,Database!$A:$Y,10,FALSE)</f>
        <v>0</v>
      </c>
      <c r="U2648" s="20">
        <f>VLOOKUP($A2648,Database!$A:$Y,11,FALSE)</f>
        <v>0</v>
      </c>
      <c r="V2648" s="20">
        <f>VLOOKUP($A2648,Database!$A:$Y,12,FALSE)</f>
        <v>0</v>
      </c>
      <c r="W2648" s="20" t="str">
        <f>VLOOKUP(A2648,Database!A:M,13,FALSE)</f>
        <v>À venir</v>
      </c>
      <c r="X2648" s="20" t="str">
        <f>VLOOKUP($A2648,Database!$A:$Y,20,FALSE)</f>
        <v/>
      </c>
      <c r="Y2648" s="20" t="str">
        <f>VLOOKUP($A2648,Database!$A:$Y,21,FALSE)</f>
        <v/>
      </c>
      <c r="Z2648" s="20">
        <f t="shared" si="246"/>
        <v>0</v>
      </c>
      <c r="AA2648" s="20" t="str">
        <f t="shared" si="242"/>
        <v/>
      </c>
      <c r="AB2648" s="20" t="str">
        <f t="shared" ca="1" si="243"/>
        <v/>
      </c>
      <c r="AC2648" s="20">
        <f t="shared" ca="1" si="244"/>
        <v>0</v>
      </c>
      <c r="AD2648" s="20" t="str">
        <f ca="1">IF(AC2648=0,"",IF(OR(ISBLANK(P2648),ISBLANK(Q2648)),"",IF(ISBLANK(VLOOKUP(A2648,Database!A:AA,22,FALSE)),"",VLOOKUP(A2648,Database!A:AA,22,FALSE))))</f>
        <v/>
      </c>
      <c r="AE2648" s="20" t="str">
        <f>IFERROR(
   IF(
     OR(ISBLANK(P2648),ISBLANK(Q2648)),
     "",
     IF(
       AND(AB2648&lt;&gt;"",OR(W2648="Terminé",W2648="En cours")),
       VLOOKUP(AD2648,Setup_ScoreExactBonus!A:D,4,FALSE),
       0
     )),
  0)</f>
        <v/>
      </c>
      <c r="AF2648" s="21">
        <f t="shared" si="245"/>
        <v>0</v>
      </c>
      <c r="AG2648" s="21">
        <f ca="1">SUMIFS(AF$2:AF2648,D$2:D2648,D2648)</f>
        <v>3089</v>
      </c>
      <c r="AH2648" s="26"/>
      <c r="AI2648" s="26"/>
    </row>
    <row r="2649" spans="1:35" hidden="1" x14ac:dyDescent="0.35">
      <c r="A2649" s="21">
        <f>IF(ISBLANK(B2649),"",COUNTIF(B$2:B2649,B2649))-1</f>
        <v>98</v>
      </c>
      <c r="B2649" s="27">
        <v>2</v>
      </c>
      <c r="C2649" s="10">
        <f>VLOOKUP($A2649+IF($A2649=0,1,0),Database!$A:$Y,7,FALSE)</f>
        <v>46213.875</v>
      </c>
      <c r="D2649" s="21" t="str">
        <f>VLOOKUP(Pronostics!$B2649,Setup_MPP!$A:$G,3,FALSE)</f>
        <v>leaelaz</v>
      </c>
      <c r="E2649" s="21" t="str">
        <f>VLOOKUP(Pronostics!$B2649,Setup_MPP!$A:$G,2,FALSE)</f>
        <v>Léa EL ASERY</v>
      </c>
      <c r="F2649" s="21" t="str">
        <f>VLOOKUP($B2649,Setup_MPP!$A:$E,4,FALSE)</f>
        <v>#FFBEBE</v>
      </c>
      <c r="G2649" s="21" t="str">
        <f>VLOOKUP($B2649,Setup_MPP!$A:$E,5,FALSE)</f>
        <v>#DF6868</v>
      </c>
      <c r="H2649" s="21" t="str">
        <f>IFERROR(IF(AND(A2649&gt;=1,A2649&lt;=104),VLOOKUP($A2649,Location!$A:$J,6,FALSE),IF(A2649=0,"Avant l'ouverture",IF(OR(A2649=105,A2649=106),"Bonus"))),"")</f>
        <v>1/4 Finale</v>
      </c>
      <c r="I2649" s="21" t="str">
        <f>IF(LEFT(H2649,4)="Tour",VLOOKUP(A2649,Database!$A:$C,3,FALSE),"")</f>
        <v/>
      </c>
      <c r="J2649" s="21" t="str">
        <f>VLOOKUP($A2649,Location!$A:$J,7,FALSE)</f>
        <v>TBD</v>
      </c>
      <c r="K2649" s="21" t="str">
        <f>IFERROR(VLOOKUP(J2649,Setup_Team!$B:$C,2,FALSE), "TDB")</f>
        <v>TDB</v>
      </c>
      <c r="L2649" s="21" t="str">
        <f>VLOOKUP($A2649,Location!$A:$J,8,FALSE)</f>
        <v>TBD</v>
      </c>
      <c r="M2649" s="21" t="str">
        <f>IFERROR(VLOOKUP(L2649,Setup_Team!$B:$C,2,FALSE), "TDB")</f>
        <v>TDB</v>
      </c>
      <c r="N2649" s="21" t="str">
        <f>VLOOKUP($A2649,Location!$A:$J,9,FALSE)</f>
        <v>Inglewood, Los Angeles, California</v>
      </c>
      <c r="O2649" s="21" t="str">
        <f>VLOOKUP($A2649,Location!$A:$J,10,FALSE)</f>
        <v>SoFi Stadium</v>
      </c>
      <c r="P2649" s="27"/>
      <c r="Q2649" s="27"/>
      <c r="R2649" s="27" t="str">
        <f t="shared" si="247"/>
        <v/>
      </c>
      <c r="S2649" s="21">
        <v>0</v>
      </c>
      <c r="T2649" s="20">
        <f>VLOOKUP($A2649,Database!$A:$Y,10,FALSE)</f>
        <v>0</v>
      </c>
      <c r="U2649" s="20">
        <f>VLOOKUP($A2649,Database!$A:$Y,11,FALSE)</f>
        <v>0</v>
      </c>
      <c r="V2649" s="20">
        <f>VLOOKUP($A2649,Database!$A:$Y,12,FALSE)</f>
        <v>0</v>
      </c>
      <c r="W2649" s="20" t="str">
        <f>VLOOKUP(A2649,Database!A:M,13,FALSE)</f>
        <v>À venir</v>
      </c>
      <c r="X2649" s="20" t="str">
        <f>VLOOKUP($A2649,Database!$A:$Y,20,FALSE)</f>
        <v/>
      </c>
      <c r="Y2649" s="20" t="str">
        <f>VLOOKUP($A2649,Database!$A:$Y,21,FALSE)</f>
        <v/>
      </c>
      <c r="Z2649" s="20">
        <f t="shared" si="246"/>
        <v>0</v>
      </c>
      <c r="AA2649" s="20" t="str">
        <f t="shared" si="242"/>
        <v/>
      </c>
      <c r="AB2649" s="20" t="str">
        <f t="shared" ca="1" si="243"/>
        <v/>
      </c>
      <c r="AC2649" s="20">
        <f t="shared" ca="1" si="244"/>
        <v>0</v>
      </c>
      <c r="AD2649" s="20" t="str">
        <f ca="1">IF(AC2649=0,"",IF(OR(ISBLANK(P2649),ISBLANK(Q2649)),"",IF(ISBLANK(VLOOKUP(A2649,Database!A:AA,22,FALSE)),"",VLOOKUP(A2649,Database!A:AA,22,FALSE))))</f>
        <v/>
      </c>
      <c r="AE2649" s="20" t="str">
        <f>IFERROR(
   IF(
     OR(ISBLANK(P2649),ISBLANK(Q2649)),
     "",
     IF(
       AND(AB2649&lt;&gt;"",OR(W2649="Terminé",W2649="En cours")),
       VLOOKUP(AD2649,Setup_ScoreExactBonus!A:D,4,FALSE),
       0
     )),
  0)</f>
        <v/>
      </c>
      <c r="AF2649" s="21">
        <f t="shared" si="245"/>
        <v>0</v>
      </c>
      <c r="AG2649" s="21">
        <f ca="1">SUMIFS(AF$2:AF2649,D$2:D2649,D2649)</f>
        <v>3587</v>
      </c>
      <c r="AH2649" s="26"/>
      <c r="AI2649" s="26"/>
    </row>
    <row r="2650" spans="1:35" hidden="1" x14ac:dyDescent="0.35">
      <c r="A2650" s="21">
        <f>IF(ISBLANK(B2650),"",COUNTIF(B$2:B2650,B2650))-1</f>
        <v>98</v>
      </c>
      <c r="B2650" s="27">
        <v>3</v>
      </c>
      <c r="C2650" s="10">
        <f>VLOOKUP($A2650+IF($A2650=0,1,0),Database!$A:$Y,7,FALSE)</f>
        <v>46213.875</v>
      </c>
      <c r="D2650" s="21" t="str">
        <f>VLOOKUP(Pronostics!$B2650,Setup_MPP!$A:$G,3,FALSE)</f>
        <v>PasMetalleux</v>
      </c>
      <c r="E2650" s="21" t="str">
        <f>VLOOKUP(Pronostics!$B2650,Setup_MPP!$A:$G,2,FALSE)</f>
        <v>Elwenn JOUBREL</v>
      </c>
      <c r="F2650" s="21" t="str">
        <f>VLOOKUP($B2650,Setup_MPP!$A:$E,4,FALSE)</f>
        <v>#F5C7FC</v>
      </c>
      <c r="G2650" s="21" t="str">
        <f>VLOOKUP($B2650,Setup_MPP!$A:$E,5,FALSE)</f>
        <v>#C489CF</v>
      </c>
      <c r="H2650" s="21" t="str">
        <f>IFERROR(IF(AND(A2650&gt;=1,A2650&lt;=104),VLOOKUP($A2650,Location!$A:$J,6,FALSE),IF(A2650=0,"Avant l'ouverture",IF(OR(A2650=105,A2650=106),"Bonus"))),"")</f>
        <v>1/4 Finale</v>
      </c>
      <c r="I2650" s="21" t="str">
        <f>IF(LEFT(H2650,4)="Tour",VLOOKUP(A2650,Database!$A:$C,3,FALSE),"")</f>
        <v/>
      </c>
      <c r="J2650" s="21" t="str">
        <f>VLOOKUP($A2650,Location!$A:$J,7,FALSE)</f>
        <v>TBD</v>
      </c>
      <c r="K2650" s="21" t="str">
        <f>IFERROR(VLOOKUP(J2650,Setup_Team!$B:$C,2,FALSE), "TDB")</f>
        <v>TDB</v>
      </c>
      <c r="L2650" s="21" t="str">
        <f>VLOOKUP($A2650,Location!$A:$J,8,FALSE)</f>
        <v>TBD</v>
      </c>
      <c r="M2650" s="21" t="str">
        <f>IFERROR(VLOOKUP(L2650,Setup_Team!$B:$C,2,FALSE), "TDB")</f>
        <v>TDB</v>
      </c>
      <c r="N2650" s="21" t="str">
        <f>VLOOKUP($A2650,Location!$A:$J,9,FALSE)</f>
        <v>Inglewood, Los Angeles, California</v>
      </c>
      <c r="O2650" s="21" t="str">
        <f>VLOOKUP($A2650,Location!$A:$J,10,FALSE)</f>
        <v>SoFi Stadium</v>
      </c>
      <c r="P2650" s="27"/>
      <c r="Q2650" s="27"/>
      <c r="R2650" s="27" t="str">
        <f t="shared" si="247"/>
        <v/>
      </c>
      <c r="S2650" s="21">
        <v>0</v>
      </c>
      <c r="T2650" s="20">
        <f>VLOOKUP($A2650,Database!$A:$Y,10,FALSE)</f>
        <v>0</v>
      </c>
      <c r="U2650" s="20">
        <f>VLOOKUP($A2650,Database!$A:$Y,11,FALSE)</f>
        <v>0</v>
      </c>
      <c r="V2650" s="20">
        <f>VLOOKUP($A2650,Database!$A:$Y,12,FALSE)</f>
        <v>0</v>
      </c>
      <c r="W2650" s="20" t="str">
        <f>VLOOKUP(A2650,Database!A:M,13,FALSE)</f>
        <v>À venir</v>
      </c>
      <c r="X2650" s="20" t="str">
        <f>VLOOKUP($A2650,Database!$A:$Y,20,FALSE)</f>
        <v/>
      </c>
      <c r="Y2650" s="20" t="str">
        <f>VLOOKUP($A2650,Database!$A:$Y,21,FALSE)</f>
        <v/>
      </c>
      <c r="Z2650" s="20">
        <f t="shared" si="246"/>
        <v>0</v>
      </c>
      <c r="AA2650" s="20" t="str">
        <f t="shared" si="242"/>
        <v/>
      </c>
      <c r="AB2650" s="20" t="str">
        <f t="shared" ca="1" si="243"/>
        <v/>
      </c>
      <c r="AC2650" s="20">
        <f t="shared" ca="1" si="244"/>
        <v>0</v>
      </c>
      <c r="AD2650" s="20" t="str">
        <f ca="1">IF(AC2650=0,"",IF(OR(ISBLANK(P2650),ISBLANK(Q2650)),"",IF(ISBLANK(VLOOKUP(A2650,Database!A:AA,22,FALSE)),"",VLOOKUP(A2650,Database!A:AA,22,FALSE))))</f>
        <v/>
      </c>
      <c r="AE2650" s="20" t="str">
        <f>IFERROR(
   IF(
     OR(ISBLANK(P2650),ISBLANK(Q2650)),
     "",
     IF(
       AND(AB2650&lt;&gt;"",OR(W2650="Terminé",W2650="En cours")),
       VLOOKUP(AD2650,Setup_ScoreExactBonus!A:D,4,FALSE),
       0
     )),
  0)</f>
        <v/>
      </c>
      <c r="AF2650" s="21">
        <f t="shared" si="245"/>
        <v>0</v>
      </c>
      <c r="AG2650" s="21">
        <f ca="1">SUMIFS(AF$2:AF2650,D$2:D2650,D2650)</f>
        <v>3215</v>
      </c>
      <c r="AH2650" s="26"/>
      <c r="AI2650" s="26"/>
    </row>
    <row r="2651" spans="1:35" hidden="1" x14ac:dyDescent="0.35">
      <c r="A2651" s="21">
        <f>IF(ISBLANK(B2651),"",COUNTIF(B$2:B2651,B2651))-1</f>
        <v>98</v>
      </c>
      <c r="B2651" s="27">
        <v>4</v>
      </c>
      <c r="C2651" s="10">
        <f>VLOOKUP($A2651+IF($A2651=0,1,0),Database!$A:$Y,7,FALSE)</f>
        <v>46213.875</v>
      </c>
      <c r="D2651" s="21" t="str">
        <f>VLOOKUP(Pronostics!$B2651,Setup_MPP!$A:$G,3,FALSE)</f>
        <v>Popo444</v>
      </c>
      <c r="E2651" s="21" t="str">
        <f>VLOOKUP(Pronostics!$B2651,Setup_MPP!$A:$G,2,FALSE)</f>
        <v>Pauline OLIVIER</v>
      </c>
      <c r="F2651" s="21" t="str">
        <f>VLOOKUP($B2651,Setup_MPP!$A:$E,4,FALSE)</f>
        <v>#A5EA7F</v>
      </c>
      <c r="G2651" s="21" t="str">
        <f>VLOOKUP($B2651,Setup_MPP!$A:$E,5,FALSE)</f>
        <v>#80C65A</v>
      </c>
      <c r="H2651" s="21" t="str">
        <f>IFERROR(IF(AND(A2651&gt;=1,A2651&lt;=104),VLOOKUP($A2651,Location!$A:$J,6,FALSE),IF(A2651=0,"Avant l'ouverture",IF(OR(A2651=105,A2651=106),"Bonus"))),"")</f>
        <v>1/4 Finale</v>
      </c>
      <c r="I2651" s="21" t="str">
        <f>IF(LEFT(H2651,4)="Tour",VLOOKUP(A2651,Database!$A:$C,3,FALSE),"")</f>
        <v/>
      </c>
      <c r="J2651" s="21" t="str">
        <f>VLOOKUP($A2651,Location!$A:$J,7,FALSE)</f>
        <v>TBD</v>
      </c>
      <c r="K2651" s="21" t="str">
        <f>IFERROR(VLOOKUP(J2651,Setup_Team!$B:$C,2,FALSE), "TDB")</f>
        <v>TDB</v>
      </c>
      <c r="L2651" s="21" t="str">
        <f>VLOOKUP($A2651,Location!$A:$J,8,FALSE)</f>
        <v>TBD</v>
      </c>
      <c r="M2651" s="21" t="str">
        <f>IFERROR(VLOOKUP(L2651,Setup_Team!$B:$C,2,FALSE), "TDB")</f>
        <v>TDB</v>
      </c>
      <c r="N2651" s="21" t="str">
        <f>VLOOKUP($A2651,Location!$A:$J,9,FALSE)</f>
        <v>Inglewood, Los Angeles, California</v>
      </c>
      <c r="O2651" s="21" t="str">
        <f>VLOOKUP($A2651,Location!$A:$J,10,FALSE)</f>
        <v>SoFi Stadium</v>
      </c>
      <c r="P2651" s="27"/>
      <c r="Q2651" s="27"/>
      <c r="R2651" s="27" t="str">
        <f t="shared" si="247"/>
        <v/>
      </c>
      <c r="S2651" s="21">
        <v>0</v>
      </c>
      <c r="T2651" s="20">
        <f>VLOOKUP($A2651,Database!$A:$Y,10,FALSE)</f>
        <v>0</v>
      </c>
      <c r="U2651" s="20">
        <f>VLOOKUP($A2651,Database!$A:$Y,11,FALSE)</f>
        <v>0</v>
      </c>
      <c r="V2651" s="20">
        <f>VLOOKUP($A2651,Database!$A:$Y,12,FALSE)</f>
        <v>0</v>
      </c>
      <c r="W2651" s="20" t="str">
        <f>VLOOKUP(A2651,Database!A:M,13,FALSE)</f>
        <v>À venir</v>
      </c>
      <c r="X2651" s="20" t="str">
        <f>VLOOKUP($A2651,Database!$A:$Y,20,FALSE)</f>
        <v/>
      </c>
      <c r="Y2651" s="20" t="str">
        <f>VLOOKUP($A2651,Database!$A:$Y,21,FALSE)</f>
        <v/>
      </c>
      <c r="Z2651" s="20">
        <f t="shared" si="246"/>
        <v>0</v>
      </c>
      <c r="AA2651" s="20" t="str">
        <f t="shared" si="242"/>
        <v/>
      </c>
      <c r="AB2651" s="20" t="str">
        <f t="shared" ca="1" si="243"/>
        <v/>
      </c>
      <c r="AC2651" s="20">
        <f t="shared" ca="1" si="244"/>
        <v>0</v>
      </c>
      <c r="AD2651" s="20" t="str">
        <f ca="1">IF(AC2651=0,"",IF(OR(ISBLANK(P2651),ISBLANK(Q2651)),"",IF(ISBLANK(VLOOKUP(A2651,Database!A:AA,22,FALSE)),"",VLOOKUP(A2651,Database!A:AA,22,FALSE))))</f>
        <v/>
      </c>
      <c r="AE2651" s="20" t="str">
        <f>IFERROR(
   IF(
     OR(ISBLANK(P2651),ISBLANK(Q2651)),
     "",
     IF(
       AND(AB2651&lt;&gt;"",OR(W2651="Terminé",W2651="En cours")),
       VLOOKUP(AD2651,Setup_ScoreExactBonus!A:D,4,FALSE),
       0
     )),
  0)</f>
        <v/>
      </c>
      <c r="AF2651" s="21">
        <f t="shared" si="245"/>
        <v>0</v>
      </c>
      <c r="AG2651" s="21">
        <f ca="1">SUMIFS(AF$2:AF2651,D$2:D2651,D2651)</f>
        <v>3257</v>
      </c>
      <c r="AH2651" s="26"/>
      <c r="AI2651" s="26"/>
    </row>
    <row r="2652" spans="1:35" hidden="1" x14ac:dyDescent="0.35">
      <c r="A2652" s="21">
        <f>IF(ISBLANK(B2652),"",COUNTIF(B$2:B2652,B2652))-1</f>
        <v>98</v>
      </c>
      <c r="B2652" s="27">
        <v>5</v>
      </c>
      <c r="C2652" s="10">
        <f>VLOOKUP($A2652+IF($A2652=0,1,0),Database!$A:$Y,7,FALSE)</f>
        <v>46213.875</v>
      </c>
      <c r="D2652" s="21" t="str">
        <f>VLOOKUP(Pronostics!$B2652,Setup_MPP!$A:$G,3,FALSE)</f>
        <v>_Jujul</v>
      </c>
      <c r="E2652" s="21" t="str">
        <f>VLOOKUP(Pronostics!$B2652,Setup_MPP!$A:$G,2,FALSE)</f>
        <v>Julie BOISSIERE</v>
      </c>
      <c r="F2652" s="21" t="str">
        <f>VLOOKUP($B2652,Setup_MPP!$A:$E,4,FALSE)</f>
        <v>#D890FF</v>
      </c>
      <c r="G2652" s="21" t="str">
        <f>VLOOKUP($B2652,Setup_MPP!$A:$E,5,FALSE)</f>
        <v>#B750EF</v>
      </c>
      <c r="H2652" s="21" t="str">
        <f>IFERROR(IF(AND(A2652&gt;=1,A2652&lt;=104),VLOOKUP($A2652,Location!$A:$J,6,FALSE),IF(A2652=0,"Avant l'ouverture",IF(OR(A2652=105,A2652=106),"Bonus"))),"")</f>
        <v>1/4 Finale</v>
      </c>
      <c r="I2652" s="21" t="str">
        <f>IF(LEFT(H2652,4)="Tour",VLOOKUP(A2652,Database!$A:$C,3,FALSE),"")</f>
        <v/>
      </c>
      <c r="J2652" s="21" t="str">
        <f>VLOOKUP($A2652,Location!$A:$J,7,FALSE)</f>
        <v>TBD</v>
      </c>
      <c r="K2652" s="21" t="str">
        <f>IFERROR(VLOOKUP(J2652,Setup_Team!$B:$C,2,FALSE), "TDB")</f>
        <v>TDB</v>
      </c>
      <c r="L2652" s="21" t="str">
        <f>VLOOKUP($A2652,Location!$A:$J,8,FALSE)</f>
        <v>TBD</v>
      </c>
      <c r="M2652" s="21" t="str">
        <f>IFERROR(VLOOKUP(L2652,Setup_Team!$B:$C,2,FALSE), "TDB")</f>
        <v>TDB</v>
      </c>
      <c r="N2652" s="21" t="str">
        <f>VLOOKUP($A2652,Location!$A:$J,9,FALSE)</f>
        <v>Inglewood, Los Angeles, California</v>
      </c>
      <c r="O2652" s="21" t="str">
        <f>VLOOKUP($A2652,Location!$A:$J,10,FALSE)</f>
        <v>SoFi Stadium</v>
      </c>
      <c r="P2652" s="27"/>
      <c r="Q2652" s="27"/>
      <c r="R2652" s="27" t="str">
        <f t="shared" si="247"/>
        <v/>
      </c>
      <c r="S2652" s="21">
        <v>0</v>
      </c>
      <c r="T2652" s="20">
        <f>VLOOKUP($A2652,Database!$A:$Y,10,FALSE)</f>
        <v>0</v>
      </c>
      <c r="U2652" s="20">
        <f>VLOOKUP($A2652,Database!$A:$Y,11,FALSE)</f>
        <v>0</v>
      </c>
      <c r="V2652" s="20">
        <f>VLOOKUP($A2652,Database!$A:$Y,12,FALSE)</f>
        <v>0</v>
      </c>
      <c r="W2652" s="20" t="str">
        <f>VLOOKUP(A2652,Database!A:M,13,FALSE)</f>
        <v>À venir</v>
      </c>
      <c r="X2652" s="20" t="str">
        <f>VLOOKUP($A2652,Database!$A:$Y,20,FALSE)</f>
        <v/>
      </c>
      <c r="Y2652" s="20" t="str">
        <f>VLOOKUP($A2652,Database!$A:$Y,21,FALSE)</f>
        <v/>
      </c>
      <c r="Z2652" s="20">
        <f t="shared" si="246"/>
        <v>0</v>
      </c>
      <c r="AA2652" s="20" t="str">
        <f t="shared" si="242"/>
        <v/>
      </c>
      <c r="AB2652" s="20" t="str">
        <f t="shared" ca="1" si="243"/>
        <v/>
      </c>
      <c r="AC2652" s="20">
        <f t="shared" ca="1" si="244"/>
        <v>0</v>
      </c>
      <c r="AD2652" s="20" t="str">
        <f ca="1">IF(AC2652=0,"",IF(OR(ISBLANK(P2652),ISBLANK(Q2652)),"",IF(ISBLANK(VLOOKUP(A2652,Database!A:AA,22,FALSE)),"",VLOOKUP(A2652,Database!A:AA,22,FALSE))))</f>
        <v/>
      </c>
      <c r="AE2652" s="20" t="str">
        <f>IFERROR(
   IF(
     OR(ISBLANK(P2652),ISBLANK(Q2652)),
     "",
     IF(
       AND(AB2652&lt;&gt;"",OR(W2652="Terminé",W2652="En cours")),
       VLOOKUP(AD2652,Setup_ScoreExactBonus!A:D,4,FALSE),
       0
     )),
  0)</f>
        <v/>
      </c>
      <c r="AF2652" s="21">
        <f t="shared" si="245"/>
        <v>0</v>
      </c>
      <c r="AG2652" s="21">
        <f ca="1">SUMIFS(AF$2:AF2652,D$2:D2652,D2652)</f>
        <v>2427</v>
      </c>
    </row>
    <row r="2653" spans="1:35" hidden="1" x14ac:dyDescent="0.35">
      <c r="A2653" s="21">
        <f>IF(ISBLANK(B2653),"",COUNTIF(B$2:B2653,B2653))-1</f>
        <v>98</v>
      </c>
      <c r="B2653" s="27">
        <v>6</v>
      </c>
      <c r="C2653" s="10">
        <f>VLOOKUP($A2653+IF($A2653=0,1,0),Database!$A:$Y,7,FALSE)</f>
        <v>46213.875</v>
      </c>
      <c r="D2653" s="21" t="str">
        <f>VLOOKUP(Pronostics!$B2653,Setup_MPP!$A:$G,3,FALSE)</f>
        <v>Julay</v>
      </c>
      <c r="E2653" s="21" t="str">
        <f>VLOOKUP(Pronostics!$B2653,Setup_MPP!$A:$G,2,FALSE)</f>
        <v>Julie BOUCHARD</v>
      </c>
      <c r="F2653" s="21" t="str">
        <f>VLOOKUP($B2653,Setup_MPP!$A:$E,4,FALSE)</f>
        <v>#A6F7B1</v>
      </c>
      <c r="G2653" s="21" t="str">
        <f>VLOOKUP($B2653,Setup_MPP!$A:$E,5,FALSE)</f>
        <v>#6EC179</v>
      </c>
      <c r="H2653" s="21" t="str">
        <f>IFERROR(IF(AND(A2653&gt;=1,A2653&lt;=104),VLOOKUP($A2653,Location!$A:$J,6,FALSE),IF(A2653=0,"Avant l'ouverture",IF(OR(A2653=105,A2653=106),"Bonus"))),"")</f>
        <v>1/4 Finale</v>
      </c>
      <c r="I2653" s="21" t="str">
        <f>IF(LEFT(H2653,4)="Tour",VLOOKUP(A2653,Database!$A:$C,3,FALSE),"")</f>
        <v/>
      </c>
      <c r="J2653" s="21" t="str">
        <f>VLOOKUP($A2653,Location!$A:$J,7,FALSE)</f>
        <v>TBD</v>
      </c>
      <c r="K2653" s="21" t="str">
        <f>IFERROR(VLOOKUP(J2653,Setup_Team!$B:$C,2,FALSE), "TDB")</f>
        <v>TDB</v>
      </c>
      <c r="L2653" s="21" t="str">
        <f>VLOOKUP($A2653,Location!$A:$J,8,FALSE)</f>
        <v>TBD</v>
      </c>
      <c r="M2653" s="21" t="str">
        <f>IFERROR(VLOOKUP(L2653,Setup_Team!$B:$C,2,FALSE), "TDB")</f>
        <v>TDB</v>
      </c>
      <c r="N2653" s="21" t="str">
        <f>VLOOKUP($A2653,Location!$A:$J,9,FALSE)</f>
        <v>Inglewood, Los Angeles, California</v>
      </c>
      <c r="O2653" s="21" t="str">
        <f>VLOOKUP($A2653,Location!$A:$J,10,FALSE)</f>
        <v>SoFi Stadium</v>
      </c>
      <c r="P2653" s="27"/>
      <c r="Q2653" s="27"/>
      <c r="R2653" s="27" t="str">
        <f t="shared" si="247"/>
        <v/>
      </c>
      <c r="S2653" s="21">
        <v>0</v>
      </c>
      <c r="T2653" s="20">
        <f>VLOOKUP($A2653,Database!$A:$Y,10,FALSE)</f>
        <v>0</v>
      </c>
      <c r="U2653" s="20">
        <f>VLOOKUP($A2653,Database!$A:$Y,11,FALSE)</f>
        <v>0</v>
      </c>
      <c r="V2653" s="20">
        <f>VLOOKUP($A2653,Database!$A:$Y,12,FALSE)</f>
        <v>0</v>
      </c>
      <c r="W2653" s="20" t="str">
        <f>VLOOKUP(A2653,Database!A:M,13,FALSE)</f>
        <v>À venir</v>
      </c>
      <c r="X2653" s="20" t="str">
        <f>VLOOKUP($A2653,Database!$A:$Y,20,FALSE)</f>
        <v/>
      </c>
      <c r="Y2653" s="20" t="str">
        <f>VLOOKUP($A2653,Database!$A:$Y,21,FALSE)</f>
        <v/>
      </c>
      <c r="Z2653" s="20">
        <f t="shared" si="246"/>
        <v>0</v>
      </c>
      <c r="AA2653" s="20" t="str">
        <f t="shared" ref="AA2653:AA2716" si="248">IF(OR(ISBLANK(P2653),ISBLANK(Q2653)),"",IF(OR(AND(P2653&gt;Q2653,X2653&gt;Y2653),AND(P2653=Q2653,X2653=Y2653),AND(P2653&lt;Q2653,X2653&lt;Y2653)),1,0))</f>
        <v/>
      </c>
      <c r="AB2653" s="20" t="str">
        <f t="shared" ref="AB2653:AB2716" ca="1" si="249">IF(C2653&lt;NOW(),IF(AND(P2653&gt;Q2653,X2653&gt;Y2653),T2653,IF(AND(P2653=Q2653,X2653=Y2653),U2653,IF(AND(P2653&lt;Q2653,X2653&lt;Y2653),V2653,0))),"")</f>
        <v/>
      </c>
      <c r="AC2653" s="20">
        <f t="shared" ref="AC2653:AC2716" ca="1" si="250">IF(AND(P2653=X2653,Q2653=Y2653,NOT(ISBLANK(P2653)),NOT(ISBLANK(Q2653)),NOT(ISBLANK(X2653)),NOT(ISBLANK(AB2653))),1,0)</f>
        <v>0</v>
      </c>
      <c r="AD2653" s="20" t="str">
        <f ca="1">IF(AC2653=0,"",IF(OR(ISBLANK(P2653),ISBLANK(Q2653)),"",IF(ISBLANK(VLOOKUP(A2653,Database!A:AA,22,FALSE)),"",VLOOKUP(A2653,Database!A:AA,22,FALSE))))</f>
        <v/>
      </c>
      <c r="AE2653" s="20" t="str">
        <f>IFERROR(
   IF(
     OR(ISBLANK(P2653),ISBLANK(Q2653)),
     "",
     IF(
       AND(AB2653&lt;&gt;"",OR(W2653="Terminé",W2653="En cours")),
       VLOOKUP(AD2653,Setup_ScoreExactBonus!A:D,4,FALSE),
       0
     )),
  0)</f>
        <v/>
      </c>
      <c r="AF2653" s="21">
        <f t="shared" ref="AF2653:AF2716" si="251">IFERROR(IF(OR(ISBLANK(P2653),ISBLANK(Q2653)),0,IF(AB2653&lt;&gt;"", AB2653 + IF(AC2653=1,AE2653, 0), "") * (S2653+1)),"")</f>
        <v>0</v>
      </c>
      <c r="AG2653" s="21">
        <f ca="1">SUMIFS(AF$2:AF2653,D$2:D2653,D2653)</f>
        <v>3263</v>
      </c>
    </row>
    <row r="2654" spans="1:35" hidden="1" x14ac:dyDescent="0.35">
      <c r="A2654" s="21">
        <f>IF(ISBLANK(B2654),"",COUNTIF(B$2:B2654,B2654))-1</f>
        <v>98</v>
      </c>
      <c r="B2654" s="27">
        <v>7</v>
      </c>
      <c r="C2654" s="10">
        <f>VLOOKUP($A2654+IF($A2654=0,1,0),Database!$A:$Y,7,FALSE)</f>
        <v>46213.875</v>
      </c>
      <c r="D2654" s="21" t="str">
        <f>VLOOKUP(Pronostics!$B2654,Setup_MPP!$A:$G,3,FALSE)</f>
        <v>__Vince__</v>
      </c>
      <c r="E2654" s="21" t="str">
        <f>VLOOKUP(Pronostics!$B2654,Setup_MPP!$A:$G,2,FALSE)</f>
        <v>Vincent FRAYSSE</v>
      </c>
      <c r="F2654" s="21" t="str">
        <f>VLOOKUP($B2654,Setup_MPP!$A:$E,4,FALSE)</f>
        <v>#B2EAE8</v>
      </c>
      <c r="G2654" s="21" t="str">
        <f>VLOOKUP($B2654,Setup_MPP!$A:$E,5,FALSE)</f>
        <v>#6CB4B1</v>
      </c>
      <c r="H2654" s="21" t="str">
        <f>IFERROR(IF(AND(A2654&gt;=1,A2654&lt;=104),VLOOKUP($A2654,Location!$A:$J,6,FALSE),IF(A2654=0,"Avant l'ouverture",IF(OR(A2654=105,A2654=106),"Bonus"))),"")</f>
        <v>1/4 Finale</v>
      </c>
      <c r="I2654" s="21" t="str">
        <f>IF(LEFT(H2654,4)="Tour",VLOOKUP(A2654,Database!$A:$C,3,FALSE),"")</f>
        <v/>
      </c>
      <c r="J2654" s="21" t="str">
        <f>VLOOKUP($A2654,Location!$A:$J,7,FALSE)</f>
        <v>TBD</v>
      </c>
      <c r="K2654" s="21" t="str">
        <f>IFERROR(VLOOKUP(J2654,Setup_Team!$B:$C,2,FALSE), "TDB")</f>
        <v>TDB</v>
      </c>
      <c r="L2654" s="21" t="str">
        <f>VLOOKUP($A2654,Location!$A:$J,8,FALSE)</f>
        <v>TBD</v>
      </c>
      <c r="M2654" s="21" t="str">
        <f>IFERROR(VLOOKUP(L2654,Setup_Team!$B:$C,2,FALSE), "TDB")</f>
        <v>TDB</v>
      </c>
      <c r="N2654" s="21" t="str">
        <f>VLOOKUP($A2654,Location!$A:$J,9,FALSE)</f>
        <v>Inglewood, Los Angeles, California</v>
      </c>
      <c r="O2654" s="21" t="str">
        <f>VLOOKUP($A2654,Location!$A:$J,10,FALSE)</f>
        <v>SoFi Stadium</v>
      </c>
      <c r="P2654" s="27"/>
      <c r="Q2654" s="27"/>
      <c r="R2654" s="27" t="str">
        <f t="shared" si="247"/>
        <v/>
      </c>
      <c r="S2654" s="21">
        <v>0</v>
      </c>
      <c r="T2654" s="20">
        <f>VLOOKUP($A2654,Database!$A:$Y,10,FALSE)</f>
        <v>0</v>
      </c>
      <c r="U2654" s="20">
        <f>VLOOKUP($A2654,Database!$A:$Y,11,FALSE)</f>
        <v>0</v>
      </c>
      <c r="V2654" s="20">
        <f>VLOOKUP($A2654,Database!$A:$Y,12,FALSE)</f>
        <v>0</v>
      </c>
      <c r="W2654" s="20" t="str">
        <f>VLOOKUP(A2654,Database!A:M,13,FALSE)</f>
        <v>À venir</v>
      </c>
      <c r="X2654" s="20" t="str">
        <f>VLOOKUP($A2654,Database!$A:$Y,20,FALSE)</f>
        <v/>
      </c>
      <c r="Y2654" s="20" t="str">
        <f>VLOOKUP($A2654,Database!$A:$Y,21,FALSE)</f>
        <v/>
      </c>
      <c r="Z2654" s="20">
        <f t="shared" si="246"/>
        <v>0</v>
      </c>
      <c r="AA2654" s="20" t="str">
        <f t="shared" si="248"/>
        <v/>
      </c>
      <c r="AB2654" s="20" t="str">
        <f t="shared" ca="1" si="249"/>
        <v/>
      </c>
      <c r="AC2654" s="20">
        <f t="shared" ca="1" si="250"/>
        <v>0</v>
      </c>
      <c r="AD2654" s="20" t="str">
        <f ca="1">IF(AC2654=0,"",IF(OR(ISBLANK(P2654),ISBLANK(Q2654)),"",IF(ISBLANK(VLOOKUP(A2654,Database!A:AA,22,FALSE)),"",VLOOKUP(A2654,Database!A:AA,22,FALSE))))</f>
        <v/>
      </c>
      <c r="AE2654" s="20" t="str">
        <f>IFERROR(
   IF(
     OR(ISBLANK(P2654),ISBLANK(Q2654)),
     "",
     IF(
       AND(AB2654&lt;&gt;"",OR(W2654="Terminé",W2654="En cours")),
       VLOOKUP(AD2654,Setup_ScoreExactBonus!A:D,4,FALSE),
       0
     )),
  0)</f>
        <v/>
      </c>
      <c r="AF2654" s="21">
        <f t="shared" si="251"/>
        <v>0</v>
      </c>
      <c r="AG2654" s="21">
        <f ca="1">SUMIFS(AF$2:AF2654,D$2:D2654,D2654)</f>
        <v>1775</v>
      </c>
    </row>
    <row r="2655" spans="1:35" hidden="1" x14ac:dyDescent="0.35">
      <c r="A2655" s="21">
        <f>IF(ISBLANK(B2655),"",COUNTIF(B$2:B2655,B2655))-1</f>
        <v>98</v>
      </c>
      <c r="B2655" s="27">
        <v>8</v>
      </c>
      <c r="C2655" s="10">
        <f>VLOOKUP($A2655+IF($A2655=0,1,0),Database!$A:$Y,7,FALSE)</f>
        <v>46213.875</v>
      </c>
      <c r="D2655" s="21" t="str">
        <f>VLOOKUP(Pronostics!$B2655,Setup_MPP!$A:$G,3,FALSE)</f>
        <v>Louuiiis</v>
      </c>
      <c r="E2655" s="21" t="str">
        <f>VLOOKUP(Pronostics!$B2655,Setup_MPP!$A:$G,2,FALSE)</f>
        <v>Louis HARLE</v>
      </c>
      <c r="F2655" s="21" t="str">
        <f>VLOOKUP($B2655,Setup_MPP!$A:$E,4,FALSE)</f>
        <v>#EEF7B1</v>
      </c>
      <c r="G2655" s="21" t="str">
        <f>VLOOKUP($B2655,Setup_MPP!$A:$E,5,FALSE)</f>
        <v>#C1CB7D</v>
      </c>
      <c r="H2655" s="21" t="str">
        <f>IFERROR(IF(AND(A2655&gt;=1,A2655&lt;=104),VLOOKUP($A2655,Location!$A:$J,6,FALSE),IF(A2655=0,"Avant l'ouverture",IF(OR(A2655=105,A2655=106),"Bonus"))),"")</f>
        <v>1/4 Finale</v>
      </c>
      <c r="I2655" s="21" t="str">
        <f>IF(LEFT(H2655,4)="Tour",VLOOKUP(A2655,Database!$A:$C,3,FALSE),"")</f>
        <v/>
      </c>
      <c r="J2655" s="21" t="str">
        <f>VLOOKUP($A2655,Location!$A:$J,7,FALSE)</f>
        <v>TBD</v>
      </c>
      <c r="K2655" s="21" t="str">
        <f>IFERROR(VLOOKUP(J2655,Setup_Team!$B:$C,2,FALSE), "TDB")</f>
        <v>TDB</v>
      </c>
      <c r="L2655" s="21" t="str">
        <f>VLOOKUP($A2655,Location!$A:$J,8,FALSE)</f>
        <v>TBD</v>
      </c>
      <c r="M2655" s="21" t="str">
        <f>IFERROR(VLOOKUP(L2655,Setup_Team!$B:$C,2,FALSE), "TDB")</f>
        <v>TDB</v>
      </c>
      <c r="N2655" s="21" t="str">
        <f>VLOOKUP($A2655,Location!$A:$J,9,FALSE)</f>
        <v>Inglewood, Los Angeles, California</v>
      </c>
      <c r="O2655" s="21" t="str">
        <f>VLOOKUP($A2655,Location!$A:$J,10,FALSE)</f>
        <v>SoFi Stadium</v>
      </c>
      <c r="P2655" s="27"/>
      <c r="Q2655" s="27"/>
      <c r="R2655" s="27" t="str">
        <f t="shared" si="247"/>
        <v/>
      </c>
      <c r="S2655" s="21">
        <v>0</v>
      </c>
      <c r="T2655" s="20">
        <f>VLOOKUP($A2655,Database!$A:$Y,10,FALSE)</f>
        <v>0</v>
      </c>
      <c r="U2655" s="20">
        <f>VLOOKUP($A2655,Database!$A:$Y,11,FALSE)</f>
        <v>0</v>
      </c>
      <c r="V2655" s="20">
        <f>VLOOKUP($A2655,Database!$A:$Y,12,FALSE)</f>
        <v>0</v>
      </c>
      <c r="W2655" s="20" t="str">
        <f>VLOOKUP(A2655,Database!A:M,13,FALSE)</f>
        <v>À venir</v>
      </c>
      <c r="X2655" s="20" t="str">
        <f>VLOOKUP($A2655,Database!$A:$Y,20,FALSE)</f>
        <v/>
      </c>
      <c r="Y2655" s="20" t="str">
        <f>VLOOKUP($A2655,Database!$A:$Y,21,FALSE)</f>
        <v/>
      </c>
      <c r="Z2655" s="20">
        <f t="shared" si="246"/>
        <v>0</v>
      </c>
      <c r="AA2655" s="20" t="str">
        <f t="shared" si="248"/>
        <v/>
      </c>
      <c r="AB2655" s="20" t="str">
        <f t="shared" ca="1" si="249"/>
        <v/>
      </c>
      <c r="AC2655" s="20">
        <f t="shared" ca="1" si="250"/>
        <v>0</v>
      </c>
      <c r="AD2655" s="20" t="str">
        <f ca="1">IF(AC2655=0,"",IF(OR(ISBLANK(P2655),ISBLANK(Q2655)),"",IF(ISBLANK(VLOOKUP(A2655,Database!A:AA,22,FALSE)),"",VLOOKUP(A2655,Database!A:AA,22,FALSE))))</f>
        <v/>
      </c>
      <c r="AE2655" s="20" t="str">
        <f>IFERROR(
   IF(
     OR(ISBLANK(P2655),ISBLANK(Q2655)),
     "",
     IF(
       AND(AB2655&lt;&gt;"",OR(W2655="Terminé",W2655="En cours")),
       VLOOKUP(AD2655,Setup_ScoreExactBonus!A:D,4,FALSE),
       0
     )),
  0)</f>
        <v/>
      </c>
      <c r="AF2655" s="21">
        <f t="shared" si="251"/>
        <v>0</v>
      </c>
      <c r="AG2655" s="21">
        <f ca="1">SUMIFS(AF$2:AF2655,D$2:D2655,D2655)</f>
        <v>3206</v>
      </c>
    </row>
    <row r="2656" spans="1:35" x14ac:dyDescent="0.35">
      <c r="A2656" s="21">
        <f>IF(ISBLANK(B2656),"",COUNTIF(B$2:B2656,B2656))-1</f>
        <v>98</v>
      </c>
      <c r="B2656" s="27">
        <v>9</v>
      </c>
      <c r="C2656" s="10">
        <f>VLOOKUP($A2656+IF($A2656=0,1,0),Database!$A:$Y,7,FALSE)</f>
        <v>46213.875</v>
      </c>
      <c r="D2656" s="21" t="str">
        <f>VLOOKUP(Pronostics!$B2656,Setup_MPP!$A:$G,3,FALSE)</f>
        <v>Aurelien_dpq</v>
      </c>
      <c r="E2656" s="21" t="str">
        <f>VLOOKUP(Pronostics!$B2656,Setup_MPP!$A:$G,2,FALSE)</f>
        <v>Aurélien DE POULPIQUET</v>
      </c>
      <c r="F2656" s="21" t="str">
        <f>VLOOKUP($B2656,Setup_MPP!$A:$E,4,FALSE)</f>
        <v>#F4EA9D</v>
      </c>
      <c r="G2656" s="21" t="str">
        <f>VLOOKUP($B2656,Setup_MPP!$A:$E,5,FALSE)</f>
        <v>#D2C458</v>
      </c>
      <c r="H2656" s="21" t="str">
        <f>IFERROR(IF(AND(A2656&gt;=1,A2656&lt;=104),VLOOKUP($A2656,Location!$A:$J,6,FALSE),IF(A2656=0,"Avant l'ouverture",IF(OR(A2656=105,A2656=106),"Bonus"))),"")</f>
        <v>1/4 Finale</v>
      </c>
      <c r="I2656" s="21" t="str">
        <f>IF(LEFT(H2656,4)="Tour",VLOOKUP(A2656,Database!$A:$C,3,FALSE),"")</f>
        <v/>
      </c>
      <c r="J2656" s="21" t="str">
        <f>VLOOKUP($A2656,Location!$A:$J,7,FALSE)</f>
        <v>TBD</v>
      </c>
      <c r="K2656" s="21" t="str">
        <f>IFERROR(VLOOKUP(J2656,Setup_Team!$B:$C,2,FALSE), "TDB")</f>
        <v>TDB</v>
      </c>
      <c r="L2656" s="21" t="str">
        <f>VLOOKUP($A2656,Location!$A:$J,8,FALSE)</f>
        <v>TBD</v>
      </c>
      <c r="M2656" s="21" t="str">
        <f>IFERROR(VLOOKUP(L2656,Setup_Team!$B:$C,2,FALSE), "TDB")</f>
        <v>TDB</v>
      </c>
      <c r="N2656" s="21" t="str">
        <f>VLOOKUP($A2656,Location!$A:$J,9,FALSE)</f>
        <v>Inglewood, Los Angeles, California</v>
      </c>
      <c r="O2656" s="21" t="str">
        <f>VLOOKUP($A2656,Location!$A:$J,10,FALSE)</f>
        <v>SoFi Stadium</v>
      </c>
      <c r="P2656" s="27"/>
      <c r="Q2656" s="27"/>
      <c r="R2656" s="27" t="str">
        <f t="shared" si="247"/>
        <v/>
      </c>
      <c r="S2656" s="21">
        <v>0</v>
      </c>
      <c r="T2656" s="20">
        <f>VLOOKUP($A2656,Database!$A:$Y,10,FALSE)</f>
        <v>0</v>
      </c>
      <c r="U2656" s="20">
        <f>VLOOKUP($A2656,Database!$A:$Y,11,FALSE)</f>
        <v>0</v>
      </c>
      <c r="V2656" s="20">
        <f>VLOOKUP($A2656,Database!$A:$Y,12,FALSE)</f>
        <v>0</v>
      </c>
      <c r="W2656" s="20" t="str">
        <f>VLOOKUP(A2656,Database!A:M,13,FALSE)</f>
        <v>À venir</v>
      </c>
      <c r="X2656" s="20" t="str">
        <f>VLOOKUP($A2656,Database!$A:$Y,20,FALSE)</f>
        <v/>
      </c>
      <c r="Y2656" s="20" t="str">
        <f>VLOOKUP($A2656,Database!$A:$Y,21,FALSE)</f>
        <v/>
      </c>
      <c r="Z2656" s="20">
        <f t="shared" si="246"/>
        <v>0</v>
      </c>
      <c r="AA2656" s="20" t="str">
        <f t="shared" si="248"/>
        <v/>
      </c>
      <c r="AB2656" s="20" t="str">
        <f t="shared" ca="1" si="249"/>
        <v/>
      </c>
      <c r="AC2656" s="20">
        <f t="shared" ca="1" si="250"/>
        <v>0</v>
      </c>
      <c r="AD2656" s="20" t="str">
        <f ca="1">IF(AC2656=0,"",IF(OR(ISBLANK(P2656),ISBLANK(Q2656)),"",IF(ISBLANK(VLOOKUP(A2656,Database!A:AA,22,FALSE)),"",VLOOKUP(A2656,Database!A:AA,22,FALSE))))</f>
        <v/>
      </c>
      <c r="AE2656" s="20" t="str">
        <f>IFERROR(
   IF(
     OR(ISBLANK(P2656),ISBLANK(Q2656)),
     "",
     IF(
       AND(AB2656&lt;&gt;"",OR(W2656="Terminé",W2656="En cours")),
       VLOOKUP(AD2656,Setup_ScoreExactBonus!A:D,4,FALSE),
       0
     )),
  0)</f>
        <v/>
      </c>
      <c r="AF2656" s="21">
        <f t="shared" si="251"/>
        <v>0</v>
      </c>
      <c r="AG2656" s="21">
        <f ca="1">SUMIFS(AF$2:AF2656,D$2:D2656,D2656)</f>
        <v>3453</v>
      </c>
    </row>
    <row r="2657" spans="1:33" hidden="1" x14ac:dyDescent="0.35">
      <c r="A2657" s="21">
        <f>IF(ISBLANK(B2657),"",COUNTIF(B$2:B2657,B2657))-1</f>
        <v>98</v>
      </c>
      <c r="B2657" s="27">
        <v>10</v>
      </c>
      <c r="C2657" s="10">
        <f>VLOOKUP($A2657+IF($A2657=0,1,0),Database!$A:$Y,7,FALSE)</f>
        <v>46213.875</v>
      </c>
      <c r="D2657" s="21" t="str">
        <f>VLOOKUP(Pronostics!$B2657,Setup_MPP!$A:$G,3,FALSE)</f>
        <v>RandomPaul</v>
      </c>
      <c r="E2657" s="21" t="str">
        <f>VLOOKUP(Pronostics!$B2657,Setup_MPP!$A:$G,2,FALSE)</f>
        <v>Paul MONTESINOS</v>
      </c>
      <c r="F2657" s="21" t="str">
        <f>VLOOKUP($B2657,Setup_MPP!$A:$E,4,FALSE)</f>
        <v>#C4B0FF</v>
      </c>
      <c r="G2657" s="21" t="str">
        <f>VLOOKUP($B2657,Setup_MPP!$A:$E,5,FALSE)</f>
        <v>#7F66C8</v>
      </c>
      <c r="H2657" s="21" t="str">
        <f>IFERROR(IF(AND(A2657&gt;=1,A2657&lt;=104),VLOOKUP($A2657,Location!$A:$J,6,FALSE),IF(A2657=0,"Avant l'ouverture",IF(OR(A2657=105,A2657=106),"Bonus"))),"")</f>
        <v>1/4 Finale</v>
      </c>
      <c r="I2657" s="21" t="str">
        <f>IF(LEFT(H2657,4)="Tour",VLOOKUP(A2657,Database!$A:$C,3,FALSE),"")</f>
        <v/>
      </c>
      <c r="J2657" s="21" t="str">
        <f>VLOOKUP($A2657,Location!$A:$J,7,FALSE)</f>
        <v>TBD</v>
      </c>
      <c r="K2657" s="21" t="str">
        <f>IFERROR(VLOOKUP(J2657,Setup_Team!$B:$C,2,FALSE), "TDB")</f>
        <v>TDB</v>
      </c>
      <c r="L2657" s="21" t="str">
        <f>VLOOKUP($A2657,Location!$A:$J,8,FALSE)</f>
        <v>TBD</v>
      </c>
      <c r="M2657" s="21" t="str">
        <f>IFERROR(VLOOKUP(L2657,Setup_Team!$B:$C,2,FALSE), "TDB")</f>
        <v>TDB</v>
      </c>
      <c r="N2657" s="21" t="str">
        <f>VLOOKUP($A2657,Location!$A:$J,9,FALSE)</f>
        <v>Inglewood, Los Angeles, California</v>
      </c>
      <c r="O2657" s="21" t="str">
        <f>VLOOKUP($A2657,Location!$A:$J,10,FALSE)</f>
        <v>SoFi Stadium</v>
      </c>
      <c r="P2657" s="27"/>
      <c r="Q2657" s="27"/>
      <c r="R2657" s="27" t="str">
        <f t="shared" si="247"/>
        <v/>
      </c>
      <c r="S2657" s="21">
        <v>0</v>
      </c>
      <c r="T2657" s="20">
        <f>VLOOKUP($A2657,Database!$A:$Y,10,FALSE)</f>
        <v>0</v>
      </c>
      <c r="U2657" s="20">
        <f>VLOOKUP($A2657,Database!$A:$Y,11,FALSE)</f>
        <v>0</v>
      </c>
      <c r="V2657" s="20">
        <f>VLOOKUP($A2657,Database!$A:$Y,12,FALSE)</f>
        <v>0</v>
      </c>
      <c r="W2657" s="20" t="str">
        <f>VLOOKUP(A2657,Database!A:M,13,FALSE)</f>
        <v>À venir</v>
      </c>
      <c r="X2657" s="20" t="str">
        <f>VLOOKUP($A2657,Database!$A:$Y,20,FALSE)</f>
        <v/>
      </c>
      <c r="Y2657" s="20" t="str">
        <f>VLOOKUP($A2657,Database!$A:$Y,21,FALSE)</f>
        <v/>
      </c>
      <c r="Z2657" s="20">
        <f t="shared" si="246"/>
        <v>0</v>
      </c>
      <c r="AA2657" s="20" t="str">
        <f t="shared" si="248"/>
        <v/>
      </c>
      <c r="AB2657" s="20" t="str">
        <f t="shared" ca="1" si="249"/>
        <v/>
      </c>
      <c r="AC2657" s="20">
        <f t="shared" ca="1" si="250"/>
        <v>0</v>
      </c>
      <c r="AD2657" s="20" t="str">
        <f ca="1">IF(AC2657=0,"",IF(OR(ISBLANK(P2657),ISBLANK(Q2657)),"",IF(ISBLANK(VLOOKUP(A2657,Database!A:AA,22,FALSE)),"",VLOOKUP(A2657,Database!A:AA,22,FALSE))))</f>
        <v/>
      </c>
      <c r="AE2657" s="20" t="str">
        <f>IFERROR(
   IF(
     OR(ISBLANK(P2657),ISBLANK(Q2657)),
     "",
     IF(
       AND(AB2657&lt;&gt;"",OR(W2657="Terminé",W2657="En cours")),
       VLOOKUP(AD2657,Setup_ScoreExactBonus!A:D,4,FALSE),
       0
     )),
  0)</f>
        <v/>
      </c>
      <c r="AF2657" s="21">
        <f t="shared" si="251"/>
        <v>0</v>
      </c>
      <c r="AG2657" s="21">
        <f ca="1">SUMIFS(AF$2:AF2657,D$2:D2657,D2657)</f>
        <v>2840</v>
      </c>
    </row>
    <row r="2658" spans="1:33" hidden="1" x14ac:dyDescent="0.35">
      <c r="A2658" s="21">
        <f>IF(ISBLANK(B2658),"",COUNTIF(B$2:B2658,B2658))-1</f>
        <v>98</v>
      </c>
      <c r="B2658" s="27">
        <v>11</v>
      </c>
      <c r="C2658" s="10">
        <f>VLOOKUP($A2658+IF($A2658=0,1,0),Database!$A:$Y,7,FALSE)</f>
        <v>46213.875</v>
      </c>
      <c r="D2658" s="21" t="str">
        <f>VLOOKUP(Pronostics!$B2658,Setup_MPP!$A:$G,3,FALSE)</f>
        <v>Kinsley91</v>
      </c>
      <c r="E2658" s="21" t="str">
        <f>VLOOKUP(Pronostics!$B2658,Setup_MPP!$A:$G,2,FALSE)</f>
        <v>Kinsley ROQUE</v>
      </c>
      <c r="F2658" s="21" t="str">
        <f>VLOOKUP($B2658,Setup_MPP!$A:$E,4,FALSE)</f>
        <v>#CBEBBA</v>
      </c>
      <c r="G2658" s="21" t="str">
        <f>VLOOKUP($B2658,Setup_MPP!$A:$E,5,FALSE)</f>
        <v>#70BC6E</v>
      </c>
      <c r="H2658" s="21" t="str">
        <f>IFERROR(IF(AND(A2658&gt;=1,A2658&lt;=104),VLOOKUP($A2658,Location!$A:$J,6,FALSE),IF(A2658=0,"Avant l'ouverture",IF(OR(A2658=105,A2658=106),"Bonus"))),"")</f>
        <v>1/4 Finale</v>
      </c>
      <c r="I2658" s="21" t="str">
        <f>IF(LEFT(H2658,4)="Tour",VLOOKUP(A2658,Database!$A:$C,3,FALSE),"")</f>
        <v/>
      </c>
      <c r="J2658" s="21" t="str">
        <f>VLOOKUP($A2658,Location!$A:$J,7,FALSE)</f>
        <v>TBD</v>
      </c>
      <c r="K2658" s="21" t="str">
        <f>IFERROR(VLOOKUP(J2658,Setup_Team!$B:$C,2,FALSE), "TDB")</f>
        <v>TDB</v>
      </c>
      <c r="L2658" s="21" t="str">
        <f>VLOOKUP($A2658,Location!$A:$J,8,FALSE)</f>
        <v>TBD</v>
      </c>
      <c r="M2658" s="21" t="str">
        <f>IFERROR(VLOOKUP(L2658,Setup_Team!$B:$C,2,FALSE), "TDB")</f>
        <v>TDB</v>
      </c>
      <c r="N2658" s="21" t="str">
        <f>VLOOKUP($A2658,Location!$A:$J,9,FALSE)</f>
        <v>Inglewood, Los Angeles, California</v>
      </c>
      <c r="O2658" s="21" t="str">
        <f>VLOOKUP($A2658,Location!$A:$J,10,FALSE)</f>
        <v>SoFi Stadium</v>
      </c>
      <c r="P2658" s="27"/>
      <c r="Q2658" s="27"/>
      <c r="R2658" s="27" t="str">
        <f t="shared" si="247"/>
        <v/>
      </c>
      <c r="S2658" s="21">
        <v>0</v>
      </c>
      <c r="T2658" s="20">
        <f>VLOOKUP($A2658,Database!$A:$Y,10,FALSE)</f>
        <v>0</v>
      </c>
      <c r="U2658" s="20">
        <f>VLOOKUP($A2658,Database!$A:$Y,11,FALSE)</f>
        <v>0</v>
      </c>
      <c r="V2658" s="20">
        <f>VLOOKUP($A2658,Database!$A:$Y,12,FALSE)</f>
        <v>0</v>
      </c>
      <c r="W2658" s="20" t="str">
        <f>VLOOKUP(A2658,Database!A:M,13,FALSE)</f>
        <v>À venir</v>
      </c>
      <c r="X2658" s="20" t="str">
        <f>VLOOKUP($A2658,Database!$A:$Y,20,FALSE)</f>
        <v/>
      </c>
      <c r="Y2658" s="20" t="str">
        <f>VLOOKUP($A2658,Database!$A:$Y,21,FALSE)</f>
        <v/>
      </c>
      <c r="Z2658" s="20">
        <f t="shared" si="246"/>
        <v>0</v>
      </c>
      <c r="AA2658" s="20" t="str">
        <f t="shared" si="248"/>
        <v/>
      </c>
      <c r="AB2658" s="20" t="str">
        <f t="shared" ca="1" si="249"/>
        <v/>
      </c>
      <c r="AC2658" s="20">
        <f t="shared" ca="1" si="250"/>
        <v>0</v>
      </c>
      <c r="AD2658" s="20" t="str">
        <f ca="1">IF(AC2658=0,"",IF(OR(ISBLANK(P2658),ISBLANK(Q2658)),"",IF(ISBLANK(VLOOKUP(A2658,Database!A:AA,22,FALSE)),"",VLOOKUP(A2658,Database!A:AA,22,FALSE))))</f>
        <v/>
      </c>
      <c r="AE2658" s="20" t="str">
        <f>IFERROR(
   IF(
     OR(ISBLANK(P2658),ISBLANK(Q2658)),
     "",
     IF(
       AND(AB2658&lt;&gt;"",OR(W2658="Terminé",W2658="En cours")),
       VLOOKUP(AD2658,Setup_ScoreExactBonus!A:D,4,FALSE),
       0
     )),
  0)</f>
        <v/>
      </c>
      <c r="AF2658" s="21">
        <f t="shared" si="251"/>
        <v>0</v>
      </c>
      <c r="AG2658" s="21">
        <f ca="1">SUMIFS(AF$2:AF2658,D$2:D2658,D2658)</f>
        <v>3231</v>
      </c>
    </row>
    <row r="2659" spans="1:33" hidden="1" x14ac:dyDescent="0.35">
      <c r="A2659" s="21">
        <f>IF(ISBLANK(B2659),"",COUNTIF(B$2:B2659,B2659))-1</f>
        <v>98</v>
      </c>
      <c r="B2659" s="27">
        <v>12</v>
      </c>
      <c r="C2659" s="10">
        <f>VLOOKUP($A2659+IF($A2659=0,1,0),Database!$A:$Y,7,FALSE)</f>
        <v>46213.875</v>
      </c>
      <c r="D2659" s="21" t="str">
        <f>VLOOKUP(Pronostics!$B2659,Setup_MPP!$A:$G,3,FALSE)</f>
        <v>Jaouad1</v>
      </c>
      <c r="E2659" s="21" t="str">
        <f>VLOOKUP(Pronostics!$B2659,Setup_MPP!$A:$G,2,FALSE)</f>
        <v>Jaouad SETTI</v>
      </c>
      <c r="F2659" s="21" t="str">
        <f>VLOOKUP($B2659,Setup_MPP!$A:$E,4,FALSE)</f>
        <v>#C2D4FF</v>
      </c>
      <c r="G2659" s="21" t="str">
        <f>VLOOKUP($B2659,Setup_MPP!$A:$E,5,FALSE)</f>
        <v>#6586D5</v>
      </c>
      <c r="H2659" s="21" t="str">
        <f>IFERROR(IF(AND(A2659&gt;=1,A2659&lt;=104),VLOOKUP($A2659,Location!$A:$J,6,FALSE),IF(A2659=0,"Avant l'ouverture",IF(OR(A2659=105,A2659=106),"Bonus"))),"")</f>
        <v>1/4 Finale</v>
      </c>
      <c r="I2659" s="21" t="str">
        <f>IF(LEFT(H2659,4)="Tour",VLOOKUP(A2659,Database!$A:$C,3,FALSE),"")</f>
        <v/>
      </c>
      <c r="J2659" s="21" t="str">
        <f>VLOOKUP($A2659,Location!$A:$J,7,FALSE)</f>
        <v>TBD</v>
      </c>
      <c r="K2659" s="21" t="str">
        <f>IFERROR(VLOOKUP(J2659,Setup_Team!$B:$C,2,FALSE), "TDB")</f>
        <v>TDB</v>
      </c>
      <c r="L2659" s="21" t="str">
        <f>VLOOKUP($A2659,Location!$A:$J,8,FALSE)</f>
        <v>TBD</v>
      </c>
      <c r="M2659" s="21" t="str">
        <f>IFERROR(VLOOKUP(L2659,Setup_Team!$B:$C,2,FALSE), "TDB")</f>
        <v>TDB</v>
      </c>
      <c r="N2659" s="21" t="str">
        <f>VLOOKUP($A2659,Location!$A:$J,9,FALSE)</f>
        <v>Inglewood, Los Angeles, California</v>
      </c>
      <c r="O2659" s="21" t="str">
        <f>VLOOKUP($A2659,Location!$A:$J,10,FALSE)</f>
        <v>SoFi Stadium</v>
      </c>
      <c r="P2659" s="27"/>
      <c r="Q2659" s="27"/>
      <c r="R2659" s="27" t="str">
        <f t="shared" si="247"/>
        <v/>
      </c>
      <c r="S2659" s="21">
        <v>0</v>
      </c>
      <c r="T2659" s="20">
        <f>VLOOKUP($A2659,Database!$A:$Y,10,FALSE)</f>
        <v>0</v>
      </c>
      <c r="U2659" s="20">
        <f>VLOOKUP($A2659,Database!$A:$Y,11,FALSE)</f>
        <v>0</v>
      </c>
      <c r="V2659" s="20">
        <f>VLOOKUP($A2659,Database!$A:$Y,12,FALSE)</f>
        <v>0</v>
      </c>
      <c r="W2659" s="20" t="str">
        <f>VLOOKUP(A2659,Database!A:M,13,FALSE)</f>
        <v>À venir</v>
      </c>
      <c r="X2659" s="20" t="str">
        <f>VLOOKUP($A2659,Database!$A:$Y,20,FALSE)</f>
        <v/>
      </c>
      <c r="Y2659" s="20" t="str">
        <f>VLOOKUP($A2659,Database!$A:$Y,21,FALSE)</f>
        <v/>
      </c>
      <c r="Z2659" s="20">
        <f t="shared" si="246"/>
        <v>0</v>
      </c>
      <c r="AA2659" s="20" t="str">
        <f t="shared" si="248"/>
        <v/>
      </c>
      <c r="AB2659" s="20" t="str">
        <f t="shared" ca="1" si="249"/>
        <v/>
      </c>
      <c r="AC2659" s="20">
        <f t="shared" ca="1" si="250"/>
        <v>0</v>
      </c>
      <c r="AD2659" s="20" t="str">
        <f ca="1">IF(AC2659=0,"",IF(OR(ISBLANK(P2659),ISBLANK(Q2659)),"",IF(ISBLANK(VLOOKUP(A2659,Database!A:AA,22,FALSE)),"",VLOOKUP(A2659,Database!A:AA,22,FALSE))))</f>
        <v/>
      </c>
      <c r="AE2659" s="20" t="str">
        <f>IFERROR(
   IF(
     OR(ISBLANK(P2659),ISBLANK(Q2659)),
     "",
     IF(
       AND(AB2659&lt;&gt;"",OR(W2659="Terminé",W2659="En cours")),
       VLOOKUP(AD2659,Setup_ScoreExactBonus!A:D,4,FALSE),
       0
     )),
  0)</f>
        <v/>
      </c>
      <c r="AF2659" s="21">
        <f t="shared" si="251"/>
        <v>0</v>
      </c>
      <c r="AG2659" s="21">
        <f ca="1">SUMIFS(AF$2:AF2659,D$2:D2659,D2659)</f>
        <v>3039</v>
      </c>
    </row>
    <row r="2660" spans="1:33" hidden="1" x14ac:dyDescent="0.35">
      <c r="A2660" s="21">
        <f>IF(ISBLANK(B2660),"",COUNTIF(B$2:B2660,B2660))-1</f>
        <v>98</v>
      </c>
      <c r="B2660" s="27">
        <v>13</v>
      </c>
      <c r="C2660" s="10">
        <f>VLOOKUP($A2660+IF($A2660=0,1,0),Database!$A:$Y,7,FALSE)</f>
        <v>46213.875</v>
      </c>
      <c r="D2660" s="21" t="str">
        <f>VLOOKUP(Pronostics!$B2660,Setup_MPP!$A:$G,3,FALSE)</f>
        <v>Julien_I</v>
      </c>
      <c r="E2660" s="21" t="str">
        <f>VLOOKUP(Pronostics!$B2660,Setup_MPP!$A:$G,2,FALSE)</f>
        <v>Julien INGE</v>
      </c>
      <c r="F2660" s="21" t="str">
        <f>VLOOKUP($B2660,Setup_MPP!$A:$E,4,FALSE)</f>
        <v>#C1E0EF</v>
      </c>
      <c r="G2660" s="21" t="str">
        <f>VLOOKUP($B2660,Setup_MPP!$A:$E,5,FALSE)</f>
        <v>#4F91B2</v>
      </c>
      <c r="H2660" s="21" t="str">
        <f>IFERROR(IF(AND(A2660&gt;=1,A2660&lt;=104),VLOOKUP($A2660,Location!$A:$J,6,FALSE),IF(A2660=0,"Avant l'ouverture",IF(OR(A2660=105,A2660=106),"Bonus"))),"")</f>
        <v>1/4 Finale</v>
      </c>
      <c r="I2660" s="21" t="str">
        <f>IF(LEFT(H2660,4)="Tour",VLOOKUP(A2660,Database!$A:$C,3,FALSE),"")</f>
        <v/>
      </c>
      <c r="J2660" s="21" t="str">
        <f>VLOOKUP($A2660,Location!$A:$J,7,FALSE)</f>
        <v>TBD</v>
      </c>
      <c r="K2660" s="21" t="str">
        <f>IFERROR(VLOOKUP(J2660,Setup_Team!$B:$C,2,FALSE), "TDB")</f>
        <v>TDB</v>
      </c>
      <c r="L2660" s="21" t="str">
        <f>VLOOKUP($A2660,Location!$A:$J,8,FALSE)</f>
        <v>TBD</v>
      </c>
      <c r="M2660" s="21" t="str">
        <f>IFERROR(VLOOKUP(L2660,Setup_Team!$B:$C,2,FALSE), "TDB")</f>
        <v>TDB</v>
      </c>
      <c r="N2660" s="21" t="str">
        <f>VLOOKUP($A2660,Location!$A:$J,9,FALSE)</f>
        <v>Inglewood, Los Angeles, California</v>
      </c>
      <c r="O2660" s="21" t="str">
        <f>VLOOKUP($A2660,Location!$A:$J,10,FALSE)</f>
        <v>SoFi Stadium</v>
      </c>
      <c r="P2660" s="27"/>
      <c r="Q2660" s="27"/>
      <c r="R2660" s="27" t="str">
        <f t="shared" si="247"/>
        <v/>
      </c>
      <c r="S2660" s="21">
        <v>0</v>
      </c>
      <c r="T2660" s="20">
        <f>VLOOKUP($A2660,Database!$A:$Y,10,FALSE)</f>
        <v>0</v>
      </c>
      <c r="U2660" s="20">
        <f>VLOOKUP($A2660,Database!$A:$Y,11,FALSE)</f>
        <v>0</v>
      </c>
      <c r="V2660" s="20">
        <f>VLOOKUP($A2660,Database!$A:$Y,12,FALSE)</f>
        <v>0</v>
      </c>
      <c r="W2660" s="20" t="str">
        <f>VLOOKUP(A2660,Database!A:M,13,FALSE)</f>
        <v>À venir</v>
      </c>
      <c r="X2660" s="20" t="str">
        <f>VLOOKUP($A2660,Database!$A:$Y,20,FALSE)</f>
        <v/>
      </c>
      <c r="Y2660" s="20" t="str">
        <f>VLOOKUP($A2660,Database!$A:$Y,21,FALSE)</f>
        <v/>
      </c>
      <c r="Z2660" s="20">
        <f t="shared" si="246"/>
        <v>0</v>
      </c>
      <c r="AA2660" s="20" t="str">
        <f t="shared" si="248"/>
        <v/>
      </c>
      <c r="AB2660" s="20" t="str">
        <f t="shared" ca="1" si="249"/>
        <v/>
      </c>
      <c r="AC2660" s="20">
        <f t="shared" ca="1" si="250"/>
        <v>0</v>
      </c>
      <c r="AD2660" s="20" t="str">
        <f ca="1">IF(AC2660=0,"",IF(OR(ISBLANK(P2660),ISBLANK(Q2660)),"",IF(ISBLANK(VLOOKUP(A2660,Database!A:AA,22,FALSE)),"",VLOOKUP(A2660,Database!A:AA,22,FALSE))))</f>
        <v/>
      </c>
      <c r="AE2660" s="20" t="str">
        <f>IFERROR(
   IF(
     OR(ISBLANK(P2660),ISBLANK(Q2660)),
     "",
     IF(
       AND(AB2660&lt;&gt;"",OR(W2660="Terminé",W2660="En cours")),
       VLOOKUP(AD2660,Setup_ScoreExactBonus!A:D,4,FALSE),
       0
     )),
  0)</f>
        <v/>
      </c>
      <c r="AF2660" s="21">
        <f t="shared" si="251"/>
        <v>0</v>
      </c>
      <c r="AG2660" s="21">
        <f ca="1">SUMIFS(AF$2:AF2660,D$2:D2660,D2660)</f>
        <v>3352</v>
      </c>
    </row>
    <row r="2661" spans="1:33" hidden="1" x14ac:dyDescent="0.35">
      <c r="A2661" s="21">
        <f>IF(ISBLANK(B2661),"",COUNTIF(B$2:B2661,B2661))-1</f>
        <v>98</v>
      </c>
      <c r="B2661" s="27">
        <v>14</v>
      </c>
      <c r="C2661" s="10">
        <f>VLOOKUP($A2661+IF($A2661=0,1,0),Database!$A:$Y,7,FALSE)</f>
        <v>46213.875</v>
      </c>
      <c r="D2661" s="21" t="str">
        <f>VLOOKUP(Pronostics!$B2661,Setup_MPP!$A:$G,3,FALSE)</f>
        <v>MarieEYT</v>
      </c>
      <c r="E2661" s="21" t="str">
        <f>VLOOKUP(Pronostics!$B2661,Setup_MPP!$A:$G,2,FALSE)</f>
        <v>Marie EXBRAYAT</v>
      </c>
      <c r="F2661" s="21" t="str">
        <f>VLOOKUP($B2661,Setup_MPP!$A:$E,4,FALSE)</f>
        <v>#FFAFD2</v>
      </c>
      <c r="G2661" s="21" t="str">
        <f>VLOOKUP($B2661,Setup_MPP!$A:$E,5,FALSE)</f>
        <v>#F2589B</v>
      </c>
      <c r="H2661" s="21" t="str">
        <f>IFERROR(IF(AND(A2661&gt;=1,A2661&lt;=104),VLOOKUP($A2661,Location!$A:$J,6,FALSE),IF(A2661=0,"Avant l'ouverture",IF(OR(A2661=105,A2661=106),"Bonus"))),"")</f>
        <v>1/4 Finale</v>
      </c>
      <c r="I2661" s="21" t="str">
        <f>IF(LEFT(H2661,4)="Tour",VLOOKUP(A2661,Database!$A:$C,3,FALSE),"")</f>
        <v/>
      </c>
      <c r="J2661" s="21" t="str">
        <f>VLOOKUP($A2661,Location!$A:$J,7,FALSE)</f>
        <v>TBD</v>
      </c>
      <c r="K2661" s="21" t="str">
        <f>IFERROR(VLOOKUP(J2661,Setup_Team!$B:$C,2,FALSE), "TDB")</f>
        <v>TDB</v>
      </c>
      <c r="L2661" s="21" t="str">
        <f>VLOOKUP($A2661,Location!$A:$J,8,FALSE)</f>
        <v>TBD</v>
      </c>
      <c r="M2661" s="21" t="str">
        <f>IFERROR(VLOOKUP(L2661,Setup_Team!$B:$C,2,FALSE), "TDB")</f>
        <v>TDB</v>
      </c>
      <c r="N2661" s="21" t="str">
        <f>VLOOKUP($A2661,Location!$A:$J,9,FALSE)</f>
        <v>Inglewood, Los Angeles, California</v>
      </c>
      <c r="O2661" s="21" t="str">
        <f>VLOOKUP($A2661,Location!$A:$J,10,FALSE)</f>
        <v>SoFi Stadium</v>
      </c>
      <c r="P2661" s="27"/>
      <c r="Q2661" s="27"/>
      <c r="R2661" s="27" t="str">
        <f t="shared" si="247"/>
        <v/>
      </c>
      <c r="S2661" s="21">
        <v>0</v>
      </c>
      <c r="T2661" s="20">
        <f>VLOOKUP($A2661,Database!$A:$Y,10,FALSE)</f>
        <v>0</v>
      </c>
      <c r="U2661" s="20">
        <f>VLOOKUP($A2661,Database!$A:$Y,11,FALSE)</f>
        <v>0</v>
      </c>
      <c r="V2661" s="20">
        <f>VLOOKUP($A2661,Database!$A:$Y,12,FALSE)</f>
        <v>0</v>
      </c>
      <c r="W2661" s="20" t="str">
        <f>VLOOKUP(A2661,Database!A:M,13,FALSE)</f>
        <v>À venir</v>
      </c>
      <c r="X2661" s="20" t="str">
        <f>VLOOKUP($A2661,Database!$A:$Y,20,FALSE)</f>
        <v/>
      </c>
      <c r="Y2661" s="20" t="str">
        <f>VLOOKUP($A2661,Database!$A:$Y,21,FALSE)</f>
        <v/>
      </c>
      <c r="Z2661" s="20">
        <f t="shared" si="246"/>
        <v>0</v>
      </c>
      <c r="AA2661" s="20" t="str">
        <f t="shared" si="248"/>
        <v/>
      </c>
      <c r="AB2661" s="20" t="str">
        <f t="shared" ca="1" si="249"/>
        <v/>
      </c>
      <c r="AC2661" s="20">
        <f t="shared" ca="1" si="250"/>
        <v>0</v>
      </c>
      <c r="AD2661" s="20" t="str">
        <f ca="1">IF(AC2661=0,"",IF(OR(ISBLANK(P2661),ISBLANK(Q2661)),"",IF(ISBLANK(VLOOKUP(A2661,Database!A:AA,22,FALSE)),"",VLOOKUP(A2661,Database!A:AA,22,FALSE))))</f>
        <v/>
      </c>
      <c r="AE2661" s="20" t="str">
        <f>IFERROR(
   IF(
     OR(ISBLANK(P2661),ISBLANK(Q2661)),
     "",
     IF(
       AND(AB2661&lt;&gt;"",OR(W2661="Terminé",W2661="En cours")),
       VLOOKUP(AD2661,Setup_ScoreExactBonus!A:D,4,FALSE),
       0
     )),
  0)</f>
        <v/>
      </c>
      <c r="AF2661" s="21">
        <f t="shared" si="251"/>
        <v>0</v>
      </c>
      <c r="AG2661" s="21">
        <f ca="1">SUMIFS(AF$2:AF2661,D$2:D2661,D2661)</f>
        <v>3451</v>
      </c>
    </row>
    <row r="2662" spans="1:33" hidden="1" x14ac:dyDescent="0.35">
      <c r="A2662" s="21">
        <f>IF(ISBLANK(B2662),"",COUNTIF(B$2:B2662,B2662))-1</f>
        <v>98</v>
      </c>
      <c r="B2662" s="27">
        <v>15</v>
      </c>
      <c r="C2662" s="10">
        <f>VLOOKUP($A2662+IF($A2662=0,1,0),Database!$A:$Y,7,FALSE)</f>
        <v>46213.875</v>
      </c>
      <c r="D2662" s="21" t="str">
        <f>VLOOKUP(Pronostics!$B2662,Setup_MPP!$A:$G,3,FALSE)</f>
        <v>Amino28</v>
      </c>
      <c r="E2662" s="21" t="str">
        <f>VLOOKUP(Pronostics!$B2662,Setup_MPP!$A:$G,2,FALSE)</f>
        <v>Amine ZARROUKI</v>
      </c>
      <c r="F2662" s="21" t="str">
        <f>VLOOKUP($B2662,Setup_MPP!$A:$E,4,FALSE)</f>
        <v>#FF9898</v>
      </c>
      <c r="G2662" s="21" t="str">
        <f>VLOOKUP($B2662,Setup_MPP!$A:$E,5,FALSE)</f>
        <v>#FF5D5D</v>
      </c>
      <c r="H2662" s="21" t="str">
        <f>IFERROR(IF(AND(A2662&gt;=1,A2662&lt;=104),VLOOKUP($A2662,Location!$A:$J,6,FALSE),IF(A2662=0,"Avant l'ouverture",IF(OR(A2662=105,A2662=106),"Bonus"))),"")</f>
        <v>1/4 Finale</v>
      </c>
      <c r="I2662" s="21" t="str">
        <f>IF(LEFT(H2662,4)="Tour",VLOOKUP(A2662,Database!$A:$C,3,FALSE),"")</f>
        <v/>
      </c>
      <c r="J2662" s="21" t="str">
        <f>VLOOKUP($A2662,Location!$A:$J,7,FALSE)</f>
        <v>TBD</v>
      </c>
      <c r="K2662" s="21" t="str">
        <f>IFERROR(VLOOKUP(J2662,Setup_Team!$B:$C,2,FALSE), "TDB")</f>
        <v>TDB</v>
      </c>
      <c r="L2662" s="21" t="str">
        <f>VLOOKUP($A2662,Location!$A:$J,8,FALSE)</f>
        <v>TBD</v>
      </c>
      <c r="M2662" s="21" t="str">
        <f>IFERROR(VLOOKUP(L2662,Setup_Team!$B:$C,2,FALSE), "TDB")</f>
        <v>TDB</v>
      </c>
      <c r="N2662" s="21" t="str">
        <f>VLOOKUP($A2662,Location!$A:$J,9,FALSE)</f>
        <v>Inglewood, Los Angeles, California</v>
      </c>
      <c r="O2662" s="21" t="str">
        <f>VLOOKUP($A2662,Location!$A:$J,10,FALSE)</f>
        <v>SoFi Stadium</v>
      </c>
      <c r="P2662" s="27"/>
      <c r="Q2662" s="27"/>
      <c r="R2662" s="27" t="str">
        <f t="shared" si="247"/>
        <v/>
      </c>
      <c r="S2662" s="21">
        <v>0</v>
      </c>
      <c r="T2662" s="20">
        <f>VLOOKUP($A2662,Database!$A:$Y,10,FALSE)</f>
        <v>0</v>
      </c>
      <c r="U2662" s="20">
        <f>VLOOKUP($A2662,Database!$A:$Y,11,FALSE)</f>
        <v>0</v>
      </c>
      <c r="V2662" s="20">
        <f>VLOOKUP($A2662,Database!$A:$Y,12,FALSE)</f>
        <v>0</v>
      </c>
      <c r="W2662" s="20" t="str">
        <f>VLOOKUP(A2662,Database!A:M,13,FALSE)</f>
        <v>À venir</v>
      </c>
      <c r="X2662" s="20" t="str">
        <f>VLOOKUP($A2662,Database!$A:$Y,20,FALSE)</f>
        <v/>
      </c>
      <c r="Y2662" s="20" t="str">
        <f>VLOOKUP($A2662,Database!$A:$Y,21,FALSE)</f>
        <v/>
      </c>
      <c r="Z2662" s="20">
        <f t="shared" si="246"/>
        <v>0</v>
      </c>
      <c r="AA2662" s="20" t="str">
        <f t="shared" si="248"/>
        <v/>
      </c>
      <c r="AB2662" s="20" t="str">
        <f t="shared" ca="1" si="249"/>
        <v/>
      </c>
      <c r="AC2662" s="20">
        <f t="shared" ca="1" si="250"/>
        <v>0</v>
      </c>
      <c r="AD2662" s="20" t="str">
        <f ca="1">IF(AC2662=0,"",IF(OR(ISBLANK(P2662),ISBLANK(Q2662)),"",IF(ISBLANK(VLOOKUP(A2662,Database!A:AA,22,FALSE)),"",VLOOKUP(A2662,Database!A:AA,22,FALSE))))</f>
        <v/>
      </c>
      <c r="AE2662" s="20" t="str">
        <f>IFERROR(
   IF(
     OR(ISBLANK(P2662),ISBLANK(Q2662)),
     "",
     IF(
       AND(AB2662&lt;&gt;"",OR(W2662="Terminé",W2662="En cours")),
       VLOOKUP(AD2662,Setup_ScoreExactBonus!A:D,4,FALSE),
       0
     )),
  0)</f>
        <v/>
      </c>
      <c r="AF2662" s="21">
        <f t="shared" si="251"/>
        <v>0</v>
      </c>
      <c r="AG2662" s="21">
        <f ca="1">SUMIFS(AF$2:AF2662,D$2:D2662,D2662)</f>
        <v>3169</v>
      </c>
    </row>
    <row r="2663" spans="1:33" hidden="1" x14ac:dyDescent="0.35">
      <c r="A2663" s="21">
        <f>IF(ISBLANK(B2663),"",COUNTIF(B$2:B2663,B2663))-1</f>
        <v>98</v>
      </c>
      <c r="B2663" s="27">
        <v>16</v>
      </c>
      <c r="C2663" s="10">
        <f>VLOOKUP($A2663+IF($A2663=0,1,0),Database!$A:$Y,7,FALSE)</f>
        <v>46213.875</v>
      </c>
      <c r="D2663" s="21" t="str">
        <f>VLOOKUP(Pronostics!$B2663,Setup_MPP!$A:$G,3,FALSE)</f>
        <v>RomaLaura</v>
      </c>
      <c r="E2663" s="21" t="str">
        <f>VLOOKUP(Pronostics!$B2663,Setup_MPP!$A:$G,2,FALSE)</f>
        <v>Laura GIULIANO</v>
      </c>
      <c r="F2663" s="21" t="str">
        <f>VLOOKUP($B2663,Setup_MPP!$A:$E,4,FALSE)</f>
        <v>#86A4FE</v>
      </c>
      <c r="G2663" s="21" t="str">
        <f>VLOOKUP($B2663,Setup_MPP!$A:$E,5,FALSE)</f>
        <v>#3769FF</v>
      </c>
      <c r="H2663" s="21" t="str">
        <f>IFERROR(IF(AND(A2663&gt;=1,A2663&lt;=104),VLOOKUP($A2663,Location!$A:$J,6,FALSE),IF(A2663=0,"Avant l'ouverture",IF(OR(A2663=105,A2663=106),"Bonus"))),"")</f>
        <v>1/4 Finale</v>
      </c>
      <c r="I2663" s="21" t="str">
        <f>IF(LEFT(H2663,4)="Tour",VLOOKUP(A2663,Database!$A:$C,3,FALSE),"")</f>
        <v/>
      </c>
      <c r="J2663" s="21" t="str">
        <f>VLOOKUP($A2663,Location!$A:$J,7,FALSE)</f>
        <v>TBD</v>
      </c>
      <c r="K2663" s="21" t="str">
        <f>IFERROR(VLOOKUP(J2663,Setup_Team!$B:$C,2,FALSE), "TDB")</f>
        <v>TDB</v>
      </c>
      <c r="L2663" s="21" t="str">
        <f>VLOOKUP($A2663,Location!$A:$J,8,FALSE)</f>
        <v>TBD</v>
      </c>
      <c r="M2663" s="21" t="str">
        <f>IFERROR(VLOOKUP(L2663,Setup_Team!$B:$C,2,FALSE), "TDB")</f>
        <v>TDB</v>
      </c>
      <c r="N2663" s="21" t="str">
        <f>VLOOKUP($A2663,Location!$A:$J,9,FALSE)</f>
        <v>Inglewood, Los Angeles, California</v>
      </c>
      <c r="O2663" s="21" t="str">
        <f>VLOOKUP($A2663,Location!$A:$J,10,FALSE)</f>
        <v>SoFi Stadium</v>
      </c>
      <c r="P2663" s="27"/>
      <c r="Q2663" s="27"/>
      <c r="R2663" s="27" t="str">
        <f t="shared" si="247"/>
        <v/>
      </c>
      <c r="S2663" s="21">
        <v>0</v>
      </c>
      <c r="T2663" s="20">
        <f>VLOOKUP($A2663,Database!$A:$Y,10,FALSE)</f>
        <v>0</v>
      </c>
      <c r="U2663" s="20">
        <f>VLOOKUP($A2663,Database!$A:$Y,11,FALSE)</f>
        <v>0</v>
      </c>
      <c r="V2663" s="20">
        <f>VLOOKUP($A2663,Database!$A:$Y,12,FALSE)</f>
        <v>0</v>
      </c>
      <c r="W2663" s="20" t="str">
        <f>VLOOKUP(A2663,Database!A:M,13,FALSE)</f>
        <v>À venir</v>
      </c>
      <c r="X2663" s="20" t="str">
        <f>VLOOKUP($A2663,Database!$A:$Y,20,FALSE)</f>
        <v/>
      </c>
      <c r="Y2663" s="20" t="str">
        <f>VLOOKUP($A2663,Database!$A:$Y,21,FALSE)</f>
        <v/>
      </c>
      <c r="Z2663" s="20">
        <f t="shared" si="246"/>
        <v>0</v>
      </c>
      <c r="AA2663" s="20" t="str">
        <f t="shared" si="248"/>
        <v/>
      </c>
      <c r="AB2663" s="20" t="str">
        <f t="shared" ca="1" si="249"/>
        <v/>
      </c>
      <c r="AC2663" s="20">
        <f t="shared" ca="1" si="250"/>
        <v>0</v>
      </c>
      <c r="AD2663" s="20" t="str">
        <f ca="1">IF(AC2663=0,"",IF(OR(ISBLANK(P2663),ISBLANK(Q2663)),"",IF(ISBLANK(VLOOKUP(A2663,Database!A:AA,22,FALSE)),"",VLOOKUP(A2663,Database!A:AA,22,FALSE))))</f>
        <v/>
      </c>
      <c r="AE2663" s="20" t="str">
        <f>IFERROR(
   IF(
     OR(ISBLANK(P2663),ISBLANK(Q2663)),
     "",
     IF(
       AND(AB2663&lt;&gt;"",OR(W2663="Terminé",W2663="En cours")),
       VLOOKUP(AD2663,Setup_ScoreExactBonus!A:D,4,FALSE),
       0
     )),
  0)</f>
        <v/>
      </c>
      <c r="AF2663" s="21">
        <f t="shared" si="251"/>
        <v>0</v>
      </c>
      <c r="AG2663" s="21">
        <f ca="1">SUMIFS(AF$2:AF2663,D$2:D2663,D2663)</f>
        <v>2658</v>
      </c>
    </row>
    <row r="2664" spans="1:33" hidden="1" x14ac:dyDescent="0.35">
      <c r="A2664" s="21">
        <f>IF(ISBLANK(B2664),"",COUNTIF(B$2:B2664,B2664))-1</f>
        <v>98</v>
      </c>
      <c r="B2664" s="27">
        <v>17</v>
      </c>
      <c r="C2664" s="10">
        <f>VLOOKUP($A2664+IF($A2664=0,1,0),Database!$A:$Y,7,FALSE)</f>
        <v>46213.875</v>
      </c>
      <c r="D2664" s="21" t="str">
        <f>VLOOKUP(Pronostics!$B2664,Setup_MPP!$A:$G,3,FALSE)</f>
        <v>Julien_cri</v>
      </c>
      <c r="E2664" s="21" t="str">
        <f>VLOOKUP(Pronostics!$B2664,Setup_MPP!$A:$G,2,FALSE)</f>
        <v>Julien CRIMOTEL</v>
      </c>
      <c r="F2664" s="21" t="str">
        <f>VLOOKUP($B2664,Setup_MPP!$A:$E,4,FALSE)</f>
        <v>#FFB0B0</v>
      </c>
      <c r="G2664" s="21" t="str">
        <f>VLOOKUP($B2664,Setup_MPP!$A:$E,5,FALSE)</f>
        <v>#F25757</v>
      </c>
      <c r="H2664" s="21" t="str">
        <f>IFERROR(IF(AND(A2664&gt;=1,A2664&lt;=104),VLOOKUP($A2664,Location!$A:$J,6,FALSE),IF(A2664=0,"Avant l'ouverture",IF(OR(A2664=105,A2664=106),"Bonus"))),"")</f>
        <v>1/4 Finale</v>
      </c>
      <c r="I2664" s="21" t="str">
        <f>IF(LEFT(H2664,4)="Tour",VLOOKUP(A2664,Database!$A:$C,3,FALSE),"")</f>
        <v/>
      </c>
      <c r="J2664" s="21" t="str">
        <f>VLOOKUP($A2664,Location!$A:$J,7,FALSE)</f>
        <v>TBD</v>
      </c>
      <c r="K2664" s="21" t="str">
        <f>IFERROR(VLOOKUP(J2664,Setup_Team!$B:$C,2,FALSE), "TDB")</f>
        <v>TDB</v>
      </c>
      <c r="L2664" s="21" t="str">
        <f>VLOOKUP($A2664,Location!$A:$J,8,FALSE)</f>
        <v>TBD</v>
      </c>
      <c r="M2664" s="21" t="str">
        <f>IFERROR(VLOOKUP(L2664,Setup_Team!$B:$C,2,FALSE), "TDB")</f>
        <v>TDB</v>
      </c>
      <c r="N2664" s="21" t="str">
        <f>VLOOKUP($A2664,Location!$A:$J,9,FALSE)</f>
        <v>Inglewood, Los Angeles, California</v>
      </c>
      <c r="O2664" s="21" t="str">
        <f>VLOOKUP($A2664,Location!$A:$J,10,FALSE)</f>
        <v>SoFi Stadium</v>
      </c>
      <c r="P2664" s="27"/>
      <c r="Q2664" s="27"/>
      <c r="R2664" s="27" t="str">
        <f t="shared" si="247"/>
        <v/>
      </c>
      <c r="S2664" s="21">
        <v>0</v>
      </c>
      <c r="T2664" s="20">
        <f>VLOOKUP($A2664,Database!$A:$Y,10,FALSE)</f>
        <v>0</v>
      </c>
      <c r="U2664" s="20">
        <f>VLOOKUP($A2664,Database!$A:$Y,11,FALSE)</f>
        <v>0</v>
      </c>
      <c r="V2664" s="20">
        <f>VLOOKUP($A2664,Database!$A:$Y,12,FALSE)</f>
        <v>0</v>
      </c>
      <c r="W2664" s="20" t="str">
        <f>VLOOKUP(A2664,Database!A:M,13,FALSE)</f>
        <v>À venir</v>
      </c>
      <c r="X2664" s="20" t="str">
        <f>VLOOKUP($A2664,Database!$A:$Y,20,FALSE)</f>
        <v/>
      </c>
      <c r="Y2664" s="20" t="str">
        <f>VLOOKUP($A2664,Database!$A:$Y,21,FALSE)</f>
        <v/>
      </c>
      <c r="Z2664" s="20">
        <f t="shared" si="246"/>
        <v>0</v>
      </c>
      <c r="AA2664" s="20" t="str">
        <f t="shared" si="248"/>
        <v/>
      </c>
      <c r="AB2664" s="20" t="str">
        <f t="shared" ca="1" si="249"/>
        <v/>
      </c>
      <c r="AC2664" s="20">
        <f t="shared" ca="1" si="250"/>
        <v>0</v>
      </c>
      <c r="AD2664" s="20" t="str">
        <f ca="1">IF(AC2664=0,"",IF(OR(ISBLANK(P2664),ISBLANK(Q2664)),"",IF(ISBLANK(VLOOKUP(A2664,Database!A:AA,22,FALSE)),"",VLOOKUP(A2664,Database!A:AA,22,FALSE))))</f>
        <v/>
      </c>
      <c r="AE2664" s="20" t="str">
        <f>IFERROR(
   IF(
     OR(ISBLANK(P2664),ISBLANK(Q2664)),
     "",
     IF(
       AND(AB2664&lt;&gt;"",OR(W2664="Terminé",W2664="En cours")),
       VLOOKUP(AD2664,Setup_ScoreExactBonus!A:D,4,FALSE),
       0
     )),
  0)</f>
        <v/>
      </c>
      <c r="AF2664" s="21">
        <f t="shared" si="251"/>
        <v>0</v>
      </c>
      <c r="AG2664" s="21">
        <f ca="1">SUMIFS(AF$2:AF2664,D$2:D2664,D2664)</f>
        <v>3022</v>
      </c>
    </row>
    <row r="2665" spans="1:33" hidden="1" x14ac:dyDescent="0.35">
      <c r="A2665" s="21">
        <f>IF(ISBLANK(B2665),"",COUNTIF(B$2:B2665,B2665))-1</f>
        <v>98</v>
      </c>
      <c r="B2665" s="27">
        <v>18</v>
      </c>
      <c r="C2665" s="10">
        <f>VLOOKUP($A2665+IF($A2665=0,1,0),Database!$A:$Y,7,FALSE)</f>
        <v>46213.875</v>
      </c>
      <c r="D2665" s="21" t="str">
        <f>VLOOKUP(Pronostics!$B2665,Setup_MPP!$A:$G,3,FALSE)</f>
        <v>Cartone</v>
      </c>
      <c r="E2665" s="21" t="str">
        <f>VLOOKUP(Pronostics!$B2665,Setup_MPP!$A:$G,2,FALSE)</f>
        <v>Quentin CARTON</v>
      </c>
      <c r="F2665" s="21" t="str">
        <f>VLOOKUP($B2665,Setup_MPP!$A:$E,4,FALSE)</f>
        <v>#F0BC42</v>
      </c>
      <c r="G2665" s="21" t="str">
        <f>VLOOKUP($B2665,Setup_MPP!$A:$E,5,FALSE)</f>
        <v>#8E1F2F</v>
      </c>
      <c r="H2665" s="21" t="str">
        <f>IFERROR(IF(AND(A2665&gt;=1,A2665&lt;=104),VLOOKUP($A2665,Location!$A:$J,6,FALSE),IF(A2665=0,"Avant l'ouverture",IF(OR(A2665=105,A2665=106),"Bonus"))),"")</f>
        <v>1/4 Finale</v>
      </c>
      <c r="I2665" s="21" t="str">
        <f>IF(LEFT(H2665,4)="Tour",VLOOKUP(A2665,Database!$A:$C,3,FALSE),"")</f>
        <v/>
      </c>
      <c r="J2665" s="21" t="str">
        <f>VLOOKUP($A2665,Location!$A:$J,7,FALSE)</f>
        <v>TBD</v>
      </c>
      <c r="K2665" s="21" t="str">
        <f>IFERROR(VLOOKUP(J2665,Setup_Team!$B:$C,2,FALSE), "TDB")</f>
        <v>TDB</v>
      </c>
      <c r="L2665" s="21" t="str">
        <f>VLOOKUP($A2665,Location!$A:$J,8,FALSE)</f>
        <v>TBD</v>
      </c>
      <c r="M2665" s="21" t="str">
        <f>IFERROR(VLOOKUP(L2665,Setup_Team!$B:$C,2,FALSE), "TDB")</f>
        <v>TDB</v>
      </c>
      <c r="N2665" s="21" t="str">
        <f>VLOOKUP($A2665,Location!$A:$J,9,FALSE)</f>
        <v>Inglewood, Los Angeles, California</v>
      </c>
      <c r="O2665" s="21" t="str">
        <f>VLOOKUP($A2665,Location!$A:$J,10,FALSE)</f>
        <v>SoFi Stadium</v>
      </c>
      <c r="P2665" s="27"/>
      <c r="Q2665" s="27"/>
      <c r="R2665" s="27" t="str">
        <f t="shared" si="247"/>
        <v/>
      </c>
      <c r="S2665" s="21">
        <v>0</v>
      </c>
      <c r="T2665" s="20">
        <f>VLOOKUP($A2665,Database!$A:$Y,10,FALSE)</f>
        <v>0</v>
      </c>
      <c r="U2665" s="20">
        <f>VLOOKUP($A2665,Database!$A:$Y,11,FALSE)</f>
        <v>0</v>
      </c>
      <c r="V2665" s="20">
        <f>VLOOKUP($A2665,Database!$A:$Y,12,FALSE)</f>
        <v>0</v>
      </c>
      <c r="W2665" s="20" t="str">
        <f>VLOOKUP(A2665,Database!A:M,13,FALSE)</f>
        <v>À venir</v>
      </c>
      <c r="X2665" s="20" t="str">
        <f>VLOOKUP($A2665,Database!$A:$Y,20,FALSE)</f>
        <v/>
      </c>
      <c r="Y2665" s="20" t="str">
        <f>VLOOKUP($A2665,Database!$A:$Y,21,FALSE)</f>
        <v/>
      </c>
      <c r="Z2665" s="20">
        <f t="shared" si="246"/>
        <v>0</v>
      </c>
      <c r="AA2665" s="20" t="str">
        <f t="shared" si="248"/>
        <v/>
      </c>
      <c r="AB2665" s="20" t="str">
        <f t="shared" ca="1" si="249"/>
        <v/>
      </c>
      <c r="AC2665" s="20">
        <f t="shared" ca="1" si="250"/>
        <v>0</v>
      </c>
      <c r="AD2665" s="20" t="str">
        <f ca="1">IF(AC2665=0,"",IF(OR(ISBLANK(P2665),ISBLANK(Q2665)),"",IF(ISBLANK(VLOOKUP(A2665,Database!A:AA,22,FALSE)),"",VLOOKUP(A2665,Database!A:AA,22,FALSE))))</f>
        <v/>
      </c>
      <c r="AE2665" s="20" t="str">
        <f>IFERROR(
   IF(
     OR(ISBLANK(P2665),ISBLANK(Q2665)),
     "",
     IF(
       AND(AB2665&lt;&gt;"",OR(W2665="Terminé",W2665="En cours")),
       VLOOKUP(AD2665,Setup_ScoreExactBonus!A:D,4,FALSE),
       0
     )),
  0)</f>
        <v/>
      </c>
      <c r="AF2665" s="21">
        <f t="shared" si="251"/>
        <v>0</v>
      </c>
      <c r="AG2665" s="21">
        <f ca="1">SUMIFS(AF$2:AF2665,D$2:D2665,D2665)</f>
        <v>3102</v>
      </c>
    </row>
    <row r="2666" spans="1:33" hidden="1" x14ac:dyDescent="0.35">
      <c r="A2666" s="21">
        <f>IF(ISBLANK(B2666),"",COUNTIF(B$2:B2666,B2666))-1</f>
        <v>98</v>
      </c>
      <c r="B2666" s="27">
        <v>19</v>
      </c>
      <c r="C2666" s="10">
        <f>VLOOKUP($A2666+IF($A2666=0,1,0),Database!$A:$Y,7,FALSE)</f>
        <v>46213.875</v>
      </c>
      <c r="D2666" s="21" t="str">
        <f>VLOOKUP(Pronostics!$B2666,Setup_MPP!$A:$G,3,FALSE)</f>
        <v>YramVi</v>
      </c>
      <c r="E2666" s="21" t="str">
        <f>VLOOKUP(Pronostics!$B2666,Setup_MPP!$A:$G,2,FALSE)</f>
        <v>Eyram TETSHIE</v>
      </c>
      <c r="F2666" s="21" t="str">
        <f>VLOOKUP($B2666,Setup_MPP!$A:$E,4,FALSE)</f>
        <v>#E8B28F</v>
      </c>
      <c r="G2666" s="21" t="str">
        <f>VLOOKUP($B2666,Setup_MPP!$A:$E,5,FALSE)</f>
        <v>#E65568</v>
      </c>
      <c r="H2666" s="21" t="str">
        <f>IFERROR(IF(AND(A2666&gt;=1,A2666&lt;=104),VLOOKUP($A2666,Location!$A:$J,6,FALSE),IF(A2666=0,"Avant l'ouverture",IF(OR(A2666=105,A2666=106),"Bonus"))),"")</f>
        <v>1/4 Finale</v>
      </c>
      <c r="I2666" s="21" t="str">
        <f>IF(LEFT(H2666,4)="Tour",VLOOKUP(A2666,Database!$A:$C,3,FALSE),"")</f>
        <v/>
      </c>
      <c r="J2666" s="21" t="str">
        <f>VLOOKUP($A2666,Location!$A:$J,7,FALSE)</f>
        <v>TBD</v>
      </c>
      <c r="K2666" s="21" t="str">
        <f>IFERROR(VLOOKUP(J2666,Setup_Team!$B:$C,2,FALSE), "TDB")</f>
        <v>TDB</v>
      </c>
      <c r="L2666" s="21" t="str">
        <f>VLOOKUP($A2666,Location!$A:$J,8,FALSE)</f>
        <v>TBD</v>
      </c>
      <c r="M2666" s="21" t="str">
        <f>IFERROR(VLOOKUP(L2666,Setup_Team!$B:$C,2,FALSE), "TDB")</f>
        <v>TDB</v>
      </c>
      <c r="N2666" s="21" t="str">
        <f>VLOOKUP($A2666,Location!$A:$J,9,FALSE)</f>
        <v>Inglewood, Los Angeles, California</v>
      </c>
      <c r="O2666" s="21" t="str">
        <f>VLOOKUP($A2666,Location!$A:$J,10,FALSE)</f>
        <v>SoFi Stadium</v>
      </c>
      <c r="P2666" s="27"/>
      <c r="Q2666" s="27"/>
      <c r="R2666" s="27" t="str">
        <f t="shared" si="247"/>
        <v/>
      </c>
      <c r="S2666" s="21">
        <v>0</v>
      </c>
      <c r="T2666" s="20">
        <f>VLOOKUP($A2666,Database!$A:$Y,10,FALSE)</f>
        <v>0</v>
      </c>
      <c r="U2666" s="20">
        <f>VLOOKUP($A2666,Database!$A:$Y,11,FALSE)</f>
        <v>0</v>
      </c>
      <c r="V2666" s="20">
        <f>VLOOKUP($A2666,Database!$A:$Y,12,FALSE)</f>
        <v>0</v>
      </c>
      <c r="W2666" s="20" t="str">
        <f>VLOOKUP(A2666,Database!A:M,13,FALSE)</f>
        <v>À venir</v>
      </c>
      <c r="X2666" s="20" t="str">
        <f>VLOOKUP($A2666,Database!$A:$Y,20,FALSE)</f>
        <v/>
      </c>
      <c r="Y2666" s="20" t="str">
        <f>VLOOKUP($A2666,Database!$A:$Y,21,FALSE)</f>
        <v/>
      </c>
      <c r="Z2666" s="20">
        <f t="shared" si="246"/>
        <v>0</v>
      </c>
      <c r="AA2666" s="20" t="str">
        <f t="shared" si="248"/>
        <v/>
      </c>
      <c r="AB2666" s="20" t="str">
        <f t="shared" ca="1" si="249"/>
        <v/>
      </c>
      <c r="AC2666" s="20">
        <f t="shared" ca="1" si="250"/>
        <v>0</v>
      </c>
      <c r="AD2666" s="20" t="str">
        <f ca="1">IF(AC2666=0,"",IF(OR(ISBLANK(P2666),ISBLANK(Q2666)),"",IF(ISBLANK(VLOOKUP(A2666,Database!A:AA,22,FALSE)),"",VLOOKUP(A2666,Database!A:AA,22,FALSE))))</f>
        <v/>
      </c>
      <c r="AE2666" s="20" t="str">
        <f>IFERROR(
   IF(
     OR(ISBLANK(P2666),ISBLANK(Q2666)),
     "",
     IF(
       AND(AB2666&lt;&gt;"",OR(W2666="Terminé",W2666="En cours")),
       VLOOKUP(AD2666,Setup_ScoreExactBonus!A:D,4,FALSE),
       0
     )),
  0)</f>
        <v/>
      </c>
      <c r="AF2666" s="21">
        <f t="shared" si="251"/>
        <v>0</v>
      </c>
      <c r="AG2666" s="21">
        <f ca="1">SUMIFS(AF$2:AF2666,D$2:D2666,D2666)</f>
        <v>2990</v>
      </c>
    </row>
    <row r="2667" spans="1:33" hidden="1" x14ac:dyDescent="0.35">
      <c r="A2667" s="21">
        <f>IF(ISBLANK(B2667),"",COUNTIF(B$2:B2667,B2667))-1</f>
        <v>98</v>
      </c>
      <c r="B2667" s="27">
        <v>20</v>
      </c>
      <c r="C2667" s="10">
        <f>VLOOKUP($A2667+IF($A2667=0,1,0),Database!$A:$Y,7,FALSE)</f>
        <v>46213.875</v>
      </c>
      <c r="D2667" s="21" t="str">
        <f>VLOOKUP(Pronostics!$B2667,Setup_MPP!$A:$G,3,FALSE)</f>
        <v>Anis_MaFihache</v>
      </c>
      <c r="E2667" s="21" t="str">
        <f>VLOOKUP(Pronostics!$B2667,Setup_MPP!$A:$G,2,FALSE)</f>
        <v>Anis LEBIK</v>
      </c>
      <c r="F2667" s="21" t="str">
        <f>VLOOKUP($B2667,Setup_MPP!$A:$E,4,FALSE)</f>
        <v>#60DC8C</v>
      </c>
      <c r="G2667" s="21" t="str">
        <f>VLOOKUP($B2667,Setup_MPP!$A:$E,5,FALSE)</f>
        <v>#22A34F</v>
      </c>
      <c r="H2667" s="21" t="str">
        <f>IFERROR(IF(AND(A2667&gt;=1,A2667&lt;=104),VLOOKUP($A2667,Location!$A:$J,6,FALSE),IF(A2667=0,"Avant l'ouverture",IF(OR(A2667=105,A2667=106),"Bonus"))),"")</f>
        <v>1/4 Finale</v>
      </c>
      <c r="I2667" s="21" t="str">
        <f>IF(LEFT(H2667,4)="Tour",VLOOKUP(A2667,Database!$A:$C,3,FALSE),"")</f>
        <v/>
      </c>
      <c r="J2667" s="21" t="str">
        <f>VLOOKUP($A2667,Location!$A:$J,7,FALSE)</f>
        <v>TBD</v>
      </c>
      <c r="K2667" s="21" t="str">
        <f>IFERROR(VLOOKUP(J2667,Setup_Team!$B:$C,2,FALSE), "TDB")</f>
        <v>TDB</v>
      </c>
      <c r="L2667" s="21" t="str">
        <f>VLOOKUP($A2667,Location!$A:$J,8,FALSE)</f>
        <v>TBD</v>
      </c>
      <c r="M2667" s="21" t="str">
        <f>IFERROR(VLOOKUP(L2667,Setup_Team!$B:$C,2,FALSE), "TDB")</f>
        <v>TDB</v>
      </c>
      <c r="N2667" s="21" t="str">
        <f>VLOOKUP($A2667,Location!$A:$J,9,FALSE)</f>
        <v>Inglewood, Los Angeles, California</v>
      </c>
      <c r="O2667" s="21" t="str">
        <f>VLOOKUP($A2667,Location!$A:$J,10,FALSE)</f>
        <v>SoFi Stadium</v>
      </c>
      <c r="P2667" s="27"/>
      <c r="Q2667" s="27"/>
      <c r="R2667" s="27" t="str">
        <f t="shared" si="247"/>
        <v/>
      </c>
      <c r="S2667" s="21">
        <v>0</v>
      </c>
      <c r="T2667" s="20">
        <f>VLOOKUP($A2667,Database!$A:$Y,10,FALSE)</f>
        <v>0</v>
      </c>
      <c r="U2667" s="20">
        <f>VLOOKUP($A2667,Database!$A:$Y,11,FALSE)</f>
        <v>0</v>
      </c>
      <c r="V2667" s="20">
        <f>VLOOKUP($A2667,Database!$A:$Y,12,FALSE)</f>
        <v>0</v>
      </c>
      <c r="W2667" s="20" t="str">
        <f>VLOOKUP(A2667,Database!A:M,13,FALSE)</f>
        <v>À venir</v>
      </c>
      <c r="X2667" s="20" t="str">
        <f>VLOOKUP($A2667,Database!$A:$Y,20,FALSE)</f>
        <v/>
      </c>
      <c r="Y2667" s="20" t="str">
        <f>VLOOKUP($A2667,Database!$A:$Y,21,FALSE)</f>
        <v/>
      </c>
      <c r="Z2667" s="20">
        <f t="shared" si="246"/>
        <v>0</v>
      </c>
      <c r="AA2667" s="20" t="str">
        <f t="shared" si="248"/>
        <v/>
      </c>
      <c r="AB2667" s="20" t="str">
        <f t="shared" ca="1" si="249"/>
        <v/>
      </c>
      <c r="AC2667" s="20">
        <f t="shared" ca="1" si="250"/>
        <v>0</v>
      </c>
      <c r="AD2667" s="20" t="str">
        <f ca="1">IF(AC2667=0,"",IF(OR(ISBLANK(P2667),ISBLANK(Q2667)),"",IF(ISBLANK(VLOOKUP(A2667,Database!A:AA,22,FALSE)),"",VLOOKUP(A2667,Database!A:AA,22,FALSE))))</f>
        <v/>
      </c>
      <c r="AE2667" s="20" t="str">
        <f>IFERROR(
   IF(
     OR(ISBLANK(P2667),ISBLANK(Q2667)),
     "",
     IF(
       AND(AB2667&lt;&gt;"",OR(W2667="Terminé",W2667="En cours")),
       VLOOKUP(AD2667,Setup_ScoreExactBonus!A:D,4,FALSE),
       0
     )),
  0)</f>
        <v/>
      </c>
      <c r="AF2667" s="21">
        <f t="shared" si="251"/>
        <v>0</v>
      </c>
      <c r="AG2667" s="21">
        <f ca="1">SUMIFS(AF$2:AF2667,D$2:D2667,D2667)</f>
        <v>3051</v>
      </c>
    </row>
    <row r="2668" spans="1:33" hidden="1" x14ac:dyDescent="0.35">
      <c r="A2668" s="21">
        <f>IF(ISBLANK(B2668),"",COUNTIF(B$2:B2668,B2668))-1</f>
        <v>98</v>
      </c>
      <c r="B2668" s="27">
        <v>21</v>
      </c>
      <c r="C2668" s="10">
        <f>VLOOKUP($A2668+IF($A2668=0,1,0),Database!$A:$Y,7,FALSE)</f>
        <v>46213.875</v>
      </c>
      <c r="D2668" s="21" t="str">
        <f>VLOOKUP(Pronostics!$B2668,Setup_MPP!$A:$G,3,FALSE)</f>
        <v>JUJULABOSS13</v>
      </c>
      <c r="E2668" s="21" t="str">
        <f>VLOOKUP(Pronostics!$B2668,Setup_MPP!$A:$G,2,FALSE)</f>
        <v>Julia BOUANAN</v>
      </c>
      <c r="F2668" s="21" t="str">
        <f>VLOOKUP($B2668,Setup_MPP!$A:$E,4,FALSE)</f>
        <v>#2FAEE0</v>
      </c>
      <c r="G2668" s="21" t="str">
        <f>VLOOKUP($B2668,Setup_MPP!$A:$E,5,FALSE)</f>
        <v>#BEA064</v>
      </c>
      <c r="H2668" s="21" t="str">
        <f>IFERROR(IF(AND(A2668&gt;=1,A2668&lt;=104),VLOOKUP($A2668,Location!$A:$J,6,FALSE),IF(A2668=0,"Avant l'ouverture",IF(OR(A2668=105,A2668=106),"Bonus"))),"")</f>
        <v>1/4 Finale</v>
      </c>
      <c r="I2668" s="21" t="str">
        <f>IF(LEFT(H2668,4)="Tour",VLOOKUP(A2668,Database!$A:$C,3,FALSE),"")</f>
        <v/>
      </c>
      <c r="J2668" s="21" t="str">
        <f>VLOOKUP($A2668,Location!$A:$J,7,FALSE)</f>
        <v>TBD</v>
      </c>
      <c r="K2668" s="21" t="str">
        <f>IFERROR(VLOOKUP(J2668,Setup_Team!$B:$C,2,FALSE), "TDB")</f>
        <v>TDB</v>
      </c>
      <c r="L2668" s="21" t="str">
        <f>VLOOKUP($A2668,Location!$A:$J,8,FALSE)</f>
        <v>TBD</v>
      </c>
      <c r="M2668" s="21" t="str">
        <f>IFERROR(VLOOKUP(L2668,Setup_Team!$B:$C,2,FALSE), "TDB")</f>
        <v>TDB</v>
      </c>
      <c r="N2668" s="21" t="str">
        <f>VLOOKUP($A2668,Location!$A:$J,9,FALSE)</f>
        <v>Inglewood, Los Angeles, California</v>
      </c>
      <c r="O2668" s="21" t="str">
        <f>VLOOKUP($A2668,Location!$A:$J,10,FALSE)</f>
        <v>SoFi Stadium</v>
      </c>
      <c r="P2668" s="27"/>
      <c r="Q2668" s="27"/>
      <c r="R2668" s="27" t="str">
        <f t="shared" si="247"/>
        <v/>
      </c>
      <c r="S2668" s="21">
        <v>0</v>
      </c>
      <c r="T2668" s="20">
        <f>VLOOKUP($A2668,Database!$A:$Y,10,FALSE)</f>
        <v>0</v>
      </c>
      <c r="U2668" s="20">
        <f>VLOOKUP($A2668,Database!$A:$Y,11,FALSE)</f>
        <v>0</v>
      </c>
      <c r="V2668" s="20">
        <f>VLOOKUP($A2668,Database!$A:$Y,12,FALSE)</f>
        <v>0</v>
      </c>
      <c r="W2668" s="20" t="str">
        <f>VLOOKUP(A2668,Database!A:M,13,FALSE)</f>
        <v>À venir</v>
      </c>
      <c r="X2668" s="20" t="str">
        <f>VLOOKUP($A2668,Database!$A:$Y,20,FALSE)</f>
        <v/>
      </c>
      <c r="Y2668" s="20" t="str">
        <f>VLOOKUP($A2668,Database!$A:$Y,21,FALSE)</f>
        <v/>
      </c>
      <c r="Z2668" s="20">
        <f t="shared" si="246"/>
        <v>0</v>
      </c>
      <c r="AA2668" s="20" t="str">
        <f t="shared" si="248"/>
        <v/>
      </c>
      <c r="AB2668" s="20" t="str">
        <f t="shared" ca="1" si="249"/>
        <v/>
      </c>
      <c r="AC2668" s="20">
        <f t="shared" ca="1" si="250"/>
        <v>0</v>
      </c>
      <c r="AD2668" s="20" t="str">
        <f ca="1">IF(AC2668=0,"",IF(OR(ISBLANK(P2668),ISBLANK(Q2668)),"",IF(ISBLANK(VLOOKUP(A2668,Database!A:AA,22,FALSE)),"",VLOOKUP(A2668,Database!A:AA,22,FALSE))))</f>
        <v/>
      </c>
      <c r="AE2668" s="20" t="str">
        <f>IFERROR(
   IF(
     OR(ISBLANK(P2668),ISBLANK(Q2668)),
     "",
     IF(
       AND(AB2668&lt;&gt;"",OR(W2668="Terminé",W2668="En cours")),
       VLOOKUP(AD2668,Setup_ScoreExactBonus!A:D,4,FALSE),
       0
     )),
  0)</f>
        <v/>
      </c>
      <c r="AF2668" s="21">
        <f t="shared" si="251"/>
        <v>0</v>
      </c>
      <c r="AG2668" s="21">
        <f ca="1">SUMIFS(AF$2:AF2668,D$2:D2668,D2668)</f>
        <v>2853</v>
      </c>
    </row>
    <row r="2669" spans="1:33" hidden="1" x14ac:dyDescent="0.35">
      <c r="A2669" s="21">
        <f>IF(ISBLANK(B2669),"",COUNTIF(B$2:B2669,B2669))-1</f>
        <v>98</v>
      </c>
      <c r="B2669" s="27">
        <v>22</v>
      </c>
      <c r="C2669" s="10">
        <f>VLOOKUP($A2669+IF($A2669=0,1,0),Database!$A:$Y,7,FALSE)</f>
        <v>46213.875</v>
      </c>
      <c r="D2669" s="21" t="str">
        <f>VLOOKUP(Pronostics!$B2669,Setup_MPP!$A:$G,3,FALSE)</f>
        <v>Jujumsrd</v>
      </c>
      <c r="E2669" s="21" t="str">
        <f>VLOOKUP(Pronostics!$B2669,Setup_MPP!$A:$G,2,FALSE)</f>
        <v>Julie Mansard</v>
      </c>
      <c r="F2669" s="21" t="str">
        <f>VLOOKUP($B2669,Setup_MPP!$A:$E,4,FALSE)</f>
        <v>#41DEF0</v>
      </c>
      <c r="G2669" s="21" t="str">
        <f>VLOOKUP($B2669,Setup_MPP!$A:$E,5,FALSE)</f>
        <v>#0BA6B7</v>
      </c>
      <c r="H2669" s="21" t="str">
        <f>IFERROR(IF(AND(A2669&gt;=1,A2669&lt;=104),VLOOKUP($A2669,Location!$A:$J,6,FALSE),IF(A2669=0,"Avant l'ouverture",IF(OR(A2669=105,A2669=106),"Bonus"))),"")</f>
        <v>1/4 Finale</v>
      </c>
      <c r="I2669" s="21" t="str">
        <f>IF(LEFT(H2669,4)="Tour",VLOOKUP(A2669,Database!$A:$C,3,FALSE),"")</f>
        <v/>
      </c>
      <c r="J2669" s="21" t="str">
        <f>VLOOKUP($A2669,Location!$A:$J,7,FALSE)</f>
        <v>TBD</v>
      </c>
      <c r="K2669" s="21" t="str">
        <f>IFERROR(VLOOKUP(J2669,Setup_Team!$B:$C,2,FALSE), "TDB")</f>
        <v>TDB</v>
      </c>
      <c r="L2669" s="21" t="str">
        <f>VLOOKUP($A2669,Location!$A:$J,8,FALSE)</f>
        <v>TBD</v>
      </c>
      <c r="M2669" s="21" t="str">
        <f>IFERROR(VLOOKUP(L2669,Setup_Team!$B:$C,2,FALSE), "TDB")</f>
        <v>TDB</v>
      </c>
      <c r="N2669" s="21" t="str">
        <f>VLOOKUP($A2669,Location!$A:$J,9,FALSE)</f>
        <v>Inglewood, Los Angeles, California</v>
      </c>
      <c r="O2669" s="21" t="str">
        <f>VLOOKUP($A2669,Location!$A:$J,10,FALSE)</f>
        <v>SoFi Stadium</v>
      </c>
      <c r="P2669" s="27"/>
      <c r="Q2669" s="27"/>
      <c r="R2669" s="27" t="str">
        <f t="shared" si="247"/>
        <v/>
      </c>
      <c r="S2669" s="21">
        <v>0</v>
      </c>
      <c r="T2669" s="20">
        <f>VLOOKUP($A2669,Database!$A:$Y,10,FALSE)</f>
        <v>0</v>
      </c>
      <c r="U2669" s="20">
        <f>VLOOKUP($A2669,Database!$A:$Y,11,FALSE)</f>
        <v>0</v>
      </c>
      <c r="V2669" s="20">
        <f>VLOOKUP($A2669,Database!$A:$Y,12,FALSE)</f>
        <v>0</v>
      </c>
      <c r="W2669" s="20" t="str">
        <f>VLOOKUP(A2669,Database!A:M,13,FALSE)</f>
        <v>À venir</v>
      </c>
      <c r="X2669" s="20" t="str">
        <f>VLOOKUP($A2669,Database!$A:$Y,20,FALSE)</f>
        <v/>
      </c>
      <c r="Y2669" s="20" t="str">
        <f>VLOOKUP($A2669,Database!$A:$Y,21,FALSE)</f>
        <v/>
      </c>
      <c r="Z2669" s="20">
        <f t="shared" si="246"/>
        <v>0</v>
      </c>
      <c r="AA2669" s="20" t="str">
        <f t="shared" si="248"/>
        <v/>
      </c>
      <c r="AB2669" s="20" t="str">
        <f t="shared" ca="1" si="249"/>
        <v/>
      </c>
      <c r="AC2669" s="20">
        <f t="shared" ca="1" si="250"/>
        <v>0</v>
      </c>
      <c r="AD2669" s="20" t="str">
        <f ca="1">IF(AC2669=0,"",IF(OR(ISBLANK(P2669),ISBLANK(Q2669)),"",IF(ISBLANK(VLOOKUP(A2669,Database!A:AA,22,FALSE)),"",VLOOKUP(A2669,Database!A:AA,22,FALSE))))</f>
        <v/>
      </c>
      <c r="AE2669" s="20" t="str">
        <f>IFERROR(
   IF(
     OR(ISBLANK(P2669),ISBLANK(Q2669)),
     "",
     IF(
       AND(AB2669&lt;&gt;"",OR(W2669="Terminé",W2669="En cours")),
       VLOOKUP(AD2669,Setup_ScoreExactBonus!A:D,4,FALSE),
       0
     )),
  0)</f>
        <v/>
      </c>
      <c r="AF2669" s="21">
        <f t="shared" si="251"/>
        <v>0</v>
      </c>
      <c r="AG2669" s="21">
        <f ca="1">SUMIFS(AF$2:AF2669,D$2:D2669,D2669)</f>
        <v>2679</v>
      </c>
    </row>
    <row r="2670" spans="1:33" hidden="1" x14ac:dyDescent="0.35">
      <c r="A2670" s="21">
        <f>IF(ISBLANK(B2670),"",COUNTIF(B$2:B2670,B2670))-1</f>
        <v>98</v>
      </c>
      <c r="B2670" s="27">
        <v>23</v>
      </c>
      <c r="C2670" s="10">
        <f>VLOOKUP($A2670+IF($A2670=0,1,0),Database!$A:$Y,7,FALSE)</f>
        <v>46213.875</v>
      </c>
      <c r="D2670" s="21" t="str">
        <f>VLOOKUP(Pronostics!$B2670,Setup_MPP!$A:$G,3,FALSE)</f>
        <v>DJUDJUPRONO</v>
      </c>
      <c r="E2670" s="21" t="str">
        <f>VLOOKUP(Pronostics!$B2670,Setup_MPP!$A:$G,2,FALSE)</f>
        <v>Juliette</v>
      </c>
      <c r="F2670" s="21" t="str">
        <f>VLOOKUP($B2670,Setup_MPP!$A:$E,4,FALSE)</f>
        <v>#F2A2A2</v>
      </c>
      <c r="G2670" s="21" t="str">
        <f>VLOOKUP($B2670,Setup_MPP!$A:$E,5,FALSE)</f>
        <v>#C25D5D</v>
      </c>
      <c r="H2670" s="21" t="str">
        <f>IFERROR(IF(AND(A2670&gt;=1,A2670&lt;=104),VLOOKUP($A2670,Location!$A:$J,6,FALSE),IF(A2670=0,"Avant l'ouverture",IF(OR(A2670=105,A2670=106),"Bonus"))),"")</f>
        <v>1/4 Finale</v>
      </c>
      <c r="I2670" s="21" t="str">
        <f>IF(LEFT(H2670,4)="Tour",VLOOKUP(A2670,Database!$A:$C,3,FALSE),"")</f>
        <v/>
      </c>
      <c r="J2670" s="21" t="str">
        <f>VLOOKUP($A2670,Location!$A:$J,7,FALSE)</f>
        <v>TBD</v>
      </c>
      <c r="K2670" s="21" t="str">
        <f>IFERROR(VLOOKUP(J2670,Setup_Team!$B:$C,2,FALSE), "TDB")</f>
        <v>TDB</v>
      </c>
      <c r="L2670" s="21" t="str">
        <f>VLOOKUP($A2670,Location!$A:$J,8,FALSE)</f>
        <v>TBD</v>
      </c>
      <c r="M2670" s="21" t="str">
        <f>IFERROR(VLOOKUP(L2670,Setup_Team!$B:$C,2,FALSE), "TDB")</f>
        <v>TDB</v>
      </c>
      <c r="N2670" s="21" t="str">
        <f>VLOOKUP($A2670,Location!$A:$J,9,FALSE)</f>
        <v>Inglewood, Los Angeles, California</v>
      </c>
      <c r="O2670" s="21" t="str">
        <f>VLOOKUP($A2670,Location!$A:$J,10,FALSE)</f>
        <v>SoFi Stadium</v>
      </c>
      <c r="P2670" s="27"/>
      <c r="Q2670" s="27"/>
      <c r="R2670" s="27" t="str">
        <f t="shared" si="247"/>
        <v/>
      </c>
      <c r="S2670" s="21">
        <v>0</v>
      </c>
      <c r="T2670" s="20">
        <f>VLOOKUP($A2670,Database!$A:$Y,10,FALSE)</f>
        <v>0</v>
      </c>
      <c r="U2670" s="20">
        <f>VLOOKUP($A2670,Database!$A:$Y,11,FALSE)</f>
        <v>0</v>
      </c>
      <c r="V2670" s="20">
        <f>VLOOKUP($A2670,Database!$A:$Y,12,FALSE)</f>
        <v>0</v>
      </c>
      <c r="W2670" s="20" t="str">
        <f>VLOOKUP(A2670,Database!A:M,13,FALSE)</f>
        <v>À venir</v>
      </c>
      <c r="X2670" s="20" t="str">
        <f>VLOOKUP($A2670,Database!$A:$Y,20,FALSE)</f>
        <v/>
      </c>
      <c r="Y2670" s="20" t="str">
        <f>VLOOKUP($A2670,Database!$A:$Y,21,FALSE)</f>
        <v/>
      </c>
      <c r="Z2670" s="20">
        <f t="shared" si="246"/>
        <v>0</v>
      </c>
      <c r="AA2670" s="20" t="str">
        <f t="shared" si="248"/>
        <v/>
      </c>
      <c r="AB2670" s="20" t="str">
        <f t="shared" ca="1" si="249"/>
        <v/>
      </c>
      <c r="AC2670" s="20">
        <f t="shared" ca="1" si="250"/>
        <v>0</v>
      </c>
      <c r="AD2670" s="20" t="str">
        <f ca="1">IF(AC2670=0,"",IF(OR(ISBLANK(P2670),ISBLANK(Q2670)),"",IF(ISBLANK(VLOOKUP(A2670,Database!A:AA,22,FALSE)),"",VLOOKUP(A2670,Database!A:AA,22,FALSE))))</f>
        <v/>
      </c>
      <c r="AE2670" s="20" t="str">
        <f>IFERROR(
   IF(
     OR(ISBLANK(P2670),ISBLANK(Q2670)),
     "",
     IF(
       AND(AB2670&lt;&gt;"",OR(W2670="Terminé",W2670="En cours")),
       VLOOKUP(AD2670,Setup_ScoreExactBonus!A:D,4,FALSE),
       0
     )),
  0)</f>
        <v/>
      </c>
      <c r="AF2670" s="21">
        <f t="shared" si="251"/>
        <v>0</v>
      </c>
      <c r="AG2670" s="21">
        <f ca="1">SUMIFS(AF$2:AF2670,D$2:D2670,D2670)</f>
        <v>2289</v>
      </c>
    </row>
    <row r="2671" spans="1:33" hidden="1" x14ac:dyDescent="0.35">
      <c r="A2671" s="21">
        <f>IF(ISBLANK(B2671),"",COUNTIF(B$2:B2671,B2671))-1</f>
        <v>98</v>
      </c>
      <c r="B2671" s="27">
        <v>24</v>
      </c>
      <c r="C2671" s="10">
        <f>VLOOKUP($A2671+IF($A2671=0,1,0),Database!$A:$Y,7,FALSE)</f>
        <v>46213.875</v>
      </c>
      <c r="D2671" s="21" t="str">
        <f>VLOOKUP(Pronostics!$B2671,Setup_MPP!$A:$G,3,FALSE)</f>
        <v>Samyaaaaaaaaaa</v>
      </c>
      <c r="E2671" s="21" t="str">
        <f>VLOOKUP(Pronostics!$B2671,Setup_MPP!$A:$G,2,FALSE)</f>
        <v>Samya ALAOUI</v>
      </c>
      <c r="F2671" s="21" t="str">
        <f>VLOOKUP($B2671,Setup_MPP!$A:$E,4,FALSE)</f>
        <v>#A2F2C7</v>
      </c>
      <c r="G2671" s="21" t="str">
        <f>VLOOKUP($B2671,Setup_MPP!$A:$E,5,FALSE)</f>
        <v>#5DC18C</v>
      </c>
      <c r="H2671" s="21" t="str">
        <f>IFERROR(IF(AND(A2671&gt;=1,A2671&lt;=104),VLOOKUP($A2671,Location!$A:$J,6,FALSE),IF(A2671=0,"Avant l'ouverture",IF(OR(A2671=105,A2671=106),"Bonus"))),"")</f>
        <v>1/4 Finale</v>
      </c>
      <c r="I2671" s="21" t="str">
        <f>IF(LEFT(H2671,4)="Tour",VLOOKUP(A2671,Database!$A:$C,3,FALSE),"")</f>
        <v/>
      </c>
      <c r="J2671" s="21" t="str">
        <f>VLOOKUP($A2671,Location!$A:$J,7,FALSE)</f>
        <v>TBD</v>
      </c>
      <c r="K2671" s="21" t="str">
        <f>IFERROR(VLOOKUP(J2671,Setup_Team!$B:$C,2,FALSE), "TDB")</f>
        <v>TDB</v>
      </c>
      <c r="L2671" s="21" t="str">
        <f>VLOOKUP($A2671,Location!$A:$J,8,FALSE)</f>
        <v>TBD</v>
      </c>
      <c r="M2671" s="21" t="str">
        <f>IFERROR(VLOOKUP(L2671,Setup_Team!$B:$C,2,FALSE), "TDB")</f>
        <v>TDB</v>
      </c>
      <c r="N2671" s="21" t="str">
        <f>VLOOKUP($A2671,Location!$A:$J,9,FALSE)</f>
        <v>Inglewood, Los Angeles, California</v>
      </c>
      <c r="O2671" s="21" t="str">
        <f>VLOOKUP($A2671,Location!$A:$J,10,FALSE)</f>
        <v>SoFi Stadium</v>
      </c>
      <c r="P2671" s="27"/>
      <c r="Q2671" s="27"/>
      <c r="R2671" s="27" t="str">
        <f t="shared" si="247"/>
        <v/>
      </c>
      <c r="S2671" s="21">
        <v>0</v>
      </c>
      <c r="T2671" s="20">
        <f>VLOOKUP($A2671,Database!$A:$Y,10,FALSE)</f>
        <v>0</v>
      </c>
      <c r="U2671" s="20">
        <f>VLOOKUP($A2671,Database!$A:$Y,11,FALSE)</f>
        <v>0</v>
      </c>
      <c r="V2671" s="20">
        <f>VLOOKUP($A2671,Database!$A:$Y,12,FALSE)</f>
        <v>0</v>
      </c>
      <c r="W2671" s="20" t="str">
        <f>VLOOKUP(A2671,Database!A:M,13,FALSE)</f>
        <v>À venir</v>
      </c>
      <c r="X2671" s="20" t="str">
        <f>VLOOKUP($A2671,Database!$A:$Y,20,FALSE)</f>
        <v/>
      </c>
      <c r="Y2671" s="20" t="str">
        <f>VLOOKUP($A2671,Database!$A:$Y,21,FALSE)</f>
        <v/>
      </c>
      <c r="Z2671" s="20">
        <f t="shared" si="246"/>
        <v>0</v>
      </c>
      <c r="AA2671" s="20" t="str">
        <f t="shared" si="248"/>
        <v/>
      </c>
      <c r="AB2671" s="20" t="str">
        <f t="shared" ca="1" si="249"/>
        <v/>
      </c>
      <c r="AC2671" s="20">
        <f t="shared" ca="1" si="250"/>
        <v>0</v>
      </c>
      <c r="AD2671" s="20" t="str">
        <f ca="1">IF(AC2671=0,"",IF(OR(ISBLANK(P2671),ISBLANK(Q2671)),"",IF(ISBLANK(VLOOKUP(A2671,Database!A:AA,22,FALSE)),"",VLOOKUP(A2671,Database!A:AA,22,FALSE))))</f>
        <v/>
      </c>
      <c r="AE2671" s="20" t="str">
        <f>IFERROR(
   IF(
     OR(ISBLANK(P2671),ISBLANK(Q2671)),
     "",
     IF(
       AND(AB2671&lt;&gt;"",OR(W2671="Terminé",W2671="En cours")),
       VLOOKUP(AD2671,Setup_ScoreExactBonus!A:D,4,FALSE),
       0
     )),
  0)</f>
        <v/>
      </c>
      <c r="AF2671" s="21">
        <f t="shared" si="251"/>
        <v>0</v>
      </c>
      <c r="AG2671" s="21">
        <f ca="1">SUMIFS(AF$2:AF2671,D$2:D2671,D2671)</f>
        <v>3177</v>
      </c>
    </row>
    <row r="2672" spans="1:33" hidden="1" x14ac:dyDescent="0.35">
      <c r="A2672" s="21">
        <f>IF(ISBLANK(B2672),"",COUNTIF(B$2:B2672,B2672))-1</f>
        <v>98</v>
      </c>
      <c r="B2672" s="27">
        <v>25</v>
      </c>
      <c r="C2672" s="10">
        <f>VLOOKUP($A2672+IF($A2672=0,1,0),Database!$A:$Y,7,FALSE)</f>
        <v>46213.875</v>
      </c>
      <c r="D2672" s="21" t="str">
        <f>VLOOKUP(Pronostics!$B2672,Setup_MPP!$A:$G,3,FALSE)</f>
        <v>leaw0808</v>
      </c>
      <c r="E2672" s="21" t="str">
        <f>VLOOKUP(Pronostics!$B2672,Setup_MPP!$A:$G,2,FALSE)</f>
        <v>Léa WALOCQ</v>
      </c>
      <c r="F2672" s="21" t="str">
        <f>VLOOKUP($B2672,Setup_MPP!$A:$E,4,FALSE)</f>
        <v>#D1B9EB</v>
      </c>
      <c r="G2672" s="21" t="str">
        <f>VLOOKUP($B2672,Setup_MPP!$A:$E,5,FALSE)</f>
        <v>#B58BC7</v>
      </c>
      <c r="H2672" s="21" t="str">
        <f>IFERROR(IF(AND(A2672&gt;=1,A2672&lt;=104),VLOOKUP($A2672,Location!$A:$J,6,FALSE),IF(A2672=0,"Avant l'ouverture",IF(OR(A2672=105,A2672=106),"Bonus"))),"")</f>
        <v>1/4 Finale</v>
      </c>
      <c r="I2672" s="21" t="str">
        <f>IF(LEFT(H2672,4)="Tour",VLOOKUP(A2672,Database!$A:$C,3,FALSE),"")</f>
        <v/>
      </c>
      <c r="J2672" s="21" t="str">
        <f>VLOOKUP($A2672,Location!$A:$J,7,FALSE)</f>
        <v>TBD</v>
      </c>
      <c r="K2672" s="21" t="str">
        <f>IFERROR(VLOOKUP(J2672,Setup_Team!$B:$C,2,FALSE), "TDB")</f>
        <v>TDB</v>
      </c>
      <c r="L2672" s="21" t="str">
        <f>VLOOKUP($A2672,Location!$A:$J,8,FALSE)</f>
        <v>TBD</v>
      </c>
      <c r="M2672" s="21" t="str">
        <f>IFERROR(VLOOKUP(L2672,Setup_Team!$B:$C,2,FALSE), "TDB")</f>
        <v>TDB</v>
      </c>
      <c r="N2672" s="21" t="str">
        <f>VLOOKUP($A2672,Location!$A:$J,9,FALSE)</f>
        <v>Inglewood, Los Angeles, California</v>
      </c>
      <c r="O2672" s="21" t="str">
        <f>VLOOKUP($A2672,Location!$A:$J,10,FALSE)</f>
        <v>SoFi Stadium</v>
      </c>
      <c r="P2672" s="27"/>
      <c r="Q2672" s="27"/>
      <c r="R2672" s="27" t="str">
        <f t="shared" si="247"/>
        <v/>
      </c>
      <c r="S2672" s="21">
        <v>0</v>
      </c>
      <c r="T2672" s="20">
        <f>VLOOKUP($A2672,Database!$A:$Y,10,FALSE)</f>
        <v>0</v>
      </c>
      <c r="U2672" s="20">
        <f>VLOOKUP($A2672,Database!$A:$Y,11,FALSE)</f>
        <v>0</v>
      </c>
      <c r="V2672" s="20">
        <f>VLOOKUP($A2672,Database!$A:$Y,12,FALSE)</f>
        <v>0</v>
      </c>
      <c r="W2672" s="20" t="str">
        <f>VLOOKUP(A2672,Database!A:M,13,FALSE)</f>
        <v>À venir</v>
      </c>
      <c r="X2672" s="20" t="str">
        <f>VLOOKUP($A2672,Database!$A:$Y,20,FALSE)</f>
        <v/>
      </c>
      <c r="Y2672" s="20" t="str">
        <f>VLOOKUP($A2672,Database!$A:$Y,21,FALSE)</f>
        <v/>
      </c>
      <c r="Z2672" s="20">
        <f t="shared" si="246"/>
        <v>0</v>
      </c>
      <c r="AA2672" s="20" t="str">
        <f t="shared" si="248"/>
        <v/>
      </c>
      <c r="AB2672" s="20" t="str">
        <f t="shared" ca="1" si="249"/>
        <v/>
      </c>
      <c r="AC2672" s="20">
        <f t="shared" ca="1" si="250"/>
        <v>0</v>
      </c>
      <c r="AD2672" s="20" t="str">
        <f ca="1">IF(AC2672=0,"",IF(OR(ISBLANK(P2672),ISBLANK(Q2672)),"",IF(ISBLANK(VLOOKUP(A2672,Database!A:AA,22,FALSE)),"",VLOOKUP(A2672,Database!A:AA,22,FALSE))))</f>
        <v/>
      </c>
      <c r="AE2672" s="20" t="str">
        <f>IFERROR(
   IF(
     OR(ISBLANK(P2672),ISBLANK(Q2672)),
     "",
     IF(
       AND(AB2672&lt;&gt;"",OR(W2672="Terminé",W2672="En cours")),
       VLOOKUP(AD2672,Setup_ScoreExactBonus!A:D,4,FALSE),
       0
     )),
  0)</f>
        <v/>
      </c>
      <c r="AF2672" s="21">
        <f t="shared" si="251"/>
        <v>0</v>
      </c>
      <c r="AG2672" s="21">
        <f ca="1">SUMIFS(AF$2:AF2672,D$2:D2672,D2672)</f>
        <v>3228</v>
      </c>
    </row>
    <row r="2673" spans="1:33" hidden="1" x14ac:dyDescent="0.35">
      <c r="A2673" s="21">
        <f>IF(ISBLANK(B2673),"",COUNTIF(B$2:B2673,B2673))-1</f>
        <v>98</v>
      </c>
      <c r="B2673" s="27">
        <v>26</v>
      </c>
      <c r="C2673" s="10">
        <v>46184.875</v>
      </c>
      <c r="D2673" s="21" t="str">
        <f>VLOOKUP(Pronostics!$B2673,Setup_MPP!$A:$G,3,FALSE)</f>
        <v>Mohamad#5GGG1</v>
      </c>
      <c r="E2673" s="21" t="str">
        <f>VLOOKUP(Pronostics!$B2673,Setup_MPP!$A:$G,2,FALSE)</f>
        <v>Mohamad EL KAWAS</v>
      </c>
      <c r="F2673" s="21" t="str">
        <f>VLOOKUP($B2673,Setup_MPP!$A:$E,4,FALSE)</f>
        <v>#EB8787</v>
      </c>
      <c r="G2673" s="21" t="str">
        <f>VLOOKUP($B2673,Setup_MPP!$A:$E,5,FALSE)</f>
        <v>#368E2C</v>
      </c>
      <c r="H2673" s="21" t="str">
        <f>IFERROR(IF(AND(A2673&gt;=1,A2673&lt;=104),VLOOKUP($A2673,Location!$A:$J,6,FALSE),IF(A2673=0,"Avant l'ouverture",IF(OR(A2673=105,A2673=106),"Bonus"))),"")</f>
        <v>1/4 Finale</v>
      </c>
      <c r="I2673" s="21" t="str">
        <f>IF(LEFT(H2673,4)="Tour",VLOOKUP(A2673,Database!$A:$C,3,FALSE),"")</f>
        <v/>
      </c>
      <c r="J2673" s="21" t="str">
        <f>VLOOKUP($A2673,Location!$A:$J,7,FALSE)</f>
        <v>TBD</v>
      </c>
      <c r="K2673" s="21" t="str">
        <f>IFERROR(VLOOKUP(J2673,Setup_Team!$B:$C,2,FALSE), "TDB")</f>
        <v>TDB</v>
      </c>
      <c r="L2673" s="21" t="str">
        <f>VLOOKUP($A2673,Location!$A:$J,8,FALSE)</f>
        <v>TBD</v>
      </c>
      <c r="M2673" s="21" t="str">
        <f>IFERROR(VLOOKUP(L2673,Setup_Team!$B:$C,2,FALSE), "TDB")</f>
        <v>TDB</v>
      </c>
      <c r="R2673" s="27" t="str">
        <f t="shared" si="247"/>
        <v/>
      </c>
      <c r="S2673" s="21">
        <v>0</v>
      </c>
      <c r="T2673" s="20">
        <f>VLOOKUP($A2673,Database!$A:$Y,10,FALSE)</f>
        <v>0</v>
      </c>
      <c r="U2673" s="20">
        <f>VLOOKUP($A2673,Database!$A:$Y,11,FALSE)</f>
        <v>0</v>
      </c>
      <c r="V2673" s="20">
        <f>VLOOKUP($A2673,Database!$A:$Y,12,FALSE)</f>
        <v>0</v>
      </c>
      <c r="W2673" s="20" t="str">
        <f>VLOOKUP(A2673,Database!A:M,13,FALSE)</f>
        <v>À venir</v>
      </c>
      <c r="X2673" s="20" t="str">
        <f>VLOOKUP($A2673,Database!$A:$Y,20,FALSE)</f>
        <v/>
      </c>
      <c r="Y2673" s="20" t="str">
        <f>VLOOKUP($A2673,Database!$A:$Y,21,FALSE)</f>
        <v/>
      </c>
      <c r="Z2673" s="20">
        <f t="shared" si="246"/>
        <v>0</v>
      </c>
      <c r="AA2673" s="20" t="str">
        <f t="shared" si="248"/>
        <v/>
      </c>
      <c r="AB2673" s="20">
        <f t="shared" ca="1" si="249"/>
        <v>0</v>
      </c>
      <c r="AC2673" s="20">
        <f t="shared" ca="1" si="250"/>
        <v>0</v>
      </c>
      <c r="AD2673" s="20" t="str">
        <f ca="1">IF(AC2673=0,"",IF(OR(ISBLANK(P2673),ISBLANK(Q2673)),"",IF(ISBLANK(VLOOKUP(A2673,Database!A:AA,22,FALSE)),"",VLOOKUP(A2673,Database!A:AA,22,FALSE))))</f>
        <v/>
      </c>
      <c r="AE2673" s="20" t="str">
        <f>IFERROR(
   IF(
     OR(ISBLANK(P2673),ISBLANK(Q2673)),
     "",
     IF(
       AND(AB2673&lt;&gt;"",OR(W2673="Terminé",W2673="En cours")),
       VLOOKUP(AD2673,Setup_ScoreExactBonus!A:D,4,FALSE),
       0
     )),
  0)</f>
        <v/>
      </c>
      <c r="AF2673" s="21">
        <f t="shared" si="251"/>
        <v>0</v>
      </c>
      <c r="AG2673" s="21">
        <f ca="1">SUMIFS(AF$2:AF2673,D$2:D2673,D2673)</f>
        <v>2615</v>
      </c>
    </row>
    <row r="2674" spans="1:33" hidden="1" x14ac:dyDescent="0.35">
      <c r="A2674" s="21">
        <f>IF(ISBLANK(B2674),"",COUNTIF(B$2:B2674,B2674))-1</f>
        <v>98</v>
      </c>
      <c r="B2674" s="27">
        <v>27</v>
      </c>
      <c r="C2674" s="10">
        <f>VLOOKUP($A2674+IF($A2674=0,1,0),Database!$A:$Y,7,FALSE)</f>
        <v>46213.875</v>
      </c>
      <c r="D2674" s="21" t="str">
        <f>VLOOKUP(Pronostics!$B2674,Setup_MPP!$A:$G,3,FALSE)</f>
        <v>maryemkappa</v>
      </c>
      <c r="E2674" s="21" t="str">
        <f>VLOOKUP(Pronostics!$B2674,Setup_MPP!$A:$G,2,FALSE)</f>
        <v>Maryem GUIZANI</v>
      </c>
      <c r="F2674" s="21" t="str">
        <f>VLOOKUP($B2674,Setup_MPP!$A:$E,4,FALSE)</f>
        <v>#BCA2F4</v>
      </c>
      <c r="G2674" s="21" t="str">
        <f>VLOOKUP($B2674,Setup_MPP!$A:$E,5,FALSE)</f>
        <v>#6D3DD5</v>
      </c>
      <c r="H2674" s="21" t="str">
        <f>IFERROR(IF(AND(A2674&gt;=1,A2674&lt;=104),VLOOKUP($A2674,Location!$A:$J,6,FALSE),IF(A2674=0,"Avant l'ouverture",IF(OR(A2674=105,A2674=106),"Bonus"))),"")</f>
        <v>1/4 Finale</v>
      </c>
      <c r="I2674" s="21" t="str">
        <f>IF(LEFT(H2674,4)="Tour",VLOOKUP(A2674,Database!$A:$C,3,FALSE),"")</f>
        <v/>
      </c>
      <c r="J2674" s="21" t="str">
        <f>VLOOKUP($A2674,Location!$A:$J,7,FALSE)</f>
        <v>TBD</v>
      </c>
      <c r="K2674" s="21" t="str">
        <f>IFERROR(VLOOKUP(J2674,Setup_Team!$B:$C,2,FALSE), "TDB")</f>
        <v>TDB</v>
      </c>
      <c r="L2674" s="21" t="str">
        <f>VLOOKUP($A2674,Location!$A:$J,8,FALSE)</f>
        <v>TBD</v>
      </c>
      <c r="M2674" s="21" t="str">
        <f>IFERROR(VLOOKUP(L2674,Setup_Team!$B:$C,2,FALSE), "TDB")</f>
        <v>TDB</v>
      </c>
      <c r="R2674" s="27" t="str">
        <f t="shared" si="247"/>
        <v/>
      </c>
      <c r="S2674" s="21">
        <v>0</v>
      </c>
      <c r="T2674" s="20">
        <f>VLOOKUP($A2674,Database!$A:$Y,10,FALSE)</f>
        <v>0</v>
      </c>
      <c r="U2674" s="20">
        <f>VLOOKUP($A2674,Database!$A:$Y,11,FALSE)</f>
        <v>0</v>
      </c>
      <c r="V2674" s="20">
        <f>VLOOKUP($A2674,Database!$A:$Y,12,FALSE)</f>
        <v>0</v>
      </c>
      <c r="W2674" s="20" t="str">
        <f>VLOOKUP(A2674,Database!A:M,13,FALSE)</f>
        <v>À venir</v>
      </c>
      <c r="X2674" s="20" t="str">
        <f>VLOOKUP($A2674,Database!$A:$Y,20,FALSE)</f>
        <v/>
      </c>
      <c r="Y2674" s="20" t="str">
        <f>VLOOKUP($A2674,Database!$A:$Y,21,FALSE)</f>
        <v/>
      </c>
      <c r="Z2674" s="20">
        <f t="shared" si="246"/>
        <v>0</v>
      </c>
      <c r="AA2674" s="20" t="str">
        <f t="shared" si="248"/>
        <v/>
      </c>
      <c r="AB2674" s="20" t="str">
        <f t="shared" ca="1" si="249"/>
        <v/>
      </c>
      <c r="AC2674" s="20">
        <f t="shared" ca="1" si="250"/>
        <v>0</v>
      </c>
      <c r="AD2674" s="20" t="str">
        <f ca="1">IF(AC2674=0,"",IF(OR(ISBLANK(P2674),ISBLANK(Q2674)),"",IF(ISBLANK(VLOOKUP(A2674,Database!A:AA,22,FALSE)),"",VLOOKUP(A2674,Database!A:AA,22,FALSE))))</f>
        <v/>
      </c>
      <c r="AE2674" s="20" t="str">
        <f>IFERROR(
   IF(
     OR(ISBLANK(P2674),ISBLANK(Q2674)),
     "",
     IF(
       AND(AB2674&lt;&gt;"",OR(W2674="Terminé",W2674="En cours")),
       VLOOKUP(AD2674,Setup_ScoreExactBonus!A:D,4,FALSE),
       0
     )),
  0)</f>
        <v/>
      </c>
      <c r="AF2674" s="21">
        <f t="shared" si="251"/>
        <v>0</v>
      </c>
      <c r="AG2674" s="21">
        <f ca="1">SUMIFS(AF$2:AF2674,D$2:D2674,D2674)</f>
        <v>2772</v>
      </c>
    </row>
    <row r="2675" spans="1:33" hidden="1" x14ac:dyDescent="0.35">
      <c r="A2675" s="21">
        <f>IF(ISBLANK(B2675),"",COUNTIF(B$2:B2675,B2675))-1</f>
        <v>99</v>
      </c>
      <c r="B2675" s="27">
        <v>1</v>
      </c>
      <c r="C2675" s="10">
        <f>VLOOKUP($A2675+IF($A2675=0,1,0),Database!$A:$Y,7,FALSE)</f>
        <v>46214.958333333336</v>
      </c>
      <c r="D2675" s="21" t="str">
        <f>VLOOKUP(Pronostics!$B2675,Setup_MPP!$A:$G,3,FALSE)</f>
        <v>_Nicolas_LM_</v>
      </c>
      <c r="E2675" s="21" t="str">
        <f>VLOOKUP(Pronostics!$B2675,Setup_MPP!$A:$G,2,FALSE)</f>
        <v>Nicolas LE MOUEL</v>
      </c>
      <c r="F2675" s="21" t="str">
        <f>VLOOKUP($B2675,Setup_MPP!$A:$E,4,FALSE)</f>
        <v>#F7C79D</v>
      </c>
      <c r="G2675" s="21" t="str">
        <f>VLOOKUP($B2675,Setup_MPP!$A:$E,5,FALSE)</f>
        <v>#FFBE85</v>
      </c>
      <c r="H2675" s="21" t="str">
        <f>IFERROR(IF(AND(A2675&gt;=1,A2675&lt;=104),VLOOKUP($A2675,Location!$A:$J,6,FALSE),IF(A2675=0,"Avant l'ouverture",IF(OR(A2675=105,A2675=106),"Bonus"))),"")</f>
        <v>1/4 Finale</v>
      </c>
      <c r="I2675" s="21" t="str">
        <f>IF(LEFT(H2675,4)="Tour",VLOOKUP(A2675,Database!$A:$C,3,FALSE),"")</f>
        <v/>
      </c>
      <c r="J2675" s="21" t="str">
        <f>VLOOKUP($A2675,Location!$A:$J,7,FALSE)</f>
        <v>TBD</v>
      </c>
      <c r="K2675" s="21" t="str">
        <f>IFERROR(VLOOKUP(J2675,Setup_Team!$B:$C,2,FALSE), "TDB")</f>
        <v>TDB</v>
      </c>
      <c r="L2675" s="21" t="str">
        <f>VLOOKUP($A2675,Location!$A:$J,8,FALSE)</f>
        <v>TBD</v>
      </c>
      <c r="M2675" s="21" t="str">
        <f>IFERROR(VLOOKUP(L2675,Setup_Team!$B:$C,2,FALSE), "TDB")</f>
        <v>TDB</v>
      </c>
      <c r="N2675" s="21" t="str">
        <f>VLOOKUP($A2675,Location!$A:$J,9,FALSE)</f>
        <v>Miami Gardens, Florida</v>
      </c>
      <c r="O2675" s="21" t="str">
        <f>VLOOKUP($A2675,Location!$A:$J,10,FALSE)</f>
        <v>Hard Rock Stadium</v>
      </c>
      <c r="P2675" s="27"/>
      <c r="Q2675" s="27"/>
      <c r="R2675" s="27" t="str">
        <f t="shared" si="247"/>
        <v/>
      </c>
      <c r="S2675" s="21">
        <v>0</v>
      </c>
      <c r="T2675" s="20">
        <f>VLOOKUP($A2675,Database!$A:$Y,10,FALSE)</f>
        <v>0</v>
      </c>
      <c r="U2675" s="20">
        <f>VLOOKUP($A2675,Database!$A:$Y,11,FALSE)</f>
        <v>0</v>
      </c>
      <c r="V2675" s="20">
        <f>VLOOKUP($A2675,Database!$A:$Y,12,FALSE)</f>
        <v>0</v>
      </c>
      <c r="W2675" s="20" t="str">
        <f>VLOOKUP(A2675,Database!A:M,13,FALSE)</f>
        <v>À venir</v>
      </c>
      <c r="X2675" s="20" t="str">
        <f>VLOOKUP($A2675,Database!$A:$Y,20,FALSE)</f>
        <v/>
      </c>
      <c r="Y2675" s="20" t="str">
        <f>VLOOKUP($A2675,Database!$A:$Y,21,FALSE)</f>
        <v/>
      </c>
      <c r="Z2675" s="20">
        <f t="shared" si="246"/>
        <v>0</v>
      </c>
      <c r="AA2675" s="20" t="str">
        <f t="shared" si="248"/>
        <v/>
      </c>
      <c r="AB2675" s="20" t="str">
        <f t="shared" ca="1" si="249"/>
        <v/>
      </c>
      <c r="AC2675" s="20">
        <f t="shared" ca="1" si="250"/>
        <v>0</v>
      </c>
      <c r="AD2675" s="20" t="str">
        <f ca="1">IF(AC2675=0,"",IF(OR(ISBLANK(P2675),ISBLANK(Q2675)),"",IF(ISBLANK(VLOOKUP(A2675,Database!A:AA,22,FALSE)),"",VLOOKUP(A2675,Database!A:AA,22,FALSE))))</f>
        <v/>
      </c>
      <c r="AE2675" s="20" t="str">
        <f>IFERROR(
   IF(
     OR(ISBLANK(P2675),ISBLANK(Q2675)),
     "",
     IF(
       AND(AB2675&lt;&gt;"",OR(W2675="Terminé",W2675="En cours")),
       VLOOKUP(AD2675,Setup_ScoreExactBonus!A:D,4,FALSE),
       0
     )),
  0)</f>
        <v/>
      </c>
      <c r="AF2675" s="21">
        <f t="shared" si="251"/>
        <v>0</v>
      </c>
      <c r="AG2675" s="21">
        <f ca="1">SUMIFS(AF$2:AF2675,D$2:D2675,D2675)</f>
        <v>3089</v>
      </c>
    </row>
    <row r="2676" spans="1:33" hidden="1" x14ac:dyDescent="0.35">
      <c r="A2676" s="21">
        <f>IF(ISBLANK(B2676),"",COUNTIF(B$2:B2676,B2676))-1</f>
        <v>99</v>
      </c>
      <c r="B2676" s="27">
        <v>2</v>
      </c>
      <c r="C2676" s="10">
        <f>VLOOKUP($A2676+IF($A2676=0,1,0),Database!$A:$Y,7,FALSE)</f>
        <v>46214.958333333336</v>
      </c>
      <c r="D2676" s="21" t="str">
        <f>VLOOKUP(Pronostics!$B2676,Setup_MPP!$A:$G,3,FALSE)</f>
        <v>leaelaz</v>
      </c>
      <c r="E2676" s="21" t="str">
        <f>VLOOKUP(Pronostics!$B2676,Setup_MPP!$A:$G,2,FALSE)</f>
        <v>Léa EL ASERY</v>
      </c>
      <c r="F2676" s="21" t="str">
        <f>VLOOKUP($B2676,Setup_MPP!$A:$E,4,FALSE)</f>
        <v>#FFBEBE</v>
      </c>
      <c r="G2676" s="21" t="str">
        <f>VLOOKUP($B2676,Setup_MPP!$A:$E,5,FALSE)</f>
        <v>#DF6868</v>
      </c>
      <c r="H2676" s="21" t="str">
        <f>IFERROR(IF(AND(A2676&gt;=1,A2676&lt;=104),VLOOKUP($A2676,Location!$A:$J,6,FALSE),IF(A2676=0,"Avant l'ouverture",IF(OR(A2676=105,A2676=106),"Bonus"))),"")</f>
        <v>1/4 Finale</v>
      </c>
      <c r="I2676" s="21" t="str">
        <f>IF(LEFT(H2676,4)="Tour",VLOOKUP(A2676,Database!$A:$C,3,FALSE),"")</f>
        <v/>
      </c>
      <c r="J2676" s="21" t="str">
        <f>VLOOKUP($A2676,Location!$A:$J,7,FALSE)</f>
        <v>TBD</v>
      </c>
      <c r="K2676" s="21" t="str">
        <f>IFERROR(VLOOKUP(J2676,Setup_Team!$B:$C,2,FALSE), "TDB")</f>
        <v>TDB</v>
      </c>
      <c r="L2676" s="21" t="str">
        <f>VLOOKUP($A2676,Location!$A:$J,8,FALSE)</f>
        <v>TBD</v>
      </c>
      <c r="M2676" s="21" t="str">
        <f>IFERROR(VLOOKUP(L2676,Setup_Team!$B:$C,2,FALSE), "TDB")</f>
        <v>TDB</v>
      </c>
      <c r="N2676" s="21" t="str">
        <f>VLOOKUP($A2676,Location!$A:$J,9,FALSE)</f>
        <v>Miami Gardens, Florida</v>
      </c>
      <c r="O2676" s="21" t="str">
        <f>VLOOKUP($A2676,Location!$A:$J,10,FALSE)</f>
        <v>Hard Rock Stadium</v>
      </c>
      <c r="P2676" s="27"/>
      <c r="Q2676" s="27"/>
      <c r="R2676" s="27" t="str">
        <f t="shared" si="247"/>
        <v/>
      </c>
      <c r="S2676" s="21">
        <v>0</v>
      </c>
      <c r="T2676" s="20">
        <f>VLOOKUP($A2676,Database!$A:$Y,10,FALSE)</f>
        <v>0</v>
      </c>
      <c r="U2676" s="20">
        <f>VLOOKUP($A2676,Database!$A:$Y,11,FALSE)</f>
        <v>0</v>
      </c>
      <c r="V2676" s="20">
        <f>VLOOKUP($A2676,Database!$A:$Y,12,FALSE)</f>
        <v>0</v>
      </c>
      <c r="W2676" s="20" t="str">
        <f>VLOOKUP(A2676,Database!A:M,13,FALSE)</f>
        <v>À venir</v>
      </c>
      <c r="X2676" s="20" t="str">
        <f>VLOOKUP($A2676,Database!$A:$Y,20,FALSE)</f>
        <v/>
      </c>
      <c r="Y2676" s="20" t="str">
        <f>VLOOKUP($A2676,Database!$A:$Y,21,FALSE)</f>
        <v/>
      </c>
      <c r="Z2676" s="20">
        <f t="shared" si="246"/>
        <v>0</v>
      </c>
      <c r="AA2676" s="20" t="str">
        <f t="shared" si="248"/>
        <v/>
      </c>
      <c r="AB2676" s="20" t="str">
        <f t="shared" ca="1" si="249"/>
        <v/>
      </c>
      <c r="AC2676" s="20">
        <f t="shared" ca="1" si="250"/>
        <v>0</v>
      </c>
      <c r="AD2676" s="20" t="str">
        <f ca="1">IF(AC2676=0,"",IF(OR(ISBLANK(P2676),ISBLANK(Q2676)),"",IF(ISBLANK(VLOOKUP(A2676,Database!A:AA,22,FALSE)),"",VLOOKUP(A2676,Database!A:AA,22,FALSE))))</f>
        <v/>
      </c>
      <c r="AE2676" s="20" t="str">
        <f>IFERROR(
   IF(
     OR(ISBLANK(P2676),ISBLANK(Q2676)),
     "",
     IF(
       AND(AB2676&lt;&gt;"",OR(W2676="Terminé",W2676="En cours")),
       VLOOKUP(AD2676,Setup_ScoreExactBonus!A:D,4,FALSE),
       0
     )),
  0)</f>
        <v/>
      </c>
      <c r="AF2676" s="21">
        <f t="shared" si="251"/>
        <v>0</v>
      </c>
      <c r="AG2676" s="21">
        <f ca="1">SUMIFS(AF$2:AF2676,D$2:D2676,D2676)</f>
        <v>3587</v>
      </c>
    </row>
    <row r="2677" spans="1:33" hidden="1" x14ac:dyDescent="0.35">
      <c r="A2677" s="21">
        <f>IF(ISBLANK(B2677),"",COUNTIF(B$2:B2677,B2677))-1</f>
        <v>99</v>
      </c>
      <c r="B2677" s="27">
        <v>3</v>
      </c>
      <c r="C2677" s="10">
        <f>VLOOKUP($A2677+IF($A2677=0,1,0),Database!$A:$Y,7,FALSE)</f>
        <v>46214.958333333336</v>
      </c>
      <c r="D2677" s="21" t="str">
        <f>VLOOKUP(Pronostics!$B2677,Setup_MPP!$A:$G,3,FALSE)</f>
        <v>PasMetalleux</v>
      </c>
      <c r="E2677" s="21" t="str">
        <f>VLOOKUP(Pronostics!$B2677,Setup_MPP!$A:$G,2,FALSE)</f>
        <v>Elwenn JOUBREL</v>
      </c>
      <c r="F2677" s="21" t="str">
        <f>VLOOKUP($B2677,Setup_MPP!$A:$E,4,FALSE)</f>
        <v>#F5C7FC</v>
      </c>
      <c r="G2677" s="21" t="str">
        <f>VLOOKUP($B2677,Setup_MPP!$A:$E,5,FALSE)</f>
        <v>#C489CF</v>
      </c>
      <c r="H2677" s="21" t="str">
        <f>IFERROR(IF(AND(A2677&gt;=1,A2677&lt;=104),VLOOKUP($A2677,Location!$A:$J,6,FALSE),IF(A2677=0,"Avant l'ouverture",IF(OR(A2677=105,A2677=106),"Bonus"))),"")</f>
        <v>1/4 Finale</v>
      </c>
      <c r="I2677" s="21" t="str">
        <f>IF(LEFT(H2677,4)="Tour",VLOOKUP(A2677,Database!$A:$C,3,FALSE),"")</f>
        <v/>
      </c>
      <c r="J2677" s="21" t="str">
        <f>VLOOKUP($A2677,Location!$A:$J,7,FALSE)</f>
        <v>TBD</v>
      </c>
      <c r="K2677" s="21" t="str">
        <f>IFERROR(VLOOKUP(J2677,Setup_Team!$B:$C,2,FALSE), "TDB")</f>
        <v>TDB</v>
      </c>
      <c r="L2677" s="21" t="str">
        <f>VLOOKUP($A2677,Location!$A:$J,8,FALSE)</f>
        <v>TBD</v>
      </c>
      <c r="M2677" s="21" t="str">
        <f>IFERROR(VLOOKUP(L2677,Setup_Team!$B:$C,2,FALSE), "TDB")</f>
        <v>TDB</v>
      </c>
      <c r="N2677" s="21" t="str">
        <f>VLOOKUP($A2677,Location!$A:$J,9,FALSE)</f>
        <v>Miami Gardens, Florida</v>
      </c>
      <c r="O2677" s="21" t="str">
        <f>VLOOKUP($A2677,Location!$A:$J,10,FALSE)</f>
        <v>Hard Rock Stadium</v>
      </c>
      <c r="P2677" s="27"/>
      <c r="Q2677" s="27"/>
      <c r="R2677" s="27" t="str">
        <f t="shared" si="247"/>
        <v/>
      </c>
      <c r="S2677" s="21">
        <v>0</v>
      </c>
      <c r="T2677" s="20">
        <f>VLOOKUP($A2677,Database!$A:$Y,10,FALSE)</f>
        <v>0</v>
      </c>
      <c r="U2677" s="20">
        <f>VLOOKUP($A2677,Database!$A:$Y,11,FALSE)</f>
        <v>0</v>
      </c>
      <c r="V2677" s="20">
        <f>VLOOKUP($A2677,Database!$A:$Y,12,FALSE)</f>
        <v>0</v>
      </c>
      <c r="W2677" s="20" t="str">
        <f>VLOOKUP(A2677,Database!A:M,13,FALSE)</f>
        <v>À venir</v>
      </c>
      <c r="X2677" s="20" t="str">
        <f>VLOOKUP($A2677,Database!$A:$Y,20,FALSE)</f>
        <v/>
      </c>
      <c r="Y2677" s="20" t="str">
        <f>VLOOKUP($A2677,Database!$A:$Y,21,FALSE)</f>
        <v/>
      </c>
      <c r="Z2677" s="20">
        <f t="shared" si="246"/>
        <v>0</v>
      </c>
      <c r="AA2677" s="20" t="str">
        <f t="shared" si="248"/>
        <v/>
      </c>
      <c r="AB2677" s="20" t="str">
        <f t="shared" ca="1" si="249"/>
        <v/>
      </c>
      <c r="AC2677" s="20">
        <f t="shared" ca="1" si="250"/>
        <v>0</v>
      </c>
      <c r="AD2677" s="20" t="str">
        <f ca="1">IF(AC2677=0,"",IF(OR(ISBLANK(P2677),ISBLANK(Q2677)),"",IF(ISBLANK(VLOOKUP(A2677,Database!A:AA,22,FALSE)),"",VLOOKUP(A2677,Database!A:AA,22,FALSE))))</f>
        <v/>
      </c>
      <c r="AE2677" s="20" t="str">
        <f>IFERROR(
   IF(
     OR(ISBLANK(P2677),ISBLANK(Q2677)),
     "",
     IF(
       AND(AB2677&lt;&gt;"",OR(W2677="Terminé",W2677="En cours")),
       VLOOKUP(AD2677,Setup_ScoreExactBonus!A:D,4,FALSE),
       0
     )),
  0)</f>
        <v/>
      </c>
      <c r="AF2677" s="21">
        <f t="shared" si="251"/>
        <v>0</v>
      </c>
      <c r="AG2677" s="21">
        <f ca="1">SUMIFS(AF$2:AF2677,D$2:D2677,D2677)</f>
        <v>3215</v>
      </c>
    </row>
    <row r="2678" spans="1:33" hidden="1" x14ac:dyDescent="0.35">
      <c r="A2678" s="21">
        <f>IF(ISBLANK(B2678),"",COUNTIF(B$2:B2678,B2678))-1</f>
        <v>99</v>
      </c>
      <c r="B2678" s="27">
        <v>4</v>
      </c>
      <c r="C2678" s="10">
        <f>VLOOKUP($A2678+IF($A2678=0,1,0),Database!$A:$Y,7,FALSE)</f>
        <v>46214.958333333336</v>
      </c>
      <c r="D2678" s="21" t="str">
        <f>VLOOKUP(Pronostics!$B2678,Setup_MPP!$A:$G,3,FALSE)</f>
        <v>Popo444</v>
      </c>
      <c r="E2678" s="21" t="str">
        <f>VLOOKUP(Pronostics!$B2678,Setup_MPP!$A:$G,2,FALSE)</f>
        <v>Pauline OLIVIER</v>
      </c>
      <c r="F2678" s="21" t="str">
        <f>VLOOKUP($B2678,Setup_MPP!$A:$E,4,FALSE)</f>
        <v>#A5EA7F</v>
      </c>
      <c r="G2678" s="21" t="str">
        <f>VLOOKUP($B2678,Setup_MPP!$A:$E,5,FALSE)</f>
        <v>#80C65A</v>
      </c>
      <c r="H2678" s="21" t="str">
        <f>IFERROR(IF(AND(A2678&gt;=1,A2678&lt;=104),VLOOKUP($A2678,Location!$A:$J,6,FALSE),IF(A2678=0,"Avant l'ouverture",IF(OR(A2678=105,A2678=106),"Bonus"))),"")</f>
        <v>1/4 Finale</v>
      </c>
      <c r="I2678" s="21" t="str">
        <f>IF(LEFT(H2678,4)="Tour",VLOOKUP(A2678,Database!$A:$C,3,FALSE),"")</f>
        <v/>
      </c>
      <c r="J2678" s="21" t="str">
        <f>VLOOKUP($A2678,Location!$A:$J,7,FALSE)</f>
        <v>TBD</v>
      </c>
      <c r="K2678" s="21" t="str">
        <f>IFERROR(VLOOKUP(J2678,Setup_Team!$B:$C,2,FALSE), "TDB")</f>
        <v>TDB</v>
      </c>
      <c r="L2678" s="21" t="str">
        <f>VLOOKUP($A2678,Location!$A:$J,8,FALSE)</f>
        <v>TBD</v>
      </c>
      <c r="M2678" s="21" t="str">
        <f>IFERROR(VLOOKUP(L2678,Setup_Team!$B:$C,2,FALSE), "TDB")</f>
        <v>TDB</v>
      </c>
      <c r="N2678" s="21" t="str">
        <f>VLOOKUP($A2678,Location!$A:$J,9,FALSE)</f>
        <v>Miami Gardens, Florida</v>
      </c>
      <c r="O2678" s="21" t="str">
        <f>VLOOKUP($A2678,Location!$A:$J,10,FALSE)</f>
        <v>Hard Rock Stadium</v>
      </c>
      <c r="P2678" s="27"/>
      <c r="Q2678" s="27"/>
      <c r="R2678" s="27" t="str">
        <f t="shared" si="247"/>
        <v/>
      </c>
      <c r="S2678" s="21">
        <v>0</v>
      </c>
      <c r="T2678" s="20">
        <f>VLOOKUP($A2678,Database!$A:$Y,10,FALSE)</f>
        <v>0</v>
      </c>
      <c r="U2678" s="20">
        <f>VLOOKUP($A2678,Database!$A:$Y,11,FALSE)</f>
        <v>0</v>
      </c>
      <c r="V2678" s="20">
        <f>VLOOKUP($A2678,Database!$A:$Y,12,FALSE)</f>
        <v>0</v>
      </c>
      <c r="W2678" s="20" t="str">
        <f>VLOOKUP(A2678,Database!A:M,13,FALSE)</f>
        <v>À venir</v>
      </c>
      <c r="X2678" s="20" t="str">
        <f>VLOOKUP($A2678,Database!$A:$Y,20,FALSE)</f>
        <v/>
      </c>
      <c r="Y2678" s="20" t="str">
        <f>VLOOKUP($A2678,Database!$A:$Y,21,FALSE)</f>
        <v/>
      </c>
      <c r="Z2678" s="20">
        <f t="shared" si="246"/>
        <v>0</v>
      </c>
      <c r="AA2678" s="20" t="str">
        <f t="shared" si="248"/>
        <v/>
      </c>
      <c r="AB2678" s="20" t="str">
        <f t="shared" ca="1" si="249"/>
        <v/>
      </c>
      <c r="AC2678" s="20">
        <f t="shared" ca="1" si="250"/>
        <v>0</v>
      </c>
      <c r="AD2678" s="20" t="str">
        <f ca="1">IF(AC2678=0,"",IF(OR(ISBLANK(P2678),ISBLANK(Q2678)),"",IF(ISBLANK(VLOOKUP(A2678,Database!A:AA,22,FALSE)),"",VLOOKUP(A2678,Database!A:AA,22,FALSE))))</f>
        <v/>
      </c>
      <c r="AE2678" s="20" t="str">
        <f>IFERROR(
   IF(
     OR(ISBLANK(P2678),ISBLANK(Q2678)),
     "",
     IF(
       AND(AB2678&lt;&gt;"",OR(W2678="Terminé",W2678="En cours")),
       VLOOKUP(AD2678,Setup_ScoreExactBonus!A:D,4,FALSE),
       0
     )),
  0)</f>
        <v/>
      </c>
      <c r="AF2678" s="21">
        <f t="shared" si="251"/>
        <v>0</v>
      </c>
      <c r="AG2678" s="21">
        <f ca="1">SUMIFS(AF$2:AF2678,D$2:D2678,D2678)</f>
        <v>3257</v>
      </c>
    </row>
    <row r="2679" spans="1:33" hidden="1" x14ac:dyDescent="0.35">
      <c r="A2679" s="21">
        <f>IF(ISBLANK(B2679),"",COUNTIF(B$2:B2679,B2679))-1</f>
        <v>99</v>
      </c>
      <c r="B2679" s="27">
        <v>5</v>
      </c>
      <c r="C2679" s="10">
        <f>VLOOKUP($A2679+IF($A2679=0,1,0),Database!$A:$Y,7,FALSE)</f>
        <v>46214.958333333336</v>
      </c>
      <c r="D2679" s="21" t="str">
        <f>VLOOKUP(Pronostics!$B2679,Setup_MPP!$A:$G,3,FALSE)</f>
        <v>_Jujul</v>
      </c>
      <c r="E2679" s="21" t="str">
        <f>VLOOKUP(Pronostics!$B2679,Setup_MPP!$A:$G,2,FALSE)</f>
        <v>Julie BOISSIERE</v>
      </c>
      <c r="F2679" s="21" t="str">
        <f>VLOOKUP($B2679,Setup_MPP!$A:$E,4,FALSE)</f>
        <v>#D890FF</v>
      </c>
      <c r="G2679" s="21" t="str">
        <f>VLOOKUP($B2679,Setup_MPP!$A:$E,5,FALSE)</f>
        <v>#B750EF</v>
      </c>
      <c r="H2679" s="21" t="str">
        <f>IFERROR(IF(AND(A2679&gt;=1,A2679&lt;=104),VLOOKUP($A2679,Location!$A:$J,6,FALSE),IF(A2679=0,"Avant l'ouverture",IF(OR(A2679=105,A2679=106),"Bonus"))),"")</f>
        <v>1/4 Finale</v>
      </c>
      <c r="I2679" s="21" t="str">
        <f>IF(LEFT(H2679,4)="Tour",VLOOKUP(A2679,Database!$A:$C,3,FALSE),"")</f>
        <v/>
      </c>
      <c r="J2679" s="21" t="str">
        <f>VLOOKUP($A2679,Location!$A:$J,7,FALSE)</f>
        <v>TBD</v>
      </c>
      <c r="K2679" s="21" t="str">
        <f>IFERROR(VLOOKUP(J2679,Setup_Team!$B:$C,2,FALSE), "TDB")</f>
        <v>TDB</v>
      </c>
      <c r="L2679" s="21" t="str">
        <f>VLOOKUP($A2679,Location!$A:$J,8,FALSE)</f>
        <v>TBD</v>
      </c>
      <c r="M2679" s="21" t="str">
        <f>IFERROR(VLOOKUP(L2679,Setup_Team!$B:$C,2,FALSE), "TDB")</f>
        <v>TDB</v>
      </c>
      <c r="N2679" s="21" t="str">
        <f>VLOOKUP($A2679,Location!$A:$J,9,FALSE)</f>
        <v>Miami Gardens, Florida</v>
      </c>
      <c r="O2679" s="21" t="str">
        <f>VLOOKUP($A2679,Location!$A:$J,10,FALSE)</f>
        <v>Hard Rock Stadium</v>
      </c>
      <c r="P2679" s="27"/>
      <c r="Q2679" s="27"/>
      <c r="R2679" s="27" t="str">
        <f t="shared" si="247"/>
        <v/>
      </c>
      <c r="S2679" s="21">
        <v>0</v>
      </c>
      <c r="T2679" s="20">
        <f>VLOOKUP($A2679,Database!$A:$Y,10,FALSE)</f>
        <v>0</v>
      </c>
      <c r="U2679" s="20">
        <f>VLOOKUP($A2679,Database!$A:$Y,11,FALSE)</f>
        <v>0</v>
      </c>
      <c r="V2679" s="20">
        <f>VLOOKUP($A2679,Database!$A:$Y,12,FALSE)</f>
        <v>0</v>
      </c>
      <c r="W2679" s="20" t="str">
        <f>VLOOKUP(A2679,Database!A:M,13,FALSE)</f>
        <v>À venir</v>
      </c>
      <c r="X2679" s="20" t="str">
        <f>VLOOKUP($A2679,Database!$A:$Y,20,FALSE)</f>
        <v/>
      </c>
      <c r="Y2679" s="20" t="str">
        <f>VLOOKUP($A2679,Database!$A:$Y,21,FALSE)</f>
        <v/>
      </c>
      <c r="Z2679" s="20">
        <f t="shared" si="246"/>
        <v>0</v>
      </c>
      <c r="AA2679" s="20" t="str">
        <f t="shared" si="248"/>
        <v/>
      </c>
      <c r="AB2679" s="20" t="str">
        <f t="shared" ca="1" si="249"/>
        <v/>
      </c>
      <c r="AC2679" s="20">
        <f t="shared" ca="1" si="250"/>
        <v>0</v>
      </c>
      <c r="AD2679" s="20" t="str">
        <f ca="1">IF(AC2679=0,"",IF(OR(ISBLANK(P2679),ISBLANK(Q2679)),"",IF(ISBLANK(VLOOKUP(A2679,Database!A:AA,22,FALSE)),"",VLOOKUP(A2679,Database!A:AA,22,FALSE))))</f>
        <v/>
      </c>
      <c r="AE2679" s="20" t="str">
        <f>IFERROR(
   IF(
     OR(ISBLANK(P2679),ISBLANK(Q2679)),
     "",
     IF(
       AND(AB2679&lt;&gt;"",OR(W2679="Terminé",W2679="En cours")),
       VLOOKUP(AD2679,Setup_ScoreExactBonus!A:D,4,FALSE),
       0
     )),
  0)</f>
        <v/>
      </c>
      <c r="AF2679" s="21">
        <f t="shared" si="251"/>
        <v>0</v>
      </c>
      <c r="AG2679" s="21">
        <f ca="1">SUMIFS(AF$2:AF2679,D$2:D2679,D2679)</f>
        <v>2427</v>
      </c>
    </row>
    <row r="2680" spans="1:33" hidden="1" x14ac:dyDescent="0.35">
      <c r="A2680" s="21">
        <f>IF(ISBLANK(B2680),"",COUNTIF(B$2:B2680,B2680))-1</f>
        <v>99</v>
      </c>
      <c r="B2680" s="27">
        <v>6</v>
      </c>
      <c r="C2680" s="10">
        <f>VLOOKUP($A2680+IF($A2680=0,1,0),Database!$A:$Y,7,FALSE)</f>
        <v>46214.958333333336</v>
      </c>
      <c r="D2680" s="21" t="str">
        <f>VLOOKUP(Pronostics!$B2680,Setup_MPP!$A:$G,3,FALSE)</f>
        <v>Julay</v>
      </c>
      <c r="E2680" s="21" t="str">
        <f>VLOOKUP(Pronostics!$B2680,Setup_MPP!$A:$G,2,FALSE)</f>
        <v>Julie BOUCHARD</v>
      </c>
      <c r="F2680" s="21" t="str">
        <f>VLOOKUP($B2680,Setup_MPP!$A:$E,4,FALSE)</f>
        <v>#A6F7B1</v>
      </c>
      <c r="G2680" s="21" t="str">
        <f>VLOOKUP($B2680,Setup_MPP!$A:$E,5,FALSE)</f>
        <v>#6EC179</v>
      </c>
      <c r="H2680" s="21" t="str">
        <f>IFERROR(IF(AND(A2680&gt;=1,A2680&lt;=104),VLOOKUP($A2680,Location!$A:$J,6,FALSE),IF(A2680=0,"Avant l'ouverture",IF(OR(A2680=105,A2680=106),"Bonus"))),"")</f>
        <v>1/4 Finale</v>
      </c>
      <c r="I2680" s="21" t="str">
        <f>IF(LEFT(H2680,4)="Tour",VLOOKUP(A2680,Database!$A:$C,3,FALSE),"")</f>
        <v/>
      </c>
      <c r="J2680" s="21" t="str">
        <f>VLOOKUP($A2680,Location!$A:$J,7,FALSE)</f>
        <v>TBD</v>
      </c>
      <c r="K2680" s="21" t="str">
        <f>IFERROR(VLOOKUP(J2680,Setup_Team!$B:$C,2,FALSE), "TDB")</f>
        <v>TDB</v>
      </c>
      <c r="L2680" s="21" t="str">
        <f>VLOOKUP($A2680,Location!$A:$J,8,FALSE)</f>
        <v>TBD</v>
      </c>
      <c r="M2680" s="21" t="str">
        <f>IFERROR(VLOOKUP(L2680,Setup_Team!$B:$C,2,FALSE), "TDB")</f>
        <v>TDB</v>
      </c>
      <c r="N2680" s="21" t="str">
        <f>VLOOKUP($A2680,Location!$A:$J,9,FALSE)</f>
        <v>Miami Gardens, Florida</v>
      </c>
      <c r="O2680" s="21" t="str">
        <f>VLOOKUP($A2680,Location!$A:$J,10,FALSE)</f>
        <v>Hard Rock Stadium</v>
      </c>
      <c r="P2680" s="27"/>
      <c r="Q2680" s="27"/>
      <c r="R2680" s="27" t="str">
        <f t="shared" si="247"/>
        <v/>
      </c>
      <c r="S2680" s="21">
        <v>0</v>
      </c>
      <c r="T2680" s="20">
        <f>VLOOKUP($A2680,Database!$A:$Y,10,FALSE)</f>
        <v>0</v>
      </c>
      <c r="U2680" s="20">
        <f>VLOOKUP($A2680,Database!$A:$Y,11,FALSE)</f>
        <v>0</v>
      </c>
      <c r="V2680" s="20">
        <f>VLOOKUP($A2680,Database!$A:$Y,12,FALSE)</f>
        <v>0</v>
      </c>
      <c r="W2680" s="20" t="str">
        <f>VLOOKUP(A2680,Database!A:M,13,FALSE)</f>
        <v>À venir</v>
      </c>
      <c r="X2680" s="20" t="str">
        <f>VLOOKUP($A2680,Database!$A:$Y,20,FALSE)</f>
        <v/>
      </c>
      <c r="Y2680" s="20" t="str">
        <f>VLOOKUP($A2680,Database!$A:$Y,21,FALSE)</f>
        <v/>
      </c>
      <c r="Z2680" s="20">
        <f t="shared" si="246"/>
        <v>0</v>
      </c>
      <c r="AA2680" s="20" t="str">
        <f t="shared" si="248"/>
        <v/>
      </c>
      <c r="AB2680" s="20" t="str">
        <f t="shared" ca="1" si="249"/>
        <v/>
      </c>
      <c r="AC2680" s="20">
        <f t="shared" ca="1" si="250"/>
        <v>0</v>
      </c>
      <c r="AD2680" s="20" t="str">
        <f ca="1">IF(AC2680=0,"",IF(OR(ISBLANK(P2680),ISBLANK(Q2680)),"",IF(ISBLANK(VLOOKUP(A2680,Database!A:AA,22,FALSE)),"",VLOOKUP(A2680,Database!A:AA,22,FALSE))))</f>
        <v/>
      </c>
      <c r="AE2680" s="20" t="str">
        <f>IFERROR(
   IF(
     OR(ISBLANK(P2680),ISBLANK(Q2680)),
     "",
     IF(
       AND(AB2680&lt;&gt;"",OR(W2680="Terminé",W2680="En cours")),
       VLOOKUP(AD2680,Setup_ScoreExactBonus!A:D,4,FALSE),
       0
     )),
  0)</f>
        <v/>
      </c>
      <c r="AF2680" s="21">
        <f t="shared" si="251"/>
        <v>0</v>
      </c>
      <c r="AG2680" s="21">
        <f ca="1">SUMIFS(AF$2:AF2680,D$2:D2680,D2680)</f>
        <v>3263</v>
      </c>
    </row>
    <row r="2681" spans="1:33" hidden="1" x14ac:dyDescent="0.35">
      <c r="A2681" s="21">
        <f>IF(ISBLANK(B2681),"",COUNTIF(B$2:B2681,B2681))-1</f>
        <v>99</v>
      </c>
      <c r="B2681" s="27">
        <v>7</v>
      </c>
      <c r="C2681" s="10">
        <f>VLOOKUP($A2681+IF($A2681=0,1,0),Database!$A:$Y,7,FALSE)</f>
        <v>46214.958333333336</v>
      </c>
      <c r="D2681" s="21" t="str">
        <f>VLOOKUP(Pronostics!$B2681,Setup_MPP!$A:$G,3,FALSE)</f>
        <v>__Vince__</v>
      </c>
      <c r="E2681" s="21" t="str">
        <f>VLOOKUP(Pronostics!$B2681,Setup_MPP!$A:$G,2,FALSE)</f>
        <v>Vincent FRAYSSE</v>
      </c>
      <c r="F2681" s="21" t="str">
        <f>VLOOKUP($B2681,Setup_MPP!$A:$E,4,FALSE)</f>
        <v>#B2EAE8</v>
      </c>
      <c r="G2681" s="21" t="str">
        <f>VLOOKUP($B2681,Setup_MPP!$A:$E,5,FALSE)</f>
        <v>#6CB4B1</v>
      </c>
      <c r="H2681" s="21" t="str">
        <f>IFERROR(IF(AND(A2681&gt;=1,A2681&lt;=104),VLOOKUP($A2681,Location!$A:$J,6,FALSE),IF(A2681=0,"Avant l'ouverture",IF(OR(A2681=105,A2681=106),"Bonus"))),"")</f>
        <v>1/4 Finale</v>
      </c>
      <c r="I2681" s="21" t="str">
        <f>IF(LEFT(H2681,4)="Tour",VLOOKUP(A2681,Database!$A:$C,3,FALSE),"")</f>
        <v/>
      </c>
      <c r="J2681" s="21" t="str">
        <f>VLOOKUP($A2681,Location!$A:$J,7,FALSE)</f>
        <v>TBD</v>
      </c>
      <c r="K2681" s="21" t="str">
        <f>IFERROR(VLOOKUP(J2681,Setup_Team!$B:$C,2,FALSE), "TDB")</f>
        <v>TDB</v>
      </c>
      <c r="L2681" s="21" t="str">
        <f>VLOOKUP($A2681,Location!$A:$J,8,FALSE)</f>
        <v>TBD</v>
      </c>
      <c r="M2681" s="21" t="str">
        <f>IFERROR(VLOOKUP(L2681,Setup_Team!$B:$C,2,FALSE), "TDB")</f>
        <v>TDB</v>
      </c>
      <c r="N2681" s="21" t="str">
        <f>VLOOKUP($A2681,Location!$A:$J,9,FALSE)</f>
        <v>Miami Gardens, Florida</v>
      </c>
      <c r="O2681" s="21" t="str">
        <f>VLOOKUP($A2681,Location!$A:$J,10,FALSE)</f>
        <v>Hard Rock Stadium</v>
      </c>
      <c r="P2681" s="27"/>
      <c r="Q2681" s="27"/>
      <c r="R2681" s="27" t="str">
        <f t="shared" si="247"/>
        <v/>
      </c>
      <c r="S2681" s="21">
        <v>0</v>
      </c>
      <c r="T2681" s="20">
        <f>VLOOKUP($A2681,Database!$A:$Y,10,FALSE)</f>
        <v>0</v>
      </c>
      <c r="U2681" s="20">
        <f>VLOOKUP($A2681,Database!$A:$Y,11,FALSE)</f>
        <v>0</v>
      </c>
      <c r="V2681" s="20">
        <f>VLOOKUP($A2681,Database!$A:$Y,12,FALSE)</f>
        <v>0</v>
      </c>
      <c r="W2681" s="20" t="str">
        <f>VLOOKUP(A2681,Database!A:M,13,FALSE)</f>
        <v>À venir</v>
      </c>
      <c r="X2681" s="20" t="str">
        <f>VLOOKUP($A2681,Database!$A:$Y,20,FALSE)</f>
        <v/>
      </c>
      <c r="Y2681" s="20" t="str">
        <f>VLOOKUP($A2681,Database!$A:$Y,21,FALSE)</f>
        <v/>
      </c>
      <c r="Z2681" s="20">
        <f t="shared" si="246"/>
        <v>0</v>
      </c>
      <c r="AA2681" s="20" t="str">
        <f t="shared" si="248"/>
        <v/>
      </c>
      <c r="AB2681" s="20" t="str">
        <f t="shared" ca="1" si="249"/>
        <v/>
      </c>
      <c r="AC2681" s="20">
        <f t="shared" ca="1" si="250"/>
        <v>0</v>
      </c>
      <c r="AD2681" s="20" t="str">
        <f ca="1">IF(AC2681=0,"",IF(OR(ISBLANK(P2681),ISBLANK(Q2681)),"",IF(ISBLANK(VLOOKUP(A2681,Database!A:AA,22,FALSE)),"",VLOOKUP(A2681,Database!A:AA,22,FALSE))))</f>
        <v/>
      </c>
      <c r="AE2681" s="20" t="str">
        <f>IFERROR(
   IF(
     OR(ISBLANK(P2681),ISBLANK(Q2681)),
     "",
     IF(
       AND(AB2681&lt;&gt;"",OR(W2681="Terminé",W2681="En cours")),
       VLOOKUP(AD2681,Setup_ScoreExactBonus!A:D,4,FALSE),
       0
     )),
  0)</f>
        <v/>
      </c>
      <c r="AF2681" s="21">
        <f t="shared" si="251"/>
        <v>0</v>
      </c>
      <c r="AG2681" s="21">
        <f ca="1">SUMIFS(AF$2:AF2681,D$2:D2681,D2681)</f>
        <v>1775</v>
      </c>
    </row>
    <row r="2682" spans="1:33" hidden="1" x14ac:dyDescent="0.35">
      <c r="A2682" s="21">
        <f>IF(ISBLANK(B2682),"",COUNTIF(B$2:B2682,B2682))-1</f>
        <v>99</v>
      </c>
      <c r="B2682" s="27">
        <v>8</v>
      </c>
      <c r="C2682" s="10">
        <f>VLOOKUP($A2682+IF($A2682=0,1,0),Database!$A:$Y,7,FALSE)</f>
        <v>46214.958333333336</v>
      </c>
      <c r="D2682" s="21" t="str">
        <f>VLOOKUP(Pronostics!$B2682,Setup_MPP!$A:$G,3,FALSE)</f>
        <v>Louuiiis</v>
      </c>
      <c r="E2682" s="21" t="str">
        <f>VLOOKUP(Pronostics!$B2682,Setup_MPP!$A:$G,2,FALSE)</f>
        <v>Louis HARLE</v>
      </c>
      <c r="F2682" s="21" t="str">
        <f>VLOOKUP($B2682,Setup_MPP!$A:$E,4,FALSE)</f>
        <v>#EEF7B1</v>
      </c>
      <c r="G2682" s="21" t="str">
        <f>VLOOKUP($B2682,Setup_MPP!$A:$E,5,FALSE)</f>
        <v>#C1CB7D</v>
      </c>
      <c r="H2682" s="21" t="str">
        <f>IFERROR(IF(AND(A2682&gt;=1,A2682&lt;=104),VLOOKUP($A2682,Location!$A:$J,6,FALSE),IF(A2682=0,"Avant l'ouverture",IF(OR(A2682=105,A2682=106),"Bonus"))),"")</f>
        <v>1/4 Finale</v>
      </c>
      <c r="I2682" s="21" t="str">
        <f>IF(LEFT(H2682,4)="Tour",VLOOKUP(A2682,Database!$A:$C,3,FALSE),"")</f>
        <v/>
      </c>
      <c r="J2682" s="21" t="str">
        <f>VLOOKUP($A2682,Location!$A:$J,7,FALSE)</f>
        <v>TBD</v>
      </c>
      <c r="K2682" s="21" t="str">
        <f>IFERROR(VLOOKUP(J2682,Setup_Team!$B:$C,2,FALSE), "TDB")</f>
        <v>TDB</v>
      </c>
      <c r="L2682" s="21" t="str">
        <f>VLOOKUP($A2682,Location!$A:$J,8,FALSE)</f>
        <v>TBD</v>
      </c>
      <c r="M2682" s="21" t="str">
        <f>IFERROR(VLOOKUP(L2682,Setup_Team!$B:$C,2,FALSE), "TDB")</f>
        <v>TDB</v>
      </c>
      <c r="N2682" s="21" t="str">
        <f>VLOOKUP($A2682,Location!$A:$J,9,FALSE)</f>
        <v>Miami Gardens, Florida</v>
      </c>
      <c r="O2682" s="21" t="str">
        <f>VLOOKUP($A2682,Location!$A:$J,10,FALSE)</f>
        <v>Hard Rock Stadium</v>
      </c>
      <c r="P2682" s="27"/>
      <c r="Q2682" s="27"/>
      <c r="R2682" s="27" t="str">
        <f t="shared" si="247"/>
        <v/>
      </c>
      <c r="S2682" s="21">
        <v>0</v>
      </c>
      <c r="T2682" s="20">
        <f>VLOOKUP($A2682,Database!$A:$Y,10,FALSE)</f>
        <v>0</v>
      </c>
      <c r="U2682" s="20">
        <f>VLOOKUP($A2682,Database!$A:$Y,11,FALSE)</f>
        <v>0</v>
      </c>
      <c r="V2682" s="20">
        <f>VLOOKUP($A2682,Database!$A:$Y,12,FALSE)</f>
        <v>0</v>
      </c>
      <c r="W2682" s="20" t="str">
        <f>VLOOKUP(A2682,Database!A:M,13,FALSE)</f>
        <v>À venir</v>
      </c>
      <c r="X2682" s="20" t="str">
        <f>VLOOKUP($A2682,Database!$A:$Y,20,FALSE)</f>
        <v/>
      </c>
      <c r="Y2682" s="20" t="str">
        <f>VLOOKUP($A2682,Database!$A:$Y,21,FALSE)</f>
        <v/>
      </c>
      <c r="Z2682" s="20">
        <f t="shared" si="246"/>
        <v>0</v>
      </c>
      <c r="AA2682" s="20" t="str">
        <f t="shared" si="248"/>
        <v/>
      </c>
      <c r="AB2682" s="20" t="str">
        <f t="shared" ca="1" si="249"/>
        <v/>
      </c>
      <c r="AC2682" s="20">
        <f t="shared" ca="1" si="250"/>
        <v>0</v>
      </c>
      <c r="AD2682" s="20" t="str">
        <f ca="1">IF(AC2682=0,"",IF(OR(ISBLANK(P2682),ISBLANK(Q2682)),"",IF(ISBLANK(VLOOKUP(A2682,Database!A:AA,22,FALSE)),"",VLOOKUP(A2682,Database!A:AA,22,FALSE))))</f>
        <v/>
      </c>
      <c r="AE2682" s="20" t="str">
        <f>IFERROR(
   IF(
     OR(ISBLANK(P2682),ISBLANK(Q2682)),
     "",
     IF(
       AND(AB2682&lt;&gt;"",OR(W2682="Terminé",W2682="En cours")),
       VLOOKUP(AD2682,Setup_ScoreExactBonus!A:D,4,FALSE),
       0
     )),
  0)</f>
        <v/>
      </c>
      <c r="AF2682" s="21">
        <f t="shared" si="251"/>
        <v>0</v>
      </c>
      <c r="AG2682" s="21">
        <f ca="1">SUMIFS(AF$2:AF2682,D$2:D2682,D2682)</f>
        <v>3206</v>
      </c>
    </row>
    <row r="2683" spans="1:33" x14ac:dyDescent="0.35">
      <c r="A2683" s="21">
        <f>IF(ISBLANK(B2683),"",COUNTIF(B$2:B2683,B2683))-1</f>
        <v>99</v>
      </c>
      <c r="B2683" s="27">
        <v>9</v>
      </c>
      <c r="C2683" s="10">
        <f>VLOOKUP($A2683+IF($A2683=0,1,0),Database!$A:$Y,7,FALSE)</f>
        <v>46214.958333333336</v>
      </c>
      <c r="D2683" s="21" t="str">
        <f>VLOOKUP(Pronostics!$B2683,Setup_MPP!$A:$G,3,FALSE)</f>
        <v>Aurelien_dpq</v>
      </c>
      <c r="E2683" s="21" t="str">
        <f>VLOOKUP(Pronostics!$B2683,Setup_MPP!$A:$G,2,FALSE)</f>
        <v>Aurélien DE POULPIQUET</v>
      </c>
      <c r="F2683" s="21" t="str">
        <f>VLOOKUP($B2683,Setup_MPP!$A:$E,4,FALSE)</f>
        <v>#F4EA9D</v>
      </c>
      <c r="G2683" s="21" t="str">
        <f>VLOOKUP($B2683,Setup_MPP!$A:$E,5,FALSE)</f>
        <v>#D2C458</v>
      </c>
      <c r="H2683" s="21" t="str">
        <f>IFERROR(IF(AND(A2683&gt;=1,A2683&lt;=104),VLOOKUP($A2683,Location!$A:$J,6,FALSE),IF(A2683=0,"Avant l'ouverture",IF(OR(A2683=105,A2683=106),"Bonus"))),"")</f>
        <v>1/4 Finale</v>
      </c>
      <c r="I2683" s="21" t="str">
        <f>IF(LEFT(H2683,4)="Tour",VLOOKUP(A2683,Database!$A:$C,3,FALSE),"")</f>
        <v/>
      </c>
      <c r="J2683" s="21" t="str">
        <f>VLOOKUP($A2683,Location!$A:$J,7,FALSE)</f>
        <v>TBD</v>
      </c>
      <c r="K2683" s="21" t="str">
        <f>IFERROR(VLOOKUP(J2683,Setup_Team!$B:$C,2,FALSE), "TDB")</f>
        <v>TDB</v>
      </c>
      <c r="L2683" s="21" t="str">
        <f>VLOOKUP($A2683,Location!$A:$J,8,FALSE)</f>
        <v>TBD</v>
      </c>
      <c r="M2683" s="21" t="str">
        <f>IFERROR(VLOOKUP(L2683,Setup_Team!$B:$C,2,FALSE), "TDB")</f>
        <v>TDB</v>
      </c>
      <c r="N2683" s="21" t="str">
        <f>VLOOKUP($A2683,Location!$A:$J,9,FALSE)</f>
        <v>Miami Gardens, Florida</v>
      </c>
      <c r="O2683" s="21" t="str">
        <f>VLOOKUP($A2683,Location!$A:$J,10,FALSE)</f>
        <v>Hard Rock Stadium</v>
      </c>
      <c r="P2683" s="27"/>
      <c r="Q2683" s="27"/>
      <c r="R2683" s="27" t="str">
        <f t="shared" si="247"/>
        <v/>
      </c>
      <c r="S2683" s="21">
        <v>0</v>
      </c>
      <c r="T2683" s="20">
        <f>VLOOKUP($A2683,Database!$A:$Y,10,FALSE)</f>
        <v>0</v>
      </c>
      <c r="U2683" s="20">
        <f>VLOOKUP($A2683,Database!$A:$Y,11,FALSE)</f>
        <v>0</v>
      </c>
      <c r="V2683" s="20">
        <f>VLOOKUP($A2683,Database!$A:$Y,12,FALSE)</f>
        <v>0</v>
      </c>
      <c r="W2683" s="20" t="str">
        <f>VLOOKUP(A2683,Database!A:M,13,FALSE)</f>
        <v>À venir</v>
      </c>
      <c r="X2683" s="20" t="str">
        <f>VLOOKUP($A2683,Database!$A:$Y,20,FALSE)</f>
        <v/>
      </c>
      <c r="Y2683" s="20" t="str">
        <f>VLOOKUP($A2683,Database!$A:$Y,21,FALSE)</f>
        <v/>
      </c>
      <c r="Z2683" s="20">
        <f t="shared" si="246"/>
        <v>0</v>
      </c>
      <c r="AA2683" s="20" t="str">
        <f t="shared" si="248"/>
        <v/>
      </c>
      <c r="AB2683" s="20" t="str">
        <f t="shared" ca="1" si="249"/>
        <v/>
      </c>
      <c r="AC2683" s="20">
        <f t="shared" ca="1" si="250"/>
        <v>0</v>
      </c>
      <c r="AD2683" s="20" t="str">
        <f ca="1">IF(AC2683=0,"",IF(OR(ISBLANK(P2683),ISBLANK(Q2683)),"",IF(ISBLANK(VLOOKUP(A2683,Database!A:AA,22,FALSE)),"",VLOOKUP(A2683,Database!A:AA,22,FALSE))))</f>
        <v/>
      </c>
      <c r="AE2683" s="20" t="str">
        <f>IFERROR(
   IF(
     OR(ISBLANK(P2683),ISBLANK(Q2683)),
     "",
     IF(
       AND(AB2683&lt;&gt;"",OR(W2683="Terminé",W2683="En cours")),
       VLOOKUP(AD2683,Setup_ScoreExactBonus!A:D,4,FALSE),
       0
     )),
  0)</f>
        <v/>
      </c>
      <c r="AF2683" s="21">
        <f t="shared" si="251"/>
        <v>0</v>
      </c>
      <c r="AG2683" s="21">
        <f ca="1">SUMIFS(AF$2:AF2683,D$2:D2683,D2683)</f>
        <v>3453</v>
      </c>
    </row>
    <row r="2684" spans="1:33" hidden="1" x14ac:dyDescent="0.35">
      <c r="A2684" s="21">
        <f>IF(ISBLANK(B2684),"",COUNTIF(B$2:B2684,B2684))-1</f>
        <v>99</v>
      </c>
      <c r="B2684" s="27">
        <v>10</v>
      </c>
      <c r="C2684" s="10">
        <f>VLOOKUP($A2684+IF($A2684=0,1,0),Database!$A:$Y,7,FALSE)</f>
        <v>46214.958333333336</v>
      </c>
      <c r="D2684" s="21" t="str">
        <f>VLOOKUP(Pronostics!$B2684,Setup_MPP!$A:$G,3,FALSE)</f>
        <v>RandomPaul</v>
      </c>
      <c r="E2684" s="21" t="str">
        <f>VLOOKUP(Pronostics!$B2684,Setup_MPP!$A:$G,2,FALSE)</f>
        <v>Paul MONTESINOS</v>
      </c>
      <c r="F2684" s="21" t="str">
        <f>VLOOKUP($B2684,Setup_MPP!$A:$E,4,FALSE)</f>
        <v>#C4B0FF</v>
      </c>
      <c r="G2684" s="21" t="str">
        <f>VLOOKUP($B2684,Setup_MPP!$A:$E,5,FALSE)</f>
        <v>#7F66C8</v>
      </c>
      <c r="H2684" s="21" t="str">
        <f>IFERROR(IF(AND(A2684&gt;=1,A2684&lt;=104),VLOOKUP($A2684,Location!$A:$J,6,FALSE),IF(A2684=0,"Avant l'ouverture",IF(OR(A2684=105,A2684=106),"Bonus"))),"")</f>
        <v>1/4 Finale</v>
      </c>
      <c r="I2684" s="21" t="str">
        <f>IF(LEFT(H2684,4)="Tour",VLOOKUP(A2684,Database!$A:$C,3,FALSE),"")</f>
        <v/>
      </c>
      <c r="J2684" s="21" t="str">
        <f>VLOOKUP($A2684,Location!$A:$J,7,FALSE)</f>
        <v>TBD</v>
      </c>
      <c r="K2684" s="21" t="str">
        <f>IFERROR(VLOOKUP(J2684,Setup_Team!$B:$C,2,FALSE), "TDB")</f>
        <v>TDB</v>
      </c>
      <c r="L2684" s="21" t="str">
        <f>VLOOKUP($A2684,Location!$A:$J,8,FALSE)</f>
        <v>TBD</v>
      </c>
      <c r="M2684" s="21" t="str">
        <f>IFERROR(VLOOKUP(L2684,Setup_Team!$B:$C,2,FALSE), "TDB")</f>
        <v>TDB</v>
      </c>
      <c r="N2684" s="21" t="str">
        <f>VLOOKUP($A2684,Location!$A:$J,9,FALSE)</f>
        <v>Miami Gardens, Florida</v>
      </c>
      <c r="O2684" s="21" t="str">
        <f>VLOOKUP($A2684,Location!$A:$J,10,FALSE)</f>
        <v>Hard Rock Stadium</v>
      </c>
      <c r="P2684" s="27"/>
      <c r="Q2684" s="27"/>
      <c r="R2684" s="27" t="str">
        <f t="shared" si="247"/>
        <v/>
      </c>
      <c r="S2684" s="21">
        <v>0</v>
      </c>
      <c r="T2684" s="20">
        <f>VLOOKUP($A2684,Database!$A:$Y,10,FALSE)</f>
        <v>0</v>
      </c>
      <c r="U2684" s="20">
        <f>VLOOKUP($A2684,Database!$A:$Y,11,FALSE)</f>
        <v>0</v>
      </c>
      <c r="V2684" s="20">
        <f>VLOOKUP($A2684,Database!$A:$Y,12,FALSE)</f>
        <v>0</v>
      </c>
      <c r="W2684" s="20" t="str">
        <f>VLOOKUP(A2684,Database!A:M,13,FALSE)</f>
        <v>À venir</v>
      </c>
      <c r="X2684" s="20" t="str">
        <f>VLOOKUP($A2684,Database!$A:$Y,20,FALSE)</f>
        <v/>
      </c>
      <c r="Y2684" s="20" t="str">
        <f>VLOOKUP($A2684,Database!$A:$Y,21,FALSE)</f>
        <v/>
      </c>
      <c r="Z2684" s="20">
        <f t="shared" si="246"/>
        <v>0</v>
      </c>
      <c r="AA2684" s="20" t="str">
        <f t="shared" si="248"/>
        <v/>
      </c>
      <c r="AB2684" s="20" t="str">
        <f t="shared" ca="1" si="249"/>
        <v/>
      </c>
      <c r="AC2684" s="20">
        <f t="shared" ca="1" si="250"/>
        <v>0</v>
      </c>
      <c r="AD2684" s="20" t="str">
        <f ca="1">IF(AC2684=0,"",IF(OR(ISBLANK(P2684),ISBLANK(Q2684)),"",IF(ISBLANK(VLOOKUP(A2684,Database!A:AA,22,FALSE)),"",VLOOKUP(A2684,Database!A:AA,22,FALSE))))</f>
        <v/>
      </c>
      <c r="AE2684" s="20" t="str">
        <f>IFERROR(
   IF(
     OR(ISBLANK(P2684),ISBLANK(Q2684)),
     "",
     IF(
       AND(AB2684&lt;&gt;"",OR(W2684="Terminé",W2684="En cours")),
       VLOOKUP(AD2684,Setup_ScoreExactBonus!A:D,4,FALSE),
       0
     )),
  0)</f>
        <v/>
      </c>
      <c r="AF2684" s="21">
        <f t="shared" si="251"/>
        <v>0</v>
      </c>
      <c r="AG2684" s="21">
        <f ca="1">SUMIFS(AF$2:AF2684,D$2:D2684,D2684)</f>
        <v>2840</v>
      </c>
    </row>
    <row r="2685" spans="1:33" hidden="1" x14ac:dyDescent="0.35">
      <c r="A2685" s="21">
        <f>IF(ISBLANK(B2685),"",COUNTIF(B$2:B2685,B2685))-1</f>
        <v>99</v>
      </c>
      <c r="B2685" s="27">
        <v>11</v>
      </c>
      <c r="C2685" s="10">
        <f>VLOOKUP($A2685+IF($A2685=0,1,0),Database!$A:$Y,7,FALSE)</f>
        <v>46214.958333333336</v>
      </c>
      <c r="D2685" s="21" t="str">
        <f>VLOOKUP(Pronostics!$B2685,Setup_MPP!$A:$G,3,FALSE)</f>
        <v>Kinsley91</v>
      </c>
      <c r="E2685" s="21" t="str">
        <f>VLOOKUP(Pronostics!$B2685,Setup_MPP!$A:$G,2,FALSE)</f>
        <v>Kinsley ROQUE</v>
      </c>
      <c r="F2685" s="21" t="str">
        <f>VLOOKUP($B2685,Setup_MPP!$A:$E,4,FALSE)</f>
        <v>#CBEBBA</v>
      </c>
      <c r="G2685" s="21" t="str">
        <f>VLOOKUP($B2685,Setup_MPP!$A:$E,5,FALSE)</f>
        <v>#70BC6E</v>
      </c>
      <c r="H2685" s="21" t="str">
        <f>IFERROR(IF(AND(A2685&gt;=1,A2685&lt;=104),VLOOKUP($A2685,Location!$A:$J,6,FALSE),IF(A2685=0,"Avant l'ouverture",IF(OR(A2685=105,A2685=106),"Bonus"))),"")</f>
        <v>1/4 Finale</v>
      </c>
      <c r="I2685" s="21" t="str">
        <f>IF(LEFT(H2685,4)="Tour",VLOOKUP(A2685,Database!$A:$C,3,FALSE),"")</f>
        <v/>
      </c>
      <c r="J2685" s="21" t="str">
        <f>VLOOKUP($A2685,Location!$A:$J,7,FALSE)</f>
        <v>TBD</v>
      </c>
      <c r="K2685" s="21" t="str">
        <f>IFERROR(VLOOKUP(J2685,Setup_Team!$B:$C,2,FALSE), "TDB")</f>
        <v>TDB</v>
      </c>
      <c r="L2685" s="21" t="str">
        <f>VLOOKUP($A2685,Location!$A:$J,8,FALSE)</f>
        <v>TBD</v>
      </c>
      <c r="M2685" s="21" t="str">
        <f>IFERROR(VLOOKUP(L2685,Setup_Team!$B:$C,2,FALSE), "TDB")</f>
        <v>TDB</v>
      </c>
      <c r="N2685" s="21" t="str">
        <f>VLOOKUP($A2685,Location!$A:$J,9,FALSE)</f>
        <v>Miami Gardens, Florida</v>
      </c>
      <c r="O2685" s="21" t="str">
        <f>VLOOKUP($A2685,Location!$A:$J,10,FALSE)</f>
        <v>Hard Rock Stadium</v>
      </c>
      <c r="P2685" s="27"/>
      <c r="Q2685" s="27"/>
      <c r="R2685" s="27" t="str">
        <f t="shared" si="247"/>
        <v/>
      </c>
      <c r="S2685" s="21">
        <v>0</v>
      </c>
      <c r="T2685" s="20">
        <f>VLOOKUP($A2685,Database!$A:$Y,10,FALSE)</f>
        <v>0</v>
      </c>
      <c r="U2685" s="20">
        <f>VLOOKUP($A2685,Database!$A:$Y,11,FALSE)</f>
        <v>0</v>
      </c>
      <c r="V2685" s="20">
        <f>VLOOKUP($A2685,Database!$A:$Y,12,FALSE)</f>
        <v>0</v>
      </c>
      <c r="W2685" s="20" t="str">
        <f>VLOOKUP(A2685,Database!A:M,13,FALSE)</f>
        <v>À venir</v>
      </c>
      <c r="X2685" s="20" t="str">
        <f>VLOOKUP($A2685,Database!$A:$Y,20,FALSE)</f>
        <v/>
      </c>
      <c r="Y2685" s="20" t="str">
        <f>VLOOKUP($A2685,Database!$A:$Y,21,FALSE)</f>
        <v/>
      </c>
      <c r="Z2685" s="20">
        <f t="shared" si="246"/>
        <v>0</v>
      </c>
      <c r="AA2685" s="20" t="str">
        <f t="shared" si="248"/>
        <v/>
      </c>
      <c r="AB2685" s="20" t="str">
        <f t="shared" ca="1" si="249"/>
        <v/>
      </c>
      <c r="AC2685" s="20">
        <f t="shared" ca="1" si="250"/>
        <v>0</v>
      </c>
      <c r="AD2685" s="20" t="str">
        <f ca="1">IF(AC2685=0,"",IF(OR(ISBLANK(P2685),ISBLANK(Q2685)),"",IF(ISBLANK(VLOOKUP(A2685,Database!A:AA,22,FALSE)),"",VLOOKUP(A2685,Database!A:AA,22,FALSE))))</f>
        <v/>
      </c>
      <c r="AE2685" s="20" t="str">
        <f>IFERROR(
   IF(
     OR(ISBLANK(P2685),ISBLANK(Q2685)),
     "",
     IF(
       AND(AB2685&lt;&gt;"",OR(W2685="Terminé",W2685="En cours")),
       VLOOKUP(AD2685,Setup_ScoreExactBonus!A:D,4,FALSE),
       0
     )),
  0)</f>
        <v/>
      </c>
      <c r="AF2685" s="21">
        <f t="shared" si="251"/>
        <v>0</v>
      </c>
      <c r="AG2685" s="21">
        <f ca="1">SUMIFS(AF$2:AF2685,D$2:D2685,D2685)</f>
        <v>3231</v>
      </c>
    </row>
    <row r="2686" spans="1:33" hidden="1" x14ac:dyDescent="0.35">
      <c r="A2686" s="21">
        <f>IF(ISBLANK(B2686),"",COUNTIF(B$2:B2686,B2686))-1</f>
        <v>99</v>
      </c>
      <c r="B2686" s="27">
        <v>12</v>
      </c>
      <c r="C2686" s="10">
        <f>VLOOKUP($A2686+IF($A2686=0,1,0),Database!$A:$Y,7,FALSE)</f>
        <v>46214.958333333336</v>
      </c>
      <c r="D2686" s="21" t="str">
        <f>VLOOKUP(Pronostics!$B2686,Setup_MPP!$A:$G,3,FALSE)</f>
        <v>Jaouad1</v>
      </c>
      <c r="E2686" s="21" t="str">
        <f>VLOOKUP(Pronostics!$B2686,Setup_MPP!$A:$G,2,FALSE)</f>
        <v>Jaouad SETTI</v>
      </c>
      <c r="F2686" s="21" t="str">
        <f>VLOOKUP($B2686,Setup_MPP!$A:$E,4,FALSE)</f>
        <v>#C2D4FF</v>
      </c>
      <c r="G2686" s="21" t="str">
        <f>VLOOKUP($B2686,Setup_MPP!$A:$E,5,FALSE)</f>
        <v>#6586D5</v>
      </c>
      <c r="H2686" s="21" t="str">
        <f>IFERROR(IF(AND(A2686&gt;=1,A2686&lt;=104),VLOOKUP($A2686,Location!$A:$J,6,FALSE),IF(A2686=0,"Avant l'ouverture",IF(OR(A2686=105,A2686=106),"Bonus"))),"")</f>
        <v>1/4 Finale</v>
      </c>
      <c r="I2686" s="21" t="str">
        <f>IF(LEFT(H2686,4)="Tour",VLOOKUP(A2686,Database!$A:$C,3,FALSE),"")</f>
        <v/>
      </c>
      <c r="J2686" s="21" t="str">
        <f>VLOOKUP($A2686,Location!$A:$J,7,FALSE)</f>
        <v>TBD</v>
      </c>
      <c r="K2686" s="21" t="str">
        <f>IFERROR(VLOOKUP(J2686,Setup_Team!$B:$C,2,FALSE), "TDB")</f>
        <v>TDB</v>
      </c>
      <c r="L2686" s="21" t="str">
        <f>VLOOKUP($A2686,Location!$A:$J,8,FALSE)</f>
        <v>TBD</v>
      </c>
      <c r="M2686" s="21" t="str">
        <f>IFERROR(VLOOKUP(L2686,Setup_Team!$B:$C,2,FALSE), "TDB")</f>
        <v>TDB</v>
      </c>
      <c r="N2686" s="21" t="str">
        <f>VLOOKUP($A2686,Location!$A:$J,9,FALSE)</f>
        <v>Miami Gardens, Florida</v>
      </c>
      <c r="O2686" s="21" t="str">
        <f>VLOOKUP($A2686,Location!$A:$J,10,FALSE)</f>
        <v>Hard Rock Stadium</v>
      </c>
      <c r="P2686" s="27"/>
      <c r="Q2686" s="27"/>
      <c r="R2686" s="27" t="str">
        <f t="shared" si="247"/>
        <v/>
      </c>
      <c r="S2686" s="21">
        <v>0</v>
      </c>
      <c r="T2686" s="20">
        <f>VLOOKUP($A2686,Database!$A:$Y,10,FALSE)</f>
        <v>0</v>
      </c>
      <c r="U2686" s="20">
        <f>VLOOKUP($A2686,Database!$A:$Y,11,FALSE)</f>
        <v>0</v>
      </c>
      <c r="V2686" s="20">
        <f>VLOOKUP($A2686,Database!$A:$Y,12,FALSE)</f>
        <v>0</v>
      </c>
      <c r="W2686" s="20" t="str">
        <f>VLOOKUP(A2686,Database!A:M,13,FALSE)</f>
        <v>À venir</v>
      </c>
      <c r="X2686" s="20" t="str">
        <f>VLOOKUP($A2686,Database!$A:$Y,20,FALSE)</f>
        <v/>
      </c>
      <c r="Y2686" s="20" t="str">
        <f>VLOOKUP($A2686,Database!$A:$Y,21,FALSE)</f>
        <v/>
      </c>
      <c r="Z2686" s="20">
        <f t="shared" si="246"/>
        <v>0</v>
      </c>
      <c r="AA2686" s="20" t="str">
        <f t="shared" si="248"/>
        <v/>
      </c>
      <c r="AB2686" s="20" t="str">
        <f t="shared" ca="1" si="249"/>
        <v/>
      </c>
      <c r="AC2686" s="20">
        <f t="shared" ca="1" si="250"/>
        <v>0</v>
      </c>
      <c r="AD2686" s="20" t="str">
        <f ca="1">IF(AC2686=0,"",IF(OR(ISBLANK(P2686),ISBLANK(Q2686)),"",IF(ISBLANK(VLOOKUP(A2686,Database!A:AA,22,FALSE)),"",VLOOKUP(A2686,Database!A:AA,22,FALSE))))</f>
        <v/>
      </c>
      <c r="AE2686" s="20" t="str">
        <f>IFERROR(
   IF(
     OR(ISBLANK(P2686),ISBLANK(Q2686)),
     "",
     IF(
       AND(AB2686&lt;&gt;"",OR(W2686="Terminé",W2686="En cours")),
       VLOOKUP(AD2686,Setup_ScoreExactBonus!A:D,4,FALSE),
       0
     )),
  0)</f>
        <v/>
      </c>
      <c r="AF2686" s="21">
        <f t="shared" si="251"/>
        <v>0</v>
      </c>
      <c r="AG2686" s="21">
        <f ca="1">SUMIFS(AF$2:AF2686,D$2:D2686,D2686)</f>
        <v>3039</v>
      </c>
    </row>
    <row r="2687" spans="1:33" hidden="1" x14ac:dyDescent="0.35">
      <c r="A2687" s="21">
        <f>IF(ISBLANK(B2687),"",COUNTIF(B$2:B2687,B2687))-1</f>
        <v>99</v>
      </c>
      <c r="B2687" s="27">
        <v>13</v>
      </c>
      <c r="C2687" s="10">
        <f>VLOOKUP($A2687+IF($A2687=0,1,0),Database!$A:$Y,7,FALSE)</f>
        <v>46214.958333333336</v>
      </c>
      <c r="D2687" s="21" t="str">
        <f>VLOOKUP(Pronostics!$B2687,Setup_MPP!$A:$G,3,FALSE)</f>
        <v>Julien_I</v>
      </c>
      <c r="E2687" s="21" t="str">
        <f>VLOOKUP(Pronostics!$B2687,Setup_MPP!$A:$G,2,FALSE)</f>
        <v>Julien INGE</v>
      </c>
      <c r="F2687" s="21" t="str">
        <f>VLOOKUP($B2687,Setup_MPP!$A:$E,4,FALSE)</f>
        <v>#C1E0EF</v>
      </c>
      <c r="G2687" s="21" t="str">
        <f>VLOOKUP($B2687,Setup_MPP!$A:$E,5,FALSE)</f>
        <v>#4F91B2</v>
      </c>
      <c r="H2687" s="21" t="str">
        <f>IFERROR(IF(AND(A2687&gt;=1,A2687&lt;=104),VLOOKUP($A2687,Location!$A:$J,6,FALSE),IF(A2687=0,"Avant l'ouverture",IF(OR(A2687=105,A2687=106),"Bonus"))),"")</f>
        <v>1/4 Finale</v>
      </c>
      <c r="I2687" s="21" t="str">
        <f>IF(LEFT(H2687,4)="Tour",VLOOKUP(A2687,Database!$A:$C,3,FALSE),"")</f>
        <v/>
      </c>
      <c r="J2687" s="21" t="str">
        <f>VLOOKUP($A2687,Location!$A:$J,7,FALSE)</f>
        <v>TBD</v>
      </c>
      <c r="K2687" s="21" t="str">
        <f>IFERROR(VLOOKUP(J2687,Setup_Team!$B:$C,2,FALSE), "TDB")</f>
        <v>TDB</v>
      </c>
      <c r="L2687" s="21" t="str">
        <f>VLOOKUP($A2687,Location!$A:$J,8,FALSE)</f>
        <v>TBD</v>
      </c>
      <c r="M2687" s="21" t="str">
        <f>IFERROR(VLOOKUP(L2687,Setup_Team!$B:$C,2,FALSE), "TDB")</f>
        <v>TDB</v>
      </c>
      <c r="N2687" s="21" t="str">
        <f>VLOOKUP($A2687,Location!$A:$J,9,FALSE)</f>
        <v>Miami Gardens, Florida</v>
      </c>
      <c r="O2687" s="21" t="str">
        <f>VLOOKUP($A2687,Location!$A:$J,10,FALSE)</f>
        <v>Hard Rock Stadium</v>
      </c>
      <c r="P2687" s="27"/>
      <c r="Q2687" s="27"/>
      <c r="R2687" s="27" t="str">
        <f t="shared" si="247"/>
        <v/>
      </c>
      <c r="S2687" s="21">
        <v>0</v>
      </c>
      <c r="T2687" s="20">
        <f>VLOOKUP($A2687,Database!$A:$Y,10,FALSE)</f>
        <v>0</v>
      </c>
      <c r="U2687" s="20">
        <f>VLOOKUP($A2687,Database!$A:$Y,11,FALSE)</f>
        <v>0</v>
      </c>
      <c r="V2687" s="20">
        <f>VLOOKUP($A2687,Database!$A:$Y,12,FALSE)</f>
        <v>0</v>
      </c>
      <c r="W2687" s="20" t="str">
        <f>VLOOKUP(A2687,Database!A:M,13,FALSE)</f>
        <v>À venir</v>
      </c>
      <c r="X2687" s="20" t="str">
        <f>VLOOKUP($A2687,Database!$A:$Y,20,FALSE)</f>
        <v/>
      </c>
      <c r="Y2687" s="20" t="str">
        <f>VLOOKUP($A2687,Database!$A:$Y,21,FALSE)</f>
        <v/>
      </c>
      <c r="Z2687" s="20">
        <f t="shared" si="246"/>
        <v>0</v>
      </c>
      <c r="AA2687" s="20" t="str">
        <f t="shared" si="248"/>
        <v/>
      </c>
      <c r="AB2687" s="20" t="str">
        <f t="shared" ca="1" si="249"/>
        <v/>
      </c>
      <c r="AC2687" s="20">
        <f t="shared" ca="1" si="250"/>
        <v>0</v>
      </c>
      <c r="AD2687" s="20" t="str">
        <f ca="1">IF(AC2687=0,"",IF(OR(ISBLANK(P2687),ISBLANK(Q2687)),"",IF(ISBLANK(VLOOKUP(A2687,Database!A:AA,22,FALSE)),"",VLOOKUP(A2687,Database!A:AA,22,FALSE))))</f>
        <v/>
      </c>
      <c r="AE2687" s="20" t="str">
        <f>IFERROR(
   IF(
     OR(ISBLANK(P2687),ISBLANK(Q2687)),
     "",
     IF(
       AND(AB2687&lt;&gt;"",OR(W2687="Terminé",W2687="En cours")),
       VLOOKUP(AD2687,Setup_ScoreExactBonus!A:D,4,FALSE),
       0
     )),
  0)</f>
        <v/>
      </c>
      <c r="AF2687" s="21">
        <f t="shared" si="251"/>
        <v>0</v>
      </c>
      <c r="AG2687" s="21">
        <f ca="1">SUMIFS(AF$2:AF2687,D$2:D2687,D2687)</f>
        <v>3352</v>
      </c>
    </row>
    <row r="2688" spans="1:33" hidden="1" x14ac:dyDescent="0.35">
      <c r="A2688" s="21">
        <f>IF(ISBLANK(B2688),"",COUNTIF(B$2:B2688,B2688))-1</f>
        <v>99</v>
      </c>
      <c r="B2688" s="27">
        <v>14</v>
      </c>
      <c r="C2688" s="10">
        <f>VLOOKUP($A2688+IF($A2688=0,1,0),Database!$A:$Y,7,FALSE)</f>
        <v>46214.958333333336</v>
      </c>
      <c r="D2688" s="21" t="str">
        <f>VLOOKUP(Pronostics!$B2688,Setup_MPP!$A:$G,3,FALSE)</f>
        <v>MarieEYT</v>
      </c>
      <c r="E2688" s="21" t="str">
        <f>VLOOKUP(Pronostics!$B2688,Setup_MPP!$A:$G,2,FALSE)</f>
        <v>Marie EXBRAYAT</v>
      </c>
      <c r="F2688" s="21" t="str">
        <f>VLOOKUP($B2688,Setup_MPP!$A:$E,4,FALSE)</f>
        <v>#FFAFD2</v>
      </c>
      <c r="G2688" s="21" t="str">
        <f>VLOOKUP($B2688,Setup_MPP!$A:$E,5,FALSE)</f>
        <v>#F2589B</v>
      </c>
      <c r="H2688" s="21" t="str">
        <f>IFERROR(IF(AND(A2688&gt;=1,A2688&lt;=104),VLOOKUP($A2688,Location!$A:$J,6,FALSE),IF(A2688=0,"Avant l'ouverture",IF(OR(A2688=105,A2688=106),"Bonus"))),"")</f>
        <v>1/4 Finale</v>
      </c>
      <c r="I2688" s="21" t="str">
        <f>IF(LEFT(H2688,4)="Tour",VLOOKUP(A2688,Database!$A:$C,3,FALSE),"")</f>
        <v/>
      </c>
      <c r="J2688" s="21" t="str">
        <f>VLOOKUP($A2688,Location!$A:$J,7,FALSE)</f>
        <v>TBD</v>
      </c>
      <c r="K2688" s="21" t="str">
        <f>IFERROR(VLOOKUP(J2688,Setup_Team!$B:$C,2,FALSE), "TDB")</f>
        <v>TDB</v>
      </c>
      <c r="L2688" s="21" t="str">
        <f>VLOOKUP($A2688,Location!$A:$J,8,FALSE)</f>
        <v>TBD</v>
      </c>
      <c r="M2688" s="21" t="str">
        <f>IFERROR(VLOOKUP(L2688,Setup_Team!$B:$C,2,FALSE), "TDB")</f>
        <v>TDB</v>
      </c>
      <c r="N2688" s="21" t="str">
        <f>VLOOKUP($A2688,Location!$A:$J,9,FALSE)</f>
        <v>Miami Gardens, Florida</v>
      </c>
      <c r="O2688" s="21" t="str">
        <f>VLOOKUP($A2688,Location!$A:$J,10,FALSE)</f>
        <v>Hard Rock Stadium</v>
      </c>
      <c r="P2688" s="27"/>
      <c r="Q2688" s="27"/>
      <c r="R2688" s="27" t="str">
        <f t="shared" si="247"/>
        <v/>
      </c>
      <c r="S2688" s="21">
        <v>0</v>
      </c>
      <c r="T2688" s="20">
        <f>VLOOKUP($A2688,Database!$A:$Y,10,FALSE)</f>
        <v>0</v>
      </c>
      <c r="U2688" s="20">
        <f>VLOOKUP($A2688,Database!$A:$Y,11,FALSE)</f>
        <v>0</v>
      </c>
      <c r="V2688" s="20">
        <f>VLOOKUP($A2688,Database!$A:$Y,12,FALSE)</f>
        <v>0</v>
      </c>
      <c r="W2688" s="20" t="str">
        <f>VLOOKUP(A2688,Database!A:M,13,FALSE)</f>
        <v>À venir</v>
      </c>
      <c r="X2688" s="20" t="str">
        <f>VLOOKUP($A2688,Database!$A:$Y,20,FALSE)</f>
        <v/>
      </c>
      <c r="Y2688" s="20" t="str">
        <f>VLOOKUP($A2688,Database!$A:$Y,21,FALSE)</f>
        <v/>
      </c>
      <c r="Z2688" s="20">
        <f t="shared" si="246"/>
        <v>0</v>
      </c>
      <c r="AA2688" s="20" t="str">
        <f t="shared" si="248"/>
        <v/>
      </c>
      <c r="AB2688" s="20" t="str">
        <f t="shared" ca="1" si="249"/>
        <v/>
      </c>
      <c r="AC2688" s="20">
        <f t="shared" ca="1" si="250"/>
        <v>0</v>
      </c>
      <c r="AD2688" s="20" t="str">
        <f ca="1">IF(AC2688=0,"",IF(OR(ISBLANK(P2688),ISBLANK(Q2688)),"",IF(ISBLANK(VLOOKUP(A2688,Database!A:AA,22,FALSE)),"",VLOOKUP(A2688,Database!A:AA,22,FALSE))))</f>
        <v/>
      </c>
      <c r="AE2688" s="20" t="str">
        <f>IFERROR(
   IF(
     OR(ISBLANK(P2688),ISBLANK(Q2688)),
     "",
     IF(
       AND(AB2688&lt;&gt;"",OR(W2688="Terminé",W2688="En cours")),
       VLOOKUP(AD2688,Setup_ScoreExactBonus!A:D,4,FALSE),
       0
     )),
  0)</f>
        <v/>
      </c>
      <c r="AF2688" s="21">
        <f t="shared" si="251"/>
        <v>0</v>
      </c>
      <c r="AG2688" s="21">
        <f ca="1">SUMIFS(AF$2:AF2688,D$2:D2688,D2688)</f>
        <v>3451</v>
      </c>
    </row>
    <row r="2689" spans="1:33" hidden="1" x14ac:dyDescent="0.35">
      <c r="A2689" s="21">
        <f>IF(ISBLANK(B2689),"",COUNTIF(B$2:B2689,B2689))-1</f>
        <v>99</v>
      </c>
      <c r="B2689" s="27">
        <v>15</v>
      </c>
      <c r="C2689" s="10">
        <f>VLOOKUP($A2689+IF($A2689=0,1,0),Database!$A:$Y,7,FALSE)</f>
        <v>46214.958333333336</v>
      </c>
      <c r="D2689" s="21" t="str">
        <f>VLOOKUP(Pronostics!$B2689,Setup_MPP!$A:$G,3,FALSE)</f>
        <v>Amino28</v>
      </c>
      <c r="E2689" s="21" t="str">
        <f>VLOOKUP(Pronostics!$B2689,Setup_MPP!$A:$G,2,FALSE)</f>
        <v>Amine ZARROUKI</v>
      </c>
      <c r="F2689" s="21" t="str">
        <f>VLOOKUP($B2689,Setup_MPP!$A:$E,4,FALSE)</f>
        <v>#FF9898</v>
      </c>
      <c r="G2689" s="21" t="str">
        <f>VLOOKUP($B2689,Setup_MPP!$A:$E,5,FALSE)</f>
        <v>#FF5D5D</v>
      </c>
      <c r="H2689" s="21" t="str">
        <f>IFERROR(IF(AND(A2689&gt;=1,A2689&lt;=104),VLOOKUP($A2689,Location!$A:$J,6,FALSE),IF(A2689=0,"Avant l'ouverture",IF(OR(A2689=105,A2689=106),"Bonus"))),"")</f>
        <v>1/4 Finale</v>
      </c>
      <c r="I2689" s="21" t="str">
        <f>IF(LEFT(H2689,4)="Tour",VLOOKUP(A2689,Database!$A:$C,3,FALSE),"")</f>
        <v/>
      </c>
      <c r="J2689" s="21" t="str">
        <f>VLOOKUP($A2689,Location!$A:$J,7,FALSE)</f>
        <v>TBD</v>
      </c>
      <c r="K2689" s="21" t="str">
        <f>IFERROR(VLOOKUP(J2689,Setup_Team!$B:$C,2,FALSE), "TDB")</f>
        <v>TDB</v>
      </c>
      <c r="L2689" s="21" t="str">
        <f>VLOOKUP($A2689,Location!$A:$J,8,FALSE)</f>
        <v>TBD</v>
      </c>
      <c r="M2689" s="21" t="str">
        <f>IFERROR(VLOOKUP(L2689,Setup_Team!$B:$C,2,FALSE), "TDB")</f>
        <v>TDB</v>
      </c>
      <c r="N2689" s="21" t="str">
        <f>VLOOKUP($A2689,Location!$A:$J,9,FALSE)</f>
        <v>Miami Gardens, Florida</v>
      </c>
      <c r="O2689" s="21" t="str">
        <f>VLOOKUP($A2689,Location!$A:$J,10,FALSE)</f>
        <v>Hard Rock Stadium</v>
      </c>
      <c r="P2689" s="27"/>
      <c r="Q2689" s="27"/>
      <c r="R2689" s="27" t="str">
        <f t="shared" si="247"/>
        <v/>
      </c>
      <c r="S2689" s="21">
        <v>0</v>
      </c>
      <c r="T2689" s="20">
        <f>VLOOKUP($A2689,Database!$A:$Y,10,FALSE)</f>
        <v>0</v>
      </c>
      <c r="U2689" s="20">
        <f>VLOOKUP($A2689,Database!$A:$Y,11,FALSE)</f>
        <v>0</v>
      </c>
      <c r="V2689" s="20">
        <f>VLOOKUP($A2689,Database!$A:$Y,12,FALSE)</f>
        <v>0</v>
      </c>
      <c r="W2689" s="20" t="str">
        <f>VLOOKUP(A2689,Database!A:M,13,FALSE)</f>
        <v>À venir</v>
      </c>
      <c r="X2689" s="20" t="str">
        <f>VLOOKUP($A2689,Database!$A:$Y,20,FALSE)</f>
        <v/>
      </c>
      <c r="Y2689" s="20" t="str">
        <f>VLOOKUP($A2689,Database!$A:$Y,21,FALSE)</f>
        <v/>
      </c>
      <c r="Z2689" s="20">
        <f t="shared" si="246"/>
        <v>0</v>
      </c>
      <c r="AA2689" s="20" t="str">
        <f t="shared" si="248"/>
        <v/>
      </c>
      <c r="AB2689" s="20" t="str">
        <f t="shared" ca="1" si="249"/>
        <v/>
      </c>
      <c r="AC2689" s="20">
        <f t="shared" ca="1" si="250"/>
        <v>0</v>
      </c>
      <c r="AD2689" s="20" t="str">
        <f ca="1">IF(AC2689=0,"",IF(OR(ISBLANK(P2689),ISBLANK(Q2689)),"",IF(ISBLANK(VLOOKUP(A2689,Database!A:AA,22,FALSE)),"",VLOOKUP(A2689,Database!A:AA,22,FALSE))))</f>
        <v/>
      </c>
      <c r="AE2689" s="20" t="str">
        <f>IFERROR(
   IF(
     OR(ISBLANK(P2689),ISBLANK(Q2689)),
     "",
     IF(
       AND(AB2689&lt;&gt;"",OR(W2689="Terminé",W2689="En cours")),
       VLOOKUP(AD2689,Setup_ScoreExactBonus!A:D,4,FALSE),
       0
     )),
  0)</f>
        <v/>
      </c>
      <c r="AF2689" s="21">
        <f t="shared" si="251"/>
        <v>0</v>
      </c>
      <c r="AG2689" s="21">
        <f ca="1">SUMIFS(AF$2:AF2689,D$2:D2689,D2689)</f>
        <v>3169</v>
      </c>
    </row>
    <row r="2690" spans="1:33" hidden="1" x14ac:dyDescent="0.35">
      <c r="A2690" s="21">
        <f>IF(ISBLANK(B2690),"",COUNTIF(B$2:B2690,B2690))-1</f>
        <v>99</v>
      </c>
      <c r="B2690" s="27">
        <v>16</v>
      </c>
      <c r="C2690" s="10">
        <f>VLOOKUP($A2690+IF($A2690=0,1,0),Database!$A:$Y,7,FALSE)</f>
        <v>46214.958333333336</v>
      </c>
      <c r="D2690" s="21" t="str">
        <f>VLOOKUP(Pronostics!$B2690,Setup_MPP!$A:$G,3,FALSE)</f>
        <v>RomaLaura</v>
      </c>
      <c r="E2690" s="21" t="str">
        <f>VLOOKUP(Pronostics!$B2690,Setup_MPP!$A:$G,2,FALSE)</f>
        <v>Laura GIULIANO</v>
      </c>
      <c r="F2690" s="21" t="str">
        <f>VLOOKUP($B2690,Setup_MPP!$A:$E,4,FALSE)</f>
        <v>#86A4FE</v>
      </c>
      <c r="G2690" s="21" t="str">
        <f>VLOOKUP($B2690,Setup_MPP!$A:$E,5,FALSE)</f>
        <v>#3769FF</v>
      </c>
      <c r="H2690" s="21" t="str">
        <f>IFERROR(IF(AND(A2690&gt;=1,A2690&lt;=104),VLOOKUP($A2690,Location!$A:$J,6,FALSE),IF(A2690=0,"Avant l'ouverture",IF(OR(A2690=105,A2690=106),"Bonus"))),"")</f>
        <v>1/4 Finale</v>
      </c>
      <c r="I2690" s="21" t="str">
        <f>IF(LEFT(H2690,4)="Tour",VLOOKUP(A2690,Database!$A:$C,3,FALSE),"")</f>
        <v/>
      </c>
      <c r="J2690" s="21" t="str">
        <f>VLOOKUP($A2690,Location!$A:$J,7,FALSE)</f>
        <v>TBD</v>
      </c>
      <c r="K2690" s="21" t="str">
        <f>IFERROR(VLOOKUP(J2690,Setup_Team!$B:$C,2,FALSE), "TDB")</f>
        <v>TDB</v>
      </c>
      <c r="L2690" s="21" t="str">
        <f>VLOOKUP($A2690,Location!$A:$J,8,FALSE)</f>
        <v>TBD</v>
      </c>
      <c r="M2690" s="21" t="str">
        <f>IFERROR(VLOOKUP(L2690,Setup_Team!$B:$C,2,FALSE), "TDB")</f>
        <v>TDB</v>
      </c>
      <c r="N2690" s="21" t="str">
        <f>VLOOKUP($A2690,Location!$A:$J,9,FALSE)</f>
        <v>Miami Gardens, Florida</v>
      </c>
      <c r="O2690" s="21" t="str">
        <f>VLOOKUP($A2690,Location!$A:$J,10,FALSE)</f>
        <v>Hard Rock Stadium</v>
      </c>
      <c r="P2690" s="27"/>
      <c r="Q2690" s="27"/>
      <c r="R2690" s="27" t="str">
        <f t="shared" si="247"/>
        <v/>
      </c>
      <c r="S2690" s="21">
        <v>0</v>
      </c>
      <c r="T2690" s="20">
        <f>VLOOKUP($A2690,Database!$A:$Y,10,FALSE)</f>
        <v>0</v>
      </c>
      <c r="U2690" s="20">
        <f>VLOOKUP($A2690,Database!$A:$Y,11,FALSE)</f>
        <v>0</v>
      </c>
      <c r="V2690" s="20">
        <f>VLOOKUP($A2690,Database!$A:$Y,12,FALSE)</f>
        <v>0</v>
      </c>
      <c r="W2690" s="20" t="str">
        <f>VLOOKUP(A2690,Database!A:M,13,FALSE)</f>
        <v>À venir</v>
      </c>
      <c r="X2690" s="20" t="str">
        <f>VLOOKUP($A2690,Database!$A:$Y,20,FALSE)</f>
        <v/>
      </c>
      <c r="Y2690" s="20" t="str">
        <f>VLOOKUP($A2690,Database!$A:$Y,21,FALSE)</f>
        <v/>
      </c>
      <c r="Z2690" s="20">
        <f t="shared" ref="Z2690:Z2753" si="252">IF(A2690=0,0,IF(W2690="À venir",0,IF(AND(ISBLANK(P2690),ISBLANK(Q2690)),1,0)))</f>
        <v>0</v>
      </c>
      <c r="AA2690" s="20" t="str">
        <f t="shared" si="248"/>
        <v/>
      </c>
      <c r="AB2690" s="20" t="str">
        <f t="shared" ca="1" si="249"/>
        <v/>
      </c>
      <c r="AC2690" s="20">
        <f t="shared" ca="1" si="250"/>
        <v>0</v>
      </c>
      <c r="AD2690" s="20" t="str">
        <f ca="1">IF(AC2690=0,"",IF(OR(ISBLANK(P2690),ISBLANK(Q2690)),"",IF(ISBLANK(VLOOKUP(A2690,Database!A:AA,22,FALSE)),"",VLOOKUP(A2690,Database!A:AA,22,FALSE))))</f>
        <v/>
      </c>
      <c r="AE2690" s="20" t="str">
        <f>IFERROR(
   IF(
     OR(ISBLANK(P2690),ISBLANK(Q2690)),
     "",
     IF(
       AND(AB2690&lt;&gt;"",OR(W2690="Terminé",W2690="En cours")),
       VLOOKUP(AD2690,Setup_ScoreExactBonus!A:D,4,FALSE),
       0
     )),
  0)</f>
        <v/>
      </c>
      <c r="AF2690" s="21">
        <f t="shared" si="251"/>
        <v>0</v>
      </c>
      <c r="AG2690" s="21">
        <f ca="1">SUMIFS(AF$2:AF2690,D$2:D2690,D2690)</f>
        <v>2658</v>
      </c>
    </row>
    <row r="2691" spans="1:33" hidden="1" x14ac:dyDescent="0.35">
      <c r="A2691" s="21">
        <f>IF(ISBLANK(B2691),"",COUNTIF(B$2:B2691,B2691))-1</f>
        <v>99</v>
      </c>
      <c r="B2691" s="27">
        <v>17</v>
      </c>
      <c r="C2691" s="10">
        <f>VLOOKUP($A2691+IF($A2691=0,1,0),Database!$A:$Y,7,FALSE)</f>
        <v>46214.958333333336</v>
      </c>
      <c r="D2691" s="21" t="str">
        <f>VLOOKUP(Pronostics!$B2691,Setup_MPP!$A:$G,3,FALSE)</f>
        <v>Julien_cri</v>
      </c>
      <c r="E2691" s="21" t="str">
        <f>VLOOKUP(Pronostics!$B2691,Setup_MPP!$A:$G,2,FALSE)</f>
        <v>Julien CRIMOTEL</v>
      </c>
      <c r="F2691" s="21" t="str">
        <f>VLOOKUP($B2691,Setup_MPP!$A:$E,4,FALSE)</f>
        <v>#FFB0B0</v>
      </c>
      <c r="G2691" s="21" t="str">
        <f>VLOOKUP($B2691,Setup_MPP!$A:$E,5,FALSE)</f>
        <v>#F25757</v>
      </c>
      <c r="H2691" s="21" t="str">
        <f>IFERROR(IF(AND(A2691&gt;=1,A2691&lt;=104),VLOOKUP($A2691,Location!$A:$J,6,FALSE),IF(A2691=0,"Avant l'ouverture",IF(OR(A2691=105,A2691=106),"Bonus"))),"")</f>
        <v>1/4 Finale</v>
      </c>
      <c r="I2691" s="21" t="str">
        <f>IF(LEFT(H2691,4)="Tour",VLOOKUP(A2691,Database!$A:$C,3,FALSE),"")</f>
        <v/>
      </c>
      <c r="J2691" s="21" t="str">
        <f>VLOOKUP($A2691,Location!$A:$J,7,FALSE)</f>
        <v>TBD</v>
      </c>
      <c r="K2691" s="21" t="str">
        <f>IFERROR(VLOOKUP(J2691,Setup_Team!$B:$C,2,FALSE), "TDB")</f>
        <v>TDB</v>
      </c>
      <c r="L2691" s="21" t="str">
        <f>VLOOKUP($A2691,Location!$A:$J,8,FALSE)</f>
        <v>TBD</v>
      </c>
      <c r="M2691" s="21" t="str">
        <f>IFERROR(VLOOKUP(L2691,Setup_Team!$B:$C,2,FALSE), "TDB")</f>
        <v>TDB</v>
      </c>
      <c r="N2691" s="21" t="str">
        <f>VLOOKUP($A2691,Location!$A:$J,9,FALSE)</f>
        <v>Miami Gardens, Florida</v>
      </c>
      <c r="O2691" s="21" t="str">
        <f>VLOOKUP($A2691,Location!$A:$J,10,FALSE)</f>
        <v>Hard Rock Stadium</v>
      </c>
      <c r="P2691" s="27"/>
      <c r="Q2691" s="27"/>
      <c r="R2691" s="27" t="str">
        <f t="shared" ref="R2691:R2754" si="253">IF(AND(A2691&gt;0,A2691&lt;=104,W2691="Terminé"),TEXT(P2691,"0")&amp;"-"&amp;TEXT(Q2691,"0"),"")</f>
        <v/>
      </c>
      <c r="S2691" s="21">
        <v>0</v>
      </c>
      <c r="T2691" s="20">
        <f>VLOOKUP($A2691,Database!$A:$Y,10,FALSE)</f>
        <v>0</v>
      </c>
      <c r="U2691" s="20">
        <f>VLOOKUP($A2691,Database!$A:$Y,11,FALSE)</f>
        <v>0</v>
      </c>
      <c r="V2691" s="20">
        <f>VLOOKUP($A2691,Database!$A:$Y,12,FALSE)</f>
        <v>0</v>
      </c>
      <c r="W2691" s="20" t="str">
        <f>VLOOKUP(A2691,Database!A:M,13,FALSE)</f>
        <v>À venir</v>
      </c>
      <c r="X2691" s="20" t="str">
        <f>VLOOKUP($A2691,Database!$A:$Y,20,FALSE)</f>
        <v/>
      </c>
      <c r="Y2691" s="20" t="str">
        <f>VLOOKUP($A2691,Database!$A:$Y,21,FALSE)</f>
        <v/>
      </c>
      <c r="Z2691" s="20">
        <f t="shared" si="252"/>
        <v>0</v>
      </c>
      <c r="AA2691" s="20" t="str">
        <f t="shared" si="248"/>
        <v/>
      </c>
      <c r="AB2691" s="20" t="str">
        <f t="shared" ca="1" si="249"/>
        <v/>
      </c>
      <c r="AC2691" s="20">
        <f t="shared" ca="1" si="250"/>
        <v>0</v>
      </c>
      <c r="AD2691" s="20" t="str">
        <f ca="1">IF(AC2691=0,"",IF(OR(ISBLANK(P2691),ISBLANK(Q2691)),"",IF(ISBLANK(VLOOKUP(A2691,Database!A:AA,22,FALSE)),"",VLOOKUP(A2691,Database!A:AA,22,FALSE))))</f>
        <v/>
      </c>
      <c r="AE2691" s="20" t="str">
        <f>IFERROR(
   IF(
     OR(ISBLANK(P2691),ISBLANK(Q2691)),
     "",
     IF(
       AND(AB2691&lt;&gt;"",OR(W2691="Terminé",W2691="En cours")),
       VLOOKUP(AD2691,Setup_ScoreExactBonus!A:D,4,FALSE),
       0
     )),
  0)</f>
        <v/>
      </c>
      <c r="AF2691" s="21">
        <f t="shared" si="251"/>
        <v>0</v>
      </c>
      <c r="AG2691" s="21">
        <f ca="1">SUMIFS(AF$2:AF2691,D$2:D2691,D2691)</f>
        <v>3022</v>
      </c>
    </row>
    <row r="2692" spans="1:33" hidden="1" x14ac:dyDescent="0.35">
      <c r="A2692" s="21">
        <f>IF(ISBLANK(B2692),"",COUNTIF(B$2:B2692,B2692))-1</f>
        <v>99</v>
      </c>
      <c r="B2692" s="27">
        <v>18</v>
      </c>
      <c r="C2692" s="10">
        <f>VLOOKUP($A2692+IF($A2692=0,1,0),Database!$A:$Y,7,FALSE)</f>
        <v>46214.958333333336</v>
      </c>
      <c r="D2692" s="21" t="str">
        <f>VLOOKUP(Pronostics!$B2692,Setup_MPP!$A:$G,3,FALSE)</f>
        <v>Cartone</v>
      </c>
      <c r="E2692" s="21" t="str">
        <f>VLOOKUP(Pronostics!$B2692,Setup_MPP!$A:$G,2,FALSE)</f>
        <v>Quentin CARTON</v>
      </c>
      <c r="F2692" s="21" t="str">
        <f>VLOOKUP($B2692,Setup_MPP!$A:$E,4,FALSE)</f>
        <v>#F0BC42</v>
      </c>
      <c r="G2692" s="21" t="str">
        <f>VLOOKUP($B2692,Setup_MPP!$A:$E,5,FALSE)</f>
        <v>#8E1F2F</v>
      </c>
      <c r="H2692" s="21" t="str">
        <f>IFERROR(IF(AND(A2692&gt;=1,A2692&lt;=104),VLOOKUP($A2692,Location!$A:$J,6,FALSE),IF(A2692=0,"Avant l'ouverture",IF(OR(A2692=105,A2692=106),"Bonus"))),"")</f>
        <v>1/4 Finale</v>
      </c>
      <c r="I2692" s="21" t="str">
        <f>IF(LEFT(H2692,4)="Tour",VLOOKUP(A2692,Database!$A:$C,3,FALSE),"")</f>
        <v/>
      </c>
      <c r="J2692" s="21" t="str">
        <f>VLOOKUP($A2692,Location!$A:$J,7,FALSE)</f>
        <v>TBD</v>
      </c>
      <c r="K2692" s="21" t="str">
        <f>IFERROR(VLOOKUP(J2692,Setup_Team!$B:$C,2,FALSE), "TDB")</f>
        <v>TDB</v>
      </c>
      <c r="L2692" s="21" t="str">
        <f>VLOOKUP($A2692,Location!$A:$J,8,FALSE)</f>
        <v>TBD</v>
      </c>
      <c r="M2692" s="21" t="str">
        <f>IFERROR(VLOOKUP(L2692,Setup_Team!$B:$C,2,FALSE), "TDB")</f>
        <v>TDB</v>
      </c>
      <c r="N2692" s="21" t="str">
        <f>VLOOKUP($A2692,Location!$A:$J,9,FALSE)</f>
        <v>Miami Gardens, Florida</v>
      </c>
      <c r="O2692" s="21" t="str">
        <f>VLOOKUP($A2692,Location!$A:$J,10,FALSE)</f>
        <v>Hard Rock Stadium</v>
      </c>
      <c r="P2692" s="27"/>
      <c r="Q2692" s="27"/>
      <c r="R2692" s="27" t="str">
        <f t="shared" si="253"/>
        <v/>
      </c>
      <c r="S2692" s="21">
        <v>0</v>
      </c>
      <c r="T2692" s="20">
        <f>VLOOKUP($A2692,Database!$A:$Y,10,FALSE)</f>
        <v>0</v>
      </c>
      <c r="U2692" s="20">
        <f>VLOOKUP($A2692,Database!$A:$Y,11,FALSE)</f>
        <v>0</v>
      </c>
      <c r="V2692" s="20">
        <f>VLOOKUP($A2692,Database!$A:$Y,12,FALSE)</f>
        <v>0</v>
      </c>
      <c r="W2692" s="20" t="str">
        <f>VLOOKUP(A2692,Database!A:M,13,FALSE)</f>
        <v>À venir</v>
      </c>
      <c r="X2692" s="20" t="str">
        <f>VLOOKUP($A2692,Database!$A:$Y,20,FALSE)</f>
        <v/>
      </c>
      <c r="Y2692" s="20" t="str">
        <f>VLOOKUP($A2692,Database!$A:$Y,21,FALSE)</f>
        <v/>
      </c>
      <c r="Z2692" s="20">
        <f t="shared" si="252"/>
        <v>0</v>
      </c>
      <c r="AA2692" s="20" t="str">
        <f t="shared" si="248"/>
        <v/>
      </c>
      <c r="AB2692" s="20" t="str">
        <f t="shared" ca="1" si="249"/>
        <v/>
      </c>
      <c r="AC2692" s="20">
        <f t="shared" ca="1" si="250"/>
        <v>0</v>
      </c>
      <c r="AD2692" s="20" t="str">
        <f ca="1">IF(AC2692=0,"",IF(OR(ISBLANK(P2692),ISBLANK(Q2692)),"",IF(ISBLANK(VLOOKUP(A2692,Database!A:AA,22,FALSE)),"",VLOOKUP(A2692,Database!A:AA,22,FALSE))))</f>
        <v/>
      </c>
      <c r="AE2692" s="20" t="str">
        <f>IFERROR(
   IF(
     OR(ISBLANK(P2692),ISBLANK(Q2692)),
     "",
     IF(
       AND(AB2692&lt;&gt;"",OR(W2692="Terminé",W2692="En cours")),
       VLOOKUP(AD2692,Setup_ScoreExactBonus!A:D,4,FALSE),
       0
     )),
  0)</f>
        <v/>
      </c>
      <c r="AF2692" s="21">
        <f t="shared" si="251"/>
        <v>0</v>
      </c>
      <c r="AG2692" s="21">
        <f ca="1">SUMIFS(AF$2:AF2692,D$2:D2692,D2692)</f>
        <v>3102</v>
      </c>
    </row>
    <row r="2693" spans="1:33" hidden="1" x14ac:dyDescent="0.35">
      <c r="A2693" s="21">
        <f>IF(ISBLANK(B2693),"",COUNTIF(B$2:B2693,B2693))-1</f>
        <v>99</v>
      </c>
      <c r="B2693" s="27">
        <v>19</v>
      </c>
      <c r="C2693" s="10">
        <f>VLOOKUP($A2693+IF($A2693=0,1,0),Database!$A:$Y,7,FALSE)</f>
        <v>46214.958333333336</v>
      </c>
      <c r="D2693" s="21" t="str">
        <f>VLOOKUP(Pronostics!$B2693,Setup_MPP!$A:$G,3,FALSE)</f>
        <v>YramVi</v>
      </c>
      <c r="E2693" s="21" t="str">
        <f>VLOOKUP(Pronostics!$B2693,Setup_MPP!$A:$G,2,FALSE)</f>
        <v>Eyram TETSHIE</v>
      </c>
      <c r="F2693" s="21" t="str">
        <f>VLOOKUP($B2693,Setup_MPP!$A:$E,4,FALSE)</f>
        <v>#E8B28F</v>
      </c>
      <c r="G2693" s="21" t="str">
        <f>VLOOKUP($B2693,Setup_MPP!$A:$E,5,FALSE)</f>
        <v>#E65568</v>
      </c>
      <c r="H2693" s="21" t="str">
        <f>IFERROR(IF(AND(A2693&gt;=1,A2693&lt;=104),VLOOKUP($A2693,Location!$A:$J,6,FALSE),IF(A2693=0,"Avant l'ouverture",IF(OR(A2693=105,A2693=106),"Bonus"))),"")</f>
        <v>1/4 Finale</v>
      </c>
      <c r="I2693" s="21" t="str">
        <f>IF(LEFT(H2693,4)="Tour",VLOOKUP(A2693,Database!$A:$C,3,FALSE),"")</f>
        <v/>
      </c>
      <c r="J2693" s="21" t="str">
        <f>VLOOKUP($A2693,Location!$A:$J,7,FALSE)</f>
        <v>TBD</v>
      </c>
      <c r="K2693" s="21" t="str">
        <f>IFERROR(VLOOKUP(J2693,Setup_Team!$B:$C,2,FALSE), "TDB")</f>
        <v>TDB</v>
      </c>
      <c r="L2693" s="21" t="str">
        <f>VLOOKUP($A2693,Location!$A:$J,8,FALSE)</f>
        <v>TBD</v>
      </c>
      <c r="M2693" s="21" t="str">
        <f>IFERROR(VLOOKUP(L2693,Setup_Team!$B:$C,2,FALSE), "TDB")</f>
        <v>TDB</v>
      </c>
      <c r="N2693" s="21" t="str">
        <f>VLOOKUP($A2693,Location!$A:$J,9,FALSE)</f>
        <v>Miami Gardens, Florida</v>
      </c>
      <c r="O2693" s="21" t="str">
        <f>VLOOKUP($A2693,Location!$A:$J,10,FALSE)</f>
        <v>Hard Rock Stadium</v>
      </c>
      <c r="P2693" s="27"/>
      <c r="Q2693" s="27"/>
      <c r="R2693" s="27" t="str">
        <f t="shared" si="253"/>
        <v/>
      </c>
      <c r="S2693" s="21">
        <v>0</v>
      </c>
      <c r="T2693" s="20">
        <f>VLOOKUP($A2693,Database!$A:$Y,10,FALSE)</f>
        <v>0</v>
      </c>
      <c r="U2693" s="20">
        <f>VLOOKUP($A2693,Database!$A:$Y,11,FALSE)</f>
        <v>0</v>
      </c>
      <c r="V2693" s="20">
        <f>VLOOKUP($A2693,Database!$A:$Y,12,FALSE)</f>
        <v>0</v>
      </c>
      <c r="W2693" s="20" t="str">
        <f>VLOOKUP(A2693,Database!A:M,13,FALSE)</f>
        <v>À venir</v>
      </c>
      <c r="X2693" s="20" t="str">
        <f>VLOOKUP($A2693,Database!$A:$Y,20,FALSE)</f>
        <v/>
      </c>
      <c r="Y2693" s="20" t="str">
        <f>VLOOKUP($A2693,Database!$A:$Y,21,FALSE)</f>
        <v/>
      </c>
      <c r="Z2693" s="20">
        <f t="shared" si="252"/>
        <v>0</v>
      </c>
      <c r="AA2693" s="20" t="str">
        <f t="shared" si="248"/>
        <v/>
      </c>
      <c r="AB2693" s="20" t="str">
        <f t="shared" ca="1" si="249"/>
        <v/>
      </c>
      <c r="AC2693" s="20">
        <f t="shared" ca="1" si="250"/>
        <v>0</v>
      </c>
      <c r="AD2693" s="20" t="str">
        <f ca="1">IF(AC2693=0,"",IF(OR(ISBLANK(P2693),ISBLANK(Q2693)),"",IF(ISBLANK(VLOOKUP(A2693,Database!A:AA,22,FALSE)),"",VLOOKUP(A2693,Database!A:AA,22,FALSE))))</f>
        <v/>
      </c>
      <c r="AE2693" s="20" t="str">
        <f>IFERROR(
   IF(
     OR(ISBLANK(P2693),ISBLANK(Q2693)),
     "",
     IF(
       AND(AB2693&lt;&gt;"",OR(W2693="Terminé",W2693="En cours")),
       VLOOKUP(AD2693,Setup_ScoreExactBonus!A:D,4,FALSE),
       0
     )),
  0)</f>
        <v/>
      </c>
      <c r="AF2693" s="21">
        <f t="shared" si="251"/>
        <v>0</v>
      </c>
      <c r="AG2693" s="21">
        <f ca="1">SUMIFS(AF$2:AF2693,D$2:D2693,D2693)</f>
        <v>2990</v>
      </c>
    </row>
    <row r="2694" spans="1:33" hidden="1" x14ac:dyDescent="0.35">
      <c r="A2694" s="21">
        <f>IF(ISBLANK(B2694),"",COUNTIF(B$2:B2694,B2694))-1</f>
        <v>99</v>
      </c>
      <c r="B2694" s="27">
        <v>20</v>
      </c>
      <c r="C2694" s="10">
        <f>VLOOKUP($A2694+IF($A2694=0,1,0),Database!$A:$Y,7,FALSE)</f>
        <v>46214.958333333336</v>
      </c>
      <c r="D2694" s="21" t="str">
        <f>VLOOKUP(Pronostics!$B2694,Setup_MPP!$A:$G,3,FALSE)</f>
        <v>Anis_MaFihache</v>
      </c>
      <c r="E2694" s="21" t="str">
        <f>VLOOKUP(Pronostics!$B2694,Setup_MPP!$A:$G,2,FALSE)</f>
        <v>Anis LEBIK</v>
      </c>
      <c r="F2694" s="21" t="str">
        <f>VLOOKUP($B2694,Setup_MPP!$A:$E,4,FALSE)</f>
        <v>#60DC8C</v>
      </c>
      <c r="G2694" s="21" t="str">
        <f>VLOOKUP($B2694,Setup_MPP!$A:$E,5,FALSE)</f>
        <v>#22A34F</v>
      </c>
      <c r="H2694" s="21" t="str">
        <f>IFERROR(IF(AND(A2694&gt;=1,A2694&lt;=104),VLOOKUP($A2694,Location!$A:$J,6,FALSE),IF(A2694=0,"Avant l'ouverture",IF(OR(A2694=105,A2694=106),"Bonus"))),"")</f>
        <v>1/4 Finale</v>
      </c>
      <c r="I2694" s="21" t="str">
        <f>IF(LEFT(H2694,4)="Tour",VLOOKUP(A2694,Database!$A:$C,3,FALSE),"")</f>
        <v/>
      </c>
      <c r="J2694" s="21" t="str">
        <f>VLOOKUP($A2694,Location!$A:$J,7,FALSE)</f>
        <v>TBD</v>
      </c>
      <c r="K2694" s="21" t="str">
        <f>IFERROR(VLOOKUP(J2694,Setup_Team!$B:$C,2,FALSE), "TDB")</f>
        <v>TDB</v>
      </c>
      <c r="L2694" s="21" t="str">
        <f>VLOOKUP($A2694,Location!$A:$J,8,FALSE)</f>
        <v>TBD</v>
      </c>
      <c r="M2694" s="21" t="str">
        <f>IFERROR(VLOOKUP(L2694,Setup_Team!$B:$C,2,FALSE), "TDB")</f>
        <v>TDB</v>
      </c>
      <c r="N2694" s="21" t="str">
        <f>VLOOKUP($A2694,Location!$A:$J,9,FALSE)</f>
        <v>Miami Gardens, Florida</v>
      </c>
      <c r="O2694" s="21" t="str">
        <f>VLOOKUP($A2694,Location!$A:$J,10,FALSE)</f>
        <v>Hard Rock Stadium</v>
      </c>
      <c r="P2694" s="27"/>
      <c r="Q2694" s="27"/>
      <c r="R2694" s="27" t="str">
        <f t="shared" si="253"/>
        <v/>
      </c>
      <c r="S2694" s="21">
        <v>0</v>
      </c>
      <c r="T2694" s="20">
        <f>VLOOKUP($A2694,Database!$A:$Y,10,FALSE)</f>
        <v>0</v>
      </c>
      <c r="U2694" s="20">
        <f>VLOOKUP($A2694,Database!$A:$Y,11,FALSE)</f>
        <v>0</v>
      </c>
      <c r="V2694" s="20">
        <f>VLOOKUP($A2694,Database!$A:$Y,12,FALSE)</f>
        <v>0</v>
      </c>
      <c r="W2694" s="20" t="str">
        <f>VLOOKUP(A2694,Database!A:M,13,FALSE)</f>
        <v>À venir</v>
      </c>
      <c r="X2694" s="20" t="str">
        <f>VLOOKUP($A2694,Database!$A:$Y,20,FALSE)</f>
        <v/>
      </c>
      <c r="Y2694" s="20" t="str">
        <f>VLOOKUP($A2694,Database!$A:$Y,21,FALSE)</f>
        <v/>
      </c>
      <c r="Z2694" s="20">
        <f t="shared" si="252"/>
        <v>0</v>
      </c>
      <c r="AA2694" s="20" t="str">
        <f t="shared" si="248"/>
        <v/>
      </c>
      <c r="AB2694" s="20" t="str">
        <f t="shared" ca="1" si="249"/>
        <v/>
      </c>
      <c r="AC2694" s="20">
        <f t="shared" ca="1" si="250"/>
        <v>0</v>
      </c>
      <c r="AD2694" s="20" t="str">
        <f ca="1">IF(AC2694=0,"",IF(OR(ISBLANK(P2694),ISBLANK(Q2694)),"",IF(ISBLANK(VLOOKUP(A2694,Database!A:AA,22,FALSE)),"",VLOOKUP(A2694,Database!A:AA,22,FALSE))))</f>
        <v/>
      </c>
      <c r="AE2694" s="20" t="str">
        <f>IFERROR(
   IF(
     OR(ISBLANK(P2694),ISBLANK(Q2694)),
     "",
     IF(
       AND(AB2694&lt;&gt;"",OR(W2694="Terminé",W2694="En cours")),
       VLOOKUP(AD2694,Setup_ScoreExactBonus!A:D,4,FALSE),
       0
     )),
  0)</f>
        <v/>
      </c>
      <c r="AF2694" s="21">
        <f t="shared" si="251"/>
        <v>0</v>
      </c>
      <c r="AG2694" s="21">
        <f ca="1">SUMIFS(AF$2:AF2694,D$2:D2694,D2694)</f>
        <v>3051</v>
      </c>
    </row>
    <row r="2695" spans="1:33" hidden="1" x14ac:dyDescent="0.35">
      <c r="A2695" s="21">
        <f>IF(ISBLANK(B2695),"",COUNTIF(B$2:B2695,B2695))-1</f>
        <v>99</v>
      </c>
      <c r="B2695" s="27">
        <v>21</v>
      </c>
      <c r="C2695" s="10">
        <f>VLOOKUP($A2695+IF($A2695=0,1,0),Database!$A:$Y,7,FALSE)</f>
        <v>46214.958333333336</v>
      </c>
      <c r="D2695" s="21" t="str">
        <f>VLOOKUP(Pronostics!$B2695,Setup_MPP!$A:$G,3,FALSE)</f>
        <v>JUJULABOSS13</v>
      </c>
      <c r="E2695" s="21" t="str">
        <f>VLOOKUP(Pronostics!$B2695,Setup_MPP!$A:$G,2,FALSE)</f>
        <v>Julia BOUANAN</v>
      </c>
      <c r="F2695" s="21" t="str">
        <f>VLOOKUP($B2695,Setup_MPP!$A:$E,4,FALSE)</f>
        <v>#2FAEE0</v>
      </c>
      <c r="G2695" s="21" t="str">
        <f>VLOOKUP($B2695,Setup_MPP!$A:$E,5,FALSE)</f>
        <v>#BEA064</v>
      </c>
      <c r="H2695" s="21" t="str">
        <f>IFERROR(IF(AND(A2695&gt;=1,A2695&lt;=104),VLOOKUP($A2695,Location!$A:$J,6,FALSE),IF(A2695=0,"Avant l'ouverture",IF(OR(A2695=105,A2695=106),"Bonus"))),"")</f>
        <v>1/4 Finale</v>
      </c>
      <c r="I2695" s="21" t="str">
        <f>IF(LEFT(H2695,4)="Tour",VLOOKUP(A2695,Database!$A:$C,3,FALSE),"")</f>
        <v/>
      </c>
      <c r="J2695" s="21" t="str">
        <f>VLOOKUP($A2695,Location!$A:$J,7,FALSE)</f>
        <v>TBD</v>
      </c>
      <c r="K2695" s="21" t="str">
        <f>IFERROR(VLOOKUP(J2695,Setup_Team!$B:$C,2,FALSE), "TDB")</f>
        <v>TDB</v>
      </c>
      <c r="L2695" s="21" t="str">
        <f>VLOOKUP($A2695,Location!$A:$J,8,FALSE)</f>
        <v>TBD</v>
      </c>
      <c r="M2695" s="21" t="str">
        <f>IFERROR(VLOOKUP(L2695,Setup_Team!$B:$C,2,FALSE), "TDB")</f>
        <v>TDB</v>
      </c>
      <c r="N2695" s="21" t="str">
        <f>VLOOKUP($A2695,Location!$A:$J,9,FALSE)</f>
        <v>Miami Gardens, Florida</v>
      </c>
      <c r="O2695" s="21" t="str">
        <f>VLOOKUP($A2695,Location!$A:$J,10,FALSE)</f>
        <v>Hard Rock Stadium</v>
      </c>
      <c r="P2695" s="27"/>
      <c r="Q2695" s="27"/>
      <c r="R2695" s="27" t="str">
        <f t="shared" si="253"/>
        <v/>
      </c>
      <c r="S2695" s="21">
        <v>0</v>
      </c>
      <c r="T2695" s="20">
        <f>VLOOKUP($A2695,Database!$A:$Y,10,FALSE)</f>
        <v>0</v>
      </c>
      <c r="U2695" s="20">
        <f>VLOOKUP($A2695,Database!$A:$Y,11,FALSE)</f>
        <v>0</v>
      </c>
      <c r="V2695" s="20">
        <f>VLOOKUP($A2695,Database!$A:$Y,12,FALSE)</f>
        <v>0</v>
      </c>
      <c r="W2695" s="20" t="str">
        <f>VLOOKUP(A2695,Database!A:M,13,FALSE)</f>
        <v>À venir</v>
      </c>
      <c r="X2695" s="20" t="str">
        <f>VLOOKUP($A2695,Database!$A:$Y,20,FALSE)</f>
        <v/>
      </c>
      <c r="Y2695" s="20" t="str">
        <f>VLOOKUP($A2695,Database!$A:$Y,21,FALSE)</f>
        <v/>
      </c>
      <c r="Z2695" s="20">
        <f t="shared" si="252"/>
        <v>0</v>
      </c>
      <c r="AA2695" s="20" t="str">
        <f t="shared" si="248"/>
        <v/>
      </c>
      <c r="AB2695" s="20" t="str">
        <f t="shared" ca="1" si="249"/>
        <v/>
      </c>
      <c r="AC2695" s="20">
        <f t="shared" ca="1" si="250"/>
        <v>0</v>
      </c>
      <c r="AD2695" s="20" t="str">
        <f ca="1">IF(AC2695=0,"",IF(OR(ISBLANK(P2695),ISBLANK(Q2695)),"",IF(ISBLANK(VLOOKUP(A2695,Database!A:AA,22,FALSE)),"",VLOOKUP(A2695,Database!A:AA,22,FALSE))))</f>
        <v/>
      </c>
      <c r="AE2695" s="20" t="str">
        <f>IFERROR(
   IF(
     OR(ISBLANK(P2695),ISBLANK(Q2695)),
     "",
     IF(
       AND(AB2695&lt;&gt;"",OR(W2695="Terminé",W2695="En cours")),
       VLOOKUP(AD2695,Setup_ScoreExactBonus!A:D,4,FALSE),
       0
     )),
  0)</f>
        <v/>
      </c>
      <c r="AF2695" s="21">
        <f t="shared" si="251"/>
        <v>0</v>
      </c>
      <c r="AG2695" s="21">
        <f ca="1">SUMIFS(AF$2:AF2695,D$2:D2695,D2695)</f>
        <v>2853</v>
      </c>
    </row>
    <row r="2696" spans="1:33" hidden="1" x14ac:dyDescent="0.35">
      <c r="A2696" s="21">
        <f>IF(ISBLANK(B2696),"",COUNTIF(B$2:B2696,B2696))-1</f>
        <v>99</v>
      </c>
      <c r="B2696" s="27">
        <v>22</v>
      </c>
      <c r="C2696" s="10">
        <f>VLOOKUP($A2696+IF($A2696=0,1,0),Database!$A:$Y,7,FALSE)</f>
        <v>46214.958333333336</v>
      </c>
      <c r="D2696" s="21" t="str">
        <f>VLOOKUP(Pronostics!$B2696,Setup_MPP!$A:$G,3,FALSE)</f>
        <v>Jujumsrd</v>
      </c>
      <c r="E2696" s="21" t="str">
        <f>VLOOKUP(Pronostics!$B2696,Setup_MPP!$A:$G,2,FALSE)</f>
        <v>Julie Mansard</v>
      </c>
      <c r="F2696" s="21" t="str">
        <f>VLOOKUP($B2696,Setup_MPP!$A:$E,4,FALSE)</f>
        <v>#41DEF0</v>
      </c>
      <c r="G2696" s="21" t="str">
        <f>VLOOKUP($B2696,Setup_MPP!$A:$E,5,FALSE)</f>
        <v>#0BA6B7</v>
      </c>
      <c r="H2696" s="21" t="str">
        <f>IFERROR(IF(AND(A2696&gt;=1,A2696&lt;=104),VLOOKUP($A2696,Location!$A:$J,6,FALSE),IF(A2696=0,"Avant l'ouverture",IF(OR(A2696=105,A2696=106),"Bonus"))),"")</f>
        <v>1/4 Finale</v>
      </c>
      <c r="I2696" s="21" t="str">
        <f>IF(LEFT(H2696,4)="Tour",VLOOKUP(A2696,Database!$A:$C,3,FALSE),"")</f>
        <v/>
      </c>
      <c r="J2696" s="21" t="str">
        <f>VLOOKUP($A2696,Location!$A:$J,7,FALSE)</f>
        <v>TBD</v>
      </c>
      <c r="K2696" s="21" t="str">
        <f>IFERROR(VLOOKUP(J2696,Setup_Team!$B:$C,2,FALSE), "TDB")</f>
        <v>TDB</v>
      </c>
      <c r="L2696" s="21" t="str">
        <f>VLOOKUP($A2696,Location!$A:$J,8,FALSE)</f>
        <v>TBD</v>
      </c>
      <c r="M2696" s="21" t="str">
        <f>IFERROR(VLOOKUP(L2696,Setup_Team!$B:$C,2,FALSE), "TDB")</f>
        <v>TDB</v>
      </c>
      <c r="N2696" s="21" t="str">
        <f>VLOOKUP($A2696,Location!$A:$J,9,FALSE)</f>
        <v>Miami Gardens, Florida</v>
      </c>
      <c r="O2696" s="21" t="str">
        <f>VLOOKUP($A2696,Location!$A:$J,10,FALSE)</f>
        <v>Hard Rock Stadium</v>
      </c>
      <c r="P2696" s="27"/>
      <c r="Q2696" s="27"/>
      <c r="R2696" s="27" t="str">
        <f t="shared" si="253"/>
        <v/>
      </c>
      <c r="S2696" s="21">
        <v>0</v>
      </c>
      <c r="T2696" s="20">
        <f>VLOOKUP($A2696,Database!$A:$Y,10,FALSE)</f>
        <v>0</v>
      </c>
      <c r="U2696" s="20">
        <f>VLOOKUP($A2696,Database!$A:$Y,11,FALSE)</f>
        <v>0</v>
      </c>
      <c r="V2696" s="20">
        <f>VLOOKUP($A2696,Database!$A:$Y,12,FALSE)</f>
        <v>0</v>
      </c>
      <c r="W2696" s="20" t="str">
        <f>VLOOKUP(A2696,Database!A:M,13,FALSE)</f>
        <v>À venir</v>
      </c>
      <c r="X2696" s="20" t="str">
        <f>VLOOKUP($A2696,Database!$A:$Y,20,FALSE)</f>
        <v/>
      </c>
      <c r="Y2696" s="20" t="str">
        <f>VLOOKUP($A2696,Database!$A:$Y,21,FALSE)</f>
        <v/>
      </c>
      <c r="Z2696" s="20">
        <f t="shared" si="252"/>
        <v>0</v>
      </c>
      <c r="AA2696" s="20" t="str">
        <f t="shared" si="248"/>
        <v/>
      </c>
      <c r="AB2696" s="20" t="str">
        <f t="shared" ca="1" si="249"/>
        <v/>
      </c>
      <c r="AC2696" s="20">
        <f t="shared" ca="1" si="250"/>
        <v>0</v>
      </c>
      <c r="AD2696" s="20" t="str">
        <f ca="1">IF(AC2696=0,"",IF(OR(ISBLANK(P2696),ISBLANK(Q2696)),"",IF(ISBLANK(VLOOKUP(A2696,Database!A:AA,22,FALSE)),"",VLOOKUP(A2696,Database!A:AA,22,FALSE))))</f>
        <v/>
      </c>
      <c r="AE2696" s="20" t="str">
        <f>IFERROR(
   IF(
     OR(ISBLANK(P2696),ISBLANK(Q2696)),
     "",
     IF(
       AND(AB2696&lt;&gt;"",OR(W2696="Terminé",W2696="En cours")),
       VLOOKUP(AD2696,Setup_ScoreExactBonus!A:D,4,FALSE),
       0
     )),
  0)</f>
        <v/>
      </c>
      <c r="AF2696" s="21">
        <f t="shared" si="251"/>
        <v>0</v>
      </c>
      <c r="AG2696" s="21">
        <f ca="1">SUMIFS(AF$2:AF2696,D$2:D2696,D2696)</f>
        <v>2679</v>
      </c>
    </row>
    <row r="2697" spans="1:33" hidden="1" x14ac:dyDescent="0.35">
      <c r="A2697" s="21">
        <f>IF(ISBLANK(B2697),"",COUNTIF(B$2:B2697,B2697))-1</f>
        <v>99</v>
      </c>
      <c r="B2697" s="27">
        <v>23</v>
      </c>
      <c r="C2697" s="10">
        <f>VLOOKUP($A2697+IF($A2697=0,1,0),Database!$A:$Y,7,FALSE)</f>
        <v>46214.958333333336</v>
      </c>
      <c r="D2697" s="21" t="str">
        <f>VLOOKUP(Pronostics!$B2697,Setup_MPP!$A:$G,3,FALSE)</f>
        <v>DJUDJUPRONO</v>
      </c>
      <c r="E2697" s="21" t="str">
        <f>VLOOKUP(Pronostics!$B2697,Setup_MPP!$A:$G,2,FALSE)</f>
        <v>Juliette</v>
      </c>
      <c r="F2697" s="21" t="str">
        <f>VLOOKUP($B2697,Setup_MPP!$A:$E,4,FALSE)</f>
        <v>#F2A2A2</v>
      </c>
      <c r="G2697" s="21" t="str">
        <f>VLOOKUP($B2697,Setup_MPP!$A:$E,5,FALSE)</f>
        <v>#C25D5D</v>
      </c>
      <c r="H2697" s="21" t="str">
        <f>IFERROR(IF(AND(A2697&gt;=1,A2697&lt;=104),VLOOKUP($A2697,Location!$A:$J,6,FALSE),IF(A2697=0,"Avant l'ouverture",IF(OR(A2697=105,A2697=106),"Bonus"))),"")</f>
        <v>1/4 Finale</v>
      </c>
      <c r="I2697" s="21" t="str">
        <f>IF(LEFT(H2697,4)="Tour",VLOOKUP(A2697,Database!$A:$C,3,FALSE),"")</f>
        <v/>
      </c>
      <c r="J2697" s="21" t="str">
        <f>VLOOKUP($A2697,Location!$A:$J,7,FALSE)</f>
        <v>TBD</v>
      </c>
      <c r="K2697" s="21" t="str">
        <f>IFERROR(VLOOKUP(J2697,Setup_Team!$B:$C,2,FALSE), "TDB")</f>
        <v>TDB</v>
      </c>
      <c r="L2697" s="21" t="str">
        <f>VLOOKUP($A2697,Location!$A:$J,8,FALSE)</f>
        <v>TBD</v>
      </c>
      <c r="M2697" s="21" t="str">
        <f>IFERROR(VLOOKUP(L2697,Setup_Team!$B:$C,2,FALSE), "TDB")</f>
        <v>TDB</v>
      </c>
      <c r="N2697" s="21" t="str">
        <f>VLOOKUP($A2697,Location!$A:$J,9,FALSE)</f>
        <v>Miami Gardens, Florida</v>
      </c>
      <c r="O2697" s="21" t="str">
        <f>VLOOKUP($A2697,Location!$A:$J,10,FALSE)</f>
        <v>Hard Rock Stadium</v>
      </c>
      <c r="P2697" s="27"/>
      <c r="Q2697" s="27"/>
      <c r="R2697" s="27" t="str">
        <f t="shared" si="253"/>
        <v/>
      </c>
      <c r="S2697" s="21">
        <v>0</v>
      </c>
      <c r="T2697" s="20">
        <f>VLOOKUP($A2697,Database!$A:$Y,10,FALSE)</f>
        <v>0</v>
      </c>
      <c r="U2697" s="20">
        <f>VLOOKUP($A2697,Database!$A:$Y,11,FALSE)</f>
        <v>0</v>
      </c>
      <c r="V2697" s="20">
        <f>VLOOKUP($A2697,Database!$A:$Y,12,FALSE)</f>
        <v>0</v>
      </c>
      <c r="W2697" s="20" t="str">
        <f>VLOOKUP(A2697,Database!A:M,13,FALSE)</f>
        <v>À venir</v>
      </c>
      <c r="X2697" s="20" t="str">
        <f>VLOOKUP($A2697,Database!$A:$Y,20,FALSE)</f>
        <v/>
      </c>
      <c r="Y2697" s="20" t="str">
        <f>VLOOKUP($A2697,Database!$A:$Y,21,FALSE)</f>
        <v/>
      </c>
      <c r="Z2697" s="20">
        <f t="shared" si="252"/>
        <v>0</v>
      </c>
      <c r="AA2697" s="20" t="str">
        <f t="shared" si="248"/>
        <v/>
      </c>
      <c r="AB2697" s="20" t="str">
        <f t="shared" ca="1" si="249"/>
        <v/>
      </c>
      <c r="AC2697" s="20">
        <f t="shared" ca="1" si="250"/>
        <v>0</v>
      </c>
      <c r="AD2697" s="20" t="str">
        <f ca="1">IF(AC2697=0,"",IF(OR(ISBLANK(P2697),ISBLANK(Q2697)),"",IF(ISBLANK(VLOOKUP(A2697,Database!A:AA,22,FALSE)),"",VLOOKUP(A2697,Database!A:AA,22,FALSE))))</f>
        <v/>
      </c>
      <c r="AE2697" s="20" t="str">
        <f>IFERROR(
   IF(
     OR(ISBLANK(P2697),ISBLANK(Q2697)),
     "",
     IF(
       AND(AB2697&lt;&gt;"",OR(W2697="Terminé",W2697="En cours")),
       VLOOKUP(AD2697,Setup_ScoreExactBonus!A:D,4,FALSE),
       0
     )),
  0)</f>
        <v/>
      </c>
      <c r="AF2697" s="21">
        <f t="shared" si="251"/>
        <v>0</v>
      </c>
      <c r="AG2697" s="21">
        <f ca="1">SUMIFS(AF$2:AF2697,D$2:D2697,D2697)</f>
        <v>2289</v>
      </c>
    </row>
    <row r="2698" spans="1:33" hidden="1" x14ac:dyDescent="0.35">
      <c r="A2698" s="21">
        <f>IF(ISBLANK(B2698),"",COUNTIF(B$2:B2698,B2698))-1</f>
        <v>99</v>
      </c>
      <c r="B2698" s="27">
        <v>24</v>
      </c>
      <c r="C2698" s="10">
        <f>VLOOKUP($A2698+IF($A2698=0,1,0),Database!$A:$Y,7,FALSE)</f>
        <v>46214.958333333336</v>
      </c>
      <c r="D2698" s="21" t="str">
        <f>VLOOKUP(Pronostics!$B2698,Setup_MPP!$A:$G,3,FALSE)</f>
        <v>Samyaaaaaaaaaa</v>
      </c>
      <c r="E2698" s="21" t="str">
        <f>VLOOKUP(Pronostics!$B2698,Setup_MPP!$A:$G,2,FALSE)</f>
        <v>Samya ALAOUI</v>
      </c>
      <c r="F2698" s="21" t="str">
        <f>VLOOKUP($B2698,Setup_MPP!$A:$E,4,FALSE)</f>
        <v>#A2F2C7</v>
      </c>
      <c r="G2698" s="21" t="str">
        <f>VLOOKUP($B2698,Setup_MPP!$A:$E,5,FALSE)</f>
        <v>#5DC18C</v>
      </c>
      <c r="H2698" s="21" t="str">
        <f>IFERROR(IF(AND(A2698&gt;=1,A2698&lt;=104),VLOOKUP($A2698,Location!$A:$J,6,FALSE),IF(A2698=0,"Avant l'ouverture",IF(OR(A2698=105,A2698=106),"Bonus"))),"")</f>
        <v>1/4 Finale</v>
      </c>
      <c r="I2698" s="21" t="str">
        <f>IF(LEFT(H2698,4)="Tour",VLOOKUP(A2698,Database!$A:$C,3,FALSE),"")</f>
        <v/>
      </c>
      <c r="J2698" s="21" t="str">
        <f>VLOOKUP($A2698,Location!$A:$J,7,FALSE)</f>
        <v>TBD</v>
      </c>
      <c r="K2698" s="21" t="str">
        <f>IFERROR(VLOOKUP(J2698,Setup_Team!$B:$C,2,FALSE), "TDB")</f>
        <v>TDB</v>
      </c>
      <c r="L2698" s="21" t="str">
        <f>VLOOKUP($A2698,Location!$A:$J,8,FALSE)</f>
        <v>TBD</v>
      </c>
      <c r="M2698" s="21" t="str">
        <f>IFERROR(VLOOKUP(L2698,Setup_Team!$B:$C,2,FALSE), "TDB")</f>
        <v>TDB</v>
      </c>
      <c r="N2698" s="21" t="str">
        <f>VLOOKUP($A2698,Location!$A:$J,9,FALSE)</f>
        <v>Miami Gardens, Florida</v>
      </c>
      <c r="O2698" s="21" t="str">
        <f>VLOOKUP($A2698,Location!$A:$J,10,FALSE)</f>
        <v>Hard Rock Stadium</v>
      </c>
      <c r="P2698" s="27"/>
      <c r="Q2698" s="27"/>
      <c r="R2698" s="27" t="str">
        <f t="shared" si="253"/>
        <v/>
      </c>
      <c r="S2698" s="21">
        <v>0</v>
      </c>
      <c r="T2698" s="20">
        <f>VLOOKUP($A2698,Database!$A:$Y,10,FALSE)</f>
        <v>0</v>
      </c>
      <c r="U2698" s="20">
        <f>VLOOKUP($A2698,Database!$A:$Y,11,FALSE)</f>
        <v>0</v>
      </c>
      <c r="V2698" s="20">
        <f>VLOOKUP($A2698,Database!$A:$Y,12,FALSE)</f>
        <v>0</v>
      </c>
      <c r="W2698" s="20" t="str">
        <f>VLOOKUP(A2698,Database!A:M,13,FALSE)</f>
        <v>À venir</v>
      </c>
      <c r="X2698" s="20" t="str">
        <f>VLOOKUP($A2698,Database!$A:$Y,20,FALSE)</f>
        <v/>
      </c>
      <c r="Y2698" s="20" t="str">
        <f>VLOOKUP($A2698,Database!$A:$Y,21,FALSE)</f>
        <v/>
      </c>
      <c r="Z2698" s="20">
        <f t="shared" si="252"/>
        <v>0</v>
      </c>
      <c r="AA2698" s="20" t="str">
        <f t="shared" si="248"/>
        <v/>
      </c>
      <c r="AB2698" s="20" t="str">
        <f t="shared" ca="1" si="249"/>
        <v/>
      </c>
      <c r="AC2698" s="20">
        <f t="shared" ca="1" si="250"/>
        <v>0</v>
      </c>
      <c r="AD2698" s="20" t="str">
        <f ca="1">IF(AC2698=0,"",IF(OR(ISBLANK(P2698),ISBLANK(Q2698)),"",IF(ISBLANK(VLOOKUP(A2698,Database!A:AA,22,FALSE)),"",VLOOKUP(A2698,Database!A:AA,22,FALSE))))</f>
        <v/>
      </c>
      <c r="AE2698" s="20" t="str">
        <f>IFERROR(
   IF(
     OR(ISBLANK(P2698),ISBLANK(Q2698)),
     "",
     IF(
       AND(AB2698&lt;&gt;"",OR(W2698="Terminé",W2698="En cours")),
       VLOOKUP(AD2698,Setup_ScoreExactBonus!A:D,4,FALSE),
       0
     )),
  0)</f>
        <v/>
      </c>
      <c r="AF2698" s="21">
        <f t="shared" si="251"/>
        <v>0</v>
      </c>
      <c r="AG2698" s="21">
        <f ca="1">SUMIFS(AF$2:AF2698,D$2:D2698,D2698)</f>
        <v>3177</v>
      </c>
    </row>
    <row r="2699" spans="1:33" hidden="1" x14ac:dyDescent="0.35">
      <c r="A2699" s="21">
        <f>IF(ISBLANK(B2699),"",COUNTIF(B$2:B2699,B2699))-1</f>
        <v>99</v>
      </c>
      <c r="B2699" s="27">
        <v>25</v>
      </c>
      <c r="C2699" s="10">
        <f>VLOOKUP($A2699+IF($A2699=0,1,0),Database!$A:$Y,7,FALSE)</f>
        <v>46214.958333333336</v>
      </c>
      <c r="D2699" s="21" t="str">
        <f>VLOOKUP(Pronostics!$B2699,Setup_MPP!$A:$G,3,FALSE)</f>
        <v>leaw0808</v>
      </c>
      <c r="E2699" s="21" t="str">
        <f>VLOOKUP(Pronostics!$B2699,Setup_MPP!$A:$G,2,FALSE)</f>
        <v>Léa WALOCQ</v>
      </c>
      <c r="F2699" s="21" t="str">
        <f>VLOOKUP($B2699,Setup_MPP!$A:$E,4,FALSE)</f>
        <v>#D1B9EB</v>
      </c>
      <c r="G2699" s="21" t="str">
        <f>VLOOKUP($B2699,Setup_MPP!$A:$E,5,FALSE)</f>
        <v>#B58BC7</v>
      </c>
      <c r="H2699" s="21" t="str">
        <f>IFERROR(IF(AND(A2699&gt;=1,A2699&lt;=104),VLOOKUP($A2699,Location!$A:$J,6,FALSE),IF(A2699=0,"Avant l'ouverture",IF(OR(A2699=105,A2699=106),"Bonus"))),"")</f>
        <v>1/4 Finale</v>
      </c>
      <c r="I2699" s="21" t="str">
        <f>IF(LEFT(H2699,4)="Tour",VLOOKUP(A2699,Database!$A:$C,3,FALSE),"")</f>
        <v/>
      </c>
      <c r="J2699" s="21" t="str">
        <f>VLOOKUP($A2699,Location!$A:$J,7,FALSE)</f>
        <v>TBD</v>
      </c>
      <c r="K2699" s="21" t="str">
        <f>IFERROR(VLOOKUP(J2699,Setup_Team!$B:$C,2,FALSE), "TDB")</f>
        <v>TDB</v>
      </c>
      <c r="L2699" s="21" t="str">
        <f>VLOOKUP($A2699,Location!$A:$J,8,FALSE)</f>
        <v>TBD</v>
      </c>
      <c r="M2699" s="21" t="str">
        <f>IFERROR(VLOOKUP(L2699,Setup_Team!$B:$C,2,FALSE), "TDB")</f>
        <v>TDB</v>
      </c>
      <c r="N2699" s="21" t="str">
        <f>VLOOKUP($A2699,Location!$A:$J,9,FALSE)</f>
        <v>Miami Gardens, Florida</v>
      </c>
      <c r="O2699" s="21" t="str">
        <f>VLOOKUP($A2699,Location!$A:$J,10,FALSE)</f>
        <v>Hard Rock Stadium</v>
      </c>
      <c r="P2699" s="27"/>
      <c r="Q2699" s="27"/>
      <c r="R2699" s="27" t="str">
        <f t="shared" si="253"/>
        <v/>
      </c>
      <c r="S2699" s="21">
        <v>0</v>
      </c>
      <c r="T2699" s="20">
        <f>VLOOKUP($A2699,Database!$A:$Y,10,FALSE)</f>
        <v>0</v>
      </c>
      <c r="U2699" s="20">
        <f>VLOOKUP($A2699,Database!$A:$Y,11,FALSE)</f>
        <v>0</v>
      </c>
      <c r="V2699" s="20">
        <f>VLOOKUP($A2699,Database!$A:$Y,12,FALSE)</f>
        <v>0</v>
      </c>
      <c r="W2699" s="20" t="str">
        <f>VLOOKUP(A2699,Database!A:M,13,FALSE)</f>
        <v>À venir</v>
      </c>
      <c r="X2699" s="20" t="str">
        <f>VLOOKUP($A2699,Database!$A:$Y,20,FALSE)</f>
        <v/>
      </c>
      <c r="Y2699" s="20" t="str">
        <f>VLOOKUP($A2699,Database!$A:$Y,21,FALSE)</f>
        <v/>
      </c>
      <c r="Z2699" s="20">
        <f t="shared" si="252"/>
        <v>0</v>
      </c>
      <c r="AA2699" s="20" t="str">
        <f t="shared" si="248"/>
        <v/>
      </c>
      <c r="AB2699" s="20" t="str">
        <f t="shared" ca="1" si="249"/>
        <v/>
      </c>
      <c r="AC2699" s="20">
        <f t="shared" ca="1" si="250"/>
        <v>0</v>
      </c>
      <c r="AD2699" s="20" t="str">
        <f ca="1">IF(AC2699=0,"",IF(OR(ISBLANK(P2699),ISBLANK(Q2699)),"",IF(ISBLANK(VLOOKUP(A2699,Database!A:AA,22,FALSE)),"",VLOOKUP(A2699,Database!A:AA,22,FALSE))))</f>
        <v/>
      </c>
      <c r="AE2699" s="20" t="str">
        <f>IFERROR(
   IF(
     OR(ISBLANK(P2699),ISBLANK(Q2699)),
     "",
     IF(
       AND(AB2699&lt;&gt;"",OR(W2699="Terminé",W2699="En cours")),
       VLOOKUP(AD2699,Setup_ScoreExactBonus!A:D,4,FALSE),
       0
     )),
  0)</f>
        <v/>
      </c>
      <c r="AF2699" s="21">
        <f t="shared" si="251"/>
        <v>0</v>
      </c>
      <c r="AG2699" s="21">
        <f ca="1">SUMIFS(AF$2:AF2699,D$2:D2699,D2699)</f>
        <v>3228</v>
      </c>
    </row>
    <row r="2700" spans="1:33" hidden="1" x14ac:dyDescent="0.35">
      <c r="A2700" s="21">
        <f>IF(ISBLANK(B2700),"",COUNTIF(B$2:B2700,B2700))-1</f>
        <v>99</v>
      </c>
      <c r="B2700" s="27">
        <v>26</v>
      </c>
      <c r="C2700" s="10">
        <v>46184.875</v>
      </c>
      <c r="D2700" s="21" t="str">
        <f>VLOOKUP(Pronostics!$B2700,Setup_MPP!$A:$G,3,FALSE)</f>
        <v>Mohamad#5GGG1</v>
      </c>
      <c r="E2700" s="21" t="str">
        <f>VLOOKUP(Pronostics!$B2700,Setup_MPP!$A:$G,2,FALSE)</f>
        <v>Mohamad EL KAWAS</v>
      </c>
      <c r="F2700" s="21" t="str">
        <f>VLOOKUP($B2700,Setup_MPP!$A:$E,4,FALSE)</f>
        <v>#EB8787</v>
      </c>
      <c r="G2700" s="21" t="str">
        <f>VLOOKUP($B2700,Setup_MPP!$A:$E,5,FALSE)</f>
        <v>#368E2C</v>
      </c>
      <c r="H2700" s="21" t="str">
        <f>IFERROR(IF(AND(A2700&gt;=1,A2700&lt;=104),VLOOKUP($A2700,Location!$A:$J,6,FALSE),IF(A2700=0,"Avant l'ouverture",IF(OR(A2700=105,A2700=106),"Bonus"))),"")</f>
        <v>1/4 Finale</v>
      </c>
      <c r="I2700" s="21" t="str">
        <f>IF(LEFT(H2700,4)="Tour",VLOOKUP(A2700,Database!$A:$C,3,FALSE),"")</f>
        <v/>
      </c>
      <c r="J2700" s="21" t="str">
        <f>VLOOKUP($A2700,Location!$A:$J,7,FALSE)</f>
        <v>TBD</v>
      </c>
      <c r="K2700" s="21" t="str">
        <f>IFERROR(VLOOKUP(J2700,Setup_Team!$B:$C,2,FALSE), "TDB")</f>
        <v>TDB</v>
      </c>
      <c r="L2700" s="21" t="str">
        <f>VLOOKUP($A2700,Location!$A:$J,8,FALSE)</f>
        <v>TBD</v>
      </c>
      <c r="M2700" s="21" t="str">
        <f>IFERROR(VLOOKUP(L2700,Setup_Team!$B:$C,2,FALSE), "TDB")</f>
        <v>TDB</v>
      </c>
      <c r="R2700" s="27" t="str">
        <f t="shared" si="253"/>
        <v/>
      </c>
      <c r="S2700" s="21">
        <v>0</v>
      </c>
      <c r="T2700" s="20">
        <f>VLOOKUP($A2700,Database!$A:$Y,10,FALSE)</f>
        <v>0</v>
      </c>
      <c r="U2700" s="20">
        <f>VLOOKUP($A2700,Database!$A:$Y,11,FALSE)</f>
        <v>0</v>
      </c>
      <c r="V2700" s="20">
        <f>VLOOKUP($A2700,Database!$A:$Y,12,FALSE)</f>
        <v>0</v>
      </c>
      <c r="W2700" s="20" t="str">
        <f>VLOOKUP(A2700,Database!A:M,13,FALSE)</f>
        <v>À venir</v>
      </c>
      <c r="X2700" s="20" t="str">
        <f>VLOOKUP($A2700,Database!$A:$Y,20,FALSE)</f>
        <v/>
      </c>
      <c r="Y2700" s="20" t="str">
        <f>VLOOKUP($A2700,Database!$A:$Y,21,FALSE)</f>
        <v/>
      </c>
      <c r="Z2700" s="20">
        <f t="shared" si="252"/>
        <v>0</v>
      </c>
      <c r="AA2700" s="20" t="str">
        <f t="shared" si="248"/>
        <v/>
      </c>
      <c r="AB2700" s="20">
        <f t="shared" ca="1" si="249"/>
        <v>0</v>
      </c>
      <c r="AC2700" s="20">
        <f t="shared" ca="1" si="250"/>
        <v>0</v>
      </c>
      <c r="AD2700" s="20" t="str">
        <f ca="1">IF(AC2700=0,"",IF(OR(ISBLANK(P2700),ISBLANK(Q2700)),"",IF(ISBLANK(VLOOKUP(A2700,Database!A:AA,22,FALSE)),"",VLOOKUP(A2700,Database!A:AA,22,FALSE))))</f>
        <v/>
      </c>
      <c r="AE2700" s="20" t="str">
        <f>IFERROR(
   IF(
     OR(ISBLANK(P2700),ISBLANK(Q2700)),
     "",
     IF(
       AND(AB2700&lt;&gt;"",OR(W2700="Terminé",W2700="En cours")),
       VLOOKUP(AD2700,Setup_ScoreExactBonus!A:D,4,FALSE),
       0
     )),
  0)</f>
        <v/>
      </c>
      <c r="AF2700" s="21">
        <f t="shared" si="251"/>
        <v>0</v>
      </c>
      <c r="AG2700" s="21">
        <f ca="1">SUMIFS(AF$2:AF2700,D$2:D2700,D2700)</f>
        <v>2615</v>
      </c>
    </row>
    <row r="2701" spans="1:33" hidden="1" x14ac:dyDescent="0.35">
      <c r="A2701" s="21">
        <f>IF(ISBLANK(B2701),"",COUNTIF(B$2:B2701,B2701))-1</f>
        <v>99</v>
      </c>
      <c r="B2701" s="27">
        <v>27</v>
      </c>
      <c r="C2701" s="10">
        <f>VLOOKUP($A2701+IF($A2701=0,1,0),Database!$A:$Y,7,FALSE)</f>
        <v>46214.958333333336</v>
      </c>
      <c r="D2701" s="21" t="str">
        <f>VLOOKUP(Pronostics!$B2701,Setup_MPP!$A:$G,3,FALSE)</f>
        <v>maryemkappa</v>
      </c>
      <c r="E2701" s="21" t="str">
        <f>VLOOKUP(Pronostics!$B2701,Setup_MPP!$A:$G,2,FALSE)</f>
        <v>Maryem GUIZANI</v>
      </c>
      <c r="F2701" s="21" t="str">
        <f>VLOOKUP($B2701,Setup_MPP!$A:$E,4,FALSE)</f>
        <v>#BCA2F4</v>
      </c>
      <c r="G2701" s="21" t="str">
        <f>VLOOKUP($B2701,Setup_MPP!$A:$E,5,FALSE)</f>
        <v>#6D3DD5</v>
      </c>
      <c r="H2701" s="21" t="str">
        <f>IFERROR(IF(AND(A2701&gt;=1,A2701&lt;=104),VLOOKUP($A2701,Location!$A:$J,6,FALSE),IF(A2701=0,"Avant l'ouverture",IF(OR(A2701=105,A2701=106),"Bonus"))),"")</f>
        <v>1/4 Finale</v>
      </c>
      <c r="I2701" s="21" t="str">
        <f>IF(LEFT(H2701,4)="Tour",VLOOKUP(A2701,Database!$A:$C,3,FALSE),"")</f>
        <v/>
      </c>
      <c r="J2701" s="21" t="str">
        <f>VLOOKUP($A2701,Location!$A:$J,7,FALSE)</f>
        <v>TBD</v>
      </c>
      <c r="K2701" s="21" t="str">
        <f>IFERROR(VLOOKUP(J2701,Setup_Team!$B:$C,2,FALSE), "TDB")</f>
        <v>TDB</v>
      </c>
      <c r="L2701" s="21" t="str">
        <f>VLOOKUP($A2701,Location!$A:$J,8,FALSE)</f>
        <v>TBD</v>
      </c>
      <c r="M2701" s="21" t="str">
        <f>IFERROR(VLOOKUP(L2701,Setup_Team!$B:$C,2,FALSE), "TDB")</f>
        <v>TDB</v>
      </c>
      <c r="R2701" s="27" t="str">
        <f t="shared" si="253"/>
        <v/>
      </c>
      <c r="S2701" s="21">
        <v>0</v>
      </c>
      <c r="T2701" s="20">
        <f>VLOOKUP($A2701,Database!$A:$Y,10,FALSE)</f>
        <v>0</v>
      </c>
      <c r="U2701" s="20">
        <f>VLOOKUP($A2701,Database!$A:$Y,11,FALSE)</f>
        <v>0</v>
      </c>
      <c r="V2701" s="20">
        <f>VLOOKUP($A2701,Database!$A:$Y,12,FALSE)</f>
        <v>0</v>
      </c>
      <c r="W2701" s="20" t="str">
        <f>VLOOKUP(A2701,Database!A:M,13,FALSE)</f>
        <v>À venir</v>
      </c>
      <c r="X2701" s="20" t="str">
        <f>VLOOKUP($A2701,Database!$A:$Y,20,FALSE)</f>
        <v/>
      </c>
      <c r="Y2701" s="20" t="str">
        <f>VLOOKUP($A2701,Database!$A:$Y,21,FALSE)</f>
        <v/>
      </c>
      <c r="Z2701" s="20">
        <f t="shared" si="252"/>
        <v>0</v>
      </c>
      <c r="AA2701" s="20" t="str">
        <f t="shared" si="248"/>
        <v/>
      </c>
      <c r="AB2701" s="20" t="str">
        <f t="shared" ca="1" si="249"/>
        <v/>
      </c>
      <c r="AC2701" s="20">
        <f t="shared" ca="1" si="250"/>
        <v>0</v>
      </c>
      <c r="AD2701" s="20" t="str">
        <f ca="1">IF(AC2701=0,"",IF(OR(ISBLANK(P2701),ISBLANK(Q2701)),"",IF(ISBLANK(VLOOKUP(A2701,Database!A:AA,22,FALSE)),"",VLOOKUP(A2701,Database!A:AA,22,FALSE))))</f>
        <v/>
      </c>
      <c r="AE2701" s="20" t="str">
        <f>IFERROR(
   IF(
     OR(ISBLANK(P2701),ISBLANK(Q2701)),
     "",
     IF(
       AND(AB2701&lt;&gt;"",OR(W2701="Terminé",W2701="En cours")),
       VLOOKUP(AD2701,Setup_ScoreExactBonus!A:D,4,FALSE),
       0
     )),
  0)</f>
        <v/>
      </c>
      <c r="AF2701" s="21">
        <f t="shared" si="251"/>
        <v>0</v>
      </c>
      <c r="AG2701" s="21">
        <f ca="1">SUMIFS(AF$2:AF2701,D$2:D2701,D2701)</f>
        <v>2772</v>
      </c>
    </row>
    <row r="2702" spans="1:33" hidden="1" x14ac:dyDescent="0.35">
      <c r="A2702" s="21">
        <f>IF(ISBLANK(B2702),"",COUNTIF(B$2:B2702,B2702))-1</f>
        <v>100</v>
      </c>
      <c r="B2702" s="27">
        <v>1</v>
      </c>
      <c r="C2702" s="10">
        <f>VLOOKUP($A2702+IF($A2702=0,1,0),Database!$A:$Y,7,FALSE)</f>
        <v>46215.125</v>
      </c>
      <c r="D2702" s="21" t="str">
        <f>VLOOKUP(Pronostics!$B2702,Setup_MPP!$A:$G,3,FALSE)</f>
        <v>_Nicolas_LM_</v>
      </c>
      <c r="E2702" s="21" t="str">
        <f>VLOOKUP(Pronostics!$B2702,Setup_MPP!$A:$G,2,FALSE)</f>
        <v>Nicolas LE MOUEL</v>
      </c>
      <c r="F2702" s="21" t="str">
        <f>VLOOKUP($B2702,Setup_MPP!$A:$E,4,FALSE)</f>
        <v>#F7C79D</v>
      </c>
      <c r="G2702" s="21" t="str">
        <f>VLOOKUP($B2702,Setup_MPP!$A:$E,5,FALSE)</f>
        <v>#FFBE85</v>
      </c>
      <c r="H2702" s="21" t="str">
        <f>IFERROR(IF(AND(A2702&gt;=1,A2702&lt;=104),VLOOKUP($A2702,Location!$A:$J,6,FALSE),IF(A2702=0,"Avant l'ouverture",IF(OR(A2702=105,A2702=106),"Bonus"))),"")</f>
        <v>1/4 Finale</v>
      </c>
      <c r="I2702" s="21" t="str">
        <f>IF(LEFT(H2702,4)="Tour",VLOOKUP(A2702,Database!$A:$C,3,FALSE),"")</f>
        <v/>
      </c>
      <c r="J2702" s="21" t="str">
        <f>VLOOKUP($A2702,Location!$A:$J,7,FALSE)</f>
        <v>TBD</v>
      </c>
      <c r="K2702" s="21" t="str">
        <f>IFERROR(VLOOKUP(J2702,Setup_Team!$B:$C,2,FALSE), "TDB")</f>
        <v>TDB</v>
      </c>
      <c r="L2702" s="21" t="str">
        <f>VLOOKUP($A2702,Location!$A:$J,8,FALSE)</f>
        <v>TBD</v>
      </c>
      <c r="M2702" s="21" t="str">
        <f>IFERROR(VLOOKUP(L2702,Setup_Team!$B:$C,2,FALSE), "TDB")</f>
        <v>TDB</v>
      </c>
      <c r="N2702" s="21" t="str">
        <f>VLOOKUP($A2702,Location!$A:$J,9,FALSE)</f>
        <v>Kansas City, Missouri</v>
      </c>
      <c r="O2702" s="21" t="str">
        <f>VLOOKUP($A2702,Location!$A:$J,10,FALSE)</f>
        <v>Arrowhead Stadium</v>
      </c>
      <c r="P2702" s="27"/>
      <c r="Q2702" s="27"/>
      <c r="R2702" s="27" t="str">
        <f t="shared" si="253"/>
        <v/>
      </c>
      <c r="S2702" s="21">
        <v>0</v>
      </c>
      <c r="T2702" s="20">
        <f>VLOOKUP($A2702,Database!$A:$Y,10,FALSE)</f>
        <v>0</v>
      </c>
      <c r="U2702" s="20">
        <f>VLOOKUP($A2702,Database!$A:$Y,11,FALSE)</f>
        <v>0</v>
      </c>
      <c r="V2702" s="20">
        <f>VLOOKUP($A2702,Database!$A:$Y,12,FALSE)</f>
        <v>0</v>
      </c>
      <c r="W2702" s="20" t="str">
        <f>VLOOKUP(A2702,Database!A:M,13,FALSE)</f>
        <v>À venir</v>
      </c>
      <c r="X2702" s="20" t="str">
        <f>VLOOKUP($A2702,Database!$A:$Y,20,FALSE)</f>
        <v/>
      </c>
      <c r="Y2702" s="20" t="str">
        <f>VLOOKUP($A2702,Database!$A:$Y,21,FALSE)</f>
        <v/>
      </c>
      <c r="Z2702" s="20">
        <f t="shared" si="252"/>
        <v>0</v>
      </c>
      <c r="AA2702" s="20" t="str">
        <f t="shared" si="248"/>
        <v/>
      </c>
      <c r="AB2702" s="20" t="str">
        <f t="shared" ca="1" si="249"/>
        <v/>
      </c>
      <c r="AC2702" s="20">
        <f t="shared" ca="1" si="250"/>
        <v>0</v>
      </c>
      <c r="AD2702" s="20" t="str">
        <f ca="1">IF(AC2702=0,"",IF(OR(ISBLANK(P2702),ISBLANK(Q2702)),"",IF(ISBLANK(VLOOKUP(A2702,Database!A:AA,22,FALSE)),"",VLOOKUP(A2702,Database!A:AA,22,FALSE))))</f>
        <v/>
      </c>
      <c r="AE2702" s="20" t="str">
        <f>IFERROR(
   IF(
     OR(ISBLANK(P2702),ISBLANK(Q2702)),
     "",
     IF(
       AND(AB2702&lt;&gt;"",OR(W2702="Terminé",W2702="En cours")),
       VLOOKUP(AD2702,Setup_ScoreExactBonus!A:D,4,FALSE),
       0
     )),
  0)</f>
        <v/>
      </c>
      <c r="AF2702" s="21">
        <f t="shared" si="251"/>
        <v>0</v>
      </c>
      <c r="AG2702" s="21">
        <f ca="1">SUMIFS(AF$2:AF2702,D$2:D2702,D2702)</f>
        <v>3089</v>
      </c>
    </row>
    <row r="2703" spans="1:33" hidden="1" x14ac:dyDescent="0.35">
      <c r="A2703" s="21">
        <f>IF(ISBLANK(B2703),"",COUNTIF(B$2:B2703,B2703))-1</f>
        <v>100</v>
      </c>
      <c r="B2703" s="27">
        <v>2</v>
      </c>
      <c r="C2703" s="10">
        <f>VLOOKUP($A2703+IF($A2703=0,1,0),Database!$A:$Y,7,FALSE)</f>
        <v>46215.125</v>
      </c>
      <c r="D2703" s="21" t="str">
        <f>VLOOKUP(Pronostics!$B2703,Setup_MPP!$A:$G,3,FALSE)</f>
        <v>leaelaz</v>
      </c>
      <c r="E2703" s="21" t="str">
        <f>VLOOKUP(Pronostics!$B2703,Setup_MPP!$A:$G,2,FALSE)</f>
        <v>Léa EL ASERY</v>
      </c>
      <c r="F2703" s="21" t="str">
        <f>VLOOKUP($B2703,Setup_MPP!$A:$E,4,FALSE)</f>
        <v>#FFBEBE</v>
      </c>
      <c r="G2703" s="21" t="str">
        <f>VLOOKUP($B2703,Setup_MPP!$A:$E,5,FALSE)</f>
        <v>#DF6868</v>
      </c>
      <c r="H2703" s="21" t="str">
        <f>IFERROR(IF(AND(A2703&gt;=1,A2703&lt;=104),VLOOKUP($A2703,Location!$A:$J,6,FALSE),IF(A2703=0,"Avant l'ouverture",IF(OR(A2703=105,A2703=106),"Bonus"))),"")</f>
        <v>1/4 Finale</v>
      </c>
      <c r="I2703" s="21" t="str">
        <f>IF(LEFT(H2703,4)="Tour",VLOOKUP(A2703,Database!$A:$C,3,FALSE),"")</f>
        <v/>
      </c>
      <c r="J2703" s="21" t="str">
        <f>VLOOKUP($A2703,Location!$A:$J,7,FALSE)</f>
        <v>TBD</v>
      </c>
      <c r="K2703" s="21" t="str">
        <f>IFERROR(VLOOKUP(J2703,Setup_Team!$B:$C,2,FALSE), "TDB")</f>
        <v>TDB</v>
      </c>
      <c r="L2703" s="21" t="str">
        <f>VLOOKUP($A2703,Location!$A:$J,8,FALSE)</f>
        <v>TBD</v>
      </c>
      <c r="M2703" s="21" t="str">
        <f>IFERROR(VLOOKUP(L2703,Setup_Team!$B:$C,2,FALSE), "TDB")</f>
        <v>TDB</v>
      </c>
      <c r="N2703" s="21" t="str">
        <f>VLOOKUP($A2703,Location!$A:$J,9,FALSE)</f>
        <v>Kansas City, Missouri</v>
      </c>
      <c r="O2703" s="21" t="str">
        <f>VLOOKUP($A2703,Location!$A:$J,10,FALSE)</f>
        <v>Arrowhead Stadium</v>
      </c>
      <c r="P2703" s="27"/>
      <c r="Q2703" s="27"/>
      <c r="R2703" s="27" t="str">
        <f t="shared" si="253"/>
        <v/>
      </c>
      <c r="S2703" s="21">
        <v>0</v>
      </c>
      <c r="T2703" s="20">
        <f>VLOOKUP($A2703,Database!$A:$Y,10,FALSE)</f>
        <v>0</v>
      </c>
      <c r="U2703" s="20">
        <f>VLOOKUP($A2703,Database!$A:$Y,11,FALSE)</f>
        <v>0</v>
      </c>
      <c r="V2703" s="20">
        <f>VLOOKUP($A2703,Database!$A:$Y,12,FALSE)</f>
        <v>0</v>
      </c>
      <c r="W2703" s="20" t="str">
        <f>VLOOKUP(A2703,Database!A:M,13,FALSE)</f>
        <v>À venir</v>
      </c>
      <c r="X2703" s="20" t="str">
        <f>VLOOKUP($A2703,Database!$A:$Y,20,FALSE)</f>
        <v/>
      </c>
      <c r="Y2703" s="20" t="str">
        <f>VLOOKUP($A2703,Database!$A:$Y,21,FALSE)</f>
        <v/>
      </c>
      <c r="Z2703" s="20">
        <f t="shared" si="252"/>
        <v>0</v>
      </c>
      <c r="AA2703" s="20" t="str">
        <f t="shared" si="248"/>
        <v/>
      </c>
      <c r="AB2703" s="20" t="str">
        <f t="shared" ca="1" si="249"/>
        <v/>
      </c>
      <c r="AC2703" s="20">
        <f t="shared" ca="1" si="250"/>
        <v>0</v>
      </c>
      <c r="AD2703" s="20" t="str">
        <f ca="1">IF(AC2703=0,"",IF(OR(ISBLANK(P2703),ISBLANK(Q2703)),"",IF(ISBLANK(VLOOKUP(A2703,Database!A:AA,22,FALSE)),"",VLOOKUP(A2703,Database!A:AA,22,FALSE))))</f>
        <v/>
      </c>
      <c r="AE2703" s="20" t="str">
        <f>IFERROR(
   IF(
     OR(ISBLANK(P2703),ISBLANK(Q2703)),
     "",
     IF(
       AND(AB2703&lt;&gt;"",OR(W2703="Terminé",W2703="En cours")),
       VLOOKUP(AD2703,Setup_ScoreExactBonus!A:D,4,FALSE),
       0
     )),
  0)</f>
        <v/>
      </c>
      <c r="AF2703" s="21">
        <f t="shared" si="251"/>
        <v>0</v>
      </c>
      <c r="AG2703" s="21">
        <f ca="1">SUMIFS(AF$2:AF2703,D$2:D2703,D2703)</f>
        <v>3587</v>
      </c>
    </row>
    <row r="2704" spans="1:33" hidden="1" x14ac:dyDescent="0.35">
      <c r="A2704" s="21">
        <f>IF(ISBLANK(B2704),"",COUNTIF(B$2:B2704,B2704))-1</f>
        <v>100</v>
      </c>
      <c r="B2704" s="27">
        <v>3</v>
      </c>
      <c r="C2704" s="10">
        <f>VLOOKUP($A2704+IF($A2704=0,1,0),Database!$A:$Y,7,FALSE)</f>
        <v>46215.125</v>
      </c>
      <c r="D2704" s="21" t="str">
        <f>VLOOKUP(Pronostics!$B2704,Setup_MPP!$A:$G,3,FALSE)</f>
        <v>PasMetalleux</v>
      </c>
      <c r="E2704" s="21" t="str">
        <f>VLOOKUP(Pronostics!$B2704,Setup_MPP!$A:$G,2,FALSE)</f>
        <v>Elwenn JOUBREL</v>
      </c>
      <c r="F2704" s="21" t="str">
        <f>VLOOKUP($B2704,Setup_MPP!$A:$E,4,FALSE)</f>
        <v>#F5C7FC</v>
      </c>
      <c r="G2704" s="21" t="str">
        <f>VLOOKUP($B2704,Setup_MPP!$A:$E,5,FALSE)</f>
        <v>#C489CF</v>
      </c>
      <c r="H2704" s="21" t="str">
        <f>IFERROR(IF(AND(A2704&gt;=1,A2704&lt;=104),VLOOKUP($A2704,Location!$A:$J,6,FALSE),IF(A2704=0,"Avant l'ouverture",IF(OR(A2704=105,A2704=106),"Bonus"))),"")</f>
        <v>1/4 Finale</v>
      </c>
      <c r="I2704" s="21" t="str">
        <f>IF(LEFT(H2704,4)="Tour",VLOOKUP(A2704,Database!$A:$C,3,FALSE),"")</f>
        <v/>
      </c>
      <c r="J2704" s="21" t="str">
        <f>VLOOKUP($A2704,Location!$A:$J,7,FALSE)</f>
        <v>TBD</v>
      </c>
      <c r="K2704" s="21" t="str">
        <f>IFERROR(VLOOKUP(J2704,Setup_Team!$B:$C,2,FALSE), "TDB")</f>
        <v>TDB</v>
      </c>
      <c r="L2704" s="21" t="str">
        <f>VLOOKUP($A2704,Location!$A:$J,8,FALSE)</f>
        <v>TBD</v>
      </c>
      <c r="M2704" s="21" t="str">
        <f>IFERROR(VLOOKUP(L2704,Setup_Team!$B:$C,2,FALSE), "TDB")</f>
        <v>TDB</v>
      </c>
      <c r="N2704" s="21" t="str">
        <f>VLOOKUP($A2704,Location!$A:$J,9,FALSE)</f>
        <v>Kansas City, Missouri</v>
      </c>
      <c r="O2704" s="21" t="str">
        <f>VLOOKUP($A2704,Location!$A:$J,10,FALSE)</f>
        <v>Arrowhead Stadium</v>
      </c>
      <c r="P2704" s="27"/>
      <c r="Q2704" s="27"/>
      <c r="R2704" s="27" t="str">
        <f t="shared" si="253"/>
        <v/>
      </c>
      <c r="S2704" s="21">
        <v>0</v>
      </c>
      <c r="T2704" s="20">
        <f>VLOOKUP($A2704,Database!$A:$Y,10,FALSE)</f>
        <v>0</v>
      </c>
      <c r="U2704" s="20">
        <f>VLOOKUP($A2704,Database!$A:$Y,11,FALSE)</f>
        <v>0</v>
      </c>
      <c r="V2704" s="20">
        <f>VLOOKUP($A2704,Database!$A:$Y,12,FALSE)</f>
        <v>0</v>
      </c>
      <c r="W2704" s="20" t="str">
        <f>VLOOKUP(A2704,Database!A:M,13,FALSE)</f>
        <v>À venir</v>
      </c>
      <c r="X2704" s="20" t="str">
        <f>VLOOKUP($A2704,Database!$A:$Y,20,FALSE)</f>
        <v/>
      </c>
      <c r="Y2704" s="20" t="str">
        <f>VLOOKUP($A2704,Database!$A:$Y,21,FALSE)</f>
        <v/>
      </c>
      <c r="Z2704" s="20">
        <f t="shared" si="252"/>
        <v>0</v>
      </c>
      <c r="AA2704" s="20" t="str">
        <f t="shared" si="248"/>
        <v/>
      </c>
      <c r="AB2704" s="20" t="str">
        <f t="shared" ca="1" si="249"/>
        <v/>
      </c>
      <c r="AC2704" s="20">
        <f t="shared" ca="1" si="250"/>
        <v>0</v>
      </c>
      <c r="AD2704" s="20" t="str">
        <f ca="1">IF(AC2704=0,"",IF(OR(ISBLANK(P2704),ISBLANK(Q2704)),"",IF(ISBLANK(VLOOKUP(A2704,Database!A:AA,22,FALSE)),"",VLOOKUP(A2704,Database!A:AA,22,FALSE))))</f>
        <v/>
      </c>
      <c r="AE2704" s="20" t="str">
        <f>IFERROR(
   IF(
     OR(ISBLANK(P2704),ISBLANK(Q2704)),
     "",
     IF(
       AND(AB2704&lt;&gt;"",OR(W2704="Terminé",W2704="En cours")),
       VLOOKUP(AD2704,Setup_ScoreExactBonus!A:D,4,FALSE),
       0
     )),
  0)</f>
        <v/>
      </c>
      <c r="AF2704" s="21">
        <f t="shared" si="251"/>
        <v>0</v>
      </c>
      <c r="AG2704" s="21">
        <f ca="1">SUMIFS(AF$2:AF2704,D$2:D2704,D2704)</f>
        <v>3215</v>
      </c>
    </row>
    <row r="2705" spans="1:33" hidden="1" x14ac:dyDescent="0.35">
      <c r="A2705" s="21">
        <f>IF(ISBLANK(B2705),"",COUNTIF(B$2:B2705,B2705))-1</f>
        <v>100</v>
      </c>
      <c r="B2705" s="27">
        <v>4</v>
      </c>
      <c r="C2705" s="10">
        <f>VLOOKUP($A2705+IF($A2705=0,1,0),Database!$A:$Y,7,FALSE)</f>
        <v>46215.125</v>
      </c>
      <c r="D2705" s="21" t="str">
        <f>VLOOKUP(Pronostics!$B2705,Setup_MPP!$A:$G,3,FALSE)</f>
        <v>Popo444</v>
      </c>
      <c r="E2705" s="21" t="str">
        <f>VLOOKUP(Pronostics!$B2705,Setup_MPP!$A:$G,2,FALSE)</f>
        <v>Pauline OLIVIER</v>
      </c>
      <c r="F2705" s="21" t="str">
        <f>VLOOKUP($B2705,Setup_MPP!$A:$E,4,FALSE)</f>
        <v>#A5EA7F</v>
      </c>
      <c r="G2705" s="21" t="str">
        <f>VLOOKUP($B2705,Setup_MPP!$A:$E,5,FALSE)</f>
        <v>#80C65A</v>
      </c>
      <c r="H2705" s="21" t="str">
        <f>IFERROR(IF(AND(A2705&gt;=1,A2705&lt;=104),VLOOKUP($A2705,Location!$A:$J,6,FALSE),IF(A2705=0,"Avant l'ouverture",IF(OR(A2705=105,A2705=106),"Bonus"))),"")</f>
        <v>1/4 Finale</v>
      </c>
      <c r="I2705" s="21" t="str">
        <f>IF(LEFT(H2705,4)="Tour",VLOOKUP(A2705,Database!$A:$C,3,FALSE),"")</f>
        <v/>
      </c>
      <c r="J2705" s="21" t="str">
        <f>VLOOKUP($A2705,Location!$A:$J,7,FALSE)</f>
        <v>TBD</v>
      </c>
      <c r="K2705" s="21" t="str">
        <f>IFERROR(VLOOKUP(J2705,Setup_Team!$B:$C,2,FALSE), "TDB")</f>
        <v>TDB</v>
      </c>
      <c r="L2705" s="21" t="str">
        <f>VLOOKUP($A2705,Location!$A:$J,8,FALSE)</f>
        <v>TBD</v>
      </c>
      <c r="M2705" s="21" t="str">
        <f>IFERROR(VLOOKUP(L2705,Setup_Team!$B:$C,2,FALSE), "TDB")</f>
        <v>TDB</v>
      </c>
      <c r="N2705" s="21" t="str">
        <f>VLOOKUP($A2705,Location!$A:$J,9,FALSE)</f>
        <v>Kansas City, Missouri</v>
      </c>
      <c r="O2705" s="21" t="str">
        <f>VLOOKUP($A2705,Location!$A:$J,10,FALSE)</f>
        <v>Arrowhead Stadium</v>
      </c>
      <c r="P2705" s="27"/>
      <c r="Q2705" s="27"/>
      <c r="R2705" s="27" t="str">
        <f t="shared" si="253"/>
        <v/>
      </c>
      <c r="S2705" s="21">
        <v>0</v>
      </c>
      <c r="T2705" s="20">
        <f>VLOOKUP($A2705,Database!$A:$Y,10,FALSE)</f>
        <v>0</v>
      </c>
      <c r="U2705" s="20">
        <f>VLOOKUP($A2705,Database!$A:$Y,11,FALSE)</f>
        <v>0</v>
      </c>
      <c r="V2705" s="20">
        <f>VLOOKUP($A2705,Database!$A:$Y,12,FALSE)</f>
        <v>0</v>
      </c>
      <c r="W2705" s="20" t="str">
        <f>VLOOKUP(A2705,Database!A:M,13,FALSE)</f>
        <v>À venir</v>
      </c>
      <c r="X2705" s="20" t="str">
        <f>VLOOKUP($A2705,Database!$A:$Y,20,FALSE)</f>
        <v/>
      </c>
      <c r="Y2705" s="20" t="str">
        <f>VLOOKUP($A2705,Database!$A:$Y,21,FALSE)</f>
        <v/>
      </c>
      <c r="Z2705" s="20">
        <f t="shared" si="252"/>
        <v>0</v>
      </c>
      <c r="AA2705" s="20" t="str">
        <f t="shared" si="248"/>
        <v/>
      </c>
      <c r="AB2705" s="20" t="str">
        <f t="shared" ca="1" si="249"/>
        <v/>
      </c>
      <c r="AC2705" s="20">
        <f t="shared" ca="1" si="250"/>
        <v>0</v>
      </c>
      <c r="AD2705" s="20" t="str">
        <f ca="1">IF(AC2705=0,"",IF(OR(ISBLANK(P2705),ISBLANK(Q2705)),"",IF(ISBLANK(VLOOKUP(A2705,Database!A:AA,22,FALSE)),"",VLOOKUP(A2705,Database!A:AA,22,FALSE))))</f>
        <v/>
      </c>
      <c r="AE2705" s="20" t="str">
        <f>IFERROR(
   IF(
     OR(ISBLANK(P2705),ISBLANK(Q2705)),
     "",
     IF(
       AND(AB2705&lt;&gt;"",OR(W2705="Terminé",W2705="En cours")),
       VLOOKUP(AD2705,Setup_ScoreExactBonus!A:D,4,FALSE),
       0
     )),
  0)</f>
        <v/>
      </c>
      <c r="AF2705" s="21">
        <f t="shared" si="251"/>
        <v>0</v>
      </c>
      <c r="AG2705" s="21">
        <f ca="1">SUMIFS(AF$2:AF2705,D$2:D2705,D2705)</f>
        <v>3257</v>
      </c>
    </row>
    <row r="2706" spans="1:33" hidden="1" x14ac:dyDescent="0.35">
      <c r="A2706" s="21">
        <f>IF(ISBLANK(B2706),"",COUNTIF(B$2:B2706,B2706))-1</f>
        <v>100</v>
      </c>
      <c r="B2706" s="27">
        <v>5</v>
      </c>
      <c r="C2706" s="10">
        <f>VLOOKUP($A2706+IF($A2706=0,1,0),Database!$A:$Y,7,FALSE)</f>
        <v>46215.125</v>
      </c>
      <c r="D2706" s="21" t="str">
        <f>VLOOKUP(Pronostics!$B2706,Setup_MPP!$A:$G,3,FALSE)</f>
        <v>_Jujul</v>
      </c>
      <c r="E2706" s="21" t="str">
        <f>VLOOKUP(Pronostics!$B2706,Setup_MPP!$A:$G,2,FALSE)</f>
        <v>Julie BOISSIERE</v>
      </c>
      <c r="F2706" s="21" t="str">
        <f>VLOOKUP($B2706,Setup_MPP!$A:$E,4,FALSE)</f>
        <v>#D890FF</v>
      </c>
      <c r="G2706" s="21" t="str">
        <f>VLOOKUP($B2706,Setup_MPP!$A:$E,5,FALSE)</f>
        <v>#B750EF</v>
      </c>
      <c r="H2706" s="21" t="str">
        <f>IFERROR(IF(AND(A2706&gt;=1,A2706&lt;=104),VLOOKUP($A2706,Location!$A:$J,6,FALSE),IF(A2706=0,"Avant l'ouverture",IF(OR(A2706=105,A2706=106),"Bonus"))),"")</f>
        <v>1/4 Finale</v>
      </c>
      <c r="I2706" s="21" t="str">
        <f>IF(LEFT(H2706,4)="Tour",VLOOKUP(A2706,Database!$A:$C,3,FALSE),"")</f>
        <v/>
      </c>
      <c r="J2706" s="21" t="str">
        <f>VLOOKUP($A2706,Location!$A:$J,7,FALSE)</f>
        <v>TBD</v>
      </c>
      <c r="K2706" s="21" t="str">
        <f>IFERROR(VLOOKUP(J2706,Setup_Team!$B:$C,2,FALSE), "TDB")</f>
        <v>TDB</v>
      </c>
      <c r="L2706" s="21" t="str">
        <f>VLOOKUP($A2706,Location!$A:$J,8,FALSE)</f>
        <v>TBD</v>
      </c>
      <c r="M2706" s="21" t="str">
        <f>IFERROR(VLOOKUP(L2706,Setup_Team!$B:$C,2,FALSE), "TDB")</f>
        <v>TDB</v>
      </c>
      <c r="N2706" s="21" t="str">
        <f>VLOOKUP($A2706,Location!$A:$J,9,FALSE)</f>
        <v>Kansas City, Missouri</v>
      </c>
      <c r="O2706" s="21" t="str">
        <f>VLOOKUP($A2706,Location!$A:$J,10,FALSE)</f>
        <v>Arrowhead Stadium</v>
      </c>
      <c r="P2706" s="27"/>
      <c r="Q2706" s="27"/>
      <c r="R2706" s="27" t="str">
        <f t="shared" si="253"/>
        <v/>
      </c>
      <c r="S2706" s="21">
        <v>0</v>
      </c>
      <c r="T2706" s="20">
        <f>VLOOKUP($A2706,Database!$A:$Y,10,FALSE)</f>
        <v>0</v>
      </c>
      <c r="U2706" s="20">
        <f>VLOOKUP($A2706,Database!$A:$Y,11,FALSE)</f>
        <v>0</v>
      </c>
      <c r="V2706" s="20">
        <f>VLOOKUP($A2706,Database!$A:$Y,12,FALSE)</f>
        <v>0</v>
      </c>
      <c r="W2706" s="20" t="str">
        <f>VLOOKUP(A2706,Database!A:M,13,FALSE)</f>
        <v>À venir</v>
      </c>
      <c r="X2706" s="20" t="str">
        <f>VLOOKUP($A2706,Database!$A:$Y,20,FALSE)</f>
        <v/>
      </c>
      <c r="Y2706" s="20" t="str">
        <f>VLOOKUP($A2706,Database!$A:$Y,21,FALSE)</f>
        <v/>
      </c>
      <c r="Z2706" s="20">
        <f t="shared" si="252"/>
        <v>0</v>
      </c>
      <c r="AA2706" s="20" t="str">
        <f t="shared" si="248"/>
        <v/>
      </c>
      <c r="AB2706" s="20" t="str">
        <f t="shared" ca="1" si="249"/>
        <v/>
      </c>
      <c r="AC2706" s="20">
        <f t="shared" ca="1" si="250"/>
        <v>0</v>
      </c>
      <c r="AD2706" s="20" t="str">
        <f ca="1">IF(AC2706=0,"",IF(OR(ISBLANK(P2706),ISBLANK(Q2706)),"",IF(ISBLANK(VLOOKUP(A2706,Database!A:AA,22,FALSE)),"",VLOOKUP(A2706,Database!A:AA,22,FALSE))))</f>
        <v/>
      </c>
      <c r="AE2706" s="20" t="str">
        <f>IFERROR(
   IF(
     OR(ISBLANK(P2706),ISBLANK(Q2706)),
     "",
     IF(
       AND(AB2706&lt;&gt;"",OR(W2706="Terminé",W2706="En cours")),
       VLOOKUP(AD2706,Setup_ScoreExactBonus!A:D,4,FALSE),
       0
     )),
  0)</f>
        <v/>
      </c>
      <c r="AF2706" s="21">
        <f t="shared" si="251"/>
        <v>0</v>
      </c>
      <c r="AG2706" s="21">
        <f ca="1">SUMIFS(AF$2:AF2706,D$2:D2706,D2706)</f>
        <v>2427</v>
      </c>
    </row>
    <row r="2707" spans="1:33" hidden="1" x14ac:dyDescent="0.35">
      <c r="A2707" s="21">
        <f>IF(ISBLANK(B2707),"",COUNTIF(B$2:B2707,B2707))-1</f>
        <v>100</v>
      </c>
      <c r="B2707" s="27">
        <v>6</v>
      </c>
      <c r="C2707" s="10">
        <f>VLOOKUP($A2707+IF($A2707=0,1,0),Database!$A:$Y,7,FALSE)</f>
        <v>46215.125</v>
      </c>
      <c r="D2707" s="21" t="str">
        <f>VLOOKUP(Pronostics!$B2707,Setup_MPP!$A:$G,3,FALSE)</f>
        <v>Julay</v>
      </c>
      <c r="E2707" s="21" t="str">
        <f>VLOOKUP(Pronostics!$B2707,Setup_MPP!$A:$G,2,FALSE)</f>
        <v>Julie BOUCHARD</v>
      </c>
      <c r="F2707" s="21" t="str">
        <f>VLOOKUP($B2707,Setup_MPP!$A:$E,4,FALSE)</f>
        <v>#A6F7B1</v>
      </c>
      <c r="G2707" s="21" t="str">
        <f>VLOOKUP($B2707,Setup_MPP!$A:$E,5,FALSE)</f>
        <v>#6EC179</v>
      </c>
      <c r="H2707" s="21" t="str">
        <f>IFERROR(IF(AND(A2707&gt;=1,A2707&lt;=104),VLOOKUP($A2707,Location!$A:$J,6,FALSE),IF(A2707=0,"Avant l'ouverture",IF(OR(A2707=105,A2707=106),"Bonus"))),"")</f>
        <v>1/4 Finale</v>
      </c>
      <c r="I2707" s="21" t="str">
        <f>IF(LEFT(H2707,4)="Tour",VLOOKUP(A2707,Database!$A:$C,3,FALSE),"")</f>
        <v/>
      </c>
      <c r="J2707" s="21" t="str">
        <f>VLOOKUP($A2707,Location!$A:$J,7,FALSE)</f>
        <v>TBD</v>
      </c>
      <c r="K2707" s="21" t="str">
        <f>IFERROR(VLOOKUP(J2707,Setup_Team!$B:$C,2,FALSE), "TDB")</f>
        <v>TDB</v>
      </c>
      <c r="L2707" s="21" t="str">
        <f>VLOOKUP($A2707,Location!$A:$J,8,FALSE)</f>
        <v>TBD</v>
      </c>
      <c r="M2707" s="21" t="str">
        <f>IFERROR(VLOOKUP(L2707,Setup_Team!$B:$C,2,FALSE), "TDB")</f>
        <v>TDB</v>
      </c>
      <c r="N2707" s="21" t="str">
        <f>VLOOKUP($A2707,Location!$A:$J,9,FALSE)</f>
        <v>Kansas City, Missouri</v>
      </c>
      <c r="O2707" s="21" t="str">
        <f>VLOOKUP($A2707,Location!$A:$J,10,FALSE)</f>
        <v>Arrowhead Stadium</v>
      </c>
      <c r="P2707" s="27"/>
      <c r="Q2707" s="27"/>
      <c r="R2707" s="27" t="str">
        <f t="shared" si="253"/>
        <v/>
      </c>
      <c r="S2707" s="21">
        <v>0</v>
      </c>
      <c r="T2707" s="20">
        <f>VLOOKUP($A2707,Database!$A:$Y,10,FALSE)</f>
        <v>0</v>
      </c>
      <c r="U2707" s="20">
        <f>VLOOKUP($A2707,Database!$A:$Y,11,FALSE)</f>
        <v>0</v>
      </c>
      <c r="V2707" s="20">
        <f>VLOOKUP($A2707,Database!$A:$Y,12,FALSE)</f>
        <v>0</v>
      </c>
      <c r="W2707" s="20" t="str">
        <f>VLOOKUP(A2707,Database!A:M,13,FALSE)</f>
        <v>À venir</v>
      </c>
      <c r="X2707" s="20" t="str">
        <f>VLOOKUP($A2707,Database!$A:$Y,20,FALSE)</f>
        <v/>
      </c>
      <c r="Y2707" s="20" t="str">
        <f>VLOOKUP($A2707,Database!$A:$Y,21,FALSE)</f>
        <v/>
      </c>
      <c r="Z2707" s="20">
        <f t="shared" si="252"/>
        <v>0</v>
      </c>
      <c r="AA2707" s="20" t="str">
        <f t="shared" si="248"/>
        <v/>
      </c>
      <c r="AB2707" s="20" t="str">
        <f t="shared" ca="1" si="249"/>
        <v/>
      </c>
      <c r="AC2707" s="20">
        <f t="shared" ca="1" si="250"/>
        <v>0</v>
      </c>
      <c r="AD2707" s="20" t="str">
        <f ca="1">IF(AC2707=0,"",IF(OR(ISBLANK(P2707),ISBLANK(Q2707)),"",IF(ISBLANK(VLOOKUP(A2707,Database!A:AA,22,FALSE)),"",VLOOKUP(A2707,Database!A:AA,22,FALSE))))</f>
        <v/>
      </c>
      <c r="AE2707" s="20" t="str">
        <f>IFERROR(
   IF(
     OR(ISBLANK(P2707),ISBLANK(Q2707)),
     "",
     IF(
       AND(AB2707&lt;&gt;"",OR(W2707="Terminé",W2707="En cours")),
       VLOOKUP(AD2707,Setup_ScoreExactBonus!A:D,4,FALSE),
       0
     )),
  0)</f>
        <v/>
      </c>
      <c r="AF2707" s="21">
        <f t="shared" si="251"/>
        <v>0</v>
      </c>
      <c r="AG2707" s="21">
        <f ca="1">SUMIFS(AF$2:AF2707,D$2:D2707,D2707)</f>
        <v>3263</v>
      </c>
    </row>
    <row r="2708" spans="1:33" hidden="1" x14ac:dyDescent="0.35">
      <c r="A2708" s="21">
        <f>IF(ISBLANK(B2708),"",COUNTIF(B$2:B2708,B2708))-1</f>
        <v>100</v>
      </c>
      <c r="B2708" s="27">
        <v>7</v>
      </c>
      <c r="C2708" s="10">
        <f>VLOOKUP($A2708+IF($A2708=0,1,0),Database!$A:$Y,7,FALSE)</f>
        <v>46215.125</v>
      </c>
      <c r="D2708" s="21" t="str">
        <f>VLOOKUP(Pronostics!$B2708,Setup_MPP!$A:$G,3,FALSE)</f>
        <v>__Vince__</v>
      </c>
      <c r="E2708" s="21" t="str">
        <f>VLOOKUP(Pronostics!$B2708,Setup_MPP!$A:$G,2,FALSE)</f>
        <v>Vincent FRAYSSE</v>
      </c>
      <c r="F2708" s="21" t="str">
        <f>VLOOKUP($B2708,Setup_MPP!$A:$E,4,FALSE)</f>
        <v>#B2EAE8</v>
      </c>
      <c r="G2708" s="21" t="str">
        <f>VLOOKUP($B2708,Setup_MPP!$A:$E,5,FALSE)</f>
        <v>#6CB4B1</v>
      </c>
      <c r="H2708" s="21" t="str">
        <f>IFERROR(IF(AND(A2708&gt;=1,A2708&lt;=104),VLOOKUP($A2708,Location!$A:$J,6,FALSE),IF(A2708=0,"Avant l'ouverture",IF(OR(A2708=105,A2708=106),"Bonus"))),"")</f>
        <v>1/4 Finale</v>
      </c>
      <c r="I2708" s="21" t="str">
        <f>IF(LEFT(H2708,4)="Tour",VLOOKUP(A2708,Database!$A:$C,3,FALSE),"")</f>
        <v/>
      </c>
      <c r="J2708" s="21" t="str">
        <f>VLOOKUP($A2708,Location!$A:$J,7,FALSE)</f>
        <v>TBD</v>
      </c>
      <c r="K2708" s="21" t="str">
        <f>IFERROR(VLOOKUP(J2708,Setup_Team!$B:$C,2,FALSE), "TDB")</f>
        <v>TDB</v>
      </c>
      <c r="L2708" s="21" t="str">
        <f>VLOOKUP($A2708,Location!$A:$J,8,FALSE)</f>
        <v>TBD</v>
      </c>
      <c r="M2708" s="21" t="str">
        <f>IFERROR(VLOOKUP(L2708,Setup_Team!$B:$C,2,FALSE), "TDB")</f>
        <v>TDB</v>
      </c>
      <c r="N2708" s="21" t="str">
        <f>VLOOKUP($A2708,Location!$A:$J,9,FALSE)</f>
        <v>Kansas City, Missouri</v>
      </c>
      <c r="O2708" s="21" t="str">
        <f>VLOOKUP($A2708,Location!$A:$J,10,FALSE)</f>
        <v>Arrowhead Stadium</v>
      </c>
      <c r="P2708" s="27"/>
      <c r="Q2708" s="27"/>
      <c r="R2708" s="27" t="str">
        <f t="shared" si="253"/>
        <v/>
      </c>
      <c r="S2708" s="21">
        <v>0</v>
      </c>
      <c r="T2708" s="20">
        <f>VLOOKUP($A2708,Database!$A:$Y,10,FALSE)</f>
        <v>0</v>
      </c>
      <c r="U2708" s="20">
        <f>VLOOKUP($A2708,Database!$A:$Y,11,FALSE)</f>
        <v>0</v>
      </c>
      <c r="V2708" s="20">
        <f>VLOOKUP($A2708,Database!$A:$Y,12,FALSE)</f>
        <v>0</v>
      </c>
      <c r="W2708" s="20" t="str">
        <f>VLOOKUP(A2708,Database!A:M,13,FALSE)</f>
        <v>À venir</v>
      </c>
      <c r="X2708" s="20" t="str">
        <f>VLOOKUP($A2708,Database!$A:$Y,20,FALSE)</f>
        <v/>
      </c>
      <c r="Y2708" s="20" t="str">
        <f>VLOOKUP($A2708,Database!$A:$Y,21,FALSE)</f>
        <v/>
      </c>
      <c r="Z2708" s="20">
        <f t="shared" si="252"/>
        <v>0</v>
      </c>
      <c r="AA2708" s="20" t="str">
        <f t="shared" si="248"/>
        <v/>
      </c>
      <c r="AB2708" s="20" t="str">
        <f t="shared" ca="1" si="249"/>
        <v/>
      </c>
      <c r="AC2708" s="20">
        <f t="shared" ca="1" si="250"/>
        <v>0</v>
      </c>
      <c r="AD2708" s="20" t="str">
        <f ca="1">IF(AC2708=0,"",IF(OR(ISBLANK(P2708),ISBLANK(Q2708)),"",IF(ISBLANK(VLOOKUP(A2708,Database!A:AA,22,FALSE)),"",VLOOKUP(A2708,Database!A:AA,22,FALSE))))</f>
        <v/>
      </c>
      <c r="AE2708" s="20" t="str">
        <f>IFERROR(
   IF(
     OR(ISBLANK(P2708),ISBLANK(Q2708)),
     "",
     IF(
       AND(AB2708&lt;&gt;"",OR(W2708="Terminé",W2708="En cours")),
       VLOOKUP(AD2708,Setup_ScoreExactBonus!A:D,4,FALSE),
       0
     )),
  0)</f>
        <v/>
      </c>
      <c r="AF2708" s="21">
        <f t="shared" si="251"/>
        <v>0</v>
      </c>
      <c r="AG2708" s="21">
        <f ca="1">SUMIFS(AF$2:AF2708,D$2:D2708,D2708)</f>
        <v>1775</v>
      </c>
    </row>
    <row r="2709" spans="1:33" hidden="1" x14ac:dyDescent="0.35">
      <c r="A2709" s="21">
        <f>IF(ISBLANK(B2709),"",COUNTIF(B$2:B2709,B2709))-1</f>
        <v>100</v>
      </c>
      <c r="B2709" s="27">
        <v>8</v>
      </c>
      <c r="C2709" s="10">
        <f>VLOOKUP($A2709+IF($A2709=0,1,0),Database!$A:$Y,7,FALSE)</f>
        <v>46215.125</v>
      </c>
      <c r="D2709" s="21" t="str">
        <f>VLOOKUP(Pronostics!$B2709,Setup_MPP!$A:$G,3,FALSE)</f>
        <v>Louuiiis</v>
      </c>
      <c r="E2709" s="21" t="str">
        <f>VLOOKUP(Pronostics!$B2709,Setup_MPP!$A:$G,2,FALSE)</f>
        <v>Louis HARLE</v>
      </c>
      <c r="F2709" s="21" t="str">
        <f>VLOOKUP($B2709,Setup_MPP!$A:$E,4,FALSE)</f>
        <v>#EEF7B1</v>
      </c>
      <c r="G2709" s="21" t="str">
        <f>VLOOKUP($B2709,Setup_MPP!$A:$E,5,FALSE)</f>
        <v>#C1CB7D</v>
      </c>
      <c r="H2709" s="21" t="str">
        <f>IFERROR(IF(AND(A2709&gt;=1,A2709&lt;=104),VLOOKUP($A2709,Location!$A:$J,6,FALSE),IF(A2709=0,"Avant l'ouverture",IF(OR(A2709=105,A2709=106),"Bonus"))),"")</f>
        <v>1/4 Finale</v>
      </c>
      <c r="I2709" s="21" t="str">
        <f>IF(LEFT(H2709,4)="Tour",VLOOKUP(A2709,Database!$A:$C,3,FALSE),"")</f>
        <v/>
      </c>
      <c r="J2709" s="21" t="str">
        <f>VLOOKUP($A2709,Location!$A:$J,7,FALSE)</f>
        <v>TBD</v>
      </c>
      <c r="K2709" s="21" t="str">
        <f>IFERROR(VLOOKUP(J2709,Setup_Team!$B:$C,2,FALSE), "TDB")</f>
        <v>TDB</v>
      </c>
      <c r="L2709" s="21" t="str">
        <f>VLOOKUP($A2709,Location!$A:$J,8,FALSE)</f>
        <v>TBD</v>
      </c>
      <c r="M2709" s="21" t="str">
        <f>IFERROR(VLOOKUP(L2709,Setup_Team!$B:$C,2,FALSE), "TDB")</f>
        <v>TDB</v>
      </c>
      <c r="N2709" s="21" t="str">
        <f>VLOOKUP($A2709,Location!$A:$J,9,FALSE)</f>
        <v>Kansas City, Missouri</v>
      </c>
      <c r="O2709" s="21" t="str">
        <f>VLOOKUP($A2709,Location!$A:$J,10,FALSE)</f>
        <v>Arrowhead Stadium</v>
      </c>
      <c r="P2709" s="27"/>
      <c r="Q2709" s="27"/>
      <c r="R2709" s="27" t="str">
        <f t="shared" si="253"/>
        <v/>
      </c>
      <c r="S2709" s="21">
        <v>0</v>
      </c>
      <c r="T2709" s="20">
        <f>VLOOKUP($A2709,Database!$A:$Y,10,FALSE)</f>
        <v>0</v>
      </c>
      <c r="U2709" s="20">
        <f>VLOOKUP($A2709,Database!$A:$Y,11,FALSE)</f>
        <v>0</v>
      </c>
      <c r="V2709" s="20">
        <f>VLOOKUP($A2709,Database!$A:$Y,12,FALSE)</f>
        <v>0</v>
      </c>
      <c r="W2709" s="20" t="str">
        <f>VLOOKUP(A2709,Database!A:M,13,FALSE)</f>
        <v>À venir</v>
      </c>
      <c r="X2709" s="20" t="str">
        <f>VLOOKUP($A2709,Database!$A:$Y,20,FALSE)</f>
        <v/>
      </c>
      <c r="Y2709" s="20" t="str">
        <f>VLOOKUP($A2709,Database!$A:$Y,21,FALSE)</f>
        <v/>
      </c>
      <c r="Z2709" s="20">
        <f t="shared" si="252"/>
        <v>0</v>
      </c>
      <c r="AA2709" s="20" t="str">
        <f t="shared" si="248"/>
        <v/>
      </c>
      <c r="AB2709" s="20" t="str">
        <f t="shared" ca="1" si="249"/>
        <v/>
      </c>
      <c r="AC2709" s="20">
        <f t="shared" ca="1" si="250"/>
        <v>0</v>
      </c>
      <c r="AD2709" s="20" t="str">
        <f ca="1">IF(AC2709=0,"",IF(OR(ISBLANK(P2709),ISBLANK(Q2709)),"",IF(ISBLANK(VLOOKUP(A2709,Database!A:AA,22,FALSE)),"",VLOOKUP(A2709,Database!A:AA,22,FALSE))))</f>
        <v/>
      </c>
      <c r="AE2709" s="20" t="str">
        <f>IFERROR(
   IF(
     OR(ISBLANK(P2709),ISBLANK(Q2709)),
     "",
     IF(
       AND(AB2709&lt;&gt;"",OR(W2709="Terminé",W2709="En cours")),
       VLOOKUP(AD2709,Setup_ScoreExactBonus!A:D,4,FALSE),
       0
     )),
  0)</f>
        <v/>
      </c>
      <c r="AF2709" s="21">
        <f t="shared" si="251"/>
        <v>0</v>
      </c>
      <c r="AG2709" s="21">
        <f ca="1">SUMIFS(AF$2:AF2709,D$2:D2709,D2709)</f>
        <v>3206</v>
      </c>
    </row>
    <row r="2710" spans="1:33" x14ac:dyDescent="0.35">
      <c r="A2710" s="21">
        <f>IF(ISBLANK(B2710),"",COUNTIF(B$2:B2710,B2710))-1</f>
        <v>100</v>
      </c>
      <c r="B2710" s="27">
        <v>9</v>
      </c>
      <c r="C2710" s="10">
        <f>VLOOKUP($A2710+IF($A2710=0,1,0),Database!$A:$Y,7,FALSE)</f>
        <v>46215.125</v>
      </c>
      <c r="D2710" s="21" t="str">
        <f>VLOOKUP(Pronostics!$B2710,Setup_MPP!$A:$G,3,FALSE)</f>
        <v>Aurelien_dpq</v>
      </c>
      <c r="E2710" s="21" t="str">
        <f>VLOOKUP(Pronostics!$B2710,Setup_MPP!$A:$G,2,FALSE)</f>
        <v>Aurélien DE POULPIQUET</v>
      </c>
      <c r="F2710" s="21" t="str">
        <f>VLOOKUP($B2710,Setup_MPP!$A:$E,4,FALSE)</f>
        <v>#F4EA9D</v>
      </c>
      <c r="G2710" s="21" t="str">
        <f>VLOOKUP($B2710,Setup_MPP!$A:$E,5,FALSE)</f>
        <v>#D2C458</v>
      </c>
      <c r="H2710" s="21" t="str">
        <f>IFERROR(IF(AND(A2710&gt;=1,A2710&lt;=104),VLOOKUP($A2710,Location!$A:$J,6,FALSE),IF(A2710=0,"Avant l'ouverture",IF(OR(A2710=105,A2710=106),"Bonus"))),"")</f>
        <v>1/4 Finale</v>
      </c>
      <c r="I2710" s="21" t="str">
        <f>IF(LEFT(H2710,4)="Tour",VLOOKUP(A2710,Database!$A:$C,3,FALSE),"")</f>
        <v/>
      </c>
      <c r="J2710" s="21" t="str">
        <f>VLOOKUP($A2710,Location!$A:$J,7,FALSE)</f>
        <v>TBD</v>
      </c>
      <c r="K2710" s="21" t="str">
        <f>IFERROR(VLOOKUP(J2710,Setup_Team!$B:$C,2,FALSE), "TDB")</f>
        <v>TDB</v>
      </c>
      <c r="L2710" s="21" t="str">
        <f>VLOOKUP($A2710,Location!$A:$J,8,FALSE)</f>
        <v>TBD</v>
      </c>
      <c r="M2710" s="21" t="str">
        <f>IFERROR(VLOOKUP(L2710,Setup_Team!$B:$C,2,FALSE), "TDB")</f>
        <v>TDB</v>
      </c>
      <c r="N2710" s="21" t="str">
        <f>VLOOKUP($A2710,Location!$A:$J,9,FALSE)</f>
        <v>Kansas City, Missouri</v>
      </c>
      <c r="O2710" s="21" t="str">
        <f>VLOOKUP($A2710,Location!$A:$J,10,FALSE)</f>
        <v>Arrowhead Stadium</v>
      </c>
      <c r="P2710" s="27"/>
      <c r="Q2710" s="27"/>
      <c r="R2710" s="27" t="str">
        <f t="shared" si="253"/>
        <v/>
      </c>
      <c r="S2710" s="21">
        <v>0</v>
      </c>
      <c r="T2710" s="20">
        <f>VLOOKUP($A2710,Database!$A:$Y,10,FALSE)</f>
        <v>0</v>
      </c>
      <c r="U2710" s="20">
        <f>VLOOKUP($A2710,Database!$A:$Y,11,FALSE)</f>
        <v>0</v>
      </c>
      <c r="V2710" s="20">
        <f>VLOOKUP($A2710,Database!$A:$Y,12,FALSE)</f>
        <v>0</v>
      </c>
      <c r="W2710" s="20" t="str">
        <f>VLOOKUP(A2710,Database!A:M,13,FALSE)</f>
        <v>À venir</v>
      </c>
      <c r="X2710" s="20" t="str">
        <f>VLOOKUP($A2710,Database!$A:$Y,20,FALSE)</f>
        <v/>
      </c>
      <c r="Y2710" s="20" t="str">
        <f>VLOOKUP($A2710,Database!$A:$Y,21,FALSE)</f>
        <v/>
      </c>
      <c r="Z2710" s="20">
        <f t="shared" si="252"/>
        <v>0</v>
      </c>
      <c r="AA2710" s="20" t="str">
        <f t="shared" si="248"/>
        <v/>
      </c>
      <c r="AB2710" s="20" t="str">
        <f t="shared" ca="1" si="249"/>
        <v/>
      </c>
      <c r="AC2710" s="20">
        <f t="shared" ca="1" si="250"/>
        <v>0</v>
      </c>
      <c r="AD2710" s="20" t="str">
        <f ca="1">IF(AC2710=0,"",IF(OR(ISBLANK(P2710),ISBLANK(Q2710)),"",IF(ISBLANK(VLOOKUP(A2710,Database!A:AA,22,FALSE)),"",VLOOKUP(A2710,Database!A:AA,22,FALSE))))</f>
        <v/>
      </c>
      <c r="AE2710" s="20" t="str">
        <f>IFERROR(
   IF(
     OR(ISBLANK(P2710),ISBLANK(Q2710)),
     "",
     IF(
       AND(AB2710&lt;&gt;"",OR(W2710="Terminé",W2710="En cours")),
       VLOOKUP(AD2710,Setup_ScoreExactBonus!A:D,4,FALSE),
       0
     )),
  0)</f>
        <v/>
      </c>
      <c r="AF2710" s="21">
        <f t="shared" si="251"/>
        <v>0</v>
      </c>
      <c r="AG2710" s="21">
        <f ca="1">SUMIFS(AF$2:AF2710,D$2:D2710,D2710)</f>
        <v>3453</v>
      </c>
    </row>
    <row r="2711" spans="1:33" hidden="1" x14ac:dyDescent="0.35">
      <c r="A2711" s="21">
        <f>IF(ISBLANK(B2711),"",COUNTIF(B$2:B2711,B2711))-1</f>
        <v>100</v>
      </c>
      <c r="B2711" s="27">
        <v>10</v>
      </c>
      <c r="C2711" s="10">
        <f>VLOOKUP($A2711+IF($A2711=0,1,0),Database!$A:$Y,7,FALSE)</f>
        <v>46215.125</v>
      </c>
      <c r="D2711" s="21" t="str">
        <f>VLOOKUP(Pronostics!$B2711,Setup_MPP!$A:$G,3,FALSE)</f>
        <v>RandomPaul</v>
      </c>
      <c r="E2711" s="21" t="str">
        <f>VLOOKUP(Pronostics!$B2711,Setup_MPP!$A:$G,2,FALSE)</f>
        <v>Paul MONTESINOS</v>
      </c>
      <c r="F2711" s="21" t="str">
        <f>VLOOKUP($B2711,Setup_MPP!$A:$E,4,FALSE)</f>
        <v>#C4B0FF</v>
      </c>
      <c r="G2711" s="21" t="str">
        <f>VLOOKUP($B2711,Setup_MPP!$A:$E,5,FALSE)</f>
        <v>#7F66C8</v>
      </c>
      <c r="H2711" s="21" t="str">
        <f>IFERROR(IF(AND(A2711&gt;=1,A2711&lt;=104),VLOOKUP($A2711,Location!$A:$J,6,FALSE),IF(A2711=0,"Avant l'ouverture",IF(OR(A2711=105,A2711=106),"Bonus"))),"")</f>
        <v>1/4 Finale</v>
      </c>
      <c r="I2711" s="21" t="str">
        <f>IF(LEFT(H2711,4)="Tour",VLOOKUP(A2711,Database!$A:$C,3,FALSE),"")</f>
        <v/>
      </c>
      <c r="J2711" s="21" t="str">
        <f>VLOOKUP($A2711,Location!$A:$J,7,FALSE)</f>
        <v>TBD</v>
      </c>
      <c r="K2711" s="21" t="str">
        <f>IFERROR(VLOOKUP(J2711,Setup_Team!$B:$C,2,FALSE), "TDB")</f>
        <v>TDB</v>
      </c>
      <c r="L2711" s="21" t="str">
        <f>VLOOKUP($A2711,Location!$A:$J,8,FALSE)</f>
        <v>TBD</v>
      </c>
      <c r="M2711" s="21" t="str">
        <f>IFERROR(VLOOKUP(L2711,Setup_Team!$B:$C,2,FALSE), "TDB")</f>
        <v>TDB</v>
      </c>
      <c r="N2711" s="21" t="str">
        <f>VLOOKUP($A2711,Location!$A:$J,9,FALSE)</f>
        <v>Kansas City, Missouri</v>
      </c>
      <c r="O2711" s="21" t="str">
        <f>VLOOKUP($A2711,Location!$A:$J,10,FALSE)</f>
        <v>Arrowhead Stadium</v>
      </c>
      <c r="P2711" s="27"/>
      <c r="Q2711" s="27"/>
      <c r="R2711" s="27" t="str">
        <f t="shared" si="253"/>
        <v/>
      </c>
      <c r="S2711" s="21">
        <v>0</v>
      </c>
      <c r="T2711" s="20">
        <f>VLOOKUP($A2711,Database!$A:$Y,10,FALSE)</f>
        <v>0</v>
      </c>
      <c r="U2711" s="20">
        <f>VLOOKUP($A2711,Database!$A:$Y,11,FALSE)</f>
        <v>0</v>
      </c>
      <c r="V2711" s="20">
        <f>VLOOKUP($A2711,Database!$A:$Y,12,FALSE)</f>
        <v>0</v>
      </c>
      <c r="W2711" s="20" t="str">
        <f>VLOOKUP(A2711,Database!A:M,13,FALSE)</f>
        <v>À venir</v>
      </c>
      <c r="X2711" s="20" t="str">
        <f>VLOOKUP($A2711,Database!$A:$Y,20,FALSE)</f>
        <v/>
      </c>
      <c r="Y2711" s="20" t="str">
        <f>VLOOKUP($A2711,Database!$A:$Y,21,FALSE)</f>
        <v/>
      </c>
      <c r="Z2711" s="20">
        <f t="shared" si="252"/>
        <v>0</v>
      </c>
      <c r="AA2711" s="20" t="str">
        <f t="shared" si="248"/>
        <v/>
      </c>
      <c r="AB2711" s="20" t="str">
        <f t="shared" ca="1" si="249"/>
        <v/>
      </c>
      <c r="AC2711" s="20">
        <f t="shared" ca="1" si="250"/>
        <v>0</v>
      </c>
      <c r="AD2711" s="20" t="str">
        <f ca="1">IF(AC2711=0,"",IF(OR(ISBLANK(P2711),ISBLANK(Q2711)),"",IF(ISBLANK(VLOOKUP(A2711,Database!A:AA,22,FALSE)),"",VLOOKUP(A2711,Database!A:AA,22,FALSE))))</f>
        <v/>
      </c>
      <c r="AE2711" s="20" t="str">
        <f>IFERROR(
   IF(
     OR(ISBLANK(P2711),ISBLANK(Q2711)),
     "",
     IF(
       AND(AB2711&lt;&gt;"",OR(W2711="Terminé",W2711="En cours")),
       VLOOKUP(AD2711,Setup_ScoreExactBonus!A:D,4,FALSE),
       0
     )),
  0)</f>
        <v/>
      </c>
      <c r="AF2711" s="21">
        <f t="shared" si="251"/>
        <v>0</v>
      </c>
      <c r="AG2711" s="21">
        <f ca="1">SUMIFS(AF$2:AF2711,D$2:D2711,D2711)</f>
        <v>2840</v>
      </c>
    </row>
    <row r="2712" spans="1:33" hidden="1" x14ac:dyDescent="0.35">
      <c r="A2712" s="21">
        <f>IF(ISBLANK(B2712),"",COUNTIF(B$2:B2712,B2712))-1</f>
        <v>100</v>
      </c>
      <c r="B2712" s="27">
        <v>11</v>
      </c>
      <c r="C2712" s="10">
        <f>VLOOKUP($A2712+IF($A2712=0,1,0),Database!$A:$Y,7,FALSE)</f>
        <v>46215.125</v>
      </c>
      <c r="D2712" s="21" t="str">
        <f>VLOOKUP(Pronostics!$B2712,Setup_MPP!$A:$G,3,FALSE)</f>
        <v>Kinsley91</v>
      </c>
      <c r="E2712" s="21" t="str">
        <f>VLOOKUP(Pronostics!$B2712,Setup_MPP!$A:$G,2,FALSE)</f>
        <v>Kinsley ROQUE</v>
      </c>
      <c r="F2712" s="21" t="str">
        <f>VLOOKUP($B2712,Setup_MPP!$A:$E,4,FALSE)</f>
        <v>#CBEBBA</v>
      </c>
      <c r="G2712" s="21" t="str">
        <f>VLOOKUP($B2712,Setup_MPP!$A:$E,5,FALSE)</f>
        <v>#70BC6E</v>
      </c>
      <c r="H2712" s="21" t="str">
        <f>IFERROR(IF(AND(A2712&gt;=1,A2712&lt;=104),VLOOKUP($A2712,Location!$A:$J,6,FALSE),IF(A2712=0,"Avant l'ouverture",IF(OR(A2712=105,A2712=106),"Bonus"))),"")</f>
        <v>1/4 Finale</v>
      </c>
      <c r="I2712" s="21" t="str">
        <f>IF(LEFT(H2712,4)="Tour",VLOOKUP(A2712,Database!$A:$C,3,FALSE),"")</f>
        <v/>
      </c>
      <c r="J2712" s="21" t="str">
        <f>VLOOKUP($A2712,Location!$A:$J,7,FALSE)</f>
        <v>TBD</v>
      </c>
      <c r="K2712" s="21" t="str">
        <f>IFERROR(VLOOKUP(J2712,Setup_Team!$B:$C,2,FALSE), "TDB")</f>
        <v>TDB</v>
      </c>
      <c r="L2712" s="21" t="str">
        <f>VLOOKUP($A2712,Location!$A:$J,8,FALSE)</f>
        <v>TBD</v>
      </c>
      <c r="M2712" s="21" t="str">
        <f>IFERROR(VLOOKUP(L2712,Setup_Team!$B:$C,2,FALSE), "TDB")</f>
        <v>TDB</v>
      </c>
      <c r="N2712" s="21" t="str">
        <f>VLOOKUP($A2712,Location!$A:$J,9,FALSE)</f>
        <v>Kansas City, Missouri</v>
      </c>
      <c r="O2712" s="21" t="str">
        <f>VLOOKUP($A2712,Location!$A:$J,10,FALSE)</f>
        <v>Arrowhead Stadium</v>
      </c>
      <c r="P2712" s="27"/>
      <c r="Q2712" s="27"/>
      <c r="R2712" s="27" t="str">
        <f t="shared" si="253"/>
        <v/>
      </c>
      <c r="S2712" s="21">
        <v>0</v>
      </c>
      <c r="T2712" s="20">
        <f>VLOOKUP($A2712,Database!$A:$Y,10,FALSE)</f>
        <v>0</v>
      </c>
      <c r="U2712" s="20">
        <f>VLOOKUP($A2712,Database!$A:$Y,11,FALSE)</f>
        <v>0</v>
      </c>
      <c r="V2712" s="20">
        <f>VLOOKUP($A2712,Database!$A:$Y,12,FALSE)</f>
        <v>0</v>
      </c>
      <c r="W2712" s="20" t="str">
        <f>VLOOKUP(A2712,Database!A:M,13,FALSE)</f>
        <v>À venir</v>
      </c>
      <c r="X2712" s="20" t="str">
        <f>VLOOKUP($A2712,Database!$A:$Y,20,FALSE)</f>
        <v/>
      </c>
      <c r="Y2712" s="20" t="str">
        <f>VLOOKUP($A2712,Database!$A:$Y,21,FALSE)</f>
        <v/>
      </c>
      <c r="Z2712" s="20">
        <f t="shared" si="252"/>
        <v>0</v>
      </c>
      <c r="AA2712" s="20" t="str">
        <f t="shared" si="248"/>
        <v/>
      </c>
      <c r="AB2712" s="20" t="str">
        <f t="shared" ca="1" si="249"/>
        <v/>
      </c>
      <c r="AC2712" s="20">
        <f t="shared" ca="1" si="250"/>
        <v>0</v>
      </c>
      <c r="AD2712" s="20" t="str">
        <f ca="1">IF(AC2712=0,"",IF(OR(ISBLANK(P2712),ISBLANK(Q2712)),"",IF(ISBLANK(VLOOKUP(A2712,Database!A:AA,22,FALSE)),"",VLOOKUP(A2712,Database!A:AA,22,FALSE))))</f>
        <v/>
      </c>
      <c r="AE2712" s="20" t="str">
        <f>IFERROR(
   IF(
     OR(ISBLANK(P2712),ISBLANK(Q2712)),
     "",
     IF(
       AND(AB2712&lt;&gt;"",OR(W2712="Terminé",W2712="En cours")),
       VLOOKUP(AD2712,Setup_ScoreExactBonus!A:D,4,FALSE),
       0
     )),
  0)</f>
        <v/>
      </c>
      <c r="AF2712" s="21">
        <f t="shared" si="251"/>
        <v>0</v>
      </c>
      <c r="AG2712" s="21">
        <f ca="1">SUMIFS(AF$2:AF2712,D$2:D2712,D2712)</f>
        <v>3231</v>
      </c>
    </row>
    <row r="2713" spans="1:33" hidden="1" x14ac:dyDescent="0.35">
      <c r="A2713" s="21">
        <f>IF(ISBLANK(B2713),"",COUNTIF(B$2:B2713,B2713))-1</f>
        <v>100</v>
      </c>
      <c r="B2713" s="27">
        <v>12</v>
      </c>
      <c r="C2713" s="10">
        <f>VLOOKUP($A2713+IF($A2713=0,1,0),Database!$A:$Y,7,FALSE)</f>
        <v>46215.125</v>
      </c>
      <c r="D2713" s="21" t="str">
        <f>VLOOKUP(Pronostics!$B2713,Setup_MPP!$A:$G,3,FALSE)</f>
        <v>Jaouad1</v>
      </c>
      <c r="E2713" s="21" t="str">
        <f>VLOOKUP(Pronostics!$B2713,Setup_MPP!$A:$G,2,FALSE)</f>
        <v>Jaouad SETTI</v>
      </c>
      <c r="F2713" s="21" t="str">
        <f>VLOOKUP($B2713,Setup_MPP!$A:$E,4,FALSE)</f>
        <v>#C2D4FF</v>
      </c>
      <c r="G2713" s="21" t="str">
        <f>VLOOKUP($B2713,Setup_MPP!$A:$E,5,FALSE)</f>
        <v>#6586D5</v>
      </c>
      <c r="H2713" s="21" t="str">
        <f>IFERROR(IF(AND(A2713&gt;=1,A2713&lt;=104),VLOOKUP($A2713,Location!$A:$J,6,FALSE),IF(A2713=0,"Avant l'ouverture",IF(OR(A2713=105,A2713=106),"Bonus"))),"")</f>
        <v>1/4 Finale</v>
      </c>
      <c r="I2713" s="21" t="str">
        <f>IF(LEFT(H2713,4)="Tour",VLOOKUP(A2713,Database!$A:$C,3,FALSE),"")</f>
        <v/>
      </c>
      <c r="J2713" s="21" t="str">
        <f>VLOOKUP($A2713,Location!$A:$J,7,FALSE)</f>
        <v>TBD</v>
      </c>
      <c r="K2713" s="21" t="str">
        <f>IFERROR(VLOOKUP(J2713,Setup_Team!$B:$C,2,FALSE), "TDB")</f>
        <v>TDB</v>
      </c>
      <c r="L2713" s="21" t="str">
        <f>VLOOKUP($A2713,Location!$A:$J,8,FALSE)</f>
        <v>TBD</v>
      </c>
      <c r="M2713" s="21" t="str">
        <f>IFERROR(VLOOKUP(L2713,Setup_Team!$B:$C,2,FALSE), "TDB")</f>
        <v>TDB</v>
      </c>
      <c r="N2713" s="21" t="str">
        <f>VLOOKUP($A2713,Location!$A:$J,9,FALSE)</f>
        <v>Kansas City, Missouri</v>
      </c>
      <c r="O2713" s="21" t="str">
        <f>VLOOKUP($A2713,Location!$A:$J,10,FALSE)</f>
        <v>Arrowhead Stadium</v>
      </c>
      <c r="P2713" s="27"/>
      <c r="Q2713" s="27"/>
      <c r="R2713" s="27" t="str">
        <f t="shared" si="253"/>
        <v/>
      </c>
      <c r="S2713" s="21">
        <v>0</v>
      </c>
      <c r="T2713" s="20">
        <f>VLOOKUP($A2713,Database!$A:$Y,10,FALSE)</f>
        <v>0</v>
      </c>
      <c r="U2713" s="20">
        <f>VLOOKUP($A2713,Database!$A:$Y,11,FALSE)</f>
        <v>0</v>
      </c>
      <c r="V2713" s="20">
        <f>VLOOKUP($A2713,Database!$A:$Y,12,FALSE)</f>
        <v>0</v>
      </c>
      <c r="W2713" s="20" t="str">
        <f>VLOOKUP(A2713,Database!A:M,13,FALSE)</f>
        <v>À venir</v>
      </c>
      <c r="X2713" s="20" t="str">
        <f>VLOOKUP($A2713,Database!$A:$Y,20,FALSE)</f>
        <v/>
      </c>
      <c r="Y2713" s="20" t="str">
        <f>VLOOKUP($A2713,Database!$A:$Y,21,FALSE)</f>
        <v/>
      </c>
      <c r="Z2713" s="20">
        <f t="shared" si="252"/>
        <v>0</v>
      </c>
      <c r="AA2713" s="20" t="str">
        <f t="shared" si="248"/>
        <v/>
      </c>
      <c r="AB2713" s="20" t="str">
        <f t="shared" ca="1" si="249"/>
        <v/>
      </c>
      <c r="AC2713" s="20">
        <f t="shared" ca="1" si="250"/>
        <v>0</v>
      </c>
      <c r="AD2713" s="20" t="str">
        <f ca="1">IF(AC2713=0,"",IF(OR(ISBLANK(P2713),ISBLANK(Q2713)),"",IF(ISBLANK(VLOOKUP(A2713,Database!A:AA,22,FALSE)),"",VLOOKUP(A2713,Database!A:AA,22,FALSE))))</f>
        <v/>
      </c>
      <c r="AE2713" s="20" t="str">
        <f>IFERROR(
   IF(
     OR(ISBLANK(P2713),ISBLANK(Q2713)),
     "",
     IF(
       AND(AB2713&lt;&gt;"",OR(W2713="Terminé",W2713="En cours")),
       VLOOKUP(AD2713,Setup_ScoreExactBonus!A:D,4,FALSE),
       0
     )),
  0)</f>
        <v/>
      </c>
      <c r="AF2713" s="21">
        <f t="shared" si="251"/>
        <v>0</v>
      </c>
      <c r="AG2713" s="21">
        <f ca="1">SUMIFS(AF$2:AF2713,D$2:D2713,D2713)</f>
        <v>3039</v>
      </c>
    </row>
    <row r="2714" spans="1:33" hidden="1" x14ac:dyDescent="0.35">
      <c r="A2714" s="21">
        <f>IF(ISBLANK(B2714),"",COUNTIF(B$2:B2714,B2714))-1</f>
        <v>100</v>
      </c>
      <c r="B2714" s="27">
        <v>13</v>
      </c>
      <c r="C2714" s="10">
        <f>VLOOKUP($A2714+IF($A2714=0,1,0),Database!$A:$Y,7,FALSE)</f>
        <v>46215.125</v>
      </c>
      <c r="D2714" s="21" t="str">
        <f>VLOOKUP(Pronostics!$B2714,Setup_MPP!$A:$G,3,FALSE)</f>
        <v>Julien_I</v>
      </c>
      <c r="E2714" s="21" t="str">
        <f>VLOOKUP(Pronostics!$B2714,Setup_MPP!$A:$G,2,FALSE)</f>
        <v>Julien INGE</v>
      </c>
      <c r="F2714" s="21" t="str">
        <f>VLOOKUP($B2714,Setup_MPP!$A:$E,4,FALSE)</f>
        <v>#C1E0EF</v>
      </c>
      <c r="G2714" s="21" t="str">
        <f>VLOOKUP($B2714,Setup_MPP!$A:$E,5,FALSE)</f>
        <v>#4F91B2</v>
      </c>
      <c r="H2714" s="21" t="str">
        <f>IFERROR(IF(AND(A2714&gt;=1,A2714&lt;=104),VLOOKUP($A2714,Location!$A:$J,6,FALSE),IF(A2714=0,"Avant l'ouverture",IF(OR(A2714=105,A2714=106),"Bonus"))),"")</f>
        <v>1/4 Finale</v>
      </c>
      <c r="I2714" s="21" t="str">
        <f>IF(LEFT(H2714,4)="Tour",VLOOKUP(A2714,Database!$A:$C,3,FALSE),"")</f>
        <v/>
      </c>
      <c r="J2714" s="21" t="str">
        <f>VLOOKUP($A2714,Location!$A:$J,7,FALSE)</f>
        <v>TBD</v>
      </c>
      <c r="K2714" s="21" t="str">
        <f>IFERROR(VLOOKUP(J2714,Setup_Team!$B:$C,2,FALSE), "TDB")</f>
        <v>TDB</v>
      </c>
      <c r="L2714" s="21" t="str">
        <f>VLOOKUP($A2714,Location!$A:$J,8,FALSE)</f>
        <v>TBD</v>
      </c>
      <c r="M2714" s="21" t="str">
        <f>IFERROR(VLOOKUP(L2714,Setup_Team!$B:$C,2,FALSE), "TDB")</f>
        <v>TDB</v>
      </c>
      <c r="N2714" s="21" t="str">
        <f>VLOOKUP($A2714,Location!$A:$J,9,FALSE)</f>
        <v>Kansas City, Missouri</v>
      </c>
      <c r="O2714" s="21" t="str">
        <f>VLOOKUP($A2714,Location!$A:$J,10,FALSE)</f>
        <v>Arrowhead Stadium</v>
      </c>
      <c r="P2714" s="27"/>
      <c r="Q2714" s="27"/>
      <c r="R2714" s="27" t="str">
        <f t="shared" si="253"/>
        <v/>
      </c>
      <c r="S2714" s="21">
        <v>0</v>
      </c>
      <c r="T2714" s="20">
        <f>VLOOKUP($A2714,Database!$A:$Y,10,FALSE)</f>
        <v>0</v>
      </c>
      <c r="U2714" s="20">
        <f>VLOOKUP($A2714,Database!$A:$Y,11,FALSE)</f>
        <v>0</v>
      </c>
      <c r="V2714" s="20">
        <f>VLOOKUP($A2714,Database!$A:$Y,12,FALSE)</f>
        <v>0</v>
      </c>
      <c r="W2714" s="20" t="str">
        <f>VLOOKUP(A2714,Database!A:M,13,FALSE)</f>
        <v>À venir</v>
      </c>
      <c r="X2714" s="20" t="str">
        <f>VLOOKUP($A2714,Database!$A:$Y,20,FALSE)</f>
        <v/>
      </c>
      <c r="Y2714" s="20" t="str">
        <f>VLOOKUP($A2714,Database!$A:$Y,21,FALSE)</f>
        <v/>
      </c>
      <c r="Z2714" s="20">
        <f t="shared" si="252"/>
        <v>0</v>
      </c>
      <c r="AA2714" s="20" t="str">
        <f t="shared" si="248"/>
        <v/>
      </c>
      <c r="AB2714" s="20" t="str">
        <f t="shared" ca="1" si="249"/>
        <v/>
      </c>
      <c r="AC2714" s="20">
        <f t="shared" ca="1" si="250"/>
        <v>0</v>
      </c>
      <c r="AD2714" s="20" t="str">
        <f ca="1">IF(AC2714=0,"",IF(OR(ISBLANK(P2714),ISBLANK(Q2714)),"",IF(ISBLANK(VLOOKUP(A2714,Database!A:AA,22,FALSE)),"",VLOOKUP(A2714,Database!A:AA,22,FALSE))))</f>
        <v/>
      </c>
      <c r="AE2714" s="20" t="str">
        <f>IFERROR(
   IF(
     OR(ISBLANK(P2714),ISBLANK(Q2714)),
     "",
     IF(
       AND(AB2714&lt;&gt;"",OR(W2714="Terminé",W2714="En cours")),
       VLOOKUP(AD2714,Setup_ScoreExactBonus!A:D,4,FALSE),
       0
     )),
  0)</f>
        <v/>
      </c>
      <c r="AF2714" s="21">
        <f t="shared" si="251"/>
        <v>0</v>
      </c>
      <c r="AG2714" s="21">
        <f ca="1">SUMIFS(AF$2:AF2714,D$2:D2714,D2714)</f>
        <v>3352</v>
      </c>
    </row>
    <row r="2715" spans="1:33" hidden="1" x14ac:dyDescent="0.35">
      <c r="A2715" s="21">
        <f>IF(ISBLANK(B2715),"",COUNTIF(B$2:B2715,B2715))-1</f>
        <v>100</v>
      </c>
      <c r="B2715" s="27">
        <v>14</v>
      </c>
      <c r="C2715" s="10">
        <f>VLOOKUP($A2715+IF($A2715=0,1,0),Database!$A:$Y,7,FALSE)</f>
        <v>46215.125</v>
      </c>
      <c r="D2715" s="21" t="str">
        <f>VLOOKUP(Pronostics!$B2715,Setup_MPP!$A:$G,3,FALSE)</f>
        <v>MarieEYT</v>
      </c>
      <c r="E2715" s="21" t="str">
        <f>VLOOKUP(Pronostics!$B2715,Setup_MPP!$A:$G,2,FALSE)</f>
        <v>Marie EXBRAYAT</v>
      </c>
      <c r="F2715" s="21" t="str">
        <f>VLOOKUP($B2715,Setup_MPP!$A:$E,4,FALSE)</f>
        <v>#FFAFD2</v>
      </c>
      <c r="G2715" s="21" t="str">
        <f>VLOOKUP($B2715,Setup_MPP!$A:$E,5,FALSE)</f>
        <v>#F2589B</v>
      </c>
      <c r="H2715" s="21" t="str">
        <f>IFERROR(IF(AND(A2715&gt;=1,A2715&lt;=104),VLOOKUP($A2715,Location!$A:$J,6,FALSE),IF(A2715=0,"Avant l'ouverture",IF(OR(A2715=105,A2715=106),"Bonus"))),"")</f>
        <v>1/4 Finale</v>
      </c>
      <c r="I2715" s="21" t="str">
        <f>IF(LEFT(H2715,4)="Tour",VLOOKUP(A2715,Database!$A:$C,3,FALSE),"")</f>
        <v/>
      </c>
      <c r="J2715" s="21" t="str">
        <f>VLOOKUP($A2715,Location!$A:$J,7,FALSE)</f>
        <v>TBD</v>
      </c>
      <c r="K2715" s="21" t="str">
        <f>IFERROR(VLOOKUP(J2715,Setup_Team!$B:$C,2,FALSE), "TDB")</f>
        <v>TDB</v>
      </c>
      <c r="L2715" s="21" t="str">
        <f>VLOOKUP($A2715,Location!$A:$J,8,FALSE)</f>
        <v>TBD</v>
      </c>
      <c r="M2715" s="21" t="str">
        <f>IFERROR(VLOOKUP(L2715,Setup_Team!$B:$C,2,FALSE), "TDB")</f>
        <v>TDB</v>
      </c>
      <c r="N2715" s="21" t="str">
        <f>VLOOKUP($A2715,Location!$A:$J,9,FALSE)</f>
        <v>Kansas City, Missouri</v>
      </c>
      <c r="O2715" s="21" t="str">
        <f>VLOOKUP($A2715,Location!$A:$J,10,FALSE)</f>
        <v>Arrowhead Stadium</v>
      </c>
      <c r="P2715" s="27"/>
      <c r="Q2715" s="27"/>
      <c r="R2715" s="27" t="str">
        <f t="shared" si="253"/>
        <v/>
      </c>
      <c r="S2715" s="21">
        <v>0</v>
      </c>
      <c r="T2715" s="20">
        <f>VLOOKUP($A2715,Database!$A:$Y,10,FALSE)</f>
        <v>0</v>
      </c>
      <c r="U2715" s="20">
        <f>VLOOKUP($A2715,Database!$A:$Y,11,FALSE)</f>
        <v>0</v>
      </c>
      <c r="V2715" s="20">
        <f>VLOOKUP($A2715,Database!$A:$Y,12,FALSE)</f>
        <v>0</v>
      </c>
      <c r="W2715" s="20" t="str">
        <f>VLOOKUP(A2715,Database!A:M,13,FALSE)</f>
        <v>À venir</v>
      </c>
      <c r="X2715" s="20" t="str">
        <f>VLOOKUP($A2715,Database!$A:$Y,20,FALSE)</f>
        <v/>
      </c>
      <c r="Y2715" s="20" t="str">
        <f>VLOOKUP($A2715,Database!$A:$Y,21,FALSE)</f>
        <v/>
      </c>
      <c r="Z2715" s="20">
        <f t="shared" si="252"/>
        <v>0</v>
      </c>
      <c r="AA2715" s="20" t="str">
        <f t="shared" si="248"/>
        <v/>
      </c>
      <c r="AB2715" s="20" t="str">
        <f t="shared" ca="1" si="249"/>
        <v/>
      </c>
      <c r="AC2715" s="20">
        <f t="shared" ca="1" si="250"/>
        <v>0</v>
      </c>
      <c r="AD2715" s="20" t="str">
        <f ca="1">IF(AC2715=0,"",IF(OR(ISBLANK(P2715),ISBLANK(Q2715)),"",IF(ISBLANK(VLOOKUP(A2715,Database!A:AA,22,FALSE)),"",VLOOKUP(A2715,Database!A:AA,22,FALSE))))</f>
        <v/>
      </c>
      <c r="AE2715" s="20" t="str">
        <f>IFERROR(
   IF(
     OR(ISBLANK(P2715),ISBLANK(Q2715)),
     "",
     IF(
       AND(AB2715&lt;&gt;"",OR(W2715="Terminé",W2715="En cours")),
       VLOOKUP(AD2715,Setup_ScoreExactBonus!A:D,4,FALSE),
       0
     )),
  0)</f>
        <v/>
      </c>
      <c r="AF2715" s="21">
        <f t="shared" si="251"/>
        <v>0</v>
      </c>
      <c r="AG2715" s="21">
        <f ca="1">SUMIFS(AF$2:AF2715,D$2:D2715,D2715)</f>
        <v>3451</v>
      </c>
    </row>
    <row r="2716" spans="1:33" hidden="1" x14ac:dyDescent="0.35">
      <c r="A2716" s="21">
        <f>IF(ISBLANK(B2716),"",COUNTIF(B$2:B2716,B2716))-1</f>
        <v>100</v>
      </c>
      <c r="B2716" s="27">
        <v>15</v>
      </c>
      <c r="C2716" s="10">
        <f>VLOOKUP($A2716+IF($A2716=0,1,0),Database!$A:$Y,7,FALSE)</f>
        <v>46215.125</v>
      </c>
      <c r="D2716" s="21" t="str">
        <f>VLOOKUP(Pronostics!$B2716,Setup_MPP!$A:$G,3,FALSE)</f>
        <v>Amino28</v>
      </c>
      <c r="E2716" s="21" t="str">
        <f>VLOOKUP(Pronostics!$B2716,Setup_MPP!$A:$G,2,FALSE)</f>
        <v>Amine ZARROUKI</v>
      </c>
      <c r="F2716" s="21" t="str">
        <f>VLOOKUP($B2716,Setup_MPP!$A:$E,4,FALSE)</f>
        <v>#FF9898</v>
      </c>
      <c r="G2716" s="21" t="str">
        <f>VLOOKUP($B2716,Setup_MPP!$A:$E,5,FALSE)</f>
        <v>#FF5D5D</v>
      </c>
      <c r="H2716" s="21" t="str">
        <f>IFERROR(IF(AND(A2716&gt;=1,A2716&lt;=104),VLOOKUP($A2716,Location!$A:$J,6,FALSE),IF(A2716=0,"Avant l'ouverture",IF(OR(A2716=105,A2716=106),"Bonus"))),"")</f>
        <v>1/4 Finale</v>
      </c>
      <c r="I2716" s="21" t="str">
        <f>IF(LEFT(H2716,4)="Tour",VLOOKUP(A2716,Database!$A:$C,3,FALSE),"")</f>
        <v/>
      </c>
      <c r="J2716" s="21" t="str">
        <f>VLOOKUP($A2716,Location!$A:$J,7,FALSE)</f>
        <v>TBD</v>
      </c>
      <c r="K2716" s="21" t="str">
        <f>IFERROR(VLOOKUP(J2716,Setup_Team!$B:$C,2,FALSE), "TDB")</f>
        <v>TDB</v>
      </c>
      <c r="L2716" s="21" t="str">
        <f>VLOOKUP($A2716,Location!$A:$J,8,FALSE)</f>
        <v>TBD</v>
      </c>
      <c r="M2716" s="21" t="str">
        <f>IFERROR(VLOOKUP(L2716,Setup_Team!$B:$C,2,FALSE), "TDB")</f>
        <v>TDB</v>
      </c>
      <c r="N2716" s="21" t="str">
        <f>VLOOKUP($A2716,Location!$A:$J,9,FALSE)</f>
        <v>Kansas City, Missouri</v>
      </c>
      <c r="O2716" s="21" t="str">
        <f>VLOOKUP($A2716,Location!$A:$J,10,FALSE)</f>
        <v>Arrowhead Stadium</v>
      </c>
      <c r="P2716" s="27"/>
      <c r="Q2716" s="27"/>
      <c r="R2716" s="27" t="str">
        <f t="shared" si="253"/>
        <v/>
      </c>
      <c r="S2716" s="21">
        <v>0</v>
      </c>
      <c r="T2716" s="20">
        <f>VLOOKUP($A2716,Database!$A:$Y,10,FALSE)</f>
        <v>0</v>
      </c>
      <c r="U2716" s="20">
        <f>VLOOKUP($A2716,Database!$A:$Y,11,FALSE)</f>
        <v>0</v>
      </c>
      <c r="V2716" s="20">
        <f>VLOOKUP($A2716,Database!$A:$Y,12,FALSE)</f>
        <v>0</v>
      </c>
      <c r="W2716" s="20" t="str">
        <f>VLOOKUP(A2716,Database!A:M,13,FALSE)</f>
        <v>À venir</v>
      </c>
      <c r="X2716" s="20" t="str">
        <f>VLOOKUP($A2716,Database!$A:$Y,20,FALSE)</f>
        <v/>
      </c>
      <c r="Y2716" s="20" t="str">
        <f>VLOOKUP($A2716,Database!$A:$Y,21,FALSE)</f>
        <v/>
      </c>
      <c r="Z2716" s="20">
        <f t="shared" si="252"/>
        <v>0</v>
      </c>
      <c r="AA2716" s="20" t="str">
        <f t="shared" si="248"/>
        <v/>
      </c>
      <c r="AB2716" s="20" t="str">
        <f t="shared" ca="1" si="249"/>
        <v/>
      </c>
      <c r="AC2716" s="20">
        <f t="shared" ca="1" si="250"/>
        <v>0</v>
      </c>
      <c r="AD2716" s="20" t="str">
        <f ca="1">IF(AC2716=0,"",IF(OR(ISBLANK(P2716),ISBLANK(Q2716)),"",IF(ISBLANK(VLOOKUP(A2716,Database!A:AA,22,FALSE)),"",VLOOKUP(A2716,Database!A:AA,22,FALSE))))</f>
        <v/>
      </c>
      <c r="AE2716" s="20" t="str">
        <f>IFERROR(
   IF(
     OR(ISBLANK(P2716),ISBLANK(Q2716)),
     "",
     IF(
       AND(AB2716&lt;&gt;"",OR(W2716="Terminé",W2716="En cours")),
       VLOOKUP(AD2716,Setup_ScoreExactBonus!A:D,4,FALSE),
       0
     )),
  0)</f>
        <v/>
      </c>
      <c r="AF2716" s="21">
        <f t="shared" si="251"/>
        <v>0</v>
      </c>
      <c r="AG2716" s="21">
        <f ca="1">SUMIFS(AF$2:AF2716,D$2:D2716,D2716)</f>
        <v>3169</v>
      </c>
    </row>
    <row r="2717" spans="1:33" hidden="1" x14ac:dyDescent="0.35">
      <c r="A2717" s="21">
        <f>IF(ISBLANK(B2717),"",COUNTIF(B$2:B2717,B2717))-1</f>
        <v>100</v>
      </c>
      <c r="B2717" s="27">
        <v>16</v>
      </c>
      <c r="C2717" s="10">
        <f>VLOOKUP($A2717+IF($A2717=0,1,0),Database!$A:$Y,7,FALSE)</f>
        <v>46215.125</v>
      </c>
      <c r="D2717" s="21" t="str">
        <f>VLOOKUP(Pronostics!$B2717,Setup_MPP!$A:$G,3,FALSE)</f>
        <v>RomaLaura</v>
      </c>
      <c r="E2717" s="21" t="str">
        <f>VLOOKUP(Pronostics!$B2717,Setup_MPP!$A:$G,2,FALSE)</f>
        <v>Laura GIULIANO</v>
      </c>
      <c r="F2717" s="21" t="str">
        <f>VLOOKUP($B2717,Setup_MPP!$A:$E,4,FALSE)</f>
        <v>#86A4FE</v>
      </c>
      <c r="G2717" s="21" t="str">
        <f>VLOOKUP($B2717,Setup_MPP!$A:$E,5,FALSE)</f>
        <v>#3769FF</v>
      </c>
      <c r="H2717" s="21" t="str">
        <f>IFERROR(IF(AND(A2717&gt;=1,A2717&lt;=104),VLOOKUP($A2717,Location!$A:$J,6,FALSE),IF(A2717=0,"Avant l'ouverture",IF(OR(A2717=105,A2717=106),"Bonus"))),"")</f>
        <v>1/4 Finale</v>
      </c>
      <c r="I2717" s="21" t="str">
        <f>IF(LEFT(H2717,4)="Tour",VLOOKUP(A2717,Database!$A:$C,3,FALSE),"")</f>
        <v/>
      </c>
      <c r="J2717" s="21" t="str">
        <f>VLOOKUP($A2717,Location!$A:$J,7,FALSE)</f>
        <v>TBD</v>
      </c>
      <c r="K2717" s="21" t="str">
        <f>IFERROR(VLOOKUP(J2717,Setup_Team!$B:$C,2,FALSE), "TDB")</f>
        <v>TDB</v>
      </c>
      <c r="L2717" s="21" t="str">
        <f>VLOOKUP($A2717,Location!$A:$J,8,FALSE)</f>
        <v>TBD</v>
      </c>
      <c r="M2717" s="21" t="str">
        <f>IFERROR(VLOOKUP(L2717,Setup_Team!$B:$C,2,FALSE), "TDB")</f>
        <v>TDB</v>
      </c>
      <c r="N2717" s="21" t="str">
        <f>VLOOKUP($A2717,Location!$A:$J,9,FALSE)</f>
        <v>Kansas City, Missouri</v>
      </c>
      <c r="O2717" s="21" t="str">
        <f>VLOOKUP($A2717,Location!$A:$J,10,FALSE)</f>
        <v>Arrowhead Stadium</v>
      </c>
      <c r="P2717" s="27"/>
      <c r="Q2717" s="27"/>
      <c r="R2717" s="27" t="str">
        <f t="shared" si="253"/>
        <v/>
      </c>
      <c r="S2717" s="21">
        <v>0</v>
      </c>
      <c r="T2717" s="20">
        <f>VLOOKUP($A2717,Database!$A:$Y,10,FALSE)</f>
        <v>0</v>
      </c>
      <c r="U2717" s="20">
        <f>VLOOKUP($A2717,Database!$A:$Y,11,FALSE)</f>
        <v>0</v>
      </c>
      <c r="V2717" s="20">
        <f>VLOOKUP($A2717,Database!$A:$Y,12,FALSE)</f>
        <v>0</v>
      </c>
      <c r="W2717" s="20" t="str">
        <f>VLOOKUP(A2717,Database!A:M,13,FALSE)</f>
        <v>À venir</v>
      </c>
      <c r="X2717" s="20" t="str">
        <f>VLOOKUP($A2717,Database!$A:$Y,20,FALSE)</f>
        <v/>
      </c>
      <c r="Y2717" s="20" t="str">
        <f>VLOOKUP($A2717,Database!$A:$Y,21,FALSE)</f>
        <v/>
      </c>
      <c r="Z2717" s="20">
        <f t="shared" si="252"/>
        <v>0</v>
      </c>
      <c r="AA2717" s="20" t="str">
        <f t="shared" ref="AA2717:AA2726" si="254">IF(OR(ISBLANK(P2717),ISBLANK(Q2717)),"",IF(OR(AND(P2717&gt;Q2717,X2717&gt;Y2717),AND(P2717=Q2717,X2717=Y2717),AND(P2717&lt;Q2717,X2717&lt;Y2717)),1,0))</f>
        <v/>
      </c>
      <c r="AB2717" s="20" t="str">
        <f t="shared" ref="AB2717:AB2726" ca="1" si="255">IF(C2717&lt;NOW(),IF(AND(P2717&gt;Q2717,X2717&gt;Y2717),T2717,IF(AND(P2717=Q2717,X2717=Y2717),U2717,IF(AND(P2717&lt;Q2717,X2717&lt;Y2717),V2717,0))),"")</f>
        <v/>
      </c>
      <c r="AC2717" s="20">
        <f t="shared" ref="AC2717:AC2780" ca="1" si="256">IF(AND(P2717=X2717,Q2717=Y2717,NOT(ISBLANK(P2717)),NOT(ISBLANK(Q2717)),NOT(ISBLANK(X2717)),NOT(ISBLANK(AB2717))),1,0)</f>
        <v>0</v>
      </c>
      <c r="AD2717" s="20" t="str">
        <f ca="1">IF(AC2717=0,"",IF(OR(ISBLANK(P2717),ISBLANK(Q2717)),"",IF(ISBLANK(VLOOKUP(A2717,Database!A:AA,22,FALSE)),"",VLOOKUP(A2717,Database!A:AA,22,FALSE))))</f>
        <v/>
      </c>
      <c r="AE2717" s="20" t="str">
        <f>IFERROR(
   IF(
     OR(ISBLANK(P2717),ISBLANK(Q2717)),
     "",
     IF(
       AND(AB2717&lt;&gt;"",OR(W2717="Terminé",W2717="En cours")),
       VLOOKUP(AD2717,Setup_ScoreExactBonus!A:D,4,FALSE),
       0
     )),
  0)</f>
        <v/>
      </c>
      <c r="AF2717" s="21">
        <f t="shared" ref="AF2717:AF2780" si="257">IFERROR(IF(OR(ISBLANK(P2717),ISBLANK(Q2717)),0,IF(AB2717&lt;&gt;"", AB2717 + IF(AC2717=1,AE2717, 0), "") * (S2717+1)),"")</f>
        <v>0</v>
      </c>
      <c r="AG2717" s="21">
        <f ca="1">SUMIFS(AF$2:AF2717,D$2:D2717,D2717)</f>
        <v>2658</v>
      </c>
    </row>
    <row r="2718" spans="1:33" hidden="1" x14ac:dyDescent="0.35">
      <c r="A2718" s="21">
        <f>IF(ISBLANK(B2718),"",COUNTIF(B$2:B2718,B2718))-1</f>
        <v>100</v>
      </c>
      <c r="B2718" s="27">
        <v>17</v>
      </c>
      <c r="C2718" s="10">
        <f>VLOOKUP($A2718+IF($A2718=0,1,0),Database!$A:$Y,7,FALSE)</f>
        <v>46215.125</v>
      </c>
      <c r="D2718" s="21" t="str">
        <f>VLOOKUP(Pronostics!$B2718,Setup_MPP!$A:$G,3,FALSE)</f>
        <v>Julien_cri</v>
      </c>
      <c r="E2718" s="21" t="str">
        <f>VLOOKUP(Pronostics!$B2718,Setup_MPP!$A:$G,2,FALSE)</f>
        <v>Julien CRIMOTEL</v>
      </c>
      <c r="F2718" s="21" t="str">
        <f>VLOOKUP($B2718,Setup_MPP!$A:$E,4,FALSE)</f>
        <v>#FFB0B0</v>
      </c>
      <c r="G2718" s="21" t="str">
        <f>VLOOKUP($B2718,Setup_MPP!$A:$E,5,FALSE)</f>
        <v>#F25757</v>
      </c>
      <c r="H2718" s="21" t="str">
        <f>IFERROR(IF(AND(A2718&gt;=1,A2718&lt;=104),VLOOKUP($A2718,Location!$A:$J,6,FALSE),IF(A2718=0,"Avant l'ouverture",IF(OR(A2718=105,A2718=106),"Bonus"))),"")</f>
        <v>1/4 Finale</v>
      </c>
      <c r="I2718" s="21" t="str">
        <f>IF(LEFT(H2718,4)="Tour",VLOOKUP(A2718,Database!$A:$C,3,FALSE),"")</f>
        <v/>
      </c>
      <c r="J2718" s="21" t="str">
        <f>VLOOKUP($A2718,Location!$A:$J,7,FALSE)</f>
        <v>TBD</v>
      </c>
      <c r="K2718" s="21" t="str">
        <f>IFERROR(VLOOKUP(J2718,Setup_Team!$B:$C,2,FALSE), "TDB")</f>
        <v>TDB</v>
      </c>
      <c r="L2718" s="21" t="str">
        <f>VLOOKUP($A2718,Location!$A:$J,8,FALSE)</f>
        <v>TBD</v>
      </c>
      <c r="M2718" s="21" t="str">
        <f>IFERROR(VLOOKUP(L2718,Setup_Team!$B:$C,2,FALSE), "TDB")</f>
        <v>TDB</v>
      </c>
      <c r="N2718" s="21" t="str">
        <f>VLOOKUP($A2718,Location!$A:$J,9,FALSE)</f>
        <v>Kansas City, Missouri</v>
      </c>
      <c r="O2718" s="21" t="str">
        <f>VLOOKUP($A2718,Location!$A:$J,10,FALSE)</f>
        <v>Arrowhead Stadium</v>
      </c>
      <c r="P2718" s="27"/>
      <c r="Q2718" s="27"/>
      <c r="R2718" s="27" t="str">
        <f t="shared" si="253"/>
        <v/>
      </c>
      <c r="S2718" s="21">
        <v>0</v>
      </c>
      <c r="T2718" s="20">
        <f>VLOOKUP($A2718,Database!$A:$Y,10,FALSE)</f>
        <v>0</v>
      </c>
      <c r="U2718" s="20">
        <f>VLOOKUP($A2718,Database!$A:$Y,11,FALSE)</f>
        <v>0</v>
      </c>
      <c r="V2718" s="20">
        <f>VLOOKUP($A2718,Database!$A:$Y,12,FALSE)</f>
        <v>0</v>
      </c>
      <c r="W2718" s="20" t="str">
        <f>VLOOKUP(A2718,Database!A:M,13,FALSE)</f>
        <v>À venir</v>
      </c>
      <c r="X2718" s="20" t="str">
        <f>VLOOKUP($A2718,Database!$A:$Y,20,FALSE)</f>
        <v/>
      </c>
      <c r="Y2718" s="20" t="str">
        <f>VLOOKUP($A2718,Database!$A:$Y,21,FALSE)</f>
        <v/>
      </c>
      <c r="Z2718" s="20">
        <f t="shared" si="252"/>
        <v>0</v>
      </c>
      <c r="AA2718" s="20" t="str">
        <f t="shared" si="254"/>
        <v/>
      </c>
      <c r="AB2718" s="20" t="str">
        <f t="shared" ca="1" si="255"/>
        <v/>
      </c>
      <c r="AC2718" s="20">
        <f t="shared" ca="1" si="256"/>
        <v>0</v>
      </c>
      <c r="AD2718" s="20" t="str">
        <f ca="1">IF(AC2718=0,"",IF(OR(ISBLANK(P2718),ISBLANK(Q2718)),"",IF(ISBLANK(VLOOKUP(A2718,Database!A:AA,22,FALSE)),"",VLOOKUP(A2718,Database!A:AA,22,FALSE))))</f>
        <v/>
      </c>
      <c r="AE2718" s="20" t="str">
        <f>IFERROR(
   IF(
     OR(ISBLANK(P2718),ISBLANK(Q2718)),
     "",
     IF(
       AND(AB2718&lt;&gt;"",OR(W2718="Terminé",W2718="En cours")),
       VLOOKUP(AD2718,Setup_ScoreExactBonus!A:D,4,FALSE),
       0
     )),
  0)</f>
        <v/>
      </c>
      <c r="AF2718" s="21">
        <f t="shared" si="257"/>
        <v>0</v>
      </c>
      <c r="AG2718" s="21">
        <f ca="1">SUMIFS(AF$2:AF2718,D$2:D2718,D2718)</f>
        <v>3022</v>
      </c>
    </row>
    <row r="2719" spans="1:33" hidden="1" x14ac:dyDescent="0.35">
      <c r="A2719" s="21">
        <f>IF(ISBLANK(B2719),"",COUNTIF(B$2:B2719,B2719))-1</f>
        <v>100</v>
      </c>
      <c r="B2719" s="27">
        <v>18</v>
      </c>
      <c r="C2719" s="10">
        <f>VLOOKUP($A2719+IF($A2719=0,1,0),Database!$A:$Y,7,FALSE)</f>
        <v>46215.125</v>
      </c>
      <c r="D2719" s="21" t="str">
        <f>VLOOKUP(Pronostics!$B2719,Setup_MPP!$A:$G,3,FALSE)</f>
        <v>Cartone</v>
      </c>
      <c r="E2719" s="21" t="str">
        <f>VLOOKUP(Pronostics!$B2719,Setup_MPP!$A:$G,2,FALSE)</f>
        <v>Quentin CARTON</v>
      </c>
      <c r="F2719" s="21" t="str">
        <f>VLOOKUP($B2719,Setup_MPP!$A:$E,4,FALSE)</f>
        <v>#F0BC42</v>
      </c>
      <c r="G2719" s="21" t="str">
        <f>VLOOKUP($B2719,Setup_MPP!$A:$E,5,FALSE)</f>
        <v>#8E1F2F</v>
      </c>
      <c r="H2719" s="21" t="str">
        <f>IFERROR(IF(AND(A2719&gt;=1,A2719&lt;=104),VLOOKUP($A2719,Location!$A:$J,6,FALSE),IF(A2719=0,"Avant l'ouverture",IF(OR(A2719=105,A2719=106),"Bonus"))),"")</f>
        <v>1/4 Finale</v>
      </c>
      <c r="I2719" s="21" t="str">
        <f>IF(LEFT(H2719,4)="Tour",VLOOKUP(A2719,Database!$A:$C,3,FALSE),"")</f>
        <v/>
      </c>
      <c r="J2719" s="21" t="str">
        <f>VLOOKUP($A2719,Location!$A:$J,7,FALSE)</f>
        <v>TBD</v>
      </c>
      <c r="K2719" s="21" t="str">
        <f>IFERROR(VLOOKUP(J2719,Setup_Team!$B:$C,2,FALSE), "TDB")</f>
        <v>TDB</v>
      </c>
      <c r="L2719" s="21" t="str">
        <f>VLOOKUP($A2719,Location!$A:$J,8,FALSE)</f>
        <v>TBD</v>
      </c>
      <c r="M2719" s="21" t="str">
        <f>IFERROR(VLOOKUP(L2719,Setup_Team!$B:$C,2,FALSE), "TDB")</f>
        <v>TDB</v>
      </c>
      <c r="N2719" s="21" t="str">
        <f>VLOOKUP($A2719,Location!$A:$J,9,FALSE)</f>
        <v>Kansas City, Missouri</v>
      </c>
      <c r="O2719" s="21" t="str">
        <f>VLOOKUP($A2719,Location!$A:$J,10,FALSE)</f>
        <v>Arrowhead Stadium</v>
      </c>
      <c r="P2719" s="27"/>
      <c r="Q2719" s="27"/>
      <c r="R2719" s="27" t="str">
        <f t="shared" si="253"/>
        <v/>
      </c>
      <c r="S2719" s="21">
        <v>0</v>
      </c>
      <c r="T2719" s="20">
        <f>VLOOKUP($A2719,Database!$A:$Y,10,FALSE)</f>
        <v>0</v>
      </c>
      <c r="U2719" s="20">
        <f>VLOOKUP($A2719,Database!$A:$Y,11,FALSE)</f>
        <v>0</v>
      </c>
      <c r="V2719" s="20">
        <f>VLOOKUP($A2719,Database!$A:$Y,12,FALSE)</f>
        <v>0</v>
      </c>
      <c r="W2719" s="20" t="str">
        <f>VLOOKUP(A2719,Database!A:M,13,FALSE)</f>
        <v>À venir</v>
      </c>
      <c r="X2719" s="20" t="str">
        <f>VLOOKUP($A2719,Database!$A:$Y,20,FALSE)</f>
        <v/>
      </c>
      <c r="Y2719" s="20" t="str">
        <f>VLOOKUP($A2719,Database!$A:$Y,21,FALSE)</f>
        <v/>
      </c>
      <c r="Z2719" s="20">
        <f t="shared" si="252"/>
        <v>0</v>
      </c>
      <c r="AA2719" s="20" t="str">
        <f t="shared" si="254"/>
        <v/>
      </c>
      <c r="AB2719" s="20" t="str">
        <f t="shared" ca="1" si="255"/>
        <v/>
      </c>
      <c r="AC2719" s="20">
        <f t="shared" ca="1" si="256"/>
        <v>0</v>
      </c>
      <c r="AD2719" s="20" t="str">
        <f ca="1">IF(AC2719=0,"",IF(OR(ISBLANK(P2719),ISBLANK(Q2719)),"",IF(ISBLANK(VLOOKUP(A2719,Database!A:AA,22,FALSE)),"",VLOOKUP(A2719,Database!A:AA,22,FALSE))))</f>
        <v/>
      </c>
      <c r="AE2719" s="20" t="str">
        <f>IFERROR(
   IF(
     OR(ISBLANK(P2719),ISBLANK(Q2719)),
     "",
     IF(
       AND(AB2719&lt;&gt;"",OR(W2719="Terminé",W2719="En cours")),
       VLOOKUP(AD2719,Setup_ScoreExactBonus!A:D,4,FALSE),
       0
     )),
  0)</f>
        <v/>
      </c>
      <c r="AF2719" s="21">
        <f t="shared" si="257"/>
        <v>0</v>
      </c>
      <c r="AG2719" s="21">
        <f ca="1">SUMIFS(AF$2:AF2719,D$2:D2719,D2719)</f>
        <v>3102</v>
      </c>
    </row>
    <row r="2720" spans="1:33" hidden="1" x14ac:dyDescent="0.35">
      <c r="A2720" s="21">
        <f>IF(ISBLANK(B2720),"",COUNTIF(B$2:B2720,B2720))-1</f>
        <v>100</v>
      </c>
      <c r="B2720" s="27">
        <v>19</v>
      </c>
      <c r="C2720" s="10">
        <f>VLOOKUP($A2720+IF($A2720=0,1,0),Database!$A:$Y,7,FALSE)</f>
        <v>46215.125</v>
      </c>
      <c r="D2720" s="21" t="str">
        <f>VLOOKUP(Pronostics!$B2720,Setup_MPP!$A:$G,3,FALSE)</f>
        <v>YramVi</v>
      </c>
      <c r="E2720" s="21" t="str">
        <f>VLOOKUP(Pronostics!$B2720,Setup_MPP!$A:$G,2,FALSE)</f>
        <v>Eyram TETSHIE</v>
      </c>
      <c r="F2720" s="21" t="str">
        <f>VLOOKUP($B2720,Setup_MPP!$A:$E,4,FALSE)</f>
        <v>#E8B28F</v>
      </c>
      <c r="G2720" s="21" t="str">
        <f>VLOOKUP($B2720,Setup_MPP!$A:$E,5,FALSE)</f>
        <v>#E65568</v>
      </c>
      <c r="H2720" s="21" t="str">
        <f>IFERROR(IF(AND(A2720&gt;=1,A2720&lt;=104),VLOOKUP($A2720,Location!$A:$J,6,FALSE),IF(A2720=0,"Avant l'ouverture",IF(OR(A2720=105,A2720=106),"Bonus"))),"")</f>
        <v>1/4 Finale</v>
      </c>
      <c r="I2720" s="21" t="str">
        <f>IF(LEFT(H2720,4)="Tour",VLOOKUP(A2720,Database!$A:$C,3,FALSE),"")</f>
        <v/>
      </c>
      <c r="J2720" s="21" t="str">
        <f>VLOOKUP($A2720,Location!$A:$J,7,FALSE)</f>
        <v>TBD</v>
      </c>
      <c r="K2720" s="21" t="str">
        <f>IFERROR(VLOOKUP(J2720,Setup_Team!$B:$C,2,FALSE), "TDB")</f>
        <v>TDB</v>
      </c>
      <c r="L2720" s="21" t="str">
        <f>VLOOKUP($A2720,Location!$A:$J,8,FALSE)</f>
        <v>TBD</v>
      </c>
      <c r="M2720" s="21" t="str">
        <f>IFERROR(VLOOKUP(L2720,Setup_Team!$B:$C,2,FALSE), "TDB")</f>
        <v>TDB</v>
      </c>
      <c r="N2720" s="21" t="str">
        <f>VLOOKUP($A2720,Location!$A:$J,9,FALSE)</f>
        <v>Kansas City, Missouri</v>
      </c>
      <c r="O2720" s="21" t="str">
        <f>VLOOKUP($A2720,Location!$A:$J,10,FALSE)</f>
        <v>Arrowhead Stadium</v>
      </c>
      <c r="P2720" s="27"/>
      <c r="Q2720" s="27"/>
      <c r="R2720" s="27" t="str">
        <f t="shared" si="253"/>
        <v/>
      </c>
      <c r="S2720" s="21">
        <v>0</v>
      </c>
      <c r="T2720" s="20">
        <f>VLOOKUP($A2720,Database!$A:$Y,10,FALSE)</f>
        <v>0</v>
      </c>
      <c r="U2720" s="20">
        <f>VLOOKUP($A2720,Database!$A:$Y,11,FALSE)</f>
        <v>0</v>
      </c>
      <c r="V2720" s="20">
        <f>VLOOKUP($A2720,Database!$A:$Y,12,FALSE)</f>
        <v>0</v>
      </c>
      <c r="W2720" s="20" t="str">
        <f>VLOOKUP(A2720,Database!A:M,13,FALSE)</f>
        <v>À venir</v>
      </c>
      <c r="X2720" s="20" t="str">
        <f>VLOOKUP($A2720,Database!$A:$Y,20,FALSE)</f>
        <v/>
      </c>
      <c r="Y2720" s="20" t="str">
        <f>VLOOKUP($A2720,Database!$A:$Y,21,FALSE)</f>
        <v/>
      </c>
      <c r="Z2720" s="20">
        <f t="shared" si="252"/>
        <v>0</v>
      </c>
      <c r="AA2720" s="20" t="str">
        <f t="shared" si="254"/>
        <v/>
      </c>
      <c r="AB2720" s="20" t="str">
        <f t="shared" ca="1" si="255"/>
        <v/>
      </c>
      <c r="AC2720" s="20">
        <f t="shared" ca="1" si="256"/>
        <v>0</v>
      </c>
      <c r="AD2720" s="20" t="str">
        <f ca="1">IF(AC2720=0,"",IF(OR(ISBLANK(P2720),ISBLANK(Q2720)),"",IF(ISBLANK(VLOOKUP(A2720,Database!A:AA,22,FALSE)),"",VLOOKUP(A2720,Database!A:AA,22,FALSE))))</f>
        <v/>
      </c>
      <c r="AE2720" s="20" t="str">
        <f>IFERROR(
   IF(
     OR(ISBLANK(P2720),ISBLANK(Q2720)),
     "",
     IF(
       AND(AB2720&lt;&gt;"",OR(W2720="Terminé",W2720="En cours")),
       VLOOKUP(AD2720,Setup_ScoreExactBonus!A:D,4,FALSE),
       0
     )),
  0)</f>
        <v/>
      </c>
      <c r="AF2720" s="21">
        <f t="shared" si="257"/>
        <v>0</v>
      </c>
      <c r="AG2720" s="21">
        <f ca="1">SUMIFS(AF$2:AF2720,D$2:D2720,D2720)</f>
        <v>2990</v>
      </c>
    </row>
    <row r="2721" spans="1:33" hidden="1" x14ac:dyDescent="0.35">
      <c r="A2721" s="21">
        <f>IF(ISBLANK(B2721),"",COUNTIF(B$2:B2721,B2721))-1</f>
        <v>100</v>
      </c>
      <c r="B2721" s="27">
        <v>20</v>
      </c>
      <c r="C2721" s="10">
        <f>VLOOKUP($A2721+IF($A2721=0,1,0),Database!$A:$Y,7,FALSE)</f>
        <v>46215.125</v>
      </c>
      <c r="D2721" s="21" t="str">
        <f>VLOOKUP(Pronostics!$B2721,Setup_MPP!$A:$G,3,FALSE)</f>
        <v>Anis_MaFihache</v>
      </c>
      <c r="E2721" s="21" t="str">
        <f>VLOOKUP(Pronostics!$B2721,Setup_MPP!$A:$G,2,FALSE)</f>
        <v>Anis LEBIK</v>
      </c>
      <c r="F2721" s="21" t="str">
        <f>VLOOKUP($B2721,Setup_MPP!$A:$E,4,FALSE)</f>
        <v>#60DC8C</v>
      </c>
      <c r="G2721" s="21" t="str">
        <f>VLOOKUP($B2721,Setup_MPP!$A:$E,5,FALSE)</f>
        <v>#22A34F</v>
      </c>
      <c r="H2721" s="21" t="str">
        <f>IFERROR(IF(AND(A2721&gt;=1,A2721&lt;=104),VLOOKUP($A2721,Location!$A:$J,6,FALSE),IF(A2721=0,"Avant l'ouverture",IF(OR(A2721=105,A2721=106),"Bonus"))),"")</f>
        <v>1/4 Finale</v>
      </c>
      <c r="I2721" s="21" t="str">
        <f>IF(LEFT(H2721,4)="Tour",VLOOKUP(A2721,Database!$A:$C,3,FALSE),"")</f>
        <v/>
      </c>
      <c r="J2721" s="21" t="str">
        <f>VLOOKUP($A2721,Location!$A:$J,7,FALSE)</f>
        <v>TBD</v>
      </c>
      <c r="K2721" s="21" t="str">
        <f>IFERROR(VLOOKUP(J2721,Setup_Team!$B:$C,2,FALSE), "TDB")</f>
        <v>TDB</v>
      </c>
      <c r="L2721" s="21" t="str">
        <f>VLOOKUP($A2721,Location!$A:$J,8,FALSE)</f>
        <v>TBD</v>
      </c>
      <c r="M2721" s="21" t="str">
        <f>IFERROR(VLOOKUP(L2721,Setup_Team!$B:$C,2,FALSE), "TDB")</f>
        <v>TDB</v>
      </c>
      <c r="N2721" s="21" t="str">
        <f>VLOOKUP($A2721,Location!$A:$J,9,FALSE)</f>
        <v>Kansas City, Missouri</v>
      </c>
      <c r="O2721" s="21" t="str">
        <f>VLOOKUP($A2721,Location!$A:$J,10,FALSE)</f>
        <v>Arrowhead Stadium</v>
      </c>
      <c r="P2721" s="27"/>
      <c r="Q2721" s="27"/>
      <c r="R2721" s="27" t="str">
        <f t="shared" si="253"/>
        <v/>
      </c>
      <c r="S2721" s="21">
        <v>0</v>
      </c>
      <c r="T2721" s="20">
        <f>VLOOKUP($A2721,Database!$A:$Y,10,FALSE)</f>
        <v>0</v>
      </c>
      <c r="U2721" s="20">
        <f>VLOOKUP($A2721,Database!$A:$Y,11,FALSE)</f>
        <v>0</v>
      </c>
      <c r="V2721" s="20">
        <f>VLOOKUP($A2721,Database!$A:$Y,12,FALSE)</f>
        <v>0</v>
      </c>
      <c r="W2721" s="20" t="str">
        <f>VLOOKUP(A2721,Database!A:M,13,FALSE)</f>
        <v>À venir</v>
      </c>
      <c r="X2721" s="20" t="str">
        <f>VLOOKUP($A2721,Database!$A:$Y,20,FALSE)</f>
        <v/>
      </c>
      <c r="Y2721" s="20" t="str">
        <f>VLOOKUP($A2721,Database!$A:$Y,21,FALSE)</f>
        <v/>
      </c>
      <c r="Z2721" s="20">
        <f t="shared" si="252"/>
        <v>0</v>
      </c>
      <c r="AA2721" s="20" t="str">
        <f t="shared" si="254"/>
        <v/>
      </c>
      <c r="AB2721" s="20" t="str">
        <f t="shared" ca="1" si="255"/>
        <v/>
      </c>
      <c r="AC2721" s="20">
        <f t="shared" ca="1" si="256"/>
        <v>0</v>
      </c>
      <c r="AD2721" s="20" t="str">
        <f ca="1">IF(AC2721=0,"",IF(OR(ISBLANK(P2721),ISBLANK(Q2721)),"",IF(ISBLANK(VLOOKUP(A2721,Database!A:AA,22,FALSE)),"",VLOOKUP(A2721,Database!A:AA,22,FALSE))))</f>
        <v/>
      </c>
      <c r="AE2721" s="20" t="str">
        <f>IFERROR(
   IF(
     OR(ISBLANK(P2721),ISBLANK(Q2721)),
     "",
     IF(
       AND(AB2721&lt;&gt;"",OR(W2721="Terminé",W2721="En cours")),
       VLOOKUP(AD2721,Setup_ScoreExactBonus!A:D,4,FALSE),
       0
     )),
  0)</f>
        <v/>
      </c>
      <c r="AF2721" s="21">
        <f t="shared" si="257"/>
        <v>0</v>
      </c>
      <c r="AG2721" s="21">
        <f ca="1">SUMIFS(AF$2:AF2721,D$2:D2721,D2721)</f>
        <v>3051</v>
      </c>
    </row>
    <row r="2722" spans="1:33" hidden="1" x14ac:dyDescent="0.35">
      <c r="A2722" s="21">
        <f>IF(ISBLANK(B2722),"",COUNTIF(B$2:B2722,B2722))-1</f>
        <v>100</v>
      </c>
      <c r="B2722" s="27">
        <v>21</v>
      </c>
      <c r="C2722" s="10">
        <f>VLOOKUP($A2722+IF($A2722=0,1,0),Database!$A:$Y,7,FALSE)</f>
        <v>46215.125</v>
      </c>
      <c r="D2722" s="21" t="str">
        <f>VLOOKUP(Pronostics!$B2722,Setup_MPP!$A:$G,3,FALSE)</f>
        <v>JUJULABOSS13</v>
      </c>
      <c r="E2722" s="21" t="str">
        <f>VLOOKUP(Pronostics!$B2722,Setup_MPP!$A:$G,2,FALSE)</f>
        <v>Julia BOUANAN</v>
      </c>
      <c r="F2722" s="21" t="str">
        <f>VLOOKUP($B2722,Setup_MPP!$A:$E,4,FALSE)</f>
        <v>#2FAEE0</v>
      </c>
      <c r="G2722" s="21" t="str">
        <f>VLOOKUP($B2722,Setup_MPP!$A:$E,5,FALSE)</f>
        <v>#BEA064</v>
      </c>
      <c r="H2722" s="21" t="str">
        <f>IFERROR(IF(AND(A2722&gt;=1,A2722&lt;=104),VLOOKUP($A2722,Location!$A:$J,6,FALSE),IF(A2722=0,"Avant l'ouverture",IF(OR(A2722=105,A2722=106),"Bonus"))),"")</f>
        <v>1/4 Finale</v>
      </c>
      <c r="I2722" s="21" t="str">
        <f>IF(LEFT(H2722,4)="Tour",VLOOKUP(A2722,Database!$A:$C,3,FALSE),"")</f>
        <v/>
      </c>
      <c r="J2722" s="21" t="str">
        <f>VLOOKUP($A2722,Location!$A:$J,7,FALSE)</f>
        <v>TBD</v>
      </c>
      <c r="K2722" s="21" t="str">
        <f>IFERROR(VLOOKUP(J2722,Setup_Team!$B:$C,2,FALSE), "TDB")</f>
        <v>TDB</v>
      </c>
      <c r="L2722" s="21" t="str">
        <f>VLOOKUP($A2722,Location!$A:$J,8,FALSE)</f>
        <v>TBD</v>
      </c>
      <c r="M2722" s="21" t="str">
        <f>IFERROR(VLOOKUP(L2722,Setup_Team!$B:$C,2,FALSE), "TDB")</f>
        <v>TDB</v>
      </c>
      <c r="N2722" s="21" t="str">
        <f>VLOOKUP($A2722,Location!$A:$J,9,FALSE)</f>
        <v>Kansas City, Missouri</v>
      </c>
      <c r="O2722" s="21" t="str">
        <f>VLOOKUP($A2722,Location!$A:$J,10,FALSE)</f>
        <v>Arrowhead Stadium</v>
      </c>
      <c r="P2722" s="27"/>
      <c r="Q2722" s="27"/>
      <c r="R2722" s="27" t="str">
        <f t="shared" si="253"/>
        <v/>
      </c>
      <c r="S2722" s="21">
        <v>0</v>
      </c>
      <c r="T2722" s="20">
        <f>VLOOKUP($A2722,Database!$A:$Y,10,FALSE)</f>
        <v>0</v>
      </c>
      <c r="U2722" s="20">
        <f>VLOOKUP($A2722,Database!$A:$Y,11,FALSE)</f>
        <v>0</v>
      </c>
      <c r="V2722" s="20">
        <f>VLOOKUP($A2722,Database!$A:$Y,12,FALSE)</f>
        <v>0</v>
      </c>
      <c r="W2722" s="20" t="str">
        <f>VLOOKUP(A2722,Database!A:M,13,FALSE)</f>
        <v>À venir</v>
      </c>
      <c r="X2722" s="20" t="str">
        <f>VLOOKUP($A2722,Database!$A:$Y,20,FALSE)</f>
        <v/>
      </c>
      <c r="Y2722" s="20" t="str">
        <f>VLOOKUP($A2722,Database!$A:$Y,21,FALSE)</f>
        <v/>
      </c>
      <c r="Z2722" s="20">
        <f t="shared" si="252"/>
        <v>0</v>
      </c>
      <c r="AA2722" s="20" t="str">
        <f t="shared" si="254"/>
        <v/>
      </c>
      <c r="AB2722" s="20" t="str">
        <f t="shared" ca="1" si="255"/>
        <v/>
      </c>
      <c r="AC2722" s="20">
        <f t="shared" ca="1" si="256"/>
        <v>0</v>
      </c>
      <c r="AD2722" s="20" t="str">
        <f ca="1">IF(AC2722=0,"",IF(OR(ISBLANK(P2722),ISBLANK(Q2722)),"",IF(ISBLANK(VLOOKUP(A2722,Database!A:AA,22,FALSE)),"",VLOOKUP(A2722,Database!A:AA,22,FALSE))))</f>
        <v/>
      </c>
      <c r="AE2722" s="20" t="str">
        <f>IFERROR(
   IF(
     OR(ISBLANK(P2722),ISBLANK(Q2722)),
     "",
     IF(
       AND(AB2722&lt;&gt;"",OR(W2722="Terminé",W2722="En cours")),
       VLOOKUP(AD2722,Setup_ScoreExactBonus!A:D,4,FALSE),
       0
     )),
  0)</f>
        <v/>
      </c>
      <c r="AF2722" s="21">
        <f t="shared" si="257"/>
        <v>0</v>
      </c>
      <c r="AG2722" s="21">
        <f ca="1">SUMIFS(AF$2:AF2722,D$2:D2722,D2722)</f>
        <v>2853</v>
      </c>
    </row>
    <row r="2723" spans="1:33" hidden="1" x14ac:dyDescent="0.35">
      <c r="A2723" s="21">
        <f>IF(ISBLANK(B2723),"",COUNTIF(B$2:B2723,B2723))-1</f>
        <v>100</v>
      </c>
      <c r="B2723" s="27">
        <v>22</v>
      </c>
      <c r="C2723" s="10">
        <f>VLOOKUP($A2723+IF($A2723=0,1,0),Database!$A:$Y,7,FALSE)</f>
        <v>46215.125</v>
      </c>
      <c r="D2723" s="21" t="str">
        <f>VLOOKUP(Pronostics!$B2723,Setup_MPP!$A:$G,3,FALSE)</f>
        <v>Jujumsrd</v>
      </c>
      <c r="E2723" s="21" t="str">
        <f>VLOOKUP(Pronostics!$B2723,Setup_MPP!$A:$G,2,FALSE)</f>
        <v>Julie Mansard</v>
      </c>
      <c r="F2723" s="21" t="str">
        <f>VLOOKUP($B2723,Setup_MPP!$A:$E,4,FALSE)</f>
        <v>#41DEF0</v>
      </c>
      <c r="G2723" s="21" t="str">
        <f>VLOOKUP($B2723,Setup_MPP!$A:$E,5,FALSE)</f>
        <v>#0BA6B7</v>
      </c>
      <c r="H2723" s="21" t="str">
        <f>IFERROR(IF(AND(A2723&gt;=1,A2723&lt;=104),VLOOKUP($A2723,Location!$A:$J,6,FALSE),IF(A2723=0,"Avant l'ouverture",IF(OR(A2723=105,A2723=106),"Bonus"))),"")</f>
        <v>1/4 Finale</v>
      </c>
      <c r="I2723" s="21" t="str">
        <f>IF(LEFT(H2723,4)="Tour",VLOOKUP(A2723,Database!$A:$C,3,FALSE),"")</f>
        <v/>
      </c>
      <c r="J2723" s="21" t="str">
        <f>VLOOKUP($A2723,Location!$A:$J,7,FALSE)</f>
        <v>TBD</v>
      </c>
      <c r="K2723" s="21" t="str">
        <f>IFERROR(VLOOKUP(J2723,Setup_Team!$B:$C,2,FALSE), "TDB")</f>
        <v>TDB</v>
      </c>
      <c r="L2723" s="21" t="str">
        <f>VLOOKUP($A2723,Location!$A:$J,8,FALSE)</f>
        <v>TBD</v>
      </c>
      <c r="M2723" s="21" t="str">
        <f>IFERROR(VLOOKUP(L2723,Setup_Team!$B:$C,2,FALSE), "TDB")</f>
        <v>TDB</v>
      </c>
      <c r="N2723" s="21" t="str">
        <f>VLOOKUP($A2723,Location!$A:$J,9,FALSE)</f>
        <v>Kansas City, Missouri</v>
      </c>
      <c r="O2723" s="21" t="str">
        <f>VLOOKUP($A2723,Location!$A:$J,10,FALSE)</f>
        <v>Arrowhead Stadium</v>
      </c>
      <c r="P2723" s="27"/>
      <c r="Q2723" s="27"/>
      <c r="R2723" s="27" t="str">
        <f t="shared" si="253"/>
        <v/>
      </c>
      <c r="S2723" s="21">
        <v>0</v>
      </c>
      <c r="T2723" s="20">
        <f>VLOOKUP($A2723,Database!$A:$Y,10,FALSE)</f>
        <v>0</v>
      </c>
      <c r="U2723" s="20">
        <f>VLOOKUP($A2723,Database!$A:$Y,11,FALSE)</f>
        <v>0</v>
      </c>
      <c r="V2723" s="20">
        <f>VLOOKUP($A2723,Database!$A:$Y,12,FALSE)</f>
        <v>0</v>
      </c>
      <c r="W2723" s="20" t="str">
        <f>VLOOKUP(A2723,Database!A:M,13,FALSE)</f>
        <v>À venir</v>
      </c>
      <c r="X2723" s="20" t="str">
        <f>VLOOKUP($A2723,Database!$A:$Y,20,FALSE)</f>
        <v/>
      </c>
      <c r="Y2723" s="20" t="str">
        <f>VLOOKUP($A2723,Database!$A:$Y,21,FALSE)</f>
        <v/>
      </c>
      <c r="Z2723" s="20">
        <f t="shared" si="252"/>
        <v>0</v>
      </c>
      <c r="AA2723" s="20" t="str">
        <f t="shared" si="254"/>
        <v/>
      </c>
      <c r="AB2723" s="20" t="str">
        <f t="shared" ca="1" si="255"/>
        <v/>
      </c>
      <c r="AC2723" s="20">
        <f t="shared" ca="1" si="256"/>
        <v>0</v>
      </c>
      <c r="AD2723" s="20" t="str">
        <f ca="1">IF(AC2723=0,"",IF(OR(ISBLANK(P2723),ISBLANK(Q2723)),"",IF(ISBLANK(VLOOKUP(A2723,Database!A:AA,22,FALSE)),"",VLOOKUP(A2723,Database!A:AA,22,FALSE))))</f>
        <v/>
      </c>
      <c r="AE2723" s="20" t="str">
        <f>IFERROR(
   IF(
     OR(ISBLANK(P2723),ISBLANK(Q2723)),
     "",
     IF(
       AND(AB2723&lt;&gt;"",OR(W2723="Terminé",W2723="En cours")),
       VLOOKUP(AD2723,Setup_ScoreExactBonus!A:D,4,FALSE),
       0
     )),
  0)</f>
        <v/>
      </c>
      <c r="AF2723" s="21">
        <f t="shared" si="257"/>
        <v>0</v>
      </c>
      <c r="AG2723" s="21">
        <f ca="1">SUMIFS(AF$2:AF2723,D$2:D2723,D2723)</f>
        <v>2679</v>
      </c>
    </row>
    <row r="2724" spans="1:33" hidden="1" x14ac:dyDescent="0.35">
      <c r="A2724" s="21">
        <f>IF(ISBLANK(B2724),"",COUNTIF(B$2:B2724,B2724))-1</f>
        <v>100</v>
      </c>
      <c r="B2724" s="27">
        <v>23</v>
      </c>
      <c r="C2724" s="10">
        <f>VLOOKUP($A2724+IF($A2724=0,1,0),Database!$A:$Y,7,FALSE)</f>
        <v>46215.125</v>
      </c>
      <c r="D2724" s="21" t="str">
        <f>VLOOKUP(Pronostics!$B2724,Setup_MPP!$A:$G,3,FALSE)</f>
        <v>DJUDJUPRONO</v>
      </c>
      <c r="E2724" s="21" t="str">
        <f>VLOOKUP(Pronostics!$B2724,Setup_MPP!$A:$G,2,FALSE)</f>
        <v>Juliette</v>
      </c>
      <c r="F2724" s="21" t="str">
        <f>VLOOKUP($B2724,Setup_MPP!$A:$E,4,FALSE)</f>
        <v>#F2A2A2</v>
      </c>
      <c r="G2724" s="21" t="str">
        <f>VLOOKUP($B2724,Setup_MPP!$A:$E,5,FALSE)</f>
        <v>#C25D5D</v>
      </c>
      <c r="H2724" s="21" t="str">
        <f>IFERROR(IF(AND(A2724&gt;=1,A2724&lt;=104),VLOOKUP($A2724,Location!$A:$J,6,FALSE),IF(A2724=0,"Avant l'ouverture",IF(OR(A2724=105,A2724=106),"Bonus"))),"")</f>
        <v>1/4 Finale</v>
      </c>
      <c r="I2724" s="21" t="str">
        <f>IF(LEFT(H2724,4)="Tour",VLOOKUP(A2724,Database!$A:$C,3,FALSE),"")</f>
        <v/>
      </c>
      <c r="J2724" s="21" t="str">
        <f>VLOOKUP($A2724,Location!$A:$J,7,FALSE)</f>
        <v>TBD</v>
      </c>
      <c r="K2724" s="21" t="str">
        <f>IFERROR(VLOOKUP(J2724,Setup_Team!$B:$C,2,FALSE), "TDB")</f>
        <v>TDB</v>
      </c>
      <c r="L2724" s="21" t="str">
        <f>VLOOKUP($A2724,Location!$A:$J,8,FALSE)</f>
        <v>TBD</v>
      </c>
      <c r="M2724" s="21" t="str">
        <f>IFERROR(VLOOKUP(L2724,Setup_Team!$B:$C,2,FALSE), "TDB")</f>
        <v>TDB</v>
      </c>
      <c r="N2724" s="21" t="str">
        <f>VLOOKUP($A2724,Location!$A:$J,9,FALSE)</f>
        <v>Kansas City, Missouri</v>
      </c>
      <c r="O2724" s="21" t="str">
        <f>VLOOKUP($A2724,Location!$A:$J,10,FALSE)</f>
        <v>Arrowhead Stadium</v>
      </c>
      <c r="P2724" s="27"/>
      <c r="Q2724" s="27"/>
      <c r="R2724" s="27" t="str">
        <f t="shared" si="253"/>
        <v/>
      </c>
      <c r="S2724" s="21">
        <v>0</v>
      </c>
      <c r="T2724" s="20">
        <f>VLOOKUP($A2724,Database!$A:$Y,10,FALSE)</f>
        <v>0</v>
      </c>
      <c r="U2724" s="20">
        <f>VLOOKUP($A2724,Database!$A:$Y,11,FALSE)</f>
        <v>0</v>
      </c>
      <c r="V2724" s="20">
        <f>VLOOKUP($A2724,Database!$A:$Y,12,FALSE)</f>
        <v>0</v>
      </c>
      <c r="W2724" s="20" t="str">
        <f>VLOOKUP(A2724,Database!A:M,13,FALSE)</f>
        <v>À venir</v>
      </c>
      <c r="X2724" s="20" t="str">
        <f>VLOOKUP($A2724,Database!$A:$Y,20,FALSE)</f>
        <v/>
      </c>
      <c r="Y2724" s="20" t="str">
        <f>VLOOKUP($A2724,Database!$A:$Y,21,FALSE)</f>
        <v/>
      </c>
      <c r="Z2724" s="20">
        <f t="shared" si="252"/>
        <v>0</v>
      </c>
      <c r="AA2724" s="20" t="str">
        <f t="shared" si="254"/>
        <v/>
      </c>
      <c r="AB2724" s="20" t="str">
        <f t="shared" ca="1" si="255"/>
        <v/>
      </c>
      <c r="AC2724" s="20">
        <f t="shared" ca="1" si="256"/>
        <v>0</v>
      </c>
      <c r="AD2724" s="20" t="str">
        <f ca="1">IF(AC2724=0,"",IF(OR(ISBLANK(P2724),ISBLANK(Q2724)),"",IF(ISBLANK(VLOOKUP(A2724,Database!A:AA,22,FALSE)),"",VLOOKUP(A2724,Database!A:AA,22,FALSE))))</f>
        <v/>
      </c>
      <c r="AE2724" s="20" t="str">
        <f>IFERROR(
   IF(
     OR(ISBLANK(P2724),ISBLANK(Q2724)),
     "",
     IF(
       AND(AB2724&lt;&gt;"",OR(W2724="Terminé",W2724="En cours")),
       VLOOKUP(AD2724,Setup_ScoreExactBonus!A:D,4,FALSE),
       0
     )),
  0)</f>
        <v/>
      </c>
      <c r="AF2724" s="21">
        <f t="shared" si="257"/>
        <v>0</v>
      </c>
      <c r="AG2724" s="21">
        <f ca="1">SUMIFS(AF$2:AF2724,D$2:D2724,D2724)</f>
        <v>2289</v>
      </c>
    </row>
    <row r="2725" spans="1:33" hidden="1" x14ac:dyDescent="0.35">
      <c r="A2725" s="21">
        <f>IF(ISBLANK(B2725),"",COUNTIF(B$2:B2725,B2725))-1</f>
        <v>100</v>
      </c>
      <c r="B2725" s="27">
        <v>24</v>
      </c>
      <c r="C2725" s="10">
        <f>VLOOKUP($A2725+IF($A2725=0,1,0),Database!$A:$Y,7,FALSE)</f>
        <v>46215.125</v>
      </c>
      <c r="D2725" s="21" t="str">
        <f>VLOOKUP(Pronostics!$B2725,Setup_MPP!$A:$G,3,FALSE)</f>
        <v>Samyaaaaaaaaaa</v>
      </c>
      <c r="E2725" s="21" t="str">
        <f>VLOOKUP(Pronostics!$B2725,Setup_MPP!$A:$G,2,FALSE)</f>
        <v>Samya ALAOUI</v>
      </c>
      <c r="F2725" s="21" t="str">
        <f>VLOOKUP($B2725,Setup_MPP!$A:$E,4,FALSE)</f>
        <v>#A2F2C7</v>
      </c>
      <c r="G2725" s="21" t="str">
        <f>VLOOKUP($B2725,Setup_MPP!$A:$E,5,FALSE)</f>
        <v>#5DC18C</v>
      </c>
      <c r="H2725" s="21" t="str">
        <f>IFERROR(IF(AND(A2725&gt;=1,A2725&lt;=104),VLOOKUP($A2725,Location!$A:$J,6,FALSE),IF(A2725=0,"Avant l'ouverture",IF(OR(A2725=105,A2725=106),"Bonus"))),"")</f>
        <v>1/4 Finale</v>
      </c>
      <c r="I2725" s="21" t="str">
        <f>IF(LEFT(H2725,4)="Tour",VLOOKUP(A2725,Database!$A:$C,3,FALSE),"")</f>
        <v/>
      </c>
      <c r="J2725" s="21" t="str">
        <f>VLOOKUP($A2725,Location!$A:$J,7,FALSE)</f>
        <v>TBD</v>
      </c>
      <c r="K2725" s="21" t="str">
        <f>IFERROR(VLOOKUP(J2725,Setup_Team!$B:$C,2,FALSE), "TDB")</f>
        <v>TDB</v>
      </c>
      <c r="L2725" s="21" t="str">
        <f>VLOOKUP($A2725,Location!$A:$J,8,FALSE)</f>
        <v>TBD</v>
      </c>
      <c r="M2725" s="21" t="str">
        <f>IFERROR(VLOOKUP(L2725,Setup_Team!$B:$C,2,FALSE), "TDB")</f>
        <v>TDB</v>
      </c>
      <c r="N2725" s="21" t="str">
        <f>VLOOKUP($A2725,Location!$A:$J,9,FALSE)</f>
        <v>Kansas City, Missouri</v>
      </c>
      <c r="O2725" s="21" t="str">
        <f>VLOOKUP($A2725,Location!$A:$J,10,FALSE)</f>
        <v>Arrowhead Stadium</v>
      </c>
      <c r="P2725" s="27"/>
      <c r="Q2725" s="27"/>
      <c r="R2725" s="27" t="str">
        <f t="shared" si="253"/>
        <v/>
      </c>
      <c r="S2725" s="21">
        <v>0</v>
      </c>
      <c r="T2725" s="20">
        <f>VLOOKUP($A2725,Database!$A:$Y,10,FALSE)</f>
        <v>0</v>
      </c>
      <c r="U2725" s="20">
        <f>VLOOKUP($A2725,Database!$A:$Y,11,FALSE)</f>
        <v>0</v>
      </c>
      <c r="V2725" s="20">
        <f>VLOOKUP($A2725,Database!$A:$Y,12,FALSE)</f>
        <v>0</v>
      </c>
      <c r="W2725" s="20" t="str">
        <f>VLOOKUP(A2725,Database!A:M,13,FALSE)</f>
        <v>À venir</v>
      </c>
      <c r="X2725" s="20" t="str">
        <f>VLOOKUP($A2725,Database!$A:$Y,20,FALSE)</f>
        <v/>
      </c>
      <c r="Y2725" s="20" t="str">
        <f>VLOOKUP($A2725,Database!$A:$Y,21,FALSE)</f>
        <v/>
      </c>
      <c r="Z2725" s="20">
        <f t="shared" si="252"/>
        <v>0</v>
      </c>
      <c r="AA2725" s="20" t="str">
        <f t="shared" si="254"/>
        <v/>
      </c>
      <c r="AB2725" s="20" t="str">
        <f t="shared" ca="1" si="255"/>
        <v/>
      </c>
      <c r="AC2725" s="20">
        <f t="shared" ca="1" si="256"/>
        <v>0</v>
      </c>
      <c r="AD2725" s="20" t="str">
        <f ca="1">IF(AC2725=0,"",IF(OR(ISBLANK(P2725),ISBLANK(Q2725)),"",IF(ISBLANK(VLOOKUP(A2725,Database!A:AA,22,FALSE)),"",VLOOKUP(A2725,Database!A:AA,22,FALSE))))</f>
        <v/>
      </c>
      <c r="AE2725" s="20" t="str">
        <f>IFERROR(
   IF(
     OR(ISBLANK(P2725),ISBLANK(Q2725)),
     "",
     IF(
       AND(AB2725&lt;&gt;"",OR(W2725="Terminé",W2725="En cours")),
       VLOOKUP(AD2725,Setup_ScoreExactBonus!A:D,4,FALSE),
       0
     )),
  0)</f>
        <v/>
      </c>
      <c r="AF2725" s="21">
        <f t="shared" si="257"/>
        <v>0</v>
      </c>
      <c r="AG2725" s="21">
        <f ca="1">SUMIFS(AF$2:AF2725,D$2:D2725,D2725)</f>
        <v>3177</v>
      </c>
    </row>
    <row r="2726" spans="1:33" hidden="1" x14ac:dyDescent="0.35">
      <c r="A2726" s="21">
        <f>IF(ISBLANK(B2726),"",COUNTIF(B$2:B2726,B2726))-1</f>
        <v>100</v>
      </c>
      <c r="B2726" s="27">
        <v>25</v>
      </c>
      <c r="C2726" s="10">
        <f>VLOOKUP($A2726+IF($A2726=0,1,0),Database!$A:$Y,7,FALSE)</f>
        <v>46215.125</v>
      </c>
      <c r="D2726" s="21" t="str">
        <f>VLOOKUP(Pronostics!$B2726,Setup_MPP!$A:$G,3,FALSE)</f>
        <v>leaw0808</v>
      </c>
      <c r="E2726" s="21" t="str">
        <f>VLOOKUP(Pronostics!$B2726,Setup_MPP!$A:$G,2,FALSE)</f>
        <v>Léa WALOCQ</v>
      </c>
      <c r="F2726" s="21" t="str">
        <f>VLOOKUP($B2726,Setup_MPP!$A:$E,4,FALSE)</f>
        <v>#D1B9EB</v>
      </c>
      <c r="G2726" s="21" t="str">
        <f>VLOOKUP($B2726,Setup_MPP!$A:$E,5,FALSE)</f>
        <v>#B58BC7</v>
      </c>
      <c r="H2726" s="21" t="str">
        <f>IFERROR(IF(AND(A2726&gt;=1,A2726&lt;=104),VLOOKUP($A2726,Location!$A:$J,6,FALSE),IF(A2726=0,"Avant l'ouverture",IF(OR(A2726=105,A2726=106),"Bonus"))),"")</f>
        <v>1/4 Finale</v>
      </c>
      <c r="I2726" s="21" t="str">
        <f>IF(LEFT(H2726,4)="Tour",VLOOKUP(A2726,Database!$A:$C,3,FALSE),"")</f>
        <v/>
      </c>
      <c r="J2726" s="21" t="str">
        <f>VLOOKUP($A2726,Location!$A:$J,7,FALSE)</f>
        <v>TBD</v>
      </c>
      <c r="K2726" s="21" t="str">
        <f>IFERROR(VLOOKUP(J2726,Setup_Team!$B:$C,2,FALSE), "TDB")</f>
        <v>TDB</v>
      </c>
      <c r="L2726" s="21" t="str">
        <f>VLOOKUP($A2726,Location!$A:$J,8,FALSE)</f>
        <v>TBD</v>
      </c>
      <c r="M2726" s="21" t="str">
        <f>IFERROR(VLOOKUP(L2726,Setup_Team!$B:$C,2,FALSE), "TDB")</f>
        <v>TDB</v>
      </c>
      <c r="N2726" s="21" t="str">
        <f>VLOOKUP($A2726,Location!$A:$J,9,FALSE)</f>
        <v>Kansas City, Missouri</v>
      </c>
      <c r="O2726" s="21" t="str">
        <f>VLOOKUP($A2726,Location!$A:$J,10,FALSE)</f>
        <v>Arrowhead Stadium</v>
      </c>
      <c r="P2726" s="27"/>
      <c r="Q2726" s="27"/>
      <c r="R2726" s="27" t="str">
        <f t="shared" si="253"/>
        <v/>
      </c>
      <c r="S2726" s="21">
        <v>0</v>
      </c>
      <c r="T2726" s="20">
        <f>VLOOKUP($A2726,Database!$A:$Y,10,FALSE)</f>
        <v>0</v>
      </c>
      <c r="U2726" s="20">
        <f>VLOOKUP($A2726,Database!$A:$Y,11,FALSE)</f>
        <v>0</v>
      </c>
      <c r="V2726" s="20">
        <f>VLOOKUP($A2726,Database!$A:$Y,12,FALSE)</f>
        <v>0</v>
      </c>
      <c r="W2726" s="20" t="str">
        <f>VLOOKUP(A2726,Database!A:M,13,FALSE)</f>
        <v>À venir</v>
      </c>
      <c r="X2726" s="20" t="str">
        <f>VLOOKUP($A2726,Database!$A:$Y,20,FALSE)</f>
        <v/>
      </c>
      <c r="Y2726" s="20" t="str">
        <f>VLOOKUP($A2726,Database!$A:$Y,21,FALSE)</f>
        <v/>
      </c>
      <c r="Z2726" s="20">
        <f t="shared" si="252"/>
        <v>0</v>
      </c>
      <c r="AA2726" s="20" t="str">
        <f t="shared" si="254"/>
        <v/>
      </c>
      <c r="AB2726" s="20" t="str">
        <f t="shared" ca="1" si="255"/>
        <v/>
      </c>
      <c r="AC2726" s="20">
        <f t="shared" ca="1" si="256"/>
        <v>0</v>
      </c>
      <c r="AD2726" s="20" t="str">
        <f ca="1">IF(AC2726=0,"",IF(OR(ISBLANK(P2726),ISBLANK(Q2726)),"",IF(ISBLANK(VLOOKUP(A2726,Database!A:AA,22,FALSE)),"",VLOOKUP(A2726,Database!A:AA,22,FALSE))))</f>
        <v/>
      </c>
      <c r="AE2726" s="20" t="str">
        <f>IFERROR(
   IF(
     OR(ISBLANK(P2726),ISBLANK(Q2726)),
     "",
     IF(
       AND(AB2726&lt;&gt;"",OR(W2726="Terminé",W2726="En cours")),
       VLOOKUP(AD2726,Setup_ScoreExactBonus!A:D,4,FALSE),
       0
     )),
  0)</f>
        <v/>
      </c>
      <c r="AF2726" s="21">
        <f t="shared" si="257"/>
        <v>0</v>
      </c>
      <c r="AG2726" s="21">
        <f ca="1">SUMIFS(AF$2:AF2726,D$2:D2726,D2726)</f>
        <v>3228</v>
      </c>
    </row>
    <row r="2727" spans="1:33" hidden="1" x14ac:dyDescent="0.35">
      <c r="A2727" s="21">
        <f>IF(ISBLANK(B2727),"",COUNTIF(B$2:B2727,B2727))-1</f>
        <v>100</v>
      </c>
      <c r="B2727" s="27">
        <v>26</v>
      </c>
      <c r="C2727" s="10">
        <v>46184.875</v>
      </c>
      <c r="D2727" s="21" t="str">
        <f>VLOOKUP(Pronostics!$B2727,Setup_MPP!$A:$G,3,FALSE)</f>
        <v>Mohamad#5GGG1</v>
      </c>
      <c r="E2727" s="21" t="str">
        <f>VLOOKUP(Pronostics!$B2727,Setup_MPP!$A:$G,2,FALSE)</f>
        <v>Mohamad EL KAWAS</v>
      </c>
      <c r="F2727" s="21" t="str">
        <f>VLOOKUP($B2727,Setup_MPP!$A:$E,4,FALSE)</f>
        <v>#EB8787</v>
      </c>
      <c r="G2727" s="21" t="str">
        <f>VLOOKUP($B2727,Setup_MPP!$A:$E,5,FALSE)</f>
        <v>#368E2C</v>
      </c>
      <c r="H2727" s="21" t="str">
        <f>IFERROR(IF(AND(A2727&gt;=1,A2727&lt;=104),VLOOKUP($A2727,Location!$A:$J,6,FALSE),IF(A2727=0,"Avant l'ouverture",IF(OR(A2727=105,A2727=106),"Bonus"))),"")</f>
        <v>1/4 Finale</v>
      </c>
      <c r="I2727" s="21" t="str">
        <f>IF(LEFT(H2727,4)="Tour",VLOOKUP(A2727,Database!$A:$C,3,FALSE),"")</f>
        <v/>
      </c>
      <c r="J2727" s="21" t="str">
        <f>VLOOKUP($A2727,Location!$A:$J,7,FALSE)</f>
        <v>TBD</v>
      </c>
      <c r="K2727" s="21" t="str">
        <f>IFERROR(VLOOKUP(J2727,Setup_Team!$B:$C,2,FALSE), "TDB")</f>
        <v>TDB</v>
      </c>
      <c r="L2727" s="21" t="str">
        <f>VLOOKUP($A2727,Location!$A:$J,8,FALSE)</f>
        <v>TBD</v>
      </c>
      <c r="M2727" s="21" t="str">
        <f>IFERROR(VLOOKUP(L2727,Setup_Team!$B:$C,2,FALSE), "TDB")</f>
        <v>TDB</v>
      </c>
      <c r="R2727" s="27" t="str">
        <f t="shared" si="253"/>
        <v/>
      </c>
      <c r="Z2727" s="20">
        <f t="shared" si="252"/>
        <v>1</v>
      </c>
      <c r="AD2727" s="20" t="str">
        <f>IF(AC2727=0,"",IF(OR(ISBLANK(P2727),ISBLANK(Q2727)),"",IF(ISBLANK(VLOOKUP(A2727,Database!A:AA,22,FALSE)),"",VLOOKUP(A2727,Database!A:AA,22,FALSE))))</f>
        <v/>
      </c>
      <c r="AE2727" s="20" t="str">
        <f>IFERROR(
   IF(
     OR(ISBLANK(P2727),ISBLANK(Q2727)),
     "",
     IF(
       AND(AB2727&lt;&gt;"",OR(W2727="Terminé",W2727="En cours")),
       VLOOKUP(AD2727,Setup_ScoreExactBonus!A:D,4,FALSE),
       0
     )),
  0)</f>
        <v/>
      </c>
      <c r="AG2727" s="21">
        <f ca="1">SUMIFS(AF$2:AF2727,D$2:D2727,D2727)</f>
        <v>2615</v>
      </c>
    </row>
    <row r="2728" spans="1:33" hidden="1" x14ac:dyDescent="0.35">
      <c r="A2728" s="21">
        <f>IF(ISBLANK(B2728),"",COUNTIF(B$2:B2728,B2728))-1</f>
        <v>100</v>
      </c>
      <c r="B2728" s="27">
        <v>27</v>
      </c>
      <c r="C2728" s="10">
        <f>VLOOKUP($A2728+IF($A2728=0,1,0),Database!$A:$Y,7,FALSE)</f>
        <v>46215.125</v>
      </c>
      <c r="D2728" s="21" t="str">
        <f>VLOOKUP(Pronostics!$B2728,Setup_MPP!$A:$G,3,FALSE)</f>
        <v>maryemkappa</v>
      </c>
      <c r="E2728" s="21" t="str">
        <f>VLOOKUP(Pronostics!$B2728,Setup_MPP!$A:$G,2,FALSE)</f>
        <v>Maryem GUIZANI</v>
      </c>
      <c r="F2728" s="21" t="str">
        <f>VLOOKUP($B2728,Setup_MPP!$A:$E,4,FALSE)</f>
        <v>#BCA2F4</v>
      </c>
      <c r="G2728" s="21" t="str">
        <f>VLOOKUP($B2728,Setup_MPP!$A:$E,5,FALSE)</f>
        <v>#6D3DD5</v>
      </c>
      <c r="H2728" s="21" t="str">
        <f>IFERROR(IF(AND(A2728&gt;=1,A2728&lt;=104),VLOOKUP($A2728,Location!$A:$J,6,FALSE),IF(A2728=0,"Avant l'ouverture",IF(OR(A2728=105,A2728=106),"Bonus"))),"")</f>
        <v>1/4 Finale</v>
      </c>
      <c r="I2728" s="21" t="str">
        <f>IF(LEFT(H2728,4)="Tour",VLOOKUP(A2728,Database!$A:$C,3,FALSE),"")</f>
        <v/>
      </c>
      <c r="J2728" s="21" t="str">
        <f>VLOOKUP($A2728,Location!$A:$J,7,FALSE)</f>
        <v>TBD</v>
      </c>
      <c r="K2728" s="21" t="str">
        <f>IFERROR(VLOOKUP(J2728,Setup_Team!$B:$C,2,FALSE), "TDB")</f>
        <v>TDB</v>
      </c>
      <c r="L2728" s="21" t="str">
        <f>VLOOKUP($A2728,Location!$A:$J,8,FALSE)</f>
        <v>TBD</v>
      </c>
      <c r="M2728" s="21" t="str">
        <f>IFERROR(VLOOKUP(L2728,Setup_Team!$B:$C,2,FALSE), "TDB")</f>
        <v>TDB</v>
      </c>
      <c r="R2728" s="27" t="str">
        <f t="shared" si="253"/>
        <v/>
      </c>
      <c r="S2728" s="21">
        <v>0</v>
      </c>
      <c r="T2728" s="20">
        <f>VLOOKUP($A2728,Database!$A:$Y,10,FALSE)</f>
        <v>0</v>
      </c>
      <c r="U2728" s="20">
        <f>VLOOKUP($A2728,Database!$A:$Y,11,FALSE)</f>
        <v>0</v>
      </c>
      <c r="V2728" s="20">
        <f>VLOOKUP($A2728,Database!$A:$Y,12,FALSE)</f>
        <v>0</v>
      </c>
      <c r="W2728" s="20" t="str">
        <f>VLOOKUP(A2728,Database!A:M,13,FALSE)</f>
        <v>À venir</v>
      </c>
      <c r="X2728" s="20" t="str">
        <f>VLOOKUP($A2728,Database!$A:$Y,20,FALSE)</f>
        <v/>
      </c>
      <c r="Y2728" s="20" t="str">
        <f>VLOOKUP($A2728,Database!$A:$Y,21,FALSE)</f>
        <v/>
      </c>
      <c r="Z2728" s="20">
        <f t="shared" si="252"/>
        <v>0</v>
      </c>
      <c r="AA2728" s="20" t="str">
        <f t="shared" ref="AA2728:AA2753" si="258">IF(OR(ISBLANK(P2728),ISBLANK(Q2728)),"",IF(OR(AND(P2728&gt;Q2728,X2728&gt;Y2728),AND(P2728=Q2728,X2728=Y2728),AND(P2728&lt;Q2728,X2728&lt;Y2728)),1,0))</f>
        <v/>
      </c>
      <c r="AB2728" s="20" t="str">
        <f t="shared" ref="AB2728:AB2753" ca="1" si="259">IF(C2728&lt;NOW(),IF(AND(P2728&gt;Q2728,X2728&gt;Y2728),T2728,IF(AND(P2728=Q2728,X2728=Y2728),U2728,IF(AND(P2728&lt;Q2728,X2728&lt;Y2728),V2728,0))),"")</f>
        <v/>
      </c>
      <c r="AC2728" s="20">
        <f t="shared" ref="AC2728:AC2753" ca="1" si="260">IF(AND(P2728=X2728,Q2728=Y2728,NOT(ISBLANK(P2728)),NOT(ISBLANK(Q2728)),NOT(ISBLANK(X2728)),NOT(ISBLANK(AB2728))),1,0)</f>
        <v>0</v>
      </c>
      <c r="AD2728" s="20" t="str">
        <f ca="1">IF(AC2728=0,"",IF(OR(ISBLANK(P2728),ISBLANK(Q2728)),"",IF(ISBLANK(VLOOKUP(A2728,Database!A:AA,22,FALSE)),"",VLOOKUP(A2728,Database!A:AA,22,FALSE))))</f>
        <v/>
      </c>
      <c r="AE2728" s="20" t="str">
        <f>IFERROR(
   IF(
     OR(ISBLANK(P2728),ISBLANK(Q2728)),
     "",
     IF(
       AND(AB2728&lt;&gt;"",OR(W2728="Terminé",W2728="En cours")),
       VLOOKUP(AD2728,Setup_ScoreExactBonus!A:D,4,FALSE),
       0
     )),
  0)</f>
        <v/>
      </c>
      <c r="AF2728" s="21">
        <f t="shared" ref="AF2728:AF2753" si="261">IFERROR(IF(OR(ISBLANK(P2728),ISBLANK(Q2728)),0,IF(AB2728&lt;&gt;"", AB2728 + IF(AC2728=1,AE2728, 0), "") * (S2728+1)),"")</f>
        <v>0</v>
      </c>
      <c r="AG2728" s="21">
        <f ca="1">SUMIFS(AF$2:AF2728,D$2:D2728,D2728)</f>
        <v>2772</v>
      </c>
    </row>
    <row r="2729" spans="1:33" hidden="1" x14ac:dyDescent="0.35">
      <c r="A2729" s="21">
        <f>IF(ISBLANK(B2729),"",COUNTIF(B$2:B2729,B2729))-1</f>
        <v>101</v>
      </c>
      <c r="B2729" s="27">
        <v>1</v>
      </c>
      <c r="C2729" s="10">
        <f>VLOOKUP($A2729+IF($A2729=0,1,0),Database!$A:$Y,7,FALSE)</f>
        <v>46217.875</v>
      </c>
      <c r="D2729" s="21" t="str">
        <f>VLOOKUP(Pronostics!$B2729,Setup_MPP!$A:$G,3,FALSE)</f>
        <v>_Nicolas_LM_</v>
      </c>
      <c r="E2729" s="21" t="str">
        <f>VLOOKUP(Pronostics!$B2729,Setup_MPP!$A:$G,2,FALSE)</f>
        <v>Nicolas LE MOUEL</v>
      </c>
      <c r="F2729" s="21" t="str">
        <f>VLOOKUP($B2729,Setup_MPP!$A:$E,4,FALSE)</f>
        <v>#F7C79D</v>
      </c>
      <c r="G2729" s="21" t="str">
        <f>VLOOKUP($B2729,Setup_MPP!$A:$E,5,FALSE)</f>
        <v>#FFBE85</v>
      </c>
      <c r="H2729" s="21" t="str">
        <f>IFERROR(IF(AND(A2729&gt;=1,A2729&lt;=104),VLOOKUP($A2729,Location!$A:$J,6,FALSE),IF(A2729=0,"Avant l'ouverture",IF(OR(A2729=105,A2729=106),"Bonus"))),"")</f>
        <v>1/2 Finale</v>
      </c>
      <c r="I2729" s="21" t="str">
        <f>IF(LEFT(H2729,4)="Tour",VLOOKUP(A2729,Database!$A:$C,3,FALSE),"")</f>
        <v/>
      </c>
      <c r="J2729" s="21" t="str">
        <f>VLOOKUP($A2729,Location!$A:$J,7,FALSE)</f>
        <v>TBD</v>
      </c>
      <c r="K2729" s="21" t="str">
        <f>IFERROR(VLOOKUP(J2729,Setup_Team!$B:$C,2,FALSE), "TDB")</f>
        <v>TDB</v>
      </c>
      <c r="L2729" s="21" t="str">
        <f>VLOOKUP($A2729,Location!$A:$J,8,FALSE)</f>
        <v>TBD</v>
      </c>
      <c r="M2729" s="21" t="str">
        <f>IFERROR(VLOOKUP(L2729,Setup_Team!$B:$C,2,FALSE), "TDB")</f>
        <v>TDB</v>
      </c>
      <c r="N2729" s="21" t="str">
        <f>VLOOKUP($A2729,Location!$A:$J,9,FALSE)</f>
        <v>Arlington, Dallas, Texas</v>
      </c>
      <c r="O2729" s="21" t="str">
        <f>VLOOKUP($A2729,Location!$A:$J,10,FALSE)</f>
        <v>AT&amp;T Stadium</v>
      </c>
      <c r="P2729" s="27"/>
      <c r="Q2729" s="27"/>
      <c r="R2729" s="27" t="str">
        <f t="shared" si="253"/>
        <v/>
      </c>
      <c r="S2729" s="21">
        <v>0</v>
      </c>
      <c r="T2729" s="20">
        <f>VLOOKUP($A2729,Database!$A:$Y,10,FALSE)</f>
        <v>0</v>
      </c>
      <c r="U2729" s="20">
        <f>VLOOKUP($A2729,Database!$A:$Y,11,FALSE)</f>
        <v>0</v>
      </c>
      <c r="V2729" s="20">
        <f>VLOOKUP($A2729,Database!$A:$Y,12,FALSE)</f>
        <v>0</v>
      </c>
      <c r="W2729" s="20" t="str">
        <f>VLOOKUP(A2729,Database!A:M,13,FALSE)</f>
        <v>À venir</v>
      </c>
      <c r="X2729" s="20" t="str">
        <f>VLOOKUP($A2729,Database!$A:$Y,20,FALSE)</f>
        <v/>
      </c>
      <c r="Y2729" s="20" t="str">
        <f>VLOOKUP($A2729,Database!$A:$Y,21,FALSE)</f>
        <v/>
      </c>
      <c r="Z2729" s="20">
        <f t="shared" si="252"/>
        <v>0</v>
      </c>
      <c r="AA2729" s="20" t="str">
        <f t="shared" si="258"/>
        <v/>
      </c>
      <c r="AB2729" s="20" t="str">
        <f t="shared" ca="1" si="259"/>
        <v/>
      </c>
      <c r="AC2729" s="20">
        <f t="shared" ca="1" si="260"/>
        <v>0</v>
      </c>
      <c r="AD2729" s="20" t="str">
        <f ca="1">IF(AC2729=0,"",IF(OR(ISBLANK(P2729),ISBLANK(Q2729)),"",IF(ISBLANK(VLOOKUP(A2729,Database!A:AA,22,FALSE)),"",VLOOKUP(A2729,Database!A:AA,22,FALSE))))</f>
        <v/>
      </c>
      <c r="AE2729" s="20" t="str">
        <f>IFERROR(
   IF(
     OR(ISBLANK(P2729),ISBLANK(Q2729)),
     "",
     IF(
       AND(AB2729&lt;&gt;"",OR(W2729="Terminé",W2729="En cours")),
       VLOOKUP(AD2729,Setup_ScoreExactBonus!A:D,4,FALSE),
       0
     )),
  0)</f>
        <v/>
      </c>
      <c r="AF2729" s="21">
        <f t="shared" si="261"/>
        <v>0</v>
      </c>
      <c r="AG2729" s="21">
        <f ca="1">SUMIFS(AF$2:AF2729,D$2:D2729,D2729)</f>
        <v>3089</v>
      </c>
    </row>
    <row r="2730" spans="1:33" hidden="1" x14ac:dyDescent="0.35">
      <c r="A2730" s="21">
        <f>IF(ISBLANK(B2730),"",COUNTIF(B$2:B2730,B2730))-1</f>
        <v>101</v>
      </c>
      <c r="B2730" s="27">
        <v>2</v>
      </c>
      <c r="C2730" s="10">
        <f>VLOOKUP($A2730+IF($A2730=0,1,0),Database!$A:$Y,7,FALSE)</f>
        <v>46217.875</v>
      </c>
      <c r="D2730" s="21" t="str">
        <f>VLOOKUP(Pronostics!$B2730,Setup_MPP!$A:$G,3,FALSE)</f>
        <v>leaelaz</v>
      </c>
      <c r="E2730" s="21" t="str">
        <f>VLOOKUP(Pronostics!$B2730,Setup_MPP!$A:$G,2,FALSE)</f>
        <v>Léa EL ASERY</v>
      </c>
      <c r="F2730" s="21" t="str">
        <f>VLOOKUP($B2730,Setup_MPP!$A:$E,4,FALSE)</f>
        <v>#FFBEBE</v>
      </c>
      <c r="G2730" s="21" t="str">
        <f>VLOOKUP($B2730,Setup_MPP!$A:$E,5,FALSE)</f>
        <v>#DF6868</v>
      </c>
      <c r="H2730" s="21" t="str">
        <f>IFERROR(IF(AND(A2730&gt;=1,A2730&lt;=104),VLOOKUP($A2730,Location!$A:$J,6,FALSE),IF(A2730=0,"Avant l'ouverture",IF(OR(A2730=105,A2730=106),"Bonus"))),"")</f>
        <v>1/2 Finale</v>
      </c>
      <c r="I2730" s="21" t="str">
        <f>IF(LEFT(H2730,4)="Tour",VLOOKUP(A2730,Database!$A:$C,3,FALSE),"")</f>
        <v/>
      </c>
      <c r="J2730" s="21" t="str">
        <f>VLOOKUP($A2730,Location!$A:$J,7,FALSE)</f>
        <v>TBD</v>
      </c>
      <c r="K2730" s="21" t="str">
        <f>IFERROR(VLOOKUP(J2730,Setup_Team!$B:$C,2,FALSE), "TDB")</f>
        <v>TDB</v>
      </c>
      <c r="L2730" s="21" t="str">
        <f>VLOOKUP($A2730,Location!$A:$J,8,FALSE)</f>
        <v>TBD</v>
      </c>
      <c r="M2730" s="21" t="str">
        <f>IFERROR(VLOOKUP(L2730,Setup_Team!$B:$C,2,FALSE), "TDB")</f>
        <v>TDB</v>
      </c>
      <c r="N2730" s="21" t="str">
        <f>VLOOKUP($A2730,Location!$A:$J,9,FALSE)</f>
        <v>Arlington, Dallas, Texas</v>
      </c>
      <c r="O2730" s="21" t="str">
        <f>VLOOKUP($A2730,Location!$A:$J,10,FALSE)</f>
        <v>AT&amp;T Stadium</v>
      </c>
      <c r="P2730" s="27"/>
      <c r="Q2730" s="27"/>
      <c r="R2730" s="27" t="str">
        <f t="shared" si="253"/>
        <v/>
      </c>
      <c r="S2730" s="21">
        <v>0</v>
      </c>
      <c r="T2730" s="20">
        <f>VLOOKUP($A2730,Database!$A:$Y,10,FALSE)</f>
        <v>0</v>
      </c>
      <c r="U2730" s="20">
        <f>VLOOKUP($A2730,Database!$A:$Y,11,FALSE)</f>
        <v>0</v>
      </c>
      <c r="V2730" s="20">
        <f>VLOOKUP($A2730,Database!$A:$Y,12,FALSE)</f>
        <v>0</v>
      </c>
      <c r="W2730" s="20" t="str">
        <f>VLOOKUP(A2730,Database!A:M,13,FALSE)</f>
        <v>À venir</v>
      </c>
      <c r="X2730" s="20" t="str">
        <f>VLOOKUP($A2730,Database!$A:$Y,20,FALSE)</f>
        <v/>
      </c>
      <c r="Y2730" s="20" t="str">
        <f>VLOOKUP($A2730,Database!$A:$Y,21,FALSE)</f>
        <v/>
      </c>
      <c r="Z2730" s="20">
        <f t="shared" si="252"/>
        <v>0</v>
      </c>
      <c r="AA2730" s="20" t="str">
        <f t="shared" si="258"/>
        <v/>
      </c>
      <c r="AB2730" s="20" t="str">
        <f t="shared" ca="1" si="259"/>
        <v/>
      </c>
      <c r="AC2730" s="20">
        <f t="shared" ca="1" si="260"/>
        <v>0</v>
      </c>
      <c r="AD2730" s="20" t="str">
        <f ca="1">IF(AC2730=0,"",IF(OR(ISBLANK(P2730),ISBLANK(Q2730)),"",IF(ISBLANK(VLOOKUP(A2730,Database!A:AA,22,FALSE)),"",VLOOKUP(A2730,Database!A:AA,22,FALSE))))</f>
        <v/>
      </c>
      <c r="AE2730" s="20" t="str">
        <f>IFERROR(
   IF(
     OR(ISBLANK(P2730),ISBLANK(Q2730)),
     "",
     IF(
       AND(AB2730&lt;&gt;"",OR(W2730="Terminé",W2730="En cours")),
       VLOOKUP(AD2730,Setup_ScoreExactBonus!A:D,4,FALSE),
       0
     )),
  0)</f>
        <v/>
      </c>
      <c r="AF2730" s="21">
        <f t="shared" si="261"/>
        <v>0</v>
      </c>
      <c r="AG2730" s="21">
        <f ca="1">SUMIFS(AF$2:AF2730,D$2:D2730,D2730)</f>
        <v>3587</v>
      </c>
    </row>
    <row r="2731" spans="1:33" hidden="1" x14ac:dyDescent="0.35">
      <c r="A2731" s="21">
        <f>IF(ISBLANK(B2731),"",COUNTIF(B$2:B2731,B2731))-1</f>
        <v>101</v>
      </c>
      <c r="B2731" s="27">
        <v>3</v>
      </c>
      <c r="C2731" s="10">
        <f>VLOOKUP($A2731+IF($A2731=0,1,0),Database!$A:$Y,7,FALSE)</f>
        <v>46217.875</v>
      </c>
      <c r="D2731" s="21" t="str">
        <f>VLOOKUP(Pronostics!$B2731,Setup_MPP!$A:$G,3,FALSE)</f>
        <v>PasMetalleux</v>
      </c>
      <c r="E2731" s="21" t="str">
        <f>VLOOKUP(Pronostics!$B2731,Setup_MPP!$A:$G,2,FALSE)</f>
        <v>Elwenn JOUBREL</v>
      </c>
      <c r="F2731" s="21" t="str">
        <f>VLOOKUP($B2731,Setup_MPP!$A:$E,4,FALSE)</f>
        <v>#F5C7FC</v>
      </c>
      <c r="G2731" s="21" t="str">
        <f>VLOOKUP($B2731,Setup_MPP!$A:$E,5,FALSE)</f>
        <v>#C489CF</v>
      </c>
      <c r="H2731" s="21" t="str">
        <f>IFERROR(IF(AND(A2731&gt;=1,A2731&lt;=104),VLOOKUP($A2731,Location!$A:$J,6,FALSE),IF(A2731=0,"Avant l'ouverture",IF(OR(A2731=105,A2731=106),"Bonus"))),"")</f>
        <v>1/2 Finale</v>
      </c>
      <c r="I2731" s="21" t="str">
        <f>IF(LEFT(H2731,4)="Tour",VLOOKUP(A2731,Database!$A:$C,3,FALSE),"")</f>
        <v/>
      </c>
      <c r="J2731" s="21" t="str">
        <f>VLOOKUP($A2731,Location!$A:$J,7,FALSE)</f>
        <v>TBD</v>
      </c>
      <c r="K2731" s="21" t="str">
        <f>IFERROR(VLOOKUP(J2731,Setup_Team!$B:$C,2,FALSE), "TDB")</f>
        <v>TDB</v>
      </c>
      <c r="L2731" s="21" t="str">
        <f>VLOOKUP($A2731,Location!$A:$J,8,FALSE)</f>
        <v>TBD</v>
      </c>
      <c r="M2731" s="21" t="str">
        <f>IFERROR(VLOOKUP(L2731,Setup_Team!$B:$C,2,FALSE), "TDB")</f>
        <v>TDB</v>
      </c>
      <c r="N2731" s="21" t="str">
        <f>VLOOKUP($A2731,Location!$A:$J,9,FALSE)</f>
        <v>Arlington, Dallas, Texas</v>
      </c>
      <c r="O2731" s="21" t="str">
        <f>VLOOKUP($A2731,Location!$A:$J,10,FALSE)</f>
        <v>AT&amp;T Stadium</v>
      </c>
      <c r="P2731" s="27"/>
      <c r="Q2731" s="27"/>
      <c r="R2731" s="27" t="str">
        <f t="shared" si="253"/>
        <v/>
      </c>
      <c r="S2731" s="21">
        <v>0</v>
      </c>
      <c r="T2731" s="20">
        <f>VLOOKUP($A2731,Database!$A:$Y,10,FALSE)</f>
        <v>0</v>
      </c>
      <c r="U2731" s="20">
        <f>VLOOKUP($A2731,Database!$A:$Y,11,FALSE)</f>
        <v>0</v>
      </c>
      <c r="V2731" s="20">
        <f>VLOOKUP($A2731,Database!$A:$Y,12,FALSE)</f>
        <v>0</v>
      </c>
      <c r="W2731" s="20" t="str">
        <f>VLOOKUP(A2731,Database!A:M,13,FALSE)</f>
        <v>À venir</v>
      </c>
      <c r="X2731" s="20" t="str">
        <f>VLOOKUP($A2731,Database!$A:$Y,20,FALSE)</f>
        <v/>
      </c>
      <c r="Y2731" s="20" t="str">
        <f>VLOOKUP($A2731,Database!$A:$Y,21,FALSE)</f>
        <v/>
      </c>
      <c r="Z2731" s="20">
        <f t="shared" si="252"/>
        <v>0</v>
      </c>
      <c r="AA2731" s="20" t="str">
        <f t="shared" si="258"/>
        <v/>
      </c>
      <c r="AB2731" s="20" t="str">
        <f t="shared" ca="1" si="259"/>
        <v/>
      </c>
      <c r="AC2731" s="20">
        <f t="shared" ca="1" si="260"/>
        <v>0</v>
      </c>
      <c r="AD2731" s="20" t="str">
        <f ca="1">IF(AC2731=0,"",IF(OR(ISBLANK(P2731),ISBLANK(Q2731)),"",IF(ISBLANK(VLOOKUP(A2731,Database!A:AA,22,FALSE)),"",VLOOKUP(A2731,Database!A:AA,22,FALSE))))</f>
        <v/>
      </c>
      <c r="AE2731" s="20" t="str">
        <f>IFERROR(
   IF(
     OR(ISBLANK(P2731),ISBLANK(Q2731)),
     "",
     IF(
       AND(AB2731&lt;&gt;"",OR(W2731="Terminé",W2731="En cours")),
       VLOOKUP(AD2731,Setup_ScoreExactBonus!A:D,4,FALSE),
       0
     )),
  0)</f>
        <v/>
      </c>
      <c r="AF2731" s="21">
        <f t="shared" si="261"/>
        <v>0</v>
      </c>
      <c r="AG2731" s="21">
        <f ca="1">SUMIFS(AF$2:AF2731,D$2:D2731,D2731)</f>
        <v>3215</v>
      </c>
    </row>
    <row r="2732" spans="1:33" hidden="1" x14ac:dyDescent="0.35">
      <c r="A2732" s="21">
        <f>IF(ISBLANK(B2732),"",COUNTIF(B$2:B2732,B2732))-1</f>
        <v>101</v>
      </c>
      <c r="B2732" s="27">
        <v>4</v>
      </c>
      <c r="C2732" s="10">
        <f>VLOOKUP($A2732+IF($A2732=0,1,0),Database!$A:$Y,7,FALSE)</f>
        <v>46217.875</v>
      </c>
      <c r="D2732" s="21" t="str">
        <f>VLOOKUP(Pronostics!$B2732,Setup_MPP!$A:$G,3,FALSE)</f>
        <v>Popo444</v>
      </c>
      <c r="E2732" s="21" t="str">
        <f>VLOOKUP(Pronostics!$B2732,Setup_MPP!$A:$G,2,FALSE)</f>
        <v>Pauline OLIVIER</v>
      </c>
      <c r="F2732" s="21" t="str">
        <f>VLOOKUP($B2732,Setup_MPP!$A:$E,4,FALSE)</f>
        <v>#A5EA7F</v>
      </c>
      <c r="G2732" s="21" t="str">
        <f>VLOOKUP($B2732,Setup_MPP!$A:$E,5,FALSE)</f>
        <v>#80C65A</v>
      </c>
      <c r="H2732" s="21" t="str">
        <f>IFERROR(IF(AND(A2732&gt;=1,A2732&lt;=104),VLOOKUP($A2732,Location!$A:$J,6,FALSE),IF(A2732=0,"Avant l'ouverture",IF(OR(A2732=105,A2732=106),"Bonus"))),"")</f>
        <v>1/2 Finale</v>
      </c>
      <c r="I2732" s="21" t="str">
        <f>IF(LEFT(H2732,4)="Tour",VLOOKUP(A2732,Database!$A:$C,3,FALSE),"")</f>
        <v/>
      </c>
      <c r="J2732" s="21" t="str">
        <f>VLOOKUP($A2732,Location!$A:$J,7,FALSE)</f>
        <v>TBD</v>
      </c>
      <c r="K2732" s="21" t="str">
        <f>IFERROR(VLOOKUP(J2732,Setup_Team!$B:$C,2,FALSE), "TDB")</f>
        <v>TDB</v>
      </c>
      <c r="L2732" s="21" t="str">
        <f>VLOOKUP($A2732,Location!$A:$J,8,FALSE)</f>
        <v>TBD</v>
      </c>
      <c r="M2732" s="21" t="str">
        <f>IFERROR(VLOOKUP(L2732,Setup_Team!$B:$C,2,FALSE), "TDB")</f>
        <v>TDB</v>
      </c>
      <c r="N2732" s="21" t="str">
        <f>VLOOKUP($A2732,Location!$A:$J,9,FALSE)</f>
        <v>Arlington, Dallas, Texas</v>
      </c>
      <c r="O2732" s="21" t="str">
        <f>VLOOKUP($A2732,Location!$A:$J,10,FALSE)</f>
        <v>AT&amp;T Stadium</v>
      </c>
      <c r="P2732" s="27"/>
      <c r="Q2732" s="27"/>
      <c r="R2732" s="27" t="str">
        <f t="shared" si="253"/>
        <v/>
      </c>
      <c r="S2732" s="21">
        <v>0</v>
      </c>
      <c r="T2732" s="20">
        <f>VLOOKUP($A2732,Database!$A:$Y,10,FALSE)</f>
        <v>0</v>
      </c>
      <c r="U2732" s="20">
        <f>VLOOKUP($A2732,Database!$A:$Y,11,FALSE)</f>
        <v>0</v>
      </c>
      <c r="V2732" s="20">
        <f>VLOOKUP($A2732,Database!$A:$Y,12,FALSE)</f>
        <v>0</v>
      </c>
      <c r="W2732" s="20" t="str">
        <f>VLOOKUP(A2732,Database!A:M,13,FALSE)</f>
        <v>À venir</v>
      </c>
      <c r="X2732" s="20" t="str">
        <f>VLOOKUP($A2732,Database!$A:$Y,20,FALSE)</f>
        <v/>
      </c>
      <c r="Y2732" s="20" t="str">
        <f>VLOOKUP($A2732,Database!$A:$Y,21,FALSE)</f>
        <v/>
      </c>
      <c r="Z2732" s="20">
        <f t="shared" si="252"/>
        <v>0</v>
      </c>
      <c r="AA2732" s="20" t="str">
        <f t="shared" si="258"/>
        <v/>
      </c>
      <c r="AB2732" s="20" t="str">
        <f t="shared" ca="1" si="259"/>
        <v/>
      </c>
      <c r="AC2732" s="20">
        <f t="shared" ca="1" si="260"/>
        <v>0</v>
      </c>
      <c r="AD2732" s="20" t="str">
        <f ca="1">IF(AC2732=0,"",IF(OR(ISBLANK(P2732),ISBLANK(Q2732)),"",IF(ISBLANK(VLOOKUP(A2732,Database!A:AA,22,FALSE)),"",VLOOKUP(A2732,Database!A:AA,22,FALSE))))</f>
        <v/>
      </c>
      <c r="AE2732" s="20" t="str">
        <f>IFERROR(
   IF(
     OR(ISBLANK(P2732),ISBLANK(Q2732)),
     "",
     IF(
       AND(AB2732&lt;&gt;"",OR(W2732="Terminé",W2732="En cours")),
       VLOOKUP(AD2732,Setup_ScoreExactBonus!A:D,4,FALSE),
       0
     )),
  0)</f>
        <v/>
      </c>
      <c r="AF2732" s="21">
        <f t="shared" si="261"/>
        <v>0</v>
      </c>
      <c r="AG2732" s="21">
        <f ca="1">SUMIFS(AF$2:AF2732,D$2:D2732,D2732)</f>
        <v>3257</v>
      </c>
    </row>
    <row r="2733" spans="1:33" hidden="1" x14ac:dyDescent="0.35">
      <c r="A2733" s="21">
        <f>IF(ISBLANK(B2733),"",COUNTIF(B$2:B2733,B2733))-1</f>
        <v>101</v>
      </c>
      <c r="B2733" s="27">
        <v>5</v>
      </c>
      <c r="C2733" s="10">
        <f>VLOOKUP($A2733+IF($A2733=0,1,0),Database!$A:$Y,7,FALSE)</f>
        <v>46217.875</v>
      </c>
      <c r="D2733" s="21" t="str">
        <f>VLOOKUP(Pronostics!$B2733,Setup_MPP!$A:$G,3,FALSE)</f>
        <v>_Jujul</v>
      </c>
      <c r="E2733" s="21" t="str">
        <f>VLOOKUP(Pronostics!$B2733,Setup_MPP!$A:$G,2,FALSE)</f>
        <v>Julie BOISSIERE</v>
      </c>
      <c r="F2733" s="21" t="str">
        <f>VLOOKUP($B2733,Setup_MPP!$A:$E,4,FALSE)</f>
        <v>#D890FF</v>
      </c>
      <c r="G2733" s="21" t="str">
        <f>VLOOKUP($B2733,Setup_MPP!$A:$E,5,FALSE)</f>
        <v>#B750EF</v>
      </c>
      <c r="H2733" s="21" t="str">
        <f>IFERROR(IF(AND(A2733&gt;=1,A2733&lt;=104),VLOOKUP($A2733,Location!$A:$J,6,FALSE),IF(A2733=0,"Avant l'ouverture",IF(OR(A2733=105,A2733=106),"Bonus"))),"")</f>
        <v>1/2 Finale</v>
      </c>
      <c r="I2733" s="21" t="str">
        <f>IF(LEFT(H2733,4)="Tour",VLOOKUP(A2733,Database!$A:$C,3,FALSE),"")</f>
        <v/>
      </c>
      <c r="J2733" s="21" t="str">
        <f>VLOOKUP($A2733,Location!$A:$J,7,FALSE)</f>
        <v>TBD</v>
      </c>
      <c r="K2733" s="21" t="str">
        <f>IFERROR(VLOOKUP(J2733,Setup_Team!$B:$C,2,FALSE), "TDB")</f>
        <v>TDB</v>
      </c>
      <c r="L2733" s="21" t="str">
        <f>VLOOKUP($A2733,Location!$A:$J,8,FALSE)</f>
        <v>TBD</v>
      </c>
      <c r="M2733" s="21" t="str">
        <f>IFERROR(VLOOKUP(L2733,Setup_Team!$B:$C,2,FALSE), "TDB")</f>
        <v>TDB</v>
      </c>
      <c r="N2733" s="21" t="str">
        <f>VLOOKUP($A2733,Location!$A:$J,9,FALSE)</f>
        <v>Arlington, Dallas, Texas</v>
      </c>
      <c r="O2733" s="21" t="str">
        <f>VLOOKUP($A2733,Location!$A:$J,10,FALSE)</f>
        <v>AT&amp;T Stadium</v>
      </c>
      <c r="P2733" s="27"/>
      <c r="Q2733" s="27"/>
      <c r="R2733" s="27" t="str">
        <f t="shared" si="253"/>
        <v/>
      </c>
      <c r="S2733" s="21">
        <v>0</v>
      </c>
      <c r="T2733" s="20">
        <f>VLOOKUP($A2733,Database!$A:$Y,10,FALSE)</f>
        <v>0</v>
      </c>
      <c r="U2733" s="20">
        <f>VLOOKUP($A2733,Database!$A:$Y,11,FALSE)</f>
        <v>0</v>
      </c>
      <c r="V2733" s="20">
        <f>VLOOKUP($A2733,Database!$A:$Y,12,FALSE)</f>
        <v>0</v>
      </c>
      <c r="W2733" s="20" t="str">
        <f>VLOOKUP(A2733,Database!A:M,13,FALSE)</f>
        <v>À venir</v>
      </c>
      <c r="X2733" s="20" t="str">
        <f>VLOOKUP($A2733,Database!$A:$Y,20,FALSE)</f>
        <v/>
      </c>
      <c r="Y2733" s="20" t="str">
        <f>VLOOKUP($A2733,Database!$A:$Y,21,FALSE)</f>
        <v/>
      </c>
      <c r="Z2733" s="20">
        <f t="shared" si="252"/>
        <v>0</v>
      </c>
      <c r="AA2733" s="20" t="str">
        <f t="shared" si="258"/>
        <v/>
      </c>
      <c r="AB2733" s="20" t="str">
        <f t="shared" ca="1" si="259"/>
        <v/>
      </c>
      <c r="AC2733" s="20">
        <f t="shared" ca="1" si="260"/>
        <v>0</v>
      </c>
      <c r="AD2733" s="20" t="str">
        <f ca="1">IF(AC2733=0,"",IF(OR(ISBLANK(P2733),ISBLANK(Q2733)),"",IF(ISBLANK(VLOOKUP(A2733,Database!A:AA,22,FALSE)),"",VLOOKUP(A2733,Database!A:AA,22,FALSE))))</f>
        <v/>
      </c>
      <c r="AE2733" s="20" t="str">
        <f>IFERROR(
   IF(
     OR(ISBLANK(P2733),ISBLANK(Q2733)),
     "",
     IF(
       AND(AB2733&lt;&gt;"",OR(W2733="Terminé",W2733="En cours")),
       VLOOKUP(AD2733,Setup_ScoreExactBonus!A:D,4,FALSE),
       0
     )),
  0)</f>
        <v/>
      </c>
      <c r="AF2733" s="21">
        <f t="shared" si="261"/>
        <v>0</v>
      </c>
      <c r="AG2733" s="21">
        <f ca="1">SUMIFS(AF$2:AF2733,D$2:D2733,D2733)</f>
        <v>2427</v>
      </c>
    </row>
    <row r="2734" spans="1:33" hidden="1" x14ac:dyDescent="0.35">
      <c r="A2734" s="21">
        <f>IF(ISBLANK(B2734),"",COUNTIF(B$2:B2734,B2734))-1</f>
        <v>101</v>
      </c>
      <c r="B2734" s="27">
        <v>6</v>
      </c>
      <c r="C2734" s="10">
        <f>VLOOKUP($A2734+IF($A2734=0,1,0),Database!$A:$Y,7,FALSE)</f>
        <v>46217.875</v>
      </c>
      <c r="D2734" s="21" t="str">
        <f>VLOOKUP(Pronostics!$B2734,Setup_MPP!$A:$G,3,FALSE)</f>
        <v>Julay</v>
      </c>
      <c r="E2734" s="21" t="str">
        <f>VLOOKUP(Pronostics!$B2734,Setup_MPP!$A:$G,2,FALSE)</f>
        <v>Julie BOUCHARD</v>
      </c>
      <c r="F2734" s="21" t="str">
        <f>VLOOKUP($B2734,Setup_MPP!$A:$E,4,FALSE)</f>
        <v>#A6F7B1</v>
      </c>
      <c r="G2734" s="21" t="str">
        <f>VLOOKUP($B2734,Setup_MPP!$A:$E,5,FALSE)</f>
        <v>#6EC179</v>
      </c>
      <c r="H2734" s="21" t="str">
        <f>IFERROR(IF(AND(A2734&gt;=1,A2734&lt;=104),VLOOKUP($A2734,Location!$A:$J,6,FALSE),IF(A2734=0,"Avant l'ouverture",IF(OR(A2734=105,A2734=106),"Bonus"))),"")</f>
        <v>1/2 Finale</v>
      </c>
      <c r="I2734" s="21" t="str">
        <f>IF(LEFT(H2734,4)="Tour",VLOOKUP(A2734,Database!$A:$C,3,FALSE),"")</f>
        <v/>
      </c>
      <c r="J2734" s="21" t="str">
        <f>VLOOKUP($A2734,Location!$A:$J,7,FALSE)</f>
        <v>TBD</v>
      </c>
      <c r="K2734" s="21" t="str">
        <f>IFERROR(VLOOKUP(J2734,Setup_Team!$B:$C,2,FALSE), "TDB")</f>
        <v>TDB</v>
      </c>
      <c r="L2734" s="21" t="str">
        <f>VLOOKUP($A2734,Location!$A:$J,8,FALSE)</f>
        <v>TBD</v>
      </c>
      <c r="M2734" s="21" t="str">
        <f>IFERROR(VLOOKUP(L2734,Setup_Team!$B:$C,2,FALSE), "TDB")</f>
        <v>TDB</v>
      </c>
      <c r="N2734" s="21" t="str">
        <f>VLOOKUP($A2734,Location!$A:$J,9,FALSE)</f>
        <v>Arlington, Dallas, Texas</v>
      </c>
      <c r="O2734" s="21" t="str">
        <f>VLOOKUP($A2734,Location!$A:$J,10,FALSE)</f>
        <v>AT&amp;T Stadium</v>
      </c>
      <c r="P2734" s="27"/>
      <c r="Q2734" s="27"/>
      <c r="R2734" s="27" t="str">
        <f t="shared" si="253"/>
        <v/>
      </c>
      <c r="S2734" s="21">
        <v>0</v>
      </c>
      <c r="T2734" s="20">
        <f>VLOOKUP($A2734,Database!$A:$Y,10,FALSE)</f>
        <v>0</v>
      </c>
      <c r="U2734" s="20">
        <f>VLOOKUP($A2734,Database!$A:$Y,11,FALSE)</f>
        <v>0</v>
      </c>
      <c r="V2734" s="20">
        <f>VLOOKUP($A2734,Database!$A:$Y,12,FALSE)</f>
        <v>0</v>
      </c>
      <c r="W2734" s="20" t="str">
        <f>VLOOKUP(A2734,Database!A:M,13,FALSE)</f>
        <v>À venir</v>
      </c>
      <c r="X2734" s="20" t="str">
        <f>VLOOKUP($A2734,Database!$A:$Y,20,FALSE)</f>
        <v/>
      </c>
      <c r="Y2734" s="20" t="str">
        <f>VLOOKUP($A2734,Database!$A:$Y,21,FALSE)</f>
        <v/>
      </c>
      <c r="Z2734" s="20">
        <f t="shared" si="252"/>
        <v>0</v>
      </c>
      <c r="AA2734" s="20" t="str">
        <f t="shared" si="258"/>
        <v/>
      </c>
      <c r="AB2734" s="20" t="str">
        <f t="shared" ca="1" si="259"/>
        <v/>
      </c>
      <c r="AC2734" s="20">
        <f t="shared" ca="1" si="260"/>
        <v>0</v>
      </c>
      <c r="AD2734" s="20" t="str">
        <f ca="1">IF(AC2734=0,"",IF(OR(ISBLANK(P2734),ISBLANK(Q2734)),"",IF(ISBLANK(VLOOKUP(A2734,Database!A:AA,22,FALSE)),"",VLOOKUP(A2734,Database!A:AA,22,FALSE))))</f>
        <v/>
      </c>
      <c r="AE2734" s="20" t="str">
        <f>IFERROR(
   IF(
     OR(ISBLANK(P2734),ISBLANK(Q2734)),
     "",
     IF(
       AND(AB2734&lt;&gt;"",OR(W2734="Terminé",W2734="En cours")),
       VLOOKUP(AD2734,Setup_ScoreExactBonus!A:D,4,FALSE),
       0
     )),
  0)</f>
        <v/>
      </c>
      <c r="AF2734" s="21">
        <f t="shared" si="261"/>
        <v>0</v>
      </c>
      <c r="AG2734" s="21">
        <f ca="1">SUMIFS(AF$2:AF2734,D$2:D2734,D2734)</f>
        <v>3263</v>
      </c>
    </row>
    <row r="2735" spans="1:33" hidden="1" x14ac:dyDescent="0.35">
      <c r="A2735" s="21">
        <f>IF(ISBLANK(B2735),"",COUNTIF(B$2:B2735,B2735))-1</f>
        <v>101</v>
      </c>
      <c r="B2735" s="27">
        <v>7</v>
      </c>
      <c r="C2735" s="10">
        <f>VLOOKUP($A2735+IF($A2735=0,1,0),Database!$A:$Y,7,FALSE)</f>
        <v>46217.875</v>
      </c>
      <c r="D2735" s="21" t="str">
        <f>VLOOKUP(Pronostics!$B2735,Setup_MPP!$A:$G,3,FALSE)</f>
        <v>__Vince__</v>
      </c>
      <c r="E2735" s="21" t="str">
        <f>VLOOKUP(Pronostics!$B2735,Setup_MPP!$A:$G,2,FALSE)</f>
        <v>Vincent FRAYSSE</v>
      </c>
      <c r="F2735" s="21" t="str">
        <f>VLOOKUP($B2735,Setup_MPP!$A:$E,4,FALSE)</f>
        <v>#B2EAE8</v>
      </c>
      <c r="G2735" s="21" t="str">
        <f>VLOOKUP($B2735,Setup_MPP!$A:$E,5,FALSE)</f>
        <v>#6CB4B1</v>
      </c>
      <c r="H2735" s="21" t="str">
        <f>IFERROR(IF(AND(A2735&gt;=1,A2735&lt;=104),VLOOKUP($A2735,Location!$A:$J,6,FALSE),IF(A2735=0,"Avant l'ouverture",IF(OR(A2735=105,A2735=106),"Bonus"))),"")</f>
        <v>1/2 Finale</v>
      </c>
      <c r="I2735" s="21" t="str">
        <f>IF(LEFT(H2735,4)="Tour",VLOOKUP(A2735,Database!$A:$C,3,FALSE),"")</f>
        <v/>
      </c>
      <c r="J2735" s="21" t="str">
        <f>VLOOKUP($A2735,Location!$A:$J,7,FALSE)</f>
        <v>TBD</v>
      </c>
      <c r="K2735" s="21" t="str">
        <f>IFERROR(VLOOKUP(J2735,Setup_Team!$B:$C,2,FALSE), "TDB")</f>
        <v>TDB</v>
      </c>
      <c r="L2735" s="21" t="str">
        <f>VLOOKUP($A2735,Location!$A:$J,8,FALSE)</f>
        <v>TBD</v>
      </c>
      <c r="M2735" s="21" t="str">
        <f>IFERROR(VLOOKUP(L2735,Setup_Team!$B:$C,2,FALSE), "TDB")</f>
        <v>TDB</v>
      </c>
      <c r="N2735" s="21" t="str">
        <f>VLOOKUP($A2735,Location!$A:$J,9,FALSE)</f>
        <v>Arlington, Dallas, Texas</v>
      </c>
      <c r="O2735" s="21" t="str">
        <f>VLOOKUP($A2735,Location!$A:$J,10,FALSE)</f>
        <v>AT&amp;T Stadium</v>
      </c>
      <c r="P2735" s="27"/>
      <c r="Q2735" s="27"/>
      <c r="R2735" s="27" t="str">
        <f t="shared" si="253"/>
        <v/>
      </c>
      <c r="S2735" s="21">
        <v>0</v>
      </c>
      <c r="T2735" s="20">
        <f>VLOOKUP($A2735,Database!$A:$Y,10,FALSE)</f>
        <v>0</v>
      </c>
      <c r="U2735" s="20">
        <f>VLOOKUP($A2735,Database!$A:$Y,11,FALSE)</f>
        <v>0</v>
      </c>
      <c r="V2735" s="20">
        <f>VLOOKUP($A2735,Database!$A:$Y,12,FALSE)</f>
        <v>0</v>
      </c>
      <c r="W2735" s="20" t="str">
        <f>VLOOKUP(A2735,Database!A:M,13,FALSE)</f>
        <v>À venir</v>
      </c>
      <c r="X2735" s="20" t="str">
        <f>VLOOKUP($A2735,Database!$A:$Y,20,FALSE)</f>
        <v/>
      </c>
      <c r="Y2735" s="20" t="str">
        <f>VLOOKUP($A2735,Database!$A:$Y,21,FALSE)</f>
        <v/>
      </c>
      <c r="Z2735" s="20">
        <f t="shared" si="252"/>
        <v>0</v>
      </c>
      <c r="AA2735" s="20" t="str">
        <f t="shared" si="258"/>
        <v/>
      </c>
      <c r="AB2735" s="20" t="str">
        <f t="shared" ca="1" si="259"/>
        <v/>
      </c>
      <c r="AC2735" s="20">
        <f t="shared" ca="1" si="260"/>
        <v>0</v>
      </c>
      <c r="AD2735" s="20" t="str">
        <f ca="1">IF(AC2735=0,"",IF(OR(ISBLANK(P2735),ISBLANK(Q2735)),"",IF(ISBLANK(VLOOKUP(A2735,Database!A:AA,22,FALSE)),"",VLOOKUP(A2735,Database!A:AA,22,FALSE))))</f>
        <v/>
      </c>
      <c r="AE2735" s="20" t="str">
        <f>IFERROR(
   IF(
     OR(ISBLANK(P2735),ISBLANK(Q2735)),
     "",
     IF(
       AND(AB2735&lt;&gt;"",OR(W2735="Terminé",W2735="En cours")),
       VLOOKUP(AD2735,Setup_ScoreExactBonus!A:D,4,FALSE),
       0
     )),
  0)</f>
        <v/>
      </c>
      <c r="AF2735" s="21">
        <f t="shared" si="261"/>
        <v>0</v>
      </c>
      <c r="AG2735" s="21">
        <f ca="1">SUMIFS(AF$2:AF2735,D$2:D2735,D2735)</f>
        <v>1775</v>
      </c>
    </row>
    <row r="2736" spans="1:33" hidden="1" x14ac:dyDescent="0.35">
      <c r="A2736" s="21">
        <f>IF(ISBLANK(B2736),"",COUNTIF(B$2:B2736,B2736))-1</f>
        <v>101</v>
      </c>
      <c r="B2736" s="27">
        <v>8</v>
      </c>
      <c r="C2736" s="10">
        <f>VLOOKUP($A2736+IF($A2736=0,1,0),Database!$A:$Y,7,FALSE)</f>
        <v>46217.875</v>
      </c>
      <c r="D2736" s="21" t="str">
        <f>VLOOKUP(Pronostics!$B2736,Setup_MPP!$A:$G,3,FALSE)</f>
        <v>Louuiiis</v>
      </c>
      <c r="E2736" s="21" t="str">
        <f>VLOOKUP(Pronostics!$B2736,Setup_MPP!$A:$G,2,FALSE)</f>
        <v>Louis HARLE</v>
      </c>
      <c r="F2736" s="21" t="str">
        <f>VLOOKUP($B2736,Setup_MPP!$A:$E,4,FALSE)</f>
        <v>#EEF7B1</v>
      </c>
      <c r="G2736" s="21" t="str">
        <f>VLOOKUP($B2736,Setup_MPP!$A:$E,5,FALSE)</f>
        <v>#C1CB7D</v>
      </c>
      <c r="H2736" s="21" t="str">
        <f>IFERROR(IF(AND(A2736&gt;=1,A2736&lt;=104),VLOOKUP($A2736,Location!$A:$J,6,FALSE),IF(A2736=0,"Avant l'ouverture",IF(OR(A2736=105,A2736=106),"Bonus"))),"")</f>
        <v>1/2 Finale</v>
      </c>
      <c r="I2736" s="21" t="str">
        <f>IF(LEFT(H2736,4)="Tour",VLOOKUP(A2736,Database!$A:$C,3,FALSE),"")</f>
        <v/>
      </c>
      <c r="J2736" s="21" t="str">
        <f>VLOOKUP($A2736,Location!$A:$J,7,FALSE)</f>
        <v>TBD</v>
      </c>
      <c r="K2736" s="21" t="str">
        <f>IFERROR(VLOOKUP(J2736,Setup_Team!$B:$C,2,FALSE), "TDB")</f>
        <v>TDB</v>
      </c>
      <c r="L2736" s="21" t="str">
        <f>VLOOKUP($A2736,Location!$A:$J,8,FALSE)</f>
        <v>TBD</v>
      </c>
      <c r="M2736" s="21" t="str">
        <f>IFERROR(VLOOKUP(L2736,Setup_Team!$B:$C,2,FALSE), "TDB")</f>
        <v>TDB</v>
      </c>
      <c r="N2736" s="21" t="str">
        <f>VLOOKUP($A2736,Location!$A:$J,9,FALSE)</f>
        <v>Arlington, Dallas, Texas</v>
      </c>
      <c r="O2736" s="21" t="str">
        <f>VLOOKUP($A2736,Location!$A:$J,10,FALSE)</f>
        <v>AT&amp;T Stadium</v>
      </c>
      <c r="P2736" s="27"/>
      <c r="Q2736" s="27"/>
      <c r="R2736" s="27" t="str">
        <f t="shared" si="253"/>
        <v/>
      </c>
      <c r="S2736" s="21">
        <v>0</v>
      </c>
      <c r="T2736" s="20">
        <f>VLOOKUP($A2736,Database!$A:$Y,10,FALSE)</f>
        <v>0</v>
      </c>
      <c r="U2736" s="20">
        <f>VLOOKUP($A2736,Database!$A:$Y,11,FALSE)</f>
        <v>0</v>
      </c>
      <c r="V2736" s="20">
        <f>VLOOKUP($A2736,Database!$A:$Y,12,FALSE)</f>
        <v>0</v>
      </c>
      <c r="W2736" s="20" t="str">
        <f>VLOOKUP(A2736,Database!A:M,13,FALSE)</f>
        <v>À venir</v>
      </c>
      <c r="X2736" s="20" t="str">
        <f>VLOOKUP($A2736,Database!$A:$Y,20,FALSE)</f>
        <v/>
      </c>
      <c r="Y2736" s="20" t="str">
        <f>VLOOKUP($A2736,Database!$A:$Y,21,FALSE)</f>
        <v/>
      </c>
      <c r="Z2736" s="20">
        <f t="shared" si="252"/>
        <v>0</v>
      </c>
      <c r="AA2736" s="20" t="str">
        <f t="shared" si="258"/>
        <v/>
      </c>
      <c r="AB2736" s="20" t="str">
        <f t="shared" ca="1" si="259"/>
        <v/>
      </c>
      <c r="AC2736" s="20">
        <f t="shared" ca="1" si="260"/>
        <v>0</v>
      </c>
      <c r="AD2736" s="20" t="str">
        <f ca="1">IF(AC2736=0,"",IF(OR(ISBLANK(P2736),ISBLANK(Q2736)),"",IF(ISBLANK(VLOOKUP(A2736,Database!A:AA,22,FALSE)),"",VLOOKUP(A2736,Database!A:AA,22,FALSE))))</f>
        <v/>
      </c>
      <c r="AE2736" s="20" t="str">
        <f>IFERROR(
   IF(
     OR(ISBLANK(P2736),ISBLANK(Q2736)),
     "",
     IF(
       AND(AB2736&lt;&gt;"",OR(W2736="Terminé",W2736="En cours")),
       VLOOKUP(AD2736,Setup_ScoreExactBonus!A:D,4,FALSE),
       0
     )),
  0)</f>
        <v/>
      </c>
      <c r="AF2736" s="21">
        <f t="shared" si="261"/>
        <v>0</v>
      </c>
      <c r="AG2736" s="21">
        <f ca="1">SUMIFS(AF$2:AF2736,D$2:D2736,D2736)</f>
        <v>3206</v>
      </c>
    </row>
    <row r="2737" spans="1:33" x14ac:dyDescent="0.35">
      <c r="A2737" s="21">
        <f>IF(ISBLANK(B2737),"",COUNTIF(B$2:B2737,B2737))-1</f>
        <v>101</v>
      </c>
      <c r="B2737" s="27">
        <v>9</v>
      </c>
      <c r="C2737" s="10">
        <f>VLOOKUP($A2737+IF($A2737=0,1,0),Database!$A:$Y,7,FALSE)</f>
        <v>46217.875</v>
      </c>
      <c r="D2737" s="21" t="str">
        <f>VLOOKUP(Pronostics!$B2737,Setup_MPP!$A:$G,3,FALSE)</f>
        <v>Aurelien_dpq</v>
      </c>
      <c r="E2737" s="21" t="str">
        <f>VLOOKUP(Pronostics!$B2737,Setup_MPP!$A:$G,2,FALSE)</f>
        <v>Aurélien DE POULPIQUET</v>
      </c>
      <c r="F2737" s="21" t="str">
        <f>VLOOKUP($B2737,Setup_MPP!$A:$E,4,FALSE)</f>
        <v>#F4EA9D</v>
      </c>
      <c r="G2737" s="21" t="str">
        <f>VLOOKUP($B2737,Setup_MPP!$A:$E,5,FALSE)</f>
        <v>#D2C458</v>
      </c>
      <c r="H2737" s="21" t="str">
        <f>IFERROR(IF(AND(A2737&gt;=1,A2737&lt;=104),VLOOKUP($A2737,Location!$A:$J,6,FALSE),IF(A2737=0,"Avant l'ouverture",IF(OR(A2737=105,A2737=106),"Bonus"))),"")</f>
        <v>1/2 Finale</v>
      </c>
      <c r="I2737" s="21" t="str">
        <f>IF(LEFT(H2737,4)="Tour",VLOOKUP(A2737,Database!$A:$C,3,FALSE),"")</f>
        <v/>
      </c>
      <c r="J2737" s="21" t="str">
        <f>VLOOKUP($A2737,Location!$A:$J,7,FALSE)</f>
        <v>TBD</v>
      </c>
      <c r="K2737" s="21" t="str">
        <f>IFERROR(VLOOKUP(J2737,Setup_Team!$B:$C,2,FALSE), "TDB")</f>
        <v>TDB</v>
      </c>
      <c r="L2737" s="21" t="str">
        <f>VLOOKUP($A2737,Location!$A:$J,8,FALSE)</f>
        <v>TBD</v>
      </c>
      <c r="M2737" s="21" t="str">
        <f>IFERROR(VLOOKUP(L2737,Setup_Team!$B:$C,2,FALSE), "TDB")</f>
        <v>TDB</v>
      </c>
      <c r="N2737" s="21" t="str">
        <f>VLOOKUP($A2737,Location!$A:$J,9,FALSE)</f>
        <v>Arlington, Dallas, Texas</v>
      </c>
      <c r="O2737" s="21" t="str">
        <f>VLOOKUP($A2737,Location!$A:$J,10,FALSE)</f>
        <v>AT&amp;T Stadium</v>
      </c>
      <c r="P2737" s="27"/>
      <c r="Q2737" s="27"/>
      <c r="R2737" s="27" t="str">
        <f t="shared" si="253"/>
        <v/>
      </c>
      <c r="S2737" s="21">
        <v>0</v>
      </c>
      <c r="T2737" s="20">
        <f>VLOOKUP($A2737,Database!$A:$Y,10,FALSE)</f>
        <v>0</v>
      </c>
      <c r="U2737" s="20">
        <f>VLOOKUP($A2737,Database!$A:$Y,11,FALSE)</f>
        <v>0</v>
      </c>
      <c r="V2737" s="20">
        <f>VLOOKUP($A2737,Database!$A:$Y,12,FALSE)</f>
        <v>0</v>
      </c>
      <c r="W2737" s="20" t="str">
        <f>VLOOKUP(A2737,Database!A:M,13,FALSE)</f>
        <v>À venir</v>
      </c>
      <c r="X2737" s="20" t="str">
        <f>VLOOKUP($A2737,Database!$A:$Y,20,FALSE)</f>
        <v/>
      </c>
      <c r="Y2737" s="20" t="str">
        <f>VLOOKUP($A2737,Database!$A:$Y,21,FALSE)</f>
        <v/>
      </c>
      <c r="Z2737" s="20">
        <f t="shared" si="252"/>
        <v>0</v>
      </c>
      <c r="AA2737" s="20" t="str">
        <f t="shared" si="258"/>
        <v/>
      </c>
      <c r="AB2737" s="20" t="str">
        <f t="shared" ca="1" si="259"/>
        <v/>
      </c>
      <c r="AC2737" s="20">
        <f t="shared" ca="1" si="260"/>
        <v>0</v>
      </c>
      <c r="AD2737" s="20" t="str">
        <f ca="1">IF(AC2737=0,"",IF(OR(ISBLANK(P2737),ISBLANK(Q2737)),"",IF(ISBLANK(VLOOKUP(A2737,Database!A:AA,22,FALSE)),"",VLOOKUP(A2737,Database!A:AA,22,FALSE))))</f>
        <v/>
      </c>
      <c r="AE2737" s="20" t="str">
        <f>IFERROR(
   IF(
     OR(ISBLANK(P2737),ISBLANK(Q2737)),
     "",
     IF(
       AND(AB2737&lt;&gt;"",OR(W2737="Terminé",W2737="En cours")),
       VLOOKUP(AD2737,Setup_ScoreExactBonus!A:D,4,FALSE),
       0
     )),
  0)</f>
        <v/>
      </c>
      <c r="AF2737" s="21">
        <f t="shared" si="261"/>
        <v>0</v>
      </c>
      <c r="AG2737" s="21">
        <f ca="1">SUMIFS(AF$2:AF2737,D$2:D2737,D2737)</f>
        <v>3453</v>
      </c>
    </row>
    <row r="2738" spans="1:33" hidden="1" x14ac:dyDescent="0.35">
      <c r="A2738" s="21">
        <f>IF(ISBLANK(B2738),"",COUNTIF(B$2:B2738,B2738))-1</f>
        <v>101</v>
      </c>
      <c r="B2738" s="27">
        <v>10</v>
      </c>
      <c r="C2738" s="10">
        <f>VLOOKUP($A2738+IF($A2738=0,1,0),Database!$A:$Y,7,FALSE)</f>
        <v>46217.875</v>
      </c>
      <c r="D2738" s="21" t="str">
        <f>VLOOKUP(Pronostics!$B2738,Setup_MPP!$A:$G,3,FALSE)</f>
        <v>RandomPaul</v>
      </c>
      <c r="E2738" s="21" t="str">
        <f>VLOOKUP(Pronostics!$B2738,Setup_MPP!$A:$G,2,FALSE)</f>
        <v>Paul MONTESINOS</v>
      </c>
      <c r="F2738" s="21" t="str">
        <f>VLOOKUP($B2738,Setup_MPP!$A:$E,4,FALSE)</f>
        <v>#C4B0FF</v>
      </c>
      <c r="G2738" s="21" t="str">
        <f>VLOOKUP($B2738,Setup_MPP!$A:$E,5,FALSE)</f>
        <v>#7F66C8</v>
      </c>
      <c r="H2738" s="21" t="str">
        <f>IFERROR(IF(AND(A2738&gt;=1,A2738&lt;=104),VLOOKUP($A2738,Location!$A:$J,6,FALSE),IF(A2738=0,"Avant l'ouverture",IF(OR(A2738=105,A2738=106),"Bonus"))),"")</f>
        <v>1/2 Finale</v>
      </c>
      <c r="I2738" s="21" t="str">
        <f>IF(LEFT(H2738,4)="Tour",VLOOKUP(A2738,Database!$A:$C,3,FALSE),"")</f>
        <v/>
      </c>
      <c r="J2738" s="21" t="str">
        <f>VLOOKUP($A2738,Location!$A:$J,7,FALSE)</f>
        <v>TBD</v>
      </c>
      <c r="K2738" s="21" t="str">
        <f>IFERROR(VLOOKUP(J2738,Setup_Team!$B:$C,2,FALSE), "TDB")</f>
        <v>TDB</v>
      </c>
      <c r="L2738" s="21" t="str">
        <f>VLOOKUP($A2738,Location!$A:$J,8,FALSE)</f>
        <v>TBD</v>
      </c>
      <c r="M2738" s="21" t="str">
        <f>IFERROR(VLOOKUP(L2738,Setup_Team!$B:$C,2,FALSE), "TDB")</f>
        <v>TDB</v>
      </c>
      <c r="N2738" s="21" t="str">
        <f>VLOOKUP($A2738,Location!$A:$J,9,FALSE)</f>
        <v>Arlington, Dallas, Texas</v>
      </c>
      <c r="O2738" s="21" t="str">
        <f>VLOOKUP($A2738,Location!$A:$J,10,FALSE)</f>
        <v>AT&amp;T Stadium</v>
      </c>
      <c r="P2738" s="27"/>
      <c r="Q2738" s="27"/>
      <c r="R2738" s="27" t="str">
        <f t="shared" si="253"/>
        <v/>
      </c>
      <c r="S2738" s="21">
        <v>0</v>
      </c>
      <c r="T2738" s="20">
        <f>VLOOKUP($A2738,Database!$A:$Y,10,FALSE)</f>
        <v>0</v>
      </c>
      <c r="U2738" s="20">
        <f>VLOOKUP($A2738,Database!$A:$Y,11,FALSE)</f>
        <v>0</v>
      </c>
      <c r="V2738" s="20">
        <f>VLOOKUP($A2738,Database!$A:$Y,12,FALSE)</f>
        <v>0</v>
      </c>
      <c r="W2738" s="20" t="str">
        <f>VLOOKUP(A2738,Database!A:M,13,FALSE)</f>
        <v>À venir</v>
      </c>
      <c r="X2738" s="20" t="str">
        <f>VLOOKUP($A2738,Database!$A:$Y,20,FALSE)</f>
        <v/>
      </c>
      <c r="Y2738" s="20" t="str">
        <f>VLOOKUP($A2738,Database!$A:$Y,21,FALSE)</f>
        <v/>
      </c>
      <c r="Z2738" s="20">
        <f t="shared" si="252"/>
        <v>0</v>
      </c>
      <c r="AA2738" s="20" t="str">
        <f t="shared" si="258"/>
        <v/>
      </c>
      <c r="AB2738" s="20" t="str">
        <f t="shared" ca="1" si="259"/>
        <v/>
      </c>
      <c r="AC2738" s="20">
        <f t="shared" ca="1" si="260"/>
        <v>0</v>
      </c>
      <c r="AD2738" s="20" t="str">
        <f ca="1">IF(AC2738=0,"",IF(OR(ISBLANK(P2738),ISBLANK(Q2738)),"",IF(ISBLANK(VLOOKUP(A2738,Database!A:AA,22,FALSE)),"",VLOOKUP(A2738,Database!A:AA,22,FALSE))))</f>
        <v/>
      </c>
      <c r="AE2738" s="20" t="str">
        <f>IFERROR(
   IF(
     OR(ISBLANK(P2738),ISBLANK(Q2738)),
     "",
     IF(
       AND(AB2738&lt;&gt;"",OR(W2738="Terminé",W2738="En cours")),
       VLOOKUP(AD2738,Setup_ScoreExactBonus!A:D,4,FALSE),
       0
     )),
  0)</f>
        <v/>
      </c>
      <c r="AF2738" s="21">
        <f t="shared" si="261"/>
        <v>0</v>
      </c>
      <c r="AG2738" s="21">
        <f ca="1">SUMIFS(AF$2:AF2738,D$2:D2738,D2738)</f>
        <v>2840</v>
      </c>
    </row>
    <row r="2739" spans="1:33" hidden="1" x14ac:dyDescent="0.35">
      <c r="A2739" s="21">
        <f>IF(ISBLANK(B2739),"",COUNTIF(B$2:B2739,B2739))-1</f>
        <v>101</v>
      </c>
      <c r="B2739" s="27">
        <v>11</v>
      </c>
      <c r="C2739" s="10">
        <f>VLOOKUP($A2739+IF($A2739=0,1,0),Database!$A:$Y,7,FALSE)</f>
        <v>46217.875</v>
      </c>
      <c r="D2739" s="21" t="str">
        <f>VLOOKUP(Pronostics!$B2739,Setup_MPP!$A:$G,3,FALSE)</f>
        <v>Kinsley91</v>
      </c>
      <c r="E2739" s="21" t="str">
        <f>VLOOKUP(Pronostics!$B2739,Setup_MPP!$A:$G,2,FALSE)</f>
        <v>Kinsley ROQUE</v>
      </c>
      <c r="F2739" s="21" t="str">
        <f>VLOOKUP($B2739,Setup_MPP!$A:$E,4,FALSE)</f>
        <v>#CBEBBA</v>
      </c>
      <c r="G2739" s="21" t="str">
        <f>VLOOKUP($B2739,Setup_MPP!$A:$E,5,FALSE)</f>
        <v>#70BC6E</v>
      </c>
      <c r="H2739" s="21" t="str">
        <f>IFERROR(IF(AND(A2739&gt;=1,A2739&lt;=104),VLOOKUP($A2739,Location!$A:$J,6,FALSE),IF(A2739=0,"Avant l'ouverture",IF(OR(A2739=105,A2739=106),"Bonus"))),"")</f>
        <v>1/2 Finale</v>
      </c>
      <c r="I2739" s="21" t="str">
        <f>IF(LEFT(H2739,4)="Tour",VLOOKUP(A2739,Database!$A:$C,3,FALSE),"")</f>
        <v/>
      </c>
      <c r="J2739" s="21" t="str">
        <f>VLOOKUP($A2739,Location!$A:$J,7,FALSE)</f>
        <v>TBD</v>
      </c>
      <c r="K2739" s="21" t="str">
        <f>IFERROR(VLOOKUP(J2739,Setup_Team!$B:$C,2,FALSE), "TDB")</f>
        <v>TDB</v>
      </c>
      <c r="L2739" s="21" t="str">
        <f>VLOOKUP($A2739,Location!$A:$J,8,FALSE)</f>
        <v>TBD</v>
      </c>
      <c r="M2739" s="21" t="str">
        <f>IFERROR(VLOOKUP(L2739,Setup_Team!$B:$C,2,FALSE), "TDB")</f>
        <v>TDB</v>
      </c>
      <c r="N2739" s="21" t="str">
        <f>VLOOKUP($A2739,Location!$A:$J,9,FALSE)</f>
        <v>Arlington, Dallas, Texas</v>
      </c>
      <c r="O2739" s="21" t="str">
        <f>VLOOKUP($A2739,Location!$A:$J,10,FALSE)</f>
        <v>AT&amp;T Stadium</v>
      </c>
      <c r="P2739" s="27"/>
      <c r="Q2739" s="27"/>
      <c r="R2739" s="27" t="str">
        <f t="shared" si="253"/>
        <v/>
      </c>
      <c r="S2739" s="21">
        <v>0</v>
      </c>
      <c r="T2739" s="20">
        <f>VLOOKUP($A2739,Database!$A:$Y,10,FALSE)</f>
        <v>0</v>
      </c>
      <c r="U2739" s="20">
        <f>VLOOKUP($A2739,Database!$A:$Y,11,FALSE)</f>
        <v>0</v>
      </c>
      <c r="V2739" s="20">
        <f>VLOOKUP($A2739,Database!$A:$Y,12,FALSE)</f>
        <v>0</v>
      </c>
      <c r="W2739" s="20" t="str">
        <f>VLOOKUP(A2739,Database!A:M,13,FALSE)</f>
        <v>À venir</v>
      </c>
      <c r="X2739" s="20" t="str">
        <f>VLOOKUP($A2739,Database!$A:$Y,20,FALSE)</f>
        <v/>
      </c>
      <c r="Y2739" s="20" t="str">
        <f>VLOOKUP($A2739,Database!$A:$Y,21,FALSE)</f>
        <v/>
      </c>
      <c r="Z2739" s="20">
        <f t="shared" si="252"/>
        <v>0</v>
      </c>
      <c r="AA2739" s="20" t="str">
        <f t="shared" si="258"/>
        <v/>
      </c>
      <c r="AB2739" s="20" t="str">
        <f t="shared" ca="1" si="259"/>
        <v/>
      </c>
      <c r="AC2739" s="20">
        <f t="shared" ca="1" si="260"/>
        <v>0</v>
      </c>
      <c r="AD2739" s="20" t="str">
        <f ca="1">IF(AC2739=0,"",IF(OR(ISBLANK(P2739),ISBLANK(Q2739)),"",IF(ISBLANK(VLOOKUP(A2739,Database!A:AA,22,FALSE)),"",VLOOKUP(A2739,Database!A:AA,22,FALSE))))</f>
        <v/>
      </c>
      <c r="AE2739" s="20" t="str">
        <f>IFERROR(
   IF(
     OR(ISBLANK(P2739),ISBLANK(Q2739)),
     "",
     IF(
       AND(AB2739&lt;&gt;"",OR(W2739="Terminé",W2739="En cours")),
       VLOOKUP(AD2739,Setup_ScoreExactBonus!A:D,4,FALSE),
       0
     )),
  0)</f>
        <v/>
      </c>
      <c r="AF2739" s="21">
        <f t="shared" si="261"/>
        <v>0</v>
      </c>
      <c r="AG2739" s="21">
        <f ca="1">SUMIFS(AF$2:AF2739,D$2:D2739,D2739)</f>
        <v>3231</v>
      </c>
    </row>
    <row r="2740" spans="1:33" hidden="1" x14ac:dyDescent="0.35">
      <c r="A2740" s="21">
        <f>IF(ISBLANK(B2740),"",COUNTIF(B$2:B2740,B2740))-1</f>
        <v>101</v>
      </c>
      <c r="B2740" s="27">
        <v>12</v>
      </c>
      <c r="C2740" s="10">
        <f>VLOOKUP($A2740+IF($A2740=0,1,0),Database!$A:$Y,7,FALSE)</f>
        <v>46217.875</v>
      </c>
      <c r="D2740" s="21" t="str">
        <f>VLOOKUP(Pronostics!$B2740,Setup_MPP!$A:$G,3,FALSE)</f>
        <v>Jaouad1</v>
      </c>
      <c r="E2740" s="21" t="str">
        <f>VLOOKUP(Pronostics!$B2740,Setup_MPP!$A:$G,2,FALSE)</f>
        <v>Jaouad SETTI</v>
      </c>
      <c r="F2740" s="21" t="str">
        <f>VLOOKUP($B2740,Setup_MPP!$A:$E,4,FALSE)</f>
        <v>#C2D4FF</v>
      </c>
      <c r="G2740" s="21" t="str">
        <f>VLOOKUP($B2740,Setup_MPP!$A:$E,5,FALSE)</f>
        <v>#6586D5</v>
      </c>
      <c r="H2740" s="21" t="str">
        <f>IFERROR(IF(AND(A2740&gt;=1,A2740&lt;=104),VLOOKUP($A2740,Location!$A:$J,6,FALSE),IF(A2740=0,"Avant l'ouverture",IF(OR(A2740=105,A2740=106),"Bonus"))),"")</f>
        <v>1/2 Finale</v>
      </c>
      <c r="I2740" s="21" t="str">
        <f>IF(LEFT(H2740,4)="Tour",VLOOKUP(A2740,Database!$A:$C,3,FALSE),"")</f>
        <v/>
      </c>
      <c r="J2740" s="21" t="str">
        <f>VLOOKUP($A2740,Location!$A:$J,7,FALSE)</f>
        <v>TBD</v>
      </c>
      <c r="K2740" s="21" t="str">
        <f>IFERROR(VLOOKUP(J2740,Setup_Team!$B:$C,2,FALSE), "TDB")</f>
        <v>TDB</v>
      </c>
      <c r="L2740" s="21" t="str">
        <f>VLOOKUP($A2740,Location!$A:$J,8,FALSE)</f>
        <v>TBD</v>
      </c>
      <c r="M2740" s="21" t="str">
        <f>IFERROR(VLOOKUP(L2740,Setup_Team!$B:$C,2,FALSE), "TDB")</f>
        <v>TDB</v>
      </c>
      <c r="N2740" s="21" t="str">
        <f>VLOOKUP($A2740,Location!$A:$J,9,FALSE)</f>
        <v>Arlington, Dallas, Texas</v>
      </c>
      <c r="O2740" s="21" t="str">
        <f>VLOOKUP($A2740,Location!$A:$J,10,FALSE)</f>
        <v>AT&amp;T Stadium</v>
      </c>
      <c r="P2740" s="27"/>
      <c r="Q2740" s="27"/>
      <c r="R2740" s="27" t="str">
        <f t="shared" si="253"/>
        <v/>
      </c>
      <c r="S2740" s="21">
        <v>0</v>
      </c>
      <c r="T2740" s="20">
        <f>VLOOKUP($A2740,Database!$A:$Y,10,FALSE)</f>
        <v>0</v>
      </c>
      <c r="U2740" s="20">
        <f>VLOOKUP($A2740,Database!$A:$Y,11,FALSE)</f>
        <v>0</v>
      </c>
      <c r="V2740" s="20">
        <f>VLOOKUP($A2740,Database!$A:$Y,12,FALSE)</f>
        <v>0</v>
      </c>
      <c r="W2740" s="20" t="str">
        <f>VLOOKUP(A2740,Database!A:M,13,FALSE)</f>
        <v>À venir</v>
      </c>
      <c r="X2740" s="20" t="str">
        <f>VLOOKUP($A2740,Database!$A:$Y,20,FALSE)</f>
        <v/>
      </c>
      <c r="Y2740" s="20" t="str">
        <f>VLOOKUP($A2740,Database!$A:$Y,21,FALSE)</f>
        <v/>
      </c>
      <c r="Z2740" s="20">
        <f t="shared" si="252"/>
        <v>0</v>
      </c>
      <c r="AA2740" s="20" t="str">
        <f t="shared" si="258"/>
        <v/>
      </c>
      <c r="AB2740" s="20" t="str">
        <f t="shared" ca="1" si="259"/>
        <v/>
      </c>
      <c r="AC2740" s="20">
        <f t="shared" ca="1" si="260"/>
        <v>0</v>
      </c>
      <c r="AD2740" s="20" t="str">
        <f ca="1">IF(AC2740=0,"",IF(OR(ISBLANK(P2740),ISBLANK(Q2740)),"",IF(ISBLANK(VLOOKUP(A2740,Database!A:AA,22,FALSE)),"",VLOOKUP(A2740,Database!A:AA,22,FALSE))))</f>
        <v/>
      </c>
      <c r="AE2740" s="20" t="str">
        <f>IFERROR(
   IF(
     OR(ISBLANK(P2740),ISBLANK(Q2740)),
     "",
     IF(
       AND(AB2740&lt;&gt;"",OR(W2740="Terminé",W2740="En cours")),
       VLOOKUP(AD2740,Setup_ScoreExactBonus!A:D,4,FALSE),
       0
     )),
  0)</f>
        <v/>
      </c>
      <c r="AF2740" s="21">
        <f t="shared" si="261"/>
        <v>0</v>
      </c>
      <c r="AG2740" s="21">
        <f ca="1">SUMIFS(AF$2:AF2740,D$2:D2740,D2740)</f>
        <v>3039</v>
      </c>
    </row>
    <row r="2741" spans="1:33" hidden="1" x14ac:dyDescent="0.35">
      <c r="A2741" s="21">
        <f>IF(ISBLANK(B2741),"",COUNTIF(B$2:B2741,B2741))-1</f>
        <v>101</v>
      </c>
      <c r="B2741" s="27">
        <v>13</v>
      </c>
      <c r="C2741" s="10">
        <f>VLOOKUP($A2741+IF($A2741=0,1,0),Database!$A:$Y,7,FALSE)</f>
        <v>46217.875</v>
      </c>
      <c r="D2741" s="21" t="str">
        <f>VLOOKUP(Pronostics!$B2741,Setup_MPP!$A:$G,3,FALSE)</f>
        <v>Julien_I</v>
      </c>
      <c r="E2741" s="21" t="str">
        <f>VLOOKUP(Pronostics!$B2741,Setup_MPP!$A:$G,2,FALSE)</f>
        <v>Julien INGE</v>
      </c>
      <c r="F2741" s="21" t="str">
        <f>VLOOKUP($B2741,Setup_MPP!$A:$E,4,FALSE)</f>
        <v>#C1E0EF</v>
      </c>
      <c r="G2741" s="21" t="str">
        <f>VLOOKUP($B2741,Setup_MPP!$A:$E,5,FALSE)</f>
        <v>#4F91B2</v>
      </c>
      <c r="H2741" s="21" t="str">
        <f>IFERROR(IF(AND(A2741&gt;=1,A2741&lt;=104),VLOOKUP($A2741,Location!$A:$J,6,FALSE),IF(A2741=0,"Avant l'ouverture",IF(OR(A2741=105,A2741=106),"Bonus"))),"")</f>
        <v>1/2 Finale</v>
      </c>
      <c r="I2741" s="21" t="str">
        <f>IF(LEFT(H2741,4)="Tour",VLOOKUP(A2741,Database!$A:$C,3,FALSE),"")</f>
        <v/>
      </c>
      <c r="J2741" s="21" t="str">
        <f>VLOOKUP($A2741,Location!$A:$J,7,FALSE)</f>
        <v>TBD</v>
      </c>
      <c r="K2741" s="21" t="str">
        <f>IFERROR(VLOOKUP(J2741,Setup_Team!$B:$C,2,FALSE), "TDB")</f>
        <v>TDB</v>
      </c>
      <c r="L2741" s="21" t="str">
        <f>VLOOKUP($A2741,Location!$A:$J,8,FALSE)</f>
        <v>TBD</v>
      </c>
      <c r="M2741" s="21" t="str">
        <f>IFERROR(VLOOKUP(L2741,Setup_Team!$B:$C,2,FALSE), "TDB")</f>
        <v>TDB</v>
      </c>
      <c r="N2741" s="21" t="str">
        <f>VLOOKUP($A2741,Location!$A:$J,9,FALSE)</f>
        <v>Arlington, Dallas, Texas</v>
      </c>
      <c r="O2741" s="21" t="str">
        <f>VLOOKUP($A2741,Location!$A:$J,10,FALSE)</f>
        <v>AT&amp;T Stadium</v>
      </c>
      <c r="P2741" s="27"/>
      <c r="Q2741" s="27"/>
      <c r="R2741" s="27" t="str">
        <f t="shared" si="253"/>
        <v/>
      </c>
      <c r="S2741" s="21">
        <v>0</v>
      </c>
      <c r="T2741" s="20">
        <f>VLOOKUP($A2741,Database!$A:$Y,10,FALSE)</f>
        <v>0</v>
      </c>
      <c r="U2741" s="20">
        <f>VLOOKUP($A2741,Database!$A:$Y,11,FALSE)</f>
        <v>0</v>
      </c>
      <c r="V2741" s="20">
        <f>VLOOKUP($A2741,Database!$A:$Y,12,FALSE)</f>
        <v>0</v>
      </c>
      <c r="W2741" s="20" t="str">
        <f>VLOOKUP(A2741,Database!A:M,13,FALSE)</f>
        <v>À venir</v>
      </c>
      <c r="X2741" s="20" t="str">
        <f>VLOOKUP($A2741,Database!$A:$Y,20,FALSE)</f>
        <v/>
      </c>
      <c r="Y2741" s="20" t="str">
        <f>VLOOKUP($A2741,Database!$A:$Y,21,FALSE)</f>
        <v/>
      </c>
      <c r="Z2741" s="20">
        <f t="shared" si="252"/>
        <v>0</v>
      </c>
      <c r="AA2741" s="20" t="str">
        <f t="shared" si="258"/>
        <v/>
      </c>
      <c r="AB2741" s="20" t="str">
        <f t="shared" ca="1" si="259"/>
        <v/>
      </c>
      <c r="AC2741" s="20">
        <f t="shared" ca="1" si="260"/>
        <v>0</v>
      </c>
      <c r="AD2741" s="20" t="str">
        <f ca="1">IF(AC2741=0,"",IF(OR(ISBLANK(P2741),ISBLANK(Q2741)),"",IF(ISBLANK(VLOOKUP(A2741,Database!A:AA,22,FALSE)),"",VLOOKUP(A2741,Database!A:AA,22,FALSE))))</f>
        <v/>
      </c>
      <c r="AE2741" s="20" t="str">
        <f>IFERROR(
   IF(
     OR(ISBLANK(P2741),ISBLANK(Q2741)),
     "",
     IF(
       AND(AB2741&lt;&gt;"",OR(W2741="Terminé",W2741="En cours")),
       VLOOKUP(AD2741,Setup_ScoreExactBonus!A:D,4,FALSE),
       0
     )),
  0)</f>
        <v/>
      </c>
      <c r="AF2741" s="21">
        <f t="shared" si="261"/>
        <v>0</v>
      </c>
      <c r="AG2741" s="21">
        <f ca="1">SUMIFS(AF$2:AF2741,D$2:D2741,D2741)</f>
        <v>3352</v>
      </c>
    </row>
    <row r="2742" spans="1:33" hidden="1" x14ac:dyDescent="0.35">
      <c r="A2742" s="21">
        <f>IF(ISBLANK(B2742),"",COUNTIF(B$2:B2742,B2742))-1</f>
        <v>101</v>
      </c>
      <c r="B2742" s="27">
        <v>14</v>
      </c>
      <c r="C2742" s="10">
        <f>VLOOKUP($A2742+IF($A2742=0,1,0),Database!$A:$Y,7,FALSE)</f>
        <v>46217.875</v>
      </c>
      <c r="D2742" s="21" t="str">
        <f>VLOOKUP(Pronostics!$B2742,Setup_MPP!$A:$G,3,FALSE)</f>
        <v>MarieEYT</v>
      </c>
      <c r="E2742" s="21" t="str">
        <f>VLOOKUP(Pronostics!$B2742,Setup_MPP!$A:$G,2,FALSE)</f>
        <v>Marie EXBRAYAT</v>
      </c>
      <c r="F2742" s="21" t="str">
        <f>VLOOKUP($B2742,Setup_MPP!$A:$E,4,FALSE)</f>
        <v>#FFAFD2</v>
      </c>
      <c r="G2742" s="21" t="str">
        <f>VLOOKUP($B2742,Setup_MPP!$A:$E,5,FALSE)</f>
        <v>#F2589B</v>
      </c>
      <c r="H2742" s="21" t="str">
        <f>IFERROR(IF(AND(A2742&gt;=1,A2742&lt;=104),VLOOKUP($A2742,Location!$A:$J,6,FALSE),IF(A2742=0,"Avant l'ouverture",IF(OR(A2742=105,A2742=106),"Bonus"))),"")</f>
        <v>1/2 Finale</v>
      </c>
      <c r="I2742" s="21" t="str">
        <f>IF(LEFT(H2742,4)="Tour",VLOOKUP(A2742,Database!$A:$C,3,FALSE),"")</f>
        <v/>
      </c>
      <c r="J2742" s="21" t="str">
        <f>VLOOKUP($A2742,Location!$A:$J,7,FALSE)</f>
        <v>TBD</v>
      </c>
      <c r="K2742" s="21" t="str">
        <f>IFERROR(VLOOKUP(J2742,Setup_Team!$B:$C,2,FALSE), "TDB")</f>
        <v>TDB</v>
      </c>
      <c r="L2742" s="21" t="str">
        <f>VLOOKUP($A2742,Location!$A:$J,8,FALSE)</f>
        <v>TBD</v>
      </c>
      <c r="M2742" s="21" t="str">
        <f>IFERROR(VLOOKUP(L2742,Setup_Team!$B:$C,2,FALSE), "TDB")</f>
        <v>TDB</v>
      </c>
      <c r="N2742" s="21" t="str">
        <f>VLOOKUP($A2742,Location!$A:$J,9,FALSE)</f>
        <v>Arlington, Dallas, Texas</v>
      </c>
      <c r="O2742" s="21" t="str">
        <f>VLOOKUP($A2742,Location!$A:$J,10,FALSE)</f>
        <v>AT&amp;T Stadium</v>
      </c>
      <c r="P2742" s="27"/>
      <c r="Q2742" s="27"/>
      <c r="R2742" s="27" t="str">
        <f t="shared" si="253"/>
        <v/>
      </c>
      <c r="S2742" s="21">
        <v>0</v>
      </c>
      <c r="T2742" s="20">
        <f>VLOOKUP($A2742,Database!$A:$Y,10,FALSE)</f>
        <v>0</v>
      </c>
      <c r="U2742" s="20">
        <f>VLOOKUP($A2742,Database!$A:$Y,11,FALSE)</f>
        <v>0</v>
      </c>
      <c r="V2742" s="20">
        <f>VLOOKUP($A2742,Database!$A:$Y,12,FALSE)</f>
        <v>0</v>
      </c>
      <c r="W2742" s="20" t="str">
        <f>VLOOKUP(A2742,Database!A:M,13,FALSE)</f>
        <v>À venir</v>
      </c>
      <c r="X2742" s="20" t="str">
        <f>VLOOKUP($A2742,Database!$A:$Y,20,FALSE)</f>
        <v/>
      </c>
      <c r="Y2742" s="20" t="str">
        <f>VLOOKUP($A2742,Database!$A:$Y,21,FALSE)</f>
        <v/>
      </c>
      <c r="Z2742" s="20">
        <f t="shared" si="252"/>
        <v>0</v>
      </c>
      <c r="AA2742" s="20" t="str">
        <f t="shared" si="258"/>
        <v/>
      </c>
      <c r="AB2742" s="20" t="str">
        <f t="shared" ca="1" si="259"/>
        <v/>
      </c>
      <c r="AC2742" s="20">
        <f t="shared" ca="1" si="260"/>
        <v>0</v>
      </c>
      <c r="AD2742" s="20" t="str">
        <f ca="1">IF(AC2742=0,"",IF(OR(ISBLANK(P2742),ISBLANK(Q2742)),"",IF(ISBLANK(VLOOKUP(A2742,Database!A:AA,22,FALSE)),"",VLOOKUP(A2742,Database!A:AA,22,FALSE))))</f>
        <v/>
      </c>
      <c r="AE2742" s="20" t="str">
        <f>IFERROR(
   IF(
     OR(ISBLANK(P2742),ISBLANK(Q2742)),
     "",
     IF(
       AND(AB2742&lt;&gt;"",OR(W2742="Terminé",W2742="En cours")),
       VLOOKUP(AD2742,Setup_ScoreExactBonus!A:D,4,FALSE),
       0
     )),
  0)</f>
        <v/>
      </c>
      <c r="AF2742" s="21">
        <f t="shared" si="261"/>
        <v>0</v>
      </c>
      <c r="AG2742" s="21">
        <f ca="1">SUMIFS(AF$2:AF2742,D$2:D2742,D2742)</f>
        <v>3451</v>
      </c>
    </row>
    <row r="2743" spans="1:33" hidden="1" x14ac:dyDescent="0.35">
      <c r="A2743" s="21">
        <f>IF(ISBLANK(B2743),"",COUNTIF(B$2:B2743,B2743))-1</f>
        <v>101</v>
      </c>
      <c r="B2743" s="27">
        <v>15</v>
      </c>
      <c r="C2743" s="10">
        <f>VLOOKUP($A2743+IF($A2743=0,1,0),Database!$A:$Y,7,FALSE)</f>
        <v>46217.875</v>
      </c>
      <c r="D2743" s="21" t="str">
        <f>VLOOKUP(Pronostics!$B2743,Setup_MPP!$A:$G,3,FALSE)</f>
        <v>Amino28</v>
      </c>
      <c r="E2743" s="21" t="str">
        <f>VLOOKUP(Pronostics!$B2743,Setup_MPP!$A:$G,2,FALSE)</f>
        <v>Amine ZARROUKI</v>
      </c>
      <c r="F2743" s="21" t="str">
        <f>VLOOKUP($B2743,Setup_MPP!$A:$E,4,FALSE)</f>
        <v>#FF9898</v>
      </c>
      <c r="G2743" s="21" t="str">
        <f>VLOOKUP($B2743,Setup_MPP!$A:$E,5,FALSE)</f>
        <v>#FF5D5D</v>
      </c>
      <c r="H2743" s="21" t="str">
        <f>IFERROR(IF(AND(A2743&gt;=1,A2743&lt;=104),VLOOKUP($A2743,Location!$A:$J,6,FALSE),IF(A2743=0,"Avant l'ouverture",IF(OR(A2743=105,A2743=106),"Bonus"))),"")</f>
        <v>1/2 Finale</v>
      </c>
      <c r="I2743" s="21" t="str">
        <f>IF(LEFT(H2743,4)="Tour",VLOOKUP(A2743,Database!$A:$C,3,FALSE),"")</f>
        <v/>
      </c>
      <c r="J2743" s="21" t="str">
        <f>VLOOKUP($A2743,Location!$A:$J,7,FALSE)</f>
        <v>TBD</v>
      </c>
      <c r="K2743" s="21" t="str">
        <f>IFERROR(VLOOKUP(J2743,Setup_Team!$B:$C,2,FALSE), "TDB")</f>
        <v>TDB</v>
      </c>
      <c r="L2743" s="21" t="str">
        <f>VLOOKUP($A2743,Location!$A:$J,8,FALSE)</f>
        <v>TBD</v>
      </c>
      <c r="M2743" s="21" t="str">
        <f>IFERROR(VLOOKUP(L2743,Setup_Team!$B:$C,2,FALSE), "TDB")</f>
        <v>TDB</v>
      </c>
      <c r="N2743" s="21" t="str">
        <f>VLOOKUP($A2743,Location!$A:$J,9,FALSE)</f>
        <v>Arlington, Dallas, Texas</v>
      </c>
      <c r="O2743" s="21" t="str">
        <f>VLOOKUP($A2743,Location!$A:$J,10,FALSE)</f>
        <v>AT&amp;T Stadium</v>
      </c>
      <c r="P2743" s="27"/>
      <c r="Q2743" s="27"/>
      <c r="R2743" s="27" t="str">
        <f t="shared" si="253"/>
        <v/>
      </c>
      <c r="S2743" s="21">
        <v>0</v>
      </c>
      <c r="T2743" s="20">
        <f>VLOOKUP($A2743,Database!$A:$Y,10,FALSE)</f>
        <v>0</v>
      </c>
      <c r="U2743" s="20">
        <f>VLOOKUP($A2743,Database!$A:$Y,11,FALSE)</f>
        <v>0</v>
      </c>
      <c r="V2743" s="20">
        <f>VLOOKUP($A2743,Database!$A:$Y,12,FALSE)</f>
        <v>0</v>
      </c>
      <c r="W2743" s="20" t="str">
        <f>VLOOKUP(A2743,Database!A:M,13,FALSE)</f>
        <v>À venir</v>
      </c>
      <c r="X2743" s="20" t="str">
        <f>VLOOKUP($A2743,Database!$A:$Y,20,FALSE)</f>
        <v/>
      </c>
      <c r="Y2743" s="20" t="str">
        <f>VLOOKUP($A2743,Database!$A:$Y,21,FALSE)</f>
        <v/>
      </c>
      <c r="Z2743" s="20">
        <f t="shared" si="252"/>
        <v>0</v>
      </c>
      <c r="AA2743" s="20" t="str">
        <f t="shared" si="258"/>
        <v/>
      </c>
      <c r="AB2743" s="20" t="str">
        <f t="shared" ca="1" si="259"/>
        <v/>
      </c>
      <c r="AC2743" s="20">
        <f t="shared" ca="1" si="260"/>
        <v>0</v>
      </c>
      <c r="AD2743" s="20" t="str">
        <f ca="1">IF(AC2743=0,"",IF(OR(ISBLANK(P2743),ISBLANK(Q2743)),"",IF(ISBLANK(VLOOKUP(A2743,Database!A:AA,22,FALSE)),"",VLOOKUP(A2743,Database!A:AA,22,FALSE))))</f>
        <v/>
      </c>
      <c r="AE2743" s="20" t="str">
        <f>IFERROR(
   IF(
     OR(ISBLANK(P2743),ISBLANK(Q2743)),
     "",
     IF(
       AND(AB2743&lt;&gt;"",OR(W2743="Terminé",W2743="En cours")),
       VLOOKUP(AD2743,Setup_ScoreExactBonus!A:D,4,FALSE),
       0
     )),
  0)</f>
        <v/>
      </c>
      <c r="AF2743" s="21">
        <f t="shared" si="261"/>
        <v>0</v>
      </c>
      <c r="AG2743" s="21">
        <f ca="1">SUMIFS(AF$2:AF2743,D$2:D2743,D2743)</f>
        <v>3169</v>
      </c>
    </row>
    <row r="2744" spans="1:33" hidden="1" x14ac:dyDescent="0.35">
      <c r="A2744" s="21">
        <f>IF(ISBLANK(B2744),"",COUNTIF(B$2:B2744,B2744))-1</f>
        <v>101</v>
      </c>
      <c r="B2744" s="27">
        <v>16</v>
      </c>
      <c r="C2744" s="10">
        <f>VLOOKUP($A2744+IF($A2744=0,1,0),Database!$A:$Y,7,FALSE)</f>
        <v>46217.875</v>
      </c>
      <c r="D2744" s="21" t="str">
        <f>VLOOKUP(Pronostics!$B2744,Setup_MPP!$A:$G,3,FALSE)</f>
        <v>RomaLaura</v>
      </c>
      <c r="E2744" s="21" t="str">
        <f>VLOOKUP(Pronostics!$B2744,Setup_MPP!$A:$G,2,FALSE)</f>
        <v>Laura GIULIANO</v>
      </c>
      <c r="F2744" s="21" t="str">
        <f>VLOOKUP($B2744,Setup_MPP!$A:$E,4,FALSE)</f>
        <v>#86A4FE</v>
      </c>
      <c r="G2744" s="21" t="str">
        <f>VLOOKUP($B2744,Setup_MPP!$A:$E,5,FALSE)</f>
        <v>#3769FF</v>
      </c>
      <c r="H2744" s="21" t="str">
        <f>IFERROR(IF(AND(A2744&gt;=1,A2744&lt;=104),VLOOKUP($A2744,Location!$A:$J,6,FALSE),IF(A2744=0,"Avant l'ouverture",IF(OR(A2744=105,A2744=106),"Bonus"))),"")</f>
        <v>1/2 Finale</v>
      </c>
      <c r="I2744" s="21" t="str">
        <f>IF(LEFT(H2744,4)="Tour",VLOOKUP(A2744,Database!$A:$C,3,FALSE),"")</f>
        <v/>
      </c>
      <c r="J2744" s="21" t="str">
        <f>VLOOKUP($A2744,Location!$A:$J,7,FALSE)</f>
        <v>TBD</v>
      </c>
      <c r="K2744" s="21" t="str">
        <f>IFERROR(VLOOKUP(J2744,Setup_Team!$B:$C,2,FALSE), "TDB")</f>
        <v>TDB</v>
      </c>
      <c r="L2744" s="21" t="str">
        <f>VLOOKUP($A2744,Location!$A:$J,8,FALSE)</f>
        <v>TBD</v>
      </c>
      <c r="M2744" s="21" t="str">
        <f>IFERROR(VLOOKUP(L2744,Setup_Team!$B:$C,2,FALSE), "TDB")</f>
        <v>TDB</v>
      </c>
      <c r="N2744" s="21" t="str">
        <f>VLOOKUP($A2744,Location!$A:$J,9,FALSE)</f>
        <v>Arlington, Dallas, Texas</v>
      </c>
      <c r="O2744" s="21" t="str">
        <f>VLOOKUP($A2744,Location!$A:$J,10,FALSE)</f>
        <v>AT&amp;T Stadium</v>
      </c>
      <c r="P2744" s="27"/>
      <c r="Q2744" s="27"/>
      <c r="R2744" s="27" t="str">
        <f t="shared" si="253"/>
        <v/>
      </c>
      <c r="S2744" s="21">
        <v>0</v>
      </c>
      <c r="T2744" s="20">
        <f>VLOOKUP($A2744,Database!$A:$Y,10,FALSE)</f>
        <v>0</v>
      </c>
      <c r="U2744" s="20">
        <f>VLOOKUP($A2744,Database!$A:$Y,11,FALSE)</f>
        <v>0</v>
      </c>
      <c r="V2744" s="20">
        <f>VLOOKUP($A2744,Database!$A:$Y,12,FALSE)</f>
        <v>0</v>
      </c>
      <c r="W2744" s="20" t="str">
        <f>VLOOKUP(A2744,Database!A:M,13,FALSE)</f>
        <v>À venir</v>
      </c>
      <c r="X2744" s="20" t="str">
        <f>VLOOKUP($A2744,Database!$A:$Y,20,FALSE)</f>
        <v/>
      </c>
      <c r="Y2744" s="20" t="str">
        <f>VLOOKUP($A2744,Database!$A:$Y,21,FALSE)</f>
        <v/>
      </c>
      <c r="Z2744" s="20">
        <f t="shared" si="252"/>
        <v>0</v>
      </c>
      <c r="AA2744" s="20" t="str">
        <f t="shared" si="258"/>
        <v/>
      </c>
      <c r="AB2744" s="20" t="str">
        <f t="shared" ca="1" si="259"/>
        <v/>
      </c>
      <c r="AC2744" s="20">
        <f t="shared" ca="1" si="260"/>
        <v>0</v>
      </c>
      <c r="AD2744" s="20" t="str">
        <f ca="1">IF(AC2744=0,"",IF(OR(ISBLANK(P2744),ISBLANK(Q2744)),"",IF(ISBLANK(VLOOKUP(A2744,Database!A:AA,22,FALSE)),"",VLOOKUP(A2744,Database!A:AA,22,FALSE))))</f>
        <v/>
      </c>
      <c r="AE2744" s="20" t="str">
        <f>IFERROR(
   IF(
     OR(ISBLANK(P2744),ISBLANK(Q2744)),
     "",
     IF(
       AND(AB2744&lt;&gt;"",OR(W2744="Terminé",W2744="En cours")),
       VLOOKUP(AD2744,Setup_ScoreExactBonus!A:D,4,FALSE),
       0
     )),
  0)</f>
        <v/>
      </c>
      <c r="AF2744" s="21">
        <f t="shared" si="261"/>
        <v>0</v>
      </c>
      <c r="AG2744" s="21">
        <f ca="1">SUMIFS(AF$2:AF2744,D$2:D2744,D2744)</f>
        <v>2658</v>
      </c>
    </row>
    <row r="2745" spans="1:33" hidden="1" x14ac:dyDescent="0.35">
      <c r="A2745" s="21">
        <f>IF(ISBLANK(B2745),"",COUNTIF(B$2:B2745,B2745))-1</f>
        <v>101</v>
      </c>
      <c r="B2745" s="27">
        <v>17</v>
      </c>
      <c r="C2745" s="10">
        <f>VLOOKUP($A2745+IF($A2745=0,1,0),Database!$A:$Y,7,FALSE)</f>
        <v>46217.875</v>
      </c>
      <c r="D2745" s="21" t="str">
        <f>VLOOKUP(Pronostics!$B2745,Setup_MPP!$A:$G,3,FALSE)</f>
        <v>Julien_cri</v>
      </c>
      <c r="E2745" s="21" t="str">
        <f>VLOOKUP(Pronostics!$B2745,Setup_MPP!$A:$G,2,FALSE)</f>
        <v>Julien CRIMOTEL</v>
      </c>
      <c r="F2745" s="21" t="str">
        <f>VLOOKUP($B2745,Setup_MPP!$A:$E,4,FALSE)</f>
        <v>#FFB0B0</v>
      </c>
      <c r="G2745" s="21" t="str">
        <f>VLOOKUP($B2745,Setup_MPP!$A:$E,5,FALSE)</f>
        <v>#F25757</v>
      </c>
      <c r="H2745" s="21" t="str">
        <f>IFERROR(IF(AND(A2745&gt;=1,A2745&lt;=104),VLOOKUP($A2745,Location!$A:$J,6,FALSE),IF(A2745=0,"Avant l'ouverture",IF(OR(A2745=105,A2745=106),"Bonus"))),"")</f>
        <v>1/2 Finale</v>
      </c>
      <c r="I2745" s="21" t="str">
        <f>IF(LEFT(H2745,4)="Tour",VLOOKUP(A2745,Database!$A:$C,3,FALSE),"")</f>
        <v/>
      </c>
      <c r="J2745" s="21" t="str">
        <f>VLOOKUP($A2745,Location!$A:$J,7,FALSE)</f>
        <v>TBD</v>
      </c>
      <c r="K2745" s="21" t="str">
        <f>IFERROR(VLOOKUP(J2745,Setup_Team!$B:$C,2,FALSE), "TDB")</f>
        <v>TDB</v>
      </c>
      <c r="L2745" s="21" t="str">
        <f>VLOOKUP($A2745,Location!$A:$J,8,FALSE)</f>
        <v>TBD</v>
      </c>
      <c r="M2745" s="21" t="str">
        <f>IFERROR(VLOOKUP(L2745,Setup_Team!$B:$C,2,FALSE), "TDB")</f>
        <v>TDB</v>
      </c>
      <c r="N2745" s="21" t="str">
        <f>VLOOKUP($A2745,Location!$A:$J,9,FALSE)</f>
        <v>Arlington, Dallas, Texas</v>
      </c>
      <c r="O2745" s="21" t="str">
        <f>VLOOKUP($A2745,Location!$A:$J,10,FALSE)</f>
        <v>AT&amp;T Stadium</v>
      </c>
      <c r="P2745" s="27"/>
      <c r="Q2745" s="27"/>
      <c r="R2745" s="27" t="str">
        <f t="shared" si="253"/>
        <v/>
      </c>
      <c r="S2745" s="21">
        <v>0</v>
      </c>
      <c r="T2745" s="20">
        <f>VLOOKUP($A2745,Database!$A:$Y,10,FALSE)</f>
        <v>0</v>
      </c>
      <c r="U2745" s="20">
        <f>VLOOKUP($A2745,Database!$A:$Y,11,FALSE)</f>
        <v>0</v>
      </c>
      <c r="V2745" s="20">
        <f>VLOOKUP($A2745,Database!$A:$Y,12,FALSE)</f>
        <v>0</v>
      </c>
      <c r="W2745" s="20" t="str">
        <f>VLOOKUP(A2745,Database!A:M,13,FALSE)</f>
        <v>À venir</v>
      </c>
      <c r="X2745" s="20" t="str">
        <f>VLOOKUP($A2745,Database!$A:$Y,20,FALSE)</f>
        <v/>
      </c>
      <c r="Y2745" s="20" t="str">
        <f>VLOOKUP($A2745,Database!$A:$Y,21,FALSE)</f>
        <v/>
      </c>
      <c r="Z2745" s="20">
        <f t="shared" si="252"/>
        <v>0</v>
      </c>
      <c r="AA2745" s="20" t="str">
        <f t="shared" si="258"/>
        <v/>
      </c>
      <c r="AB2745" s="20" t="str">
        <f t="shared" ca="1" si="259"/>
        <v/>
      </c>
      <c r="AC2745" s="20">
        <f t="shared" ca="1" si="260"/>
        <v>0</v>
      </c>
      <c r="AD2745" s="20" t="str">
        <f ca="1">IF(AC2745=0,"",IF(OR(ISBLANK(P2745),ISBLANK(Q2745)),"",IF(ISBLANK(VLOOKUP(A2745,Database!A:AA,22,FALSE)),"",VLOOKUP(A2745,Database!A:AA,22,FALSE))))</f>
        <v/>
      </c>
      <c r="AE2745" s="20" t="str">
        <f>IFERROR(
   IF(
     OR(ISBLANK(P2745),ISBLANK(Q2745)),
     "",
     IF(
       AND(AB2745&lt;&gt;"",OR(W2745="Terminé",W2745="En cours")),
       VLOOKUP(AD2745,Setup_ScoreExactBonus!A:D,4,FALSE),
       0
     )),
  0)</f>
        <v/>
      </c>
      <c r="AF2745" s="21">
        <f t="shared" si="261"/>
        <v>0</v>
      </c>
      <c r="AG2745" s="21">
        <f ca="1">SUMIFS(AF$2:AF2745,D$2:D2745,D2745)</f>
        <v>3022</v>
      </c>
    </row>
    <row r="2746" spans="1:33" hidden="1" x14ac:dyDescent="0.35">
      <c r="A2746" s="21">
        <f>IF(ISBLANK(B2746),"",COUNTIF(B$2:B2746,B2746))-1</f>
        <v>101</v>
      </c>
      <c r="B2746" s="27">
        <v>18</v>
      </c>
      <c r="C2746" s="10">
        <f>VLOOKUP($A2746+IF($A2746=0,1,0),Database!$A:$Y,7,FALSE)</f>
        <v>46217.875</v>
      </c>
      <c r="D2746" s="21" t="str">
        <f>VLOOKUP(Pronostics!$B2746,Setup_MPP!$A:$G,3,FALSE)</f>
        <v>Cartone</v>
      </c>
      <c r="E2746" s="21" t="str">
        <f>VLOOKUP(Pronostics!$B2746,Setup_MPP!$A:$G,2,FALSE)</f>
        <v>Quentin CARTON</v>
      </c>
      <c r="F2746" s="21" t="str">
        <f>VLOOKUP($B2746,Setup_MPP!$A:$E,4,FALSE)</f>
        <v>#F0BC42</v>
      </c>
      <c r="G2746" s="21" t="str">
        <f>VLOOKUP($B2746,Setup_MPP!$A:$E,5,FALSE)</f>
        <v>#8E1F2F</v>
      </c>
      <c r="H2746" s="21" t="str">
        <f>IFERROR(IF(AND(A2746&gt;=1,A2746&lt;=104),VLOOKUP($A2746,Location!$A:$J,6,FALSE),IF(A2746=0,"Avant l'ouverture",IF(OR(A2746=105,A2746=106),"Bonus"))),"")</f>
        <v>1/2 Finale</v>
      </c>
      <c r="I2746" s="21" t="str">
        <f>IF(LEFT(H2746,4)="Tour",VLOOKUP(A2746,Database!$A:$C,3,FALSE),"")</f>
        <v/>
      </c>
      <c r="J2746" s="21" t="str">
        <f>VLOOKUP($A2746,Location!$A:$J,7,FALSE)</f>
        <v>TBD</v>
      </c>
      <c r="K2746" s="21" t="str">
        <f>IFERROR(VLOOKUP(J2746,Setup_Team!$B:$C,2,FALSE), "TDB")</f>
        <v>TDB</v>
      </c>
      <c r="L2746" s="21" t="str">
        <f>VLOOKUP($A2746,Location!$A:$J,8,FALSE)</f>
        <v>TBD</v>
      </c>
      <c r="M2746" s="21" t="str">
        <f>IFERROR(VLOOKUP(L2746,Setup_Team!$B:$C,2,FALSE), "TDB")</f>
        <v>TDB</v>
      </c>
      <c r="N2746" s="21" t="str">
        <f>VLOOKUP($A2746,Location!$A:$J,9,FALSE)</f>
        <v>Arlington, Dallas, Texas</v>
      </c>
      <c r="O2746" s="21" t="str">
        <f>VLOOKUP($A2746,Location!$A:$J,10,FALSE)</f>
        <v>AT&amp;T Stadium</v>
      </c>
      <c r="P2746" s="27"/>
      <c r="Q2746" s="27"/>
      <c r="R2746" s="27" t="str">
        <f t="shared" si="253"/>
        <v/>
      </c>
      <c r="S2746" s="21">
        <v>0</v>
      </c>
      <c r="T2746" s="20">
        <f>VLOOKUP($A2746,Database!$A:$Y,10,FALSE)</f>
        <v>0</v>
      </c>
      <c r="U2746" s="20">
        <f>VLOOKUP($A2746,Database!$A:$Y,11,FALSE)</f>
        <v>0</v>
      </c>
      <c r="V2746" s="20">
        <f>VLOOKUP($A2746,Database!$A:$Y,12,FALSE)</f>
        <v>0</v>
      </c>
      <c r="W2746" s="20" t="str">
        <f>VLOOKUP(A2746,Database!A:M,13,FALSE)</f>
        <v>À venir</v>
      </c>
      <c r="X2746" s="20" t="str">
        <f>VLOOKUP($A2746,Database!$A:$Y,20,FALSE)</f>
        <v/>
      </c>
      <c r="Y2746" s="20" t="str">
        <f>VLOOKUP($A2746,Database!$A:$Y,21,FALSE)</f>
        <v/>
      </c>
      <c r="Z2746" s="20">
        <f t="shared" si="252"/>
        <v>0</v>
      </c>
      <c r="AA2746" s="20" t="str">
        <f t="shared" si="258"/>
        <v/>
      </c>
      <c r="AB2746" s="20" t="str">
        <f t="shared" ca="1" si="259"/>
        <v/>
      </c>
      <c r="AC2746" s="20">
        <f t="shared" ca="1" si="260"/>
        <v>0</v>
      </c>
      <c r="AD2746" s="20" t="str">
        <f ca="1">IF(AC2746=0,"",IF(OR(ISBLANK(P2746),ISBLANK(Q2746)),"",IF(ISBLANK(VLOOKUP(A2746,Database!A:AA,22,FALSE)),"",VLOOKUP(A2746,Database!A:AA,22,FALSE))))</f>
        <v/>
      </c>
      <c r="AE2746" s="20" t="str">
        <f>IFERROR(
   IF(
     OR(ISBLANK(P2746),ISBLANK(Q2746)),
     "",
     IF(
       AND(AB2746&lt;&gt;"",OR(W2746="Terminé",W2746="En cours")),
       VLOOKUP(AD2746,Setup_ScoreExactBonus!A:D,4,FALSE),
       0
     )),
  0)</f>
        <v/>
      </c>
      <c r="AF2746" s="21">
        <f t="shared" si="261"/>
        <v>0</v>
      </c>
      <c r="AG2746" s="21">
        <f ca="1">SUMIFS(AF$2:AF2746,D$2:D2746,D2746)</f>
        <v>3102</v>
      </c>
    </row>
    <row r="2747" spans="1:33" hidden="1" x14ac:dyDescent="0.35">
      <c r="A2747" s="21">
        <f>IF(ISBLANK(B2747),"",COUNTIF(B$2:B2747,B2747))-1</f>
        <v>101</v>
      </c>
      <c r="B2747" s="27">
        <v>19</v>
      </c>
      <c r="C2747" s="10">
        <f>VLOOKUP($A2747+IF($A2747=0,1,0),Database!$A:$Y,7,FALSE)</f>
        <v>46217.875</v>
      </c>
      <c r="D2747" s="21" t="str">
        <f>VLOOKUP(Pronostics!$B2747,Setup_MPP!$A:$G,3,FALSE)</f>
        <v>YramVi</v>
      </c>
      <c r="E2747" s="21" t="str">
        <f>VLOOKUP(Pronostics!$B2747,Setup_MPP!$A:$G,2,FALSE)</f>
        <v>Eyram TETSHIE</v>
      </c>
      <c r="F2747" s="21" t="str">
        <f>VLOOKUP($B2747,Setup_MPP!$A:$E,4,FALSE)</f>
        <v>#E8B28F</v>
      </c>
      <c r="G2747" s="21" t="str">
        <f>VLOOKUP($B2747,Setup_MPP!$A:$E,5,FALSE)</f>
        <v>#E65568</v>
      </c>
      <c r="H2747" s="21" t="str">
        <f>IFERROR(IF(AND(A2747&gt;=1,A2747&lt;=104),VLOOKUP($A2747,Location!$A:$J,6,FALSE),IF(A2747=0,"Avant l'ouverture",IF(OR(A2747=105,A2747=106),"Bonus"))),"")</f>
        <v>1/2 Finale</v>
      </c>
      <c r="I2747" s="21" t="str">
        <f>IF(LEFT(H2747,4)="Tour",VLOOKUP(A2747,Database!$A:$C,3,FALSE),"")</f>
        <v/>
      </c>
      <c r="J2747" s="21" t="str">
        <f>VLOOKUP($A2747,Location!$A:$J,7,FALSE)</f>
        <v>TBD</v>
      </c>
      <c r="K2747" s="21" t="str">
        <f>IFERROR(VLOOKUP(J2747,Setup_Team!$B:$C,2,FALSE), "TDB")</f>
        <v>TDB</v>
      </c>
      <c r="L2747" s="21" t="str">
        <f>VLOOKUP($A2747,Location!$A:$J,8,FALSE)</f>
        <v>TBD</v>
      </c>
      <c r="M2747" s="21" t="str">
        <f>IFERROR(VLOOKUP(L2747,Setup_Team!$B:$C,2,FALSE), "TDB")</f>
        <v>TDB</v>
      </c>
      <c r="N2747" s="21" t="str">
        <f>VLOOKUP($A2747,Location!$A:$J,9,FALSE)</f>
        <v>Arlington, Dallas, Texas</v>
      </c>
      <c r="O2747" s="21" t="str">
        <f>VLOOKUP($A2747,Location!$A:$J,10,FALSE)</f>
        <v>AT&amp;T Stadium</v>
      </c>
      <c r="P2747" s="27"/>
      <c r="Q2747" s="27"/>
      <c r="R2747" s="27" t="str">
        <f t="shared" si="253"/>
        <v/>
      </c>
      <c r="S2747" s="21">
        <v>0</v>
      </c>
      <c r="T2747" s="20">
        <f>VLOOKUP($A2747,Database!$A:$Y,10,FALSE)</f>
        <v>0</v>
      </c>
      <c r="U2747" s="20">
        <f>VLOOKUP($A2747,Database!$A:$Y,11,FALSE)</f>
        <v>0</v>
      </c>
      <c r="V2747" s="20">
        <f>VLOOKUP($A2747,Database!$A:$Y,12,FALSE)</f>
        <v>0</v>
      </c>
      <c r="W2747" s="20" t="str">
        <f>VLOOKUP(A2747,Database!A:M,13,FALSE)</f>
        <v>À venir</v>
      </c>
      <c r="X2747" s="20" t="str">
        <f>VLOOKUP($A2747,Database!$A:$Y,20,FALSE)</f>
        <v/>
      </c>
      <c r="Y2747" s="20" t="str">
        <f>VLOOKUP($A2747,Database!$A:$Y,21,FALSE)</f>
        <v/>
      </c>
      <c r="Z2747" s="20">
        <f t="shared" si="252"/>
        <v>0</v>
      </c>
      <c r="AA2747" s="20" t="str">
        <f t="shared" si="258"/>
        <v/>
      </c>
      <c r="AB2747" s="20" t="str">
        <f t="shared" ca="1" si="259"/>
        <v/>
      </c>
      <c r="AC2747" s="20">
        <f t="shared" ca="1" si="260"/>
        <v>0</v>
      </c>
      <c r="AD2747" s="20" t="str">
        <f ca="1">IF(AC2747=0,"",IF(OR(ISBLANK(P2747),ISBLANK(Q2747)),"",IF(ISBLANK(VLOOKUP(A2747,Database!A:AA,22,FALSE)),"",VLOOKUP(A2747,Database!A:AA,22,FALSE))))</f>
        <v/>
      </c>
      <c r="AE2747" s="20" t="str">
        <f>IFERROR(
   IF(
     OR(ISBLANK(P2747),ISBLANK(Q2747)),
     "",
     IF(
       AND(AB2747&lt;&gt;"",OR(W2747="Terminé",W2747="En cours")),
       VLOOKUP(AD2747,Setup_ScoreExactBonus!A:D,4,FALSE),
       0
     )),
  0)</f>
        <v/>
      </c>
      <c r="AF2747" s="21">
        <f t="shared" si="261"/>
        <v>0</v>
      </c>
      <c r="AG2747" s="21">
        <f ca="1">SUMIFS(AF$2:AF2747,D$2:D2747,D2747)</f>
        <v>2990</v>
      </c>
    </row>
    <row r="2748" spans="1:33" hidden="1" x14ac:dyDescent="0.35">
      <c r="A2748" s="21">
        <f>IF(ISBLANK(B2748),"",COUNTIF(B$2:B2748,B2748))-1</f>
        <v>101</v>
      </c>
      <c r="B2748" s="27">
        <v>20</v>
      </c>
      <c r="C2748" s="10">
        <f>VLOOKUP($A2748+IF($A2748=0,1,0),Database!$A:$Y,7,FALSE)</f>
        <v>46217.875</v>
      </c>
      <c r="D2748" s="21" t="str">
        <f>VLOOKUP(Pronostics!$B2748,Setup_MPP!$A:$G,3,FALSE)</f>
        <v>Anis_MaFihache</v>
      </c>
      <c r="E2748" s="21" t="str">
        <f>VLOOKUP(Pronostics!$B2748,Setup_MPP!$A:$G,2,FALSE)</f>
        <v>Anis LEBIK</v>
      </c>
      <c r="F2748" s="21" t="str">
        <f>VLOOKUP($B2748,Setup_MPP!$A:$E,4,FALSE)</f>
        <v>#60DC8C</v>
      </c>
      <c r="G2748" s="21" t="str">
        <f>VLOOKUP($B2748,Setup_MPP!$A:$E,5,FALSE)</f>
        <v>#22A34F</v>
      </c>
      <c r="H2748" s="21" t="str">
        <f>IFERROR(IF(AND(A2748&gt;=1,A2748&lt;=104),VLOOKUP($A2748,Location!$A:$J,6,FALSE),IF(A2748=0,"Avant l'ouverture",IF(OR(A2748=105,A2748=106),"Bonus"))),"")</f>
        <v>1/2 Finale</v>
      </c>
      <c r="I2748" s="21" t="str">
        <f>IF(LEFT(H2748,4)="Tour",VLOOKUP(A2748,Database!$A:$C,3,FALSE),"")</f>
        <v/>
      </c>
      <c r="J2748" s="21" t="str">
        <f>VLOOKUP($A2748,Location!$A:$J,7,FALSE)</f>
        <v>TBD</v>
      </c>
      <c r="K2748" s="21" t="str">
        <f>IFERROR(VLOOKUP(J2748,Setup_Team!$B:$C,2,FALSE), "TDB")</f>
        <v>TDB</v>
      </c>
      <c r="L2748" s="21" t="str">
        <f>VLOOKUP($A2748,Location!$A:$J,8,FALSE)</f>
        <v>TBD</v>
      </c>
      <c r="M2748" s="21" t="str">
        <f>IFERROR(VLOOKUP(L2748,Setup_Team!$B:$C,2,FALSE), "TDB")</f>
        <v>TDB</v>
      </c>
      <c r="N2748" s="21" t="str">
        <f>VLOOKUP($A2748,Location!$A:$J,9,FALSE)</f>
        <v>Arlington, Dallas, Texas</v>
      </c>
      <c r="O2748" s="21" t="str">
        <f>VLOOKUP($A2748,Location!$A:$J,10,FALSE)</f>
        <v>AT&amp;T Stadium</v>
      </c>
      <c r="P2748" s="27"/>
      <c r="Q2748" s="27"/>
      <c r="R2748" s="27" t="str">
        <f t="shared" si="253"/>
        <v/>
      </c>
      <c r="S2748" s="21">
        <v>0</v>
      </c>
      <c r="T2748" s="20">
        <f>VLOOKUP($A2748,Database!$A:$Y,10,FALSE)</f>
        <v>0</v>
      </c>
      <c r="U2748" s="20">
        <f>VLOOKUP($A2748,Database!$A:$Y,11,FALSE)</f>
        <v>0</v>
      </c>
      <c r="V2748" s="20">
        <f>VLOOKUP($A2748,Database!$A:$Y,12,FALSE)</f>
        <v>0</v>
      </c>
      <c r="W2748" s="20" t="str">
        <f>VLOOKUP(A2748,Database!A:M,13,FALSE)</f>
        <v>À venir</v>
      </c>
      <c r="X2748" s="20" t="str">
        <f>VLOOKUP($A2748,Database!$A:$Y,20,FALSE)</f>
        <v/>
      </c>
      <c r="Y2748" s="20" t="str">
        <f>VLOOKUP($A2748,Database!$A:$Y,21,FALSE)</f>
        <v/>
      </c>
      <c r="Z2748" s="20">
        <f t="shared" si="252"/>
        <v>0</v>
      </c>
      <c r="AA2748" s="20" t="str">
        <f t="shared" si="258"/>
        <v/>
      </c>
      <c r="AB2748" s="20" t="str">
        <f t="shared" ca="1" si="259"/>
        <v/>
      </c>
      <c r="AC2748" s="20">
        <f t="shared" ca="1" si="260"/>
        <v>0</v>
      </c>
      <c r="AD2748" s="20" t="str">
        <f ca="1">IF(AC2748=0,"",IF(OR(ISBLANK(P2748),ISBLANK(Q2748)),"",IF(ISBLANK(VLOOKUP(A2748,Database!A:AA,22,FALSE)),"",VLOOKUP(A2748,Database!A:AA,22,FALSE))))</f>
        <v/>
      </c>
      <c r="AE2748" s="20" t="str">
        <f>IFERROR(
   IF(
     OR(ISBLANK(P2748),ISBLANK(Q2748)),
     "",
     IF(
       AND(AB2748&lt;&gt;"",OR(W2748="Terminé",W2748="En cours")),
       VLOOKUP(AD2748,Setup_ScoreExactBonus!A:D,4,FALSE),
       0
     )),
  0)</f>
        <v/>
      </c>
      <c r="AF2748" s="21">
        <f t="shared" si="261"/>
        <v>0</v>
      </c>
      <c r="AG2748" s="21">
        <f ca="1">SUMIFS(AF$2:AF2748,D$2:D2748,D2748)</f>
        <v>3051</v>
      </c>
    </row>
    <row r="2749" spans="1:33" hidden="1" x14ac:dyDescent="0.35">
      <c r="A2749" s="21">
        <f>IF(ISBLANK(B2749),"",COUNTIF(B$2:B2749,B2749))-1</f>
        <v>101</v>
      </c>
      <c r="B2749" s="27">
        <v>21</v>
      </c>
      <c r="C2749" s="10">
        <f>VLOOKUP($A2749+IF($A2749=0,1,0),Database!$A:$Y,7,FALSE)</f>
        <v>46217.875</v>
      </c>
      <c r="D2749" s="21" t="str">
        <f>VLOOKUP(Pronostics!$B2749,Setup_MPP!$A:$G,3,FALSE)</f>
        <v>JUJULABOSS13</v>
      </c>
      <c r="E2749" s="21" t="str">
        <f>VLOOKUP(Pronostics!$B2749,Setup_MPP!$A:$G,2,FALSE)</f>
        <v>Julia BOUANAN</v>
      </c>
      <c r="F2749" s="21" t="str">
        <f>VLOOKUP($B2749,Setup_MPP!$A:$E,4,FALSE)</f>
        <v>#2FAEE0</v>
      </c>
      <c r="G2749" s="21" t="str">
        <f>VLOOKUP($B2749,Setup_MPP!$A:$E,5,FALSE)</f>
        <v>#BEA064</v>
      </c>
      <c r="H2749" s="21" t="str">
        <f>IFERROR(IF(AND(A2749&gt;=1,A2749&lt;=104),VLOOKUP($A2749,Location!$A:$J,6,FALSE),IF(A2749=0,"Avant l'ouverture",IF(OR(A2749=105,A2749=106),"Bonus"))),"")</f>
        <v>1/2 Finale</v>
      </c>
      <c r="I2749" s="21" t="str">
        <f>IF(LEFT(H2749,4)="Tour",VLOOKUP(A2749,Database!$A:$C,3,FALSE),"")</f>
        <v/>
      </c>
      <c r="J2749" s="21" t="str">
        <f>VLOOKUP($A2749,Location!$A:$J,7,FALSE)</f>
        <v>TBD</v>
      </c>
      <c r="K2749" s="21" t="str">
        <f>IFERROR(VLOOKUP(J2749,Setup_Team!$B:$C,2,FALSE), "TDB")</f>
        <v>TDB</v>
      </c>
      <c r="L2749" s="21" t="str">
        <f>VLOOKUP($A2749,Location!$A:$J,8,FALSE)</f>
        <v>TBD</v>
      </c>
      <c r="M2749" s="21" t="str">
        <f>IFERROR(VLOOKUP(L2749,Setup_Team!$B:$C,2,FALSE), "TDB")</f>
        <v>TDB</v>
      </c>
      <c r="N2749" s="21" t="str">
        <f>VLOOKUP($A2749,Location!$A:$J,9,FALSE)</f>
        <v>Arlington, Dallas, Texas</v>
      </c>
      <c r="O2749" s="21" t="str">
        <f>VLOOKUP($A2749,Location!$A:$J,10,FALSE)</f>
        <v>AT&amp;T Stadium</v>
      </c>
      <c r="P2749" s="27"/>
      <c r="Q2749" s="27"/>
      <c r="R2749" s="27" t="str">
        <f t="shared" si="253"/>
        <v/>
      </c>
      <c r="S2749" s="21">
        <v>0</v>
      </c>
      <c r="T2749" s="20">
        <f>VLOOKUP($A2749,Database!$A:$Y,10,FALSE)</f>
        <v>0</v>
      </c>
      <c r="U2749" s="20">
        <f>VLOOKUP($A2749,Database!$A:$Y,11,FALSE)</f>
        <v>0</v>
      </c>
      <c r="V2749" s="20">
        <f>VLOOKUP($A2749,Database!$A:$Y,12,FALSE)</f>
        <v>0</v>
      </c>
      <c r="W2749" s="20" t="str">
        <f>VLOOKUP(A2749,Database!A:M,13,FALSE)</f>
        <v>À venir</v>
      </c>
      <c r="X2749" s="20" t="str">
        <f>VLOOKUP($A2749,Database!$A:$Y,20,FALSE)</f>
        <v/>
      </c>
      <c r="Y2749" s="20" t="str">
        <f>VLOOKUP($A2749,Database!$A:$Y,21,FALSE)</f>
        <v/>
      </c>
      <c r="Z2749" s="20">
        <f t="shared" si="252"/>
        <v>0</v>
      </c>
      <c r="AA2749" s="20" t="str">
        <f t="shared" si="258"/>
        <v/>
      </c>
      <c r="AB2749" s="20" t="str">
        <f t="shared" ca="1" si="259"/>
        <v/>
      </c>
      <c r="AC2749" s="20">
        <f t="shared" ca="1" si="260"/>
        <v>0</v>
      </c>
      <c r="AD2749" s="20" t="str">
        <f ca="1">IF(AC2749=0,"",IF(OR(ISBLANK(P2749),ISBLANK(Q2749)),"",IF(ISBLANK(VLOOKUP(A2749,Database!A:AA,22,FALSE)),"",VLOOKUP(A2749,Database!A:AA,22,FALSE))))</f>
        <v/>
      </c>
      <c r="AE2749" s="20" t="str">
        <f>IFERROR(
   IF(
     OR(ISBLANK(P2749),ISBLANK(Q2749)),
     "",
     IF(
       AND(AB2749&lt;&gt;"",OR(W2749="Terminé",W2749="En cours")),
       VLOOKUP(AD2749,Setup_ScoreExactBonus!A:D,4,FALSE),
       0
     )),
  0)</f>
        <v/>
      </c>
      <c r="AF2749" s="21">
        <f t="shared" si="261"/>
        <v>0</v>
      </c>
      <c r="AG2749" s="21">
        <f ca="1">SUMIFS(AF$2:AF2749,D$2:D2749,D2749)</f>
        <v>2853</v>
      </c>
    </row>
    <row r="2750" spans="1:33" hidden="1" x14ac:dyDescent="0.35">
      <c r="A2750" s="21">
        <f>IF(ISBLANK(B2750),"",COUNTIF(B$2:B2750,B2750))-1</f>
        <v>101</v>
      </c>
      <c r="B2750" s="27">
        <v>22</v>
      </c>
      <c r="C2750" s="10">
        <f>VLOOKUP($A2750+IF($A2750=0,1,0),Database!$A:$Y,7,FALSE)</f>
        <v>46217.875</v>
      </c>
      <c r="D2750" s="21" t="str">
        <f>VLOOKUP(Pronostics!$B2750,Setup_MPP!$A:$G,3,FALSE)</f>
        <v>Jujumsrd</v>
      </c>
      <c r="E2750" s="21" t="str">
        <f>VLOOKUP(Pronostics!$B2750,Setup_MPP!$A:$G,2,FALSE)</f>
        <v>Julie Mansard</v>
      </c>
      <c r="F2750" s="21" t="str">
        <f>VLOOKUP($B2750,Setup_MPP!$A:$E,4,FALSE)</f>
        <v>#41DEF0</v>
      </c>
      <c r="G2750" s="21" t="str">
        <f>VLOOKUP($B2750,Setup_MPP!$A:$E,5,FALSE)</f>
        <v>#0BA6B7</v>
      </c>
      <c r="H2750" s="21" t="str">
        <f>IFERROR(IF(AND(A2750&gt;=1,A2750&lt;=104),VLOOKUP($A2750,Location!$A:$J,6,FALSE),IF(A2750=0,"Avant l'ouverture",IF(OR(A2750=105,A2750=106),"Bonus"))),"")</f>
        <v>1/2 Finale</v>
      </c>
      <c r="I2750" s="21" t="str">
        <f>IF(LEFT(H2750,4)="Tour",VLOOKUP(A2750,Database!$A:$C,3,FALSE),"")</f>
        <v/>
      </c>
      <c r="J2750" s="21" t="str">
        <f>VLOOKUP($A2750,Location!$A:$J,7,FALSE)</f>
        <v>TBD</v>
      </c>
      <c r="K2750" s="21" t="str">
        <f>IFERROR(VLOOKUP(J2750,Setup_Team!$B:$C,2,FALSE), "TDB")</f>
        <v>TDB</v>
      </c>
      <c r="L2750" s="21" t="str">
        <f>VLOOKUP($A2750,Location!$A:$J,8,FALSE)</f>
        <v>TBD</v>
      </c>
      <c r="M2750" s="21" t="str">
        <f>IFERROR(VLOOKUP(L2750,Setup_Team!$B:$C,2,FALSE), "TDB")</f>
        <v>TDB</v>
      </c>
      <c r="N2750" s="21" t="str">
        <f>VLOOKUP($A2750,Location!$A:$J,9,FALSE)</f>
        <v>Arlington, Dallas, Texas</v>
      </c>
      <c r="O2750" s="21" t="str">
        <f>VLOOKUP($A2750,Location!$A:$J,10,FALSE)</f>
        <v>AT&amp;T Stadium</v>
      </c>
      <c r="P2750" s="27"/>
      <c r="Q2750" s="27"/>
      <c r="R2750" s="27" t="str">
        <f t="shared" si="253"/>
        <v/>
      </c>
      <c r="S2750" s="21">
        <v>0</v>
      </c>
      <c r="T2750" s="20">
        <f>VLOOKUP($A2750,Database!$A:$Y,10,FALSE)</f>
        <v>0</v>
      </c>
      <c r="U2750" s="20">
        <f>VLOOKUP($A2750,Database!$A:$Y,11,FALSE)</f>
        <v>0</v>
      </c>
      <c r="V2750" s="20">
        <f>VLOOKUP($A2750,Database!$A:$Y,12,FALSE)</f>
        <v>0</v>
      </c>
      <c r="W2750" s="20" t="str">
        <f>VLOOKUP(A2750,Database!A:M,13,FALSE)</f>
        <v>À venir</v>
      </c>
      <c r="X2750" s="20" t="str">
        <f>VLOOKUP($A2750,Database!$A:$Y,20,FALSE)</f>
        <v/>
      </c>
      <c r="Y2750" s="20" t="str">
        <f>VLOOKUP($A2750,Database!$A:$Y,21,FALSE)</f>
        <v/>
      </c>
      <c r="Z2750" s="20">
        <f t="shared" si="252"/>
        <v>0</v>
      </c>
      <c r="AA2750" s="20" t="str">
        <f t="shared" si="258"/>
        <v/>
      </c>
      <c r="AB2750" s="20" t="str">
        <f t="shared" ca="1" si="259"/>
        <v/>
      </c>
      <c r="AC2750" s="20">
        <f t="shared" ca="1" si="260"/>
        <v>0</v>
      </c>
      <c r="AD2750" s="20" t="str">
        <f ca="1">IF(AC2750=0,"",IF(OR(ISBLANK(P2750),ISBLANK(Q2750)),"",IF(ISBLANK(VLOOKUP(A2750,Database!A:AA,22,FALSE)),"",VLOOKUP(A2750,Database!A:AA,22,FALSE))))</f>
        <v/>
      </c>
      <c r="AE2750" s="20" t="str">
        <f>IFERROR(
   IF(
     OR(ISBLANK(P2750),ISBLANK(Q2750)),
     "",
     IF(
       AND(AB2750&lt;&gt;"",OR(W2750="Terminé",W2750="En cours")),
       VLOOKUP(AD2750,Setup_ScoreExactBonus!A:D,4,FALSE),
       0
     )),
  0)</f>
        <v/>
      </c>
      <c r="AF2750" s="21">
        <f t="shared" si="261"/>
        <v>0</v>
      </c>
      <c r="AG2750" s="21">
        <f ca="1">SUMIFS(AF$2:AF2750,D$2:D2750,D2750)</f>
        <v>2679</v>
      </c>
    </row>
    <row r="2751" spans="1:33" hidden="1" x14ac:dyDescent="0.35">
      <c r="A2751" s="21">
        <f>IF(ISBLANK(B2751),"",COUNTIF(B$2:B2751,B2751))-1</f>
        <v>101</v>
      </c>
      <c r="B2751" s="27">
        <v>23</v>
      </c>
      <c r="C2751" s="10">
        <f>VLOOKUP($A2751+IF($A2751=0,1,0),Database!$A:$Y,7,FALSE)</f>
        <v>46217.875</v>
      </c>
      <c r="D2751" s="21" t="str">
        <f>VLOOKUP(Pronostics!$B2751,Setup_MPP!$A:$G,3,FALSE)</f>
        <v>DJUDJUPRONO</v>
      </c>
      <c r="E2751" s="21" t="str">
        <f>VLOOKUP(Pronostics!$B2751,Setup_MPP!$A:$G,2,FALSE)</f>
        <v>Juliette</v>
      </c>
      <c r="F2751" s="21" t="str">
        <f>VLOOKUP($B2751,Setup_MPP!$A:$E,4,FALSE)</f>
        <v>#F2A2A2</v>
      </c>
      <c r="G2751" s="21" t="str">
        <f>VLOOKUP($B2751,Setup_MPP!$A:$E,5,FALSE)</f>
        <v>#C25D5D</v>
      </c>
      <c r="H2751" s="21" t="str">
        <f>IFERROR(IF(AND(A2751&gt;=1,A2751&lt;=104),VLOOKUP($A2751,Location!$A:$J,6,FALSE),IF(A2751=0,"Avant l'ouverture",IF(OR(A2751=105,A2751=106),"Bonus"))),"")</f>
        <v>1/2 Finale</v>
      </c>
      <c r="I2751" s="21" t="str">
        <f>IF(LEFT(H2751,4)="Tour",VLOOKUP(A2751,Database!$A:$C,3,FALSE),"")</f>
        <v/>
      </c>
      <c r="J2751" s="21" t="str">
        <f>VLOOKUP($A2751,Location!$A:$J,7,FALSE)</f>
        <v>TBD</v>
      </c>
      <c r="K2751" s="21" t="str">
        <f>IFERROR(VLOOKUP(J2751,Setup_Team!$B:$C,2,FALSE), "TDB")</f>
        <v>TDB</v>
      </c>
      <c r="L2751" s="21" t="str">
        <f>VLOOKUP($A2751,Location!$A:$J,8,FALSE)</f>
        <v>TBD</v>
      </c>
      <c r="M2751" s="21" t="str">
        <f>IFERROR(VLOOKUP(L2751,Setup_Team!$B:$C,2,FALSE), "TDB")</f>
        <v>TDB</v>
      </c>
      <c r="N2751" s="21" t="str">
        <f>VLOOKUP($A2751,Location!$A:$J,9,FALSE)</f>
        <v>Arlington, Dallas, Texas</v>
      </c>
      <c r="O2751" s="21" t="str">
        <f>VLOOKUP($A2751,Location!$A:$J,10,FALSE)</f>
        <v>AT&amp;T Stadium</v>
      </c>
      <c r="P2751" s="27"/>
      <c r="Q2751" s="27"/>
      <c r="R2751" s="27" t="str">
        <f t="shared" si="253"/>
        <v/>
      </c>
      <c r="S2751" s="21">
        <v>0</v>
      </c>
      <c r="T2751" s="20">
        <f>VLOOKUP($A2751,Database!$A:$Y,10,FALSE)</f>
        <v>0</v>
      </c>
      <c r="U2751" s="20">
        <f>VLOOKUP($A2751,Database!$A:$Y,11,FALSE)</f>
        <v>0</v>
      </c>
      <c r="V2751" s="20">
        <f>VLOOKUP($A2751,Database!$A:$Y,12,FALSE)</f>
        <v>0</v>
      </c>
      <c r="W2751" s="20" t="str">
        <f>VLOOKUP(A2751,Database!A:M,13,FALSE)</f>
        <v>À venir</v>
      </c>
      <c r="X2751" s="20" t="str">
        <f>VLOOKUP($A2751,Database!$A:$Y,20,FALSE)</f>
        <v/>
      </c>
      <c r="Y2751" s="20" t="str">
        <f>VLOOKUP($A2751,Database!$A:$Y,21,FALSE)</f>
        <v/>
      </c>
      <c r="Z2751" s="20">
        <f t="shared" si="252"/>
        <v>0</v>
      </c>
      <c r="AA2751" s="20" t="str">
        <f t="shared" si="258"/>
        <v/>
      </c>
      <c r="AB2751" s="20" t="str">
        <f t="shared" ca="1" si="259"/>
        <v/>
      </c>
      <c r="AC2751" s="20">
        <f t="shared" ca="1" si="260"/>
        <v>0</v>
      </c>
      <c r="AD2751" s="20" t="str">
        <f ca="1">IF(AC2751=0,"",IF(OR(ISBLANK(P2751),ISBLANK(Q2751)),"",IF(ISBLANK(VLOOKUP(A2751,Database!A:AA,22,FALSE)),"",VLOOKUP(A2751,Database!A:AA,22,FALSE))))</f>
        <v/>
      </c>
      <c r="AE2751" s="20" t="str">
        <f>IFERROR(
   IF(
     OR(ISBLANK(P2751),ISBLANK(Q2751)),
     "",
     IF(
       AND(AB2751&lt;&gt;"",OR(W2751="Terminé",W2751="En cours")),
       VLOOKUP(AD2751,Setup_ScoreExactBonus!A:D,4,FALSE),
       0
     )),
  0)</f>
        <v/>
      </c>
      <c r="AF2751" s="21">
        <f t="shared" si="261"/>
        <v>0</v>
      </c>
      <c r="AG2751" s="21">
        <f ca="1">SUMIFS(AF$2:AF2751,D$2:D2751,D2751)</f>
        <v>2289</v>
      </c>
    </row>
    <row r="2752" spans="1:33" hidden="1" x14ac:dyDescent="0.35">
      <c r="A2752" s="21">
        <f>IF(ISBLANK(B2752),"",COUNTIF(B$2:B2752,B2752))-1</f>
        <v>101</v>
      </c>
      <c r="B2752" s="27">
        <v>24</v>
      </c>
      <c r="C2752" s="10">
        <f>VLOOKUP($A2752+IF($A2752=0,1,0),Database!$A:$Y,7,FALSE)</f>
        <v>46217.875</v>
      </c>
      <c r="D2752" s="21" t="str">
        <f>VLOOKUP(Pronostics!$B2752,Setup_MPP!$A:$G,3,FALSE)</f>
        <v>Samyaaaaaaaaaa</v>
      </c>
      <c r="E2752" s="21" t="str">
        <f>VLOOKUP(Pronostics!$B2752,Setup_MPP!$A:$G,2,FALSE)</f>
        <v>Samya ALAOUI</v>
      </c>
      <c r="F2752" s="21" t="str">
        <f>VLOOKUP($B2752,Setup_MPP!$A:$E,4,FALSE)</f>
        <v>#A2F2C7</v>
      </c>
      <c r="G2752" s="21" t="str">
        <f>VLOOKUP($B2752,Setup_MPP!$A:$E,5,FALSE)</f>
        <v>#5DC18C</v>
      </c>
      <c r="H2752" s="21" t="str">
        <f>IFERROR(IF(AND(A2752&gt;=1,A2752&lt;=104),VLOOKUP($A2752,Location!$A:$J,6,FALSE),IF(A2752=0,"Avant l'ouverture",IF(OR(A2752=105,A2752=106),"Bonus"))),"")</f>
        <v>1/2 Finale</v>
      </c>
      <c r="I2752" s="21" t="str">
        <f>IF(LEFT(H2752,4)="Tour",VLOOKUP(A2752,Database!$A:$C,3,FALSE),"")</f>
        <v/>
      </c>
      <c r="J2752" s="21" t="str">
        <f>VLOOKUP($A2752,Location!$A:$J,7,FALSE)</f>
        <v>TBD</v>
      </c>
      <c r="K2752" s="21" t="str">
        <f>IFERROR(VLOOKUP(J2752,Setup_Team!$B:$C,2,FALSE), "TDB")</f>
        <v>TDB</v>
      </c>
      <c r="L2752" s="21" t="str">
        <f>VLOOKUP($A2752,Location!$A:$J,8,FALSE)</f>
        <v>TBD</v>
      </c>
      <c r="M2752" s="21" t="str">
        <f>IFERROR(VLOOKUP(L2752,Setup_Team!$B:$C,2,FALSE), "TDB")</f>
        <v>TDB</v>
      </c>
      <c r="N2752" s="21" t="str">
        <f>VLOOKUP($A2752,Location!$A:$J,9,FALSE)</f>
        <v>Arlington, Dallas, Texas</v>
      </c>
      <c r="O2752" s="21" t="str">
        <f>VLOOKUP($A2752,Location!$A:$J,10,FALSE)</f>
        <v>AT&amp;T Stadium</v>
      </c>
      <c r="P2752" s="27"/>
      <c r="Q2752" s="27"/>
      <c r="R2752" s="27" t="str">
        <f t="shared" si="253"/>
        <v/>
      </c>
      <c r="S2752" s="21">
        <v>0</v>
      </c>
      <c r="T2752" s="20">
        <f>VLOOKUP($A2752,Database!$A:$Y,10,FALSE)</f>
        <v>0</v>
      </c>
      <c r="U2752" s="20">
        <f>VLOOKUP($A2752,Database!$A:$Y,11,FALSE)</f>
        <v>0</v>
      </c>
      <c r="V2752" s="20">
        <f>VLOOKUP($A2752,Database!$A:$Y,12,FALSE)</f>
        <v>0</v>
      </c>
      <c r="W2752" s="20" t="str">
        <f>VLOOKUP(A2752,Database!A:M,13,FALSE)</f>
        <v>À venir</v>
      </c>
      <c r="X2752" s="20" t="str">
        <f>VLOOKUP($A2752,Database!$A:$Y,20,FALSE)</f>
        <v/>
      </c>
      <c r="Y2752" s="20" t="str">
        <f>VLOOKUP($A2752,Database!$A:$Y,21,FALSE)</f>
        <v/>
      </c>
      <c r="Z2752" s="20">
        <f t="shared" si="252"/>
        <v>0</v>
      </c>
      <c r="AA2752" s="20" t="str">
        <f t="shared" si="258"/>
        <v/>
      </c>
      <c r="AB2752" s="20" t="str">
        <f t="shared" ca="1" si="259"/>
        <v/>
      </c>
      <c r="AC2752" s="20">
        <f t="shared" ca="1" si="260"/>
        <v>0</v>
      </c>
      <c r="AD2752" s="20" t="str">
        <f ca="1">IF(AC2752=0,"",IF(OR(ISBLANK(P2752),ISBLANK(Q2752)),"",IF(ISBLANK(VLOOKUP(A2752,Database!A:AA,22,FALSE)),"",VLOOKUP(A2752,Database!A:AA,22,FALSE))))</f>
        <v/>
      </c>
      <c r="AE2752" s="20" t="str">
        <f>IFERROR(
   IF(
     OR(ISBLANK(P2752),ISBLANK(Q2752)),
     "",
     IF(
       AND(AB2752&lt;&gt;"",OR(W2752="Terminé",W2752="En cours")),
       VLOOKUP(AD2752,Setup_ScoreExactBonus!A:D,4,FALSE),
       0
     )),
  0)</f>
        <v/>
      </c>
      <c r="AF2752" s="21">
        <f t="shared" si="261"/>
        <v>0</v>
      </c>
      <c r="AG2752" s="21">
        <f ca="1">SUMIFS(AF$2:AF2752,D$2:D2752,D2752)</f>
        <v>3177</v>
      </c>
    </row>
    <row r="2753" spans="1:33" hidden="1" x14ac:dyDescent="0.35">
      <c r="A2753" s="21">
        <f>IF(ISBLANK(B2753),"",COUNTIF(B$2:B2753,B2753))-1</f>
        <v>101</v>
      </c>
      <c r="B2753" s="27">
        <v>25</v>
      </c>
      <c r="C2753" s="10">
        <f>VLOOKUP($A2753+IF($A2753=0,1,0),Database!$A:$Y,7,FALSE)</f>
        <v>46217.875</v>
      </c>
      <c r="D2753" s="21" t="str">
        <f>VLOOKUP(Pronostics!$B2753,Setup_MPP!$A:$G,3,FALSE)</f>
        <v>leaw0808</v>
      </c>
      <c r="E2753" s="21" t="str">
        <f>VLOOKUP(Pronostics!$B2753,Setup_MPP!$A:$G,2,FALSE)</f>
        <v>Léa WALOCQ</v>
      </c>
      <c r="F2753" s="21" t="str">
        <f>VLOOKUP($B2753,Setup_MPP!$A:$E,4,FALSE)</f>
        <v>#D1B9EB</v>
      </c>
      <c r="G2753" s="21" t="str">
        <f>VLOOKUP($B2753,Setup_MPP!$A:$E,5,FALSE)</f>
        <v>#B58BC7</v>
      </c>
      <c r="H2753" s="21" t="str">
        <f>IFERROR(IF(AND(A2753&gt;=1,A2753&lt;=104),VLOOKUP($A2753,Location!$A:$J,6,FALSE),IF(A2753=0,"Avant l'ouverture",IF(OR(A2753=105,A2753=106),"Bonus"))),"")</f>
        <v>1/2 Finale</v>
      </c>
      <c r="I2753" s="21" t="str">
        <f>IF(LEFT(H2753,4)="Tour",VLOOKUP(A2753,Database!$A:$C,3,FALSE),"")</f>
        <v/>
      </c>
      <c r="J2753" s="21" t="str">
        <f>VLOOKUP($A2753,Location!$A:$J,7,FALSE)</f>
        <v>TBD</v>
      </c>
      <c r="K2753" s="21" t="str">
        <f>IFERROR(VLOOKUP(J2753,Setup_Team!$B:$C,2,FALSE), "TDB")</f>
        <v>TDB</v>
      </c>
      <c r="L2753" s="21" t="str">
        <f>VLOOKUP($A2753,Location!$A:$J,8,FALSE)</f>
        <v>TBD</v>
      </c>
      <c r="M2753" s="21" t="str">
        <f>IFERROR(VLOOKUP(L2753,Setup_Team!$B:$C,2,FALSE), "TDB")</f>
        <v>TDB</v>
      </c>
      <c r="N2753" s="21" t="str">
        <f>VLOOKUP($A2753,Location!$A:$J,9,FALSE)</f>
        <v>Arlington, Dallas, Texas</v>
      </c>
      <c r="O2753" s="21" t="str">
        <f>VLOOKUP($A2753,Location!$A:$J,10,FALSE)</f>
        <v>AT&amp;T Stadium</v>
      </c>
      <c r="P2753" s="27"/>
      <c r="Q2753" s="27"/>
      <c r="R2753" s="27" t="str">
        <f t="shared" si="253"/>
        <v/>
      </c>
      <c r="S2753" s="21">
        <v>0</v>
      </c>
      <c r="T2753" s="20">
        <f>VLOOKUP($A2753,Database!$A:$Y,10,FALSE)</f>
        <v>0</v>
      </c>
      <c r="U2753" s="20">
        <f>VLOOKUP($A2753,Database!$A:$Y,11,FALSE)</f>
        <v>0</v>
      </c>
      <c r="V2753" s="20">
        <f>VLOOKUP($A2753,Database!$A:$Y,12,FALSE)</f>
        <v>0</v>
      </c>
      <c r="W2753" s="20" t="str">
        <f>VLOOKUP(A2753,Database!A:M,13,FALSE)</f>
        <v>À venir</v>
      </c>
      <c r="X2753" s="20" t="str">
        <f>VLOOKUP($A2753,Database!$A:$Y,20,FALSE)</f>
        <v/>
      </c>
      <c r="Y2753" s="20" t="str">
        <f>VLOOKUP($A2753,Database!$A:$Y,21,FALSE)</f>
        <v/>
      </c>
      <c r="Z2753" s="20">
        <f t="shared" si="252"/>
        <v>0</v>
      </c>
      <c r="AA2753" s="20" t="str">
        <f t="shared" si="258"/>
        <v/>
      </c>
      <c r="AB2753" s="20" t="str">
        <f t="shared" ca="1" si="259"/>
        <v/>
      </c>
      <c r="AC2753" s="20">
        <f t="shared" ca="1" si="260"/>
        <v>0</v>
      </c>
      <c r="AD2753" s="20" t="str">
        <f ca="1">IF(AC2753=0,"",IF(OR(ISBLANK(P2753),ISBLANK(Q2753)),"",IF(ISBLANK(VLOOKUP(A2753,Database!A:AA,22,FALSE)),"",VLOOKUP(A2753,Database!A:AA,22,FALSE))))</f>
        <v/>
      </c>
      <c r="AE2753" s="20" t="str">
        <f>IFERROR(
   IF(
     OR(ISBLANK(P2753),ISBLANK(Q2753)),
     "",
     IF(
       AND(AB2753&lt;&gt;"",OR(W2753="Terminé",W2753="En cours")),
       VLOOKUP(AD2753,Setup_ScoreExactBonus!A:D,4,FALSE),
       0
     )),
  0)</f>
        <v/>
      </c>
      <c r="AF2753" s="21">
        <f t="shared" si="261"/>
        <v>0</v>
      </c>
      <c r="AG2753" s="21">
        <f ca="1">SUMIFS(AF$2:AF2753,D$2:D2753,D2753)</f>
        <v>3228</v>
      </c>
    </row>
    <row r="2754" spans="1:33" hidden="1" x14ac:dyDescent="0.35">
      <c r="A2754" s="21">
        <f>IF(ISBLANK(B2754),"",COUNTIF(B$2:B2754,B2754))-1</f>
        <v>101</v>
      </c>
      <c r="B2754" s="27">
        <v>26</v>
      </c>
      <c r="C2754" s="10">
        <v>46184.875</v>
      </c>
      <c r="D2754" s="21" t="str">
        <f>VLOOKUP(Pronostics!$B2754,Setup_MPP!$A:$G,3,FALSE)</f>
        <v>Mohamad#5GGG1</v>
      </c>
      <c r="E2754" s="21" t="str">
        <f>VLOOKUP(Pronostics!$B2754,Setup_MPP!$A:$G,2,FALSE)</f>
        <v>Mohamad EL KAWAS</v>
      </c>
      <c r="F2754" s="21" t="str">
        <f>VLOOKUP($B2754,Setup_MPP!$A:$E,4,FALSE)</f>
        <v>#EB8787</v>
      </c>
      <c r="G2754" s="21" t="str">
        <f>VLOOKUP($B2754,Setup_MPP!$A:$E,5,FALSE)</f>
        <v>#368E2C</v>
      </c>
      <c r="H2754" s="21" t="str">
        <f>IFERROR(IF(AND(A2754&gt;=1,A2754&lt;=104),VLOOKUP($A2754,Location!$A:$J,6,FALSE),IF(A2754=0,"Avant l'ouverture",IF(OR(A2754=105,A2754=106),"Bonus"))),"")</f>
        <v>1/2 Finale</v>
      </c>
      <c r="I2754" s="21" t="str">
        <f>IF(LEFT(H2754,4)="Tour",VLOOKUP(A2754,Database!$A:$C,3,FALSE),"")</f>
        <v/>
      </c>
      <c r="J2754" s="21" t="str">
        <f>VLOOKUP($A2754,Location!$A:$J,7,FALSE)</f>
        <v>TBD</v>
      </c>
      <c r="K2754" s="21" t="str">
        <f>IFERROR(VLOOKUP(J2754,Setup_Team!$B:$C,2,FALSE), "TDB")</f>
        <v>TDB</v>
      </c>
      <c r="L2754" s="21" t="str">
        <f>VLOOKUP($A2754,Location!$A:$J,8,FALSE)</f>
        <v>TBD</v>
      </c>
      <c r="M2754" s="21" t="str">
        <f>IFERROR(VLOOKUP(L2754,Setup_Team!$B:$C,2,FALSE), "TDB")</f>
        <v>TDB</v>
      </c>
      <c r="R2754" s="27" t="str">
        <f t="shared" si="253"/>
        <v/>
      </c>
      <c r="Z2754" s="20">
        <f t="shared" ref="Z2754:Z2817" si="262">IF(A2754=0,0,IF(W2754="À venir",0,IF(AND(ISBLANK(P2754),ISBLANK(Q2754)),1,0)))</f>
        <v>1</v>
      </c>
      <c r="AD2754" s="20" t="str">
        <f>IF(AC2754=0,"",IF(OR(ISBLANK(P2754),ISBLANK(Q2754)),"",IF(ISBLANK(VLOOKUP(A2754,Database!A:AA,22,FALSE)),"",VLOOKUP(A2754,Database!A:AA,22,FALSE))))</f>
        <v/>
      </c>
      <c r="AE2754" s="20" t="str">
        <f>IFERROR(
   IF(
     OR(ISBLANK(P2754),ISBLANK(Q2754)),
     "",
     IF(
       AND(AB2754&lt;&gt;"",OR(W2754="Terminé",W2754="En cours")),
       VLOOKUP(AD2754,Setup_ScoreExactBonus!A:D,4,FALSE),
       0
     )),
  0)</f>
        <v/>
      </c>
      <c r="AG2754" s="21">
        <f ca="1">SUMIFS(AF$2:AF2754,D$2:D2754,D2754)</f>
        <v>2615</v>
      </c>
    </row>
    <row r="2755" spans="1:33" hidden="1" x14ac:dyDescent="0.35">
      <c r="A2755" s="21">
        <f>IF(ISBLANK(B2755),"",COUNTIF(B$2:B2755,B2755))-1</f>
        <v>101</v>
      </c>
      <c r="B2755" s="27">
        <v>27</v>
      </c>
      <c r="C2755" s="10">
        <f>VLOOKUP($A2755+IF($A2755=0,1,0),Database!$A:$Y,7,FALSE)</f>
        <v>46217.875</v>
      </c>
      <c r="D2755" s="21" t="str">
        <f>VLOOKUP(Pronostics!$B2755,Setup_MPP!$A:$G,3,FALSE)</f>
        <v>maryemkappa</v>
      </c>
      <c r="E2755" s="21" t="str">
        <f>VLOOKUP(Pronostics!$B2755,Setup_MPP!$A:$G,2,FALSE)</f>
        <v>Maryem GUIZANI</v>
      </c>
      <c r="F2755" s="21" t="str">
        <f>VLOOKUP($B2755,Setup_MPP!$A:$E,4,FALSE)</f>
        <v>#BCA2F4</v>
      </c>
      <c r="G2755" s="21" t="str">
        <f>VLOOKUP($B2755,Setup_MPP!$A:$E,5,FALSE)</f>
        <v>#6D3DD5</v>
      </c>
      <c r="H2755" s="21" t="str">
        <f>IFERROR(IF(AND(A2755&gt;=1,A2755&lt;=104),VLOOKUP($A2755,Location!$A:$J,6,FALSE),IF(A2755=0,"Avant l'ouverture",IF(OR(A2755=105,A2755=106),"Bonus"))),"")</f>
        <v>1/2 Finale</v>
      </c>
      <c r="I2755" s="21" t="str">
        <f>IF(LEFT(H2755,4)="Tour",VLOOKUP(A2755,Database!$A:$C,3,FALSE),"")</f>
        <v/>
      </c>
      <c r="J2755" s="21" t="str">
        <f>VLOOKUP($A2755,Location!$A:$J,7,FALSE)</f>
        <v>TBD</v>
      </c>
      <c r="K2755" s="21" t="str">
        <f>IFERROR(VLOOKUP(J2755,Setup_Team!$B:$C,2,FALSE), "TDB")</f>
        <v>TDB</v>
      </c>
      <c r="L2755" s="21" t="str">
        <f>VLOOKUP($A2755,Location!$A:$J,8,FALSE)</f>
        <v>TBD</v>
      </c>
      <c r="M2755" s="21" t="str">
        <f>IFERROR(VLOOKUP(L2755,Setup_Team!$B:$C,2,FALSE), "TDB")</f>
        <v>TDB</v>
      </c>
      <c r="R2755" s="27" t="str">
        <f t="shared" ref="R2755:R2818" si="263">IF(AND(A2755&gt;0,A2755&lt;=104,W2755="Terminé"),TEXT(P2755,"0")&amp;"-"&amp;TEXT(Q2755,"0"),"")</f>
        <v/>
      </c>
      <c r="S2755" s="21">
        <v>0</v>
      </c>
      <c r="T2755" s="20">
        <f>VLOOKUP($A2755,Database!$A:$Y,10,FALSE)</f>
        <v>0</v>
      </c>
      <c r="U2755" s="20">
        <f>VLOOKUP($A2755,Database!$A:$Y,11,FALSE)</f>
        <v>0</v>
      </c>
      <c r="V2755" s="20">
        <f>VLOOKUP($A2755,Database!$A:$Y,12,FALSE)</f>
        <v>0</v>
      </c>
      <c r="W2755" s="20" t="str">
        <f>VLOOKUP(A2755,Database!A:M,13,FALSE)</f>
        <v>À venir</v>
      </c>
      <c r="X2755" s="20" t="str">
        <f>VLOOKUP($A2755,Database!$A:$Y,20,FALSE)</f>
        <v/>
      </c>
      <c r="Y2755" s="20" t="str">
        <f>VLOOKUP($A2755,Database!$A:$Y,21,FALSE)</f>
        <v/>
      </c>
      <c r="Z2755" s="20">
        <f t="shared" si="262"/>
        <v>0</v>
      </c>
      <c r="AA2755" s="20" t="str">
        <f t="shared" ref="AA2755:AA2780" si="264">IF(OR(ISBLANK(P2755),ISBLANK(Q2755)),"",IF(OR(AND(P2755&gt;Q2755,X2755&gt;Y2755),AND(P2755=Q2755,X2755=Y2755),AND(P2755&lt;Q2755,X2755&lt;Y2755)),1,0))</f>
        <v/>
      </c>
      <c r="AB2755" s="20" t="str">
        <f t="shared" ref="AB2755:AB2780" ca="1" si="265">IF(C2755&lt;NOW(),IF(AND(P2755&gt;Q2755,X2755&gt;Y2755),T2755,IF(AND(P2755=Q2755,X2755=Y2755),U2755,IF(AND(P2755&lt;Q2755,X2755&lt;Y2755),V2755,0))),"")</f>
        <v/>
      </c>
      <c r="AC2755" s="20">
        <f t="shared" ref="AC2755:AC2780" ca="1" si="266">IF(AND(P2755=X2755,Q2755=Y2755,NOT(ISBLANK(P2755)),NOT(ISBLANK(Q2755)),NOT(ISBLANK(X2755)),NOT(ISBLANK(AB2755))),1,0)</f>
        <v>0</v>
      </c>
      <c r="AD2755" s="20" t="str">
        <f ca="1">IF(AC2755=0,"",IF(OR(ISBLANK(P2755),ISBLANK(Q2755)),"",IF(ISBLANK(VLOOKUP(A2755,Database!A:AA,22,FALSE)),"",VLOOKUP(A2755,Database!A:AA,22,FALSE))))</f>
        <v/>
      </c>
      <c r="AE2755" s="20" t="str">
        <f>IFERROR(
   IF(
     OR(ISBLANK(P2755),ISBLANK(Q2755)),
     "",
     IF(
       AND(AB2755&lt;&gt;"",OR(W2755="Terminé",W2755="En cours")),
       VLOOKUP(AD2755,Setup_ScoreExactBonus!A:D,4,FALSE),
       0
     )),
  0)</f>
        <v/>
      </c>
      <c r="AF2755" s="21">
        <f t="shared" ref="AF2755:AF2780" si="267">IFERROR(IF(OR(ISBLANK(P2755),ISBLANK(Q2755)),0,IF(AB2755&lt;&gt;"", AB2755 + IF(AC2755=1,AE2755, 0), "") * (S2755+1)),"")</f>
        <v>0</v>
      </c>
      <c r="AG2755" s="21">
        <f ca="1">SUMIFS(AF$2:AF2755,D$2:D2755,D2755)</f>
        <v>2772</v>
      </c>
    </row>
    <row r="2756" spans="1:33" hidden="1" x14ac:dyDescent="0.35">
      <c r="A2756" s="21">
        <f>IF(ISBLANK(B2756),"",COUNTIF(B$2:B2756,B2756))-1</f>
        <v>102</v>
      </c>
      <c r="B2756" s="27">
        <v>1</v>
      </c>
      <c r="C2756" s="10">
        <f>VLOOKUP($A2756+IF($A2756=0,1,0),Database!$A:$Y,7,FALSE)</f>
        <v>46218.875</v>
      </c>
      <c r="D2756" s="21" t="str">
        <f>VLOOKUP(Pronostics!$B2756,Setup_MPP!$A:$G,3,FALSE)</f>
        <v>_Nicolas_LM_</v>
      </c>
      <c r="E2756" s="21" t="str">
        <f>VLOOKUP(Pronostics!$B2756,Setup_MPP!$A:$G,2,FALSE)</f>
        <v>Nicolas LE MOUEL</v>
      </c>
      <c r="F2756" s="21" t="str">
        <f>VLOOKUP($B2756,Setup_MPP!$A:$E,4,FALSE)</f>
        <v>#F7C79D</v>
      </c>
      <c r="G2756" s="21" t="str">
        <f>VLOOKUP($B2756,Setup_MPP!$A:$E,5,FALSE)</f>
        <v>#FFBE85</v>
      </c>
      <c r="H2756" s="21" t="str">
        <f>IFERROR(IF(AND(A2756&gt;=1,A2756&lt;=104),VLOOKUP($A2756,Location!$A:$J,6,FALSE),IF(A2756=0,"Avant l'ouverture",IF(OR(A2756=105,A2756=106),"Bonus"))),"")</f>
        <v>1/2 Finale</v>
      </c>
      <c r="I2756" s="21" t="str">
        <f>IF(LEFT(H2756,4)="Tour",VLOOKUP(A2756,Database!$A:$C,3,FALSE),"")</f>
        <v/>
      </c>
      <c r="J2756" s="21" t="str">
        <f>VLOOKUP($A2756,Location!$A:$J,7,FALSE)</f>
        <v>TBD</v>
      </c>
      <c r="K2756" s="21" t="str">
        <f>IFERROR(VLOOKUP(J2756,Setup_Team!$B:$C,2,FALSE), "TDB")</f>
        <v>TDB</v>
      </c>
      <c r="L2756" s="21" t="str">
        <f>VLOOKUP($A2756,Location!$A:$J,8,FALSE)</f>
        <v>TBD</v>
      </c>
      <c r="M2756" s="21" t="str">
        <f>IFERROR(VLOOKUP(L2756,Setup_Team!$B:$C,2,FALSE), "TDB")</f>
        <v>TDB</v>
      </c>
      <c r="N2756" s="21" t="str">
        <f>VLOOKUP($A2756,Location!$A:$J,9,FALSE)</f>
        <v>Atlanta</v>
      </c>
      <c r="O2756" s="21" t="str">
        <f>VLOOKUP($A2756,Location!$A:$J,10,FALSE)</f>
        <v>Mercedes-Benz Stadium</v>
      </c>
      <c r="P2756" s="27"/>
      <c r="Q2756" s="27"/>
      <c r="R2756" s="27" t="str">
        <f t="shared" si="263"/>
        <v/>
      </c>
      <c r="S2756" s="21">
        <v>0</v>
      </c>
      <c r="T2756" s="20">
        <f>VLOOKUP($A2756,Database!$A:$Y,10,FALSE)</f>
        <v>0</v>
      </c>
      <c r="U2756" s="20">
        <f>VLOOKUP($A2756,Database!$A:$Y,11,FALSE)</f>
        <v>0</v>
      </c>
      <c r="V2756" s="20">
        <f>VLOOKUP($A2756,Database!$A:$Y,12,FALSE)</f>
        <v>0</v>
      </c>
      <c r="W2756" s="20" t="str">
        <f>VLOOKUP(A2756,Database!A:M,13,FALSE)</f>
        <v>À venir</v>
      </c>
      <c r="X2756" s="20" t="str">
        <f>VLOOKUP($A2756,Database!$A:$Y,20,FALSE)</f>
        <v/>
      </c>
      <c r="Y2756" s="20" t="str">
        <f>VLOOKUP($A2756,Database!$A:$Y,21,FALSE)</f>
        <v/>
      </c>
      <c r="Z2756" s="20">
        <f t="shared" si="262"/>
        <v>0</v>
      </c>
      <c r="AA2756" s="20" t="str">
        <f t="shared" si="264"/>
        <v/>
      </c>
      <c r="AB2756" s="20" t="str">
        <f t="shared" ca="1" si="265"/>
        <v/>
      </c>
      <c r="AC2756" s="20">
        <f t="shared" ca="1" si="266"/>
        <v>0</v>
      </c>
      <c r="AD2756" s="20" t="str">
        <f ca="1">IF(AC2756=0,"",IF(OR(ISBLANK(P2756),ISBLANK(Q2756)),"",IF(ISBLANK(VLOOKUP(A2756,Database!A:AA,22,FALSE)),"",VLOOKUP(A2756,Database!A:AA,22,FALSE))))</f>
        <v/>
      </c>
      <c r="AE2756" s="20" t="str">
        <f>IFERROR(
   IF(
     OR(ISBLANK(P2756),ISBLANK(Q2756)),
     "",
     IF(
       AND(AB2756&lt;&gt;"",OR(W2756="Terminé",W2756="En cours")),
       VLOOKUP(AD2756,Setup_ScoreExactBonus!A:D,4,FALSE),
       0
     )),
  0)</f>
        <v/>
      </c>
      <c r="AF2756" s="21">
        <f t="shared" si="267"/>
        <v>0</v>
      </c>
      <c r="AG2756" s="21">
        <f ca="1">SUMIFS(AF$2:AF2756,D$2:D2756,D2756)</f>
        <v>3089</v>
      </c>
    </row>
    <row r="2757" spans="1:33" hidden="1" x14ac:dyDescent="0.35">
      <c r="A2757" s="21">
        <f>IF(ISBLANK(B2757),"",COUNTIF(B$2:B2757,B2757))-1</f>
        <v>102</v>
      </c>
      <c r="B2757" s="27">
        <v>2</v>
      </c>
      <c r="C2757" s="10">
        <f>VLOOKUP($A2757+IF($A2757=0,1,0),Database!$A:$Y,7,FALSE)</f>
        <v>46218.875</v>
      </c>
      <c r="D2757" s="21" t="str">
        <f>VLOOKUP(Pronostics!$B2757,Setup_MPP!$A:$G,3,FALSE)</f>
        <v>leaelaz</v>
      </c>
      <c r="E2757" s="21" t="str">
        <f>VLOOKUP(Pronostics!$B2757,Setup_MPP!$A:$G,2,FALSE)</f>
        <v>Léa EL ASERY</v>
      </c>
      <c r="F2757" s="21" t="str">
        <f>VLOOKUP($B2757,Setup_MPP!$A:$E,4,FALSE)</f>
        <v>#FFBEBE</v>
      </c>
      <c r="G2757" s="21" t="str">
        <f>VLOOKUP($B2757,Setup_MPP!$A:$E,5,FALSE)</f>
        <v>#DF6868</v>
      </c>
      <c r="H2757" s="21" t="str">
        <f>IFERROR(IF(AND(A2757&gt;=1,A2757&lt;=104),VLOOKUP($A2757,Location!$A:$J,6,FALSE),IF(A2757=0,"Avant l'ouverture",IF(OR(A2757=105,A2757=106),"Bonus"))),"")</f>
        <v>1/2 Finale</v>
      </c>
      <c r="I2757" s="21" t="str">
        <f>IF(LEFT(H2757,4)="Tour",VLOOKUP(A2757,Database!$A:$C,3,FALSE),"")</f>
        <v/>
      </c>
      <c r="J2757" s="21" t="str">
        <f>VLOOKUP($A2757,Location!$A:$J,7,FALSE)</f>
        <v>TBD</v>
      </c>
      <c r="K2757" s="21" t="str">
        <f>IFERROR(VLOOKUP(J2757,Setup_Team!$B:$C,2,FALSE), "TDB")</f>
        <v>TDB</v>
      </c>
      <c r="L2757" s="21" t="str">
        <f>VLOOKUP($A2757,Location!$A:$J,8,FALSE)</f>
        <v>TBD</v>
      </c>
      <c r="M2757" s="21" t="str">
        <f>IFERROR(VLOOKUP(L2757,Setup_Team!$B:$C,2,FALSE), "TDB")</f>
        <v>TDB</v>
      </c>
      <c r="N2757" s="21" t="str">
        <f>VLOOKUP($A2757,Location!$A:$J,9,FALSE)</f>
        <v>Atlanta</v>
      </c>
      <c r="O2757" s="21" t="str">
        <f>VLOOKUP($A2757,Location!$A:$J,10,FALSE)</f>
        <v>Mercedes-Benz Stadium</v>
      </c>
      <c r="P2757" s="27"/>
      <c r="Q2757" s="27"/>
      <c r="R2757" s="27" t="str">
        <f t="shared" si="263"/>
        <v/>
      </c>
      <c r="S2757" s="21">
        <v>0</v>
      </c>
      <c r="T2757" s="20">
        <f>VLOOKUP($A2757,Database!$A:$Y,10,FALSE)</f>
        <v>0</v>
      </c>
      <c r="U2757" s="20">
        <f>VLOOKUP($A2757,Database!$A:$Y,11,FALSE)</f>
        <v>0</v>
      </c>
      <c r="V2757" s="20">
        <f>VLOOKUP($A2757,Database!$A:$Y,12,FALSE)</f>
        <v>0</v>
      </c>
      <c r="W2757" s="20" t="str">
        <f>VLOOKUP(A2757,Database!A:M,13,FALSE)</f>
        <v>À venir</v>
      </c>
      <c r="X2757" s="20" t="str">
        <f>VLOOKUP($A2757,Database!$A:$Y,20,FALSE)</f>
        <v/>
      </c>
      <c r="Y2757" s="20" t="str">
        <f>VLOOKUP($A2757,Database!$A:$Y,21,FALSE)</f>
        <v/>
      </c>
      <c r="Z2757" s="20">
        <f t="shared" si="262"/>
        <v>0</v>
      </c>
      <c r="AA2757" s="20" t="str">
        <f t="shared" si="264"/>
        <v/>
      </c>
      <c r="AB2757" s="20" t="str">
        <f t="shared" ca="1" si="265"/>
        <v/>
      </c>
      <c r="AC2757" s="20">
        <f t="shared" ca="1" si="266"/>
        <v>0</v>
      </c>
      <c r="AD2757" s="20" t="str">
        <f ca="1">IF(AC2757=0,"",IF(OR(ISBLANK(P2757),ISBLANK(Q2757)),"",IF(ISBLANK(VLOOKUP(A2757,Database!A:AA,22,FALSE)),"",VLOOKUP(A2757,Database!A:AA,22,FALSE))))</f>
        <v/>
      </c>
      <c r="AE2757" s="20" t="str">
        <f>IFERROR(
   IF(
     OR(ISBLANK(P2757),ISBLANK(Q2757)),
     "",
     IF(
       AND(AB2757&lt;&gt;"",OR(W2757="Terminé",W2757="En cours")),
       VLOOKUP(AD2757,Setup_ScoreExactBonus!A:D,4,FALSE),
       0
     )),
  0)</f>
        <v/>
      </c>
      <c r="AF2757" s="21">
        <f t="shared" si="267"/>
        <v>0</v>
      </c>
      <c r="AG2757" s="21">
        <f ca="1">SUMIFS(AF$2:AF2757,D$2:D2757,D2757)</f>
        <v>3587</v>
      </c>
    </row>
    <row r="2758" spans="1:33" hidden="1" x14ac:dyDescent="0.35">
      <c r="A2758" s="21">
        <f>IF(ISBLANK(B2758),"",COUNTIF(B$2:B2758,B2758))-1</f>
        <v>102</v>
      </c>
      <c r="B2758" s="27">
        <v>3</v>
      </c>
      <c r="C2758" s="10">
        <f>VLOOKUP($A2758+IF($A2758=0,1,0),Database!$A:$Y,7,FALSE)</f>
        <v>46218.875</v>
      </c>
      <c r="D2758" s="21" t="str">
        <f>VLOOKUP(Pronostics!$B2758,Setup_MPP!$A:$G,3,FALSE)</f>
        <v>PasMetalleux</v>
      </c>
      <c r="E2758" s="21" t="str">
        <f>VLOOKUP(Pronostics!$B2758,Setup_MPP!$A:$G,2,FALSE)</f>
        <v>Elwenn JOUBREL</v>
      </c>
      <c r="F2758" s="21" t="str">
        <f>VLOOKUP($B2758,Setup_MPP!$A:$E,4,FALSE)</f>
        <v>#F5C7FC</v>
      </c>
      <c r="G2758" s="21" t="str">
        <f>VLOOKUP($B2758,Setup_MPP!$A:$E,5,FALSE)</f>
        <v>#C489CF</v>
      </c>
      <c r="H2758" s="21" t="str">
        <f>IFERROR(IF(AND(A2758&gt;=1,A2758&lt;=104),VLOOKUP($A2758,Location!$A:$J,6,FALSE),IF(A2758=0,"Avant l'ouverture",IF(OR(A2758=105,A2758=106),"Bonus"))),"")</f>
        <v>1/2 Finale</v>
      </c>
      <c r="I2758" s="21" t="str">
        <f>IF(LEFT(H2758,4)="Tour",VLOOKUP(A2758,Database!$A:$C,3,FALSE),"")</f>
        <v/>
      </c>
      <c r="J2758" s="21" t="str">
        <f>VLOOKUP($A2758,Location!$A:$J,7,FALSE)</f>
        <v>TBD</v>
      </c>
      <c r="K2758" s="21" t="str">
        <f>IFERROR(VLOOKUP(J2758,Setup_Team!$B:$C,2,FALSE), "TDB")</f>
        <v>TDB</v>
      </c>
      <c r="L2758" s="21" t="str">
        <f>VLOOKUP($A2758,Location!$A:$J,8,FALSE)</f>
        <v>TBD</v>
      </c>
      <c r="M2758" s="21" t="str">
        <f>IFERROR(VLOOKUP(L2758,Setup_Team!$B:$C,2,FALSE), "TDB")</f>
        <v>TDB</v>
      </c>
      <c r="N2758" s="21" t="str">
        <f>VLOOKUP($A2758,Location!$A:$J,9,FALSE)</f>
        <v>Atlanta</v>
      </c>
      <c r="O2758" s="21" t="str">
        <f>VLOOKUP($A2758,Location!$A:$J,10,FALSE)</f>
        <v>Mercedes-Benz Stadium</v>
      </c>
      <c r="P2758" s="27"/>
      <c r="Q2758" s="27"/>
      <c r="R2758" s="27" t="str">
        <f t="shared" si="263"/>
        <v/>
      </c>
      <c r="S2758" s="21">
        <v>0</v>
      </c>
      <c r="T2758" s="20">
        <f>VLOOKUP($A2758,Database!$A:$Y,10,FALSE)</f>
        <v>0</v>
      </c>
      <c r="U2758" s="20">
        <f>VLOOKUP($A2758,Database!$A:$Y,11,FALSE)</f>
        <v>0</v>
      </c>
      <c r="V2758" s="20">
        <f>VLOOKUP($A2758,Database!$A:$Y,12,FALSE)</f>
        <v>0</v>
      </c>
      <c r="W2758" s="20" t="str">
        <f>VLOOKUP(A2758,Database!A:M,13,FALSE)</f>
        <v>À venir</v>
      </c>
      <c r="X2758" s="20" t="str">
        <f>VLOOKUP($A2758,Database!$A:$Y,20,FALSE)</f>
        <v/>
      </c>
      <c r="Y2758" s="20" t="str">
        <f>VLOOKUP($A2758,Database!$A:$Y,21,FALSE)</f>
        <v/>
      </c>
      <c r="Z2758" s="20">
        <f t="shared" si="262"/>
        <v>0</v>
      </c>
      <c r="AA2758" s="20" t="str">
        <f t="shared" si="264"/>
        <v/>
      </c>
      <c r="AB2758" s="20" t="str">
        <f t="shared" ca="1" si="265"/>
        <v/>
      </c>
      <c r="AC2758" s="20">
        <f t="shared" ca="1" si="266"/>
        <v>0</v>
      </c>
      <c r="AD2758" s="20" t="str">
        <f ca="1">IF(AC2758=0,"",IF(OR(ISBLANK(P2758),ISBLANK(Q2758)),"",IF(ISBLANK(VLOOKUP(A2758,Database!A:AA,22,FALSE)),"",VLOOKUP(A2758,Database!A:AA,22,FALSE))))</f>
        <v/>
      </c>
      <c r="AE2758" s="20" t="str">
        <f>IFERROR(
   IF(
     OR(ISBLANK(P2758),ISBLANK(Q2758)),
     "",
     IF(
       AND(AB2758&lt;&gt;"",OR(W2758="Terminé",W2758="En cours")),
       VLOOKUP(AD2758,Setup_ScoreExactBonus!A:D,4,FALSE),
       0
     )),
  0)</f>
        <v/>
      </c>
      <c r="AF2758" s="21">
        <f t="shared" si="267"/>
        <v>0</v>
      </c>
      <c r="AG2758" s="21">
        <f ca="1">SUMIFS(AF$2:AF2758,D$2:D2758,D2758)</f>
        <v>3215</v>
      </c>
    </row>
    <row r="2759" spans="1:33" hidden="1" x14ac:dyDescent="0.35">
      <c r="A2759" s="21">
        <f>IF(ISBLANK(B2759),"",COUNTIF(B$2:B2759,B2759))-1</f>
        <v>102</v>
      </c>
      <c r="B2759" s="27">
        <v>4</v>
      </c>
      <c r="C2759" s="10">
        <f>VLOOKUP($A2759+IF($A2759=0,1,0),Database!$A:$Y,7,FALSE)</f>
        <v>46218.875</v>
      </c>
      <c r="D2759" s="21" t="str">
        <f>VLOOKUP(Pronostics!$B2759,Setup_MPP!$A:$G,3,FALSE)</f>
        <v>Popo444</v>
      </c>
      <c r="E2759" s="21" t="str">
        <f>VLOOKUP(Pronostics!$B2759,Setup_MPP!$A:$G,2,FALSE)</f>
        <v>Pauline OLIVIER</v>
      </c>
      <c r="F2759" s="21" t="str">
        <f>VLOOKUP($B2759,Setup_MPP!$A:$E,4,FALSE)</f>
        <v>#A5EA7F</v>
      </c>
      <c r="G2759" s="21" t="str">
        <f>VLOOKUP($B2759,Setup_MPP!$A:$E,5,FALSE)</f>
        <v>#80C65A</v>
      </c>
      <c r="H2759" s="21" t="str">
        <f>IFERROR(IF(AND(A2759&gt;=1,A2759&lt;=104),VLOOKUP($A2759,Location!$A:$J,6,FALSE),IF(A2759=0,"Avant l'ouverture",IF(OR(A2759=105,A2759=106),"Bonus"))),"")</f>
        <v>1/2 Finale</v>
      </c>
      <c r="I2759" s="21" t="str">
        <f>IF(LEFT(H2759,4)="Tour",VLOOKUP(A2759,Database!$A:$C,3,FALSE),"")</f>
        <v/>
      </c>
      <c r="J2759" s="21" t="str">
        <f>VLOOKUP($A2759,Location!$A:$J,7,FALSE)</f>
        <v>TBD</v>
      </c>
      <c r="K2759" s="21" t="str">
        <f>IFERROR(VLOOKUP(J2759,Setup_Team!$B:$C,2,FALSE), "TDB")</f>
        <v>TDB</v>
      </c>
      <c r="L2759" s="21" t="str">
        <f>VLOOKUP($A2759,Location!$A:$J,8,FALSE)</f>
        <v>TBD</v>
      </c>
      <c r="M2759" s="21" t="str">
        <f>IFERROR(VLOOKUP(L2759,Setup_Team!$B:$C,2,FALSE), "TDB")</f>
        <v>TDB</v>
      </c>
      <c r="N2759" s="21" t="str">
        <f>VLOOKUP($A2759,Location!$A:$J,9,FALSE)</f>
        <v>Atlanta</v>
      </c>
      <c r="O2759" s="21" t="str">
        <f>VLOOKUP($A2759,Location!$A:$J,10,FALSE)</f>
        <v>Mercedes-Benz Stadium</v>
      </c>
      <c r="P2759" s="27"/>
      <c r="Q2759" s="27"/>
      <c r="R2759" s="27" t="str">
        <f t="shared" si="263"/>
        <v/>
      </c>
      <c r="S2759" s="21">
        <v>0</v>
      </c>
      <c r="T2759" s="20">
        <f>VLOOKUP($A2759,Database!$A:$Y,10,FALSE)</f>
        <v>0</v>
      </c>
      <c r="U2759" s="20">
        <f>VLOOKUP($A2759,Database!$A:$Y,11,FALSE)</f>
        <v>0</v>
      </c>
      <c r="V2759" s="20">
        <f>VLOOKUP($A2759,Database!$A:$Y,12,FALSE)</f>
        <v>0</v>
      </c>
      <c r="W2759" s="20" t="str">
        <f>VLOOKUP(A2759,Database!A:M,13,FALSE)</f>
        <v>À venir</v>
      </c>
      <c r="X2759" s="20" t="str">
        <f>VLOOKUP($A2759,Database!$A:$Y,20,FALSE)</f>
        <v/>
      </c>
      <c r="Y2759" s="20" t="str">
        <f>VLOOKUP($A2759,Database!$A:$Y,21,FALSE)</f>
        <v/>
      </c>
      <c r="Z2759" s="20">
        <f t="shared" si="262"/>
        <v>0</v>
      </c>
      <c r="AA2759" s="20" t="str">
        <f t="shared" si="264"/>
        <v/>
      </c>
      <c r="AB2759" s="20" t="str">
        <f t="shared" ca="1" si="265"/>
        <v/>
      </c>
      <c r="AC2759" s="20">
        <f t="shared" ca="1" si="266"/>
        <v>0</v>
      </c>
      <c r="AD2759" s="20" t="str">
        <f ca="1">IF(AC2759=0,"",IF(OR(ISBLANK(P2759),ISBLANK(Q2759)),"",IF(ISBLANK(VLOOKUP(A2759,Database!A:AA,22,FALSE)),"",VLOOKUP(A2759,Database!A:AA,22,FALSE))))</f>
        <v/>
      </c>
      <c r="AE2759" s="20" t="str">
        <f>IFERROR(
   IF(
     OR(ISBLANK(P2759),ISBLANK(Q2759)),
     "",
     IF(
       AND(AB2759&lt;&gt;"",OR(W2759="Terminé",W2759="En cours")),
       VLOOKUP(AD2759,Setup_ScoreExactBonus!A:D,4,FALSE),
       0
     )),
  0)</f>
        <v/>
      </c>
      <c r="AF2759" s="21">
        <f t="shared" si="267"/>
        <v>0</v>
      </c>
      <c r="AG2759" s="21">
        <f ca="1">SUMIFS(AF$2:AF2759,D$2:D2759,D2759)</f>
        <v>3257</v>
      </c>
    </row>
    <row r="2760" spans="1:33" hidden="1" x14ac:dyDescent="0.35">
      <c r="A2760" s="21">
        <f>IF(ISBLANK(B2760),"",COUNTIF(B$2:B2760,B2760))-1</f>
        <v>102</v>
      </c>
      <c r="B2760" s="27">
        <v>5</v>
      </c>
      <c r="C2760" s="10">
        <f>VLOOKUP($A2760+IF($A2760=0,1,0),Database!$A:$Y,7,FALSE)</f>
        <v>46218.875</v>
      </c>
      <c r="D2760" s="21" t="str">
        <f>VLOOKUP(Pronostics!$B2760,Setup_MPP!$A:$G,3,FALSE)</f>
        <v>_Jujul</v>
      </c>
      <c r="E2760" s="21" t="str">
        <f>VLOOKUP(Pronostics!$B2760,Setup_MPP!$A:$G,2,FALSE)</f>
        <v>Julie BOISSIERE</v>
      </c>
      <c r="F2760" s="21" t="str">
        <f>VLOOKUP($B2760,Setup_MPP!$A:$E,4,FALSE)</f>
        <v>#D890FF</v>
      </c>
      <c r="G2760" s="21" t="str">
        <f>VLOOKUP($B2760,Setup_MPP!$A:$E,5,FALSE)</f>
        <v>#B750EF</v>
      </c>
      <c r="H2760" s="21" t="str">
        <f>IFERROR(IF(AND(A2760&gt;=1,A2760&lt;=104),VLOOKUP($A2760,Location!$A:$J,6,FALSE),IF(A2760=0,"Avant l'ouverture",IF(OR(A2760=105,A2760=106),"Bonus"))),"")</f>
        <v>1/2 Finale</v>
      </c>
      <c r="I2760" s="21" t="str">
        <f>IF(LEFT(H2760,4)="Tour",VLOOKUP(A2760,Database!$A:$C,3,FALSE),"")</f>
        <v/>
      </c>
      <c r="J2760" s="21" t="str">
        <f>VLOOKUP($A2760,Location!$A:$J,7,FALSE)</f>
        <v>TBD</v>
      </c>
      <c r="K2760" s="21" t="str">
        <f>IFERROR(VLOOKUP(J2760,Setup_Team!$B:$C,2,FALSE), "TDB")</f>
        <v>TDB</v>
      </c>
      <c r="L2760" s="21" t="str">
        <f>VLOOKUP($A2760,Location!$A:$J,8,FALSE)</f>
        <v>TBD</v>
      </c>
      <c r="M2760" s="21" t="str">
        <f>IFERROR(VLOOKUP(L2760,Setup_Team!$B:$C,2,FALSE), "TDB")</f>
        <v>TDB</v>
      </c>
      <c r="N2760" s="21" t="str">
        <f>VLOOKUP($A2760,Location!$A:$J,9,FALSE)</f>
        <v>Atlanta</v>
      </c>
      <c r="O2760" s="21" t="str">
        <f>VLOOKUP($A2760,Location!$A:$J,10,FALSE)</f>
        <v>Mercedes-Benz Stadium</v>
      </c>
      <c r="P2760" s="27"/>
      <c r="Q2760" s="27"/>
      <c r="R2760" s="27" t="str">
        <f t="shared" si="263"/>
        <v/>
      </c>
      <c r="S2760" s="21">
        <v>0</v>
      </c>
      <c r="T2760" s="20">
        <f>VLOOKUP($A2760,Database!$A:$Y,10,FALSE)</f>
        <v>0</v>
      </c>
      <c r="U2760" s="20">
        <f>VLOOKUP($A2760,Database!$A:$Y,11,FALSE)</f>
        <v>0</v>
      </c>
      <c r="V2760" s="20">
        <f>VLOOKUP($A2760,Database!$A:$Y,12,FALSE)</f>
        <v>0</v>
      </c>
      <c r="W2760" s="20" t="str">
        <f>VLOOKUP(A2760,Database!A:M,13,FALSE)</f>
        <v>À venir</v>
      </c>
      <c r="X2760" s="20" t="str">
        <f>VLOOKUP($A2760,Database!$A:$Y,20,FALSE)</f>
        <v/>
      </c>
      <c r="Y2760" s="20" t="str">
        <f>VLOOKUP($A2760,Database!$A:$Y,21,FALSE)</f>
        <v/>
      </c>
      <c r="Z2760" s="20">
        <f t="shared" si="262"/>
        <v>0</v>
      </c>
      <c r="AA2760" s="20" t="str">
        <f t="shared" si="264"/>
        <v/>
      </c>
      <c r="AB2760" s="20" t="str">
        <f t="shared" ca="1" si="265"/>
        <v/>
      </c>
      <c r="AC2760" s="20">
        <f t="shared" ca="1" si="266"/>
        <v>0</v>
      </c>
      <c r="AD2760" s="20" t="str">
        <f ca="1">IF(AC2760=0,"",IF(OR(ISBLANK(P2760),ISBLANK(Q2760)),"",IF(ISBLANK(VLOOKUP(A2760,Database!A:AA,22,FALSE)),"",VLOOKUP(A2760,Database!A:AA,22,FALSE))))</f>
        <v/>
      </c>
      <c r="AE2760" s="20" t="str">
        <f>IFERROR(
   IF(
     OR(ISBLANK(P2760),ISBLANK(Q2760)),
     "",
     IF(
       AND(AB2760&lt;&gt;"",OR(W2760="Terminé",W2760="En cours")),
       VLOOKUP(AD2760,Setup_ScoreExactBonus!A:D,4,FALSE),
       0
     )),
  0)</f>
        <v/>
      </c>
      <c r="AF2760" s="21">
        <f t="shared" si="267"/>
        <v>0</v>
      </c>
      <c r="AG2760" s="21">
        <f ca="1">SUMIFS(AF$2:AF2760,D$2:D2760,D2760)</f>
        <v>2427</v>
      </c>
    </row>
    <row r="2761" spans="1:33" hidden="1" x14ac:dyDescent="0.35">
      <c r="A2761" s="21">
        <f>IF(ISBLANK(B2761),"",COUNTIF(B$2:B2761,B2761))-1</f>
        <v>102</v>
      </c>
      <c r="B2761" s="27">
        <v>6</v>
      </c>
      <c r="C2761" s="10">
        <f>VLOOKUP($A2761+IF($A2761=0,1,0),Database!$A:$Y,7,FALSE)</f>
        <v>46218.875</v>
      </c>
      <c r="D2761" s="21" t="str">
        <f>VLOOKUP(Pronostics!$B2761,Setup_MPP!$A:$G,3,FALSE)</f>
        <v>Julay</v>
      </c>
      <c r="E2761" s="21" t="str">
        <f>VLOOKUP(Pronostics!$B2761,Setup_MPP!$A:$G,2,FALSE)</f>
        <v>Julie BOUCHARD</v>
      </c>
      <c r="F2761" s="21" t="str">
        <f>VLOOKUP($B2761,Setup_MPP!$A:$E,4,FALSE)</f>
        <v>#A6F7B1</v>
      </c>
      <c r="G2761" s="21" t="str">
        <f>VLOOKUP($B2761,Setup_MPP!$A:$E,5,FALSE)</f>
        <v>#6EC179</v>
      </c>
      <c r="H2761" s="21" t="str">
        <f>IFERROR(IF(AND(A2761&gt;=1,A2761&lt;=104),VLOOKUP($A2761,Location!$A:$J,6,FALSE),IF(A2761=0,"Avant l'ouverture",IF(OR(A2761=105,A2761=106),"Bonus"))),"")</f>
        <v>1/2 Finale</v>
      </c>
      <c r="I2761" s="21" t="str">
        <f>IF(LEFT(H2761,4)="Tour",VLOOKUP(A2761,Database!$A:$C,3,FALSE),"")</f>
        <v/>
      </c>
      <c r="J2761" s="21" t="str">
        <f>VLOOKUP($A2761,Location!$A:$J,7,FALSE)</f>
        <v>TBD</v>
      </c>
      <c r="K2761" s="21" t="str">
        <f>IFERROR(VLOOKUP(J2761,Setup_Team!$B:$C,2,FALSE), "TDB")</f>
        <v>TDB</v>
      </c>
      <c r="L2761" s="21" t="str">
        <f>VLOOKUP($A2761,Location!$A:$J,8,FALSE)</f>
        <v>TBD</v>
      </c>
      <c r="M2761" s="21" t="str">
        <f>IFERROR(VLOOKUP(L2761,Setup_Team!$B:$C,2,FALSE), "TDB")</f>
        <v>TDB</v>
      </c>
      <c r="N2761" s="21" t="str">
        <f>VLOOKUP($A2761,Location!$A:$J,9,FALSE)</f>
        <v>Atlanta</v>
      </c>
      <c r="O2761" s="21" t="str">
        <f>VLOOKUP($A2761,Location!$A:$J,10,FALSE)</f>
        <v>Mercedes-Benz Stadium</v>
      </c>
      <c r="P2761" s="27"/>
      <c r="Q2761" s="27"/>
      <c r="R2761" s="27" t="str">
        <f t="shared" si="263"/>
        <v/>
      </c>
      <c r="S2761" s="21">
        <v>0</v>
      </c>
      <c r="T2761" s="20">
        <f>VLOOKUP($A2761,Database!$A:$Y,10,FALSE)</f>
        <v>0</v>
      </c>
      <c r="U2761" s="20">
        <f>VLOOKUP($A2761,Database!$A:$Y,11,FALSE)</f>
        <v>0</v>
      </c>
      <c r="V2761" s="20">
        <f>VLOOKUP($A2761,Database!$A:$Y,12,FALSE)</f>
        <v>0</v>
      </c>
      <c r="W2761" s="20" t="str">
        <f>VLOOKUP(A2761,Database!A:M,13,FALSE)</f>
        <v>À venir</v>
      </c>
      <c r="X2761" s="20" t="str">
        <f>VLOOKUP($A2761,Database!$A:$Y,20,FALSE)</f>
        <v/>
      </c>
      <c r="Y2761" s="20" t="str">
        <f>VLOOKUP($A2761,Database!$A:$Y,21,FALSE)</f>
        <v/>
      </c>
      <c r="Z2761" s="20">
        <f t="shared" si="262"/>
        <v>0</v>
      </c>
      <c r="AA2761" s="20" t="str">
        <f t="shared" si="264"/>
        <v/>
      </c>
      <c r="AB2761" s="20" t="str">
        <f t="shared" ca="1" si="265"/>
        <v/>
      </c>
      <c r="AC2761" s="20">
        <f t="shared" ca="1" si="266"/>
        <v>0</v>
      </c>
      <c r="AD2761" s="20" t="str">
        <f ca="1">IF(AC2761=0,"",IF(OR(ISBLANK(P2761),ISBLANK(Q2761)),"",IF(ISBLANK(VLOOKUP(A2761,Database!A:AA,22,FALSE)),"",VLOOKUP(A2761,Database!A:AA,22,FALSE))))</f>
        <v/>
      </c>
      <c r="AE2761" s="20" t="str">
        <f>IFERROR(
   IF(
     OR(ISBLANK(P2761),ISBLANK(Q2761)),
     "",
     IF(
       AND(AB2761&lt;&gt;"",OR(W2761="Terminé",W2761="En cours")),
       VLOOKUP(AD2761,Setup_ScoreExactBonus!A:D,4,FALSE),
       0
     )),
  0)</f>
        <v/>
      </c>
      <c r="AF2761" s="21">
        <f t="shared" si="267"/>
        <v>0</v>
      </c>
      <c r="AG2761" s="21">
        <f ca="1">SUMIFS(AF$2:AF2761,D$2:D2761,D2761)</f>
        <v>3263</v>
      </c>
    </row>
    <row r="2762" spans="1:33" hidden="1" x14ac:dyDescent="0.35">
      <c r="A2762" s="21">
        <f>IF(ISBLANK(B2762),"",COUNTIF(B$2:B2762,B2762))-1</f>
        <v>102</v>
      </c>
      <c r="B2762" s="27">
        <v>7</v>
      </c>
      <c r="C2762" s="10">
        <f>VLOOKUP($A2762+IF($A2762=0,1,0),Database!$A:$Y,7,FALSE)</f>
        <v>46218.875</v>
      </c>
      <c r="D2762" s="21" t="str">
        <f>VLOOKUP(Pronostics!$B2762,Setup_MPP!$A:$G,3,FALSE)</f>
        <v>__Vince__</v>
      </c>
      <c r="E2762" s="21" t="str">
        <f>VLOOKUP(Pronostics!$B2762,Setup_MPP!$A:$G,2,FALSE)</f>
        <v>Vincent FRAYSSE</v>
      </c>
      <c r="F2762" s="21" t="str">
        <f>VLOOKUP($B2762,Setup_MPP!$A:$E,4,FALSE)</f>
        <v>#B2EAE8</v>
      </c>
      <c r="G2762" s="21" t="str">
        <f>VLOOKUP($B2762,Setup_MPP!$A:$E,5,FALSE)</f>
        <v>#6CB4B1</v>
      </c>
      <c r="H2762" s="21" t="str">
        <f>IFERROR(IF(AND(A2762&gt;=1,A2762&lt;=104),VLOOKUP($A2762,Location!$A:$J,6,FALSE),IF(A2762=0,"Avant l'ouverture",IF(OR(A2762=105,A2762=106),"Bonus"))),"")</f>
        <v>1/2 Finale</v>
      </c>
      <c r="I2762" s="21" t="str">
        <f>IF(LEFT(H2762,4)="Tour",VLOOKUP(A2762,Database!$A:$C,3,FALSE),"")</f>
        <v/>
      </c>
      <c r="J2762" s="21" t="str">
        <f>VLOOKUP($A2762,Location!$A:$J,7,FALSE)</f>
        <v>TBD</v>
      </c>
      <c r="K2762" s="21" t="str">
        <f>IFERROR(VLOOKUP(J2762,Setup_Team!$B:$C,2,FALSE), "TDB")</f>
        <v>TDB</v>
      </c>
      <c r="L2762" s="21" t="str">
        <f>VLOOKUP($A2762,Location!$A:$J,8,FALSE)</f>
        <v>TBD</v>
      </c>
      <c r="M2762" s="21" t="str">
        <f>IFERROR(VLOOKUP(L2762,Setup_Team!$B:$C,2,FALSE), "TDB")</f>
        <v>TDB</v>
      </c>
      <c r="N2762" s="21" t="str">
        <f>VLOOKUP($A2762,Location!$A:$J,9,FALSE)</f>
        <v>Atlanta</v>
      </c>
      <c r="O2762" s="21" t="str">
        <f>VLOOKUP($A2762,Location!$A:$J,10,FALSE)</f>
        <v>Mercedes-Benz Stadium</v>
      </c>
      <c r="P2762" s="27"/>
      <c r="Q2762" s="27"/>
      <c r="R2762" s="27" t="str">
        <f t="shared" si="263"/>
        <v/>
      </c>
      <c r="S2762" s="21">
        <v>0</v>
      </c>
      <c r="T2762" s="20">
        <f>VLOOKUP($A2762,Database!$A:$Y,10,FALSE)</f>
        <v>0</v>
      </c>
      <c r="U2762" s="20">
        <f>VLOOKUP($A2762,Database!$A:$Y,11,FALSE)</f>
        <v>0</v>
      </c>
      <c r="V2762" s="20">
        <f>VLOOKUP($A2762,Database!$A:$Y,12,FALSE)</f>
        <v>0</v>
      </c>
      <c r="W2762" s="20" t="str">
        <f>VLOOKUP(A2762,Database!A:M,13,FALSE)</f>
        <v>À venir</v>
      </c>
      <c r="X2762" s="20" t="str">
        <f>VLOOKUP($A2762,Database!$A:$Y,20,FALSE)</f>
        <v/>
      </c>
      <c r="Y2762" s="20" t="str">
        <f>VLOOKUP($A2762,Database!$A:$Y,21,FALSE)</f>
        <v/>
      </c>
      <c r="Z2762" s="20">
        <f t="shared" si="262"/>
        <v>0</v>
      </c>
      <c r="AA2762" s="20" t="str">
        <f t="shared" si="264"/>
        <v/>
      </c>
      <c r="AB2762" s="20" t="str">
        <f t="shared" ca="1" si="265"/>
        <v/>
      </c>
      <c r="AC2762" s="20">
        <f t="shared" ca="1" si="266"/>
        <v>0</v>
      </c>
      <c r="AD2762" s="20" t="str">
        <f ca="1">IF(AC2762=0,"",IF(OR(ISBLANK(P2762),ISBLANK(Q2762)),"",IF(ISBLANK(VLOOKUP(A2762,Database!A:AA,22,FALSE)),"",VLOOKUP(A2762,Database!A:AA,22,FALSE))))</f>
        <v/>
      </c>
      <c r="AE2762" s="20" t="str">
        <f>IFERROR(
   IF(
     OR(ISBLANK(P2762),ISBLANK(Q2762)),
     "",
     IF(
       AND(AB2762&lt;&gt;"",OR(W2762="Terminé",W2762="En cours")),
       VLOOKUP(AD2762,Setup_ScoreExactBonus!A:D,4,FALSE),
       0
     )),
  0)</f>
        <v/>
      </c>
      <c r="AF2762" s="21">
        <f t="shared" si="267"/>
        <v>0</v>
      </c>
      <c r="AG2762" s="21">
        <f ca="1">SUMIFS(AF$2:AF2762,D$2:D2762,D2762)</f>
        <v>1775</v>
      </c>
    </row>
    <row r="2763" spans="1:33" hidden="1" x14ac:dyDescent="0.35">
      <c r="A2763" s="21">
        <f>IF(ISBLANK(B2763),"",COUNTIF(B$2:B2763,B2763))-1</f>
        <v>102</v>
      </c>
      <c r="B2763" s="27">
        <v>8</v>
      </c>
      <c r="C2763" s="10">
        <f>VLOOKUP($A2763+IF($A2763=0,1,0),Database!$A:$Y,7,FALSE)</f>
        <v>46218.875</v>
      </c>
      <c r="D2763" s="21" t="str">
        <f>VLOOKUP(Pronostics!$B2763,Setup_MPP!$A:$G,3,FALSE)</f>
        <v>Louuiiis</v>
      </c>
      <c r="E2763" s="21" t="str">
        <f>VLOOKUP(Pronostics!$B2763,Setup_MPP!$A:$G,2,FALSE)</f>
        <v>Louis HARLE</v>
      </c>
      <c r="F2763" s="21" t="str">
        <f>VLOOKUP($B2763,Setup_MPP!$A:$E,4,FALSE)</f>
        <v>#EEF7B1</v>
      </c>
      <c r="G2763" s="21" t="str">
        <f>VLOOKUP($B2763,Setup_MPP!$A:$E,5,FALSE)</f>
        <v>#C1CB7D</v>
      </c>
      <c r="H2763" s="21" t="str">
        <f>IFERROR(IF(AND(A2763&gt;=1,A2763&lt;=104),VLOOKUP($A2763,Location!$A:$J,6,FALSE),IF(A2763=0,"Avant l'ouverture",IF(OR(A2763=105,A2763=106),"Bonus"))),"")</f>
        <v>1/2 Finale</v>
      </c>
      <c r="I2763" s="21" t="str">
        <f>IF(LEFT(H2763,4)="Tour",VLOOKUP(A2763,Database!$A:$C,3,FALSE),"")</f>
        <v/>
      </c>
      <c r="J2763" s="21" t="str">
        <f>VLOOKUP($A2763,Location!$A:$J,7,FALSE)</f>
        <v>TBD</v>
      </c>
      <c r="K2763" s="21" t="str">
        <f>IFERROR(VLOOKUP(J2763,Setup_Team!$B:$C,2,FALSE), "TDB")</f>
        <v>TDB</v>
      </c>
      <c r="L2763" s="21" t="str">
        <f>VLOOKUP($A2763,Location!$A:$J,8,FALSE)</f>
        <v>TBD</v>
      </c>
      <c r="M2763" s="21" t="str">
        <f>IFERROR(VLOOKUP(L2763,Setup_Team!$B:$C,2,FALSE), "TDB")</f>
        <v>TDB</v>
      </c>
      <c r="N2763" s="21" t="str">
        <f>VLOOKUP($A2763,Location!$A:$J,9,FALSE)</f>
        <v>Atlanta</v>
      </c>
      <c r="O2763" s="21" t="str">
        <f>VLOOKUP($A2763,Location!$A:$J,10,FALSE)</f>
        <v>Mercedes-Benz Stadium</v>
      </c>
      <c r="P2763" s="27"/>
      <c r="Q2763" s="27"/>
      <c r="R2763" s="27" t="str">
        <f t="shared" si="263"/>
        <v/>
      </c>
      <c r="S2763" s="21">
        <v>0</v>
      </c>
      <c r="T2763" s="20">
        <f>VLOOKUP($A2763,Database!$A:$Y,10,FALSE)</f>
        <v>0</v>
      </c>
      <c r="U2763" s="20">
        <f>VLOOKUP($A2763,Database!$A:$Y,11,FALSE)</f>
        <v>0</v>
      </c>
      <c r="V2763" s="20">
        <f>VLOOKUP($A2763,Database!$A:$Y,12,FALSE)</f>
        <v>0</v>
      </c>
      <c r="W2763" s="20" t="str">
        <f>VLOOKUP(A2763,Database!A:M,13,FALSE)</f>
        <v>À venir</v>
      </c>
      <c r="X2763" s="20" t="str">
        <f>VLOOKUP($A2763,Database!$A:$Y,20,FALSE)</f>
        <v/>
      </c>
      <c r="Y2763" s="20" t="str">
        <f>VLOOKUP($A2763,Database!$A:$Y,21,FALSE)</f>
        <v/>
      </c>
      <c r="Z2763" s="20">
        <f t="shared" si="262"/>
        <v>0</v>
      </c>
      <c r="AA2763" s="20" t="str">
        <f t="shared" si="264"/>
        <v/>
      </c>
      <c r="AB2763" s="20" t="str">
        <f t="shared" ca="1" si="265"/>
        <v/>
      </c>
      <c r="AC2763" s="20">
        <f t="shared" ca="1" si="266"/>
        <v>0</v>
      </c>
      <c r="AD2763" s="20" t="str">
        <f ca="1">IF(AC2763=0,"",IF(OR(ISBLANK(P2763),ISBLANK(Q2763)),"",IF(ISBLANK(VLOOKUP(A2763,Database!A:AA,22,FALSE)),"",VLOOKUP(A2763,Database!A:AA,22,FALSE))))</f>
        <v/>
      </c>
      <c r="AE2763" s="20" t="str">
        <f>IFERROR(
   IF(
     OR(ISBLANK(P2763),ISBLANK(Q2763)),
     "",
     IF(
       AND(AB2763&lt;&gt;"",OR(W2763="Terminé",W2763="En cours")),
       VLOOKUP(AD2763,Setup_ScoreExactBonus!A:D,4,FALSE),
       0
     )),
  0)</f>
        <v/>
      </c>
      <c r="AF2763" s="21">
        <f t="shared" si="267"/>
        <v>0</v>
      </c>
      <c r="AG2763" s="21">
        <f ca="1">SUMIFS(AF$2:AF2763,D$2:D2763,D2763)</f>
        <v>3206</v>
      </c>
    </row>
    <row r="2764" spans="1:33" x14ac:dyDescent="0.35">
      <c r="A2764" s="21">
        <f>IF(ISBLANK(B2764),"",COUNTIF(B$2:B2764,B2764))-1</f>
        <v>102</v>
      </c>
      <c r="B2764" s="27">
        <v>9</v>
      </c>
      <c r="C2764" s="10">
        <f>VLOOKUP($A2764+IF($A2764=0,1,0),Database!$A:$Y,7,FALSE)</f>
        <v>46218.875</v>
      </c>
      <c r="D2764" s="21" t="str">
        <f>VLOOKUP(Pronostics!$B2764,Setup_MPP!$A:$G,3,FALSE)</f>
        <v>Aurelien_dpq</v>
      </c>
      <c r="E2764" s="21" t="str">
        <f>VLOOKUP(Pronostics!$B2764,Setup_MPP!$A:$G,2,FALSE)</f>
        <v>Aurélien DE POULPIQUET</v>
      </c>
      <c r="F2764" s="21" t="str">
        <f>VLOOKUP($B2764,Setup_MPP!$A:$E,4,FALSE)</f>
        <v>#F4EA9D</v>
      </c>
      <c r="G2764" s="21" t="str">
        <f>VLOOKUP($B2764,Setup_MPP!$A:$E,5,FALSE)</f>
        <v>#D2C458</v>
      </c>
      <c r="H2764" s="21" t="str">
        <f>IFERROR(IF(AND(A2764&gt;=1,A2764&lt;=104),VLOOKUP($A2764,Location!$A:$J,6,FALSE),IF(A2764=0,"Avant l'ouverture",IF(OR(A2764=105,A2764=106),"Bonus"))),"")</f>
        <v>1/2 Finale</v>
      </c>
      <c r="I2764" s="21" t="str">
        <f>IF(LEFT(H2764,4)="Tour",VLOOKUP(A2764,Database!$A:$C,3,FALSE),"")</f>
        <v/>
      </c>
      <c r="J2764" s="21" t="str">
        <f>VLOOKUP($A2764,Location!$A:$J,7,FALSE)</f>
        <v>TBD</v>
      </c>
      <c r="K2764" s="21" t="str">
        <f>IFERROR(VLOOKUP(J2764,Setup_Team!$B:$C,2,FALSE), "TDB")</f>
        <v>TDB</v>
      </c>
      <c r="L2764" s="21" t="str">
        <f>VLOOKUP($A2764,Location!$A:$J,8,FALSE)</f>
        <v>TBD</v>
      </c>
      <c r="M2764" s="21" t="str">
        <f>IFERROR(VLOOKUP(L2764,Setup_Team!$B:$C,2,FALSE), "TDB")</f>
        <v>TDB</v>
      </c>
      <c r="N2764" s="21" t="str">
        <f>VLOOKUP($A2764,Location!$A:$J,9,FALSE)</f>
        <v>Atlanta</v>
      </c>
      <c r="O2764" s="21" t="str">
        <f>VLOOKUP($A2764,Location!$A:$J,10,FALSE)</f>
        <v>Mercedes-Benz Stadium</v>
      </c>
      <c r="P2764" s="27"/>
      <c r="Q2764" s="27"/>
      <c r="R2764" s="27" t="str">
        <f t="shared" si="263"/>
        <v/>
      </c>
      <c r="S2764" s="21">
        <v>0</v>
      </c>
      <c r="T2764" s="20">
        <f>VLOOKUP($A2764,Database!$A:$Y,10,FALSE)</f>
        <v>0</v>
      </c>
      <c r="U2764" s="20">
        <f>VLOOKUP($A2764,Database!$A:$Y,11,FALSE)</f>
        <v>0</v>
      </c>
      <c r="V2764" s="20">
        <f>VLOOKUP($A2764,Database!$A:$Y,12,FALSE)</f>
        <v>0</v>
      </c>
      <c r="W2764" s="20" t="str">
        <f>VLOOKUP(A2764,Database!A:M,13,FALSE)</f>
        <v>À venir</v>
      </c>
      <c r="X2764" s="20" t="str">
        <f>VLOOKUP($A2764,Database!$A:$Y,20,FALSE)</f>
        <v/>
      </c>
      <c r="Y2764" s="20" t="str">
        <f>VLOOKUP($A2764,Database!$A:$Y,21,FALSE)</f>
        <v/>
      </c>
      <c r="Z2764" s="20">
        <f t="shared" si="262"/>
        <v>0</v>
      </c>
      <c r="AA2764" s="20" t="str">
        <f t="shared" si="264"/>
        <v/>
      </c>
      <c r="AB2764" s="20" t="str">
        <f t="shared" ca="1" si="265"/>
        <v/>
      </c>
      <c r="AC2764" s="20">
        <f t="shared" ca="1" si="266"/>
        <v>0</v>
      </c>
      <c r="AD2764" s="20" t="str">
        <f ca="1">IF(AC2764=0,"",IF(OR(ISBLANK(P2764),ISBLANK(Q2764)),"",IF(ISBLANK(VLOOKUP(A2764,Database!A:AA,22,FALSE)),"",VLOOKUP(A2764,Database!A:AA,22,FALSE))))</f>
        <v/>
      </c>
      <c r="AE2764" s="20" t="str">
        <f>IFERROR(
   IF(
     OR(ISBLANK(P2764),ISBLANK(Q2764)),
     "",
     IF(
       AND(AB2764&lt;&gt;"",OR(W2764="Terminé",W2764="En cours")),
       VLOOKUP(AD2764,Setup_ScoreExactBonus!A:D,4,FALSE),
       0
     )),
  0)</f>
        <v/>
      </c>
      <c r="AF2764" s="21">
        <f t="shared" si="267"/>
        <v>0</v>
      </c>
      <c r="AG2764" s="21">
        <f ca="1">SUMIFS(AF$2:AF2764,D$2:D2764,D2764)</f>
        <v>3453</v>
      </c>
    </row>
    <row r="2765" spans="1:33" hidden="1" x14ac:dyDescent="0.35">
      <c r="A2765" s="21">
        <f>IF(ISBLANK(B2765),"",COUNTIF(B$2:B2765,B2765))-1</f>
        <v>102</v>
      </c>
      <c r="B2765" s="27">
        <v>10</v>
      </c>
      <c r="C2765" s="10">
        <f>VLOOKUP($A2765+IF($A2765=0,1,0),Database!$A:$Y,7,FALSE)</f>
        <v>46218.875</v>
      </c>
      <c r="D2765" s="21" t="str">
        <f>VLOOKUP(Pronostics!$B2765,Setup_MPP!$A:$G,3,FALSE)</f>
        <v>RandomPaul</v>
      </c>
      <c r="E2765" s="21" t="str">
        <f>VLOOKUP(Pronostics!$B2765,Setup_MPP!$A:$G,2,FALSE)</f>
        <v>Paul MONTESINOS</v>
      </c>
      <c r="F2765" s="21" t="str">
        <f>VLOOKUP($B2765,Setup_MPP!$A:$E,4,FALSE)</f>
        <v>#C4B0FF</v>
      </c>
      <c r="G2765" s="21" t="str">
        <f>VLOOKUP($B2765,Setup_MPP!$A:$E,5,FALSE)</f>
        <v>#7F66C8</v>
      </c>
      <c r="H2765" s="21" t="str">
        <f>IFERROR(IF(AND(A2765&gt;=1,A2765&lt;=104),VLOOKUP($A2765,Location!$A:$J,6,FALSE),IF(A2765=0,"Avant l'ouverture",IF(OR(A2765=105,A2765=106),"Bonus"))),"")</f>
        <v>1/2 Finale</v>
      </c>
      <c r="I2765" s="21" t="str">
        <f>IF(LEFT(H2765,4)="Tour",VLOOKUP(A2765,Database!$A:$C,3,FALSE),"")</f>
        <v/>
      </c>
      <c r="J2765" s="21" t="str">
        <f>VLOOKUP($A2765,Location!$A:$J,7,FALSE)</f>
        <v>TBD</v>
      </c>
      <c r="K2765" s="21" t="str">
        <f>IFERROR(VLOOKUP(J2765,Setup_Team!$B:$C,2,FALSE), "TDB")</f>
        <v>TDB</v>
      </c>
      <c r="L2765" s="21" t="str">
        <f>VLOOKUP($A2765,Location!$A:$J,8,FALSE)</f>
        <v>TBD</v>
      </c>
      <c r="M2765" s="21" t="str">
        <f>IFERROR(VLOOKUP(L2765,Setup_Team!$B:$C,2,FALSE), "TDB")</f>
        <v>TDB</v>
      </c>
      <c r="N2765" s="21" t="str">
        <f>VLOOKUP($A2765,Location!$A:$J,9,FALSE)</f>
        <v>Atlanta</v>
      </c>
      <c r="O2765" s="21" t="str">
        <f>VLOOKUP($A2765,Location!$A:$J,10,FALSE)</f>
        <v>Mercedes-Benz Stadium</v>
      </c>
      <c r="P2765" s="27"/>
      <c r="Q2765" s="27"/>
      <c r="R2765" s="27" t="str">
        <f t="shared" si="263"/>
        <v/>
      </c>
      <c r="S2765" s="21">
        <v>0</v>
      </c>
      <c r="T2765" s="20">
        <f>VLOOKUP($A2765,Database!$A:$Y,10,FALSE)</f>
        <v>0</v>
      </c>
      <c r="U2765" s="20">
        <f>VLOOKUP($A2765,Database!$A:$Y,11,FALSE)</f>
        <v>0</v>
      </c>
      <c r="V2765" s="20">
        <f>VLOOKUP($A2765,Database!$A:$Y,12,FALSE)</f>
        <v>0</v>
      </c>
      <c r="W2765" s="20" t="str">
        <f>VLOOKUP(A2765,Database!A:M,13,FALSE)</f>
        <v>À venir</v>
      </c>
      <c r="X2765" s="20" t="str">
        <f>VLOOKUP($A2765,Database!$A:$Y,20,FALSE)</f>
        <v/>
      </c>
      <c r="Y2765" s="20" t="str">
        <f>VLOOKUP($A2765,Database!$A:$Y,21,FALSE)</f>
        <v/>
      </c>
      <c r="Z2765" s="20">
        <f t="shared" si="262"/>
        <v>0</v>
      </c>
      <c r="AA2765" s="20" t="str">
        <f t="shared" si="264"/>
        <v/>
      </c>
      <c r="AB2765" s="20" t="str">
        <f t="shared" ca="1" si="265"/>
        <v/>
      </c>
      <c r="AC2765" s="20">
        <f t="shared" ca="1" si="266"/>
        <v>0</v>
      </c>
      <c r="AD2765" s="20" t="str">
        <f ca="1">IF(AC2765=0,"",IF(OR(ISBLANK(P2765),ISBLANK(Q2765)),"",IF(ISBLANK(VLOOKUP(A2765,Database!A:AA,22,FALSE)),"",VLOOKUP(A2765,Database!A:AA,22,FALSE))))</f>
        <v/>
      </c>
      <c r="AE2765" s="20" t="str">
        <f>IFERROR(
   IF(
     OR(ISBLANK(P2765),ISBLANK(Q2765)),
     "",
     IF(
       AND(AB2765&lt;&gt;"",OR(W2765="Terminé",W2765="En cours")),
       VLOOKUP(AD2765,Setup_ScoreExactBonus!A:D,4,FALSE),
       0
     )),
  0)</f>
        <v/>
      </c>
      <c r="AF2765" s="21">
        <f t="shared" si="267"/>
        <v>0</v>
      </c>
      <c r="AG2765" s="21">
        <f ca="1">SUMIFS(AF$2:AF2765,D$2:D2765,D2765)</f>
        <v>2840</v>
      </c>
    </row>
    <row r="2766" spans="1:33" hidden="1" x14ac:dyDescent="0.35">
      <c r="A2766" s="21">
        <f>IF(ISBLANK(B2766),"",COUNTIF(B$2:B2766,B2766))-1</f>
        <v>102</v>
      </c>
      <c r="B2766" s="27">
        <v>11</v>
      </c>
      <c r="C2766" s="10">
        <f>VLOOKUP($A2766+IF($A2766=0,1,0),Database!$A:$Y,7,FALSE)</f>
        <v>46218.875</v>
      </c>
      <c r="D2766" s="21" t="str">
        <f>VLOOKUP(Pronostics!$B2766,Setup_MPP!$A:$G,3,FALSE)</f>
        <v>Kinsley91</v>
      </c>
      <c r="E2766" s="21" t="str">
        <f>VLOOKUP(Pronostics!$B2766,Setup_MPP!$A:$G,2,FALSE)</f>
        <v>Kinsley ROQUE</v>
      </c>
      <c r="F2766" s="21" t="str">
        <f>VLOOKUP($B2766,Setup_MPP!$A:$E,4,FALSE)</f>
        <v>#CBEBBA</v>
      </c>
      <c r="G2766" s="21" t="str">
        <f>VLOOKUP($B2766,Setup_MPP!$A:$E,5,FALSE)</f>
        <v>#70BC6E</v>
      </c>
      <c r="H2766" s="21" t="str">
        <f>IFERROR(IF(AND(A2766&gt;=1,A2766&lt;=104),VLOOKUP($A2766,Location!$A:$J,6,FALSE),IF(A2766=0,"Avant l'ouverture",IF(OR(A2766=105,A2766=106),"Bonus"))),"")</f>
        <v>1/2 Finale</v>
      </c>
      <c r="I2766" s="21" t="str">
        <f>IF(LEFT(H2766,4)="Tour",VLOOKUP(A2766,Database!$A:$C,3,FALSE),"")</f>
        <v/>
      </c>
      <c r="J2766" s="21" t="str">
        <f>VLOOKUP($A2766,Location!$A:$J,7,FALSE)</f>
        <v>TBD</v>
      </c>
      <c r="K2766" s="21" t="str">
        <f>IFERROR(VLOOKUP(J2766,Setup_Team!$B:$C,2,FALSE), "TDB")</f>
        <v>TDB</v>
      </c>
      <c r="L2766" s="21" t="str">
        <f>VLOOKUP($A2766,Location!$A:$J,8,FALSE)</f>
        <v>TBD</v>
      </c>
      <c r="M2766" s="21" t="str">
        <f>IFERROR(VLOOKUP(L2766,Setup_Team!$B:$C,2,FALSE), "TDB")</f>
        <v>TDB</v>
      </c>
      <c r="N2766" s="21" t="str">
        <f>VLOOKUP($A2766,Location!$A:$J,9,FALSE)</f>
        <v>Atlanta</v>
      </c>
      <c r="O2766" s="21" t="str">
        <f>VLOOKUP($A2766,Location!$A:$J,10,FALSE)</f>
        <v>Mercedes-Benz Stadium</v>
      </c>
      <c r="P2766" s="27"/>
      <c r="Q2766" s="27"/>
      <c r="R2766" s="27" t="str">
        <f t="shared" si="263"/>
        <v/>
      </c>
      <c r="S2766" s="21">
        <v>0</v>
      </c>
      <c r="T2766" s="20">
        <f>VLOOKUP($A2766,Database!$A:$Y,10,FALSE)</f>
        <v>0</v>
      </c>
      <c r="U2766" s="20">
        <f>VLOOKUP($A2766,Database!$A:$Y,11,FALSE)</f>
        <v>0</v>
      </c>
      <c r="V2766" s="20">
        <f>VLOOKUP($A2766,Database!$A:$Y,12,FALSE)</f>
        <v>0</v>
      </c>
      <c r="W2766" s="20" t="str">
        <f>VLOOKUP(A2766,Database!A:M,13,FALSE)</f>
        <v>À venir</v>
      </c>
      <c r="X2766" s="20" t="str">
        <f>VLOOKUP($A2766,Database!$A:$Y,20,FALSE)</f>
        <v/>
      </c>
      <c r="Y2766" s="20" t="str">
        <f>VLOOKUP($A2766,Database!$A:$Y,21,FALSE)</f>
        <v/>
      </c>
      <c r="Z2766" s="20">
        <f t="shared" si="262"/>
        <v>0</v>
      </c>
      <c r="AA2766" s="20" t="str">
        <f t="shared" si="264"/>
        <v/>
      </c>
      <c r="AB2766" s="20" t="str">
        <f t="shared" ca="1" si="265"/>
        <v/>
      </c>
      <c r="AC2766" s="20">
        <f t="shared" ca="1" si="266"/>
        <v>0</v>
      </c>
      <c r="AD2766" s="20" t="str">
        <f ca="1">IF(AC2766=0,"",IF(OR(ISBLANK(P2766),ISBLANK(Q2766)),"",IF(ISBLANK(VLOOKUP(A2766,Database!A:AA,22,FALSE)),"",VLOOKUP(A2766,Database!A:AA,22,FALSE))))</f>
        <v/>
      </c>
      <c r="AE2766" s="20" t="str">
        <f>IFERROR(
   IF(
     OR(ISBLANK(P2766),ISBLANK(Q2766)),
     "",
     IF(
       AND(AB2766&lt;&gt;"",OR(W2766="Terminé",W2766="En cours")),
       VLOOKUP(AD2766,Setup_ScoreExactBonus!A:D,4,FALSE),
       0
     )),
  0)</f>
        <v/>
      </c>
      <c r="AF2766" s="21">
        <f t="shared" si="267"/>
        <v>0</v>
      </c>
      <c r="AG2766" s="21">
        <f ca="1">SUMIFS(AF$2:AF2766,D$2:D2766,D2766)</f>
        <v>3231</v>
      </c>
    </row>
    <row r="2767" spans="1:33" hidden="1" x14ac:dyDescent="0.35">
      <c r="A2767" s="21">
        <f>IF(ISBLANK(B2767),"",COUNTIF(B$2:B2767,B2767))-1</f>
        <v>102</v>
      </c>
      <c r="B2767" s="27">
        <v>12</v>
      </c>
      <c r="C2767" s="10">
        <f>VLOOKUP($A2767+IF($A2767=0,1,0),Database!$A:$Y,7,FALSE)</f>
        <v>46218.875</v>
      </c>
      <c r="D2767" s="21" t="str">
        <f>VLOOKUP(Pronostics!$B2767,Setup_MPP!$A:$G,3,FALSE)</f>
        <v>Jaouad1</v>
      </c>
      <c r="E2767" s="21" t="str">
        <f>VLOOKUP(Pronostics!$B2767,Setup_MPP!$A:$G,2,FALSE)</f>
        <v>Jaouad SETTI</v>
      </c>
      <c r="F2767" s="21" t="str">
        <f>VLOOKUP($B2767,Setup_MPP!$A:$E,4,FALSE)</f>
        <v>#C2D4FF</v>
      </c>
      <c r="G2767" s="21" t="str">
        <f>VLOOKUP($B2767,Setup_MPP!$A:$E,5,FALSE)</f>
        <v>#6586D5</v>
      </c>
      <c r="H2767" s="21" t="str">
        <f>IFERROR(IF(AND(A2767&gt;=1,A2767&lt;=104),VLOOKUP($A2767,Location!$A:$J,6,FALSE),IF(A2767=0,"Avant l'ouverture",IF(OR(A2767=105,A2767=106),"Bonus"))),"")</f>
        <v>1/2 Finale</v>
      </c>
      <c r="I2767" s="21" t="str">
        <f>IF(LEFT(H2767,4)="Tour",VLOOKUP(A2767,Database!$A:$C,3,FALSE),"")</f>
        <v/>
      </c>
      <c r="J2767" s="21" t="str">
        <f>VLOOKUP($A2767,Location!$A:$J,7,FALSE)</f>
        <v>TBD</v>
      </c>
      <c r="K2767" s="21" t="str">
        <f>IFERROR(VLOOKUP(J2767,Setup_Team!$B:$C,2,FALSE), "TDB")</f>
        <v>TDB</v>
      </c>
      <c r="L2767" s="21" t="str">
        <f>VLOOKUP($A2767,Location!$A:$J,8,FALSE)</f>
        <v>TBD</v>
      </c>
      <c r="M2767" s="21" t="str">
        <f>IFERROR(VLOOKUP(L2767,Setup_Team!$B:$C,2,FALSE), "TDB")</f>
        <v>TDB</v>
      </c>
      <c r="N2767" s="21" t="str">
        <f>VLOOKUP($A2767,Location!$A:$J,9,FALSE)</f>
        <v>Atlanta</v>
      </c>
      <c r="O2767" s="21" t="str">
        <f>VLOOKUP($A2767,Location!$A:$J,10,FALSE)</f>
        <v>Mercedes-Benz Stadium</v>
      </c>
      <c r="P2767" s="27"/>
      <c r="Q2767" s="27"/>
      <c r="R2767" s="27" t="str">
        <f t="shared" si="263"/>
        <v/>
      </c>
      <c r="S2767" s="21">
        <v>0</v>
      </c>
      <c r="T2767" s="20">
        <f>VLOOKUP($A2767,Database!$A:$Y,10,FALSE)</f>
        <v>0</v>
      </c>
      <c r="U2767" s="20">
        <f>VLOOKUP($A2767,Database!$A:$Y,11,FALSE)</f>
        <v>0</v>
      </c>
      <c r="V2767" s="20">
        <f>VLOOKUP($A2767,Database!$A:$Y,12,FALSE)</f>
        <v>0</v>
      </c>
      <c r="W2767" s="20" t="str">
        <f>VLOOKUP(A2767,Database!A:M,13,FALSE)</f>
        <v>À venir</v>
      </c>
      <c r="X2767" s="20" t="str">
        <f>VLOOKUP($A2767,Database!$A:$Y,20,FALSE)</f>
        <v/>
      </c>
      <c r="Y2767" s="20" t="str">
        <f>VLOOKUP($A2767,Database!$A:$Y,21,FALSE)</f>
        <v/>
      </c>
      <c r="Z2767" s="20">
        <f t="shared" si="262"/>
        <v>0</v>
      </c>
      <c r="AA2767" s="20" t="str">
        <f t="shared" si="264"/>
        <v/>
      </c>
      <c r="AB2767" s="20" t="str">
        <f t="shared" ca="1" si="265"/>
        <v/>
      </c>
      <c r="AC2767" s="20">
        <f t="shared" ca="1" si="266"/>
        <v>0</v>
      </c>
      <c r="AD2767" s="20" t="str">
        <f ca="1">IF(AC2767=0,"",IF(OR(ISBLANK(P2767),ISBLANK(Q2767)),"",IF(ISBLANK(VLOOKUP(A2767,Database!A:AA,22,FALSE)),"",VLOOKUP(A2767,Database!A:AA,22,FALSE))))</f>
        <v/>
      </c>
      <c r="AE2767" s="20" t="str">
        <f>IFERROR(
   IF(
     OR(ISBLANK(P2767),ISBLANK(Q2767)),
     "",
     IF(
       AND(AB2767&lt;&gt;"",OR(W2767="Terminé",W2767="En cours")),
       VLOOKUP(AD2767,Setup_ScoreExactBonus!A:D,4,FALSE),
       0
     )),
  0)</f>
        <v/>
      </c>
      <c r="AF2767" s="21">
        <f t="shared" si="267"/>
        <v>0</v>
      </c>
      <c r="AG2767" s="21">
        <f ca="1">SUMIFS(AF$2:AF2767,D$2:D2767,D2767)</f>
        <v>3039</v>
      </c>
    </row>
    <row r="2768" spans="1:33" hidden="1" x14ac:dyDescent="0.35">
      <c r="A2768" s="21">
        <f>IF(ISBLANK(B2768),"",COUNTIF(B$2:B2768,B2768))-1</f>
        <v>102</v>
      </c>
      <c r="B2768" s="27">
        <v>13</v>
      </c>
      <c r="C2768" s="10">
        <f>VLOOKUP($A2768+IF($A2768=0,1,0),Database!$A:$Y,7,FALSE)</f>
        <v>46218.875</v>
      </c>
      <c r="D2768" s="21" t="str">
        <f>VLOOKUP(Pronostics!$B2768,Setup_MPP!$A:$G,3,FALSE)</f>
        <v>Julien_I</v>
      </c>
      <c r="E2768" s="21" t="str">
        <f>VLOOKUP(Pronostics!$B2768,Setup_MPP!$A:$G,2,FALSE)</f>
        <v>Julien INGE</v>
      </c>
      <c r="F2768" s="21" t="str">
        <f>VLOOKUP($B2768,Setup_MPP!$A:$E,4,FALSE)</f>
        <v>#C1E0EF</v>
      </c>
      <c r="G2768" s="21" t="str">
        <f>VLOOKUP($B2768,Setup_MPP!$A:$E,5,FALSE)</f>
        <v>#4F91B2</v>
      </c>
      <c r="H2768" s="21" t="str">
        <f>IFERROR(IF(AND(A2768&gt;=1,A2768&lt;=104),VLOOKUP($A2768,Location!$A:$J,6,FALSE),IF(A2768=0,"Avant l'ouverture",IF(OR(A2768=105,A2768=106),"Bonus"))),"")</f>
        <v>1/2 Finale</v>
      </c>
      <c r="I2768" s="21" t="str">
        <f>IF(LEFT(H2768,4)="Tour",VLOOKUP(A2768,Database!$A:$C,3,FALSE),"")</f>
        <v/>
      </c>
      <c r="J2768" s="21" t="str">
        <f>VLOOKUP($A2768,Location!$A:$J,7,FALSE)</f>
        <v>TBD</v>
      </c>
      <c r="K2768" s="21" t="str">
        <f>IFERROR(VLOOKUP(J2768,Setup_Team!$B:$C,2,FALSE), "TDB")</f>
        <v>TDB</v>
      </c>
      <c r="L2768" s="21" t="str">
        <f>VLOOKUP($A2768,Location!$A:$J,8,FALSE)</f>
        <v>TBD</v>
      </c>
      <c r="M2768" s="21" t="str">
        <f>IFERROR(VLOOKUP(L2768,Setup_Team!$B:$C,2,FALSE), "TDB")</f>
        <v>TDB</v>
      </c>
      <c r="N2768" s="21" t="str">
        <f>VLOOKUP($A2768,Location!$A:$J,9,FALSE)</f>
        <v>Atlanta</v>
      </c>
      <c r="O2768" s="21" t="str">
        <f>VLOOKUP($A2768,Location!$A:$J,10,FALSE)</f>
        <v>Mercedes-Benz Stadium</v>
      </c>
      <c r="P2768" s="27"/>
      <c r="Q2768" s="27"/>
      <c r="R2768" s="27" t="str">
        <f t="shared" si="263"/>
        <v/>
      </c>
      <c r="S2768" s="21">
        <v>0</v>
      </c>
      <c r="T2768" s="20">
        <f>VLOOKUP($A2768,Database!$A:$Y,10,FALSE)</f>
        <v>0</v>
      </c>
      <c r="U2768" s="20">
        <f>VLOOKUP($A2768,Database!$A:$Y,11,FALSE)</f>
        <v>0</v>
      </c>
      <c r="V2768" s="20">
        <f>VLOOKUP($A2768,Database!$A:$Y,12,FALSE)</f>
        <v>0</v>
      </c>
      <c r="W2768" s="20" t="str">
        <f>VLOOKUP(A2768,Database!A:M,13,FALSE)</f>
        <v>À venir</v>
      </c>
      <c r="X2768" s="20" t="str">
        <f>VLOOKUP($A2768,Database!$A:$Y,20,FALSE)</f>
        <v/>
      </c>
      <c r="Y2768" s="20" t="str">
        <f>VLOOKUP($A2768,Database!$A:$Y,21,FALSE)</f>
        <v/>
      </c>
      <c r="Z2768" s="20">
        <f t="shared" si="262"/>
        <v>0</v>
      </c>
      <c r="AA2768" s="20" t="str">
        <f t="shared" si="264"/>
        <v/>
      </c>
      <c r="AB2768" s="20" t="str">
        <f t="shared" ca="1" si="265"/>
        <v/>
      </c>
      <c r="AC2768" s="20">
        <f t="shared" ca="1" si="266"/>
        <v>0</v>
      </c>
      <c r="AD2768" s="20" t="str">
        <f ca="1">IF(AC2768=0,"",IF(OR(ISBLANK(P2768),ISBLANK(Q2768)),"",IF(ISBLANK(VLOOKUP(A2768,Database!A:AA,22,FALSE)),"",VLOOKUP(A2768,Database!A:AA,22,FALSE))))</f>
        <v/>
      </c>
      <c r="AE2768" s="20" t="str">
        <f>IFERROR(
   IF(
     OR(ISBLANK(P2768),ISBLANK(Q2768)),
     "",
     IF(
       AND(AB2768&lt;&gt;"",OR(W2768="Terminé",W2768="En cours")),
       VLOOKUP(AD2768,Setup_ScoreExactBonus!A:D,4,FALSE),
       0
     )),
  0)</f>
        <v/>
      </c>
      <c r="AF2768" s="21">
        <f t="shared" si="267"/>
        <v>0</v>
      </c>
      <c r="AG2768" s="21">
        <f ca="1">SUMIFS(AF$2:AF2768,D$2:D2768,D2768)</f>
        <v>3352</v>
      </c>
    </row>
    <row r="2769" spans="1:33" hidden="1" x14ac:dyDescent="0.35">
      <c r="A2769" s="21">
        <f>IF(ISBLANK(B2769),"",COUNTIF(B$2:B2769,B2769))-1</f>
        <v>102</v>
      </c>
      <c r="B2769" s="27">
        <v>14</v>
      </c>
      <c r="C2769" s="10">
        <f>VLOOKUP($A2769+IF($A2769=0,1,0),Database!$A:$Y,7,FALSE)</f>
        <v>46218.875</v>
      </c>
      <c r="D2769" s="21" t="str">
        <f>VLOOKUP(Pronostics!$B2769,Setup_MPP!$A:$G,3,FALSE)</f>
        <v>MarieEYT</v>
      </c>
      <c r="E2769" s="21" t="str">
        <f>VLOOKUP(Pronostics!$B2769,Setup_MPP!$A:$G,2,FALSE)</f>
        <v>Marie EXBRAYAT</v>
      </c>
      <c r="F2769" s="21" t="str">
        <f>VLOOKUP($B2769,Setup_MPP!$A:$E,4,FALSE)</f>
        <v>#FFAFD2</v>
      </c>
      <c r="G2769" s="21" t="str">
        <f>VLOOKUP($B2769,Setup_MPP!$A:$E,5,FALSE)</f>
        <v>#F2589B</v>
      </c>
      <c r="H2769" s="21" t="str">
        <f>IFERROR(IF(AND(A2769&gt;=1,A2769&lt;=104),VLOOKUP($A2769,Location!$A:$J,6,FALSE),IF(A2769=0,"Avant l'ouverture",IF(OR(A2769=105,A2769=106),"Bonus"))),"")</f>
        <v>1/2 Finale</v>
      </c>
      <c r="I2769" s="21" t="str">
        <f>IF(LEFT(H2769,4)="Tour",VLOOKUP(A2769,Database!$A:$C,3,FALSE),"")</f>
        <v/>
      </c>
      <c r="J2769" s="21" t="str">
        <f>VLOOKUP($A2769,Location!$A:$J,7,FALSE)</f>
        <v>TBD</v>
      </c>
      <c r="K2769" s="21" t="str">
        <f>IFERROR(VLOOKUP(J2769,Setup_Team!$B:$C,2,FALSE), "TDB")</f>
        <v>TDB</v>
      </c>
      <c r="L2769" s="21" t="str">
        <f>VLOOKUP($A2769,Location!$A:$J,8,FALSE)</f>
        <v>TBD</v>
      </c>
      <c r="M2769" s="21" t="str">
        <f>IFERROR(VLOOKUP(L2769,Setup_Team!$B:$C,2,FALSE), "TDB")</f>
        <v>TDB</v>
      </c>
      <c r="N2769" s="21" t="str">
        <f>VLOOKUP($A2769,Location!$A:$J,9,FALSE)</f>
        <v>Atlanta</v>
      </c>
      <c r="O2769" s="21" t="str">
        <f>VLOOKUP($A2769,Location!$A:$J,10,FALSE)</f>
        <v>Mercedes-Benz Stadium</v>
      </c>
      <c r="P2769" s="27"/>
      <c r="Q2769" s="27"/>
      <c r="R2769" s="27" t="str">
        <f t="shared" si="263"/>
        <v/>
      </c>
      <c r="S2769" s="21">
        <v>0</v>
      </c>
      <c r="T2769" s="20">
        <f>VLOOKUP($A2769,Database!$A:$Y,10,FALSE)</f>
        <v>0</v>
      </c>
      <c r="U2769" s="20">
        <f>VLOOKUP($A2769,Database!$A:$Y,11,FALSE)</f>
        <v>0</v>
      </c>
      <c r="V2769" s="20">
        <f>VLOOKUP($A2769,Database!$A:$Y,12,FALSE)</f>
        <v>0</v>
      </c>
      <c r="W2769" s="20" t="str">
        <f>VLOOKUP(A2769,Database!A:M,13,FALSE)</f>
        <v>À venir</v>
      </c>
      <c r="X2769" s="20" t="str">
        <f>VLOOKUP($A2769,Database!$A:$Y,20,FALSE)</f>
        <v/>
      </c>
      <c r="Y2769" s="20" t="str">
        <f>VLOOKUP($A2769,Database!$A:$Y,21,FALSE)</f>
        <v/>
      </c>
      <c r="Z2769" s="20">
        <f t="shared" si="262"/>
        <v>0</v>
      </c>
      <c r="AA2769" s="20" t="str">
        <f t="shared" si="264"/>
        <v/>
      </c>
      <c r="AB2769" s="20" t="str">
        <f t="shared" ca="1" si="265"/>
        <v/>
      </c>
      <c r="AC2769" s="20">
        <f t="shared" ca="1" si="266"/>
        <v>0</v>
      </c>
      <c r="AD2769" s="20" t="str">
        <f ca="1">IF(AC2769=0,"",IF(OR(ISBLANK(P2769),ISBLANK(Q2769)),"",IF(ISBLANK(VLOOKUP(A2769,Database!A:AA,22,FALSE)),"",VLOOKUP(A2769,Database!A:AA,22,FALSE))))</f>
        <v/>
      </c>
      <c r="AE2769" s="20" t="str">
        <f>IFERROR(
   IF(
     OR(ISBLANK(P2769),ISBLANK(Q2769)),
     "",
     IF(
       AND(AB2769&lt;&gt;"",OR(W2769="Terminé",W2769="En cours")),
       VLOOKUP(AD2769,Setup_ScoreExactBonus!A:D,4,FALSE),
       0
     )),
  0)</f>
        <v/>
      </c>
      <c r="AF2769" s="21">
        <f t="shared" si="267"/>
        <v>0</v>
      </c>
      <c r="AG2769" s="21">
        <f ca="1">SUMIFS(AF$2:AF2769,D$2:D2769,D2769)</f>
        <v>3451</v>
      </c>
    </row>
    <row r="2770" spans="1:33" hidden="1" x14ac:dyDescent="0.35">
      <c r="A2770" s="21">
        <f>IF(ISBLANK(B2770),"",COUNTIF(B$2:B2770,B2770))-1</f>
        <v>102</v>
      </c>
      <c r="B2770" s="27">
        <v>15</v>
      </c>
      <c r="C2770" s="10">
        <f>VLOOKUP($A2770+IF($A2770=0,1,0),Database!$A:$Y,7,FALSE)</f>
        <v>46218.875</v>
      </c>
      <c r="D2770" s="21" t="str">
        <f>VLOOKUP(Pronostics!$B2770,Setup_MPP!$A:$G,3,FALSE)</f>
        <v>Amino28</v>
      </c>
      <c r="E2770" s="21" t="str">
        <f>VLOOKUP(Pronostics!$B2770,Setup_MPP!$A:$G,2,FALSE)</f>
        <v>Amine ZARROUKI</v>
      </c>
      <c r="F2770" s="21" t="str">
        <f>VLOOKUP($B2770,Setup_MPP!$A:$E,4,FALSE)</f>
        <v>#FF9898</v>
      </c>
      <c r="G2770" s="21" t="str">
        <f>VLOOKUP($B2770,Setup_MPP!$A:$E,5,FALSE)</f>
        <v>#FF5D5D</v>
      </c>
      <c r="H2770" s="21" t="str">
        <f>IFERROR(IF(AND(A2770&gt;=1,A2770&lt;=104),VLOOKUP($A2770,Location!$A:$J,6,FALSE),IF(A2770=0,"Avant l'ouverture",IF(OR(A2770=105,A2770=106),"Bonus"))),"")</f>
        <v>1/2 Finale</v>
      </c>
      <c r="I2770" s="21" t="str">
        <f>IF(LEFT(H2770,4)="Tour",VLOOKUP(A2770,Database!$A:$C,3,FALSE),"")</f>
        <v/>
      </c>
      <c r="J2770" s="21" t="str">
        <f>VLOOKUP($A2770,Location!$A:$J,7,FALSE)</f>
        <v>TBD</v>
      </c>
      <c r="K2770" s="21" t="str">
        <f>IFERROR(VLOOKUP(J2770,Setup_Team!$B:$C,2,FALSE), "TDB")</f>
        <v>TDB</v>
      </c>
      <c r="L2770" s="21" t="str">
        <f>VLOOKUP($A2770,Location!$A:$J,8,FALSE)</f>
        <v>TBD</v>
      </c>
      <c r="M2770" s="21" t="str">
        <f>IFERROR(VLOOKUP(L2770,Setup_Team!$B:$C,2,FALSE), "TDB")</f>
        <v>TDB</v>
      </c>
      <c r="N2770" s="21" t="str">
        <f>VLOOKUP($A2770,Location!$A:$J,9,FALSE)</f>
        <v>Atlanta</v>
      </c>
      <c r="O2770" s="21" t="str">
        <f>VLOOKUP($A2770,Location!$A:$J,10,FALSE)</f>
        <v>Mercedes-Benz Stadium</v>
      </c>
      <c r="P2770" s="27"/>
      <c r="Q2770" s="27"/>
      <c r="R2770" s="27" t="str">
        <f t="shared" si="263"/>
        <v/>
      </c>
      <c r="S2770" s="21">
        <v>0</v>
      </c>
      <c r="T2770" s="20">
        <f>VLOOKUP($A2770,Database!$A:$Y,10,FALSE)</f>
        <v>0</v>
      </c>
      <c r="U2770" s="20">
        <f>VLOOKUP($A2770,Database!$A:$Y,11,FALSE)</f>
        <v>0</v>
      </c>
      <c r="V2770" s="20">
        <f>VLOOKUP($A2770,Database!$A:$Y,12,FALSE)</f>
        <v>0</v>
      </c>
      <c r="W2770" s="20" t="str">
        <f>VLOOKUP(A2770,Database!A:M,13,FALSE)</f>
        <v>À venir</v>
      </c>
      <c r="X2770" s="20" t="str">
        <f>VLOOKUP($A2770,Database!$A:$Y,20,FALSE)</f>
        <v/>
      </c>
      <c r="Y2770" s="20" t="str">
        <f>VLOOKUP($A2770,Database!$A:$Y,21,FALSE)</f>
        <v/>
      </c>
      <c r="Z2770" s="20">
        <f t="shared" si="262"/>
        <v>0</v>
      </c>
      <c r="AA2770" s="20" t="str">
        <f t="shared" si="264"/>
        <v/>
      </c>
      <c r="AB2770" s="20" t="str">
        <f t="shared" ca="1" si="265"/>
        <v/>
      </c>
      <c r="AC2770" s="20">
        <f t="shared" ca="1" si="266"/>
        <v>0</v>
      </c>
      <c r="AD2770" s="20" t="str">
        <f ca="1">IF(AC2770=0,"",IF(OR(ISBLANK(P2770),ISBLANK(Q2770)),"",IF(ISBLANK(VLOOKUP(A2770,Database!A:AA,22,FALSE)),"",VLOOKUP(A2770,Database!A:AA,22,FALSE))))</f>
        <v/>
      </c>
      <c r="AE2770" s="20" t="str">
        <f>IFERROR(
   IF(
     OR(ISBLANK(P2770),ISBLANK(Q2770)),
     "",
     IF(
       AND(AB2770&lt;&gt;"",OR(W2770="Terminé",W2770="En cours")),
       VLOOKUP(AD2770,Setup_ScoreExactBonus!A:D,4,FALSE),
       0
     )),
  0)</f>
        <v/>
      </c>
      <c r="AF2770" s="21">
        <f t="shared" si="267"/>
        <v>0</v>
      </c>
      <c r="AG2770" s="21">
        <f ca="1">SUMIFS(AF$2:AF2770,D$2:D2770,D2770)</f>
        <v>3169</v>
      </c>
    </row>
    <row r="2771" spans="1:33" hidden="1" x14ac:dyDescent="0.35">
      <c r="A2771" s="21">
        <f>IF(ISBLANK(B2771),"",COUNTIF(B$2:B2771,B2771))-1</f>
        <v>102</v>
      </c>
      <c r="B2771" s="27">
        <v>16</v>
      </c>
      <c r="C2771" s="10">
        <f>VLOOKUP($A2771+IF($A2771=0,1,0),Database!$A:$Y,7,FALSE)</f>
        <v>46218.875</v>
      </c>
      <c r="D2771" s="21" t="str">
        <f>VLOOKUP(Pronostics!$B2771,Setup_MPP!$A:$G,3,FALSE)</f>
        <v>RomaLaura</v>
      </c>
      <c r="E2771" s="21" t="str">
        <f>VLOOKUP(Pronostics!$B2771,Setup_MPP!$A:$G,2,FALSE)</f>
        <v>Laura GIULIANO</v>
      </c>
      <c r="F2771" s="21" t="str">
        <f>VLOOKUP($B2771,Setup_MPP!$A:$E,4,FALSE)</f>
        <v>#86A4FE</v>
      </c>
      <c r="G2771" s="21" t="str">
        <f>VLOOKUP($B2771,Setup_MPP!$A:$E,5,FALSE)</f>
        <v>#3769FF</v>
      </c>
      <c r="H2771" s="21" t="str">
        <f>IFERROR(IF(AND(A2771&gt;=1,A2771&lt;=104),VLOOKUP($A2771,Location!$A:$J,6,FALSE),IF(A2771=0,"Avant l'ouverture",IF(OR(A2771=105,A2771=106),"Bonus"))),"")</f>
        <v>1/2 Finale</v>
      </c>
      <c r="I2771" s="21" t="str">
        <f>IF(LEFT(H2771,4)="Tour",VLOOKUP(A2771,Database!$A:$C,3,FALSE),"")</f>
        <v/>
      </c>
      <c r="J2771" s="21" t="str">
        <f>VLOOKUP($A2771,Location!$A:$J,7,FALSE)</f>
        <v>TBD</v>
      </c>
      <c r="K2771" s="21" t="str">
        <f>IFERROR(VLOOKUP(J2771,Setup_Team!$B:$C,2,FALSE), "TDB")</f>
        <v>TDB</v>
      </c>
      <c r="L2771" s="21" t="str">
        <f>VLOOKUP($A2771,Location!$A:$J,8,FALSE)</f>
        <v>TBD</v>
      </c>
      <c r="M2771" s="21" t="str">
        <f>IFERROR(VLOOKUP(L2771,Setup_Team!$B:$C,2,FALSE), "TDB")</f>
        <v>TDB</v>
      </c>
      <c r="N2771" s="21" t="str">
        <f>VLOOKUP($A2771,Location!$A:$J,9,FALSE)</f>
        <v>Atlanta</v>
      </c>
      <c r="O2771" s="21" t="str">
        <f>VLOOKUP($A2771,Location!$A:$J,10,FALSE)</f>
        <v>Mercedes-Benz Stadium</v>
      </c>
      <c r="P2771" s="27"/>
      <c r="Q2771" s="27"/>
      <c r="R2771" s="27" t="str">
        <f t="shared" si="263"/>
        <v/>
      </c>
      <c r="S2771" s="21">
        <v>0</v>
      </c>
      <c r="T2771" s="20">
        <f>VLOOKUP($A2771,Database!$A:$Y,10,FALSE)</f>
        <v>0</v>
      </c>
      <c r="U2771" s="20">
        <f>VLOOKUP($A2771,Database!$A:$Y,11,FALSE)</f>
        <v>0</v>
      </c>
      <c r="V2771" s="20">
        <f>VLOOKUP($A2771,Database!$A:$Y,12,FALSE)</f>
        <v>0</v>
      </c>
      <c r="W2771" s="20" t="str">
        <f>VLOOKUP(A2771,Database!A:M,13,FALSE)</f>
        <v>À venir</v>
      </c>
      <c r="X2771" s="20" t="str">
        <f>VLOOKUP($A2771,Database!$A:$Y,20,FALSE)</f>
        <v/>
      </c>
      <c r="Y2771" s="20" t="str">
        <f>VLOOKUP($A2771,Database!$A:$Y,21,FALSE)</f>
        <v/>
      </c>
      <c r="Z2771" s="20">
        <f t="shared" si="262"/>
        <v>0</v>
      </c>
      <c r="AA2771" s="20" t="str">
        <f t="shared" si="264"/>
        <v/>
      </c>
      <c r="AB2771" s="20" t="str">
        <f t="shared" ca="1" si="265"/>
        <v/>
      </c>
      <c r="AC2771" s="20">
        <f t="shared" ca="1" si="266"/>
        <v>0</v>
      </c>
      <c r="AD2771" s="20" t="str">
        <f ca="1">IF(AC2771=0,"",IF(OR(ISBLANK(P2771),ISBLANK(Q2771)),"",IF(ISBLANK(VLOOKUP(A2771,Database!A:AA,22,FALSE)),"",VLOOKUP(A2771,Database!A:AA,22,FALSE))))</f>
        <v/>
      </c>
      <c r="AE2771" s="20" t="str">
        <f>IFERROR(
   IF(
     OR(ISBLANK(P2771),ISBLANK(Q2771)),
     "",
     IF(
       AND(AB2771&lt;&gt;"",OR(W2771="Terminé",W2771="En cours")),
       VLOOKUP(AD2771,Setup_ScoreExactBonus!A:D,4,FALSE),
       0
     )),
  0)</f>
        <v/>
      </c>
      <c r="AF2771" s="21">
        <f t="shared" si="267"/>
        <v>0</v>
      </c>
      <c r="AG2771" s="21">
        <f ca="1">SUMIFS(AF$2:AF2771,D$2:D2771,D2771)</f>
        <v>2658</v>
      </c>
    </row>
    <row r="2772" spans="1:33" hidden="1" x14ac:dyDescent="0.35">
      <c r="A2772" s="21">
        <f>IF(ISBLANK(B2772),"",COUNTIF(B$2:B2772,B2772))-1</f>
        <v>102</v>
      </c>
      <c r="B2772" s="27">
        <v>17</v>
      </c>
      <c r="C2772" s="10">
        <f>VLOOKUP($A2772+IF($A2772=0,1,0),Database!$A:$Y,7,FALSE)</f>
        <v>46218.875</v>
      </c>
      <c r="D2772" s="21" t="str">
        <f>VLOOKUP(Pronostics!$B2772,Setup_MPP!$A:$G,3,FALSE)</f>
        <v>Julien_cri</v>
      </c>
      <c r="E2772" s="21" t="str">
        <f>VLOOKUP(Pronostics!$B2772,Setup_MPP!$A:$G,2,FALSE)</f>
        <v>Julien CRIMOTEL</v>
      </c>
      <c r="F2772" s="21" t="str">
        <f>VLOOKUP($B2772,Setup_MPP!$A:$E,4,FALSE)</f>
        <v>#FFB0B0</v>
      </c>
      <c r="G2772" s="21" t="str">
        <f>VLOOKUP($B2772,Setup_MPP!$A:$E,5,FALSE)</f>
        <v>#F25757</v>
      </c>
      <c r="H2772" s="21" t="str">
        <f>IFERROR(IF(AND(A2772&gt;=1,A2772&lt;=104),VLOOKUP($A2772,Location!$A:$J,6,FALSE),IF(A2772=0,"Avant l'ouverture",IF(OR(A2772=105,A2772=106),"Bonus"))),"")</f>
        <v>1/2 Finale</v>
      </c>
      <c r="I2772" s="21" t="str">
        <f>IF(LEFT(H2772,4)="Tour",VLOOKUP(A2772,Database!$A:$C,3,FALSE),"")</f>
        <v/>
      </c>
      <c r="J2772" s="21" t="str">
        <f>VLOOKUP($A2772,Location!$A:$J,7,FALSE)</f>
        <v>TBD</v>
      </c>
      <c r="K2772" s="21" t="str">
        <f>IFERROR(VLOOKUP(J2772,Setup_Team!$B:$C,2,FALSE), "TDB")</f>
        <v>TDB</v>
      </c>
      <c r="L2772" s="21" t="str">
        <f>VLOOKUP($A2772,Location!$A:$J,8,FALSE)</f>
        <v>TBD</v>
      </c>
      <c r="M2772" s="21" t="str">
        <f>IFERROR(VLOOKUP(L2772,Setup_Team!$B:$C,2,FALSE), "TDB")</f>
        <v>TDB</v>
      </c>
      <c r="N2772" s="21" t="str">
        <f>VLOOKUP($A2772,Location!$A:$J,9,FALSE)</f>
        <v>Atlanta</v>
      </c>
      <c r="O2772" s="21" t="str">
        <f>VLOOKUP($A2772,Location!$A:$J,10,FALSE)</f>
        <v>Mercedes-Benz Stadium</v>
      </c>
      <c r="P2772" s="27"/>
      <c r="Q2772" s="27"/>
      <c r="R2772" s="27" t="str">
        <f t="shared" si="263"/>
        <v/>
      </c>
      <c r="S2772" s="21">
        <v>0</v>
      </c>
      <c r="T2772" s="20">
        <f>VLOOKUP($A2772,Database!$A:$Y,10,FALSE)</f>
        <v>0</v>
      </c>
      <c r="U2772" s="20">
        <f>VLOOKUP($A2772,Database!$A:$Y,11,FALSE)</f>
        <v>0</v>
      </c>
      <c r="V2772" s="20">
        <f>VLOOKUP($A2772,Database!$A:$Y,12,FALSE)</f>
        <v>0</v>
      </c>
      <c r="W2772" s="20" t="str">
        <f>VLOOKUP(A2772,Database!A:M,13,FALSE)</f>
        <v>À venir</v>
      </c>
      <c r="X2772" s="20" t="str">
        <f>VLOOKUP($A2772,Database!$A:$Y,20,FALSE)</f>
        <v/>
      </c>
      <c r="Y2772" s="20" t="str">
        <f>VLOOKUP($A2772,Database!$A:$Y,21,FALSE)</f>
        <v/>
      </c>
      <c r="Z2772" s="20">
        <f t="shared" si="262"/>
        <v>0</v>
      </c>
      <c r="AA2772" s="20" t="str">
        <f t="shared" si="264"/>
        <v/>
      </c>
      <c r="AB2772" s="20" t="str">
        <f t="shared" ca="1" si="265"/>
        <v/>
      </c>
      <c r="AC2772" s="20">
        <f t="shared" ca="1" si="266"/>
        <v>0</v>
      </c>
      <c r="AD2772" s="20" t="str">
        <f ca="1">IF(AC2772=0,"",IF(OR(ISBLANK(P2772),ISBLANK(Q2772)),"",IF(ISBLANK(VLOOKUP(A2772,Database!A:AA,22,FALSE)),"",VLOOKUP(A2772,Database!A:AA,22,FALSE))))</f>
        <v/>
      </c>
      <c r="AE2772" s="20" t="str">
        <f>IFERROR(
   IF(
     OR(ISBLANK(P2772),ISBLANK(Q2772)),
     "",
     IF(
       AND(AB2772&lt;&gt;"",OR(W2772="Terminé",W2772="En cours")),
       VLOOKUP(AD2772,Setup_ScoreExactBonus!A:D,4,FALSE),
       0
     )),
  0)</f>
        <v/>
      </c>
      <c r="AF2772" s="21">
        <f t="shared" si="267"/>
        <v>0</v>
      </c>
      <c r="AG2772" s="21">
        <f ca="1">SUMIFS(AF$2:AF2772,D$2:D2772,D2772)</f>
        <v>3022</v>
      </c>
    </row>
    <row r="2773" spans="1:33" hidden="1" x14ac:dyDescent="0.35">
      <c r="A2773" s="21">
        <f>IF(ISBLANK(B2773),"",COUNTIF(B$2:B2773,B2773))-1</f>
        <v>102</v>
      </c>
      <c r="B2773" s="27">
        <v>18</v>
      </c>
      <c r="C2773" s="10">
        <f>VLOOKUP($A2773+IF($A2773=0,1,0),Database!$A:$Y,7,FALSE)</f>
        <v>46218.875</v>
      </c>
      <c r="D2773" s="21" t="str">
        <f>VLOOKUP(Pronostics!$B2773,Setup_MPP!$A:$G,3,FALSE)</f>
        <v>Cartone</v>
      </c>
      <c r="E2773" s="21" t="str">
        <f>VLOOKUP(Pronostics!$B2773,Setup_MPP!$A:$G,2,FALSE)</f>
        <v>Quentin CARTON</v>
      </c>
      <c r="F2773" s="21" t="str">
        <f>VLOOKUP($B2773,Setup_MPP!$A:$E,4,FALSE)</f>
        <v>#F0BC42</v>
      </c>
      <c r="G2773" s="21" t="str">
        <f>VLOOKUP($B2773,Setup_MPP!$A:$E,5,FALSE)</f>
        <v>#8E1F2F</v>
      </c>
      <c r="H2773" s="21" t="str">
        <f>IFERROR(IF(AND(A2773&gt;=1,A2773&lt;=104),VLOOKUP($A2773,Location!$A:$J,6,FALSE),IF(A2773=0,"Avant l'ouverture",IF(OR(A2773=105,A2773=106),"Bonus"))),"")</f>
        <v>1/2 Finale</v>
      </c>
      <c r="I2773" s="21" t="str">
        <f>IF(LEFT(H2773,4)="Tour",VLOOKUP(A2773,Database!$A:$C,3,FALSE),"")</f>
        <v/>
      </c>
      <c r="J2773" s="21" t="str">
        <f>VLOOKUP($A2773,Location!$A:$J,7,FALSE)</f>
        <v>TBD</v>
      </c>
      <c r="K2773" s="21" t="str">
        <f>IFERROR(VLOOKUP(J2773,Setup_Team!$B:$C,2,FALSE), "TDB")</f>
        <v>TDB</v>
      </c>
      <c r="L2773" s="21" t="str">
        <f>VLOOKUP($A2773,Location!$A:$J,8,FALSE)</f>
        <v>TBD</v>
      </c>
      <c r="M2773" s="21" t="str">
        <f>IFERROR(VLOOKUP(L2773,Setup_Team!$B:$C,2,FALSE), "TDB")</f>
        <v>TDB</v>
      </c>
      <c r="N2773" s="21" t="str">
        <f>VLOOKUP($A2773,Location!$A:$J,9,FALSE)</f>
        <v>Atlanta</v>
      </c>
      <c r="O2773" s="21" t="str">
        <f>VLOOKUP($A2773,Location!$A:$J,10,FALSE)</f>
        <v>Mercedes-Benz Stadium</v>
      </c>
      <c r="P2773" s="27"/>
      <c r="Q2773" s="27"/>
      <c r="R2773" s="27" t="str">
        <f t="shared" si="263"/>
        <v/>
      </c>
      <c r="S2773" s="21">
        <v>0</v>
      </c>
      <c r="T2773" s="20">
        <f>VLOOKUP($A2773,Database!$A:$Y,10,FALSE)</f>
        <v>0</v>
      </c>
      <c r="U2773" s="20">
        <f>VLOOKUP($A2773,Database!$A:$Y,11,FALSE)</f>
        <v>0</v>
      </c>
      <c r="V2773" s="20">
        <f>VLOOKUP($A2773,Database!$A:$Y,12,FALSE)</f>
        <v>0</v>
      </c>
      <c r="W2773" s="20" t="str">
        <f>VLOOKUP(A2773,Database!A:M,13,FALSE)</f>
        <v>À venir</v>
      </c>
      <c r="X2773" s="20" t="str">
        <f>VLOOKUP($A2773,Database!$A:$Y,20,FALSE)</f>
        <v/>
      </c>
      <c r="Y2773" s="20" t="str">
        <f>VLOOKUP($A2773,Database!$A:$Y,21,FALSE)</f>
        <v/>
      </c>
      <c r="Z2773" s="20">
        <f t="shared" si="262"/>
        <v>0</v>
      </c>
      <c r="AA2773" s="20" t="str">
        <f t="shared" si="264"/>
        <v/>
      </c>
      <c r="AB2773" s="20" t="str">
        <f t="shared" ca="1" si="265"/>
        <v/>
      </c>
      <c r="AC2773" s="20">
        <f t="shared" ca="1" si="266"/>
        <v>0</v>
      </c>
      <c r="AD2773" s="20" t="str">
        <f ca="1">IF(AC2773=0,"",IF(OR(ISBLANK(P2773),ISBLANK(Q2773)),"",IF(ISBLANK(VLOOKUP(A2773,Database!A:AA,22,FALSE)),"",VLOOKUP(A2773,Database!A:AA,22,FALSE))))</f>
        <v/>
      </c>
      <c r="AE2773" s="20" t="str">
        <f>IFERROR(
   IF(
     OR(ISBLANK(P2773),ISBLANK(Q2773)),
     "",
     IF(
       AND(AB2773&lt;&gt;"",OR(W2773="Terminé",W2773="En cours")),
       VLOOKUP(AD2773,Setup_ScoreExactBonus!A:D,4,FALSE),
       0
     )),
  0)</f>
        <v/>
      </c>
      <c r="AF2773" s="21">
        <f t="shared" si="267"/>
        <v>0</v>
      </c>
      <c r="AG2773" s="21">
        <f ca="1">SUMIFS(AF$2:AF2773,D$2:D2773,D2773)</f>
        <v>3102</v>
      </c>
    </row>
    <row r="2774" spans="1:33" hidden="1" x14ac:dyDescent="0.35">
      <c r="A2774" s="21">
        <f>IF(ISBLANK(B2774),"",COUNTIF(B$2:B2774,B2774))-1</f>
        <v>102</v>
      </c>
      <c r="B2774" s="27">
        <v>19</v>
      </c>
      <c r="C2774" s="10">
        <f>VLOOKUP($A2774+IF($A2774=0,1,0),Database!$A:$Y,7,FALSE)</f>
        <v>46218.875</v>
      </c>
      <c r="D2774" s="21" t="str">
        <f>VLOOKUP(Pronostics!$B2774,Setup_MPP!$A:$G,3,FALSE)</f>
        <v>YramVi</v>
      </c>
      <c r="E2774" s="21" t="str">
        <f>VLOOKUP(Pronostics!$B2774,Setup_MPP!$A:$G,2,FALSE)</f>
        <v>Eyram TETSHIE</v>
      </c>
      <c r="F2774" s="21" t="str">
        <f>VLOOKUP($B2774,Setup_MPP!$A:$E,4,FALSE)</f>
        <v>#E8B28F</v>
      </c>
      <c r="G2774" s="21" t="str">
        <f>VLOOKUP($B2774,Setup_MPP!$A:$E,5,FALSE)</f>
        <v>#E65568</v>
      </c>
      <c r="H2774" s="21" t="str">
        <f>IFERROR(IF(AND(A2774&gt;=1,A2774&lt;=104),VLOOKUP($A2774,Location!$A:$J,6,FALSE),IF(A2774=0,"Avant l'ouverture",IF(OR(A2774=105,A2774=106),"Bonus"))),"")</f>
        <v>1/2 Finale</v>
      </c>
      <c r="I2774" s="21" t="str">
        <f>IF(LEFT(H2774,4)="Tour",VLOOKUP(A2774,Database!$A:$C,3,FALSE),"")</f>
        <v/>
      </c>
      <c r="J2774" s="21" t="str">
        <f>VLOOKUP($A2774,Location!$A:$J,7,FALSE)</f>
        <v>TBD</v>
      </c>
      <c r="K2774" s="21" t="str">
        <f>IFERROR(VLOOKUP(J2774,Setup_Team!$B:$C,2,FALSE), "TDB")</f>
        <v>TDB</v>
      </c>
      <c r="L2774" s="21" t="str">
        <f>VLOOKUP($A2774,Location!$A:$J,8,FALSE)</f>
        <v>TBD</v>
      </c>
      <c r="M2774" s="21" t="str">
        <f>IFERROR(VLOOKUP(L2774,Setup_Team!$B:$C,2,FALSE), "TDB")</f>
        <v>TDB</v>
      </c>
      <c r="N2774" s="21" t="str">
        <f>VLOOKUP($A2774,Location!$A:$J,9,FALSE)</f>
        <v>Atlanta</v>
      </c>
      <c r="O2774" s="21" t="str">
        <f>VLOOKUP($A2774,Location!$A:$J,10,FALSE)</f>
        <v>Mercedes-Benz Stadium</v>
      </c>
      <c r="P2774" s="27"/>
      <c r="Q2774" s="27"/>
      <c r="R2774" s="27" t="str">
        <f t="shared" si="263"/>
        <v/>
      </c>
      <c r="S2774" s="21">
        <v>0</v>
      </c>
      <c r="T2774" s="20">
        <f>VLOOKUP($A2774,Database!$A:$Y,10,FALSE)</f>
        <v>0</v>
      </c>
      <c r="U2774" s="20">
        <f>VLOOKUP($A2774,Database!$A:$Y,11,FALSE)</f>
        <v>0</v>
      </c>
      <c r="V2774" s="20">
        <f>VLOOKUP($A2774,Database!$A:$Y,12,FALSE)</f>
        <v>0</v>
      </c>
      <c r="W2774" s="20" t="str">
        <f>VLOOKUP(A2774,Database!A:M,13,FALSE)</f>
        <v>À venir</v>
      </c>
      <c r="X2774" s="20" t="str">
        <f>VLOOKUP($A2774,Database!$A:$Y,20,FALSE)</f>
        <v/>
      </c>
      <c r="Y2774" s="20" t="str">
        <f>VLOOKUP($A2774,Database!$A:$Y,21,FALSE)</f>
        <v/>
      </c>
      <c r="Z2774" s="20">
        <f t="shared" si="262"/>
        <v>0</v>
      </c>
      <c r="AA2774" s="20" t="str">
        <f t="shared" si="264"/>
        <v/>
      </c>
      <c r="AB2774" s="20" t="str">
        <f t="shared" ca="1" si="265"/>
        <v/>
      </c>
      <c r="AC2774" s="20">
        <f t="shared" ca="1" si="266"/>
        <v>0</v>
      </c>
      <c r="AD2774" s="20" t="str">
        <f ca="1">IF(AC2774=0,"",IF(OR(ISBLANK(P2774),ISBLANK(Q2774)),"",IF(ISBLANK(VLOOKUP(A2774,Database!A:AA,22,FALSE)),"",VLOOKUP(A2774,Database!A:AA,22,FALSE))))</f>
        <v/>
      </c>
      <c r="AE2774" s="20" t="str">
        <f>IFERROR(
   IF(
     OR(ISBLANK(P2774),ISBLANK(Q2774)),
     "",
     IF(
       AND(AB2774&lt;&gt;"",OR(W2774="Terminé",W2774="En cours")),
       VLOOKUP(AD2774,Setup_ScoreExactBonus!A:D,4,FALSE),
       0
     )),
  0)</f>
        <v/>
      </c>
      <c r="AF2774" s="21">
        <f t="shared" si="267"/>
        <v>0</v>
      </c>
      <c r="AG2774" s="21">
        <f ca="1">SUMIFS(AF$2:AF2774,D$2:D2774,D2774)</f>
        <v>2990</v>
      </c>
    </row>
    <row r="2775" spans="1:33" hidden="1" x14ac:dyDescent="0.35">
      <c r="A2775" s="21">
        <f>IF(ISBLANK(B2775),"",COUNTIF(B$2:B2775,B2775))-1</f>
        <v>102</v>
      </c>
      <c r="B2775" s="27">
        <v>20</v>
      </c>
      <c r="C2775" s="10">
        <f>VLOOKUP($A2775+IF($A2775=0,1,0),Database!$A:$Y,7,FALSE)</f>
        <v>46218.875</v>
      </c>
      <c r="D2775" s="21" t="str">
        <f>VLOOKUP(Pronostics!$B2775,Setup_MPP!$A:$G,3,FALSE)</f>
        <v>Anis_MaFihache</v>
      </c>
      <c r="E2775" s="21" t="str">
        <f>VLOOKUP(Pronostics!$B2775,Setup_MPP!$A:$G,2,FALSE)</f>
        <v>Anis LEBIK</v>
      </c>
      <c r="F2775" s="21" t="str">
        <f>VLOOKUP($B2775,Setup_MPP!$A:$E,4,FALSE)</f>
        <v>#60DC8C</v>
      </c>
      <c r="G2775" s="21" t="str">
        <f>VLOOKUP($B2775,Setup_MPP!$A:$E,5,FALSE)</f>
        <v>#22A34F</v>
      </c>
      <c r="H2775" s="21" t="str">
        <f>IFERROR(IF(AND(A2775&gt;=1,A2775&lt;=104),VLOOKUP($A2775,Location!$A:$J,6,FALSE),IF(A2775=0,"Avant l'ouverture",IF(OR(A2775=105,A2775=106),"Bonus"))),"")</f>
        <v>1/2 Finale</v>
      </c>
      <c r="I2775" s="21" t="str">
        <f>IF(LEFT(H2775,4)="Tour",VLOOKUP(A2775,Database!$A:$C,3,FALSE),"")</f>
        <v/>
      </c>
      <c r="J2775" s="21" t="str">
        <f>VLOOKUP($A2775,Location!$A:$J,7,FALSE)</f>
        <v>TBD</v>
      </c>
      <c r="K2775" s="21" t="str">
        <f>IFERROR(VLOOKUP(J2775,Setup_Team!$B:$C,2,FALSE), "TDB")</f>
        <v>TDB</v>
      </c>
      <c r="L2775" s="21" t="str">
        <f>VLOOKUP($A2775,Location!$A:$J,8,FALSE)</f>
        <v>TBD</v>
      </c>
      <c r="M2775" s="21" t="str">
        <f>IFERROR(VLOOKUP(L2775,Setup_Team!$B:$C,2,FALSE), "TDB")</f>
        <v>TDB</v>
      </c>
      <c r="N2775" s="21" t="str">
        <f>VLOOKUP($A2775,Location!$A:$J,9,FALSE)</f>
        <v>Atlanta</v>
      </c>
      <c r="O2775" s="21" t="str">
        <f>VLOOKUP($A2775,Location!$A:$J,10,FALSE)</f>
        <v>Mercedes-Benz Stadium</v>
      </c>
      <c r="P2775" s="27"/>
      <c r="Q2775" s="27"/>
      <c r="R2775" s="27" t="str">
        <f t="shared" si="263"/>
        <v/>
      </c>
      <c r="S2775" s="21">
        <v>0</v>
      </c>
      <c r="T2775" s="20">
        <f>VLOOKUP($A2775,Database!$A:$Y,10,FALSE)</f>
        <v>0</v>
      </c>
      <c r="U2775" s="20">
        <f>VLOOKUP($A2775,Database!$A:$Y,11,FALSE)</f>
        <v>0</v>
      </c>
      <c r="V2775" s="20">
        <f>VLOOKUP($A2775,Database!$A:$Y,12,FALSE)</f>
        <v>0</v>
      </c>
      <c r="W2775" s="20" t="str">
        <f>VLOOKUP(A2775,Database!A:M,13,FALSE)</f>
        <v>À venir</v>
      </c>
      <c r="X2775" s="20" t="str">
        <f>VLOOKUP($A2775,Database!$A:$Y,20,FALSE)</f>
        <v/>
      </c>
      <c r="Y2775" s="20" t="str">
        <f>VLOOKUP($A2775,Database!$A:$Y,21,FALSE)</f>
        <v/>
      </c>
      <c r="Z2775" s="20">
        <f t="shared" si="262"/>
        <v>0</v>
      </c>
      <c r="AA2775" s="20" t="str">
        <f t="shared" si="264"/>
        <v/>
      </c>
      <c r="AB2775" s="20" t="str">
        <f t="shared" ca="1" si="265"/>
        <v/>
      </c>
      <c r="AC2775" s="20">
        <f t="shared" ca="1" si="266"/>
        <v>0</v>
      </c>
      <c r="AD2775" s="20" t="str">
        <f ca="1">IF(AC2775=0,"",IF(OR(ISBLANK(P2775),ISBLANK(Q2775)),"",IF(ISBLANK(VLOOKUP(A2775,Database!A:AA,22,FALSE)),"",VLOOKUP(A2775,Database!A:AA,22,FALSE))))</f>
        <v/>
      </c>
      <c r="AE2775" s="20" t="str">
        <f>IFERROR(
   IF(
     OR(ISBLANK(P2775),ISBLANK(Q2775)),
     "",
     IF(
       AND(AB2775&lt;&gt;"",OR(W2775="Terminé",W2775="En cours")),
       VLOOKUP(AD2775,Setup_ScoreExactBonus!A:D,4,FALSE),
       0
     )),
  0)</f>
        <v/>
      </c>
      <c r="AF2775" s="21">
        <f t="shared" si="267"/>
        <v>0</v>
      </c>
      <c r="AG2775" s="21">
        <f ca="1">SUMIFS(AF$2:AF2775,D$2:D2775,D2775)</f>
        <v>3051</v>
      </c>
    </row>
    <row r="2776" spans="1:33" hidden="1" x14ac:dyDescent="0.35">
      <c r="A2776" s="21">
        <f>IF(ISBLANK(B2776),"",COUNTIF(B$2:B2776,B2776))-1</f>
        <v>102</v>
      </c>
      <c r="B2776" s="27">
        <v>21</v>
      </c>
      <c r="C2776" s="10">
        <f>VLOOKUP($A2776+IF($A2776=0,1,0),Database!$A:$Y,7,FALSE)</f>
        <v>46218.875</v>
      </c>
      <c r="D2776" s="21" t="str">
        <f>VLOOKUP(Pronostics!$B2776,Setup_MPP!$A:$G,3,FALSE)</f>
        <v>JUJULABOSS13</v>
      </c>
      <c r="E2776" s="21" t="str">
        <f>VLOOKUP(Pronostics!$B2776,Setup_MPP!$A:$G,2,FALSE)</f>
        <v>Julia BOUANAN</v>
      </c>
      <c r="F2776" s="21" t="str">
        <f>VLOOKUP($B2776,Setup_MPP!$A:$E,4,FALSE)</f>
        <v>#2FAEE0</v>
      </c>
      <c r="G2776" s="21" t="str">
        <f>VLOOKUP($B2776,Setup_MPP!$A:$E,5,FALSE)</f>
        <v>#BEA064</v>
      </c>
      <c r="H2776" s="21" t="str">
        <f>IFERROR(IF(AND(A2776&gt;=1,A2776&lt;=104),VLOOKUP($A2776,Location!$A:$J,6,FALSE),IF(A2776=0,"Avant l'ouverture",IF(OR(A2776=105,A2776=106),"Bonus"))),"")</f>
        <v>1/2 Finale</v>
      </c>
      <c r="I2776" s="21" t="str">
        <f>IF(LEFT(H2776,4)="Tour",VLOOKUP(A2776,Database!$A:$C,3,FALSE),"")</f>
        <v/>
      </c>
      <c r="J2776" s="21" t="str">
        <f>VLOOKUP($A2776,Location!$A:$J,7,FALSE)</f>
        <v>TBD</v>
      </c>
      <c r="K2776" s="21" t="str">
        <f>IFERROR(VLOOKUP(J2776,Setup_Team!$B:$C,2,FALSE), "TDB")</f>
        <v>TDB</v>
      </c>
      <c r="L2776" s="21" t="str">
        <f>VLOOKUP($A2776,Location!$A:$J,8,FALSE)</f>
        <v>TBD</v>
      </c>
      <c r="M2776" s="21" t="str">
        <f>IFERROR(VLOOKUP(L2776,Setup_Team!$B:$C,2,FALSE), "TDB")</f>
        <v>TDB</v>
      </c>
      <c r="N2776" s="21" t="str">
        <f>VLOOKUP($A2776,Location!$A:$J,9,FALSE)</f>
        <v>Atlanta</v>
      </c>
      <c r="O2776" s="21" t="str">
        <f>VLOOKUP($A2776,Location!$A:$J,10,FALSE)</f>
        <v>Mercedes-Benz Stadium</v>
      </c>
      <c r="P2776" s="27"/>
      <c r="Q2776" s="27"/>
      <c r="R2776" s="27" t="str">
        <f t="shared" si="263"/>
        <v/>
      </c>
      <c r="S2776" s="21">
        <v>0</v>
      </c>
      <c r="T2776" s="20">
        <f>VLOOKUP($A2776,Database!$A:$Y,10,FALSE)</f>
        <v>0</v>
      </c>
      <c r="U2776" s="20">
        <f>VLOOKUP($A2776,Database!$A:$Y,11,FALSE)</f>
        <v>0</v>
      </c>
      <c r="V2776" s="20">
        <f>VLOOKUP($A2776,Database!$A:$Y,12,FALSE)</f>
        <v>0</v>
      </c>
      <c r="W2776" s="20" t="str">
        <f>VLOOKUP(A2776,Database!A:M,13,FALSE)</f>
        <v>À venir</v>
      </c>
      <c r="X2776" s="20" t="str">
        <f>VLOOKUP($A2776,Database!$A:$Y,20,FALSE)</f>
        <v/>
      </c>
      <c r="Y2776" s="20" t="str">
        <f>VLOOKUP($A2776,Database!$A:$Y,21,FALSE)</f>
        <v/>
      </c>
      <c r="Z2776" s="20">
        <f t="shared" si="262"/>
        <v>0</v>
      </c>
      <c r="AA2776" s="20" t="str">
        <f t="shared" si="264"/>
        <v/>
      </c>
      <c r="AB2776" s="20" t="str">
        <f t="shared" ca="1" si="265"/>
        <v/>
      </c>
      <c r="AC2776" s="20">
        <f t="shared" ca="1" si="266"/>
        <v>0</v>
      </c>
      <c r="AD2776" s="20" t="str">
        <f ca="1">IF(AC2776=0,"",IF(OR(ISBLANK(P2776),ISBLANK(Q2776)),"",IF(ISBLANK(VLOOKUP(A2776,Database!A:AA,22,FALSE)),"",VLOOKUP(A2776,Database!A:AA,22,FALSE))))</f>
        <v/>
      </c>
      <c r="AE2776" s="20" t="str">
        <f>IFERROR(
   IF(
     OR(ISBLANK(P2776),ISBLANK(Q2776)),
     "",
     IF(
       AND(AB2776&lt;&gt;"",OR(W2776="Terminé",W2776="En cours")),
       VLOOKUP(AD2776,Setup_ScoreExactBonus!A:D,4,FALSE),
       0
     )),
  0)</f>
        <v/>
      </c>
      <c r="AF2776" s="21">
        <f t="shared" si="267"/>
        <v>0</v>
      </c>
      <c r="AG2776" s="21">
        <f ca="1">SUMIFS(AF$2:AF2776,D$2:D2776,D2776)</f>
        <v>2853</v>
      </c>
    </row>
    <row r="2777" spans="1:33" hidden="1" x14ac:dyDescent="0.35">
      <c r="A2777" s="21">
        <f>IF(ISBLANK(B2777),"",COUNTIF(B$2:B2777,B2777))-1</f>
        <v>102</v>
      </c>
      <c r="B2777" s="27">
        <v>22</v>
      </c>
      <c r="C2777" s="10">
        <f>VLOOKUP($A2777+IF($A2777=0,1,0),Database!$A:$Y,7,FALSE)</f>
        <v>46218.875</v>
      </c>
      <c r="D2777" s="21" t="str">
        <f>VLOOKUP(Pronostics!$B2777,Setup_MPP!$A:$G,3,FALSE)</f>
        <v>Jujumsrd</v>
      </c>
      <c r="E2777" s="21" t="str">
        <f>VLOOKUP(Pronostics!$B2777,Setup_MPP!$A:$G,2,FALSE)</f>
        <v>Julie Mansard</v>
      </c>
      <c r="F2777" s="21" t="str">
        <f>VLOOKUP($B2777,Setup_MPP!$A:$E,4,FALSE)</f>
        <v>#41DEF0</v>
      </c>
      <c r="G2777" s="21" t="str">
        <f>VLOOKUP($B2777,Setup_MPP!$A:$E,5,FALSE)</f>
        <v>#0BA6B7</v>
      </c>
      <c r="H2777" s="21" t="str">
        <f>IFERROR(IF(AND(A2777&gt;=1,A2777&lt;=104),VLOOKUP($A2777,Location!$A:$J,6,FALSE),IF(A2777=0,"Avant l'ouverture",IF(OR(A2777=105,A2777=106),"Bonus"))),"")</f>
        <v>1/2 Finale</v>
      </c>
      <c r="I2777" s="21" t="str">
        <f>IF(LEFT(H2777,4)="Tour",VLOOKUP(A2777,Database!$A:$C,3,FALSE),"")</f>
        <v/>
      </c>
      <c r="J2777" s="21" t="str">
        <f>VLOOKUP($A2777,Location!$A:$J,7,FALSE)</f>
        <v>TBD</v>
      </c>
      <c r="K2777" s="21" t="str">
        <f>IFERROR(VLOOKUP(J2777,Setup_Team!$B:$C,2,FALSE), "TDB")</f>
        <v>TDB</v>
      </c>
      <c r="L2777" s="21" t="str">
        <f>VLOOKUP($A2777,Location!$A:$J,8,FALSE)</f>
        <v>TBD</v>
      </c>
      <c r="M2777" s="21" t="str">
        <f>IFERROR(VLOOKUP(L2777,Setup_Team!$B:$C,2,FALSE), "TDB")</f>
        <v>TDB</v>
      </c>
      <c r="N2777" s="21" t="str">
        <f>VLOOKUP($A2777,Location!$A:$J,9,FALSE)</f>
        <v>Atlanta</v>
      </c>
      <c r="O2777" s="21" t="str">
        <f>VLOOKUP($A2777,Location!$A:$J,10,FALSE)</f>
        <v>Mercedes-Benz Stadium</v>
      </c>
      <c r="P2777" s="27"/>
      <c r="Q2777" s="27"/>
      <c r="R2777" s="27" t="str">
        <f t="shared" si="263"/>
        <v/>
      </c>
      <c r="S2777" s="21">
        <v>0</v>
      </c>
      <c r="T2777" s="20">
        <f>VLOOKUP($A2777,Database!$A:$Y,10,FALSE)</f>
        <v>0</v>
      </c>
      <c r="U2777" s="20">
        <f>VLOOKUP($A2777,Database!$A:$Y,11,FALSE)</f>
        <v>0</v>
      </c>
      <c r="V2777" s="20">
        <f>VLOOKUP($A2777,Database!$A:$Y,12,FALSE)</f>
        <v>0</v>
      </c>
      <c r="W2777" s="20" t="str">
        <f>VLOOKUP(A2777,Database!A:M,13,FALSE)</f>
        <v>À venir</v>
      </c>
      <c r="X2777" s="20" t="str">
        <f>VLOOKUP($A2777,Database!$A:$Y,20,FALSE)</f>
        <v/>
      </c>
      <c r="Y2777" s="20" t="str">
        <f>VLOOKUP($A2777,Database!$A:$Y,21,FALSE)</f>
        <v/>
      </c>
      <c r="Z2777" s="20">
        <f t="shared" si="262"/>
        <v>0</v>
      </c>
      <c r="AA2777" s="20" t="str">
        <f t="shared" si="264"/>
        <v/>
      </c>
      <c r="AB2777" s="20" t="str">
        <f t="shared" ca="1" si="265"/>
        <v/>
      </c>
      <c r="AC2777" s="20">
        <f t="shared" ca="1" si="266"/>
        <v>0</v>
      </c>
      <c r="AD2777" s="20" t="str">
        <f ca="1">IF(AC2777=0,"",IF(OR(ISBLANK(P2777),ISBLANK(Q2777)),"",IF(ISBLANK(VLOOKUP(A2777,Database!A:AA,22,FALSE)),"",VLOOKUP(A2777,Database!A:AA,22,FALSE))))</f>
        <v/>
      </c>
      <c r="AE2777" s="20" t="str">
        <f>IFERROR(
   IF(
     OR(ISBLANK(P2777),ISBLANK(Q2777)),
     "",
     IF(
       AND(AB2777&lt;&gt;"",OR(W2777="Terminé",W2777="En cours")),
       VLOOKUP(AD2777,Setup_ScoreExactBonus!A:D,4,FALSE),
       0
     )),
  0)</f>
        <v/>
      </c>
      <c r="AF2777" s="21">
        <f t="shared" si="267"/>
        <v>0</v>
      </c>
      <c r="AG2777" s="21">
        <f ca="1">SUMIFS(AF$2:AF2777,D$2:D2777,D2777)</f>
        <v>2679</v>
      </c>
    </row>
    <row r="2778" spans="1:33" hidden="1" x14ac:dyDescent="0.35">
      <c r="A2778" s="21">
        <f>IF(ISBLANK(B2778),"",COUNTIF(B$2:B2778,B2778))-1</f>
        <v>102</v>
      </c>
      <c r="B2778" s="27">
        <v>23</v>
      </c>
      <c r="C2778" s="10">
        <f>VLOOKUP($A2778+IF($A2778=0,1,0),Database!$A:$Y,7,FALSE)</f>
        <v>46218.875</v>
      </c>
      <c r="D2778" s="21" t="str">
        <f>VLOOKUP(Pronostics!$B2778,Setup_MPP!$A:$G,3,FALSE)</f>
        <v>DJUDJUPRONO</v>
      </c>
      <c r="E2778" s="21" t="str">
        <f>VLOOKUP(Pronostics!$B2778,Setup_MPP!$A:$G,2,FALSE)</f>
        <v>Juliette</v>
      </c>
      <c r="F2778" s="21" t="str">
        <f>VLOOKUP($B2778,Setup_MPP!$A:$E,4,FALSE)</f>
        <v>#F2A2A2</v>
      </c>
      <c r="G2778" s="21" t="str">
        <f>VLOOKUP($B2778,Setup_MPP!$A:$E,5,FALSE)</f>
        <v>#C25D5D</v>
      </c>
      <c r="H2778" s="21" t="str">
        <f>IFERROR(IF(AND(A2778&gt;=1,A2778&lt;=104),VLOOKUP($A2778,Location!$A:$J,6,FALSE),IF(A2778=0,"Avant l'ouverture",IF(OR(A2778=105,A2778=106),"Bonus"))),"")</f>
        <v>1/2 Finale</v>
      </c>
      <c r="I2778" s="21" t="str">
        <f>IF(LEFT(H2778,4)="Tour",VLOOKUP(A2778,Database!$A:$C,3,FALSE),"")</f>
        <v/>
      </c>
      <c r="J2778" s="21" t="str">
        <f>VLOOKUP($A2778,Location!$A:$J,7,FALSE)</f>
        <v>TBD</v>
      </c>
      <c r="K2778" s="21" t="str">
        <f>IFERROR(VLOOKUP(J2778,Setup_Team!$B:$C,2,FALSE), "TDB")</f>
        <v>TDB</v>
      </c>
      <c r="L2778" s="21" t="str">
        <f>VLOOKUP($A2778,Location!$A:$J,8,FALSE)</f>
        <v>TBD</v>
      </c>
      <c r="M2778" s="21" t="str">
        <f>IFERROR(VLOOKUP(L2778,Setup_Team!$B:$C,2,FALSE), "TDB")</f>
        <v>TDB</v>
      </c>
      <c r="N2778" s="21" t="str">
        <f>VLOOKUP($A2778,Location!$A:$J,9,FALSE)</f>
        <v>Atlanta</v>
      </c>
      <c r="O2778" s="21" t="str">
        <f>VLOOKUP($A2778,Location!$A:$J,10,FALSE)</f>
        <v>Mercedes-Benz Stadium</v>
      </c>
      <c r="P2778" s="27"/>
      <c r="Q2778" s="27"/>
      <c r="R2778" s="27" t="str">
        <f t="shared" si="263"/>
        <v/>
      </c>
      <c r="S2778" s="21">
        <v>0</v>
      </c>
      <c r="T2778" s="20">
        <f>VLOOKUP($A2778,Database!$A:$Y,10,FALSE)</f>
        <v>0</v>
      </c>
      <c r="U2778" s="20">
        <f>VLOOKUP($A2778,Database!$A:$Y,11,FALSE)</f>
        <v>0</v>
      </c>
      <c r="V2778" s="20">
        <f>VLOOKUP($A2778,Database!$A:$Y,12,FALSE)</f>
        <v>0</v>
      </c>
      <c r="W2778" s="20" t="str">
        <f>VLOOKUP(A2778,Database!A:M,13,FALSE)</f>
        <v>À venir</v>
      </c>
      <c r="X2778" s="20" t="str">
        <f>VLOOKUP($A2778,Database!$A:$Y,20,FALSE)</f>
        <v/>
      </c>
      <c r="Y2778" s="20" t="str">
        <f>VLOOKUP($A2778,Database!$A:$Y,21,FALSE)</f>
        <v/>
      </c>
      <c r="Z2778" s="20">
        <f t="shared" si="262"/>
        <v>0</v>
      </c>
      <c r="AA2778" s="20" t="str">
        <f t="shared" si="264"/>
        <v/>
      </c>
      <c r="AB2778" s="20" t="str">
        <f t="shared" ca="1" si="265"/>
        <v/>
      </c>
      <c r="AC2778" s="20">
        <f t="shared" ca="1" si="266"/>
        <v>0</v>
      </c>
      <c r="AD2778" s="20" t="str">
        <f ca="1">IF(AC2778=0,"",IF(OR(ISBLANK(P2778),ISBLANK(Q2778)),"",IF(ISBLANK(VLOOKUP(A2778,Database!A:AA,22,FALSE)),"",VLOOKUP(A2778,Database!A:AA,22,FALSE))))</f>
        <v/>
      </c>
      <c r="AE2778" s="20" t="str">
        <f>IFERROR(
   IF(
     OR(ISBLANK(P2778),ISBLANK(Q2778)),
     "",
     IF(
       AND(AB2778&lt;&gt;"",OR(W2778="Terminé",W2778="En cours")),
       VLOOKUP(AD2778,Setup_ScoreExactBonus!A:D,4,FALSE),
       0
     )),
  0)</f>
        <v/>
      </c>
      <c r="AF2778" s="21">
        <f t="shared" si="267"/>
        <v>0</v>
      </c>
      <c r="AG2778" s="21">
        <f ca="1">SUMIFS(AF$2:AF2778,D$2:D2778,D2778)</f>
        <v>2289</v>
      </c>
    </row>
    <row r="2779" spans="1:33" hidden="1" x14ac:dyDescent="0.35">
      <c r="A2779" s="21">
        <f>IF(ISBLANK(B2779),"",COUNTIF(B$2:B2779,B2779))-1</f>
        <v>102</v>
      </c>
      <c r="B2779" s="27">
        <v>24</v>
      </c>
      <c r="C2779" s="10">
        <f>VLOOKUP($A2779+IF($A2779=0,1,0),Database!$A:$Y,7,FALSE)</f>
        <v>46218.875</v>
      </c>
      <c r="D2779" s="21" t="str">
        <f>VLOOKUP(Pronostics!$B2779,Setup_MPP!$A:$G,3,FALSE)</f>
        <v>Samyaaaaaaaaaa</v>
      </c>
      <c r="E2779" s="21" t="str">
        <f>VLOOKUP(Pronostics!$B2779,Setup_MPP!$A:$G,2,FALSE)</f>
        <v>Samya ALAOUI</v>
      </c>
      <c r="F2779" s="21" t="str">
        <f>VLOOKUP($B2779,Setup_MPP!$A:$E,4,FALSE)</f>
        <v>#A2F2C7</v>
      </c>
      <c r="G2779" s="21" t="str">
        <f>VLOOKUP($B2779,Setup_MPP!$A:$E,5,FALSE)</f>
        <v>#5DC18C</v>
      </c>
      <c r="H2779" s="21" t="str">
        <f>IFERROR(IF(AND(A2779&gt;=1,A2779&lt;=104),VLOOKUP($A2779,Location!$A:$J,6,FALSE),IF(A2779=0,"Avant l'ouverture",IF(OR(A2779=105,A2779=106),"Bonus"))),"")</f>
        <v>1/2 Finale</v>
      </c>
      <c r="I2779" s="21" t="str">
        <f>IF(LEFT(H2779,4)="Tour",VLOOKUP(A2779,Database!$A:$C,3,FALSE),"")</f>
        <v/>
      </c>
      <c r="J2779" s="21" t="str">
        <f>VLOOKUP($A2779,Location!$A:$J,7,FALSE)</f>
        <v>TBD</v>
      </c>
      <c r="K2779" s="21" t="str">
        <f>IFERROR(VLOOKUP(J2779,Setup_Team!$B:$C,2,FALSE), "TDB")</f>
        <v>TDB</v>
      </c>
      <c r="L2779" s="21" t="str">
        <f>VLOOKUP($A2779,Location!$A:$J,8,FALSE)</f>
        <v>TBD</v>
      </c>
      <c r="M2779" s="21" t="str">
        <f>IFERROR(VLOOKUP(L2779,Setup_Team!$B:$C,2,FALSE), "TDB")</f>
        <v>TDB</v>
      </c>
      <c r="N2779" s="21" t="str">
        <f>VLOOKUP($A2779,Location!$A:$J,9,FALSE)</f>
        <v>Atlanta</v>
      </c>
      <c r="O2779" s="21" t="str">
        <f>VLOOKUP($A2779,Location!$A:$J,10,FALSE)</f>
        <v>Mercedes-Benz Stadium</v>
      </c>
      <c r="P2779" s="27"/>
      <c r="Q2779" s="27"/>
      <c r="R2779" s="27" t="str">
        <f t="shared" si="263"/>
        <v/>
      </c>
      <c r="S2779" s="21">
        <v>0</v>
      </c>
      <c r="T2779" s="20">
        <f>VLOOKUP($A2779,Database!$A:$Y,10,FALSE)</f>
        <v>0</v>
      </c>
      <c r="U2779" s="20">
        <f>VLOOKUP($A2779,Database!$A:$Y,11,FALSE)</f>
        <v>0</v>
      </c>
      <c r="V2779" s="20">
        <f>VLOOKUP($A2779,Database!$A:$Y,12,FALSE)</f>
        <v>0</v>
      </c>
      <c r="W2779" s="20" t="str">
        <f>VLOOKUP(A2779,Database!A:M,13,FALSE)</f>
        <v>À venir</v>
      </c>
      <c r="X2779" s="20" t="str">
        <f>VLOOKUP($A2779,Database!$A:$Y,20,FALSE)</f>
        <v/>
      </c>
      <c r="Y2779" s="20" t="str">
        <f>VLOOKUP($A2779,Database!$A:$Y,21,FALSE)</f>
        <v/>
      </c>
      <c r="Z2779" s="20">
        <f t="shared" si="262"/>
        <v>0</v>
      </c>
      <c r="AA2779" s="20" t="str">
        <f t="shared" si="264"/>
        <v/>
      </c>
      <c r="AB2779" s="20" t="str">
        <f t="shared" ca="1" si="265"/>
        <v/>
      </c>
      <c r="AC2779" s="20">
        <f t="shared" ca="1" si="266"/>
        <v>0</v>
      </c>
      <c r="AD2779" s="20" t="str">
        <f ca="1">IF(AC2779=0,"",IF(OR(ISBLANK(P2779),ISBLANK(Q2779)),"",IF(ISBLANK(VLOOKUP(A2779,Database!A:AA,22,FALSE)),"",VLOOKUP(A2779,Database!A:AA,22,FALSE))))</f>
        <v/>
      </c>
      <c r="AE2779" s="20" t="str">
        <f>IFERROR(
   IF(
     OR(ISBLANK(P2779),ISBLANK(Q2779)),
     "",
     IF(
       AND(AB2779&lt;&gt;"",OR(W2779="Terminé",W2779="En cours")),
       VLOOKUP(AD2779,Setup_ScoreExactBonus!A:D,4,FALSE),
       0
     )),
  0)</f>
        <v/>
      </c>
      <c r="AF2779" s="21">
        <f t="shared" si="267"/>
        <v>0</v>
      </c>
      <c r="AG2779" s="21">
        <f ca="1">SUMIFS(AF$2:AF2779,D$2:D2779,D2779)</f>
        <v>3177</v>
      </c>
    </row>
    <row r="2780" spans="1:33" hidden="1" x14ac:dyDescent="0.35">
      <c r="A2780" s="21">
        <f>IF(ISBLANK(B2780),"",COUNTIF(B$2:B2780,B2780))-1</f>
        <v>102</v>
      </c>
      <c r="B2780" s="27">
        <v>25</v>
      </c>
      <c r="C2780" s="10">
        <f>VLOOKUP($A2780+IF($A2780=0,1,0),Database!$A:$Y,7,FALSE)</f>
        <v>46218.875</v>
      </c>
      <c r="D2780" s="21" t="str">
        <f>VLOOKUP(Pronostics!$B2780,Setup_MPP!$A:$G,3,FALSE)</f>
        <v>leaw0808</v>
      </c>
      <c r="E2780" s="21" t="str">
        <f>VLOOKUP(Pronostics!$B2780,Setup_MPP!$A:$G,2,FALSE)</f>
        <v>Léa WALOCQ</v>
      </c>
      <c r="F2780" s="21" t="str">
        <f>VLOOKUP($B2780,Setup_MPP!$A:$E,4,FALSE)</f>
        <v>#D1B9EB</v>
      </c>
      <c r="G2780" s="21" t="str">
        <f>VLOOKUP($B2780,Setup_MPP!$A:$E,5,FALSE)</f>
        <v>#B58BC7</v>
      </c>
      <c r="H2780" s="21" t="str">
        <f>IFERROR(IF(AND(A2780&gt;=1,A2780&lt;=104),VLOOKUP($A2780,Location!$A:$J,6,FALSE),IF(A2780=0,"Avant l'ouverture",IF(OR(A2780=105,A2780=106),"Bonus"))),"")</f>
        <v>1/2 Finale</v>
      </c>
      <c r="I2780" s="21" t="str">
        <f>IF(LEFT(H2780,4)="Tour",VLOOKUP(A2780,Database!$A:$C,3,FALSE),"")</f>
        <v/>
      </c>
      <c r="J2780" s="21" t="str">
        <f>VLOOKUP($A2780,Location!$A:$J,7,FALSE)</f>
        <v>TBD</v>
      </c>
      <c r="K2780" s="21" t="str">
        <f>IFERROR(VLOOKUP(J2780,Setup_Team!$B:$C,2,FALSE), "TDB")</f>
        <v>TDB</v>
      </c>
      <c r="L2780" s="21" t="str">
        <f>VLOOKUP($A2780,Location!$A:$J,8,FALSE)</f>
        <v>TBD</v>
      </c>
      <c r="M2780" s="21" t="str">
        <f>IFERROR(VLOOKUP(L2780,Setup_Team!$B:$C,2,FALSE), "TDB")</f>
        <v>TDB</v>
      </c>
      <c r="N2780" s="21" t="str">
        <f>VLOOKUP($A2780,Location!$A:$J,9,FALSE)</f>
        <v>Atlanta</v>
      </c>
      <c r="O2780" s="21" t="str">
        <f>VLOOKUP($A2780,Location!$A:$J,10,FALSE)</f>
        <v>Mercedes-Benz Stadium</v>
      </c>
      <c r="P2780" s="27"/>
      <c r="Q2780" s="27"/>
      <c r="R2780" s="27" t="str">
        <f t="shared" si="263"/>
        <v/>
      </c>
      <c r="S2780" s="21">
        <v>0</v>
      </c>
      <c r="T2780" s="20">
        <f>VLOOKUP($A2780,Database!$A:$Y,10,FALSE)</f>
        <v>0</v>
      </c>
      <c r="U2780" s="20">
        <f>VLOOKUP($A2780,Database!$A:$Y,11,FALSE)</f>
        <v>0</v>
      </c>
      <c r="V2780" s="20">
        <f>VLOOKUP($A2780,Database!$A:$Y,12,FALSE)</f>
        <v>0</v>
      </c>
      <c r="W2780" s="20" t="str">
        <f>VLOOKUP(A2780,Database!A:M,13,FALSE)</f>
        <v>À venir</v>
      </c>
      <c r="X2780" s="20" t="str">
        <f>VLOOKUP($A2780,Database!$A:$Y,20,FALSE)</f>
        <v/>
      </c>
      <c r="Y2780" s="20" t="str">
        <f>VLOOKUP($A2780,Database!$A:$Y,21,FALSE)</f>
        <v/>
      </c>
      <c r="Z2780" s="20">
        <f t="shared" si="262"/>
        <v>0</v>
      </c>
      <c r="AA2780" s="20" t="str">
        <f t="shared" si="264"/>
        <v/>
      </c>
      <c r="AB2780" s="20" t="str">
        <f t="shared" ca="1" si="265"/>
        <v/>
      </c>
      <c r="AC2780" s="20">
        <f t="shared" ca="1" si="266"/>
        <v>0</v>
      </c>
      <c r="AD2780" s="20" t="str">
        <f ca="1">IF(AC2780=0,"",IF(OR(ISBLANK(P2780),ISBLANK(Q2780)),"",IF(ISBLANK(VLOOKUP(A2780,Database!A:AA,22,FALSE)),"",VLOOKUP(A2780,Database!A:AA,22,FALSE))))</f>
        <v/>
      </c>
      <c r="AE2780" s="20" t="str">
        <f>IFERROR(
   IF(
     OR(ISBLANK(P2780),ISBLANK(Q2780)),
     "",
     IF(
       AND(AB2780&lt;&gt;"",OR(W2780="Terminé",W2780="En cours")),
       VLOOKUP(AD2780,Setup_ScoreExactBonus!A:D,4,FALSE),
       0
     )),
  0)</f>
        <v/>
      </c>
      <c r="AF2780" s="21">
        <f t="shared" si="267"/>
        <v>0</v>
      </c>
      <c r="AG2780" s="21">
        <f ca="1">SUMIFS(AF$2:AF2780,D$2:D2780,D2780)</f>
        <v>3228</v>
      </c>
    </row>
    <row r="2781" spans="1:33" hidden="1" x14ac:dyDescent="0.35">
      <c r="A2781" s="21">
        <f>IF(ISBLANK(B2781),"",COUNTIF(B$2:B2781,B2781))-1</f>
        <v>102</v>
      </c>
      <c r="B2781" s="27">
        <v>26</v>
      </c>
      <c r="C2781" s="10">
        <v>46184.875</v>
      </c>
      <c r="D2781" s="21" t="str">
        <f>VLOOKUP(Pronostics!$B2781,Setup_MPP!$A:$G,3,FALSE)</f>
        <v>Mohamad#5GGG1</v>
      </c>
      <c r="E2781" s="21" t="str">
        <f>VLOOKUP(Pronostics!$B2781,Setup_MPP!$A:$G,2,FALSE)</f>
        <v>Mohamad EL KAWAS</v>
      </c>
      <c r="F2781" s="21" t="str">
        <f>VLOOKUP($B2781,Setup_MPP!$A:$E,4,FALSE)</f>
        <v>#EB8787</v>
      </c>
      <c r="G2781" s="21" t="str">
        <f>VLOOKUP($B2781,Setup_MPP!$A:$E,5,FALSE)</f>
        <v>#368E2C</v>
      </c>
      <c r="H2781" s="21" t="str">
        <f>IFERROR(IF(AND(A2781&gt;=1,A2781&lt;=104),VLOOKUP($A2781,Location!$A:$J,6,FALSE),IF(A2781=0,"Avant l'ouverture",IF(OR(A2781=105,A2781=106),"Bonus"))),"")</f>
        <v>1/2 Finale</v>
      </c>
      <c r="I2781" s="21" t="str">
        <f>IF(LEFT(H2781,4)="Tour",VLOOKUP(A2781,Database!$A:$C,3,FALSE),"")</f>
        <v/>
      </c>
      <c r="J2781" s="21" t="str">
        <f>VLOOKUP($A2781,Location!$A:$J,7,FALSE)</f>
        <v>TBD</v>
      </c>
      <c r="K2781" s="21" t="str">
        <f>IFERROR(VLOOKUP(J2781,Setup_Team!$B:$C,2,FALSE), "TDB")</f>
        <v>TDB</v>
      </c>
      <c r="L2781" s="21" t="str">
        <f>VLOOKUP($A2781,Location!$A:$J,8,FALSE)</f>
        <v>TBD</v>
      </c>
      <c r="M2781" s="21" t="str">
        <f>IFERROR(VLOOKUP(L2781,Setup_Team!$B:$C,2,FALSE), "TDB")</f>
        <v>TDB</v>
      </c>
      <c r="R2781" s="27" t="str">
        <f t="shared" si="263"/>
        <v/>
      </c>
      <c r="Z2781" s="20">
        <f t="shared" si="262"/>
        <v>1</v>
      </c>
      <c r="AD2781" s="20" t="str">
        <f>IF(AC2781=0,"",IF(OR(ISBLANK(P2781),ISBLANK(Q2781)),"",IF(ISBLANK(VLOOKUP(A2781,Database!A:AA,22,FALSE)),"",VLOOKUP(A2781,Database!A:AA,22,FALSE))))</f>
        <v/>
      </c>
      <c r="AE2781" s="20" t="str">
        <f>IFERROR(
   IF(
     OR(ISBLANK(P2781),ISBLANK(Q2781)),
     "",
     IF(
       AND(AB2781&lt;&gt;"",OR(W2781="Terminé",W2781="En cours")),
       VLOOKUP(AD2781,Setup_ScoreExactBonus!A:D,4,FALSE),
       0
     )),
  0)</f>
        <v/>
      </c>
      <c r="AG2781" s="21">
        <f ca="1">SUMIFS(AF$2:AF2781,D$2:D2781,D2781)</f>
        <v>2615</v>
      </c>
    </row>
    <row r="2782" spans="1:33" hidden="1" x14ac:dyDescent="0.35">
      <c r="A2782" s="21">
        <f>IF(ISBLANK(B2782),"",COUNTIF(B$2:B2782,B2782))-1</f>
        <v>102</v>
      </c>
      <c r="B2782" s="27">
        <v>27</v>
      </c>
      <c r="C2782" s="10">
        <f>VLOOKUP($A2782+IF($A2782=0,1,0),Database!$A:$Y,7,FALSE)</f>
        <v>46218.875</v>
      </c>
      <c r="D2782" s="21" t="str">
        <f>VLOOKUP(Pronostics!$B2782,Setup_MPP!$A:$G,3,FALSE)</f>
        <v>maryemkappa</v>
      </c>
      <c r="E2782" s="21" t="str">
        <f>VLOOKUP(Pronostics!$B2782,Setup_MPP!$A:$G,2,FALSE)</f>
        <v>Maryem GUIZANI</v>
      </c>
      <c r="F2782" s="21" t="str">
        <f>VLOOKUP($B2782,Setup_MPP!$A:$E,4,FALSE)</f>
        <v>#BCA2F4</v>
      </c>
      <c r="G2782" s="21" t="str">
        <f>VLOOKUP($B2782,Setup_MPP!$A:$E,5,FALSE)</f>
        <v>#6D3DD5</v>
      </c>
      <c r="H2782" s="21" t="str">
        <f>IFERROR(IF(AND(A2782&gt;=1,A2782&lt;=104),VLOOKUP($A2782,Location!$A:$J,6,FALSE),IF(A2782=0,"Avant l'ouverture",IF(OR(A2782=105,A2782=106),"Bonus"))),"")</f>
        <v>1/2 Finale</v>
      </c>
      <c r="I2782" s="21" t="str">
        <f>IF(LEFT(H2782,4)="Tour",VLOOKUP(A2782,Database!$A:$C,3,FALSE),"")</f>
        <v/>
      </c>
      <c r="J2782" s="21" t="str">
        <f>VLOOKUP($A2782,Location!$A:$J,7,FALSE)</f>
        <v>TBD</v>
      </c>
      <c r="K2782" s="21" t="str">
        <f>IFERROR(VLOOKUP(J2782,Setup_Team!$B:$C,2,FALSE), "TDB")</f>
        <v>TDB</v>
      </c>
      <c r="L2782" s="21" t="str">
        <f>VLOOKUP($A2782,Location!$A:$J,8,FALSE)</f>
        <v>TBD</v>
      </c>
      <c r="M2782" s="21" t="str">
        <f>IFERROR(VLOOKUP(L2782,Setup_Team!$B:$C,2,FALSE), "TDB")</f>
        <v>TDB</v>
      </c>
      <c r="R2782" s="27" t="str">
        <f t="shared" si="263"/>
        <v/>
      </c>
      <c r="S2782" s="21">
        <v>0</v>
      </c>
      <c r="T2782" s="20">
        <f>VLOOKUP($A2782,Database!$A:$Y,10,FALSE)</f>
        <v>0</v>
      </c>
      <c r="U2782" s="20">
        <f>VLOOKUP($A2782,Database!$A:$Y,11,FALSE)</f>
        <v>0</v>
      </c>
      <c r="V2782" s="20">
        <f>VLOOKUP($A2782,Database!$A:$Y,12,FALSE)</f>
        <v>0</v>
      </c>
      <c r="W2782" s="20" t="str">
        <f>VLOOKUP(A2782,Database!A:M,13,FALSE)</f>
        <v>À venir</v>
      </c>
      <c r="X2782" s="20" t="str">
        <f>VLOOKUP($A2782,Database!$A:$Y,20,FALSE)</f>
        <v/>
      </c>
      <c r="Y2782" s="20" t="str">
        <f>VLOOKUP($A2782,Database!$A:$Y,21,FALSE)</f>
        <v/>
      </c>
      <c r="Z2782" s="20">
        <f t="shared" si="262"/>
        <v>0</v>
      </c>
      <c r="AA2782" s="20" t="str">
        <f t="shared" ref="AA2782:AA2807" si="268">IF(OR(ISBLANK(P2782),ISBLANK(Q2782)),"",IF(OR(AND(P2782&gt;Q2782,X2782&gt;Y2782),AND(P2782=Q2782,X2782=Y2782),AND(P2782&lt;Q2782,X2782&lt;Y2782)),1,0))</f>
        <v/>
      </c>
      <c r="AB2782" s="20" t="str">
        <f t="shared" ref="AB2782:AB2807" ca="1" si="269">IF(C2782&lt;NOW(),IF(AND(P2782&gt;Q2782,X2782&gt;Y2782),T2782,IF(AND(P2782=Q2782,X2782=Y2782),U2782,IF(AND(P2782&lt;Q2782,X2782&lt;Y2782),V2782,0))),"")</f>
        <v/>
      </c>
      <c r="AC2782" s="20">
        <f t="shared" ref="AC2782:AC2807" ca="1" si="270">IF(AND(P2782=X2782,Q2782=Y2782,NOT(ISBLANK(P2782)),NOT(ISBLANK(Q2782)),NOT(ISBLANK(X2782)),NOT(ISBLANK(AB2782))),1,0)</f>
        <v>0</v>
      </c>
      <c r="AD2782" s="20" t="str">
        <f ca="1">IF(AC2782=0,"",IF(OR(ISBLANK(P2782),ISBLANK(Q2782)),"",IF(ISBLANK(VLOOKUP(A2782,Database!A:AA,22,FALSE)),"",VLOOKUP(A2782,Database!A:AA,22,FALSE))))</f>
        <v/>
      </c>
      <c r="AE2782" s="20" t="str">
        <f>IFERROR(
   IF(
     OR(ISBLANK(P2782),ISBLANK(Q2782)),
     "",
     IF(
       AND(AB2782&lt;&gt;"",OR(W2782="Terminé",W2782="En cours")),
       VLOOKUP(AD2782,Setup_ScoreExactBonus!A:D,4,FALSE),
       0
     )),
  0)</f>
        <v/>
      </c>
      <c r="AF2782" s="21">
        <f t="shared" ref="AF2782:AF2807" si="271">IFERROR(IF(OR(ISBLANK(P2782),ISBLANK(Q2782)),0,IF(AB2782&lt;&gt;"", AB2782 + IF(AC2782=1,AE2782, 0), "") * (S2782+1)),"")</f>
        <v>0</v>
      </c>
      <c r="AG2782" s="21">
        <f ca="1">SUMIFS(AF$2:AF2782,D$2:D2782,D2782)</f>
        <v>2772</v>
      </c>
    </row>
    <row r="2783" spans="1:33" hidden="1" x14ac:dyDescent="0.35">
      <c r="A2783" s="21">
        <f>IF(ISBLANK(B2783),"",COUNTIF(B$2:B2783,B2783))-1</f>
        <v>103</v>
      </c>
      <c r="B2783" s="27">
        <v>1</v>
      </c>
      <c r="C2783" s="10">
        <f>VLOOKUP($A2783+IF($A2783=0,1,0),Database!$A:$Y,7,FALSE)</f>
        <v>46221.958333333336</v>
      </c>
      <c r="D2783" s="21" t="str">
        <f>VLOOKUP(Pronostics!$B2783,Setup_MPP!$A:$G,3,FALSE)</f>
        <v>_Nicolas_LM_</v>
      </c>
      <c r="E2783" s="21" t="str">
        <f>VLOOKUP(Pronostics!$B2783,Setup_MPP!$A:$G,2,FALSE)</f>
        <v>Nicolas LE MOUEL</v>
      </c>
      <c r="F2783" s="21" t="str">
        <f>VLOOKUP($B2783,Setup_MPP!$A:$E,4,FALSE)</f>
        <v>#F7C79D</v>
      </c>
      <c r="G2783" s="21" t="str">
        <f>VLOOKUP($B2783,Setup_MPP!$A:$E,5,FALSE)</f>
        <v>#FFBE85</v>
      </c>
      <c r="H2783" s="21" t="str">
        <f>IFERROR(IF(AND(A2783&gt;=1,A2783&lt;=104),VLOOKUP($A2783,Location!$A:$J,6,FALSE),IF(A2783=0,"Avant l'ouverture",IF(OR(A2783=105,A2783=106),"Bonus"))),"")</f>
        <v>Petite Finale</v>
      </c>
      <c r="I2783" s="21" t="str">
        <f>IF(LEFT(H2783,4)="Tour",VLOOKUP(A2783,Database!$A:$C,3,FALSE),"")</f>
        <v/>
      </c>
      <c r="J2783" s="21" t="str">
        <f>VLOOKUP($A2783,Location!$A:$J,7,FALSE)</f>
        <v>TBD</v>
      </c>
      <c r="K2783" s="21" t="str">
        <f>IFERROR(VLOOKUP(J2783,Setup_Team!$B:$C,2,FALSE), "TDB")</f>
        <v>TDB</v>
      </c>
      <c r="L2783" s="21" t="str">
        <f>VLOOKUP($A2783,Location!$A:$J,8,FALSE)</f>
        <v>TBD</v>
      </c>
      <c r="M2783" s="21" t="str">
        <f>IFERROR(VLOOKUP(L2783,Setup_Team!$B:$C,2,FALSE), "TDB")</f>
        <v>TDB</v>
      </c>
      <c r="N2783" s="21" t="str">
        <f>VLOOKUP($A2783,Location!$A:$J,9,FALSE)</f>
        <v>Miami Gardens, Florida</v>
      </c>
      <c r="O2783" s="21" t="str">
        <f>VLOOKUP($A2783,Location!$A:$J,10,FALSE)</f>
        <v>Hard Rock Stadium</v>
      </c>
      <c r="P2783" s="27"/>
      <c r="Q2783" s="27"/>
      <c r="R2783" s="27" t="str">
        <f t="shared" si="263"/>
        <v/>
      </c>
      <c r="S2783" s="21">
        <v>0</v>
      </c>
      <c r="T2783" s="20">
        <f>VLOOKUP($A2783,Database!$A:$Y,10,FALSE)</f>
        <v>0</v>
      </c>
      <c r="U2783" s="20">
        <f>VLOOKUP($A2783,Database!$A:$Y,11,FALSE)</f>
        <v>0</v>
      </c>
      <c r="V2783" s="20">
        <f>VLOOKUP($A2783,Database!$A:$Y,12,FALSE)</f>
        <v>0</v>
      </c>
      <c r="W2783" s="20" t="str">
        <f>VLOOKUP(A2783,Database!A:M,13,FALSE)</f>
        <v>À venir</v>
      </c>
      <c r="X2783" s="20" t="str">
        <f>VLOOKUP($A2783,Database!$A:$Y,20,FALSE)</f>
        <v/>
      </c>
      <c r="Y2783" s="20" t="str">
        <f>VLOOKUP($A2783,Database!$A:$Y,21,FALSE)</f>
        <v/>
      </c>
      <c r="Z2783" s="20">
        <f t="shared" si="262"/>
        <v>0</v>
      </c>
      <c r="AA2783" s="20" t="str">
        <f t="shared" si="268"/>
        <v/>
      </c>
      <c r="AB2783" s="20" t="str">
        <f t="shared" ca="1" si="269"/>
        <v/>
      </c>
      <c r="AC2783" s="20">
        <f t="shared" ca="1" si="270"/>
        <v>0</v>
      </c>
      <c r="AD2783" s="20" t="str">
        <f ca="1">IF(AC2783=0,"",IF(OR(ISBLANK(P2783),ISBLANK(Q2783)),"",IF(ISBLANK(VLOOKUP(A2783,Database!A:AA,22,FALSE)),"",VLOOKUP(A2783,Database!A:AA,22,FALSE))))</f>
        <v/>
      </c>
      <c r="AE2783" s="20" t="str">
        <f>IFERROR(
   IF(
     OR(ISBLANK(P2783),ISBLANK(Q2783)),
     "",
     IF(
       AND(AB2783&lt;&gt;"",OR(W2783="Terminé",W2783="En cours")),
       VLOOKUP(AD2783,Setup_ScoreExactBonus!A:D,4,FALSE),
       0
     )),
  0)</f>
        <v/>
      </c>
      <c r="AF2783" s="21">
        <f t="shared" si="271"/>
        <v>0</v>
      </c>
      <c r="AG2783" s="21">
        <f ca="1">SUMIFS(AF$2:AF2783,D$2:D2783,D2783)</f>
        <v>3089</v>
      </c>
    </row>
    <row r="2784" spans="1:33" hidden="1" x14ac:dyDescent="0.35">
      <c r="A2784" s="21">
        <f>IF(ISBLANK(B2784),"",COUNTIF(B$2:B2784,B2784))-1</f>
        <v>103</v>
      </c>
      <c r="B2784" s="27">
        <v>2</v>
      </c>
      <c r="C2784" s="10">
        <f>VLOOKUP($A2784+IF($A2784=0,1,0),Database!$A:$Y,7,FALSE)</f>
        <v>46221.958333333336</v>
      </c>
      <c r="D2784" s="21" t="str">
        <f>VLOOKUP(Pronostics!$B2784,Setup_MPP!$A:$G,3,FALSE)</f>
        <v>leaelaz</v>
      </c>
      <c r="E2784" s="21" t="str">
        <f>VLOOKUP(Pronostics!$B2784,Setup_MPP!$A:$G,2,FALSE)</f>
        <v>Léa EL ASERY</v>
      </c>
      <c r="F2784" s="21" t="str">
        <f>VLOOKUP($B2784,Setup_MPP!$A:$E,4,FALSE)</f>
        <v>#FFBEBE</v>
      </c>
      <c r="G2784" s="21" t="str">
        <f>VLOOKUP($B2784,Setup_MPP!$A:$E,5,FALSE)</f>
        <v>#DF6868</v>
      </c>
      <c r="H2784" s="21" t="str">
        <f>IFERROR(IF(AND(A2784&gt;=1,A2784&lt;=104),VLOOKUP($A2784,Location!$A:$J,6,FALSE),IF(A2784=0,"Avant l'ouverture",IF(OR(A2784=105,A2784=106),"Bonus"))),"")</f>
        <v>Petite Finale</v>
      </c>
      <c r="I2784" s="21" t="str">
        <f>IF(LEFT(H2784,4)="Tour",VLOOKUP(A2784,Database!$A:$C,3,FALSE),"")</f>
        <v/>
      </c>
      <c r="J2784" s="21" t="str">
        <f>VLOOKUP($A2784,Location!$A:$J,7,FALSE)</f>
        <v>TBD</v>
      </c>
      <c r="K2784" s="21" t="str">
        <f>IFERROR(VLOOKUP(J2784,Setup_Team!$B:$C,2,FALSE), "TDB")</f>
        <v>TDB</v>
      </c>
      <c r="L2784" s="21" t="str">
        <f>VLOOKUP($A2784,Location!$A:$J,8,FALSE)</f>
        <v>TBD</v>
      </c>
      <c r="M2784" s="21" t="str">
        <f>IFERROR(VLOOKUP(L2784,Setup_Team!$B:$C,2,FALSE), "TDB")</f>
        <v>TDB</v>
      </c>
      <c r="N2784" s="21" t="str">
        <f>VLOOKUP($A2784,Location!$A:$J,9,FALSE)</f>
        <v>Miami Gardens, Florida</v>
      </c>
      <c r="O2784" s="21" t="str">
        <f>VLOOKUP($A2784,Location!$A:$J,10,FALSE)</f>
        <v>Hard Rock Stadium</v>
      </c>
      <c r="P2784" s="27"/>
      <c r="Q2784" s="27"/>
      <c r="R2784" s="27" t="str">
        <f t="shared" si="263"/>
        <v/>
      </c>
      <c r="S2784" s="21">
        <v>0</v>
      </c>
      <c r="T2784" s="20">
        <f>VLOOKUP($A2784,Database!$A:$Y,10,FALSE)</f>
        <v>0</v>
      </c>
      <c r="U2784" s="20">
        <f>VLOOKUP($A2784,Database!$A:$Y,11,FALSE)</f>
        <v>0</v>
      </c>
      <c r="V2784" s="20">
        <f>VLOOKUP($A2784,Database!$A:$Y,12,FALSE)</f>
        <v>0</v>
      </c>
      <c r="W2784" s="20" t="str">
        <f>VLOOKUP(A2784,Database!A:M,13,FALSE)</f>
        <v>À venir</v>
      </c>
      <c r="X2784" s="20" t="str">
        <f>VLOOKUP($A2784,Database!$A:$Y,20,FALSE)</f>
        <v/>
      </c>
      <c r="Y2784" s="20" t="str">
        <f>VLOOKUP($A2784,Database!$A:$Y,21,FALSE)</f>
        <v/>
      </c>
      <c r="Z2784" s="20">
        <f t="shared" si="262"/>
        <v>0</v>
      </c>
      <c r="AA2784" s="20" t="str">
        <f t="shared" si="268"/>
        <v/>
      </c>
      <c r="AB2784" s="20" t="str">
        <f t="shared" ca="1" si="269"/>
        <v/>
      </c>
      <c r="AC2784" s="20">
        <f t="shared" ca="1" si="270"/>
        <v>0</v>
      </c>
      <c r="AD2784" s="20" t="str">
        <f ca="1">IF(AC2784=0,"",IF(OR(ISBLANK(P2784),ISBLANK(Q2784)),"",IF(ISBLANK(VLOOKUP(A2784,Database!A:AA,22,FALSE)),"",VLOOKUP(A2784,Database!A:AA,22,FALSE))))</f>
        <v/>
      </c>
      <c r="AE2784" s="20" t="str">
        <f>IFERROR(
   IF(
     OR(ISBLANK(P2784),ISBLANK(Q2784)),
     "",
     IF(
       AND(AB2784&lt;&gt;"",OR(W2784="Terminé",W2784="En cours")),
       VLOOKUP(AD2784,Setup_ScoreExactBonus!A:D,4,FALSE),
       0
     )),
  0)</f>
        <v/>
      </c>
      <c r="AF2784" s="21">
        <f t="shared" si="271"/>
        <v>0</v>
      </c>
      <c r="AG2784" s="21">
        <f ca="1">SUMIFS(AF$2:AF2784,D$2:D2784,D2784)</f>
        <v>3587</v>
      </c>
    </row>
    <row r="2785" spans="1:33" hidden="1" x14ac:dyDescent="0.35">
      <c r="A2785" s="21">
        <f>IF(ISBLANK(B2785),"",COUNTIF(B$2:B2785,B2785))-1</f>
        <v>103</v>
      </c>
      <c r="B2785" s="27">
        <v>3</v>
      </c>
      <c r="C2785" s="10">
        <f>VLOOKUP($A2785+IF($A2785=0,1,0),Database!$A:$Y,7,FALSE)</f>
        <v>46221.958333333336</v>
      </c>
      <c r="D2785" s="21" t="str">
        <f>VLOOKUP(Pronostics!$B2785,Setup_MPP!$A:$G,3,FALSE)</f>
        <v>PasMetalleux</v>
      </c>
      <c r="E2785" s="21" t="str">
        <f>VLOOKUP(Pronostics!$B2785,Setup_MPP!$A:$G,2,FALSE)</f>
        <v>Elwenn JOUBREL</v>
      </c>
      <c r="F2785" s="21" t="str">
        <f>VLOOKUP($B2785,Setup_MPP!$A:$E,4,FALSE)</f>
        <v>#F5C7FC</v>
      </c>
      <c r="G2785" s="21" t="str">
        <f>VLOOKUP($B2785,Setup_MPP!$A:$E,5,FALSE)</f>
        <v>#C489CF</v>
      </c>
      <c r="H2785" s="21" t="str">
        <f>IFERROR(IF(AND(A2785&gt;=1,A2785&lt;=104),VLOOKUP($A2785,Location!$A:$J,6,FALSE),IF(A2785=0,"Avant l'ouverture",IF(OR(A2785=105,A2785=106),"Bonus"))),"")</f>
        <v>Petite Finale</v>
      </c>
      <c r="I2785" s="21" t="str">
        <f>IF(LEFT(H2785,4)="Tour",VLOOKUP(A2785,Database!$A:$C,3,FALSE),"")</f>
        <v/>
      </c>
      <c r="J2785" s="21" t="str">
        <f>VLOOKUP($A2785,Location!$A:$J,7,FALSE)</f>
        <v>TBD</v>
      </c>
      <c r="K2785" s="21" t="str">
        <f>IFERROR(VLOOKUP(J2785,Setup_Team!$B:$C,2,FALSE), "TDB")</f>
        <v>TDB</v>
      </c>
      <c r="L2785" s="21" t="str">
        <f>VLOOKUP($A2785,Location!$A:$J,8,FALSE)</f>
        <v>TBD</v>
      </c>
      <c r="M2785" s="21" t="str">
        <f>IFERROR(VLOOKUP(L2785,Setup_Team!$B:$C,2,FALSE), "TDB")</f>
        <v>TDB</v>
      </c>
      <c r="N2785" s="21" t="str">
        <f>VLOOKUP($A2785,Location!$A:$J,9,FALSE)</f>
        <v>Miami Gardens, Florida</v>
      </c>
      <c r="O2785" s="21" t="str">
        <f>VLOOKUP($A2785,Location!$A:$J,10,FALSE)</f>
        <v>Hard Rock Stadium</v>
      </c>
      <c r="P2785" s="27"/>
      <c r="Q2785" s="27"/>
      <c r="R2785" s="27" t="str">
        <f t="shared" si="263"/>
        <v/>
      </c>
      <c r="S2785" s="21">
        <v>0</v>
      </c>
      <c r="T2785" s="20">
        <f>VLOOKUP($A2785,Database!$A:$Y,10,FALSE)</f>
        <v>0</v>
      </c>
      <c r="U2785" s="20">
        <f>VLOOKUP($A2785,Database!$A:$Y,11,FALSE)</f>
        <v>0</v>
      </c>
      <c r="V2785" s="20">
        <f>VLOOKUP($A2785,Database!$A:$Y,12,FALSE)</f>
        <v>0</v>
      </c>
      <c r="W2785" s="20" t="str">
        <f>VLOOKUP(A2785,Database!A:M,13,FALSE)</f>
        <v>À venir</v>
      </c>
      <c r="X2785" s="20" t="str">
        <f>VLOOKUP($A2785,Database!$A:$Y,20,FALSE)</f>
        <v/>
      </c>
      <c r="Y2785" s="20" t="str">
        <f>VLOOKUP($A2785,Database!$A:$Y,21,FALSE)</f>
        <v/>
      </c>
      <c r="Z2785" s="20">
        <f t="shared" si="262"/>
        <v>0</v>
      </c>
      <c r="AA2785" s="20" t="str">
        <f t="shared" si="268"/>
        <v/>
      </c>
      <c r="AB2785" s="20" t="str">
        <f t="shared" ca="1" si="269"/>
        <v/>
      </c>
      <c r="AC2785" s="20">
        <f t="shared" ca="1" si="270"/>
        <v>0</v>
      </c>
      <c r="AD2785" s="20" t="str">
        <f ca="1">IF(AC2785=0,"",IF(OR(ISBLANK(P2785),ISBLANK(Q2785)),"",IF(ISBLANK(VLOOKUP(A2785,Database!A:AA,22,FALSE)),"",VLOOKUP(A2785,Database!A:AA,22,FALSE))))</f>
        <v/>
      </c>
      <c r="AE2785" s="20" t="str">
        <f>IFERROR(
   IF(
     OR(ISBLANK(P2785),ISBLANK(Q2785)),
     "",
     IF(
       AND(AB2785&lt;&gt;"",OR(W2785="Terminé",W2785="En cours")),
       VLOOKUP(AD2785,Setup_ScoreExactBonus!A:D,4,FALSE),
       0
     )),
  0)</f>
        <v/>
      </c>
      <c r="AF2785" s="21">
        <f t="shared" si="271"/>
        <v>0</v>
      </c>
      <c r="AG2785" s="21">
        <f ca="1">SUMIFS(AF$2:AF2785,D$2:D2785,D2785)</f>
        <v>3215</v>
      </c>
    </row>
    <row r="2786" spans="1:33" hidden="1" x14ac:dyDescent="0.35">
      <c r="A2786" s="21">
        <f>IF(ISBLANK(B2786),"",COUNTIF(B$2:B2786,B2786))-1</f>
        <v>103</v>
      </c>
      <c r="B2786" s="27">
        <v>4</v>
      </c>
      <c r="C2786" s="10">
        <f>VLOOKUP($A2786+IF($A2786=0,1,0),Database!$A:$Y,7,FALSE)</f>
        <v>46221.958333333336</v>
      </c>
      <c r="D2786" s="21" t="str">
        <f>VLOOKUP(Pronostics!$B2786,Setup_MPP!$A:$G,3,FALSE)</f>
        <v>Popo444</v>
      </c>
      <c r="E2786" s="21" t="str">
        <f>VLOOKUP(Pronostics!$B2786,Setup_MPP!$A:$G,2,FALSE)</f>
        <v>Pauline OLIVIER</v>
      </c>
      <c r="F2786" s="21" t="str">
        <f>VLOOKUP($B2786,Setup_MPP!$A:$E,4,FALSE)</f>
        <v>#A5EA7F</v>
      </c>
      <c r="G2786" s="21" t="str">
        <f>VLOOKUP($B2786,Setup_MPP!$A:$E,5,FALSE)</f>
        <v>#80C65A</v>
      </c>
      <c r="H2786" s="21" t="str">
        <f>IFERROR(IF(AND(A2786&gt;=1,A2786&lt;=104),VLOOKUP($A2786,Location!$A:$J,6,FALSE),IF(A2786=0,"Avant l'ouverture",IF(OR(A2786=105,A2786=106),"Bonus"))),"")</f>
        <v>Petite Finale</v>
      </c>
      <c r="I2786" s="21" t="str">
        <f>IF(LEFT(H2786,4)="Tour",VLOOKUP(A2786,Database!$A:$C,3,FALSE),"")</f>
        <v/>
      </c>
      <c r="J2786" s="21" t="str">
        <f>VLOOKUP($A2786,Location!$A:$J,7,FALSE)</f>
        <v>TBD</v>
      </c>
      <c r="K2786" s="21" t="str">
        <f>IFERROR(VLOOKUP(J2786,Setup_Team!$B:$C,2,FALSE), "TDB")</f>
        <v>TDB</v>
      </c>
      <c r="L2786" s="21" t="str">
        <f>VLOOKUP($A2786,Location!$A:$J,8,FALSE)</f>
        <v>TBD</v>
      </c>
      <c r="M2786" s="21" t="str">
        <f>IFERROR(VLOOKUP(L2786,Setup_Team!$B:$C,2,FALSE), "TDB")</f>
        <v>TDB</v>
      </c>
      <c r="N2786" s="21" t="str">
        <f>VLOOKUP($A2786,Location!$A:$J,9,FALSE)</f>
        <v>Miami Gardens, Florida</v>
      </c>
      <c r="O2786" s="21" t="str">
        <f>VLOOKUP($A2786,Location!$A:$J,10,FALSE)</f>
        <v>Hard Rock Stadium</v>
      </c>
      <c r="P2786" s="27"/>
      <c r="Q2786" s="27"/>
      <c r="R2786" s="27" t="str">
        <f t="shared" si="263"/>
        <v/>
      </c>
      <c r="S2786" s="21">
        <v>0</v>
      </c>
      <c r="T2786" s="20">
        <f>VLOOKUP($A2786,Database!$A:$Y,10,FALSE)</f>
        <v>0</v>
      </c>
      <c r="U2786" s="20">
        <f>VLOOKUP($A2786,Database!$A:$Y,11,FALSE)</f>
        <v>0</v>
      </c>
      <c r="V2786" s="20">
        <f>VLOOKUP($A2786,Database!$A:$Y,12,FALSE)</f>
        <v>0</v>
      </c>
      <c r="W2786" s="20" t="str">
        <f>VLOOKUP(A2786,Database!A:M,13,FALSE)</f>
        <v>À venir</v>
      </c>
      <c r="X2786" s="20" t="str">
        <f>VLOOKUP($A2786,Database!$A:$Y,20,FALSE)</f>
        <v/>
      </c>
      <c r="Y2786" s="20" t="str">
        <f>VLOOKUP($A2786,Database!$A:$Y,21,FALSE)</f>
        <v/>
      </c>
      <c r="Z2786" s="20">
        <f t="shared" si="262"/>
        <v>0</v>
      </c>
      <c r="AA2786" s="20" t="str">
        <f t="shared" si="268"/>
        <v/>
      </c>
      <c r="AB2786" s="20" t="str">
        <f t="shared" ca="1" si="269"/>
        <v/>
      </c>
      <c r="AC2786" s="20">
        <f t="shared" ca="1" si="270"/>
        <v>0</v>
      </c>
      <c r="AD2786" s="20" t="str">
        <f ca="1">IF(AC2786=0,"",IF(OR(ISBLANK(P2786),ISBLANK(Q2786)),"",IF(ISBLANK(VLOOKUP(A2786,Database!A:AA,22,FALSE)),"",VLOOKUP(A2786,Database!A:AA,22,FALSE))))</f>
        <v/>
      </c>
      <c r="AE2786" s="20" t="str">
        <f>IFERROR(
   IF(
     OR(ISBLANK(P2786),ISBLANK(Q2786)),
     "",
     IF(
       AND(AB2786&lt;&gt;"",OR(W2786="Terminé",W2786="En cours")),
       VLOOKUP(AD2786,Setup_ScoreExactBonus!A:D,4,FALSE),
       0
     )),
  0)</f>
        <v/>
      </c>
      <c r="AF2786" s="21">
        <f t="shared" si="271"/>
        <v>0</v>
      </c>
      <c r="AG2786" s="21">
        <f ca="1">SUMIFS(AF$2:AF2786,D$2:D2786,D2786)</f>
        <v>3257</v>
      </c>
    </row>
    <row r="2787" spans="1:33" hidden="1" x14ac:dyDescent="0.35">
      <c r="A2787" s="21">
        <f>IF(ISBLANK(B2787),"",COUNTIF(B$2:B2787,B2787))-1</f>
        <v>103</v>
      </c>
      <c r="B2787" s="27">
        <v>5</v>
      </c>
      <c r="C2787" s="10">
        <f>VLOOKUP($A2787+IF($A2787=0,1,0),Database!$A:$Y,7,FALSE)</f>
        <v>46221.958333333336</v>
      </c>
      <c r="D2787" s="21" t="str">
        <f>VLOOKUP(Pronostics!$B2787,Setup_MPP!$A:$G,3,FALSE)</f>
        <v>_Jujul</v>
      </c>
      <c r="E2787" s="21" t="str">
        <f>VLOOKUP(Pronostics!$B2787,Setup_MPP!$A:$G,2,FALSE)</f>
        <v>Julie BOISSIERE</v>
      </c>
      <c r="F2787" s="21" t="str">
        <f>VLOOKUP($B2787,Setup_MPP!$A:$E,4,FALSE)</f>
        <v>#D890FF</v>
      </c>
      <c r="G2787" s="21" t="str">
        <f>VLOOKUP($B2787,Setup_MPP!$A:$E,5,FALSE)</f>
        <v>#B750EF</v>
      </c>
      <c r="H2787" s="21" t="str">
        <f>IFERROR(IF(AND(A2787&gt;=1,A2787&lt;=104),VLOOKUP($A2787,Location!$A:$J,6,FALSE),IF(A2787=0,"Avant l'ouverture",IF(OR(A2787=105,A2787=106),"Bonus"))),"")</f>
        <v>Petite Finale</v>
      </c>
      <c r="I2787" s="21" t="str">
        <f>IF(LEFT(H2787,4)="Tour",VLOOKUP(A2787,Database!$A:$C,3,FALSE),"")</f>
        <v/>
      </c>
      <c r="J2787" s="21" t="str">
        <f>VLOOKUP($A2787,Location!$A:$J,7,FALSE)</f>
        <v>TBD</v>
      </c>
      <c r="K2787" s="21" t="str">
        <f>IFERROR(VLOOKUP(J2787,Setup_Team!$B:$C,2,FALSE), "TDB")</f>
        <v>TDB</v>
      </c>
      <c r="L2787" s="21" t="str">
        <f>VLOOKUP($A2787,Location!$A:$J,8,FALSE)</f>
        <v>TBD</v>
      </c>
      <c r="M2787" s="21" t="str">
        <f>IFERROR(VLOOKUP(L2787,Setup_Team!$B:$C,2,FALSE), "TDB")</f>
        <v>TDB</v>
      </c>
      <c r="N2787" s="21" t="str">
        <f>VLOOKUP($A2787,Location!$A:$J,9,FALSE)</f>
        <v>Miami Gardens, Florida</v>
      </c>
      <c r="O2787" s="21" t="str">
        <f>VLOOKUP($A2787,Location!$A:$J,10,FALSE)</f>
        <v>Hard Rock Stadium</v>
      </c>
      <c r="P2787" s="27"/>
      <c r="Q2787" s="27"/>
      <c r="R2787" s="27" t="str">
        <f t="shared" si="263"/>
        <v/>
      </c>
      <c r="S2787" s="21">
        <v>0</v>
      </c>
      <c r="T2787" s="20">
        <f>VLOOKUP($A2787,Database!$A:$Y,10,FALSE)</f>
        <v>0</v>
      </c>
      <c r="U2787" s="20">
        <f>VLOOKUP($A2787,Database!$A:$Y,11,FALSE)</f>
        <v>0</v>
      </c>
      <c r="V2787" s="20">
        <f>VLOOKUP($A2787,Database!$A:$Y,12,FALSE)</f>
        <v>0</v>
      </c>
      <c r="W2787" s="20" t="str">
        <f>VLOOKUP(A2787,Database!A:M,13,FALSE)</f>
        <v>À venir</v>
      </c>
      <c r="X2787" s="20" t="str">
        <f>VLOOKUP($A2787,Database!$A:$Y,20,FALSE)</f>
        <v/>
      </c>
      <c r="Y2787" s="20" t="str">
        <f>VLOOKUP($A2787,Database!$A:$Y,21,FALSE)</f>
        <v/>
      </c>
      <c r="Z2787" s="20">
        <f t="shared" si="262"/>
        <v>0</v>
      </c>
      <c r="AA2787" s="20" t="str">
        <f t="shared" si="268"/>
        <v/>
      </c>
      <c r="AB2787" s="20" t="str">
        <f t="shared" ca="1" si="269"/>
        <v/>
      </c>
      <c r="AC2787" s="20">
        <f t="shared" ca="1" si="270"/>
        <v>0</v>
      </c>
      <c r="AD2787" s="20" t="str">
        <f ca="1">IF(AC2787=0,"",IF(OR(ISBLANK(P2787),ISBLANK(Q2787)),"",IF(ISBLANK(VLOOKUP(A2787,Database!A:AA,22,FALSE)),"",VLOOKUP(A2787,Database!A:AA,22,FALSE))))</f>
        <v/>
      </c>
      <c r="AE2787" s="20" t="str">
        <f>IFERROR(
   IF(
     OR(ISBLANK(P2787),ISBLANK(Q2787)),
     "",
     IF(
       AND(AB2787&lt;&gt;"",OR(W2787="Terminé",W2787="En cours")),
       VLOOKUP(AD2787,Setup_ScoreExactBonus!A:D,4,FALSE),
       0
     )),
  0)</f>
        <v/>
      </c>
      <c r="AF2787" s="21">
        <f t="shared" si="271"/>
        <v>0</v>
      </c>
      <c r="AG2787" s="21">
        <f ca="1">SUMIFS(AF$2:AF2787,D$2:D2787,D2787)</f>
        <v>2427</v>
      </c>
    </row>
    <row r="2788" spans="1:33" hidden="1" x14ac:dyDescent="0.35">
      <c r="A2788" s="21">
        <f>IF(ISBLANK(B2788),"",COUNTIF(B$2:B2788,B2788))-1</f>
        <v>103</v>
      </c>
      <c r="B2788" s="27">
        <v>6</v>
      </c>
      <c r="C2788" s="10">
        <f>VLOOKUP($A2788+IF($A2788=0,1,0),Database!$A:$Y,7,FALSE)</f>
        <v>46221.958333333336</v>
      </c>
      <c r="D2788" s="21" t="str">
        <f>VLOOKUP(Pronostics!$B2788,Setup_MPP!$A:$G,3,FALSE)</f>
        <v>Julay</v>
      </c>
      <c r="E2788" s="21" t="str">
        <f>VLOOKUP(Pronostics!$B2788,Setup_MPP!$A:$G,2,FALSE)</f>
        <v>Julie BOUCHARD</v>
      </c>
      <c r="F2788" s="21" t="str">
        <f>VLOOKUP($B2788,Setup_MPP!$A:$E,4,FALSE)</f>
        <v>#A6F7B1</v>
      </c>
      <c r="G2788" s="21" t="str">
        <f>VLOOKUP($B2788,Setup_MPP!$A:$E,5,FALSE)</f>
        <v>#6EC179</v>
      </c>
      <c r="H2788" s="21" t="str">
        <f>IFERROR(IF(AND(A2788&gt;=1,A2788&lt;=104),VLOOKUP($A2788,Location!$A:$J,6,FALSE),IF(A2788=0,"Avant l'ouverture",IF(OR(A2788=105,A2788=106),"Bonus"))),"")</f>
        <v>Petite Finale</v>
      </c>
      <c r="I2788" s="21" t="str">
        <f>IF(LEFT(H2788,4)="Tour",VLOOKUP(A2788,Database!$A:$C,3,FALSE),"")</f>
        <v/>
      </c>
      <c r="J2788" s="21" t="str">
        <f>VLOOKUP($A2788,Location!$A:$J,7,FALSE)</f>
        <v>TBD</v>
      </c>
      <c r="K2788" s="21" t="str">
        <f>IFERROR(VLOOKUP(J2788,Setup_Team!$B:$C,2,FALSE), "TDB")</f>
        <v>TDB</v>
      </c>
      <c r="L2788" s="21" t="str">
        <f>VLOOKUP($A2788,Location!$A:$J,8,FALSE)</f>
        <v>TBD</v>
      </c>
      <c r="M2788" s="21" t="str">
        <f>IFERROR(VLOOKUP(L2788,Setup_Team!$B:$C,2,FALSE), "TDB")</f>
        <v>TDB</v>
      </c>
      <c r="N2788" s="21" t="str">
        <f>VLOOKUP($A2788,Location!$A:$J,9,FALSE)</f>
        <v>Miami Gardens, Florida</v>
      </c>
      <c r="O2788" s="21" t="str">
        <f>VLOOKUP($A2788,Location!$A:$J,10,FALSE)</f>
        <v>Hard Rock Stadium</v>
      </c>
      <c r="P2788" s="27"/>
      <c r="Q2788" s="27"/>
      <c r="R2788" s="27" t="str">
        <f t="shared" si="263"/>
        <v/>
      </c>
      <c r="S2788" s="21">
        <v>0</v>
      </c>
      <c r="T2788" s="20">
        <f>VLOOKUP($A2788,Database!$A:$Y,10,FALSE)</f>
        <v>0</v>
      </c>
      <c r="U2788" s="20">
        <f>VLOOKUP($A2788,Database!$A:$Y,11,FALSE)</f>
        <v>0</v>
      </c>
      <c r="V2788" s="20">
        <f>VLOOKUP($A2788,Database!$A:$Y,12,FALSE)</f>
        <v>0</v>
      </c>
      <c r="W2788" s="20" t="str">
        <f>VLOOKUP(A2788,Database!A:M,13,FALSE)</f>
        <v>À venir</v>
      </c>
      <c r="X2788" s="20" t="str">
        <f>VLOOKUP($A2788,Database!$A:$Y,20,FALSE)</f>
        <v/>
      </c>
      <c r="Y2788" s="20" t="str">
        <f>VLOOKUP($A2788,Database!$A:$Y,21,FALSE)</f>
        <v/>
      </c>
      <c r="Z2788" s="20">
        <f t="shared" si="262"/>
        <v>0</v>
      </c>
      <c r="AA2788" s="20" t="str">
        <f t="shared" si="268"/>
        <v/>
      </c>
      <c r="AB2788" s="20" t="str">
        <f t="shared" ca="1" si="269"/>
        <v/>
      </c>
      <c r="AC2788" s="20">
        <f t="shared" ca="1" si="270"/>
        <v>0</v>
      </c>
      <c r="AD2788" s="20" t="str">
        <f ca="1">IF(AC2788=0,"",IF(OR(ISBLANK(P2788),ISBLANK(Q2788)),"",IF(ISBLANK(VLOOKUP(A2788,Database!A:AA,22,FALSE)),"",VLOOKUP(A2788,Database!A:AA,22,FALSE))))</f>
        <v/>
      </c>
      <c r="AE2788" s="20" t="str">
        <f>IFERROR(
   IF(
     OR(ISBLANK(P2788),ISBLANK(Q2788)),
     "",
     IF(
       AND(AB2788&lt;&gt;"",OR(W2788="Terminé",W2788="En cours")),
       VLOOKUP(AD2788,Setup_ScoreExactBonus!A:D,4,FALSE),
       0
     )),
  0)</f>
        <v/>
      </c>
      <c r="AF2788" s="21">
        <f t="shared" si="271"/>
        <v>0</v>
      </c>
      <c r="AG2788" s="21">
        <f ca="1">SUMIFS(AF$2:AF2788,D$2:D2788,D2788)</f>
        <v>3263</v>
      </c>
    </row>
    <row r="2789" spans="1:33" hidden="1" x14ac:dyDescent="0.35">
      <c r="A2789" s="21">
        <f>IF(ISBLANK(B2789),"",COUNTIF(B$2:B2789,B2789))-1</f>
        <v>103</v>
      </c>
      <c r="B2789" s="27">
        <v>7</v>
      </c>
      <c r="C2789" s="10">
        <f>VLOOKUP($A2789+IF($A2789=0,1,0),Database!$A:$Y,7,FALSE)</f>
        <v>46221.958333333336</v>
      </c>
      <c r="D2789" s="21" t="str">
        <f>VLOOKUP(Pronostics!$B2789,Setup_MPP!$A:$G,3,FALSE)</f>
        <v>__Vince__</v>
      </c>
      <c r="E2789" s="21" t="str">
        <f>VLOOKUP(Pronostics!$B2789,Setup_MPP!$A:$G,2,FALSE)</f>
        <v>Vincent FRAYSSE</v>
      </c>
      <c r="F2789" s="21" t="str">
        <f>VLOOKUP($B2789,Setup_MPP!$A:$E,4,FALSE)</f>
        <v>#B2EAE8</v>
      </c>
      <c r="G2789" s="21" t="str">
        <f>VLOOKUP($B2789,Setup_MPP!$A:$E,5,FALSE)</f>
        <v>#6CB4B1</v>
      </c>
      <c r="H2789" s="21" t="str">
        <f>IFERROR(IF(AND(A2789&gt;=1,A2789&lt;=104),VLOOKUP($A2789,Location!$A:$J,6,FALSE),IF(A2789=0,"Avant l'ouverture",IF(OR(A2789=105,A2789=106),"Bonus"))),"")</f>
        <v>Petite Finale</v>
      </c>
      <c r="I2789" s="21" t="str">
        <f>IF(LEFT(H2789,4)="Tour",VLOOKUP(A2789,Database!$A:$C,3,FALSE),"")</f>
        <v/>
      </c>
      <c r="J2789" s="21" t="str">
        <f>VLOOKUP($A2789,Location!$A:$J,7,FALSE)</f>
        <v>TBD</v>
      </c>
      <c r="K2789" s="21" t="str">
        <f>IFERROR(VLOOKUP(J2789,Setup_Team!$B:$C,2,FALSE), "TDB")</f>
        <v>TDB</v>
      </c>
      <c r="L2789" s="21" t="str">
        <f>VLOOKUP($A2789,Location!$A:$J,8,FALSE)</f>
        <v>TBD</v>
      </c>
      <c r="M2789" s="21" t="str">
        <f>IFERROR(VLOOKUP(L2789,Setup_Team!$B:$C,2,FALSE), "TDB")</f>
        <v>TDB</v>
      </c>
      <c r="N2789" s="21" t="str">
        <f>VLOOKUP($A2789,Location!$A:$J,9,FALSE)</f>
        <v>Miami Gardens, Florida</v>
      </c>
      <c r="O2789" s="21" t="str">
        <f>VLOOKUP($A2789,Location!$A:$J,10,FALSE)</f>
        <v>Hard Rock Stadium</v>
      </c>
      <c r="P2789" s="27"/>
      <c r="Q2789" s="27"/>
      <c r="R2789" s="27" t="str">
        <f t="shared" si="263"/>
        <v/>
      </c>
      <c r="S2789" s="21">
        <v>0</v>
      </c>
      <c r="T2789" s="20">
        <f>VLOOKUP($A2789,Database!$A:$Y,10,FALSE)</f>
        <v>0</v>
      </c>
      <c r="U2789" s="20">
        <f>VLOOKUP($A2789,Database!$A:$Y,11,FALSE)</f>
        <v>0</v>
      </c>
      <c r="V2789" s="20">
        <f>VLOOKUP($A2789,Database!$A:$Y,12,FALSE)</f>
        <v>0</v>
      </c>
      <c r="W2789" s="20" t="str">
        <f>VLOOKUP(A2789,Database!A:M,13,FALSE)</f>
        <v>À venir</v>
      </c>
      <c r="X2789" s="20" t="str">
        <f>VLOOKUP($A2789,Database!$A:$Y,20,FALSE)</f>
        <v/>
      </c>
      <c r="Y2789" s="20" t="str">
        <f>VLOOKUP($A2789,Database!$A:$Y,21,FALSE)</f>
        <v/>
      </c>
      <c r="Z2789" s="20">
        <f t="shared" si="262"/>
        <v>0</v>
      </c>
      <c r="AA2789" s="20" t="str">
        <f t="shared" si="268"/>
        <v/>
      </c>
      <c r="AB2789" s="20" t="str">
        <f t="shared" ca="1" si="269"/>
        <v/>
      </c>
      <c r="AC2789" s="20">
        <f t="shared" ca="1" si="270"/>
        <v>0</v>
      </c>
      <c r="AD2789" s="20" t="str">
        <f ca="1">IF(AC2789=0,"",IF(OR(ISBLANK(P2789),ISBLANK(Q2789)),"",IF(ISBLANK(VLOOKUP(A2789,Database!A:AA,22,FALSE)),"",VLOOKUP(A2789,Database!A:AA,22,FALSE))))</f>
        <v/>
      </c>
      <c r="AE2789" s="20" t="str">
        <f>IFERROR(
   IF(
     OR(ISBLANK(P2789),ISBLANK(Q2789)),
     "",
     IF(
       AND(AB2789&lt;&gt;"",OR(W2789="Terminé",W2789="En cours")),
       VLOOKUP(AD2789,Setup_ScoreExactBonus!A:D,4,FALSE),
       0
     )),
  0)</f>
        <v/>
      </c>
      <c r="AF2789" s="21">
        <f t="shared" si="271"/>
        <v>0</v>
      </c>
      <c r="AG2789" s="21">
        <f ca="1">SUMIFS(AF$2:AF2789,D$2:D2789,D2789)</f>
        <v>1775</v>
      </c>
    </row>
    <row r="2790" spans="1:33" hidden="1" x14ac:dyDescent="0.35">
      <c r="A2790" s="21">
        <f>IF(ISBLANK(B2790),"",COUNTIF(B$2:B2790,B2790))-1</f>
        <v>103</v>
      </c>
      <c r="B2790" s="27">
        <v>8</v>
      </c>
      <c r="C2790" s="10">
        <f>VLOOKUP($A2790+IF($A2790=0,1,0),Database!$A:$Y,7,FALSE)</f>
        <v>46221.958333333336</v>
      </c>
      <c r="D2790" s="21" t="str">
        <f>VLOOKUP(Pronostics!$B2790,Setup_MPP!$A:$G,3,FALSE)</f>
        <v>Louuiiis</v>
      </c>
      <c r="E2790" s="21" t="str">
        <f>VLOOKUP(Pronostics!$B2790,Setup_MPP!$A:$G,2,FALSE)</f>
        <v>Louis HARLE</v>
      </c>
      <c r="F2790" s="21" t="str">
        <f>VLOOKUP($B2790,Setup_MPP!$A:$E,4,FALSE)</f>
        <v>#EEF7B1</v>
      </c>
      <c r="G2790" s="21" t="str">
        <f>VLOOKUP($B2790,Setup_MPP!$A:$E,5,FALSE)</f>
        <v>#C1CB7D</v>
      </c>
      <c r="H2790" s="21" t="str">
        <f>IFERROR(IF(AND(A2790&gt;=1,A2790&lt;=104),VLOOKUP($A2790,Location!$A:$J,6,FALSE),IF(A2790=0,"Avant l'ouverture",IF(OR(A2790=105,A2790=106),"Bonus"))),"")</f>
        <v>Petite Finale</v>
      </c>
      <c r="I2790" s="21" t="str">
        <f>IF(LEFT(H2790,4)="Tour",VLOOKUP(A2790,Database!$A:$C,3,FALSE),"")</f>
        <v/>
      </c>
      <c r="J2790" s="21" t="str">
        <f>VLOOKUP($A2790,Location!$A:$J,7,FALSE)</f>
        <v>TBD</v>
      </c>
      <c r="K2790" s="21" t="str">
        <f>IFERROR(VLOOKUP(J2790,Setup_Team!$B:$C,2,FALSE), "TDB")</f>
        <v>TDB</v>
      </c>
      <c r="L2790" s="21" t="str">
        <f>VLOOKUP($A2790,Location!$A:$J,8,FALSE)</f>
        <v>TBD</v>
      </c>
      <c r="M2790" s="21" t="str">
        <f>IFERROR(VLOOKUP(L2790,Setup_Team!$B:$C,2,FALSE), "TDB")</f>
        <v>TDB</v>
      </c>
      <c r="N2790" s="21" t="str">
        <f>VLOOKUP($A2790,Location!$A:$J,9,FALSE)</f>
        <v>Miami Gardens, Florida</v>
      </c>
      <c r="O2790" s="21" t="str">
        <f>VLOOKUP($A2790,Location!$A:$J,10,FALSE)</f>
        <v>Hard Rock Stadium</v>
      </c>
      <c r="P2790" s="27"/>
      <c r="Q2790" s="27"/>
      <c r="R2790" s="27" t="str">
        <f t="shared" si="263"/>
        <v/>
      </c>
      <c r="S2790" s="21">
        <v>0</v>
      </c>
      <c r="T2790" s="20">
        <f>VLOOKUP($A2790,Database!$A:$Y,10,FALSE)</f>
        <v>0</v>
      </c>
      <c r="U2790" s="20">
        <f>VLOOKUP($A2790,Database!$A:$Y,11,FALSE)</f>
        <v>0</v>
      </c>
      <c r="V2790" s="20">
        <f>VLOOKUP($A2790,Database!$A:$Y,12,FALSE)</f>
        <v>0</v>
      </c>
      <c r="W2790" s="20" t="str">
        <f>VLOOKUP(A2790,Database!A:M,13,FALSE)</f>
        <v>À venir</v>
      </c>
      <c r="X2790" s="20" t="str">
        <f>VLOOKUP($A2790,Database!$A:$Y,20,FALSE)</f>
        <v/>
      </c>
      <c r="Y2790" s="20" t="str">
        <f>VLOOKUP($A2790,Database!$A:$Y,21,FALSE)</f>
        <v/>
      </c>
      <c r="Z2790" s="20">
        <f t="shared" si="262"/>
        <v>0</v>
      </c>
      <c r="AA2790" s="20" t="str">
        <f t="shared" si="268"/>
        <v/>
      </c>
      <c r="AB2790" s="20" t="str">
        <f t="shared" ca="1" si="269"/>
        <v/>
      </c>
      <c r="AC2790" s="20">
        <f t="shared" ca="1" si="270"/>
        <v>0</v>
      </c>
      <c r="AD2790" s="20" t="str">
        <f ca="1">IF(AC2790=0,"",IF(OR(ISBLANK(P2790),ISBLANK(Q2790)),"",IF(ISBLANK(VLOOKUP(A2790,Database!A:AA,22,FALSE)),"",VLOOKUP(A2790,Database!A:AA,22,FALSE))))</f>
        <v/>
      </c>
      <c r="AE2790" s="20" t="str">
        <f>IFERROR(
   IF(
     OR(ISBLANK(P2790),ISBLANK(Q2790)),
     "",
     IF(
       AND(AB2790&lt;&gt;"",OR(W2790="Terminé",W2790="En cours")),
       VLOOKUP(AD2790,Setup_ScoreExactBonus!A:D,4,FALSE),
       0
     )),
  0)</f>
        <v/>
      </c>
      <c r="AF2790" s="21">
        <f t="shared" si="271"/>
        <v>0</v>
      </c>
      <c r="AG2790" s="21">
        <f ca="1">SUMIFS(AF$2:AF2790,D$2:D2790,D2790)</f>
        <v>3206</v>
      </c>
    </row>
    <row r="2791" spans="1:33" x14ac:dyDescent="0.35">
      <c r="A2791" s="21">
        <f>IF(ISBLANK(B2791),"",COUNTIF(B$2:B2791,B2791))-1</f>
        <v>103</v>
      </c>
      <c r="B2791" s="27">
        <v>9</v>
      </c>
      <c r="C2791" s="10">
        <f>VLOOKUP($A2791+IF($A2791=0,1,0),Database!$A:$Y,7,FALSE)</f>
        <v>46221.958333333336</v>
      </c>
      <c r="D2791" s="21" t="str">
        <f>VLOOKUP(Pronostics!$B2791,Setup_MPP!$A:$G,3,FALSE)</f>
        <v>Aurelien_dpq</v>
      </c>
      <c r="E2791" s="21" t="str">
        <f>VLOOKUP(Pronostics!$B2791,Setup_MPP!$A:$G,2,FALSE)</f>
        <v>Aurélien DE POULPIQUET</v>
      </c>
      <c r="F2791" s="21" t="str">
        <f>VLOOKUP($B2791,Setup_MPP!$A:$E,4,FALSE)</f>
        <v>#F4EA9D</v>
      </c>
      <c r="G2791" s="21" t="str">
        <f>VLOOKUP($B2791,Setup_MPP!$A:$E,5,FALSE)</f>
        <v>#D2C458</v>
      </c>
      <c r="H2791" s="21" t="str">
        <f>IFERROR(IF(AND(A2791&gt;=1,A2791&lt;=104),VLOOKUP($A2791,Location!$A:$J,6,FALSE),IF(A2791=0,"Avant l'ouverture",IF(OR(A2791=105,A2791=106),"Bonus"))),"")</f>
        <v>Petite Finale</v>
      </c>
      <c r="I2791" s="21" t="str">
        <f>IF(LEFT(H2791,4)="Tour",VLOOKUP(A2791,Database!$A:$C,3,FALSE),"")</f>
        <v/>
      </c>
      <c r="J2791" s="21" t="str">
        <f>VLOOKUP($A2791,Location!$A:$J,7,FALSE)</f>
        <v>TBD</v>
      </c>
      <c r="K2791" s="21" t="str">
        <f>IFERROR(VLOOKUP(J2791,Setup_Team!$B:$C,2,FALSE), "TDB")</f>
        <v>TDB</v>
      </c>
      <c r="L2791" s="21" t="str">
        <f>VLOOKUP($A2791,Location!$A:$J,8,FALSE)</f>
        <v>TBD</v>
      </c>
      <c r="M2791" s="21" t="str">
        <f>IFERROR(VLOOKUP(L2791,Setup_Team!$B:$C,2,FALSE), "TDB")</f>
        <v>TDB</v>
      </c>
      <c r="N2791" s="21" t="str">
        <f>VLOOKUP($A2791,Location!$A:$J,9,FALSE)</f>
        <v>Miami Gardens, Florida</v>
      </c>
      <c r="O2791" s="21" t="str">
        <f>VLOOKUP($A2791,Location!$A:$J,10,FALSE)</f>
        <v>Hard Rock Stadium</v>
      </c>
      <c r="P2791" s="27"/>
      <c r="Q2791" s="27"/>
      <c r="R2791" s="27" t="str">
        <f t="shared" si="263"/>
        <v/>
      </c>
      <c r="S2791" s="21">
        <v>0</v>
      </c>
      <c r="T2791" s="20">
        <f>VLOOKUP($A2791,Database!$A:$Y,10,FALSE)</f>
        <v>0</v>
      </c>
      <c r="U2791" s="20">
        <f>VLOOKUP($A2791,Database!$A:$Y,11,FALSE)</f>
        <v>0</v>
      </c>
      <c r="V2791" s="20">
        <f>VLOOKUP($A2791,Database!$A:$Y,12,FALSE)</f>
        <v>0</v>
      </c>
      <c r="W2791" s="20" t="str">
        <f>VLOOKUP(A2791,Database!A:M,13,FALSE)</f>
        <v>À venir</v>
      </c>
      <c r="X2791" s="20" t="str">
        <f>VLOOKUP($A2791,Database!$A:$Y,20,FALSE)</f>
        <v/>
      </c>
      <c r="Y2791" s="20" t="str">
        <f>VLOOKUP($A2791,Database!$A:$Y,21,FALSE)</f>
        <v/>
      </c>
      <c r="Z2791" s="20">
        <f t="shared" si="262"/>
        <v>0</v>
      </c>
      <c r="AA2791" s="20" t="str">
        <f t="shared" si="268"/>
        <v/>
      </c>
      <c r="AB2791" s="20" t="str">
        <f t="shared" ca="1" si="269"/>
        <v/>
      </c>
      <c r="AC2791" s="20">
        <f t="shared" ca="1" si="270"/>
        <v>0</v>
      </c>
      <c r="AD2791" s="20" t="str">
        <f ca="1">IF(AC2791=0,"",IF(OR(ISBLANK(P2791),ISBLANK(Q2791)),"",IF(ISBLANK(VLOOKUP(A2791,Database!A:AA,22,FALSE)),"",VLOOKUP(A2791,Database!A:AA,22,FALSE))))</f>
        <v/>
      </c>
      <c r="AE2791" s="20" t="str">
        <f>IFERROR(
   IF(
     OR(ISBLANK(P2791),ISBLANK(Q2791)),
     "",
     IF(
       AND(AB2791&lt;&gt;"",OR(W2791="Terminé",W2791="En cours")),
       VLOOKUP(AD2791,Setup_ScoreExactBonus!A:D,4,FALSE),
       0
     )),
  0)</f>
        <v/>
      </c>
      <c r="AF2791" s="21">
        <f t="shared" si="271"/>
        <v>0</v>
      </c>
      <c r="AG2791" s="21">
        <f ca="1">SUMIFS(AF$2:AF2791,D$2:D2791,D2791)</f>
        <v>3453</v>
      </c>
    </row>
    <row r="2792" spans="1:33" hidden="1" x14ac:dyDescent="0.35">
      <c r="A2792" s="21">
        <f>IF(ISBLANK(B2792),"",COUNTIF(B$2:B2792,B2792))-1</f>
        <v>103</v>
      </c>
      <c r="B2792" s="27">
        <v>10</v>
      </c>
      <c r="C2792" s="10">
        <f>VLOOKUP($A2792+IF($A2792=0,1,0),Database!$A:$Y,7,FALSE)</f>
        <v>46221.958333333336</v>
      </c>
      <c r="D2792" s="21" t="str">
        <f>VLOOKUP(Pronostics!$B2792,Setup_MPP!$A:$G,3,FALSE)</f>
        <v>RandomPaul</v>
      </c>
      <c r="E2792" s="21" t="str">
        <f>VLOOKUP(Pronostics!$B2792,Setup_MPP!$A:$G,2,FALSE)</f>
        <v>Paul MONTESINOS</v>
      </c>
      <c r="F2792" s="21" t="str">
        <f>VLOOKUP($B2792,Setup_MPP!$A:$E,4,FALSE)</f>
        <v>#C4B0FF</v>
      </c>
      <c r="G2792" s="21" t="str">
        <f>VLOOKUP($B2792,Setup_MPP!$A:$E,5,FALSE)</f>
        <v>#7F66C8</v>
      </c>
      <c r="H2792" s="21" t="str">
        <f>IFERROR(IF(AND(A2792&gt;=1,A2792&lt;=104),VLOOKUP($A2792,Location!$A:$J,6,FALSE),IF(A2792=0,"Avant l'ouverture",IF(OR(A2792=105,A2792=106),"Bonus"))),"")</f>
        <v>Petite Finale</v>
      </c>
      <c r="I2792" s="21" t="str">
        <f>IF(LEFT(H2792,4)="Tour",VLOOKUP(A2792,Database!$A:$C,3,FALSE),"")</f>
        <v/>
      </c>
      <c r="J2792" s="21" t="str">
        <f>VLOOKUP($A2792,Location!$A:$J,7,FALSE)</f>
        <v>TBD</v>
      </c>
      <c r="K2792" s="21" t="str">
        <f>IFERROR(VLOOKUP(J2792,Setup_Team!$B:$C,2,FALSE), "TDB")</f>
        <v>TDB</v>
      </c>
      <c r="L2792" s="21" t="str">
        <f>VLOOKUP($A2792,Location!$A:$J,8,FALSE)</f>
        <v>TBD</v>
      </c>
      <c r="M2792" s="21" t="str">
        <f>IFERROR(VLOOKUP(L2792,Setup_Team!$B:$C,2,FALSE), "TDB")</f>
        <v>TDB</v>
      </c>
      <c r="N2792" s="21" t="str">
        <f>VLOOKUP($A2792,Location!$A:$J,9,FALSE)</f>
        <v>Miami Gardens, Florida</v>
      </c>
      <c r="O2792" s="21" t="str">
        <f>VLOOKUP($A2792,Location!$A:$J,10,FALSE)</f>
        <v>Hard Rock Stadium</v>
      </c>
      <c r="P2792" s="27"/>
      <c r="Q2792" s="27"/>
      <c r="R2792" s="27" t="str">
        <f t="shared" si="263"/>
        <v/>
      </c>
      <c r="S2792" s="21">
        <v>0</v>
      </c>
      <c r="T2792" s="20">
        <f>VLOOKUP($A2792,Database!$A:$Y,10,FALSE)</f>
        <v>0</v>
      </c>
      <c r="U2792" s="20">
        <f>VLOOKUP($A2792,Database!$A:$Y,11,FALSE)</f>
        <v>0</v>
      </c>
      <c r="V2792" s="20">
        <f>VLOOKUP($A2792,Database!$A:$Y,12,FALSE)</f>
        <v>0</v>
      </c>
      <c r="W2792" s="20" t="str">
        <f>VLOOKUP(A2792,Database!A:M,13,FALSE)</f>
        <v>À venir</v>
      </c>
      <c r="X2792" s="20" t="str">
        <f>VLOOKUP($A2792,Database!$A:$Y,20,FALSE)</f>
        <v/>
      </c>
      <c r="Y2792" s="20" t="str">
        <f>VLOOKUP($A2792,Database!$A:$Y,21,FALSE)</f>
        <v/>
      </c>
      <c r="Z2792" s="20">
        <f t="shared" si="262"/>
        <v>0</v>
      </c>
      <c r="AA2792" s="20" t="str">
        <f t="shared" si="268"/>
        <v/>
      </c>
      <c r="AB2792" s="20" t="str">
        <f t="shared" ca="1" si="269"/>
        <v/>
      </c>
      <c r="AC2792" s="20">
        <f t="shared" ca="1" si="270"/>
        <v>0</v>
      </c>
      <c r="AD2792" s="20" t="str">
        <f ca="1">IF(AC2792=0,"",IF(OR(ISBLANK(P2792),ISBLANK(Q2792)),"",IF(ISBLANK(VLOOKUP(A2792,Database!A:AA,22,FALSE)),"",VLOOKUP(A2792,Database!A:AA,22,FALSE))))</f>
        <v/>
      </c>
      <c r="AE2792" s="20" t="str">
        <f>IFERROR(
   IF(
     OR(ISBLANK(P2792),ISBLANK(Q2792)),
     "",
     IF(
       AND(AB2792&lt;&gt;"",OR(W2792="Terminé",W2792="En cours")),
       VLOOKUP(AD2792,Setup_ScoreExactBonus!A:D,4,FALSE),
       0
     )),
  0)</f>
        <v/>
      </c>
      <c r="AF2792" s="21">
        <f t="shared" si="271"/>
        <v>0</v>
      </c>
      <c r="AG2792" s="21">
        <f ca="1">SUMIFS(AF$2:AF2792,D$2:D2792,D2792)</f>
        <v>2840</v>
      </c>
    </row>
    <row r="2793" spans="1:33" hidden="1" x14ac:dyDescent="0.35">
      <c r="A2793" s="21">
        <f>IF(ISBLANK(B2793),"",COUNTIF(B$2:B2793,B2793))-1</f>
        <v>103</v>
      </c>
      <c r="B2793" s="27">
        <v>11</v>
      </c>
      <c r="C2793" s="10">
        <f>VLOOKUP($A2793+IF($A2793=0,1,0),Database!$A:$Y,7,FALSE)</f>
        <v>46221.958333333336</v>
      </c>
      <c r="D2793" s="21" t="str">
        <f>VLOOKUP(Pronostics!$B2793,Setup_MPP!$A:$G,3,FALSE)</f>
        <v>Kinsley91</v>
      </c>
      <c r="E2793" s="21" t="str">
        <f>VLOOKUP(Pronostics!$B2793,Setup_MPP!$A:$G,2,FALSE)</f>
        <v>Kinsley ROQUE</v>
      </c>
      <c r="F2793" s="21" t="str">
        <f>VLOOKUP($B2793,Setup_MPP!$A:$E,4,FALSE)</f>
        <v>#CBEBBA</v>
      </c>
      <c r="G2793" s="21" t="str">
        <f>VLOOKUP($B2793,Setup_MPP!$A:$E,5,FALSE)</f>
        <v>#70BC6E</v>
      </c>
      <c r="H2793" s="21" t="str">
        <f>IFERROR(IF(AND(A2793&gt;=1,A2793&lt;=104),VLOOKUP($A2793,Location!$A:$J,6,FALSE),IF(A2793=0,"Avant l'ouverture",IF(OR(A2793=105,A2793=106),"Bonus"))),"")</f>
        <v>Petite Finale</v>
      </c>
      <c r="I2793" s="21" t="str">
        <f>IF(LEFT(H2793,4)="Tour",VLOOKUP(A2793,Database!$A:$C,3,FALSE),"")</f>
        <v/>
      </c>
      <c r="J2793" s="21" t="str">
        <f>VLOOKUP($A2793,Location!$A:$J,7,FALSE)</f>
        <v>TBD</v>
      </c>
      <c r="K2793" s="21" t="str">
        <f>IFERROR(VLOOKUP(J2793,Setup_Team!$B:$C,2,FALSE), "TDB")</f>
        <v>TDB</v>
      </c>
      <c r="L2793" s="21" t="str">
        <f>VLOOKUP($A2793,Location!$A:$J,8,FALSE)</f>
        <v>TBD</v>
      </c>
      <c r="M2793" s="21" t="str">
        <f>IFERROR(VLOOKUP(L2793,Setup_Team!$B:$C,2,FALSE), "TDB")</f>
        <v>TDB</v>
      </c>
      <c r="N2793" s="21" t="str">
        <f>VLOOKUP($A2793,Location!$A:$J,9,FALSE)</f>
        <v>Miami Gardens, Florida</v>
      </c>
      <c r="O2793" s="21" t="str">
        <f>VLOOKUP($A2793,Location!$A:$J,10,FALSE)</f>
        <v>Hard Rock Stadium</v>
      </c>
      <c r="P2793" s="27"/>
      <c r="Q2793" s="27"/>
      <c r="R2793" s="27" t="str">
        <f t="shared" si="263"/>
        <v/>
      </c>
      <c r="S2793" s="21">
        <v>0</v>
      </c>
      <c r="T2793" s="20">
        <f>VLOOKUP($A2793,Database!$A:$Y,10,FALSE)</f>
        <v>0</v>
      </c>
      <c r="U2793" s="20">
        <f>VLOOKUP($A2793,Database!$A:$Y,11,FALSE)</f>
        <v>0</v>
      </c>
      <c r="V2793" s="20">
        <f>VLOOKUP($A2793,Database!$A:$Y,12,FALSE)</f>
        <v>0</v>
      </c>
      <c r="W2793" s="20" t="str">
        <f>VLOOKUP(A2793,Database!A:M,13,FALSE)</f>
        <v>À venir</v>
      </c>
      <c r="X2793" s="20" t="str">
        <f>VLOOKUP($A2793,Database!$A:$Y,20,FALSE)</f>
        <v/>
      </c>
      <c r="Y2793" s="20" t="str">
        <f>VLOOKUP($A2793,Database!$A:$Y,21,FALSE)</f>
        <v/>
      </c>
      <c r="Z2793" s="20">
        <f t="shared" si="262"/>
        <v>0</v>
      </c>
      <c r="AA2793" s="20" t="str">
        <f t="shared" si="268"/>
        <v/>
      </c>
      <c r="AB2793" s="20" t="str">
        <f t="shared" ca="1" si="269"/>
        <v/>
      </c>
      <c r="AC2793" s="20">
        <f t="shared" ca="1" si="270"/>
        <v>0</v>
      </c>
      <c r="AD2793" s="20" t="str">
        <f ca="1">IF(AC2793=0,"",IF(OR(ISBLANK(P2793),ISBLANK(Q2793)),"",IF(ISBLANK(VLOOKUP(A2793,Database!A:AA,22,FALSE)),"",VLOOKUP(A2793,Database!A:AA,22,FALSE))))</f>
        <v/>
      </c>
      <c r="AE2793" s="20" t="str">
        <f>IFERROR(
   IF(
     OR(ISBLANK(P2793),ISBLANK(Q2793)),
     "",
     IF(
       AND(AB2793&lt;&gt;"",OR(W2793="Terminé",W2793="En cours")),
       VLOOKUP(AD2793,Setup_ScoreExactBonus!A:D,4,FALSE),
       0
     )),
  0)</f>
        <v/>
      </c>
      <c r="AF2793" s="21">
        <f t="shared" si="271"/>
        <v>0</v>
      </c>
      <c r="AG2793" s="21">
        <f ca="1">SUMIFS(AF$2:AF2793,D$2:D2793,D2793)</f>
        <v>3231</v>
      </c>
    </row>
    <row r="2794" spans="1:33" hidden="1" x14ac:dyDescent="0.35">
      <c r="A2794" s="21">
        <f>IF(ISBLANK(B2794),"",COUNTIF(B$2:B2794,B2794))-1</f>
        <v>103</v>
      </c>
      <c r="B2794" s="27">
        <v>12</v>
      </c>
      <c r="C2794" s="10">
        <f>VLOOKUP($A2794+IF($A2794=0,1,0),Database!$A:$Y,7,FALSE)</f>
        <v>46221.958333333336</v>
      </c>
      <c r="D2794" s="21" t="str">
        <f>VLOOKUP(Pronostics!$B2794,Setup_MPP!$A:$G,3,FALSE)</f>
        <v>Jaouad1</v>
      </c>
      <c r="E2794" s="21" t="str">
        <f>VLOOKUP(Pronostics!$B2794,Setup_MPP!$A:$G,2,FALSE)</f>
        <v>Jaouad SETTI</v>
      </c>
      <c r="F2794" s="21" t="str">
        <f>VLOOKUP($B2794,Setup_MPP!$A:$E,4,FALSE)</f>
        <v>#C2D4FF</v>
      </c>
      <c r="G2794" s="21" t="str">
        <f>VLOOKUP($B2794,Setup_MPP!$A:$E,5,FALSE)</f>
        <v>#6586D5</v>
      </c>
      <c r="H2794" s="21" t="str">
        <f>IFERROR(IF(AND(A2794&gt;=1,A2794&lt;=104),VLOOKUP($A2794,Location!$A:$J,6,FALSE),IF(A2794=0,"Avant l'ouverture",IF(OR(A2794=105,A2794=106),"Bonus"))),"")</f>
        <v>Petite Finale</v>
      </c>
      <c r="I2794" s="21" t="str">
        <f>IF(LEFT(H2794,4)="Tour",VLOOKUP(A2794,Database!$A:$C,3,FALSE),"")</f>
        <v/>
      </c>
      <c r="J2794" s="21" t="str">
        <f>VLOOKUP($A2794,Location!$A:$J,7,FALSE)</f>
        <v>TBD</v>
      </c>
      <c r="K2794" s="21" t="str">
        <f>IFERROR(VLOOKUP(J2794,Setup_Team!$B:$C,2,FALSE), "TDB")</f>
        <v>TDB</v>
      </c>
      <c r="L2794" s="21" t="str">
        <f>VLOOKUP($A2794,Location!$A:$J,8,FALSE)</f>
        <v>TBD</v>
      </c>
      <c r="M2794" s="21" t="str">
        <f>IFERROR(VLOOKUP(L2794,Setup_Team!$B:$C,2,FALSE), "TDB")</f>
        <v>TDB</v>
      </c>
      <c r="N2794" s="21" t="str">
        <f>VLOOKUP($A2794,Location!$A:$J,9,FALSE)</f>
        <v>Miami Gardens, Florida</v>
      </c>
      <c r="O2794" s="21" t="str">
        <f>VLOOKUP($A2794,Location!$A:$J,10,FALSE)</f>
        <v>Hard Rock Stadium</v>
      </c>
      <c r="P2794" s="27"/>
      <c r="Q2794" s="27"/>
      <c r="R2794" s="27" t="str">
        <f t="shared" si="263"/>
        <v/>
      </c>
      <c r="S2794" s="21">
        <v>0</v>
      </c>
      <c r="T2794" s="20">
        <f>VLOOKUP($A2794,Database!$A:$Y,10,FALSE)</f>
        <v>0</v>
      </c>
      <c r="U2794" s="20">
        <f>VLOOKUP($A2794,Database!$A:$Y,11,FALSE)</f>
        <v>0</v>
      </c>
      <c r="V2794" s="20">
        <f>VLOOKUP($A2794,Database!$A:$Y,12,FALSE)</f>
        <v>0</v>
      </c>
      <c r="W2794" s="20" t="str">
        <f>VLOOKUP(A2794,Database!A:M,13,FALSE)</f>
        <v>À venir</v>
      </c>
      <c r="X2794" s="20" t="str">
        <f>VLOOKUP($A2794,Database!$A:$Y,20,FALSE)</f>
        <v/>
      </c>
      <c r="Y2794" s="20" t="str">
        <f>VLOOKUP($A2794,Database!$A:$Y,21,FALSE)</f>
        <v/>
      </c>
      <c r="Z2794" s="20">
        <f t="shared" si="262"/>
        <v>0</v>
      </c>
      <c r="AA2794" s="20" t="str">
        <f t="shared" si="268"/>
        <v/>
      </c>
      <c r="AB2794" s="20" t="str">
        <f t="shared" ca="1" si="269"/>
        <v/>
      </c>
      <c r="AC2794" s="20">
        <f t="shared" ca="1" si="270"/>
        <v>0</v>
      </c>
      <c r="AD2794" s="20" t="str">
        <f ca="1">IF(AC2794=0,"",IF(OR(ISBLANK(P2794),ISBLANK(Q2794)),"",IF(ISBLANK(VLOOKUP(A2794,Database!A:AA,22,FALSE)),"",VLOOKUP(A2794,Database!A:AA,22,FALSE))))</f>
        <v/>
      </c>
      <c r="AE2794" s="20" t="str">
        <f>IFERROR(
   IF(
     OR(ISBLANK(P2794),ISBLANK(Q2794)),
     "",
     IF(
       AND(AB2794&lt;&gt;"",OR(W2794="Terminé",W2794="En cours")),
       VLOOKUP(AD2794,Setup_ScoreExactBonus!A:D,4,FALSE),
       0
     )),
  0)</f>
        <v/>
      </c>
      <c r="AF2794" s="21">
        <f t="shared" si="271"/>
        <v>0</v>
      </c>
      <c r="AG2794" s="21">
        <f ca="1">SUMIFS(AF$2:AF2794,D$2:D2794,D2794)</f>
        <v>3039</v>
      </c>
    </row>
    <row r="2795" spans="1:33" hidden="1" x14ac:dyDescent="0.35">
      <c r="A2795" s="21">
        <f>IF(ISBLANK(B2795),"",COUNTIF(B$2:B2795,B2795))-1</f>
        <v>103</v>
      </c>
      <c r="B2795" s="27">
        <v>13</v>
      </c>
      <c r="C2795" s="10">
        <f>VLOOKUP($A2795+IF($A2795=0,1,0),Database!$A:$Y,7,FALSE)</f>
        <v>46221.958333333336</v>
      </c>
      <c r="D2795" s="21" t="str">
        <f>VLOOKUP(Pronostics!$B2795,Setup_MPP!$A:$G,3,FALSE)</f>
        <v>Julien_I</v>
      </c>
      <c r="E2795" s="21" t="str">
        <f>VLOOKUP(Pronostics!$B2795,Setup_MPP!$A:$G,2,FALSE)</f>
        <v>Julien INGE</v>
      </c>
      <c r="F2795" s="21" t="str">
        <f>VLOOKUP($B2795,Setup_MPP!$A:$E,4,FALSE)</f>
        <v>#C1E0EF</v>
      </c>
      <c r="G2795" s="21" t="str">
        <f>VLOOKUP($B2795,Setup_MPP!$A:$E,5,FALSE)</f>
        <v>#4F91B2</v>
      </c>
      <c r="H2795" s="21" t="str">
        <f>IFERROR(IF(AND(A2795&gt;=1,A2795&lt;=104),VLOOKUP($A2795,Location!$A:$J,6,FALSE),IF(A2795=0,"Avant l'ouverture",IF(OR(A2795=105,A2795=106),"Bonus"))),"")</f>
        <v>Petite Finale</v>
      </c>
      <c r="I2795" s="21" t="str">
        <f>IF(LEFT(H2795,4)="Tour",VLOOKUP(A2795,Database!$A:$C,3,FALSE),"")</f>
        <v/>
      </c>
      <c r="J2795" s="21" t="str">
        <f>VLOOKUP($A2795,Location!$A:$J,7,FALSE)</f>
        <v>TBD</v>
      </c>
      <c r="K2795" s="21" t="str">
        <f>IFERROR(VLOOKUP(J2795,Setup_Team!$B:$C,2,FALSE), "TDB")</f>
        <v>TDB</v>
      </c>
      <c r="L2795" s="21" t="str">
        <f>VLOOKUP($A2795,Location!$A:$J,8,FALSE)</f>
        <v>TBD</v>
      </c>
      <c r="M2795" s="21" t="str">
        <f>IFERROR(VLOOKUP(L2795,Setup_Team!$B:$C,2,FALSE), "TDB")</f>
        <v>TDB</v>
      </c>
      <c r="N2795" s="21" t="str">
        <f>VLOOKUP($A2795,Location!$A:$J,9,FALSE)</f>
        <v>Miami Gardens, Florida</v>
      </c>
      <c r="O2795" s="21" t="str">
        <f>VLOOKUP($A2795,Location!$A:$J,10,FALSE)</f>
        <v>Hard Rock Stadium</v>
      </c>
      <c r="P2795" s="27"/>
      <c r="Q2795" s="27"/>
      <c r="R2795" s="27" t="str">
        <f t="shared" si="263"/>
        <v/>
      </c>
      <c r="S2795" s="21">
        <v>0</v>
      </c>
      <c r="T2795" s="20">
        <f>VLOOKUP($A2795,Database!$A:$Y,10,FALSE)</f>
        <v>0</v>
      </c>
      <c r="U2795" s="20">
        <f>VLOOKUP($A2795,Database!$A:$Y,11,FALSE)</f>
        <v>0</v>
      </c>
      <c r="V2795" s="20">
        <f>VLOOKUP($A2795,Database!$A:$Y,12,FALSE)</f>
        <v>0</v>
      </c>
      <c r="W2795" s="20" t="str">
        <f>VLOOKUP(A2795,Database!A:M,13,FALSE)</f>
        <v>À venir</v>
      </c>
      <c r="X2795" s="20" t="str">
        <f>VLOOKUP($A2795,Database!$A:$Y,20,FALSE)</f>
        <v/>
      </c>
      <c r="Y2795" s="20" t="str">
        <f>VLOOKUP($A2795,Database!$A:$Y,21,FALSE)</f>
        <v/>
      </c>
      <c r="Z2795" s="20">
        <f t="shared" si="262"/>
        <v>0</v>
      </c>
      <c r="AA2795" s="20" t="str">
        <f t="shared" si="268"/>
        <v/>
      </c>
      <c r="AB2795" s="20" t="str">
        <f t="shared" ca="1" si="269"/>
        <v/>
      </c>
      <c r="AC2795" s="20">
        <f t="shared" ca="1" si="270"/>
        <v>0</v>
      </c>
      <c r="AD2795" s="20" t="str">
        <f ca="1">IF(AC2795=0,"",IF(OR(ISBLANK(P2795),ISBLANK(Q2795)),"",IF(ISBLANK(VLOOKUP(A2795,Database!A:AA,22,FALSE)),"",VLOOKUP(A2795,Database!A:AA,22,FALSE))))</f>
        <v/>
      </c>
      <c r="AE2795" s="20" t="str">
        <f>IFERROR(
   IF(
     OR(ISBLANK(P2795),ISBLANK(Q2795)),
     "",
     IF(
       AND(AB2795&lt;&gt;"",OR(W2795="Terminé",W2795="En cours")),
       VLOOKUP(AD2795,Setup_ScoreExactBonus!A:D,4,FALSE),
       0
     )),
  0)</f>
        <v/>
      </c>
      <c r="AF2795" s="21">
        <f t="shared" si="271"/>
        <v>0</v>
      </c>
      <c r="AG2795" s="21">
        <f ca="1">SUMIFS(AF$2:AF2795,D$2:D2795,D2795)</f>
        <v>3352</v>
      </c>
    </row>
    <row r="2796" spans="1:33" hidden="1" x14ac:dyDescent="0.35">
      <c r="A2796" s="21">
        <f>IF(ISBLANK(B2796),"",COUNTIF(B$2:B2796,B2796))-1</f>
        <v>103</v>
      </c>
      <c r="B2796" s="27">
        <v>14</v>
      </c>
      <c r="C2796" s="10">
        <f>VLOOKUP($A2796+IF($A2796=0,1,0),Database!$A:$Y,7,FALSE)</f>
        <v>46221.958333333336</v>
      </c>
      <c r="D2796" s="21" t="str">
        <f>VLOOKUP(Pronostics!$B2796,Setup_MPP!$A:$G,3,FALSE)</f>
        <v>MarieEYT</v>
      </c>
      <c r="E2796" s="21" t="str">
        <f>VLOOKUP(Pronostics!$B2796,Setup_MPP!$A:$G,2,FALSE)</f>
        <v>Marie EXBRAYAT</v>
      </c>
      <c r="F2796" s="21" t="str">
        <f>VLOOKUP($B2796,Setup_MPP!$A:$E,4,FALSE)</f>
        <v>#FFAFD2</v>
      </c>
      <c r="G2796" s="21" t="str">
        <f>VLOOKUP($B2796,Setup_MPP!$A:$E,5,FALSE)</f>
        <v>#F2589B</v>
      </c>
      <c r="H2796" s="21" t="str">
        <f>IFERROR(IF(AND(A2796&gt;=1,A2796&lt;=104),VLOOKUP($A2796,Location!$A:$J,6,FALSE),IF(A2796=0,"Avant l'ouverture",IF(OR(A2796=105,A2796=106),"Bonus"))),"")</f>
        <v>Petite Finale</v>
      </c>
      <c r="I2796" s="21" t="str">
        <f>IF(LEFT(H2796,4)="Tour",VLOOKUP(A2796,Database!$A:$C,3,FALSE),"")</f>
        <v/>
      </c>
      <c r="J2796" s="21" t="str">
        <f>VLOOKUP($A2796,Location!$A:$J,7,FALSE)</f>
        <v>TBD</v>
      </c>
      <c r="K2796" s="21" t="str">
        <f>IFERROR(VLOOKUP(J2796,Setup_Team!$B:$C,2,FALSE), "TDB")</f>
        <v>TDB</v>
      </c>
      <c r="L2796" s="21" t="str">
        <f>VLOOKUP($A2796,Location!$A:$J,8,FALSE)</f>
        <v>TBD</v>
      </c>
      <c r="M2796" s="21" t="str">
        <f>IFERROR(VLOOKUP(L2796,Setup_Team!$B:$C,2,FALSE), "TDB")</f>
        <v>TDB</v>
      </c>
      <c r="N2796" s="21" t="str">
        <f>VLOOKUP($A2796,Location!$A:$J,9,FALSE)</f>
        <v>Miami Gardens, Florida</v>
      </c>
      <c r="O2796" s="21" t="str">
        <f>VLOOKUP($A2796,Location!$A:$J,10,FALSE)</f>
        <v>Hard Rock Stadium</v>
      </c>
      <c r="P2796" s="27"/>
      <c r="Q2796" s="27"/>
      <c r="R2796" s="27" t="str">
        <f t="shared" si="263"/>
        <v/>
      </c>
      <c r="S2796" s="21">
        <v>0</v>
      </c>
      <c r="T2796" s="20">
        <f>VLOOKUP($A2796,Database!$A:$Y,10,FALSE)</f>
        <v>0</v>
      </c>
      <c r="U2796" s="20">
        <f>VLOOKUP($A2796,Database!$A:$Y,11,FALSE)</f>
        <v>0</v>
      </c>
      <c r="V2796" s="20">
        <f>VLOOKUP($A2796,Database!$A:$Y,12,FALSE)</f>
        <v>0</v>
      </c>
      <c r="W2796" s="20" t="str">
        <f>VLOOKUP(A2796,Database!A:M,13,FALSE)</f>
        <v>À venir</v>
      </c>
      <c r="X2796" s="20" t="str">
        <f>VLOOKUP($A2796,Database!$A:$Y,20,FALSE)</f>
        <v/>
      </c>
      <c r="Y2796" s="20" t="str">
        <f>VLOOKUP($A2796,Database!$A:$Y,21,FALSE)</f>
        <v/>
      </c>
      <c r="Z2796" s="20">
        <f t="shared" si="262"/>
        <v>0</v>
      </c>
      <c r="AA2796" s="20" t="str">
        <f t="shared" si="268"/>
        <v/>
      </c>
      <c r="AB2796" s="20" t="str">
        <f t="shared" ca="1" si="269"/>
        <v/>
      </c>
      <c r="AC2796" s="20">
        <f t="shared" ca="1" si="270"/>
        <v>0</v>
      </c>
      <c r="AD2796" s="20" t="str">
        <f ca="1">IF(AC2796=0,"",IF(OR(ISBLANK(P2796),ISBLANK(Q2796)),"",IF(ISBLANK(VLOOKUP(A2796,Database!A:AA,22,FALSE)),"",VLOOKUP(A2796,Database!A:AA,22,FALSE))))</f>
        <v/>
      </c>
      <c r="AE2796" s="20" t="str">
        <f>IFERROR(
   IF(
     OR(ISBLANK(P2796),ISBLANK(Q2796)),
     "",
     IF(
       AND(AB2796&lt;&gt;"",OR(W2796="Terminé",W2796="En cours")),
       VLOOKUP(AD2796,Setup_ScoreExactBonus!A:D,4,FALSE),
       0
     )),
  0)</f>
        <v/>
      </c>
      <c r="AF2796" s="21">
        <f t="shared" si="271"/>
        <v>0</v>
      </c>
      <c r="AG2796" s="21">
        <f ca="1">SUMIFS(AF$2:AF2796,D$2:D2796,D2796)</f>
        <v>3451</v>
      </c>
    </row>
    <row r="2797" spans="1:33" hidden="1" x14ac:dyDescent="0.35">
      <c r="A2797" s="21">
        <f>IF(ISBLANK(B2797),"",COUNTIF(B$2:B2797,B2797))-1</f>
        <v>103</v>
      </c>
      <c r="B2797" s="27">
        <v>15</v>
      </c>
      <c r="C2797" s="10">
        <f>VLOOKUP($A2797+IF($A2797=0,1,0),Database!$A:$Y,7,FALSE)</f>
        <v>46221.958333333336</v>
      </c>
      <c r="D2797" s="21" t="str">
        <f>VLOOKUP(Pronostics!$B2797,Setup_MPP!$A:$G,3,FALSE)</f>
        <v>Amino28</v>
      </c>
      <c r="E2797" s="21" t="str">
        <f>VLOOKUP(Pronostics!$B2797,Setup_MPP!$A:$G,2,FALSE)</f>
        <v>Amine ZARROUKI</v>
      </c>
      <c r="F2797" s="21" t="str">
        <f>VLOOKUP($B2797,Setup_MPP!$A:$E,4,FALSE)</f>
        <v>#FF9898</v>
      </c>
      <c r="G2797" s="21" t="str">
        <f>VLOOKUP($B2797,Setup_MPP!$A:$E,5,FALSE)</f>
        <v>#FF5D5D</v>
      </c>
      <c r="H2797" s="21" t="str">
        <f>IFERROR(IF(AND(A2797&gt;=1,A2797&lt;=104),VLOOKUP($A2797,Location!$A:$J,6,FALSE),IF(A2797=0,"Avant l'ouverture",IF(OR(A2797=105,A2797=106),"Bonus"))),"")</f>
        <v>Petite Finale</v>
      </c>
      <c r="I2797" s="21" t="str">
        <f>IF(LEFT(H2797,4)="Tour",VLOOKUP(A2797,Database!$A:$C,3,FALSE),"")</f>
        <v/>
      </c>
      <c r="J2797" s="21" t="str">
        <f>VLOOKUP($A2797,Location!$A:$J,7,FALSE)</f>
        <v>TBD</v>
      </c>
      <c r="K2797" s="21" t="str">
        <f>IFERROR(VLOOKUP(J2797,Setup_Team!$B:$C,2,FALSE), "TDB")</f>
        <v>TDB</v>
      </c>
      <c r="L2797" s="21" t="str">
        <f>VLOOKUP($A2797,Location!$A:$J,8,FALSE)</f>
        <v>TBD</v>
      </c>
      <c r="M2797" s="21" t="str">
        <f>IFERROR(VLOOKUP(L2797,Setup_Team!$B:$C,2,FALSE), "TDB")</f>
        <v>TDB</v>
      </c>
      <c r="N2797" s="21" t="str">
        <f>VLOOKUP($A2797,Location!$A:$J,9,FALSE)</f>
        <v>Miami Gardens, Florida</v>
      </c>
      <c r="O2797" s="21" t="str">
        <f>VLOOKUP($A2797,Location!$A:$J,10,FALSE)</f>
        <v>Hard Rock Stadium</v>
      </c>
      <c r="P2797" s="27"/>
      <c r="Q2797" s="27"/>
      <c r="R2797" s="27" t="str">
        <f t="shared" si="263"/>
        <v/>
      </c>
      <c r="S2797" s="21">
        <v>0</v>
      </c>
      <c r="T2797" s="20">
        <f>VLOOKUP($A2797,Database!$A:$Y,10,FALSE)</f>
        <v>0</v>
      </c>
      <c r="U2797" s="20">
        <f>VLOOKUP($A2797,Database!$A:$Y,11,FALSE)</f>
        <v>0</v>
      </c>
      <c r="V2797" s="20">
        <f>VLOOKUP($A2797,Database!$A:$Y,12,FALSE)</f>
        <v>0</v>
      </c>
      <c r="W2797" s="20" t="str">
        <f>VLOOKUP(A2797,Database!A:M,13,FALSE)</f>
        <v>À venir</v>
      </c>
      <c r="X2797" s="20" t="str">
        <f>VLOOKUP($A2797,Database!$A:$Y,20,FALSE)</f>
        <v/>
      </c>
      <c r="Y2797" s="20" t="str">
        <f>VLOOKUP($A2797,Database!$A:$Y,21,FALSE)</f>
        <v/>
      </c>
      <c r="Z2797" s="20">
        <f t="shared" si="262"/>
        <v>0</v>
      </c>
      <c r="AA2797" s="20" t="str">
        <f t="shared" si="268"/>
        <v/>
      </c>
      <c r="AB2797" s="20" t="str">
        <f t="shared" ca="1" si="269"/>
        <v/>
      </c>
      <c r="AC2797" s="20">
        <f t="shared" ca="1" si="270"/>
        <v>0</v>
      </c>
      <c r="AD2797" s="20" t="str">
        <f ca="1">IF(AC2797=0,"",IF(OR(ISBLANK(P2797),ISBLANK(Q2797)),"",IF(ISBLANK(VLOOKUP(A2797,Database!A:AA,22,FALSE)),"",VLOOKUP(A2797,Database!A:AA,22,FALSE))))</f>
        <v/>
      </c>
      <c r="AE2797" s="20" t="str">
        <f>IFERROR(
   IF(
     OR(ISBLANK(P2797),ISBLANK(Q2797)),
     "",
     IF(
       AND(AB2797&lt;&gt;"",OR(W2797="Terminé",W2797="En cours")),
       VLOOKUP(AD2797,Setup_ScoreExactBonus!A:D,4,FALSE),
       0
     )),
  0)</f>
        <v/>
      </c>
      <c r="AF2797" s="21">
        <f t="shared" si="271"/>
        <v>0</v>
      </c>
      <c r="AG2797" s="21">
        <f ca="1">SUMIFS(AF$2:AF2797,D$2:D2797,D2797)</f>
        <v>3169</v>
      </c>
    </row>
    <row r="2798" spans="1:33" hidden="1" x14ac:dyDescent="0.35">
      <c r="A2798" s="21">
        <f>IF(ISBLANK(B2798),"",COUNTIF(B$2:B2798,B2798))-1</f>
        <v>103</v>
      </c>
      <c r="B2798" s="27">
        <v>16</v>
      </c>
      <c r="C2798" s="10">
        <f>VLOOKUP($A2798+IF($A2798=0,1,0),Database!$A:$Y,7,FALSE)</f>
        <v>46221.958333333336</v>
      </c>
      <c r="D2798" s="21" t="str">
        <f>VLOOKUP(Pronostics!$B2798,Setup_MPP!$A:$G,3,FALSE)</f>
        <v>RomaLaura</v>
      </c>
      <c r="E2798" s="21" t="str">
        <f>VLOOKUP(Pronostics!$B2798,Setup_MPP!$A:$G,2,FALSE)</f>
        <v>Laura GIULIANO</v>
      </c>
      <c r="F2798" s="21" t="str">
        <f>VLOOKUP($B2798,Setup_MPP!$A:$E,4,FALSE)</f>
        <v>#86A4FE</v>
      </c>
      <c r="G2798" s="21" t="str">
        <f>VLOOKUP($B2798,Setup_MPP!$A:$E,5,FALSE)</f>
        <v>#3769FF</v>
      </c>
      <c r="H2798" s="21" t="str">
        <f>IFERROR(IF(AND(A2798&gt;=1,A2798&lt;=104),VLOOKUP($A2798,Location!$A:$J,6,FALSE),IF(A2798=0,"Avant l'ouverture",IF(OR(A2798=105,A2798=106),"Bonus"))),"")</f>
        <v>Petite Finale</v>
      </c>
      <c r="I2798" s="21" t="str">
        <f>IF(LEFT(H2798,4)="Tour",VLOOKUP(A2798,Database!$A:$C,3,FALSE),"")</f>
        <v/>
      </c>
      <c r="J2798" s="21" t="str">
        <f>VLOOKUP($A2798,Location!$A:$J,7,FALSE)</f>
        <v>TBD</v>
      </c>
      <c r="K2798" s="21" t="str">
        <f>IFERROR(VLOOKUP(J2798,Setup_Team!$B:$C,2,FALSE), "TDB")</f>
        <v>TDB</v>
      </c>
      <c r="L2798" s="21" t="str">
        <f>VLOOKUP($A2798,Location!$A:$J,8,FALSE)</f>
        <v>TBD</v>
      </c>
      <c r="M2798" s="21" t="str">
        <f>IFERROR(VLOOKUP(L2798,Setup_Team!$B:$C,2,FALSE), "TDB")</f>
        <v>TDB</v>
      </c>
      <c r="N2798" s="21" t="str">
        <f>VLOOKUP($A2798,Location!$A:$J,9,FALSE)</f>
        <v>Miami Gardens, Florida</v>
      </c>
      <c r="O2798" s="21" t="str">
        <f>VLOOKUP($A2798,Location!$A:$J,10,FALSE)</f>
        <v>Hard Rock Stadium</v>
      </c>
      <c r="P2798" s="27"/>
      <c r="Q2798" s="27"/>
      <c r="R2798" s="27" t="str">
        <f t="shared" si="263"/>
        <v/>
      </c>
      <c r="S2798" s="21">
        <v>0</v>
      </c>
      <c r="T2798" s="20">
        <f>VLOOKUP($A2798,Database!$A:$Y,10,FALSE)</f>
        <v>0</v>
      </c>
      <c r="U2798" s="20">
        <f>VLOOKUP($A2798,Database!$A:$Y,11,FALSE)</f>
        <v>0</v>
      </c>
      <c r="V2798" s="20">
        <f>VLOOKUP($A2798,Database!$A:$Y,12,FALSE)</f>
        <v>0</v>
      </c>
      <c r="W2798" s="20" t="str">
        <f>VLOOKUP(A2798,Database!A:M,13,FALSE)</f>
        <v>À venir</v>
      </c>
      <c r="X2798" s="20" t="str">
        <f>VLOOKUP($A2798,Database!$A:$Y,20,FALSE)</f>
        <v/>
      </c>
      <c r="Y2798" s="20" t="str">
        <f>VLOOKUP($A2798,Database!$A:$Y,21,FALSE)</f>
        <v/>
      </c>
      <c r="Z2798" s="20">
        <f t="shared" si="262"/>
        <v>0</v>
      </c>
      <c r="AA2798" s="20" t="str">
        <f t="shared" si="268"/>
        <v/>
      </c>
      <c r="AB2798" s="20" t="str">
        <f t="shared" ca="1" si="269"/>
        <v/>
      </c>
      <c r="AC2798" s="20">
        <f t="shared" ca="1" si="270"/>
        <v>0</v>
      </c>
      <c r="AD2798" s="20" t="str">
        <f ca="1">IF(AC2798=0,"",IF(OR(ISBLANK(P2798),ISBLANK(Q2798)),"",IF(ISBLANK(VLOOKUP(A2798,Database!A:AA,22,FALSE)),"",VLOOKUP(A2798,Database!A:AA,22,FALSE))))</f>
        <v/>
      </c>
      <c r="AE2798" s="20" t="str">
        <f>IFERROR(
   IF(
     OR(ISBLANK(P2798),ISBLANK(Q2798)),
     "",
     IF(
       AND(AB2798&lt;&gt;"",OR(W2798="Terminé",W2798="En cours")),
       VLOOKUP(AD2798,Setup_ScoreExactBonus!A:D,4,FALSE),
       0
     )),
  0)</f>
        <v/>
      </c>
      <c r="AF2798" s="21">
        <f t="shared" si="271"/>
        <v>0</v>
      </c>
      <c r="AG2798" s="21">
        <f ca="1">SUMIFS(AF$2:AF2798,D$2:D2798,D2798)</f>
        <v>2658</v>
      </c>
    </row>
    <row r="2799" spans="1:33" hidden="1" x14ac:dyDescent="0.35">
      <c r="A2799" s="21">
        <f>IF(ISBLANK(B2799),"",COUNTIF(B$2:B2799,B2799))-1</f>
        <v>103</v>
      </c>
      <c r="B2799" s="27">
        <v>17</v>
      </c>
      <c r="C2799" s="10">
        <f>VLOOKUP($A2799+IF($A2799=0,1,0),Database!$A:$Y,7,FALSE)</f>
        <v>46221.958333333336</v>
      </c>
      <c r="D2799" s="21" t="str">
        <f>VLOOKUP(Pronostics!$B2799,Setup_MPP!$A:$G,3,FALSE)</f>
        <v>Julien_cri</v>
      </c>
      <c r="E2799" s="21" t="str">
        <f>VLOOKUP(Pronostics!$B2799,Setup_MPP!$A:$G,2,FALSE)</f>
        <v>Julien CRIMOTEL</v>
      </c>
      <c r="F2799" s="21" t="str">
        <f>VLOOKUP($B2799,Setup_MPP!$A:$E,4,FALSE)</f>
        <v>#FFB0B0</v>
      </c>
      <c r="G2799" s="21" t="str">
        <f>VLOOKUP($B2799,Setup_MPP!$A:$E,5,FALSE)</f>
        <v>#F25757</v>
      </c>
      <c r="H2799" s="21" t="str">
        <f>IFERROR(IF(AND(A2799&gt;=1,A2799&lt;=104),VLOOKUP($A2799,Location!$A:$J,6,FALSE),IF(A2799=0,"Avant l'ouverture",IF(OR(A2799=105,A2799=106),"Bonus"))),"")</f>
        <v>Petite Finale</v>
      </c>
      <c r="I2799" s="21" t="str">
        <f>IF(LEFT(H2799,4)="Tour",VLOOKUP(A2799,Database!$A:$C,3,FALSE),"")</f>
        <v/>
      </c>
      <c r="J2799" s="21" t="str">
        <f>VLOOKUP($A2799,Location!$A:$J,7,FALSE)</f>
        <v>TBD</v>
      </c>
      <c r="K2799" s="21" t="str">
        <f>IFERROR(VLOOKUP(J2799,Setup_Team!$B:$C,2,FALSE), "TDB")</f>
        <v>TDB</v>
      </c>
      <c r="L2799" s="21" t="str">
        <f>VLOOKUP($A2799,Location!$A:$J,8,FALSE)</f>
        <v>TBD</v>
      </c>
      <c r="M2799" s="21" t="str">
        <f>IFERROR(VLOOKUP(L2799,Setup_Team!$B:$C,2,FALSE), "TDB")</f>
        <v>TDB</v>
      </c>
      <c r="N2799" s="21" t="str">
        <f>VLOOKUP($A2799,Location!$A:$J,9,FALSE)</f>
        <v>Miami Gardens, Florida</v>
      </c>
      <c r="O2799" s="21" t="str">
        <f>VLOOKUP($A2799,Location!$A:$J,10,FALSE)</f>
        <v>Hard Rock Stadium</v>
      </c>
      <c r="P2799" s="27"/>
      <c r="Q2799" s="27"/>
      <c r="R2799" s="27" t="str">
        <f t="shared" si="263"/>
        <v/>
      </c>
      <c r="S2799" s="21">
        <v>0</v>
      </c>
      <c r="T2799" s="20">
        <f>VLOOKUP($A2799,Database!$A:$Y,10,FALSE)</f>
        <v>0</v>
      </c>
      <c r="U2799" s="20">
        <f>VLOOKUP($A2799,Database!$A:$Y,11,FALSE)</f>
        <v>0</v>
      </c>
      <c r="V2799" s="20">
        <f>VLOOKUP($A2799,Database!$A:$Y,12,FALSE)</f>
        <v>0</v>
      </c>
      <c r="W2799" s="20" t="str">
        <f>VLOOKUP(A2799,Database!A:M,13,FALSE)</f>
        <v>À venir</v>
      </c>
      <c r="X2799" s="20" t="str">
        <f>VLOOKUP($A2799,Database!$A:$Y,20,FALSE)</f>
        <v/>
      </c>
      <c r="Y2799" s="20" t="str">
        <f>VLOOKUP($A2799,Database!$A:$Y,21,FALSE)</f>
        <v/>
      </c>
      <c r="Z2799" s="20">
        <f t="shared" si="262"/>
        <v>0</v>
      </c>
      <c r="AA2799" s="20" t="str">
        <f t="shared" si="268"/>
        <v/>
      </c>
      <c r="AB2799" s="20" t="str">
        <f t="shared" ca="1" si="269"/>
        <v/>
      </c>
      <c r="AC2799" s="20">
        <f t="shared" ca="1" si="270"/>
        <v>0</v>
      </c>
      <c r="AD2799" s="20" t="str">
        <f ca="1">IF(AC2799=0,"",IF(OR(ISBLANK(P2799),ISBLANK(Q2799)),"",IF(ISBLANK(VLOOKUP(A2799,Database!A:AA,22,FALSE)),"",VLOOKUP(A2799,Database!A:AA,22,FALSE))))</f>
        <v/>
      </c>
      <c r="AE2799" s="20" t="str">
        <f>IFERROR(
   IF(
     OR(ISBLANK(P2799),ISBLANK(Q2799)),
     "",
     IF(
       AND(AB2799&lt;&gt;"",OR(W2799="Terminé",W2799="En cours")),
       VLOOKUP(AD2799,Setup_ScoreExactBonus!A:D,4,FALSE),
       0
     )),
  0)</f>
        <v/>
      </c>
      <c r="AF2799" s="21">
        <f t="shared" si="271"/>
        <v>0</v>
      </c>
      <c r="AG2799" s="21">
        <f ca="1">SUMIFS(AF$2:AF2799,D$2:D2799,D2799)</f>
        <v>3022</v>
      </c>
    </row>
    <row r="2800" spans="1:33" hidden="1" x14ac:dyDescent="0.35">
      <c r="A2800" s="21">
        <f>IF(ISBLANK(B2800),"",COUNTIF(B$2:B2800,B2800))-1</f>
        <v>103</v>
      </c>
      <c r="B2800" s="27">
        <v>18</v>
      </c>
      <c r="C2800" s="10">
        <f>VLOOKUP($A2800+IF($A2800=0,1,0),Database!$A:$Y,7,FALSE)</f>
        <v>46221.958333333336</v>
      </c>
      <c r="D2800" s="21" t="str">
        <f>VLOOKUP(Pronostics!$B2800,Setup_MPP!$A:$G,3,FALSE)</f>
        <v>Cartone</v>
      </c>
      <c r="E2800" s="21" t="str">
        <f>VLOOKUP(Pronostics!$B2800,Setup_MPP!$A:$G,2,FALSE)</f>
        <v>Quentin CARTON</v>
      </c>
      <c r="F2800" s="21" t="str">
        <f>VLOOKUP($B2800,Setup_MPP!$A:$E,4,FALSE)</f>
        <v>#F0BC42</v>
      </c>
      <c r="G2800" s="21" t="str">
        <f>VLOOKUP($B2800,Setup_MPP!$A:$E,5,FALSE)</f>
        <v>#8E1F2F</v>
      </c>
      <c r="H2800" s="21" t="str">
        <f>IFERROR(IF(AND(A2800&gt;=1,A2800&lt;=104),VLOOKUP($A2800,Location!$A:$J,6,FALSE),IF(A2800=0,"Avant l'ouverture",IF(OR(A2800=105,A2800=106),"Bonus"))),"")</f>
        <v>Petite Finale</v>
      </c>
      <c r="I2800" s="21" t="str">
        <f>IF(LEFT(H2800,4)="Tour",VLOOKUP(A2800,Database!$A:$C,3,FALSE),"")</f>
        <v/>
      </c>
      <c r="J2800" s="21" t="str">
        <f>VLOOKUP($A2800,Location!$A:$J,7,FALSE)</f>
        <v>TBD</v>
      </c>
      <c r="K2800" s="21" t="str">
        <f>IFERROR(VLOOKUP(J2800,Setup_Team!$B:$C,2,FALSE), "TDB")</f>
        <v>TDB</v>
      </c>
      <c r="L2800" s="21" t="str">
        <f>VLOOKUP($A2800,Location!$A:$J,8,FALSE)</f>
        <v>TBD</v>
      </c>
      <c r="M2800" s="21" t="str">
        <f>IFERROR(VLOOKUP(L2800,Setup_Team!$B:$C,2,FALSE), "TDB")</f>
        <v>TDB</v>
      </c>
      <c r="N2800" s="21" t="str">
        <f>VLOOKUP($A2800,Location!$A:$J,9,FALSE)</f>
        <v>Miami Gardens, Florida</v>
      </c>
      <c r="O2800" s="21" t="str">
        <f>VLOOKUP($A2800,Location!$A:$J,10,FALSE)</f>
        <v>Hard Rock Stadium</v>
      </c>
      <c r="P2800" s="27"/>
      <c r="Q2800" s="27"/>
      <c r="R2800" s="27" t="str">
        <f t="shared" si="263"/>
        <v/>
      </c>
      <c r="S2800" s="21">
        <v>0</v>
      </c>
      <c r="T2800" s="20">
        <f>VLOOKUP($A2800,Database!$A:$Y,10,FALSE)</f>
        <v>0</v>
      </c>
      <c r="U2800" s="20">
        <f>VLOOKUP($A2800,Database!$A:$Y,11,FALSE)</f>
        <v>0</v>
      </c>
      <c r="V2800" s="20">
        <f>VLOOKUP($A2800,Database!$A:$Y,12,FALSE)</f>
        <v>0</v>
      </c>
      <c r="W2800" s="20" t="str">
        <f>VLOOKUP(A2800,Database!A:M,13,FALSE)</f>
        <v>À venir</v>
      </c>
      <c r="X2800" s="20" t="str">
        <f>VLOOKUP($A2800,Database!$A:$Y,20,FALSE)</f>
        <v/>
      </c>
      <c r="Y2800" s="20" t="str">
        <f>VLOOKUP($A2800,Database!$A:$Y,21,FALSE)</f>
        <v/>
      </c>
      <c r="Z2800" s="20">
        <f t="shared" si="262"/>
        <v>0</v>
      </c>
      <c r="AA2800" s="20" t="str">
        <f t="shared" si="268"/>
        <v/>
      </c>
      <c r="AB2800" s="20" t="str">
        <f t="shared" ca="1" si="269"/>
        <v/>
      </c>
      <c r="AC2800" s="20">
        <f t="shared" ca="1" si="270"/>
        <v>0</v>
      </c>
      <c r="AD2800" s="20" t="str">
        <f ca="1">IF(AC2800=0,"",IF(OR(ISBLANK(P2800),ISBLANK(Q2800)),"",IF(ISBLANK(VLOOKUP(A2800,Database!A:AA,22,FALSE)),"",VLOOKUP(A2800,Database!A:AA,22,FALSE))))</f>
        <v/>
      </c>
      <c r="AE2800" s="20" t="str">
        <f>IFERROR(
   IF(
     OR(ISBLANK(P2800),ISBLANK(Q2800)),
     "",
     IF(
       AND(AB2800&lt;&gt;"",OR(W2800="Terminé",W2800="En cours")),
       VLOOKUP(AD2800,Setup_ScoreExactBonus!A:D,4,FALSE),
       0
     )),
  0)</f>
        <v/>
      </c>
      <c r="AF2800" s="21">
        <f t="shared" si="271"/>
        <v>0</v>
      </c>
      <c r="AG2800" s="21">
        <f ca="1">SUMIFS(AF$2:AF2800,D$2:D2800,D2800)</f>
        <v>3102</v>
      </c>
    </row>
    <row r="2801" spans="1:33" hidden="1" x14ac:dyDescent="0.35">
      <c r="A2801" s="21">
        <f>IF(ISBLANK(B2801),"",COUNTIF(B$2:B2801,B2801))-1</f>
        <v>103</v>
      </c>
      <c r="B2801" s="27">
        <v>19</v>
      </c>
      <c r="C2801" s="10">
        <f>VLOOKUP($A2801+IF($A2801=0,1,0),Database!$A:$Y,7,FALSE)</f>
        <v>46221.958333333336</v>
      </c>
      <c r="D2801" s="21" t="str">
        <f>VLOOKUP(Pronostics!$B2801,Setup_MPP!$A:$G,3,FALSE)</f>
        <v>YramVi</v>
      </c>
      <c r="E2801" s="21" t="str">
        <f>VLOOKUP(Pronostics!$B2801,Setup_MPP!$A:$G,2,FALSE)</f>
        <v>Eyram TETSHIE</v>
      </c>
      <c r="F2801" s="21" t="str">
        <f>VLOOKUP($B2801,Setup_MPP!$A:$E,4,FALSE)</f>
        <v>#E8B28F</v>
      </c>
      <c r="G2801" s="21" t="str">
        <f>VLOOKUP($B2801,Setup_MPP!$A:$E,5,FALSE)</f>
        <v>#E65568</v>
      </c>
      <c r="H2801" s="21" t="str">
        <f>IFERROR(IF(AND(A2801&gt;=1,A2801&lt;=104),VLOOKUP($A2801,Location!$A:$J,6,FALSE),IF(A2801=0,"Avant l'ouverture",IF(OR(A2801=105,A2801=106),"Bonus"))),"")</f>
        <v>Petite Finale</v>
      </c>
      <c r="I2801" s="21" t="str">
        <f>IF(LEFT(H2801,4)="Tour",VLOOKUP(A2801,Database!$A:$C,3,FALSE),"")</f>
        <v/>
      </c>
      <c r="J2801" s="21" t="str">
        <f>VLOOKUP($A2801,Location!$A:$J,7,FALSE)</f>
        <v>TBD</v>
      </c>
      <c r="K2801" s="21" t="str">
        <f>IFERROR(VLOOKUP(J2801,Setup_Team!$B:$C,2,FALSE), "TDB")</f>
        <v>TDB</v>
      </c>
      <c r="L2801" s="21" t="str">
        <f>VLOOKUP($A2801,Location!$A:$J,8,FALSE)</f>
        <v>TBD</v>
      </c>
      <c r="M2801" s="21" t="str">
        <f>IFERROR(VLOOKUP(L2801,Setup_Team!$B:$C,2,FALSE), "TDB")</f>
        <v>TDB</v>
      </c>
      <c r="N2801" s="21" t="str">
        <f>VLOOKUP($A2801,Location!$A:$J,9,FALSE)</f>
        <v>Miami Gardens, Florida</v>
      </c>
      <c r="O2801" s="21" t="str">
        <f>VLOOKUP($A2801,Location!$A:$J,10,FALSE)</f>
        <v>Hard Rock Stadium</v>
      </c>
      <c r="P2801" s="27"/>
      <c r="Q2801" s="27"/>
      <c r="R2801" s="27" t="str">
        <f t="shared" si="263"/>
        <v/>
      </c>
      <c r="S2801" s="21">
        <v>0</v>
      </c>
      <c r="T2801" s="20">
        <f>VLOOKUP($A2801,Database!$A:$Y,10,FALSE)</f>
        <v>0</v>
      </c>
      <c r="U2801" s="20">
        <f>VLOOKUP($A2801,Database!$A:$Y,11,FALSE)</f>
        <v>0</v>
      </c>
      <c r="V2801" s="20">
        <f>VLOOKUP($A2801,Database!$A:$Y,12,FALSE)</f>
        <v>0</v>
      </c>
      <c r="W2801" s="20" t="str">
        <f>VLOOKUP(A2801,Database!A:M,13,FALSE)</f>
        <v>À venir</v>
      </c>
      <c r="X2801" s="20" t="str">
        <f>VLOOKUP($A2801,Database!$A:$Y,20,FALSE)</f>
        <v/>
      </c>
      <c r="Y2801" s="20" t="str">
        <f>VLOOKUP($A2801,Database!$A:$Y,21,FALSE)</f>
        <v/>
      </c>
      <c r="Z2801" s="20">
        <f t="shared" si="262"/>
        <v>0</v>
      </c>
      <c r="AA2801" s="20" t="str">
        <f t="shared" si="268"/>
        <v/>
      </c>
      <c r="AB2801" s="20" t="str">
        <f t="shared" ca="1" si="269"/>
        <v/>
      </c>
      <c r="AC2801" s="20">
        <f t="shared" ca="1" si="270"/>
        <v>0</v>
      </c>
      <c r="AD2801" s="20" t="str">
        <f ca="1">IF(AC2801=0,"",IF(OR(ISBLANK(P2801),ISBLANK(Q2801)),"",IF(ISBLANK(VLOOKUP(A2801,Database!A:AA,22,FALSE)),"",VLOOKUP(A2801,Database!A:AA,22,FALSE))))</f>
        <v/>
      </c>
      <c r="AE2801" s="20" t="str">
        <f>IFERROR(
   IF(
     OR(ISBLANK(P2801),ISBLANK(Q2801)),
     "",
     IF(
       AND(AB2801&lt;&gt;"",OR(W2801="Terminé",W2801="En cours")),
       VLOOKUP(AD2801,Setup_ScoreExactBonus!A:D,4,FALSE),
       0
     )),
  0)</f>
        <v/>
      </c>
      <c r="AF2801" s="21">
        <f t="shared" si="271"/>
        <v>0</v>
      </c>
      <c r="AG2801" s="21">
        <f ca="1">SUMIFS(AF$2:AF2801,D$2:D2801,D2801)</f>
        <v>2990</v>
      </c>
    </row>
    <row r="2802" spans="1:33" hidden="1" x14ac:dyDescent="0.35">
      <c r="A2802" s="21">
        <f>IF(ISBLANK(B2802),"",COUNTIF(B$2:B2802,B2802))-1</f>
        <v>103</v>
      </c>
      <c r="B2802" s="27">
        <v>20</v>
      </c>
      <c r="C2802" s="10">
        <f>VLOOKUP($A2802+IF($A2802=0,1,0),Database!$A:$Y,7,FALSE)</f>
        <v>46221.958333333336</v>
      </c>
      <c r="D2802" s="21" t="str">
        <f>VLOOKUP(Pronostics!$B2802,Setup_MPP!$A:$G,3,FALSE)</f>
        <v>Anis_MaFihache</v>
      </c>
      <c r="E2802" s="21" t="str">
        <f>VLOOKUP(Pronostics!$B2802,Setup_MPP!$A:$G,2,FALSE)</f>
        <v>Anis LEBIK</v>
      </c>
      <c r="F2802" s="21" t="str">
        <f>VLOOKUP($B2802,Setup_MPP!$A:$E,4,FALSE)</f>
        <v>#60DC8C</v>
      </c>
      <c r="G2802" s="21" t="str">
        <f>VLOOKUP($B2802,Setup_MPP!$A:$E,5,FALSE)</f>
        <v>#22A34F</v>
      </c>
      <c r="H2802" s="21" t="str">
        <f>IFERROR(IF(AND(A2802&gt;=1,A2802&lt;=104),VLOOKUP($A2802,Location!$A:$J,6,FALSE),IF(A2802=0,"Avant l'ouverture",IF(OR(A2802=105,A2802=106),"Bonus"))),"")</f>
        <v>Petite Finale</v>
      </c>
      <c r="I2802" s="21" t="str">
        <f>IF(LEFT(H2802,4)="Tour",VLOOKUP(A2802,Database!$A:$C,3,FALSE),"")</f>
        <v/>
      </c>
      <c r="J2802" s="21" t="str">
        <f>VLOOKUP($A2802,Location!$A:$J,7,FALSE)</f>
        <v>TBD</v>
      </c>
      <c r="K2802" s="21" t="str">
        <f>IFERROR(VLOOKUP(J2802,Setup_Team!$B:$C,2,FALSE), "TDB")</f>
        <v>TDB</v>
      </c>
      <c r="L2802" s="21" t="str">
        <f>VLOOKUP($A2802,Location!$A:$J,8,FALSE)</f>
        <v>TBD</v>
      </c>
      <c r="M2802" s="21" t="str">
        <f>IFERROR(VLOOKUP(L2802,Setup_Team!$B:$C,2,FALSE), "TDB")</f>
        <v>TDB</v>
      </c>
      <c r="N2802" s="21" t="str">
        <f>VLOOKUP($A2802,Location!$A:$J,9,FALSE)</f>
        <v>Miami Gardens, Florida</v>
      </c>
      <c r="O2802" s="21" t="str">
        <f>VLOOKUP($A2802,Location!$A:$J,10,FALSE)</f>
        <v>Hard Rock Stadium</v>
      </c>
      <c r="P2802" s="27"/>
      <c r="Q2802" s="27"/>
      <c r="R2802" s="27" t="str">
        <f t="shared" si="263"/>
        <v/>
      </c>
      <c r="S2802" s="21">
        <v>0</v>
      </c>
      <c r="T2802" s="20">
        <f>VLOOKUP($A2802,Database!$A:$Y,10,FALSE)</f>
        <v>0</v>
      </c>
      <c r="U2802" s="20">
        <f>VLOOKUP($A2802,Database!$A:$Y,11,FALSE)</f>
        <v>0</v>
      </c>
      <c r="V2802" s="20">
        <f>VLOOKUP($A2802,Database!$A:$Y,12,FALSE)</f>
        <v>0</v>
      </c>
      <c r="W2802" s="20" t="str">
        <f>VLOOKUP(A2802,Database!A:M,13,FALSE)</f>
        <v>À venir</v>
      </c>
      <c r="X2802" s="20" t="str">
        <f>VLOOKUP($A2802,Database!$A:$Y,20,FALSE)</f>
        <v/>
      </c>
      <c r="Y2802" s="20" t="str">
        <f>VLOOKUP($A2802,Database!$A:$Y,21,FALSE)</f>
        <v/>
      </c>
      <c r="Z2802" s="20">
        <f t="shared" si="262"/>
        <v>0</v>
      </c>
      <c r="AA2802" s="20" t="str">
        <f t="shared" si="268"/>
        <v/>
      </c>
      <c r="AB2802" s="20" t="str">
        <f t="shared" ca="1" si="269"/>
        <v/>
      </c>
      <c r="AC2802" s="20">
        <f t="shared" ca="1" si="270"/>
        <v>0</v>
      </c>
      <c r="AD2802" s="20" t="str">
        <f ca="1">IF(AC2802=0,"",IF(OR(ISBLANK(P2802),ISBLANK(Q2802)),"",IF(ISBLANK(VLOOKUP(A2802,Database!A:AA,22,FALSE)),"",VLOOKUP(A2802,Database!A:AA,22,FALSE))))</f>
        <v/>
      </c>
      <c r="AE2802" s="20" t="str">
        <f>IFERROR(
   IF(
     OR(ISBLANK(P2802),ISBLANK(Q2802)),
     "",
     IF(
       AND(AB2802&lt;&gt;"",OR(W2802="Terminé",W2802="En cours")),
       VLOOKUP(AD2802,Setup_ScoreExactBonus!A:D,4,FALSE),
       0
     )),
  0)</f>
        <v/>
      </c>
      <c r="AF2802" s="21">
        <f t="shared" si="271"/>
        <v>0</v>
      </c>
      <c r="AG2802" s="21">
        <f ca="1">SUMIFS(AF$2:AF2802,D$2:D2802,D2802)</f>
        <v>3051</v>
      </c>
    </row>
    <row r="2803" spans="1:33" hidden="1" x14ac:dyDescent="0.35">
      <c r="A2803" s="21">
        <f>IF(ISBLANK(B2803),"",COUNTIF(B$2:B2803,B2803))-1</f>
        <v>103</v>
      </c>
      <c r="B2803" s="27">
        <v>21</v>
      </c>
      <c r="C2803" s="10">
        <f>VLOOKUP($A2803+IF($A2803=0,1,0),Database!$A:$Y,7,FALSE)</f>
        <v>46221.958333333336</v>
      </c>
      <c r="D2803" s="21" t="str">
        <f>VLOOKUP(Pronostics!$B2803,Setup_MPP!$A:$G,3,FALSE)</f>
        <v>JUJULABOSS13</v>
      </c>
      <c r="E2803" s="21" t="str">
        <f>VLOOKUP(Pronostics!$B2803,Setup_MPP!$A:$G,2,FALSE)</f>
        <v>Julia BOUANAN</v>
      </c>
      <c r="F2803" s="21" t="str">
        <f>VLOOKUP($B2803,Setup_MPP!$A:$E,4,FALSE)</f>
        <v>#2FAEE0</v>
      </c>
      <c r="G2803" s="21" t="str">
        <f>VLOOKUP($B2803,Setup_MPP!$A:$E,5,FALSE)</f>
        <v>#BEA064</v>
      </c>
      <c r="H2803" s="21" t="str">
        <f>IFERROR(IF(AND(A2803&gt;=1,A2803&lt;=104),VLOOKUP($A2803,Location!$A:$J,6,FALSE),IF(A2803=0,"Avant l'ouverture",IF(OR(A2803=105,A2803=106),"Bonus"))),"")</f>
        <v>Petite Finale</v>
      </c>
      <c r="I2803" s="21" t="str">
        <f>IF(LEFT(H2803,4)="Tour",VLOOKUP(A2803,Database!$A:$C,3,FALSE),"")</f>
        <v/>
      </c>
      <c r="J2803" s="21" t="str">
        <f>VLOOKUP($A2803,Location!$A:$J,7,FALSE)</f>
        <v>TBD</v>
      </c>
      <c r="K2803" s="21" t="str">
        <f>IFERROR(VLOOKUP(J2803,Setup_Team!$B:$C,2,FALSE), "TDB")</f>
        <v>TDB</v>
      </c>
      <c r="L2803" s="21" t="str">
        <f>VLOOKUP($A2803,Location!$A:$J,8,FALSE)</f>
        <v>TBD</v>
      </c>
      <c r="M2803" s="21" t="str">
        <f>IFERROR(VLOOKUP(L2803,Setup_Team!$B:$C,2,FALSE), "TDB")</f>
        <v>TDB</v>
      </c>
      <c r="N2803" s="21" t="str">
        <f>VLOOKUP($A2803,Location!$A:$J,9,FALSE)</f>
        <v>Miami Gardens, Florida</v>
      </c>
      <c r="O2803" s="21" t="str">
        <f>VLOOKUP($A2803,Location!$A:$J,10,FALSE)</f>
        <v>Hard Rock Stadium</v>
      </c>
      <c r="P2803" s="27"/>
      <c r="Q2803" s="27"/>
      <c r="R2803" s="27" t="str">
        <f t="shared" si="263"/>
        <v/>
      </c>
      <c r="S2803" s="21">
        <v>0</v>
      </c>
      <c r="T2803" s="20">
        <f>VLOOKUP($A2803,Database!$A:$Y,10,FALSE)</f>
        <v>0</v>
      </c>
      <c r="U2803" s="20">
        <f>VLOOKUP($A2803,Database!$A:$Y,11,FALSE)</f>
        <v>0</v>
      </c>
      <c r="V2803" s="20">
        <f>VLOOKUP($A2803,Database!$A:$Y,12,FALSE)</f>
        <v>0</v>
      </c>
      <c r="W2803" s="20" t="str">
        <f>VLOOKUP(A2803,Database!A:M,13,FALSE)</f>
        <v>À venir</v>
      </c>
      <c r="X2803" s="20" t="str">
        <f>VLOOKUP($A2803,Database!$A:$Y,20,FALSE)</f>
        <v/>
      </c>
      <c r="Y2803" s="20" t="str">
        <f>VLOOKUP($A2803,Database!$A:$Y,21,FALSE)</f>
        <v/>
      </c>
      <c r="Z2803" s="20">
        <f t="shared" si="262"/>
        <v>0</v>
      </c>
      <c r="AA2803" s="20" t="str">
        <f t="shared" si="268"/>
        <v/>
      </c>
      <c r="AB2803" s="20" t="str">
        <f t="shared" ca="1" si="269"/>
        <v/>
      </c>
      <c r="AC2803" s="20">
        <f t="shared" ca="1" si="270"/>
        <v>0</v>
      </c>
      <c r="AD2803" s="20" t="str">
        <f ca="1">IF(AC2803=0,"",IF(OR(ISBLANK(P2803),ISBLANK(Q2803)),"",IF(ISBLANK(VLOOKUP(A2803,Database!A:AA,22,FALSE)),"",VLOOKUP(A2803,Database!A:AA,22,FALSE))))</f>
        <v/>
      </c>
      <c r="AE2803" s="20" t="str">
        <f>IFERROR(
   IF(
     OR(ISBLANK(P2803),ISBLANK(Q2803)),
     "",
     IF(
       AND(AB2803&lt;&gt;"",OR(W2803="Terminé",W2803="En cours")),
       VLOOKUP(AD2803,Setup_ScoreExactBonus!A:D,4,FALSE),
       0
     )),
  0)</f>
        <v/>
      </c>
      <c r="AF2803" s="21">
        <f t="shared" si="271"/>
        <v>0</v>
      </c>
      <c r="AG2803" s="21">
        <f ca="1">SUMIFS(AF$2:AF2803,D$2:D2803,D2803)</f>
        <v>2853</v>
      </c>
    </row>
    <row r="2804" spans="1:33" hidden="1" x14ac:dyDescent="0.35">
      <c r="A2804" s="21">
        <f>IF(ISBLANK(B2804),"",COUNTIF(B$2:B2804,B2804))-1</f>
        <v>103</v>
      </c>
      <c r="B2804" s="27">
        <v>22</v>
      </c>
      <c r="C2804" s="10">
        <f>VLOOKUP($A2804+IF($A2804=0,1,0),Database!$A:$Y,7,FALSE)</f>
        <v>46221.958333333336</v>
      </c>
      <c r="D2804" s="21" t="str">
        <f>VLOOKUP(Pronostics!$B2804,Setup_MPP!$A:$G,3,FALSE)</f>
        <v>Jujumsrd</v>
      </c>
      <c r="E2804" s="21" t="str">
        <f>VLOOKUP(Pronostics!$B2804,Setup_MPP!$A:$G,2,FALSE)</f>
        <v>Julie Mansard</v>
      </c>
      <c r="F2804" s="21" t="str">
        <f>VLOOKUP($B2804,Setup_MPP!$A:$E,4,FALSE)</f>
        <v>#41DEF0</v>
      </c>
      <c r="G2804" s="21" t="str">
        <f>VLOOKUP($B2804,Setup_MPP!$A:$E,5,FALSE)</f>
        <v>#0BA6B7</v>
      </c>
      <c r="H2804" s="21" t="str">
        <f>IFERROR(IF(AND(A2804&gt;=1,A2804&lt;=104),VLOOKUP($A2804,Location!$A:$J,6,FALSE),IF(A2804=0,"Avant l'ouverture",IF(OR(A2804=105,A2804=106),"Bonus"))),"")</f>
        <v>Petite Finale</v>
      </c>
      <c r="I2804" s="21" t="str">
        <f>IF(LEFT(H2804,4)="Tour",VLOOKUP(A2804,Database!$A:$C,3,FALSE),"")</f>
        <v/>
      </c>
      <c r="J2804" s="21" t="str">
        <f>VLOOKUP($A2804,Location!$A:$J,7,FALSE)</f>
        <v>TBD</v>
      </c>
      <c r="K2804" s="21" t="str">
        <f>IFERROR(VLOOKUP(J2804,Setup_Team!$B:$C,2,FALSE), "TDB")</f>
        <v>TDB</v>
      </c>
      <c r="L2804" s="21" t="str">
        <f>VLOOKUP($A2804,Location!$A:$J,8,FALSE)</f>
        <v>TBD</v>
      </c>
      <c r="M2804" s="21" t="str">
        <f>IFERROR(VLOOKUP(L2804,Setup_Team!$B:$C,2,FALSE), "TDB")</f>
        <v>TDB</v>
      </c>
      <c r="N2804" s="21" t="str">
        <f>VLOOKUP($A2804,Location!$A:$J,9,FALSE)</f>
        <v>Miami Gardens, Florida</v>
      </c>
      <c r="O2804" s="21" t="str">
        <f>VLOOKUP($A2804,Location!$A:$J,10,FALSE)</f>
        <v>Hard Rock Stadium</v>
      </c>
      <c r="P2804" s="27"/>
      <c r="Q2804" s="27"/>
      <c r="R2804" s="27" t="str">
        <f t="shared" si="263"/>
        <v/>
      </c>
      <c r="S2804" s="21">
        <v>0</v>
      </c>
      <c r="T2804" s="20">
        <f>VLOOKUP($A2804,Database!$A:$Y,10,FALSE)</f>
        <v>0</v>
      </c>
      <c r="U2804" s="20">
        <f>VLOOKUP($A2804,Database!$A:$Y,11,FALSE)</f>
        <v>0</v>
      </c>
      <c r="V2804" s="20">
        <f>VLOOKUP($A2804,Database!$A:$Y,12,FALSE)</f>
        <v>0</v>
      </c>
      <c r="W2804" s="20" t="str">
        <f>VLOOKUP(A2804,Database!A:M,13,FALSE)</f>
        <v>À venir</v>
      </c>
      <c r="X2804" s="20" t="str">
        <f>VLOOKUP($A2804,Database!$A:$Y,20,FALSE)</f>
        <v/>
      </c>
      <c r="Y2804" s="20" t="str">
        <f>VLOOKUP($A2804,Database!$A:$Y,21,FALSE)</f>
        <v/>
      </c>
      <c r="Z2804" s="20">
        <f t="shared" si="262"/>
        <v>0</v>
      </c>
      <c r="AA2804" s="20" t="str">
        <f t="shared" si="268"/>
        <v/>
      </c>
      <c r="AB2804" s="20" t="str">
        <f t="shared" ca="1" si="269"/>
        <v/>
      </c>
      <c r="AC2804" s="20">
        <f t="shared" ca="1" si="270"/>
        <v>0</v>
      </c>
      <c r="AD2804" s="20" t="str">
        <f ca="1">IF(AC2804=0,"",IF(OR(ISBLANK(P2804),ISBLANK(Q2804)),"",IF(ISBLANK(VLOOKUP(A2804,Database!A:AA,22,FALSE)),"",VLOOKUP(A2804,Database!A:AA,22,FALSE))))</f>
        <v/>
      </c>
      <c r="AE2804" s="20" t="str">
        <f>IFERROR(
   IF(
     OR(ISBLANK(P2804),ISBLANK(Q2804)),
     "",
     IF(
       AND(AB2804&lt;&gt;"",OR(W2804="Terminé",W2804="En cours")),
       VLOOKUP(AD2804,Setup_ScoreExactBonus!A:D,4,FALSE),
       0
     )),
  0)</f>
        <v/>
      </c>
      <c r="AF2804" s="21">
        <f t="shared" si="271"/>
        <v>0</v>
      </c>
      <c r="AG2804" s="21">
        <f ca="1">SUMIFS(AF$2:AF2804,D$2:D2804,D2804)</f>
        <v>2679</v>
      </c>
    </row>
    <row r="2805" spans="1:33" hidden="1" x14ac:dyDescent="0.35">
      <c r="A2805" s="21">
        <f>IF(ISBLANK(B2805),"",COUNTIF(B$2:B2805,B2805))-1</f>
        <v>103</v>
      </c>
      <c r="B2805" s="27">
        <v>23</v>
      </c>
      <c r="C2805" s="10">
        <f>VLOOKUP($A2805+IF($A2805=0,1,0),Database!$A:$Y,7,FALSE)</f>
        <v>46221.958333333336</v>
      </c>
      <c r="D2805" s="21" t="str">
        <f>VLOOKUP(Pronostics!$B2805,Setup_MPP!$A:$G,3,FALSE)</f>
        <v>DJUDJUPRONO</v>
      </c>
      <c r="E2805" s="21" t="str">
        <f>VLOOKUP(Pronostics!$B2805,Setup_MPP!$A:$G,2,FALSE)</f>
        <v>Juliette</v>
      </c>
      <c r="F2805" s="21" t="str">
        <f>VLOOKUP($B2805,Setup_MPP!$A:$E,4,FALSE)</f>
        <v>#F2A2A2</v>
      </c>
      <c r="G2805" s="21" t="str">
        <f>VLOOKUP($B2805,Setup_MPP!$A:$E,5,FALSE)</f>
        <v>#C25D5D</v>
      </c>
      <c r="H2805" s="21" t="str">
        <f>IFERROR(IF(AND(A2805&gt;=1,A2805&lt;=104),VLOOKUP($A2805,Location!$A:$J,6,FALSE),IF(A2805=0,"Avant l'ouverture",IF(OR(A2805=105,A2805=106),"Bonus"))),"")</f>
        <v>Petite Finale</v>
      </c>
      <c r="I2805" s="21" t="str">
        <f>IF(LEFT(H2805,4)="Tour",VLOOKUP(A2805,Database!$A:$C,3,FALSE),"")</f>
        <v/>
      </c>
      <c r="J2805" s="21" t="str">
        <f>VLOOKUP($A2805,Location!$A:$J,7,FALSE)</f>
        <v>TBD</v>
      </c>
      <c r="K2805" s="21" t="str">
        <f>IFERROR(VLOOKUP(J2805,Setup_Team!$B:$C,2,FALSE), "TDB")</f>
        <v>TDB</v>
      </c>
      <c r="L2805" s="21" t="str">
        <f>VLOOKUP($A2805,Location!$A:$J,8,FALSE)</f>
        <v>TBD</v>
      </c>
      <c r="M2805" s="21" t="str">
        <f>IFERROR(VLOOKUP(L2805,Setup_Team!$B:$C,2,FALSE), "TDB")</f>
        <v>TDB</v>
      </c>
      <c r="N2805" s="21" t="str">
        <f>VLOOKUP($A2805,Location!$A:$J,9,FALSE)</f>
        <v>Miami Gardens, Florida</v>
      </c>
      <c r="O2805" s="21" t="str">
        <f>VLOOKUP($A2805,Location!$A:$J,10,FALSE)</f>
        <v>Hard Rock Stadium</v>
      </c>
      <c r="P2805" s="27"/>
      <c r="Q2805" s="27"/>
      <c r="R2805" s="27" t="str">
        <f t="shared" si="263"/>
        <v/>
      </c>
      <c r="S2805" s="21">
        <v>0</v>
      </c>
      <c r="T2805" s="20">
        <f>VLOOKUP($A2805,Database!$A:$Y,10,FALSE)</f>
        <v>0</v>
      </c>
      <c r="U2805" s="20">
        <f>VLOOKUP($A2805,Database!$A:$Y,11,FALSE)</f>
        <v>0</v>
      </c>
      <c r="V2805" s="20">
        <f>VLOOKUP($A2805,Database!$A:$Y,12,FALSE)</f>
        <v>0</v>
      </c>
      <c r="W2805" s="20" t="str">
        <f>VLOOKUP(A2805,Database!A:M,13,FALSE)</f>
        <v>À venir</v>
      </c>
      <c r="X2805" s="20" t="str">
        <f>VLOOKUP($A2805,Database!$A:$Y,20,FALSE)</f>
        <v/>
      </c>
      <c r="Y2805" s="20" t="str">
        <f>VLOOKUP($A2805,Database!$A:$Y,21,FALSE)</f>
        <v/>
      </c>
      <c r="Z2805" s="20">
        <f t="shared" si="262"/>
        <v>0</v>
      </c>
      <c r="AA2805" s="20" t="str">
        <f t="shared" si="268"/>
        <v/>
      </c>
      <c r="AB2805" s="20" t="str">
        <f t="shared" ca="1" si="269"/>
        <v/>
      </c>
      <c r="AC2805" s="20">
        <f t="shared" ca="1" si="270"/>
        <v>0</v>
      </c>
      <c r="AD2805" s="20" t="str">
        <f ca="1">IF(AC2805=0,"",IF(OR(ISBLANK(P2805),ISBLANK(Q2805)),"",IF(ISBLANK(VLOOKUP(A2805,Database!A:AA,22,FALSE)),"",VLOOKUP(A2805,Database!A:AA,22,FALSE))))</f>
        <v/>
      </c>
      <c r="AE2805" s="20" t="str">
        <f>IFERROR(
   IF(
     OR(ISBLANK(P2805),ISBLANK(Q2805)),
     "",
     IF(
       AND(AB2805&lt;&gt;"",OR(W2805="Terminé",W2805="En cours")),
       VLOOKUP(AD2805,Setup_ScoreExactBonus!A:D,4,FALSE),
       0
     )),
  0)</f>
        <v/>
      </c>
      <c r="AF2805" s="21">
        <f t="shared" si="271"/>
        <v>0</v>
      </c>
      <c r="AG2805" s="21">
        <f ca="1">SUMIFS(AF$2:AF2805,D$2:D2805,D2805)</f>
        <v>2289</v>
      </c>
    </row>
    <row r="2806" spans="1:33" hidden="1" x14ac:dyDescent="0.35">
      <c r="A2806" s="21">
        <f>IF(ISBLANK(B2806),"",COUNTIF(B$2:B2806,B2806))-1</f>
        <v>103</v>
      </c>
      <c r="B2806" s="27">
        <v>24</v>
      </c>
      <c r="C2806" s="10">
        <f>VLOOKUP($A2806+IF($A2806=0,1,0),Database!$A:$Y,7,FALSE)</f>
        <v>46221.958333333336</v>
      </c>
      <c r="D2806" s="21" t="str">
        <f>VLOOKUP(Pronostics!$B2806,Setup_MPP!$A:$G,3,FALSE)</f>
        <v>Samyaaaaaaaaaa</v>
      </c>
      <c r="E2806" s="21" t="str">
        <f>VLOOKUP(Pronostics!$B2806,Setup_MPP!$A:$G,2,FALSE)</f>
        <v>Samya ALAOUI</v>
      </c>
      <c r="F2806" s="21" t="str">
        <f>VLOOKUP($B2806,Setup_MPP!$A:$E,4,FALSE)</f>
        <v>#A2F2C7</v>
      </c>
      <c r="G2806" s="21" t="str">
        <f>VLOOKUP($B2806,Setup_MPP!$A:$E,5,FALSE)</f>
        <v>#5DC18C</v>
      </c>
      <c r="H2806" s="21" t="str">
        <f>IFERROR(IF(AND(A2806&gt;=1,A2806&lt;=104),VLOOKUP($A2806,Location!$A:$J,6,FALSE),IF(A2806=0,"Avant l'ouverture",IF(OR(A2806=105,A2806=106),"Bonus"))),"")</f>
        <v>Petite Finale</v>
      </c>
      <c r="I2806" s="21" t="str">
        <f>IF(LEFT(H2806,4)="Tour",VLOOKUP(A2806,Database!$A:$C,3,FALSE),"")</f>
        <v/>
      </c>
      <c r="J2806" s="21" t="str">
        <f>VLOOKUP($A2806,Location!$A:$J,7,FALSE)</f>
        <v>TBD</v>
      </c>
      <c r="K2806" s="21" t="str">
        <f>IFERROR(VLOOKUP(J2806,Setup_Team!$B:$C,2,FALSE), "TDB")</f>
        <v>TDB</v>
      </c>
      <c r="L2806" s="21" t="str">
        <f>VLOOKUP($A2806,Location!$A:$J,8,FALSE)</f>
        <v>TBD</v>
      </c>
      <c r="M2806" s="21" t="str">
        <f>IFERROR(VLOOKUP(L2806,Setup_Team!$B:$C,2,FALSE), "TDB")</f>
        <v>TDB</v>
      </c>
      <c r="N2806" s="21" t="str">
        <f>VLOOKUP($A2806,Location!$A:$J,9,FALSE)</f>
        <v>Miami Gardens, Florida</v>
      </c>
      <c r="O2806" s="21" t="str">
        <f>VLOOKUP($A2806,Location!$A:$J,10,FALSE)</f>
        <v>Hard Rock Stadium</v>
      </c>
      <c r="P2806" s="27"/>
      <c r="Q2806" s="27"/>
      <c r="R2806" s="27" t="str">
        <f t="shared" si="263"/>
        <v/>
      </c>
      <c r="S2806" s="21">
        <v>0</v>
      </c>
      <c r="T2806" s="20">
        <f>VLOOKUP($A2806,Database!$A:$Y,10,FALSE)</f>
        <v>0</v>
      </c>
      <c r="U2806" s="20">
        <f>VLOOKUP($A2806,Database!$A:$Y,11,FALSE)</f>
        <v>0</v>
      </c>
      <c r="V2806" s="20">
        <f>VLOOKUP($A2806,Database!$A:$Y,12,FALSE)</f>
        <v>0</v>
      </c>
      <c r="W2806" s="20" t="str">
        <f>VLOOKUP(A2806,Database!A:M,13,FALSE)</f>
        <v>À venir</v>
      </c>
      <c r="X2806" s="20" t="str">
        <f>VLOOKUP($A2806,Database!$A:$Y,20,FALSE)</f>
        <v/>
      </c>
      <c r="Y2806" s="20" t="str">
        <f>VLOOKUP($A2806,Database!$A:$Y,21,FALSE)</f>
        <v/>
      </c>
      <c r="Z2806" s="20">
        <f t="shared" si="262"/>
        <v>0</v>
      </c>
      <c r="AA2806" s="20" t="str">
        <f t="shared" si="268"/>
        <v/>
      </c>
      <c r="AB2806" s="20" t="str">
        <f t="shared" ca="1" si="269"/>
        <v/>
      </c>
      <c r="AC2806" s="20">
        <f t="shared" ca="1" si="270"/>
        <v>0</v>
      </c>
      <c r="AD2806" s="20" t="str">
        <f ca="1">IF(AC2806=0,"",IF(OR(ISBLANK(P2806),ISBLANK(Q2806)),"",IF(ISBLANK(VLOOKUP(A2806,Database!A:AA,22,FALSE)),"",VLOOKUP(A2806,Database!A:AA,22,FALSE))))</f>
        <v/>
      </c>
      <c r="AE2806" s="20" t="str">
        <f>IFERROR(
   IF(
     OR(ISBLANK(P2806),ISBLANK(Q2806)),
     "",
     IF(
       AND(AB2806&lt;&gt;"",OR(W2806="Terminé",W2806="En cours")),
       VLOOKUP(AD2806,Setup_ScoreExactBonus!A:D,4,FALSE),
       0
     )),
  0)</f>
        <v/>
      </c>
      <c r="AF2806" s="21">
        <f t="shared" si="271"/>
        <v>0</v>
      </c>
      <c r="AG2806" s="21">
        <f ca="1">SUMIFS(AF$2:AF2806,D$2:D2806,D2806)</f>
        <v>3177</v>
      </c>
    </row>
    <row r="2807" spans="1:33" hidden="1" x14ac:dyDescent="0.35">
      <c r="A2807" s="21">
        <f>IF(ISBLANK(B2807),"",COUNTIF(B$2:B2807,B2807))-1</f>
        <v>103</v>
      </c>
      <c r="B2807" s="27">
        <v>25</v>
      </c>
      <c r="C2807" s="10">
        <f>VLOOKUP($A2807+IF($A2807=0,1,0),Database!$A:$Y,7,FALSE)</f>
        <v>46221.958333333336</v>
      </c>
      <c r="D2807" s="21" t="str">
        <f>VLOOKUP(Pronostics!$B2807,Setup_MPP!$A:$G,3,FALSE)</f>
        <v>leaw0808</v>
      </c>
      <c r="E2807" s="21" t="str">
        <f>VLOOKUP(Pronostics!$B2807,Setup_MPP!$A:$G,2,FALSE)</f>
        <v>Léa WALOCQ</v>
      </c>
      <c r="F2807" s="21" t="str">
        <f>VLOOKUP($B2807,Setup_MPP!$A:$E,4,FALSE)</f>
        <v>#D1B9EB</v>
      </c>
      <c r="G2807" s="21" t="str">
        <f>VLOOKUP($B2807,Setup_MPP!$A:$E,5,FALSE)</f>
        <v>#B58BC7</v>
      </c>
      <c r="H2807" s="21" t="str">
        <f>IFERROR(IF(AND(A2807&gt;=1,A2807&lt;=104),VLOOKUP($A2807,Location!$A:$J,6,FALSE),IF(A2807=0,"Avant l'ouverture",IF(OR(A2807=105,A2807=106),"Bonus"))),"")</f>
        <v>Petite Finale</v>
      </c>
      <c r="I2807" s="21" t="str">
        <f>IF(LEFT(H2807,4)="Tour",VLOOKUP(A2807,Database!$A:$C,3,FALSE),"")</f>
        <v/>
      </c>
      <c r="J2807" s="21" t="str">
        <f>VLOOKUP($A2807,Location!$A:$J,7,FALSE)</f>
        <v>TBD</v>
      </c>
      <c r="K2807" s="21" t="str">
        <f>IFERROR(VLOOKUP(J2807,Setup_Team!$B:$C,2,FALSE), "TDB")</f>
        <v>TDB</v>
      </c>
      <c r="L2807" s="21" t="str">
        <f>VLOOKUP($A2807,Location!$A:$J,8,FALSE)</f>
        <v>TBD</v>
      </c>
      <c r="M2807" s="21" t="str">
        <f>IFERROR(VLOOKUP(L2807,Setup_Team!$B:$C,2,FALSE), "TDB")</f>
        <v>TDB</v>
      </c>
      <c r="N2807" s="21" t="str">
        <f>VLOOKUP($A2807,Location!$A:$J,9,FALSE)</f>
        <v>Miami Gardens, Florida</v>
      </c>
      <c r="O2807" s="21" t="str">
        <f>VLOOKUP($A2807,Location!$A:$J,10,FALSE)</f>
        <v>Hard Rock Stadium</v>
      </c>
      <c r="P2807" s="27"/>
      <c r="Q2807" s="27"/>
      <c r="R2807" s="27" t="str">
        <f t="shared" si="263"/>
        <v/>
      </c>
      <c r="S2807" s="21">
        <v>0</v>
      </c>
      <c r="T2807" s="20">
        <f>VLOOKUP($A2807,Database!$A:$Y,10,FALSE)</f>
        <v>0</v>
      </c>
      <c r="U2807" s="20">
        <f>VLOOKUP($A2807,Database!$A:$Y,11,FALSE)</f>
        <v>0</v>
      </c>
      <c r="V2807" s="20">
        <f>VLOOKUP($A2807,Database!$A:$Y,12,FALSE)</f>
        <v>0</v>
      </c>
      <c r="W2807" s="20" t="str">
        <f>VLOOKUP(A2807,Database!A:M,13,FALSE)</f>
        <v>À venir</v>
      </c>
      <c r="X2807" s="20" t="str">
        <f>VLOOKUP($A2807,Database!$A:$Y,20,FALSE)</f>
        <v/>
      </c>
      <c r="Y2807" s="20" t="str">
        <f>VLOOKUP($A2807,Database!$A:$Y,21,FALSE)</f>
        <v/>
      </c>
      <c r="Z2807" s="20">
        <f t="shared" si="262"/>
        <v>0</v>
      </c>
      <c r="AA2807" s="20" t="str">
        <f t="shared" si="268"/>
        <v/>
      </c>
      <c r="AB2807" s="20" t="str">
        <f t="shared" ca="1" si="269"/>
        <v/>
      </c>
      <c r="AC2807" s="20">
        <f t="shared" ca="1" si="270"/>
        <v>0</v>
      </c>
      <c r="AD2807" s="20" t="str">
        <f ca="1">IF(AC2807=0,"",IF(OR(ISBLANK(P2807),ISBLANK(Q2807)),"",IF(ISBLANK(VLOOKUP(A2807,Database!A:AA,22,FALSE)),"",VLOOKUP(A2807,Database!A:AA,22,FALSE))))</f>
        <v/>
      </c>
      <c r="AE2807" s="20" t="str">
        <f>IFERROR(
   IF(
     OR(ISBLANK(P2807),ISBLANK(Q2807)),
     "",
     IF(
       AND(AB2807&lt;&gt;"",OR(W2807="Terminé",W2807="En cours")),
       VLOOKUP(AD2807,Setup_ScoreExactBonus!A:D,4,FALSE),
       0
     )),
  0)</f>
        <v/>
      </c>
      <c r="AF2807" s="21">
        <f t="shared" si="271"/>
        <v>0</v>
      </c>
      <c r="AG2807" s="21">
        <f ca="1">SUMIFS(AF$2:AF2807,D$2:D2807,D2807)</f>
        <v>3228</v>
      </c>
    </row>
    <row r="2808" spans="1:33" hidden="1" x14ac:dyDescent="0.35">
      <c r="A2808" s="21">
        <f>IF(ISBLANK(B2808),"",COUNTIF(B$2:B2808,B2808))-1</f>
        <v>103</v>
      </c>
      <c r="B2808" s="27">
        <v>26</v>
      </c>
      <c r="C2808" s="10">
        <v>46184.875</v>
      </c>
      <c r="D2808" s="21" t="str">
        <f>VLOOKUP(Pronostics!$B2808,Setup_MPP!$A:$G,3,FALSE)</f>
        <v>Mohamad#5GGG1</v>
      </c>
      <c r="E2808" s="21" t="str">
        <f>VLOOKUP(Pronostics!$B2808,Setup_MPP!$A:$G,2,FALSE)</f>
        <v>Mohamad EL KAWAS</v>
      </c>
      <c r="F2808" s="21" t="str">
        <f>VLOOKUP($B2808,Setup_MPP!$A:$E,4,FALSE)</f>
        <v>#EB8787</v>
      </c>
      <c r="G2808" s="21" t="str">
        <f>VLOOKUP($B2808,Setup_MPP!$A:$E,5,FALSE)</f>
        <v>#368E2C</v>
      </c>
      <c r="H2808" s="21" t="str">
        <f>IFERROR(IF(AND(A2808&gt;=1,A2808&lt;=104),VLOOKUP($A2808,Location!$A:$J,6,FALSE),IF(A2808=0,"Avant l'ouverture",IF(OR(A2808=105,A2808=106),"Bonus"))),"")</f>
        <v>Petite Finale</v>
      </c>
      <c r="I2808" s="21" t="str">
        <f>IF(LEFT(H2808,4)="Tour",VLOOKUP(A2808,Database!$A:$C,3,FALSE),"")</f>
        <v/>
      </c>
      <c r="J2808" s="21" t="str">
        <f>VLOOKUP($A2808,Location!$A:$J,7,FALSE)</f>
        <v>TBD</v>
      </c>
      <c r="K2808" s="21" t="str">
        <f>IFERROR(VLOOKUP(J2808,Setup_Team!$B:$C,2,FALSE), "TDB")</f>
        <v>TDB</v>
      </c>
      <c r="L2808" s="21" t="str">
        <f>VLOOKUP($A2808,Location!$A:$J,8,FALSE)</f>
        <v>TBD</v>
      </c>
      <c r="M2808" s="21" t="str">
        <f>IFERROR(VLOOKUP(L2808,Setup_Team!$B:$C,2,FALSE), "TDB")</f>
        <v>TDB</v>
      </c>
      <c r="R2808" s="27" t="str">
        <f t="shared" si="263"/>
        <v/>
      </c>
      <c r="Z2808" s="20">
        <f t="shared" si="262"/>
        <v>1</v>
      </c>
      <c r="AD2808" s="20" t="str">
        <f>IF(AC2808=0,"",IF(OR(ISBLANK(P2808),ISBLANK(Q2808)),"",IF(ISBLANK(VLOOKUP(A2808,Database!A:AA,22,FALSE)),"",VLOOKUP(A2808,Database!A:AA,22,FALSE))))</f>
        <v/>
      </c>
      <c r="AE2808" s="20" t="str">
        <f>IFERROR(
   IF(
     OR(ISBLANK(P2808),ISBLANK(Q2808)),
     "",
     IF(
       AND(AB2808&lt;&gt;"",OR(W2808="Terminé",W2808="En cours")),
       VLOOKUP(AD2808,Setup_ScoreExactBonus!A:D,4,FALSE),
       0
     )),
  0)</f>
        <v/>
      </c>
      <c r="AG2808" s="21">
        <f ca="1">SUMIFS(AF$2:AF2808,D$2:D2808,D2808)</f>
        <v>2615</v>
      </c>
    </row>
    <row r="2809" spans="1:33" hidden="1" x14ac:dyDescent="0.35">
      <c r="A2809" s="21">
        <f>IF(ISBLANK(B2809),"",COUNTIF(B$2:B2809,B2809))-1</f>
        <v>103</v>
      </c>
      <c r="B2809" s="27">
        <v>27</v>
      </c>
      <c r="C2809" s="10">
        <f>VLOOKUP($A2809+IF($A2809=0,1,0),Database!$A:$Y,7,FALSE)</f>
        <v>46221.958333333336</v>
      </c>
      <c r="D2809" s="21" t="str">
        <f>VLOOKUP(Pronostics!$B2809,Setup_MPP!$A:$G,3,FALSE)</f>
        <v>maryemkappa</v>
      </c>
      <c r="E2809" s="21" t="str">
        <f>VLOOKUP(Pronostics!$B2809,Setup_MPP!$A:$G,2,FALSE)</f>
        <v>Maryem GUIZANI</v>
      </c>
      <c r="F2809" s="21" t="str">
        <f>VLOOKUP($B2809,Setup_MPP!$A:$E,4,FALSE)</f>
        <v>#BCA2F4</v>
      </c>
      <c r="G2809" s="21" t="str">
        <f>VLOOKUP($B2809,Setup_MPP!$A:$E,5,FALSE)</f>
        <v>#6D3DD5</v>
      </c>
      <c r="H2809" s="21" t="str">
        <f>IFERROR(IF(AND(A2809&gt;=1,A2809&lt;=104),VLOOKUP($A2809,Location!$A:$J,6,FALSE),IF(A2809=0,"Avant l'ouverture",IF(OR(A2809=105,A2809=106),"Bonus"))),"")</f>
        <v>Petite Finale</v>
      </c>
      <c r="I2809" s="21" t="str">
        <f>IF(LEFT(H2809,4)="Tour",VLOOKUP(A2809,Database!$A:$C,3,FALSE),"")</f>
        <v/>
      </c>
      <c r="J2809" s="21" t="str">
        <f>VLOOKUP($A2809,Location!$A:$J,7,FALSE)</f>
        <v>TBD</v>
      </c>
      <c r="K2809" s="21" t="str">
        <f>IFERROR(VLOOKUP(J2809,Setup_Team!$B:$C,2,FALSE), "TDB")</f>
        <v>TDB</v>
      </c>
      <c r="L2809" s="21" t="str">
        <f>VLOOKUP($A2809,Location!$A:$J,8,FALSE)</f>
        <v>TBD</v>
      </c>
      <c r="M2809" s="21" t="str">
        <f>IFERROR(VLOOKUP(L2809,Setup_Team!$B:$C,2,FALSE), "TDB")</f>
        <v>TDB</v>
      </c>
      <c r="R2809" s="27" t="str">
        <f t="shared" si="263"/>
        <v/>
      </c>
      <c r="S2809" s="21">
        <v>0</v>
      </c>
      <c r="T2809" s="20">
        <f>VLOOKUP($A2809,Database!$A:$Y,10,FALSE)</f>
        <v>0</v>
      </c>
      <c r="U2809" s="20">
        <f>VLOOKUP($A2809,Database!$A:$Y,11,FALSE)</f>
        <v>0</v>
      </c>
      <c r="V2809" s="20">
        <f>VLOOKUP($A2809,Database!$A:$Y,12,FALSE)</f>
        <v>0</v>
      </c>
      <c r="W2809" s="20" t="str">
        <f>VLOOKUP(A2809,Database!A:M,13,FALSE)</f>
        <v>À venir</v>
      </c>
      <c r="X2809" s="20" t="str">
        <f>VLOOKUP($A2809,Database!$A:$Y,20,FALSE)</f>
        <v/>
      </c>
      <c r="Y2809" s="20" t="str">
        <f>VLOOKUP($A2809,Database!$A:$Y,21,FALSE)</f>
        <v/>
      </c>
      <c r="Z2809" s="20">
        <f t="shared" si="262"/>
        <v>0</v>
      </c>
      <c r="AA2809" s="20" t="str">
        <f t="shared" ref="AA2809:AA2834" si="272">IF(OR(ISBLANK(P2809),ISBLANK(Q2809)),"",IF(OR(AND(P2809&gt;Q2809,X2809&gt;Y2809),AND(P2809=Q2809,X2809=Y2809),AND(P2809&lt;Q2809,X2809&lt;Y2809)),1,0))</f>
        <v/>
      </c>
      <c r="AB2809" s="20" t="str">
        <f t="shared" ref="AB2809:AB2834" ca="1" si="273">IF(C2809&lt;NOW(),IF(AND(P2809&gt;Q2809,X2809&gt;Y2809),T2809,IF(AND(P2809=Q2809,X2809=Y2809),U2809,IF(AND(P2809&lt;Q2809,X2809&lt;Y2809),V2809,0))),"")</f>
        <v/>
      </c>
      <c r="AC2809" s="20">
        <f t="shared" ref="AC2809:AC2834" ca="1" si="274">IF(AND(P2809=X2809,Q2809=Y2809,NOT(ISBLANK(P2809)),NOT(ISBLANK(Q2809)),NOT(ISBLANK(X2809)),NOT(ISBLANK(AB2809))),1,0)</f>
        <v>0</v>
      </c>
      <c r="AD2809" s="20" t="str">
        <f ca="1">IF(AC2809=0,"",IF(OR(ISBLANK(P2809),ISBLANK(Q2809)),"",IF(ISBLANK(VLOOKUP(A2809,Database!A:AA,22,FALSE)),"",VLOOKUP(A2809,Database!A:AA,22,FALSE))))</f>
        <v/>
      </c>
      <c r="AE2809" s="20" t="str">
        <f>IFERROR(
   IF(
     OR(ISBLANK(P2809),ISBLANK(Q2809)),
     "",
     IF(
       AND(AB2809&lt;&gt;"",OR(W2809="Terminé",W2809="En cours")),
       VLOOKUP(AD2809,Setup_ScoreExactBonus!A:D,4,FALSE),
       0
     )),
  0)</f>
        <v/>
      </c>
      <c r="AF2809" s="21">
        <f t="shared" ref="AF2809:AF2834" si="275">IFERROR(IF(OR(ISBLANK(P2809),ISBLANK(Q2809)),0,IF(AB2809&lt;&gt;"", AB2809 + IF(AC2809=1,AE2809, 0), "") * (S2809+1)),"")</f>
        <v>0</v>
      </c>
      <c r="AG2809" s="21">
        <f ca="1">SUMIFS(AF$2:AF2809,D$2:D2809,D2809)</f>
        <v>2772</v>
      </c>
    </row>
    <row r="2810" spans="1:33" hidden="1" x14ac:dyDescent="0.35">
      <c r="A2810" s="21">
        <f>IF(ISBLANK(B2810),"",COUNTIF(B$2:B2810,B2810))-1</f>
        <v>104</v>
      </c>
      <c r="B2810" s="27">
        <v>1</v>
      </c>
      <c r="C2810" s="10">
        <f>VLOOKUP($A2810+IF($A2810=0,1,0),Database!$A:$Y,7,FALSE)</f>
        <v>46222.875</v>
      </c>
      <c r="D2810" s="21" t="str">
        <f>VLOOKUP(Pronostics!$B2810,Setup_MPP!$A:$G,3,FALSE)</f>
        <v>_Nicolas_LM_</v>
      </c>
      <c r="E2810" s="21" t="str">
        <f>VLOOKUP(Pronostics!$B2810,Setup_MPP!$A:$G,2,FALSE)</f>
        <v>Nicolas LE MOUEL</v>
      </c>
      <c r="F2810" s="21" t="str">
        <f>VLOOKUP($B2810,Setup_MPP!$A:$E,4,FALSE)</f>
        <v>#F7C79D</v>
      </c>
      <c r="G2810" s="21" t="str">
        <f>VLOOKUP($B2810,Setup_MPP!$A:$E,5,FALSE)</f>
        <v>#FFBE85</v>
      </c>
      <c r="H2810" s="21" t="str">
        <f>IFERROR(IF(AND(A2810&gt;=1,A2810&lt;=104),VLOOKUP($A2810,Location!$A:$J,6,FALSE),IF(A2810=0,"Avant l'ouverture",IF(OR(A2810=105,A2810=106),"Bonus"))),"")</f>
        <v>Finale</v>
      </c>
      <c r="I2810" s="21" t="str">
        <f>IF(LEFT(H2810,4)="Tour",VLOOKUP(A2810,Database!$A:$C,3,FALSE),"")</f>
        <v/>
      </c>
      <c r="J2810" s="21" t="str">
        <f>VLOOKUP($A2810,Location!$A:$J,7,FALSE)</f>
        <v>TBD</v>
      </c>
      <c r="K2810" s="21" t="str">
        <f>IFERROR(VLOOKUP(J2810,Setup_Team!$B:$C,2,FALSE), "TDB")</f>
        <v>TDB</v>
      </c>
      <c r="L2810" s="21" t="str">
        <f>VLOOKUP($A2810,Location!$A:$J,8,FALSE)</f>
        <v>TBD</v>
      </c>
      <c r="M2810" s="21" t="str">
        <f>IFERROR(VLOOKUP(L2810,Setup_Team!$B:$C,2,FALSE), "TDB")</f>
        <v>TDB</v>
      </c>
      <c r="N2810" s="21" t="str">
        <f>VLOOKUP($A2810,Location!$A:$J,9,FALSE)</f>
        <v>East Rutherford, New Jersey/New York</v>
      </c>
      <c r="O2810" s="21" t="str">
        <f>VLOOKUP($A2810,Location!$A:$J,10,FALSE)</f>
        <v>MetLife Stadium</v>
      </c>
      <c r="P2810" s="27"/>
      <c r="Q2810" s="27"/>
      <c r="R2810" s="27" t="str">
        <f t="shared" si="263"/>
        <v/>
      </c>
      <c r="S2810" s="21">
        <v>0</v>
      </c>
      <c r="T2810" s="20">
        <f>VLOOKUP($A2810,Database!$A:$Y,10,FALSE)</f>
        <v>0</v>
      </c>
      <c r="U2810" s="20">
        <f>VLOOKUP($A2810,Database!$A:$Y,11,FALSE)</f>
        <v>0</v>
      </c>
      <c r="V2810" s="20">
        <f>VLOOKUP($A2810,Database!$A:$Y,12,FALSE)</f>
        <v>0</v>
      </c>
      <c r="W2810" s="20" t="str">
        <f>VLOOKUP(A2810,Database!A:M,13,FALSE)</f>
        <v>À venir</v>
      </c>
      <c r="X2810" s="20" t="str">
        <f>VLOOKUP($A2810,Database!$A:$Y,20,FALSE)</f>
        <v/>
      </c>
      <c r="Y2810" s="20" t="str">
        <f>VLOOKUP($A2810,Database!$A:$Y,21,FALSE)</f>
        <v/>
      </c>
      <c r="Z2810" s="20">
        <f t="shared" si="262"/>
        <v>0</v>
      </c>
      <c r="AA2810" s="20" t="str">
        <f t="shared" si="272"/>
        <v/>
      </c>
      <c r="AB2810" s="20" t="str">
        <f t="shared" ca="1" si="273"/>
        <v/>
      </c>
      <c r="AC2810" s="20">
        <f t="shared" ca="1" si="274"/>
        <v>0</v>
      </c>
      <c r="AD2810" s="20" t="str">
        <f ca="1">IF(AC2810=0,"",IF(OR(ISBLANK(P2810),ISBLANK(Q2810)),"",IF(ISBLANK(VLOOKUP(A2810,Database!A:AA,22,FALSE)),"",VLOOKUP(A2810,Database!A:AA,22,FALSE))))</f>
        <v/>
      </c>
      <c r="AE2810" s="20" t="str">
        <f>IFERROR(
   IF(
     OR(ISBLANK(P2810),ISBLANK(Q2810)),
     "",
     IF(
       AND(AB2810&lt;&gt;"",OR(W2810="Terminé",W2810="En cours")),
       VLOOKUP(AD2810,Setup_ScoreExactBonus!A:D,4,FALSE),
       0
     )),
  0)</f>
        <v/>
      </c>
      <c r="AF2810" s="21">
        <f t="shared" si="275"/>
        <v>0</v>
      </c>
      <c r="AG2810" s="21">
        <f ca="1">SUMIFS(AF$2:AF2810,D$2:D2810,D2810)</f>
        <v>3089</v>
      </c>
    </row>
    <row r="2811" spans="1:33" hidden="1" x14ac:dyDescent="0.35">
      <c r="A2811" s="21">
        <f>IF(ISBLANK(B2811),"",COUNTIF(B$2:B2811,B2811))-1</f>
        <v>104</v>
      </c>
      <c r="B2811" s="27">
        <v>2</v>
      </c>
      <c r="C2811" s="10">
        <f>VLOOKUP($A2811+IF($A2811=0,1,0),Database!$A:$Y,7,FALSE)</f>
        <v>46222.875</v>
      </c>
      <c r="D2811" s="21" t="str">
        <f>VLOOKUP(Pronostics!$B2811,Setup_MPP!$A:$G,3,FALSE)</f>
        <v>leaelaz</v>
      </c>
      <c r="E2811" s="21" t="str">
        <f>VLOOKUP(Pronostics!$B2811,Setup_MPP!$A:$G,2,FALSE)</f>
        <v>Léa EL ASERY</v>
      </c>
      <c r="F2811" s="21" t="str">
        <f>VLOOKUP($B2811,Setup_MPP!$A:$E,4,FALSE)</f>
        <v>#FFBEBE</v>
      </c>
      <c r="G2811" s="21" t="str">
        <f>VLOOKUP($B2811,Setup_MPP!$A:$E,5,FALSE)</f>
        <v>#DF6868</v>
      </c>
      <c r="H2811" s="21" t="str">
        <f>IFERROR(IF(AND(A2811&gt;=1,A2811&lt;=104),VLOOKUP($A2811,Location!$A:$J,6,FALSE),IF(A2811=0,"Avant l'ouverture",IF(OR(A2811=105,A2811=106),"Bonus"))),"")</f>
        <v>Finale</v>
      </c>
      <c r="I2811" s="21" t="str">
        <f>IF(LEFT(H2811,4)="Tour",VLOOKUP(A2811,Database!$A:$C,3,FALSE),"")</f>
        <v/>
      </c>
      <c r="J2811" s="21" t="str">
        <f>VLOOKUP($A2811,Location!$A:$J,7,FALSE)</f>
        <v>TBD</v>
      </c>
      <c r="K2811" s="21" t="str">
        <f>IFERROR(VLOOKUP(J2811,Setup_Team!$B:$C,2,FALSE), "TDB")</f>
        <v>TDB</v>
      </c>
      <c r="L2811" s="21" t="str">
        <f>VLOOKUP($A2811,Location!$A:$J,8,FALSE)</f>
        <v>TBD</v>
      </c>
      <c r="M2811" s="21" t="str">
        <f>IFERROR(VLOOKUP(L2811,Setup_Team!$B:$C,2,FALSE), "TDB")</f>
        <v>TDB</v>
      </c>
      <c r="N2811" s="21" t="str">
        <f>VLOOKUP($A2811,Location!$A:$J,9,FALSE)</f>
        <v>East Rutherford, New Jersey/New York</v>
      </c>
      <c r="O2811" s="21" t="str">
        <f>VLOOKUP($A2811,Location!$A:$J,10,FALSE)</f>
        <v>MetLife Stadium</v>
      </c>
      <c r="P2811" s="27"/>
      <c r="Q2811" s="27"/>
      <c r="R2811" s="27" t="str">
        <f t="shared" si="263"/>
        <v/>
      </c>
      <c r="S2811" s="21">
        <v>0</v>
      </c>
      <c r="T2811" s="20">
        <f>VLOOKUP($A2811,Database!$A:$Y,10,FALSE)</f>
        <v>0</v>
      </c>
      <c r="U2811" s="20">
        <f>VLOOKUP($A2811,Database!$A:$Y,11,FALSE)</f>
        <v>0</v>
      </c>
      <c r="V2811" s="20">
        <f>VLOOKUP($A2811,Database!$A:$Y,12,FALSE)</f>
        <v>0</v>
      </c>
      <c r="W2811" s="20" t="str">
        <f>VLOOKUP(A2811,Database!A:M,13,FALSE)</f>
        <v>À venir</v>
      </c>
      <c r="X2811" s="20" t="str">
        <f>VLOOKUP($A2811,Database!$A:$Y,20,FALSE)</f>
        <v/>
      </c>
      <c r="Y2811" s="20" t="str">
        <f>VLOOKUP($A2811,Database!$A:$Y,21,FALSE)</f>
        <v/>
      </c>
      <c r="Z2811" s="20">
        <f t="shared" si="262"/>
        <v>0</v>
      </c>
      <c r="AA2811" s="20" t="str">
        <f t="shared" si="272"/>
        <v/>
      </c>
      <c r="AB2811" s="20" t="str">
        <f t="shared" ca="1" si="273"/>
        <v/>
      </c>
      <c r="AC2811" s="20">
        <f t="shared" ca="1" si="274"/>
        <v>0</v>
      </c>
      <c r="AD2811" s="20" t="str">
        <f ca="1">IF(AC2811=0,"",IF(OR(ISBLANK(P2811),ISBLANK(Q2811)),"",IF(ISBLANK(VLOOKUP(A2811,Database!A:AA,22,FALSE)),"",VLOOKUP(A2811,Database!A:AA,22,FALSE))))</f>
        <v/>
      </c>
      <c r="AE2811" s="20" t="str">
        <f>IFERROR(
   IF(
     OR(ISBLANK(P2811),ISBLANK(Q2811)),
     "",
     IF(
       AND(AB2811&lt;&gt;"",OR(W2811="Terminé",W2811="En cours")),
       VLOOKUP(AD2811,Setup_ScoreExactBonus!A:D,4,FALSE),
       0
     )),
  0)</f>
        <v/>
      </c>
      <c r="AF2811" s="21">
        <f t="shared" si="275"/>
        <v>0</v>
      </c>
      <c r="AG2811" s="21">
        <f ca="1">SUMIFS(AF$2:AF2811,D$2:D2811,D2811)</f>
        <v>3587</v>
      </c>
    </row>
    <row r="2812" spans="1:33" hidden="1" x14ac:dyDescent="0.35">
      <c r="A2812" s="21">
        <f>IF(ISBLANK(B2812),"",COUNTIF(B$2:B2812,B2812))-1</f>
        <v>104</v>
      </c>
      <c r="B2812" s="27">
        <v>3</v>
      </c>
      <c r="C2812" s="10">
        <f>VLOOKUP($A2812+IF($A2812=0,1,0),Database!$A:$Y,7,FALSE)</f>
        <v>46222.875</v>
      </c>
      <c r="D2812" s="21" t="str">
        <f>VLOOKUP(Pronostics!$B2812,Setup_MPP!$A:$G,3,FALSE)</f>
        <v>PasMetalleux</v>
      </c>
      <c r="E2812" s="21" t="str">
        <f>VLOOKUP(Pronostics!$B2812,Setup_MPP!$A:$G,2,FALSE)</f>
        <v>Elwenn JOUBREL</v>
      </c>
      <c r="F2812" s="21" t="str">
        <f>VLOOKUP($B2812,Setup_MPP!$A:$E,4,FALSE)</f>
        <v>#F5C7FC</v>
      </c>
      <c r="G2812" s="21" t="str">
        <f>VLOOKUP($B2812,Setup_MPP!$A:$E,5,FALSE)</f>
        <v>#C489CF</v>
      </c>
      <c r="H2812" s="21" t="str">
        <f>IFERROR(IF(AND(A2812&gt;=1,A2812&lt;=104),VLOOKUP($A2812,Location!$A:$J,6,FALSE),IF(A2812=0,"Avant l'ouverture",IF(OR(A2812=105,A2812=106),"Bonus"))),"")</f>
        <v>Finale</v>
      </c>
      <c r="I2812" s="21" t="str">
        <f>IF(LEFT(H2812,4)="Tour",VLOOKUP(A2812,Database!$A:$C,3,FALSE),"")</f>
        <v/>
      </c>
      <c r="J2812" s="21" t="str">
        <f>VLOOKUP($A2812,Location!$A:$J,7,FALSE)</f>
        <v>TBD</v>
      </c>
      <c r="K2812" s="21" t="str">
        <f>IFERROR(VLOOKUP(J2812,Setup_Team!$B:$C,2,FALSE), "TDB")</f>
        <v>TDB</v>
      </c>
      <c r="L2812" s="21" t="str">
        <f>VLOOKUP($A2812,Location!$A:$J,8,FALSE)</f>
        <v>TBD</v>
      </c>
      <c r="M2812" s="21" t="str">
        <f>IFERROR(VLOOKUP(L2812,Setup_Team!$B:$C,2,FALSE), "TDB")</f>
        <v>TDB</v>
      </c>
      <c r="N2812" s="21" t="str">
        <f>VLOOKUP($A2812,Location!$A:$J,9,FALSE)</f>
        <v>East Rutherford, New Jersey/New York</v>
      </c>
      <c r="O2812" s="21" t="str">
        <f>VLOOKUP($A2812,Location!$A:$J,10,FALSE)</f>
        <v>MetLife Stadium</v>
      </c>
      <c r="P2812" s="27"/>
      <c r="Q2812" s="27"/>
      <c r="R2812" s="27" t="str">
        <f t="shared" si="263"/>
        <v/>
      </c>
      <c r="S2812" s="21">
        <v>0</v>
      </c>
      <c r="T2812" s="20">
        <f>VLOOKUP($A2812,Database!$A:$Y,10,FALSE)</f>
        <v>0</v>
      </c>
      <c r="U2812" s="20">
        <f>VLOOKUP($A2812,Database!$A:$Y,11,FALSE)</f>
        <v>0</v>
      </c>
      <c r="V2812" s="20">
        <f>VLOOKUP($A2812,Database!$A:$Y,12,FALSE)</f>
        <v>0</v>
      </c>
      <c r="W2812" s="20" t="str">
        <f>VLOOKUP(A2812,Database!A:M,13,FALSE)</f>
        <v>À venir</v>
      </c>
      <c r="X2812" s="20" t="str">
        <f>VLOOKUP($A2812,Database!$A:$Y,20,FALSE)</f>
        <v/>
      </c>
      <c r="Y2812" s="20" t="str">
        <f>VLOOKUP($A2812,Database!$A:$Y,21,FALSE)</f>
        <v/>
      </c>
      <c r="Z2812" s="20">
        <f t="shared" si="262"/>
        <v>0</v>
      </c>
      <c r="AA2812" s="20" t="str">
        <f t="shared" si="272"/>
        <v/>
      </c>
      <c r="AB2812" s="20" t="str">
        <f t="shared" ca="1" si="273"/>
        <v/>
      </c>
      <c r="AC2812" s="20">
        <f t="shared" ca="1" si="274"/>
        <v>0</v>
      </c>
      <c r="AD2812" s="20" t="str">
        <f ca="1">IF(AC2812=0,"",IF(OR(ISBLANK(P2812),ISBLANK(Q2812)),"",IF(ISBLANK(VLOOKUP(A2812,Database!A:AA,22,FALSE)),"",VLOOKUP(A2812,Database!A:AA,22,FALSE))))</f>
        <v/>
      </c>
      <c r="AE2812" s="20" t="str">
        <f>IFERROR(
   IF(
     OR(ISBLANK(P2812),ISBLANK(Q2812)),
     "",
     IF(
       AND(AB2812&lt;&gt;"",OR(W2812="Terminé",W2812="En cours")),
       VLOOKUP(AD2812,Setup_ScoreExactBonus!A:D,4,FALSE),
       0
     )),
  0)</f>
        <v/>
      </c>
      <c r="AF2812" s="21">
        <f t="shared" si="275"/>
        <v>0</v>
      </c>
      <c r="AG2812" s="21">
        <f ca="1">SUMIFS(AF$2:AF2812,D$2:D2812,D2812)</f>
        <v>3215</v>
      </c>
    </row>
    <row r="2813" spans="1:33" hidden="1" x14ac:dyDescent="0.35">
      <c r="A2813" s="21">
        <f>IF(ISBLANK(B2813),"",COUNTIF(B$2:B2813,B2813))-1</f>
        <v>104</v>
      </c>
      <c r="B2813" s="27">
        <v>4</v>
      </c>
      <c r="C2813" s="10">
        <f>VLOOKUP($A2813+IF($A2813=0,1,0),Database!$A:$Y,7,FALSE)</f>
        <v>46222.875</v>
      </c>
      <c r="D2813" s="21" t="str">
        <f>VLOOKUP(Pronostics!$B2813,Setup_MPP!$A:$G,3,FALSE)</f>
        <v>Popo444</v>
      </c>
      <c r="E2813" s="21" t="str">
        <f>VLOOKUP(Pronostics!$B2813,Setup_MPP!$A:$G,2,FALSE)</f>
        <v>Pauline OLIVIER</v>
      </c>
      <c r="F2813" s="21" t="str">
        <f>VLOOKUP($B2813,Setup_MPP!$A:$E,4,FALSE)</f>
        <v>#A5EA7F</v>
      </c>
      <c r="G2813" s="21" t="str">
        <f>VLOOKUP($B2813,Setup_MPP!$A:$E,5,FALSE)</f>
        <v>#80C65A</v>
      </c>
      <c r="H2813" s="21" t="str">
        <f>IFERROR(IF(AND(A2813&gt;=1,A2813&lt;=104),VLOOKUP($A2813,Location!$A:$J,6,FALSE),IF(A2813=0,"Avant l'ouverture",IF(OR(A2813=105,A2813=106),"Bonus"))),"")</f>
        <v>Finale</v>
      </c>
      <c r="I2813" s="21" t="str">
        <f>IF(LEFT(H2813,4)="Tour",VLOOKUP(A2813,Database!$A:$C,3,FALSE),"")</f>
        <v/>
      </c>
      <c r="J2813" s="21" t="str">
        <f>VLOOKUP($A2813,Location!$A:$J,7,FALSE)</f>
        <v>TBD</v>
      </c>
      <c r="K2813" s="21" t="str">
        <f>IFERROR(VLOOKUP(J2813,Setup_Team!$B:$C,2,FALSE), "TDB")</f>
        <v>TDB</v>
      </c>
      <c r="L2813" s="21" t="str">
        <f>VLOOKUP($A2813,Location!$A:$J,8,FALSE)</f>
        <v>TBD</v>
      </c>
      <c r="M2813" s="21" t="str">
        <f>IFERROR(VLOOKUP(L2813,Setup_Team!$B:$C,2,FALSE), "TDB")</f>
        <v>TDB</v>
      </c>
      <c r="N2813" s="21" t="str">
        <f>VLOOKUP($A2813,Location!$A:$J,9,FALSE)</f>
        <v>East Rutherford, New Jersey/New York</v>
      </c>
      <c r="O2813" s="21" t="str">
        <f>VLOOKUP($A2813,Location!$A:$J,10,FALSE)</f>
        <v>MetLife Stadium</v>
      </c>
      <c r="P2813" s="27"/>
      <c r="Q2813" s="27"/>
      <c r="R2813" s="27" t="str">
        <f t="shared" si="263"/>
        <v/>
      </c>
      <c r="S2813" s="21">
        <v>0</v>
      </c>
      <c r="T2813" s="20">
        <f>VLOOKUP($A2813,Database!$A:$Y,10,FALSE)</f>
        <v>0</v>
      </c>
      <c r="U2813" s="20">
        <f>VLOOKUP($A2813,Database!$A:$Y,11,FALSE)</f>
        <v>0</v>
      </c>
      <c r="V2813" s="20">
        <f>VLOOKUP($A2813,Database!$A:$Y,12,FALSE)</f>
        <v>0</v>
      </c>
      <c r="W2813" s="20" t="str">
        <f>VLOOKUP(A2813,Database!A:M,13,FALSE)</f>
        <v>À venir</v>
      </c>
      <c r="X2813" s="20" t="str">
        <f>VLOOKUP($A2813,Database!$A:$Y,20,FALSE)</f>
        <v/>
      </c>
      <c r="Y2813" s="20" t="str">
        <f>VLOOKUP($A2813,Database!$A:$Y,21,FALSE)</f>
        <v/>
      </c>
      <c r="Z2813" s="20">
        <f t="shared" si="262"/>
        <v>0</v>
      </c>
      <c r="AA2813" s="20" t="str">
        <f t="shared" si="272"/>
        <v/>
      </c>
      <c r="AB2813" s="20" t="str">
        <f t="shared" ca="1" si="273"/>
        <v/>
      </c>
      <c r="AC2813" s="20">
        <f t="shared" ca="1" si="274"/>
        <v>0</v>
      </c>
      <c r="AD2813" s="20" t="str">
        <f ca="1">IF(AC2813=0,"",IF(OR(ISBLANK(P2813),ISBLANK(Q2813)),"",IF(ISBLANK(VLOOKUP(A2813,Database!A:AA,22,FALSE)),"",VLOOKUP(A2813,Database!A:AA,22,FALSE))))</f>
        <v/>
      </c>
      <c r="AE2813" s="20" t="str">
        <f>IFERROR(
   IF(
     OR(ISBLANK(P2813),ISBLANK(Q2813)),
     "",
     IF(
       AND(AB2813&lt;&gt;"",OR(W2813="Terminé",W2813="En cours")),
       VLOOKUP(AD2813,Setup_ScoreExactBonus!A:D,4,FALSE),
       0
     )),
  0)</f>
        <v/>
      </c>
      <c r="AF2813" s="21">
        <f t="shared" si="275"/>
        <v>0</v>
      </c>
      <c r="AG2813" s="21">
        <f ca="1">SUMIFS(AF$2:AF2813,D$2:D2813,D2813)</f>
        <v>3257</v>
      </c>
    </row>
    <row r="2814" spans="1:33" hidden="1" x14ac:dyDescent="0.35">
      <c r="A2814" s="21">
        <f>IF(ISBLANK(B2814),"",COUNTIF(B$2:B2814,B2814))-1</f>
        <v>104</v>
      </c>
      <c r="B2814" s="27">
        <v>5</v>
      </c>
      <c r="C2814" s="10">
        <f>VLOOKUP($A2814+IF($A2814=0,1,0),Database!$A:$Y,7,FALSE)</f>
        <v>46222.875</v>
      </c>
      <c r="D2814" s="21" t="str">
        <f>VLOOKUP(Pronostics!$B2814,Setup_MPP!$A:$G,3,FALSE)</f>
        <v>_Jujul</v>
      </c>
      <c r="E2814" s="21" t="str">
        <f>VLOOKUP(Pronostics!$B2814,Setup_MPP!$A:$G,2,FALSE)</f>
        <v>Julie BOISSIERE</v>
      </c>
      <c r="F2814" s="21" t="str">
        <f>VLOOKUP($B2814,Setup_MPP!$A:$E,4,FALSE)</f>
        <v>#D890FF</v>
      </c>
      <c r="G2814" s="21" t="str">
        <f>VLOOKUP($B2814,Setup_MPP!$A:$E,5,FALSE)</f>
        <v>#B750EF</v>
      </c>
      <c r="H2814" s="21" t="str">
        <f>IFERROR(IF(AND(A2814&gt;=1,A2814&lt;=104),VLOOKUP($A2814,Location!$A:$J,6,FALSE),IF(A2814=0,"Avant l'ouverture",IF(OR(A2814=105,A2814=106),"Bonus"))),"")</f>
        <v>Finale</v>
      </c>
      <c r="I2814" s="21" t="str">
        <f>IF(LEFT(H2814,4)="Tour",VLOOKUP(A2814,Database!$A:$C,3,FALSE),"")</f>
        <v/>
      </c>
      <c r="J2814" s="21" t="str">
        <f>VLOOKUP($A2814,Location!$A:$J,7,FALSE)</f>
        <v>TBD</v>
      </c>
      <c r="K2814" s="21" t="str">
        <f>IFERROR(VLOOKUP(J2814,Setup_Team!$B:$C,2,FALSE), "TDB")</f>
        <v>TDB</v>
      </c>
      <c r="L2814" s="21" t="str">
        <f>VLOOKUP($A2814,Location!$A:$J,8,FALSE)</f>
        <v>TBD</v>
      </c>
      <c r="M2814" s="21" t="str">
        <f>IFERROR(VLOOKUP(L2814,Setup_Team!$B:$C,2,FALSE), "TDB")</f>
        <v>TDB</v>
      </c>
      <c r="N2814" s="21" t="str">
        <f>VLOOKUP($A2814,Location!$A:$J,9,FALSE)</f>
        <v>East Rutherford, New Jersey/New York</v>
      </c>
      <c r="O2814" s="21" t="str">
        <f>VLOOKUP($A2814,Location!$A:$J,10,FALSE)</f>
        <v>MetLife Stadium</v>
      </c>
      <c r="P2814" s="27"/>
      <c r="Q2814" s="27"/>
      <c r="R2814" s="27" t="str">
        <f t="shared" si="263"/>
        <v/>
      </c>
      <c r="S2814" s="21">
        <v>0</v>
      </c>
      <c r="T2814" s="20">
        <f>VLOOKUP($A2814,Database!$A:$Y,10,FALSE)</f>
        <v>0</v>
      </c>
      <c r="U2814" s="20">
        <f>VLOOKUP($A2814,Database!$A:$Y,11,FALSE)</f>
        <v>0</v>
      </c>
      <c r="V2814" s="20">
        <f>VLOOKUP($A2814,Database!$A:$Y,12,FALSE)</f>
        <v>0</v>
      </c>
      <c r="W2814" s="20" t="str">
        <f>VLOOKUP(A2814,Database!A:M,13,FALSE)</f>
        <v>À venir</v>
      </c>
      <c r="X2814" s="20" t="str">
        <f>VLOOKUP($A2814,Database!$A:$Y,20,FALSE)</f>
        <v/>
      </c>
      <c r="Y2814" s="20" t="str">
        <f>VLOOKUP($A2814,Database!$A:$Y,21,FALSE)</f>
        <v/>
      </c>
      <c r="Z2814" s="20">
        <f t="shared" si="262"/>
        <v>0</v>
      </c>
      <c r="AA2814" s="20" t="str">
        <f t="shared" si="272"/>
        <v/>
      </c>
      <c r="AB2814" s="20" t="str">
        <f t="shared" ca="1" si="273"/>
        <v/>
      </c>
      <c r="AC2814" s="20">
        <f t="shared" ca="1" si="274"/>
        <v>0</v>
      </c>
      <c r="AD2814" s="20" t="str">
        <f ca="1">IF(AC2814=0,"",IF(OR(ISBLANK(P2814),ISBLANK(Q2814)),"",IF(ISBLANK(VLOOKUP(A2814,Database!A:AA,22,FALSE)),"",VLOOKUP(A2814,Database!A:AA,22,FALSE))))</f>
        <v/>
      </c>
      <c r="AE2814" s="20" t="str">
        <f>IFERROR(
   IF(
     OR(ISBLANK(P2814),ISBLANK(Q2814)),
     "",
     IF(
       AND(AB2814&lt;&gt;"",OR(W2814="Terminé",W2814="En cours")),
       VLOOKUP(AD2814,Setup_ScoreExactBonus!A:D,4,FALSE),
       0
     )),
  0)</f>
        <v/>
      </c>
      <c r="AF2814" s="21">
        <f t="shared" si="275"/>
        <v>0</v>
      </c>
      <c r="AG2814" s="21">
        <f ca="1">SUMIFS(AF$2:AF2814,D$2:D2814,D2814)</f>
        <v>2427</v>
      </c>
    </row>
    <row r="2815" spans="1:33" hidden="1" x14ac:dyDescent="0.35">
      <c r="A2815" s="21">
        <f>IF(ISBLANK(B2815),"",COUNTIF(B$2:B2815,B2815))-1</f>
        <v>104</v>
      </c>
      <c r="B2815" s="27">
        <v>6</v>
      </c>
      <c r="C2815" s="10">
        <f>VLOOKUP($A2815+IF($A2815=0,1,0),Database!$A:$Y,7,FALSE)</f>
        <v>46222.875</v>
      </c>
      <c r="D2815" s="21" t="str">
        <f>VLOOKUP(Pronostics!$B2815,Setup_MPP!$A:$G,3,FALSE)</f>
        <v>Julay</v>
      </c>
      <c r="E2815" s="21" t="str">
        <f>VLOOKUP(Pronostics!$B2815,Setup_MPP!$A:$G,2,FALSE)</f>
        <v>Julie BOUCHARD</v>
      </c>
      <c r="F2815" s="21" t="str">
        <f>VLOOKUP($B2815,Setup_MPP!$A:$E,4,FALSE)</f>
        <v>#A6F7B1</v>
      </c>
      <c r="G2815" s="21" t="str">
        <f>VLOOKUP($B2815,Setup_MPP!$A:$E,5,FALSE)</f>
        <v>#6EC179</v>
      </c>
      <c r="H2815" s="21" t="str">
        <f>IFERROR(IF(AND(A2815&gt;=1,A2815&lt;=104),VLOOKUP($A2815,Location!$A:$J,6,FALSE),IF(A2815=0,"Avant l'ouverture",IF(OR(A2815=105,A2815=106),"Bonus"))),"")</f>
        <v>Finale</v>
      </c>
      <c r="I2815" s="21" t="str">
        <f>IF(LEFT(H2815,4)="Tour",VLOOKUP(A2815,Database!$A:$C,3,FALSE),"")</f>
        <v/>
      </c>
      <c r="J2815" s="21" t="str">
        <f>VLOOKUP($A2815,Location!$A:$J,7,FALSE)</f>
        <v>TBD</v>
      </c>
      <c r="K2815" s="21" t="str">
        <f>IFERROR(VLOOKUP(J2815,Setup_Team!$B:$C,2,FALSE), "TDB")</f>
        <v>TDB</v>
      </c>
      <c r="L2815" s="21" t="str">
        <f>VLOOKUP($A2815,Location!$A:$J,8,FALSE)</f>
        <v>TBD</v>
      </c>
      <c r="M2815" s="21" t="str">
        <f>IFERROR(VLOOKUP(L2815,Setup_Team!$B:$C,2,FALSE), "TDB")</f>
        <v>TDB</v>
      </c>
      <c r="N2815" s="21" t="str">
        <f>VLOOKUP($A2815,Location!$A:$J,9,FALSE)</f>
        <v>East Rutherford, New Jersey/New York</v>
      </c>
      <c r="O2815" s="21" t="str">
        <f>VLOOKUP($A2815,Location!$A:$J,10,FALSE)</f>
        <v>MetLife Stadium</v>
      </c>
      <c r="P2815" s="27"/>
      <c r="Q2815" s="27"/>
      <c r="R2815" s="27" t="str">
        <f t="shared" si="263"/>
        <v/>
      </c>
      <c r="S2815" s="21">
        <v>0</v>
      </c>
      <c r="T2815" s="20">
        <f>VLOOKUP($A2815,Database!$A:$Y,10,FALSE)</f>
        <v>0</v>
      </c>
      <c r="U2815" s="20">
        <f>VLOOKUP($A2815,Database!$A:$Y,11,FALSE)</f>
        <v>0</v>
      </c>
      <c r="V2815" s="20">
        <f>VLOOKUP($A2815,Database!$A:$Y,12,FALSE)</f>
        <v>0</v>
      </c>
      <c r="W2815" s="20" t="str">
        <f>VLOOKUP(A2815,Database!A:M,13,FALSE)</f>
        <v>À venir</v>
      </c>
      <c r="X2815" s="20" t="str">
        <f>VLOOKUP($A2815,Database!$A:$Y,20,FALSE)</f>
        <v/>
      </c>
      <c r="Y2815" s="20" t="str">
        <f>VLOOKUP($A2815,Database!$A:$Y,21,FALSE)</f>
        <v/>
      </c>
      <c r="Z2815" s="20">
        <f t="shared" si="262"/>
        <v>0</v>
      </c>
      <c r="AA2815" s="20" t="str">
        <f t="shared" si="272"/>
        <v/>
      </c>
      <c r="AB2815" s="20" t="str">
        <f t="shared" ca="1" si="273"/>
        <v/>
      </c>
      <c r="AC2815" s="20">
        <f t="shared" ca="1" si="274"/>
        <v>0</v>
      </c>
      <c r="AD2815" s="20" t="str">
        <f ca="1">IF(AC2815=0,"",IF(OR(ISBLANK(P2815),ISBLANK(Q2815)),"",IF(ISBLANK(VLOOKUP(A2815,Database!A:AA,22,FALSE)),"",VLOOKUP(A2815,Database!A:AA,22,FALSE))))</f>
        <v/>
      </c>
      <c r="AE2815" s="20" t="str">
        <f>IFERROR(
   IF(
     OR(ISBLANK(P2815),ISBLANK(Q2815)),
     "",
     IF(
       AND(AB2815&lt;&gt;"",OR(W2815="Terminé",W2815="En cours")),
       VLOOKUP(AD2815,Setup_ScoreExactBonus!A:D,4,FALSE),
       0
     )),
  0)</f>
        <v/>
      </c>
      <c r="AF2815" s="21">
        <f t="shared" si="275"/>
        <v>0</v>
      </c>
      <c r="AG2815" s="21">
        <f ca="1">SUMIFS(AF$2:AF2815,D$2:D2815,D2815)</f>
        <v>3263</v>
      </c>
    </row>
    <row r="2816" spans="1:33" hidden="1" x14ac:dyDescent="0.35">
      <c r="A2816" s="21">
        <f>IF(ISBLANK(B2816),"",COUNTIF(B$2:B2816,B2816))-1</f>
        <v>104</v>
      </c>
      <c r="B2816" s="27">
        <v>7</v>
      </c>
      <c r="C2816" s="10">
        <f>VLOOKUP($A2816+IF($A2816=0,1,0),Database!$A:$Y,7,FALSE)</f>
        <v>46222.875</v>
      </c>
      <c r="D2816" s="21" t="str">
        <f>VLOOKUP(Pronostics!$B2816,Setup_MPP!$A:$G,3,FALSE)</f>
        <v>__Vince__</v>
      </c>
      <c r="E2816" s="21" t="str">
        <f>VLOOKUP(Pronostics!$B2816,Setup_MPP!$A:$G,2,FALSE)</f>
        <v>Vincent FRAYSSE</v>
      </c>
      <c r="F2816" s="21" t="str">
        <f>VLOOKUP($B2816,Setup_MPP!$A:$E,4,FALSE)</f>
        <v>#B2EAE8</v>
      </c>
      <c r="G2816" s="21" t="str">
        <f>VLOOKUP($B2816,Setup_MPP!$A:$E,5,FALSE)</f>
        <v>#6CB4B1</v>
      </c>
      <c r="H2816" s="21" t="str">
        <f>IFERROR(IF(AND(A2816&gt;=1,A2816&lt;=104),VLOOKUP($A2816,Location!$A:$J,6,FALSE),IF(A2816=0,"Avant l'ouverture",IF(OR(A2816=105,A2816=106),"Bonus"))),"")</f>
        <v>Finale</v>
      </c>
      <c r="I2816" s="21" t="str">
        <f>IF(LEFT(H2816,4)="Tour",VLOOKUP(A2816,Database!$A:$C,3,FALSE),"")</f>
        <v/>
      </c>
      <c r="J2816" s="21" t="str">
        <f>VLOOKUP($A2816,Location!$A:$J,7,FALSE)</f>
        <v>TBD</v>
      </c>
      <c r="K2816" s="21" t="str">
        <f>IFERROR(VLOOKUP(J2816,Setup_Team!$B:$C,2,FALSE), "TDB")</f>
        <v>TDB</v>
      </c>
      <c r="L2816" s="21" t="str">
        <f>VLOOKUP($A2816,Location!$A:$J,8,FALSE)</f>
        <v>TBD</v>
      </c>
      <c r="M2816" s="21" t="str">
        <f>IFERROR(VLOOKUP(L2816,Setup_Team!$B:$C,2,FALSE), "TDB")</f>
        <v>TDB</v>
      </c>
      <c r="N2816" s="21" t="str">
        <f>VLOOKUP($A2816,Location!$A:$J,9,FALSE)</f>
        <v>East Rutherford, New Jersey/New York</v>
      </c>
      <c r="O2816" s="21" t="str">
        <f>VLOOKUP($A2816,Location!$A:$J,10,FALSE)</f>
        <v>MetLife Stadium</v>
      </c>
      <c r="P2816" s="27"/>
      <c r="Q2816" s="27"/>
      <c r="R2816" s="27" t="str">
        <f t="shared" si="263"/>
        <v/>
      </c>
      <c r="S2816" s="21">
        <v>0</v>
      </c>
      <c r="T2816" s="20">
        <f>VLOOKUP($A2816,Database!$A:$Y,10,FALSE)</f>
        <v>0</v>
      </c>
      <c r="U2816" s="20">
        <f>VLOOKUP($A2816,Database!$A:$Y,11,FALSE)</f>
        <v>0</v>
      </c>
      <c r="V2816" s="20">
        <f>VLOOKUP($A2816,Database!$A:$Y,12,FALSE)</f>
        <v>0</v>
      </c>
      <c r="W2816" s="20" t="str">
        <f>VLOOKUP(A2816,Database!A:M,13,FALSE)</f>
        <v>À venir</v>
      </c>
      <c r="X2816" s="20" t="str">
        <f>VLOOKUP($A2816,Database!$A:$Y,20,FALSE)</f>
        <v/>
      </c>
      <c r="Y2816" s="20" t="str">
        <f>VLOOKUP($A2816,Database!$A:$Y,21,FALSE)</f>
        <v/>
      </c>
      <c r="Z2816" s="20">
        <f t="shared" si="262"/>
        <v>0</v>
      </c>
      <c r="AA2816" s="20" t="str">
        <f t="shared" si="272"/>
        <v/>
      </c>
      <c r="AB2816" s="20" t="str">
        <f t="shared" ca="1" si="273"/>
        <v/>
      </c>
      <c r="AC2816" s="20">
        <f t="shared" ca="1" si="274"/>
        <v>0</v>
      </c>
      <c r="AD2816" s="20" t="str">
        <f ca="1">IF(AC2816=0,"",IF(OR(ISBLANK(P2816),ISBLANK(Q2816)),"",IF(ISBLANK(VLOOKUP(A2816,Database!A:AA,22,FALSE)),"",VLOOKUP(A2816,Database!A:AA,22,FALSE))))</f>
        <v/>
      </c>
      <c r="AE2816" s="20" t="str">
        <f>IFERROR(
   IF(
     OR(ISBLANK(P2816),ISBLANK(Q2816)),
     "",
     IF(
       AND(AB2816&lt;&gt;"",OR(W2816="Terminé",W2816="En cours")),
       VLOOKUP(AD2816,Setup_ScoreExactBonus!A:D,4,FALSE),
       0
     )),
  0)</f>
        <v/>
      </c>
      <c r="AF2816" s="21">
        <f t="shared" si="275"/>
        <v>0</v>
      </c>
      <c r="AG2816" s="21">
        <f ca="1">SUMIFS(AF$2:AF2816,D$2:D2816,D2816)</f>
        <v>1775</v>
      </c>
    </row>
    <row r="2817" spans="1:33" hidden="1" x14ac:dyDescent="0.35">
      <c r="A2817" s="21">
        <f>IF(ISBLANK(B2817),"",COUNTIF(B$2:B2817,B2817))-1</f>
        <v>104</v>
      </c>
      <c r="B2817" s="27">
        <v>8</v>
      </c>
      <c r="C2817" s="10">
        <f>VLOOKUP($A2817+IF($A2817=0,1,0),Database!$A:$Y,7,FALSE)</f>
        <v>46222.875</v>
      </c>
      <c r="D2817" s="21" t="str">
        <f>VLOOKUP(Pronostics!$B2817,Setup_MPP!$A:$G,3,FALSE)</f>
        <v>Louuiiis</v>
      </c>
      <c r="E2817" s="21" t="str">
        <f>VLOOKUP(Pronostics!$B2817,Setup_MPP!$A:$G,2,FALSE)</f>
        <v>Louis HARLE</v>
      </c>
      <c r="F2817" s="21" t="str">
        <f>VLOOKUP($B2817,Setup_MPP!$A:$E,4,FALSE)</f>
        <v>#EEF7B1</v>
      </c>
      <c r="G2817" s="21" t="str">
        <f>VLOOKUP($B2817,Setup_MPP!$A:$E,5,FALSE)</f>
        <v>#C1CB7D</v>
      </c>
      <c r="H2817" s="21" t="str">
        <f>IFERROR(IF(AND(A2817&gt;=1,A2817&lt;=104),VLOOKUP($A2817,Location!$A:$J,6,FALSE),IF(A2817=0,"Avant l'ouverture",IF(OR(A2817=105,A2817=106),"Bonus"))),"")</f>
        <v>Finale</v>
      </c>
      <c r="I2817" s="21" t="str">
        <f>IF(LEFT(H2817,4)="Tour",VLOOKUP(A2817,Database!$A:$C,3,FALSE),"")</f>
        <v/>
      </c>
      <c r="J2817" s="21" t="str">
        <f>VLOOKUP($A2817,Location!$A:$J,7,FALSE)</f>
        <v>TBD</v>
      </c>
      <c r="K2817" s="21" t="str">
        <f>IFERROR(VLOOKUP(J2817,Setup_Team!$B:$C,2,FALSE), "TDB")</f>
        <v>TDB</v>
      </c>
      <c r="L2817" s="21" t="str">
        <f>VLOOKUP($A2817,Location!$A:$J,8,FALSE)</f>
        <v>TBD</v>
      </c>
      <c r="M2817" s="21" t="str">
        <f>IFERROR(VLOOKUP(L2817,Setup_Team!$B:$C,2,FALSE), "TDB")</f>
        <v>TDB</v>
      </c>
      <c r="N2817" s="21" t="str">
        <f>VLOOKUP($A2817,Location!$A:$J,9,FALSE)</f>
        <v>East Rutherford, New Jersey/New York</v>
      </c>
      <c r="O2817" s="21" t="str">
        <f>VLOOKUP($A2817,Location!$A:$J,10,FALSE)</f>
        <v>MetLife Stadium</v>
      </c>
      <c r="P2817" s="27"/>
      <c r="Q2817" s="27"/>
      <c r="R2817" s="27" t="str">
        <f t="shared" si="263"/>
        <v/>
      </c>
      <c r="S2817" s="21">
        <v>0</v>
      </c>
      <c r="T2817" s="20">
        <f>VLOOKUP($A2817,Database!$A:$Y,10,FALSE)</f>
        <v>0</v>
      </c>
      <c r="U2817" s="20">
        <f>VLOOKUP($A2817,Database!$A:$Y,11,FALSE)</f>
        <v>0</v>
      </c>
      <c r="V2817" s="20">
        <f>VLOOKUP($A2817,Database!$A:$Y,12,FALSE)</f>
        <v>0</v>
      </c>
      <c r="W2817" s="20" t="str">
        <f>VLOOKUP(A2817,Database!A:M,13,FALSE)</f>
        <v>À venir</v>
      </c>
      <c r="X2817" s="20" t="str">
        <f>VLOOKUP($A2817,Database!$A:$Y,20,FALSE)</f>
        <v/>
      </c>
      <c r="Y2817" s="20" t="str">
        <f>VLOOKUP($A2817,Database!$A:$Y,21,FALSE)</f>
        <v/>
      </c>
      <c r="Z2817" s="20">
        <f t="shared" si="262"/>
        <v>0</v>
      </c>
      <c r="AA2817" s="20" t="str">
        <f t="shared" si="272"/>
        <v/>
      </c>
      <c r="AB2817" s="20" t="str">
        <f t="shared" ca="1" si="273"/>
        <v/>
      </c>
      <c r="AC2817" s="20">
        <f t="shared" ca="1" si="274"/>
        <v>0</v>
      </c>
      <c r="AD2817" s="20" t="str">
        <f ca="1">IF(AC2817=0,"",IF(OR(ISBLANK(P2817),ISBLANK(Q2817)),"",IF(ISBLANK(VLOOKUP(A2817,Database!A:AA,22,FALSE)),"",VLOOKUP(A2817,Database!A:AA,22,FALSE))))</f>
        <v/>
      </c>
      <c r="AE2817" s="20" t="str">
        <f>IFERROR(
   IF(
     OR(ISBLANK(P2817),ISBLANK(Q2817)),
     "",
     IF(
       AND(AB2817&lt;&gt;"",OR(W2817="Terminé",W2817="En cours")),
       VLOOKUP(AD2817,Setup_ScoreExactBonus!A:D,4,FALSE),
       0
     )),
  0)</f>
        <v/>
      </c>
      <c r="AF2817" s="21">
        <f t="shared" si="275"/>
        <v>0</v>
      </c>
      <c r="AG2817" s="21">
        <f ca="1">SUMIFS(AF$2:AF2817,D$2:D2817,D2817)</f>
        <v>3206</v>
      </c>
    </row>
    <row r="2818" spans="1:33" x14ac:dyDescent="0.35">
      <c r="A2818" s="21">
        <f>IF(ISBLANK(B2818),"",COUNTIF(B$2:B2818,B2818))-1</f>
        <v>104</v>
      </c>
      <c r="B2818" s="27">
        <v>9</v>
      </c>
      <c r="C2818" s="10">
        <f>VLOOKUP($A2818+IF($A2818=0,1,0),Database!$A:$Y,7,FALSE)</f>
        <v>46222.875</v>
      </c>
      <c r="D2818" s="21" t="str">
        <f>VLOOKUP(Pronostics!$B2818,Setup_MPP!$A:$G,3,FALSE)</f>
        <v>Aurelien_dpq</v>
      </c>
      <c r="E2818" s="21" t="str">
        <f>VLOOKUP(Pronostics!$B2818,Setup_MPP!$A:$G,2,FALSE)</f>
        <v>Aurélien DE POULPIQUET</v>
      </c>
      <c r="F2818" s="21" t="str">
        <f>VLOOKUP($B2818,Setup_MPP!$A:$E,4,FALSE)</f>
        <v>#F4EA9D</v>
      </c>
      <c r="G2818" s="21" t="str">
        <f>VLOOKUP($B2818,Setup_MPP!$A:$E,5,FALSE)</f>
        <v>#D2C458</v>
      </c>
      <c r="H2818" s="21" t="str">
        <f>IFERROR(IF(AND(A2818&gt;=1,A2818&lt;=104),VLOOKUP($A2818,Location!$A:$J,6,FALSE),IF(A2818=0,"Avant l'ouverture",IF(OR(A2818=105,A2818=106),"Bonus"))),"")</f>
        <v>Finale</v>
      </c>
      <c r="I2818" s="21" t="str">
        <f>IF(LEFT(H2818,4)="Tour",VLOOKUP(A2818,Database!$A:$C,3,FALSE),"")</f>
        <v/>
      </c>
      <c r="J2818" s="21" t="str">
        <f>VLOOKUP($A2818,Location!$A:$J,7,FALSE)</f>
        <v>TBD</v>
      </c>
      <c r="K2818" s="21" t="str">
        <f>IFERROR(VLOOKUP(J2818,Setup_Team!$B:$C,2,FALSE), "TDB")</f>
        <v>TDB</v>
      </c>
      <c r="L2818" s="21" t="str">
        <f>VLOOKUP($A2818,Location!$A:$J,8,FALSE)</f>
        <v>TBD</v>
      </c>
      <c r="M2818" s="21" t="str">
        <f>IFERROR(VLOOKUP(L2818,Setup_Team!$B:$C,2,FALSE), "TDB")</f>
        <v>TDB</v>
      </c>
      <c r="N2818" s="21" t="str">
        <f>VLOOKUP($A2818,Location!$A:$J,9,FALSE)</f>
        <v>East Rutherford, New Jersey/New York</v>
      </c>
      <c r="O2818" s="21" t="str">
        <f>VLOOKUP($A2818,Location!$A:$J,10,FALSE)</f>
        <v>MetLife Stadium</v>
      </c>
      <c r="P2818" s="27"/>
      <c r="Q2818" s="27"/>
      <c r="R2818" s="27" t="str">
        <f t="shared" si="263"/>
        <v/>
      </c>
      <c r="S2818" s="21">
        <v>0</v>
      </c>
      <c r="T2818" s="20">
        <f>VLOOKUP($A2818,Database!$A:$Y,10,FALSE)</f>
        <v>0</v>
      </c>
      <c r="U2818" s="20">
        <f>VLOOKUP($A2818,Database!$A:$Y,11,FALSE)</f>
        <v>0</v>
      </c>
      <c r="V2818" s="20">
        <f>VLOOKUP($A2818,Database!$A:$Y,12,FALSE)</f>
        <v>0</v>
      </c>
      <c r="W2818" s="20" t="str">
        <f>VLOOKUP(A2818,Database!A:M,13,FALSE)</f>
        <v>À venir</v>
      </c>
      <c r="X2818" s="20" t="str">
        <f>VLOOKUP($A2818,Database!$A:$Y,20,FALSE)</f>
        <v/>
      </c>
      <c r="Y2818" s="20" t="str">
        <f>VLOOKUP($A2818,Database!$A:$Y,21,FALSE)</f>
        <v/>
      </c>
      <c r="Z2818" s="20">
        <f t="shared" ref="Z2818:Z2834" si="276">IF(A2818=0,0,IF(W2818="À venir",0,IF(AND(ISBLANK(P2818),ISBLANK(Q2818)),1,0)))</f>
        <v>0</v>
      </c>
      <c r="AA2818" s="20" t="str">
        <f t="shared" si="272"/>
        <v/>
      </c>
      <c r="AB2818" s="20" t="str">
        <f t="shared" ca="1" si="273"/>
        <v/>
      </c>
      <c r="AC2818" s="20">
        <f t="shared" ca="1" si="274"/>
        <v>0</v>
      </c>
      <c r="AD2818" s="20" t="str">
        <f ca="1">IF(AC2818=0,"",IF(OR(ISBLANK(P2818),ISBLANK(Q2818)),"",IF(ISBLANK(VLOOKUP(A2818,Database!A:AA,22,FALSE)),"",VLOOKUP(A2818,Database!A:AA,22,FALSE))))</f>
        <v/>
      </c>
      <c r="AE2818" s="20" t="str">
        <f>IFERROR(
   IF(
     OR(ISBLANK(P2818),ISBLANK(Q2818)),
     "",
     IF(
       AND(AB2818&lt;&gt;"",OR(W2818="Terminé",W2818="En cours")),
       VLOOKUP(AD2818,Setup_ScoreExactBonus!A:D,4,FALSE),
       0
     )),
  0)</f>
        <v/>
      </c>
      <c r="AF2818" s="21">
        <f t="shared" si="275"/>
        <v>0</v>
      </c>
      <c r="AG2818" s="21">
        <f ca="1">SUMIFS(AF$2:AF2818,D$2:D2818,D2818)</f>
        <v>3453</v>
      </c>
    </row>
    <row r="2819" spans="1:33" hidden="1" x14ac:dyDescent="0.35">
      <c r="A2819" s="21">
        <f>IF(ISBLANK(B2819),"",COUNTIF(B$2:B2819,B2819))-1</f>
        <v>104</v>
      </c>
      <c r="B2819" s="27">
        <v>10</v>
      </c>
      <c r="C2819" s="10">
        <f>VLOOKUP($A2819+IF($A2819=0,1,0),Database!$A:$Y,7,FALSE)</f>
        <v>46222.875</v>
      </c>
      <c r="D2819" s="21" t="str">
        <f>VLOOKUP(Pronostics!$B2819,Setup_MPP!$A:$G,3,FALSE)</f>
        <v>RandomPaul</v>
      </c>
      <c r="E2819" s="21" t="str">
        <f>VLOOKUP(Pronostics!$B2819,Setup_MPP!$A:$G,2,FALSE)</f>
        <v>Paul MONTESINOS</v>
      </c>
      <c r="F2819" s="21" t="str">
        <f>VLOOKUP($B2819,Setup_MPP!$A:$E,4,FALSE)</f>
        <v>#C4B0FF</v>
      </c>
      <c r="G2819" s="21" t="str">
        <f>VLOOKUP($B2819,Setup_MPP!$A:$E,5,FALSE)</f>
        <v>#7F66C8</v>
      </c>
      <c r="H2819" s="21" t="str">
        <f>IFERROR(IF(AND(A2819&gt;=1,A2819&lt;=104),VLOOKUP($A2819,Location!$A:$J,6,FALSE),IF(A2819=0,"Avant l'ouverture",IF(OR(A2819=105,A2819=106),"Bonus"))),"")</f>
        <v>Finale</v>
      </c>
      <c r="I2819" s="21" t="str">
        <f>IF(LEFT(H2819,4)="Tour",VLOOKUP(A2819,Database!$A:$C,3,FALSE),"")</f>
        <v/>
      </c>
      <c r="J2819" s="21" t="str">
        <f>VLOOKUP($A2819,Location!$A:$J,7,FALSE)</f>
        <v>TBD</v>
      </c>
      <c r="K2819" s="21" t="str">
        <f>IFERROR(VLOOKUP(J2819,Setup_Team!$B:$C,2,FALSE), "TDB")</f>
        <v>TDB</v>
      </c>
      <c r="L2819" s="21" t="str">
        <f>VLOOKUP($A2819,Location!$A:$J,8,FALSE)</f>
        <v>TBD</v>
      </c>
      <c r="M2819" s="21" t="str">
        <f>IFERROR(VLOOKUP(L2819,Setup_Team!$B:$C,2,FALSE), "TDB")</f>
        <v>TDB</v>
      </c>
      <c r="N2819" s="21" t="str">
        <f>VLOOKUP($A2819,Location!$A:$J,9,FALSE)</f>
        <v>East Rutherford, New Jersey/New York</v>
      </c>
      <c r="O2819" s="21" t="str">
        <f>VLOOKUP($A2819,Location!$A:$J,10,FALSE)</f>
        <v>MetLife Stadium</v>
      </c>
      <c r="P2819" s="27"/>
      <c r="Q2819" s="27"/>
      <c r="R2819" s="27" t="str">
        <f t="shared" ref="R2819:R2882" si="277">IF(AND(A2819&gt;0,A2819&lt;=104,W2819="Terminé"),TEXT(P2819,"0")&amp;"-"&amp;TEXT(Q2819,"0"),"")</f>
        <v/>
      </c>
      <c r="S2819" s="21">
        <v>0</v>
      </c>
      <c r="T2819" s="20">
        <f>VLOOKUP($A2819,Database!$A:$Y,10,FALSE)</f>
        <v>0</v>
      </c>
      <c r="U2819" s="20">
        <f>VLOOKUP($A2819,Database!$A:$Y,11,FALSE)</f>
        <v>0</v>
      </c>
      <c r="V2819" s="20">
        <f>VLOOKUP($A2819,Database!$A:$Y,12,FALSE)</f>
        <v>0</v>
      </c>
      <c r="W2819" s="20" t="str">
        <f>VLOOKUP(A2819,Database!A:M,13,FALSE)</f>
        <v>À venir</v>
      </c>
      <c r="X2819" s="20" t="str">
        <f>VLOOKUP($A2819,Database!$A:$Y,20,FALSE)</f>
        <v/>
      </c>
      <c r="Y2819" s="20" t="str">
        <f>VLOOKUP($A2819,Database!$A:$Y,21,FALSE)</f>
        <v/>
      </c>
      <c r="Z2819" s="20">
        <f t="shared" si="276"/>
        <v>0</v>
      </c>
      <c r="AA2819" s="20" t="str">
        <f t="shared" si="272"/>
        <v/>
      </c>
      <c r="AB2819" s="20" t="str">
        <f t="shared" ca="1" si="273"/>
        <v/>
      </c>
      <c r="AC2819" s="20">
        <f t="shared" ca="1" si="274"/>
        <v>0</v>
      </c>
      <c r="AD2819" s="20" t="str">
        <f ca="1">IF(AC2819=0,"",IF(OR(ISBLANK(P2819),ISBLANK(Q2819)),"",IF(ISBLANK(VLOOKUP(A2819,Database!A:AA,22,FALSE)),"",VLOOKUP(A2819,Database!A:AA,22,FALSE))))</f>
        <v/>
      </c>
      <c r="AE2819" s="20" t="str">
        <f>IFERROR(
   IF(
     OR(ISBLANK(P2819),ISBLANK(Q2819)),
     "",
     IF(
       AND(AB2819&lt;&gt;"",OR(W2819="Terminé",W2819="En cours")),
       VLOOKUP(AD2819,Setup_ScoreExactBonus!A:D,4,FALSE),
       0
     )),
  0)</f>
        <v/>
      </c>
      <c r="AF2819" s="21">
        <f t="shared" si="275"/>
        <v>0</v>
      </c>
      <c r="AG2819" s="21">
        <f ca="1">SUMIFS(AF$2:AF2819,D$2:D2819,D2819)</f>
        <v>2840</v>
      </c>
    </row>
    <row r="2820" spans="1:33" hidden="1" x14ac:dyDescent="0.35">
      <c r="A2820" s="21">
        <f>IF(ISBLANK(B2820),"",COUNTIF(B$2:B2820,B2820))-1</f>
        <v>104</v>
      </c>
      <c r="B2820" s="27">
        <v>11</v>
      </c>
      <c r="C2820" s="10">
        <f>VLOOKUP($A2820+IF($A2820=0,1,0),Database!$A:$Y,7,FALSE)</f>
        <v>46222.875</v>
      </c>
      <c r="D2820" s="21" t="str">
        <f>VLOOKUP(Pronostics!$B2820,Setup_MPP!$A:$G,3,FALSE)</f>
        <v>Kinsley91</v>
      </c>
      <c r="E2820" s="21" t="str">
        <f>VLOOKUP(Pronostics!$B2820,Setup_MPP!$A:$G,2,FALSE)</f>
        <v>Kinsley ROQUE</v>
      </c>
      <c r="F2820" s="21" t="str">
        <f>VLOOKUP($B2820,Setup_MPP!$A:$E,4,FALSE)</f>
        <v>#CBEBBA</v>
      </c>
      <c r="G2820" s="21" t="str">
        <f>VLOOKUP($B2820,Setup_MPP!$A:$E,5,FALSE)</f>
        <v>#70BC6E</v>
      </c>
      <c r="H2820" s="21" t="str">
        <f>IFERROR(IF(AND(A2820&gt;=1,A2820&lt;=104),VLOOKUP($A2820,Location!$A:$J,6,FALSE),IF(A2820=0,"Avant l'ouverture",IF(OR(A2820=105,A2820=106),"Bonus"))),"")</f>
        <v>Finale</v>
      </c>
      <c r="I2820" s="21" t="str">
        <f>IF(LEFT(H2820,4)="Tour",VLOOKUP(A2820,Database!$A:$C,3,FALSE),"")</f>
        <v/>
      </c>
      <c r="J2820" s="21" t="str">
        <f>VLOOKUP($A2820,Location!$A:$J,7,FALSE)</f>
        <v>TBD</v>
      </c>
      <c r="K2820" s="21" t="str">
        <f>IFERROR(VLOOKUP(J2820,Setup_Team!$B:$C,2,FALSE), "TDB")</f>
        <v>TDB</v>
      </c>
      <c r="L2820" s="21" t="str">
        <f>VLOOKUP($A2820,Location!$A:$J,8,FALSE)</f>
        <v>TBD</v>
      </c>
      <c r="M2820" s="21" t="str">
        <f>IFERROR(VLOOKUP(L2820,Setup_Team!$B:$C,2,FALSE), "TDB")</f>
        <v>TDB</v>
      </c>
      <c r="N2820" s="21" t="str">
        <f>VLOOKUP($A2820,Location!$A:$J,9,FALSE)</f>
        <v>East Rutherford, New Jersey/New York</v>
      </c>
      <c r="O2820" s="21" t="str">
        <f>VLOOKUP($A2820,Location!$A:$J,10,FALSE)</f>
        <v>MetLife Stadium</v>
      </c>
      <c r="P2820" s="27"/>
      <c r="Q2820" s="27"/>
      <c r="R2820" s="27" t="str">
        <f t="shared" si="277"/>
        <v/>
      </c>
      <c r="S2820" s="21">
        <v>0</v>
      </c>
      <c r="T2820" s="20">
        <f>VLOOKUP($A2820,Database!$A:$Y,10,FALSE)</f>
        <v>0</v>
      </c>
      <c r="U2820" s="20">
        <f>VLOOKUP($A2820,Database!$A:$Y,11,FALSE)</f>
        <v>0</v>
      </c>
      <c r="V2820" s="20">
        <f>VLOOKUP($A2820,Database!$A:$Y,12,FALSE)</f>
        <v>0</v>
      </c>
      <c r="W2820" s="20" t="str">
        <f>VLOOKUP(A2820,Database!A:M,13,FALSE)</f>
        <v>À venir</v>
      </c>
      <c r="X2820" s="20" t="str">
        <f>VLOOKUP($A2820,Database!$A:$Y,20,FALSE)</f>
        <v/>
      </c>
      <c r="Y2820" s="20" t="str">
        <f>VLOOKUP($A2820,Database!$A:$Y,21,FALSE)</f>
        <v/>
      </c>
      <c r="Z2820" s="20">
        <f t="shared" si="276"/>
        <v>0</v>
      </c>
      <c r="AA2820" s="20" t="str">
        <f t="shared" si="272"/>
        <v/>
      </c>
      <c r="AB2820" s="20" t="str">
        <f t="shared" ca="1" si="273"/>
        <v/>
      </c>
      <c r="AC2820" s="20">
        <f t="shared" ca="1" si="274"/>
        <v>0</v>
      </c>
      <c r="AD2820" s="20" t="str">
        <f ca="1">IF(AC2820=0,"",IF(OR(ISBLANK(P2820),ISBLANK(Q2820)),"",IF(ISBLANK(VLOOKUP(A2820,Database!A:AA,22,FALSE)),"",VLOOKUP(A2820,Database!A:AA,22,FALSE))))</f>
        <v/>
      </c>
      <c r="AE2820" s="20" t="str">
        <f>IFERROR(
   IF(
     OR(ISBLANK(P2820),ISBLANK(Q2820)),
     "",
     IF(
       AND(AB2820&lt;&gt;"",OR(W2820="Terminé",W2820="En cours")),
       VLOOKUP(AD2820,Setup_ScoreExactBonus!A:D,4,FALSE),
       0
     )),
  0)</f>
        <v/>
      </c>
      <c r="AF2820" s="21">
        <f t="shared" si="275"/>
        <v>0</v>
      </c>
      <c r="AG2820" s="21">
        <f ca="1">SUMIFS(AF$2:AF2820,D$2:D2820,D2820)</f>
        <v>3231</v>
      </c>
    </row>
    <row r="2821" spans="1:33" hidden="1" x14ac:dyDescent="0.35">
      <c r="A2821" s="21">
        <f>IF(ISBLANK(B2821),"",COUNTIF(B$2:B2821,B2821))-1</f>
        <v>104</v>
      </c>
      <c r="B2821" s="27">
        <v>12</v>
      </c>
      <c r="C2821" s="10">
        <f>VLOOKUP($A2821+IF($A2821=0,1,0),Database!$A:$Y,7,FALSE)</f>
        <v>46222.875</v>
      </c>
      <c r="D2821" s="21" t="str">
        <f>VLOOKUP(Pronostics!$B2821,Setup_MPP!$A:$G,3,FALSE)</f>
        <v>Jaouad1</v>
      </c>
      <c r="E2821" s="21" t="str">
        <f>VLOOKUP(Pronostics!$B2821,Setup_MPP!$A:$G,2,FALSE)</f>
        <v>Jaouad SETTI</v>
      </c>
      <c r="F2821" s="21" t="str">
        <f>VLOOKUP($B2821,Setup_MPP!$A:$E,4,FALSE)</f>
        <v>#C2D4FF</v>
      </c>
      <c r="G2821" s="21" t="str">
        <f>VLOOKUP($B2821,Setup_MPP!$A:$E,5,FALSE)</f>
        <v>#6586D5</v>
      </c>
      <c r="H2821" s="21" t="str">
        <f>IFERROR(IF(AND(A2821&gt;=1,A2821&lt;=104),VLOOKUP($A2821,Location!$A:$J,6,FALSE),IF(A2821=0,"Avant l'ouverture",IF(OR(A2821=105,A2821=106),"Bonus"))),"")</f>
        <v>Finale</v>
      </c>
      <c r="I2821" s="21" t="str">
        <f>IF(LEFT(H2821,4)="Tour",VLOOKUP(A2821,Database!$A:$C,3,FALSE),"")</f>
        <v/>
      </c>
      <c r="J2821" s="21" t="str">
        <f>VLOOKUP($A2821,Location!$A:$J,7,FALSE)</f>
        <v>TBD</v>
      </c>
      <c r="K2821" s="21" t="str">
        <f>IFERROR(VLOOKUP(J2821,Setup_Team!$B:$C,2,FALSE), "TDB")</f>
        <v>TDB</v>
      </c>
      <c r="L2821" s="21" t="str">
        <f>VLOOKUP($A2821,Location!$A:$J,8,FALSE)</f>
        <v>TBD</v>
      </c>
      <c r="M2821" s="21" t="str">
        <f>IFERROR(VLOOKUP(L2821,Setup_Team!$B:$C,2,FALSE), "TDB")</f>
        <v>TDB</v>
      </c>
      <c r="N2821" s="21" t="str">
        <f>VLOOKUP($A2821,Location!$A:$J,9,FALSE)</f>
        <v>East Rutherford, New Jersey/New York</v>
      </c>
      <c r="O2821" s="21" t="str">
        <f>VLOOKUP($A2821,Location!$A:$J,10,FALSE)</f>
        <v>MetLife Stadium</v>
      </c>
      <c r="P2821" s="27"/>
      <c r="Q2821" s="27"/>
      <c r="R2821" s="27" t="str">
        <f t="shared" si="277"/>
        <v/>
      </c>
      <c r="S2821" s="21">
        <v>0</v>
      </c>
      <c r="T2821" s="20">
        <f>VLOOKUP($A2821,Database!$A:$Y,10,FALSE)</f>
        <v>0</v>
      </c>
      <c r="U2821" s="20">
        <f>VLOOKUP($A2821,Database!$A:$Y,11,FALSE)</f>
        <v>0</v>
      </c>
      <c r="V2821" s="20">
        <f>VLOOKUP($A2821,Database!$A:$Y,12,FALSE)</f>
        <v>0</v>
      </c>
      <c r="W2821" s="20" t="str">
        <f>VLOOKUP(A2821,Database!A:M,13,FALSE)</f>
        <v>À venir</v>
      </c>
      <c r="X2821" s="20" t="str">
        <f>VLOOKUP($A2821,Database!$A:$Y,20,FALSE)</f>
        <v/>
      </c>
      <c r="Y2821" s="20" t="str">
        <f>VLOOKUP($A2821,Database!$A:$Y,21,FALSE)</f>
        <v/>
      </c>
      <c r="Z2821" s="20">
        <f t="shared" si="276"/>
        <v>0</v>
      </c>
      <c r="AA2821" s="20" t="str">
        <f t="shared" si="272"/>
        <v/>
      </c>
      <c r="AB2821" s="20" t="str">
        <f t="shared" ca="1" si="273"/>
        <v/>
      </c>
      <c r="AC2821" s="20">
        <f t="shared" ca="1" si="274"/>
        <v>0</v>
      </c>
      <c r="AD2821" s="20" t="str">
        <f ca="1">IF(AC2821=0,"",IF(OR(ISBLANK(P2821),ISBLANK(Q2821)),"",IF(ISBLANK(VLOOKUP(A2821,Database!A:AA,22,FALSE)),"",VLOOKUP(A2821,Database!A:AA,22,FALSE))))</f>
        <v/>
      </c>
      <c r="AE2821" s="20" t="str">
        <f>IFERROR(
   IF(
     OR(ISBLANK(P2821),ISBLANK(Q2821)),
     "",
     IF(
       AND(AB2821&lt;&gt;"",OR(W2821="Terminé",W2821="En cours")),
       VLOOKUP(AD2821,Setup_ScoreExactBonus!A:D,4,FALSE),
       0
     )),
  0)</f>
        <v/>
      </c>
      <c r="AF2821" s="21">
        <f t="shared" si="275"/>
        <v>0</v>
      </c>
      <c r="AG2821" s="21">
        <f ca="1">SUMIFS(AF$2:AF2821,D$2:D2821,D2821)</f>
        <v>3039</v>
      </c>
    </row>
    <row r="2822" spans="1:33" hidden="1" x14ac:dyDescent="0.35">
      <c r="A2822" s="21">
        <f>IF(ISBLANK(B2822),"",COUNTIF(B$2:B2822,B2822))-1</f>
        <v>104</v>
      </c>
      <c r="B2822" s="27">
        <v>13</v>
      </c>
      <c r="C2822" s="10">
        <f>VLOOKUP($A2822+IF($A2822=0,1,0),Database!$A:$Y,7,FALSE)</f>
        <v>46222.875</v>
      </c>
      <c r="D2822" s="21" t="str">
        <f>VLOOKUP(Pronostics!$B2822,Setup_MPP!$A:$G,3,FALSE)</f>
        <v>Julien_I</v>
      </c>
      <c r="E2822" s="21" t="str">
        <f>VLOOKUP(Pronostics!$B2822,Setup_MPP!$A:$G,2,FALSE)</f>
        <v>Julien INGE</v>
      </c>
      <c r="F2822" s="21" t="str">
        <f>VLOOKUP($B2822,Setup_MPP!$A:$E,4,FALSE)</f>
        <v>#C1E0EF</v>
      </c>
      <c r="G2822" s="21" t="str">
        <f>VLOOKUP($B2822,Setup_MPP!$A:$E,5,FALSE)</f>
        <v>#4F91B2</v>
      </c>
      <c r="H2822" s="21" t="str">
        <f>IFERROR(IF(AND(A2822&gt;=1,A2822&lt;=104),VLOOKUP($A2822,Location!$A:$J,6,FALSE),IF(A2822=0,"Avant l'ouverture",IF(OR(A2822=105,A2822=106),"Bonus"))),"")</f>
        <v>Finale</v>
      </c>
      <c r="I2822" s="21" t="str">
        <f>IF(LEFT(H2822,4)="Tour",VLOOKUP(A2822,Database!$A:$C,3,FALSE),"")</f>
        <v/>
      </c>
      <c r="J2822" s="21" t="str">
        <f>VLOOKUP($A2822,Location!$A:$J,7,FALSE)</f>
        <v>TBD</v>
      </c>
      <c r="K2822" s="21" t="str">
        <f>IFERROR(VLOOKUP(J2822,Setup_Team!$B:$C,2,FALSE), "TDB")</f>
        <v>TDB</v>
      </c>
      <c r="L2822" s="21" t="str">
        <f>VLOOKUP($A2822,Location!$A:$J,8,FALSE)</f>
        <v>TBD</v>
      </c>
      <c r="M2822" s="21" t="str">
        <f>IFERROR(VLOOKUP(L2822,Setup_Team!$B:$C,2,FALSE), "TDB")</f>
        <v>TDB</v>
      </c>
      <c r="N2822" s="21" t="str">
        <f>VLOOKUP($A2822,Location!$A:$J,9,FALSE)</f>
        <v>East Rutherford, New Jersey/New York</v>
      </c>
      <c r="O2822" s="21" t="str">
        <f>VLOOKUP($A2822,Location!$A:$J,10,FALSE)</f>
        <v>MetLife Stadium</v>
      </c>
      <c r="P2822" s="27"/>
      <c r="Q2822" s="27"/>
      <c r="R2822" s="27" t="str">
        <f t="shared" si="277"/>
        <v/>
      </c>
      <c r="S2822" s="21">
        <v>0</v>
      </c>
      <c r="T2822" s="20">
        <f>VLOOKUP($A2822,Database!$A:$Y,10,FALSE)</f>
        <v>0</v>
      </c>
      <c r="U2822" s="20">
        <f>VLOOKUP($A2822,Database!$A:$Y,11,FALSE)</f>
        <v>0</v>
      </c>
      <c r="V2822" s="20">
        <f>VLOOKUP($A2822,Database!$A:$Y,12,FALSE)</f>
        <v>0</v>
      </c>
      <c r="W2822" s="20" t="str">
        <f>VLOOKUP(A2822,Database!A:M,13,FALSE)</f>
        <v>À venir</v>
      </c>
      <c r="X2822" s="20" t="str">
        <f>VLOOKUP($A2822,Database!$A:$Y,20,FALSE)</f>
        <v/>
      </c>
      <c r="Y2822" s="20" t="str">
        <f>VLOOKUP($A2822,Database!$A:$Y,21,FALSE)</f>
        <v/>
      </c>
      <c r="Z2822" s="20">
        <f t="shared" si="276"/>
        <v>0</v>
      </c>
      <c r="AA2822" s="20" t="str">
        <f t="shared" si="272"/>
        <v/>
      </c>
      <c r="AB2822" s="20" t="str">
        <f t="shared" ca="1" si="273"/>
        <v/>
      </c>
      <c r="AC2822" s="20">
        <f t="shared" ca="1" si="274"/>
        <v>0</v>
      </c>
      <c r="AD2822" s="20" t="str">
        <f ca="1">IF(AC2822=0,"",IF(OR(ISBLANK(P2822),ISBLANK(Q2822)),"",IF(ISBLANK(VLOOKUP(A2822,Database!A:AA,22,FALSE)),"",VLOOKUP(A2822,Database!A:AA,22,FALSE))))</f>
        <v/>
      </c>
      <c r="AE2822" s="20" t="str">
        <f>IFERROR(
   IF(
     OR(ISBLANK(P2822),ISBLANK(Q2822)),
     "",
     IF(
       AND(AB2822&lt;&gt;"",OR(W2822="Terminé",W2822="En cours")),
       VLOOKUP(AD2822,Setup_ScoreExactBonus!A:D,4,FALSE),
       0
     )),
  0)</f>
        <v/>
      </c>
      <c r="AF2822" s="21">
        <f t="shared" si="275"/>
        <v>0</v>
      </c>
      <c r="AG2822" s="21">
        <f ca="1">SUMIFS(AF$2:AF2822,D$2:D2822,D2822)</f>
        <v>3352</v>
      </c>
    </row>
    <row r="2823" spans="1:33" hidden="1" x14ac:dyDescent="0.35">
      <c r="A2823" s="21">
        <f>IF(ISBLANK(B2823),"",COUNTIF(B$2:B2823,B2823))-1</f>
        <v>104</v>
      </c>
      <c r="B2823" s="27">
        <v>14</v>
      </c>
      <c r="C2823" s="10">
        <f>VLOOKUP($A2823+IF($A2823=0,1,0),Database!$A:$Y,7,FALSE)</f>
        <v>46222.875</v>
      </c>
      <c r="D2823" s="21" t="str">
        <f>VLOOKUP(Pronostics!$B2823,Setup_MPP!$A:$G,3,FALSE)</f>
        <v>MarieEYT</v>
      </c>
      <c r="E2823" s="21" t="str">
        <f>VLOOKUP(Pronostics!$B2823,Setup_MPP!$A:$G,2,FALSE)</f>
        <v>Marie EXBRAYAT</v>
      </c>
      <c r="F2823" s="21" t="str">
        <f>VLOOKUP($B2823,Setup_MPP!$A:$E,4,FALSE)</f>
        <v>#FFAFD2</v>
      </c>
      <c r="G2823" s="21" t="str">
        <f>VLOOKUP($B2823,Setup_MPP!$A:$E,5,FALSE)</f>
        <v>#F2589B</v>
      </c>
      <c r="H2823" s="21" t="str">
        <f>IFERROR(IF(AND(A2823&gt;=1,A2823&lt;=104),VLOOKUP($A2823,Location!$A:$J,6,FALSE),IF(A2823=0,"Avant l'ouverture",IF(OR(A2823=105,A2823=106),"Bonus"))),"")</f>
        <v>Finale</v>
      </c>
      <c r="I2823" s="21" t="str">
        <f>IF(LEFT(H2823,4)="Tour",VLOOKUP(A2823,Database!$A:$C,3,FALSE),"")</f>
        <v/>
      </c>
      <c r="J2823" s="21" t="str">
        <f>VLOOKUP($A2823,Location!$A:$J,7,FALSE)</f>
        <v>TBD</v>
      </c>
      <c r="K2823" s="21" t="str">
        <f>IFERROR(VLOOKUP(J2823,Setup_Team!$B:$C,2,FALSE), "TDB")</f>
        <v>TDB</v>
      </c>
      <c r="L2823" s="21" t="str">
        <f>VLOOKUP($A2823,Location!$A:$J,8,FALSE)</f>
        <v>TBD</v>
      </c>
      <c r="M2823" s="21" t="str">
        <f>IFERROR(VLOOKUP(L2823,Setup_Team!$B:$C,2,FALSE), "TDB")</f>
        <v>TDB</v>
      </c>
      <c r="N2823" s="21" t="str">
        <f>VLOOKUP($A2823,Location!$A:$J,9,FALSE)</f>
        <v>East Rutherford, New Jersey/New York</v>
      </c>
      <c r="O2823" s="21" t="str">
        <f>VLOOKUP($A2823,Location!$A:$J,10,FALSE)</f>
        <v>MetLife Stadium</v>
      </c>
      <c r="P2823" s="27"/>
      <c r="Q2823" s="27"/>
      <c r="R2823" s="27" t="str">
        <f t="shared" si="277"/>
        <v/>
      </c>
      <c r="S2823" s="21">
        <v>0</v>
      </c>
      <c r="T2823" s="20">
        <f>VLOOKUP($A2823,Database!$A:$Y,10,FALSE)</f>
        <v>0</v>
      </c>
      <c r="U2823" s="20">
        <f>VLOOKUP($A2823,Database!$A:$Y,11,FALSE)</f>
        <v>0</v>
      </c>
      <c r="V2823" s="20">
        <f>VLOOKUP($A2823,Database!$A:$Y,12,FALSE)</f>
        <v>0</v>
      </c>
      <c r="W2823" s="20" t="str">
        <f>VLOOKUP(A2823,Database!A:M,13,FALSE)</f>
        <v>À venir</v>
      </c>
      <c r="X2823" s="20" t="str">
        <f>VLOOKUP($A2823,Database!$A:$Y,20,FALSE)</f>
        <v/>
      </c>
      <c r="Y2823" s="20" t="str">
        <f>VLOOKUP($A2823,Database!$A:$Y,21,FALSE)</f>
        <v/>
      </c>
      <c r="Z2823" s="20">
        <f t="shared" si="276"/>
        <v>0</v>
      </c>
      <c r="AA2823" s="20" t="str">
        <f t="shared" si="272"/>
        <v/>
      </c>
      <c r="AB2823" s="20" t="str">
        <f t="shared" ca="1" si="273"/>
        <v/>
      </c>
      <c r="AC2823" s="20">
        <f t="shared" ca="1" si="274"/>
        <v>0</v>
      </c>
      <c r="AD2823" s="20" t="str">
        <f ca="1">IF(AC2823=0,"",IF(OR(ISBLANK(P2823),ISBLANK(Q2823)),"",IF(ISBLANK(VLOOKUP(A2823,Database!A:AA,22,FALSE)),"",VLOOKUP(A2823,Database!A:AA,22,FALSE))))</f>
        <v/>
      </c>
      <c r="AE2823" s="20" t="str">
        <f>IFERROR(
   IF(
     OR(ISBLANK(P2823),ISBLANK(Q2823)),
     "",
     IF(
       AND(AB2823&lt;&gt;"",OR(W2823="Terminé",W2823="En cours")),
       VLOOKUP(AD2823,Setup_ScoreExactBonus!A:D,4,FALSE),
       0
     )),
  0)</f>
        <v/>
      </c>
      <c r="AF2823" s="21">
        <f t="shared" si="275"/>
        <v>0</v>
      </c>
      <c r="AG2823" s="21">
        <f ca="1">SUMIFS(AF$2:AF2823,D$2:D2823,D2823)</f>
        <v>3451</v>
      </c>
    </row>
    <row r="2824" spans="1:33" hidden="1" x14ac:dyDescent="0.35">
      <c r="A2824" s="21">
        <f>IF(ISBLANK(B2824),"",COUNTIF(B$2:B2824,B2824))-1</f>
        <v>104</v>
      </c>
      <c r="B2824" s="27">
        <v>15</v>
      </c>
      <c r="C2824" s="10">
        <f>VLOOKUP($A2824+IF($A2824=0,1,0),Database!$A:$Y,7,FALSE)</f>
        <v>46222.875</v>
      </c>
      <c r="D2824" s="21" t="str">
        <f>VLOOKUP(Pronostics!$B2824,Setup_MPP!$A:$G,3,FALSE)</f>
        <v>Amino28</v>
      </c>
      <c r="E2824" s="21" t="str">
        <f>VLOOKUP(Pronostics!$B2824,Setup_MPP!$A:$G,2,FALSE)</f>
        <v>Amine ZARROUKI</v>
      </c>
      <c r="F2824" s="21" t="str">
        <f>VLOOKUP($B2824,Setup_MPP!$A:$E,4,FALSE)</f>
        <v>#FF9898</v>
      </c>
      <c r="G2824" s="21" t="str">
        <f>VLOOKUP($B2824,Setup_MPP!$A:$E,5,FALSE)</f>
        <v>#FF5D5D</v>
      </c>
      <c r="H2824" s="21" t="str">
        <f>IFERROR(IF(AND(A2824&gt;=1,A2824&lt;=104),VLOOKUP($A2824,Location!$A:$J,6,FALSE),IF(A2824=0,"Avant l'ouverture",IF(OR(A2824=105,A2824=106),"Bonus"))),"")</f>
        <v>Finale</v>
      </c>
      <c r="I2824" s="21" t="str">
        <f>IF(LEFT(H2824,4)="Tour",VLOOKUP(A2824,Database!$A:$C,3,FALSE),"")</f>
        <v/>
      </c>
      <c r="J2824" s="21" t="str">
        <f>VLOOKUP($A2824,Location!$A:$J,7,FALSE)</f>
        <v>TBD</v>
      </c>
      <c r="K2824" s="21" t="str">
        <f>IFERROR(VLOOKUP(J2824,Setup_Team!$B:$C,2,FALSE), "TDB")</f>
        <v>TDB</v>
      </c>
      <c r="L2824" s="21" t="str">
        <f>VLOOKUP($A2824,Location!$A:$J,8,FALSE)</f>
        <v>TBD</v>
      </c>
      <c r="M2824" s="21" t="str">
        <f>IFERROR(VLOOKUP(L2824,Setup_Team!$B:$C,2,FALSE), "TDB")</f>
        <v>TDB</v>
      </c>
      <c r="N2824" s="21" t="str">
        <f>VLOOKUP($A2824,Location!$A:$J,9,FALSE)</f>
        <v>East Rutherford, New Jersey/New York</v>
      </c>
      <c r="O2824" s="21" t="str">
        <f>VLOOKUP($A2824,Location!$A:$J,10,FALSE)</f>
        <v>MetLife Stadium</v>
      </c>
      <c r="P2824" s="27"/>
      <c r="Q2824" s="27"/>
      <c r="R2824" s="27" t="str">
        <f t="shared" si="277"/>
        <v/>
      </c>
      <c r="S2824" s="21">
        <v>0</v>
      </c>
      <c r="T2824" s="20">
        <f>VLOOKUP($A2824,Database!$A:$Y,10,FALSE)</f>
        <v>0</v>
      </c>
      <c r="U2824" s="20">
        <f>VLOOKUP($A2824,Database!$A:$Y,11,FALSE)</f>
        <v>0</v>
      </c>
      <c r="V2824" s="20">
        <f>VLOOKUP($A2824,Database!$A:$Y,12,FALSE)</f>
        <v>0</v>
      </c>
      <c r="W2824" s="20" t="str">
        <f>VLOOKUP(A2824,Database!A:M,13,FALSE)</f>
        <v>À venir</v>
      </c>
      <c r="X2824" s="20" t="str">
        <f>VLOOKUP($A2824,Database!$A:$Y,20,FALSE)</f>
        <v/>
      </c>
      <c r="Y2824" s="20" t="str">
        <f>VLOOKUP($A2824,Database!$A:$Y,21,FALSE)</f>
        <v/>
      </c>
      <c r="Z2824" s="20">
        <f t="shared" si="276"/>
        <v>0</v>
      </c>
      <c r="AA2824" s="20" t="str">
        <f t="shared" si="272"/>
        <v/>
      </c>
      <c r="AB2824" s="20" t="str">
        <f t="shared" ca="1" si="273"/>
        <v/>
      </c>
      <c r="AC2824" s="20">
        <f t="shared" ca="1" si="274"/>
        <v>0</v>
      </c>
      <c r="AD2824" s="20" t="str">
        <f ca="1">IF(AC2824=0,"",IF(OR(ISBLANK(P2824),ISBLANK(Q2824)),"",IF(ISBLANK(VLOOKUP(A2824,Database!A:AA,22,FALSE)),"",VLOOKUP(A2824,Database!A:AA,22,FALSE))))</f>
        <v/>
      </c>
      <c r="AE2824" s="20" t="str">
        <f>IFERROR(
   IF(
     OR(ISBLANK(P2824),ISBLANK(Q2824)),
     "",
     IF(
       AND(AB2824&lt;&gt;"",OR(W2824="Terminé",W2824="En cours")),
       VLOOKUP(AD2824,Setup_ScoreExactBonus!A:D,4,FALSE),
       0
     )),
  0)</f>
        <v/>
      </c>
      <c r="AF2824" s="21">
        <f t="shared" si="275"/>
        <v>0</v>
      </c>
      <c r="AG2824" s="21">
        <f ca="1">SUMIFS(AF$2:AF2824,D$2:D2824,D2824)</f>
        <v>3169</v>
      </c>
    </row>
    <row r="2825" spans="1:33" hidden="1" x14ac:dyDescent="0.35">
      <c r="A2825" s="21">
        <f>IF(ISBLANK(B2825),"",COUNTIF(B$2:B2825,B2825))-1</f>
        <v>104</v>
      </c>
      <c r="B2825" s="27">
        <v>16</v>
      </c>
      <c r="C2825" s="10">
        <f>VLOOKUP($A2825+IF($A2825=0,1,0),Database!$A:$Y,7,FALSE)</f>
        <v>46222.875</v>
      </c>
      <c r="D2825" s="21" t="str">
        <f>VLOOKUP(Pronostics!$B2825,Setup_MPP!$A:$G,3,FALSE)</f>
        <v>RomaLaura</v>
      </c>
      <c r="E2825" s="21" t="str">
        <f>VLOOKUP(Pronostics!$B2825,Setup_MPP!$A:$G,2,FALSE)</f>
        <v>Laura GIULIANO</v>
      </c>
      <c r="F2825" s="21" t="str">
        <f>VLOOKUP($B2825,Setup_MPP!$A:$E,4,FALSE)</f>
        <v>#86A4FE</v>
      </c>
      <c r="G2825" s="21" t="str">
        <f>VLOOKUP($B2825,Setup_MPP!$A:$E,5,FALSE)</f>
        <v>#3769FF</v>
      </c>
      <c r="H2825" s="21" t="str">
        <f>IFERROR(IF(AND(A2825&gt;=1,A2825&lt;=104),VLOOKUP($A2825,Location!$A:$J,6,FALSE),IF(A2825=0,"Avant l'ouverture",IF(OR(A2825=105,A2825=106),"Bonus"))),"")</f>
        <v>Finale</v>
      </c>
      <c r="I2825" s="21" t="str">
        <f>IF(LEFT(H2825,4)="Tour",VLOOKUP(A2825,Database!$A:$C,3,FALSE),"")</f>
        <v/>
      </c>
      <c r="J2825" s="21" t="str">
        <f>VLOOKUP($A2825,Location!$A:$J,7,FALSE)</f>
        <v>TBD</v>
      </c>
      <c r="K2825" s="21" t="str">
        <f>IFERROR(VLOOKUP(J2825,Setup_Team!$B:$C,2,FALSE), "TDB")</f>
        <v>TDB</v>
      </c>
      <c r="L2825" s="21" t="str">
        <f>VLOOKUP($A2825,Location!$A:$J,8,FALSE)</f>
        <v>TBD</v>
      </c>
      <c r="M2825" s="21" t="str">
        <f>IFERROR(VLOOKUP(L2825,Setup_Team!$B:$C,2,FALSE), "TDB")</f>
        <v>TDB</v>
      </c>
      <c r="N2825" s="21" t="str">
        <f>VLOOKUP($A2825,Location!$A:$J,9,FALSE)</f>
        <v>East Rutherford, New Jersey/New York</v>
      </c>
      <c r="O2825" s="21" t="str">
        <f>VLOOKUP($A2825,Location!$A:$J,10,FALSE)</f>
        <v>MetLife Stadium</v>
      </c>
      <c r="P2825" s="27"/>
      <c r="Q2825" s="27"/>
      <c r="R2825" s="27" t="str">
        <f t="shared" si="277"/>
        <v/>
      </c>
      <c r="S2825" s="21">
        <v>0</v>
      </c>
      <c r="T2825" s="20">
        <f>VLOOKUP($A2825,Database!$A:$Y,10,FALSE)</f>
        <v>0</v>
      </c>
      <c r="U2825" s="20">
        <f>VLOOKUP($A2825,Database!$A:$Y,11,FALSE)</f>
        <v>0</v>
      </c>
      <c r="V2825" s="20">
        <f>VLOOKUP($A2825,Database!$A:$Y,12,FALSE)</f>
        <v>0</v>
      </c>
      <c r="W2825" s="20" t="str">
        <f>VLOOKUP(A2825,Database!A:M,13,FALSE)</f>
        <v>À venir</v>
      </c>
      <c r="X2825" s="20" t="str">
        <f>VLOOKUP($A2825,Database!$A:$Y,20,FALSE)</f>
        <v/>
      </c>
      <c r="Y2825" s="20" t="str">
        <f>VLOOKUP($A2825,Database!$A:$Y,21,FALSE)</f>
        <v/>
      </c>
      <c r="Z2825" s="20">
        <f t="shared" si="276"/>
        <v>0</v>
      </c>
      <c r="AA2825" s="20" t="str">
        <f t="shared" si="272"/>
        <v/>
      </c>
      <c r="AB2825" s="20" t="str">
        <f t="shared" ca="1" si="273"/>
        <v/>
      </c>
      <c r="AC2825" s="20">
        <f t="shared" ca="1" si="274"/>
        <v>0</v>
      </c>
      <c r="AD2825" s="20" t="str">
        <f ca="1">IF(AC2825=0,"",IF(OR(ISBLANK(P2825),ISBLANK(Q2825)),"",IF(ISBLANK(VLOOKUP(A2825,Database!A:AA,22,FALSE)),"",VLOOKUP(A2825,Database!A:AA,22,FALSE))))</f>
        <v/>
      </c>
      <c r="AE2825" s="20" t="str">
        <f>IFERROR(
   IF(
     OR(ISBLANK(P2825),ISBLANK(Q2825)),
     "",
     IF(
       AND(AB2825&lt;&gt;"",OR(W2825="Terminé",W2825="En cours")),
       VLOOKUP(AD2825,Setup_ScoreExactBonus!A:D,4,FALSE),
       0
     )),
  0)</f>
        <v/>
      </c>
      <c r="AF2825" s="21">
        <f t="shared" si="275"/>
        <v>0</v>
      </c>
      <c r="AG2825" s="21">
        <f ca="1">SUMIFS(AF$2:AF2825,D$2:D2825,D2825)</f>
        <v>2658</v>
      </c>
    </row>
    <row r="2826" spans="1:33" hidden="1" x14ac:dyDescent="0.35">
      <c r="A2826" s="21">
        <f>IF(ISBLANK(B2826),"",COUNTIF(B$2:B2826,B2826))-1</f>
        <v>104</v>
      </c>
      <c r="B2826" s="27">
        <v>17</v>
      </c>
      <c r="C2826" s="10">
        <f>VLOOKUP($A2826+IF($A2826=0,1,0),Database!$A:$Y,7,FALSE)</f>
        <v>46222.875</v>
      </c>
      <c r="D2826" s="21" t="str">
        <f>VLOOKUP(Pronostics!$B2826,Setup_MPP!$A:$G,3,FALSE)</f>
        <v>Julien_cri</v>
      </c>
      <c r="E2826" s="21" t="str">
        <f>VLOOKUP(Pronostics!$B2826,Setup_MPP!$A:$G,2,FALSE)</f>
        <v>Julien CRIMOTEL</v>
      </c>
      <c r="F2826" s="21" t="str">
        <f>VLOOKUP($B2826,Setup_MPP!$A:$E,4,FALSE)</f>
        <v>#FFB0B0</v>
      </c>
      <c r="G2826" s="21" t="str">
        <f>VLOOKUP($B2826,Setup_MPP!$A:$E,5,FALSE)</f>
        <v>#F25757</v>
      </c>
      <c r="H2826" s="21" t="str">
        <f>IFERROR(IF(AND(A2826&gt;=1,A2826&lt;=104),VLOOKUP($A2826,Location!$A:$J,6,FALSE),IF(A2826=0,"Avant l'ouverture",IF(OR(A2826=105,A2826=106),"Bonus"))),"")</f>
        <v>Finale</v>
      </c>
      <c r="I2826" s="21" t="str">
        <f>IF(LEFT(H2826,4)="Tour",VLOOKUP(A2826,Database!$A:$C,3,FALSE),"")</f>
        <v/>
      </c>
      <c r="J2826" s="21" t="str">
        <f>VLOOKUP($A2826,Location!$A:$J,7,FALSE)</f>
        <v>TBD</v>
      </c>
      <c r="K2826" s="21" t="str">
        <f>IFERROR(VLOOKUP(J2826,Setup_Team!$B:$C,2,FALSE), "TDB")</f>
        <v>TDB</v>
      </c>
      <c r="L2826" s="21" t="str">
        <f>VLOOKUP($A2826,Location!$A:$J,8,FALSE)</f>
        <v>TBD</v>
      </c>
      <c r="M2826" s="21" t="str">
        <f>IFERROR(VLOOKUP(L2826,Setup_Team!$B:$C,2,FALSE), "TDB")</f>
        <v>TDB</v>
      </c>
      <c r="N2826" s="21" t="str">
        <f>VLOOKUP($A2826,Location!$A:$J,9,FALSE)</f>
        <v>East Rutherford, New Jersey/New York</v>
      </c>
      <c r="O2826" s="21" t="str">
        <f>VLOOKUP($A2826,Location!$A:$J,10,FALSE)</f>
        <v>MetLife Stadium</v>
      </c>
      <c r="P2826" s="27"/>
      <c r="Q2826" s="27"/>
      <c r="R2826" s="27" t="str">
        <f t="shared" si="277"/>
        <v/>
      </c>
      <c r="S2826" s="21">
        <v>0</v>
      </c>
      <c r="T2826" s="20">
        <f>VLOOKUP($A2826,Database!$A:$Y,10,FALSE)</f>
        <v>0</v>
      </c>
      <c r="U2826" s="20">
        <f>VLOOKUP($A2826,Database!$A:$Y,11,FALSE)</f>
        <v>0</v>
      </c>
      <c r="V2826" s="20">
        <f>VLOOKUP($A2826,Database!$A:$Y,12,FALSE)</f>
        <v>0</v>
      </c>
      <c r="W2826" s="20" t="str">
        <f>VLOOKUP(A2826,Database!A:M,13,FALSE)</f>
        <v>À venir</v>
      </c>
      <c r="X2826" s="20" t="str">
        <f>VLOOKUP($A2826,Database!$A:$Y,20,FALSE)</f>
        <v/>
      </c>
      <c r="Y2826" s="20" t="str">
        <f>VLOOKUP($A2826,Database!$A:$Y,21,FALSE)</f>
        <v/>
      </c>
      <c r="Z2826" s="20">
        <f t="shared" si="276"/>
        <v>0</v>
      </c>
      <c r="AA2826" s="20" t="str">
        <f t="shared" si="272"/>
        <v/>
      </c>
      <c r="AB2826" s="20" t="str">
        <f t="shared" ca="1" si="273"/>
        <v/>
      </c>
      <c r="AC2826" s="20">
        <f t="shared" ca="1" si="274"/>
        <v>0</v>
      </c>
      <c r="AD2826" s="20" t="str">
        <f ca="1">IF(AC2826=0,"",IF(OR(ISBLANK(P2826),ISBLANK(Q2826)),"",IF(ISBLANK(VLOOKUP(A2826,Database!A:AA,22,FALSE)),"",VLOOKUP(A2826,Database!A:AA,22,FALSE))))</f>
        <v/>
      </c>
      <c r="AE2826" s="20" t="str">
        <f>IFERROR(
   IF(
     OR(ISBLANK(P2826),ISBLANK(Q2826)),
     "",
     IF(
       AND(AB2826&lt;&gt;"",OR(W2826="Terminé",W2826="En cours")),
       VLOOKUP(AD2826,Setup_ScoreExactBonus!A:D,4,FALSE),
       0
     )),
  0)</f>
        <v/>
      </c>
      <c r="AF2826" s="21">
        <f t="shared" si="275"/>
        <v>0</v>
      </c>
      <c r="AG2826" s="21">
        <f ca="1">SUMIFS(AF$2:AF2826,D$2:D2826,D2826)</f>
        <v>3022</v>
      </c>
    </row>
    <row r="2827" spans="1:33" hidden="1" x14ac:dyDescent="0.35">
      <c r="A2827" s="21">
        <f>IF(ISBLANK(B2827),"",COUNTIF(B$2:B2827,B2827))-1</f>
        <v>104</v>
      </c>
      <c r="B2827" s="27">
        <v>18</v>
      </c>
      <c r="C2827" s="10">
        <f>VLOOKUP($A2827+IF($A2827=0,1,0),Database!$A:$Y,7,FALSE)</f>
        <v>46222.875</v>
      </c>
      <c r="D2827" s="21" t="str">
        <f>VLOOKUP(Pronostics!$B2827,Setup_MPP!$A:$G,3,FALSE)</f>
        <v>Cartone</v>
      </c>
      <c r="E2827" s="21" t="str">
        <f>VLOOKUP(Pronostics!$B2827,Setup_MPP!$A:$G,2,FALSE)</f>
        <v>Quentin CARTON</v>
      </c>
      <c r="F2827" s="21" t="str">
        <f>VLOOKUP($B2827,Setup_MPP!$A:$E,4,FALSE)</f>
        <v>#F0BC42</v>
      </c>
      <c r="G2827" s="21" t="str">
        <f>VLOOKUP($B2827,Setup_MPP!$A:$E,5,FALSE)</f>
        <v>#8E1F2F</v>
      </c>
      <c r="H2827" s="21" t="str">
        <f>IFERROR(IF(AND(A2827&gt;=1,A2827&lt;=104),VLOOKUP($A2827,Location!$A:$J,6,FALSE),IF(A2827=0,"Avant l'ouverture",IF(OR(A2827=105,A2827=106),"Bonus"))),"")</f>
        <v>Finale</v>
      </c>
      <c r="I2827" s="21" t="str">
        <f>IF(LEFT(H2827,4)="Tour",VLOOKUP(A2827,Database!$A:$C,3,FALSE),"")</f>
        <v/>
      </c>
      <c r="J2827" s="21" t="str">
        <f>VLOOKUP($A2827,Location!$A:$J,7,FALSE)</f>
        <v>TBD</v>
      </c>
      <c r="K2827" s="21" t="str">
        <f>IFERROR(VLOOKUP(J2827,Setup_Team!$B:$C,2,FALSE), "TDB")</f>
        <v>TDB</v>
      </c>
      <c r="L2827" s="21" t="str">
        <f>VLOOKUP($A2827,Location!$A:$J,8,FALSE)</f>
        <v>TBD</v>
      </c>
      <c r="M2827" s="21" t="str">
        <f>IFERROR(VLOOKUP(L2827,Setup_Team!$B:$C,2,FALSE), "TDB")</f>
        <v>TDB</v>
      </c>
      <c r="N2827" s="21" t="str">
        <f>VLOOKUP($A2827,Location!$A:$J,9,FALSE)</f>
        <v>East Rutherford, New Jersey/New York</v>
      </c>
      <c r="O2827" s="21" t="str">
        <f>VLOOKUP($A2827,Location!$A:$J,10,FALSE)</f>
        <v>MetLife Stadium</v>
      </c>
      <c r="P2827" s="27"/>
      <c r="Q2827" s="27"/>
      <c r="R2827" s="27" t="str">
        <f t="shared" si="277"/>
        <v/>
      </c>
      <c r="S2827" s="21">
        <v>0</v>
      </c>
      <c r="T2827" s="20">
        <f>VLOOKUP($A2827,Database!$A:$Y,10,FALSE)</f>
        <v>0</v>
      </c>
      <c r="U2827" s="20">
        <f>VLOOKUP($A2827,Database!$A:$Y,11,FALSE)</f>
        <v>0</v>
      </c>
      <c r="V2827" s="20">
        <f>VLOOKUP($A2827,Database!$A:$Y,12,FALSE)</f>
        <v>0</v>
      </c>
      <c r="W2827" s="20" t="str">
        <f>VLOOKUP(A2827,Database!A:M,13,FALSE)</f>
        <v>À venir</v>
      </c>
      <c r="X2827" s="20" t="str">
        <f>VLOOKUP($A2827,Database!$A:$Y,20,FALSE)</f>
        <v/>
      </c>
      <c r="Y2827" s="20" t="str">
        <f>VLOOKUP($A2827,Database!$A:$Y,21,FALSE)</f>
        <v/>
      </c>
      <c r="Z2827" s="20">
        <f t="shared" si="276"/>
        <v>0</v>
      </c>
      <c r="AA2827" s="20" t="str">
        <f t="shared" si="272"/>
        <v/>
      </c>
      <c r="AB2827" s="20" t="str">
        <f t="shared" ca="1" si="273"/>
        <v/>
      </c>
      <c r="AC2827" s="20">
        <f t="shared" ca="1" si="274"/>
        <v>0</v>
      </c>
      <c r="AD2827" s="20" t="str">
        <f ca="1">IF(AC2827=0,"",IF(OR(ISBLANK(P2827),ISBLANK(Q2827)),"",IF(ISBLANK(VLOOKUP(A2827,Database!A:AA,22,FALSE)),"",VLOOKUP(A2827,Database!A:AA,22,FALSE))))</f>
        <v/>
      </c>
      <c r="AE2827" s="20" t="str">
        <f>IFERROR(
   IF(
     OR(ISBLANK(P2827),ISBLANK(Q2827)),
     "",
     IF(
       AND(AB2827&lt;&gt;"",OR(W2827="Terminé",W2827="En cours")),
       VLOOKUP(AD2827,Setup_ScoreExactBonus!A:D,4,FALSE),
       0
     )),
  0)</f>
        <v/>
      </c>
      <c r="AF2827" s="21">
        <f t="shared" si="275"/>
        <v>0</v>
      </c>
      <c r="AG2827" s="21">
        <f ca="1">SUMIFS(AF$2:AF2827,D$2:D2827,D2827)</f>
        <v>3102</v>
      </c>
    </row>
    <row r="2828" spans="1:33" hidden="1" x14ac:dyDescent="0.35">
      <c r="A2828" s="21">
        <f>IF(ISBLANK(B2828),"",COUNTIF(B$2:B2828,B2828))-1</f>
        <v>104</v>
      </c>
      <c r="B2828" s="27">
        <v>19</v>
      </c>
      <c r="C2828" s="10">
        <f>VLOOKUP($A2828+IF($A2828=0,1,0),Database!$A:$Y,7,FALSE)</f>
        <v>46222.875</v>
      </c>
      <c r="D2828" s="21" t="str">
        <f>VLOOKUP(Pronostics!$B2828,Setup_MPP!$A:$G,3,FALSE)</f>
        <v>YramVi</v>
      </c>
      <c r="E2828" s="21" t="str">
        <f>VLOOKUP(Pronostics!$B2828,Setup_MPP!$A:$G,2,FALSE)</f>
        <v>Eyram TETSHIE</v>
      </c>
      <c r="F2828" s="21" t="str">
        <f>VLOOKUP($B2828,Setup_MPP!$A:$E,4,FALSE)</f>
        <v>#E8B28F</v>
      </c>
      <c r="G2828" s="21" t="str">
        <f>VLOOKUP($B2828,Setup_MPP!$A:$E,5,FALSE)</f>
        <v>#E65568</v>
      </c>
      <c r="H2828" s="21" t="str">
        <f>IFERROR(IF(AND(A2828&gt;=1,A2828&lt;=104),VLOOKUP($A2828,Location!$A:$J,6,FALSE),IF(A2828=0,"Avant l'ouverture",IF(OR(A2828=105,A2828=106),"Bonus"))),"")</f>
        <v>Finale</v>
      </c>
      <c r="I2828" s="21" t="str">
        <f>IF(LEFT(H2828,4)="Tour",VLOOKUP(A2828,Database!$A:$C,3,FALSE),"")</f>
        <v/>
      </c>
      <c r="J2828" s="21" t="str">
        <f>VLOOKUP($A2828,Location!$A:$J,7,FALSE)</f>
        <v>TBD</v>
      </c>
      <c r="K2828" s="21" t="str">
        <f>IFERROR(VLOOKUP(J2828,Setup_Team!$B:$C,2,FALSE), "TDB")</f>
        <v>TDB</v>
      </c>
      <c r="L2828" s="21" t="str">
        <f>VLOOKUP($A2828,Location!$A:$J,8,FALSE)</f>
        <v>TBD</v>
      </c>
      <c r="M2828" s="21" t="str">
        <f>IFERROR(VLOOKUP(L2828,Setup_Team!$B:$C,2,FALSE), "TDB")</f>
        <v>TDB</v>
      </c>
      <c r="N2828" s="21" t="str">
        <f>VLOOKUP($A2828,Location!$A:$J,9,FALSE)</f>
        <v>East Rutherford, New Jersey/New York</v>
      </c>
      <c r="O2828" s="21" t="str">
        <f>VLOOKUP($A2828,Location!$A:$J,10,FALSE)</f>
        <v>MetLife Stadium</v>
      </c>
      <c r="P2828" s="27"/>
      <c r="Q2828" s="27"/>
      <c r="R2828" s="27" t="str">
        <f t="shared" si="277"/>
        <v/>
      </c>
      <c r="S2828" s="21">
        <v>0</v>
      </c>
      <c r="T2828" s="20">
        <f>VLOOKUP($A2828,Database!$A:$Y,10,FALSE)</f>
        <v>0</v>
      </c>
      <c r="U2828" s="20">
        <f>VLOOKUP($A2828,Database!$A:$Y,11,FALSE)</f>
        <v>0</v>
      </c>
      <c r="V2828" s="20">
        <f>VLOOKUP($A2828,Database!$A:$Y,12,FALSE)</f>
        <v>0</v>
      </c>
      <c r="W2828" s="20" t="str">
        <f>VLOOKUP(A2828,Database!A:M,13,FALSE)</f>
        <v>À venir</v>
      </c>
      <c r="X2828" s="20" t="str">
        <f>VLOOKUP($A2828,Database!$A:$Y,20,FALSE)</f>
        <v/>
      </c>
      <c r="Y2828" s="20" t="str">
        <f>VLOOKUP($A2828,Database!$A:$Y,21,FALSE)</f>
        <v/>
      </c>
      <c r="Z2828" s="20">
        <f t="shared" si="276"/>
        <v>0</v>
      </c>
      <c r="AA2828" s="20" t="str">
        <f t="shared" si="272"/>
        <v/>
      </c>
      <c r="AB2828" s="20" t="str">
        <f t="shared" ca="1" si="273"/>
        <v/>
      </c>
      <c r="AC2828" s="20">
        <f t="shared" ca="1" si="274"/>
        <v>0</v>
      </c>
      <c r="AD2828" s="20" t="str">
        <f ca="1">IF(AC2828=0,"",IF(OR(ISBLANK(P2828),ISBLANK(Q2828)),"",IF(ISBLANK(VLOOKUP(A2828,Database!A:AA,22,FALSE)),"",VLOOKUP(A2828,Database!A:AA,22,FALSE))))</f>
        <v/>
      </c>
      <c r="AE2828" s="20" t="str">
        <f>IFERROR(
   IF(
     OR(ISBLANK(P2828),ISBLANK(Q2828)),
     "",
     IF(
       AND(AB2828&lt;&gt;"",OR(W2828="Terminé",W2828="En cours")),
       VLOOKUP(AD2828,Setup_ScoreExactBonus!A:D,4,FALSE),
       0
     )),
  0)</f>
        <v/>
      </c>
      <c r="AF2828" s="21">
        <f t="shared" si="275"/>
        <v>0</v>
      </c>
      <c r="AG2828" s="21">
        <f ca="1">SUMIFS(AF$2:AF2828,D$2:D2828,D2828)</f>
        <v>2990</v>
      </c>
    </row>
    <row r="2829" spans="1:33" hidden="1" x14ac:dyDescent="0.35">
      <c r="A2829" s="21">
        <f>IF(ISBLANK(B2829),"",COUNTIF(B$2:B2829,B2829))-1</f>
        <v>104</v>
      </c>
      <c r="B2829" s="27">
        <v>20</v>
      </c>
      <c r="C2829" s="10">
        <f>VLOOKUP($A2829+IF($A2829=0,1,0),Database!$A:$Y,7,FALSE)</f>
        <v>46222.875</v>
      </c>
      <c r="D2829" s="21" t="str">
        <f>VLOOKUP(Pronostics!$B2829,Setup_MPP!$A:$G,3,FALSE)</f>
        <v>Anis_MaFihache</v>
      </c>
      <c r="E2829" s="21" t="str">
        <f>VLOOKUP(Pronostics!$B2829,Setup_MPP!$A:$G,2,FALSE)</f>
        <v>Anis LEBIK</v>
      </c>
      <c r="F2829" s="21" t="str">
        <f>VLOOKUP($B2829,Setup_MPP!$A:$E,4,FALSE)</f>
        <v>#60DC8C</v>
      </c>
      <c r="G2829" s="21" t="str">
        <f>VLOOKUP($B2829,Setup_MPP!$A:$E,5,FALSE)</f>
        <v>#22A34F</v>
      </c>
      <c r="H2829" s="21" t="str">
        <f>IFERROR(IF(AND(A2829&gt;=1,A2829&lt;=104),VLOOKUP($A2829,Location!$A:$J,6,FALSE),IF(A2829=0,"Avant l'ouverture",IF(OR(A2829=105,A2829=106),"Bonus"))),"")</f>
        <v>Finale</v>
      </c>
      <c r="I2829" s="21" t="str">
        <f>IF(LEFT(H2829,4)="Tour",VLOOKUP(A2829,Database!$A:$C,3,FALSE),"")</f>
        <v/>
      </c>
      <c r="J2829" s="21" t="str">
        <f>VLOOKUP($A2829,Location!$A:$J,7,FALSE)</f>
        <v>TBD</v>
      </c>
      <c r="K2829" s="21" t="str">
        <f>IFERROR(VLOOKUP(J2829,Setup_Team!$B:$C,2,FALSE), "TDB")</f>
        <v>TDB</v>
      </c>
      <c r="L2829" s="21" t="str">
        <f>VLOOKUP($A2829,Location!$A:$J,8,FALSE)</f>
        <v>TBD</v>
      </c>
      <c r="M2829" s="21" t="str">
        <f>IFERROR(VLOOKUP(L2829,Setup_Team!$B:$C,2,FALSE), "TDB")</f>
        <v>TDB</v>
      </c>
      <c r="N2829" s="21" t="str">
        <f>VLOOKUP($A2829,Location!$A:$J,9,FALSE)</f>
        <v>East Rutherford, New Jersey/New York</v>
      </c>
      <c r="O2829" s="21" t="str">
        <f>VLOOKUP($A2829,Location!$A:$J,10,FALSE)</f>
        <v>MetLife Stadium</v>
      </c>
      <c r="P2829" s="27"/>
      <c r="Q2829" s="27"/>
      <c r="R2829" s="27" t="str">
        <f t="shared" si="277"/>
        <v/>
      </c>
      <c r="S2829" s="21">
        <v>0</v>
      </c>
      <c r="T2829" s="20">
        <f>VLOOKUP($A2829,Database!$A:$Y,10,FALSE)</f>
        <v>0</v>
      </c>
      <c r="U2829" s="20">
        <f>VLOOKUP($A2829,Database!$A:$Y,11,FALSE)</f>
        <v>0</v>
      </c>
      <c r="V2829" s="20">
        <f>VLOOKUP($A2829,Database!$A:$Y,12,FALSE)</f>
        <v>0</v>
      </c>
      <c r="W2829" s="20" t="str">
        <f>VLOOKUP(A2829,Database!A:M,13,FALSE)</f>
        <v>À venir</v>
      </c>
      <c r="X2829" s="20" t="str">
        <f>VLOOKUP($A2829,Database!$A:$Y,20,FALSE)</f>
        <v/>
      </c>
      <c r="Y2829" s="20" t="str">
        <f>VLOOKUP($A2829,Database!$A:$Y,21,FALSE)</f>
        <v/>
      </c>
      <c r="Z2829" s="20">
        <f t="shared" si="276"/>
        <v>0</v>
      </c>
      <c r="AA2829" s="20" t="str">
        <f t="shared" si="272"/>
        <v/>
      </c>
      <c r="AB2829" s="20" t="str">
        <f t="shared" ca="1" si="273"/>
        <v/>
      </c>
      <c r="AC2829" s="20">
        <f t="shared" ca="1" si="274"/>
        <v>0</v>
      </c>
      <c r="AD2829" s="20" t="str">
        <f ca="1">IF(AC2829=0,"",IF(OR(ISBLANK(P2829),ISBLANK(Q2829)),"",IF(ISBLANK(VLOOKUP(A2829,Database!A:AA,22,FALSE)),"",VLOOKUP(A2829,Database!A:AA,22,FALSE))))</f>
        <v/>
      </c>
      <c r="AE2829" s="20" t="str">
        <f>IFERROR(
   IF(
     OR(ISBLANK(P2829),ISBLANK(Q2829)),
     "",
     IF(
       AND(AB2829&lt;&gt;"",OR(W2829="Terminé",W2829="En cours")),
       VLOOKUP(AD2829,Setup_ScoreExactBonus!A:D,4,FALSE),
       0
     )),
  0)</f>
        <v/>
      </c>
      <c r="AF2829" s="21">
        <f t="shared" si="275"/>
        <v>0</v>
      </c>
      <c r="AG2829" s="21">
        <f ca="1">SUMIFS(AF$2:AF2829,D$2:D2829,D2829)</f>
        <v>3051</v>
      </c>
    </row>
    <row r="2830" spans="1:33" hidden="1" x14ac:dyDescent="0.35">
      <c r="A2830" s="21">
        <f>IF(ISBLANK(B2830),"",COUNTIF(B$2:B2830,B2830))-1</f>
        <v>104</v>
      </c>
      <c r="B2830" s="27">
        <v>21</v>
      </c>
      <c r="C2830" s="10">
        <f>VLOOKUP($A2830+IF($A2830=0,1,0),Database!$A:$Y,7,FALSE)</f>
        <v>46222.875</v>
      </c>
      <c r="D2830" s="21" t="str">
        <f>VLOOKUP(Pronostics!$B2830,Setup_MPP!$A:$G,3,FALSE)</f>
        <v>JUJULABOSS13</v>
      </c>
      <c r="E2830" s="21" t="str">
        <f>VLOOKUP(Pronostics!$B2830,Setup_MPP!$A:$G,2,FALSE)</f>
        <v>Julia BOUANAN</v>
      </c>
      <c r="F2830" s="21" t="str">
        <f>VLOOKUP($B2830,Setup_MPP!$A:$E,4,FALSE)</f>
        <v>#2FAEE0</v>
      </c>
      <c r="G2830" s="21" t="str">
        <f>VLOOKUP($B2830,Setup_MPP!$A:$E,5,FALSE)</f>
        <v>#BEA064</v>
      </c>
      <c r="H2830" s="21" t="str">
        <f>IFERROR(IF(AND(A2830&gt;=1,A2830&lt;=104),VLOOKUP($A2830,Location!$A:$J,6,FALSE),IF(A2830=0,"Avant l'ouverture",IF(OR(A2830=105,A2830=106),"Bonus"))),"")</f>
        <v>Finale</v>
      </c>
      <c r="I2830" s="21" t="str">
        <f>IF(LEFT(H2830,4)="Tour",VLOOKUP(A2830,Database!$A:$C,3,FALSE),"")</f>
        <v/>
      </c>
      <c r="J2830" s="21" t="str">
        <f>VLOOKUP($A2830,Location!$A:$J,7,FALSE)</f>
        <v>TBD</v>
      </c>
      <c r="K2830" s="21" t="str">
        <f>IFERROR(VLOOKUP(J2830,Setup_Team!$B:$C,2,FALSE), "TDB")</f>
        <v>TDB</v>
      </c>
      <c r="L2830" s="21" t="str">
        <f>VLOOKUP($A2830,Location!$A:$J,8,FALSE)</f>
        <v>TBD</v>
      </c>
      <c r="M2830" s="21" t="str">
        <f>IFERROR(VLOOKUP(L2830,Setup_Team!$B:$C,2,FALSE), "TDB")</f>
        <v>TDB</v>
      </c>
      <c r="N2830" s="21" t="str">
        <f>VLOOKUP($A2830,Location!$A:$J,9,FALSE)</f>
        <v>East Rutherford, New Jersey/New York</v>
      </c>
      <c r="O2830" s="21" t="str">
        <f>VLOOKUP($A2830,Location!$A:$J,10,FALSE)</f>
        <v>MetLife Stadium</v>
      </c>
      <c r="P2830" s="27"/>
      <c r="Q2830" s="27"/>
      <c r="R2830" s="27" t="str">
        <f t="shared" si="277"/>
        <v/>
      </c>
      <c r="S2830" s="21">
        <v>0</v>
      </c>
      <c r="T2830" s="20">
        <f>VLOOKUP($A2830,Database!$A:$Y,10,FALSE)</f>
        <v>0</v>
      </c>
      <c r="U2830" s="20">
        <f>VLOOKUP($A2830,Database!$A:$Y,11,FALSE)</f>
        <v>0</v>
      </c>
      <c r="V2830" s="20">
        <f>VLOOKUP($A2830,Database!$A:$Y,12,FALSE)</f>
        <v>0</v>
      </c>
      <c r="W2830" s="20" t="str">
        <f>VLOOKUP(A2830,Database!A:M,13,FALSE)</f>
        <v>À venir</v>
      </c>
      <c r="X2830" s="20" t="str">
        <f>VLOOKUP($A2830,Database!$A:$Y,20,FALSE)</f>
        <v/>
      </c>
      <c r="Y2830" s="20" t="str">
        <f>VLOOKUP($A2830,Database!$A:$Y,21,FALSE)</f>
        <v/>
      </c>
      <c r="Z2830" s="20">
        <f t="shared" si="276"/>
        <v>0</v>
      </c>
      <c r="AA2830" s="20" t="str">
        <f t="shared" si="272"/>
        <v/>
      </c>
      <c r="AB2830" s="20" t="str">
        <f t="shared" ca="1" si="273"/>
        <v/>
      </c>
      <c r="AC2830" s="20">
        <f t="shared" ca="1" si="274"/>
        <v>0</v>
      </c>
      <c r="AD2830" s="20" t="str">
        <f ca="1">IF(AC2830=0,"",IF(OR(ISBLANK(P2830),ISBLANK(Q2830)),"",IF(ISBLANK(VLOOKUP(A2830,Database!A:AA,22,FALSE)),"",VLOOKUP(A2830,Database!A:AA,22,FALSE))))</f>
        <v/>
      </c>
      <c r="AE2830" s="20" t="str">
        <f>IFERROR(
   IF(
     OR(ISBLANK(P2830),ISBLANK(Q2830)),
     "",
     IF(
       AND(AB2830&lt;&gt;"",OR(W2830="Terminé",W2830="En cours")),
       VLOOKUP(AD2830,Setup_ScoreExactBonus!A:D,4,FALSE),
       0
     )),
  0)</f>
        <v/>
      </c>
      <c r="AF2830" s="21">
        <f t="shared" si="275"/>
        <v>0</v>
      </c>
      <c r="AG2830" s="21">
        <f ca="1">SUMIFS(AF$2:AF2830,D$2:D2830,D2830)</f>
        <v>2853</v>
      </c>
    </row>
    <row r="2831" spans="1:33" hidden="1" x14ac:dyDescent="0.35">
      <c r="A2831" s="21">
        <f>IF(ISBLANK(B2831),"",COUNTIF(B$2:B2831,B2831))-1</f>
        <v>104</v>
      </c>
      <c r="B2831" s="27">
        <v>22</v>
      </c>
      <c r="C2831" s="10">
        <f>VLOOKUP($A2831+IF($A2831=0,1,0),Database!$A:$Y,7,FALSE)</f>
        <v>46222.875</v>
      </c>
      <c r="D2831" s="21" t="str">
        <f>VLOOKUP(Pronostics!$B2831,Setup_MPP!$A:$G,3,FALSE)</f>
        <v>Jujumsrd</v>
      </c>
      <c r="E2831" s="21" t="str">
        <f>VLOOKUP(Pronostics!$B2831,Setup_MPP!$A:$G,2,FALSE)</f>
        <v>Julie Mansard</v>
      </c>
      <c r="F2831" s="21" t="str">
        <f>VLOOKUP($B2831,Setup_MPP!$A:$E,4,FALSE)</f>
        <v>#41DEF0</v>
      </c>
      <c r="G2831" s="21" t="str">
        <f>VLOOKUP($B2831,Setup_MPP!$A:$E,5,FALSE)</f>
        <v>#0BA6B7</v>
      </c>
      <c r="H2831" s="21" t="str">
        <f>IFERROR(IF(AND(A2831&gt;=1,A2831&lt;=104),VLOOKUP($A2831,Location!$A:$J,6,FALSE),IF(A2831=0,"Avant l'ouverture",IF(OR(A2831=105,A2831=106),"Bonus"))),"")</f>
        <v>Finale</v>
      </c>
      <c r="I2831" s="21" t="str">
        <f>IF(LEFT(H2831,4)="Tour",VLOOKUP(A2831,Database!$A:$C,3,FALSE),"")</f>
        <v/>
      </c>
      <c r="J2831" s="21" t="str">
        <f>VLOOKUP($A2831,Location!$A:$J,7,FALSE)</f>
        <v>TBD</v>
      </c>
      <c r="K2831" s="21" t="str">
        <f>IFERROR(VLOOKUP(J2831,Setup_Team!$B:$C,2,FALSE), "TDB")</f>
        <v>TDB</v>
      </c>
      <c r="L2831" s="21" t="str">
        <f>VLOOKUP($A2831,Location!$A:$J,8,FALSE)</f>
        <v>TBD</v>
      </c>
      <c r="M2831" s="21" t="str">
        <f>IFERROR(VLOOKUP(L2831,Setup_Team!$B:$C,2,FALSE), "TDB")</f>
        <v>TDB</v>
      </c>
      <c r="N2831" s="21" t="str">
        <f>VLOOKUP($A2831,Location!$A:$J,9,FALSE)</f>
        <v>East Rutherford, New Jersey/New York</v>
      </c>
      <c r="O2831" s="21" t="str">
        <f>VLOOKUP($A2831,Location!$A:$J,10,FALSE)</f>
        <v>MetLife Stadium</v>
      </c>
      <c r="P2831" s="27"/>
      <c r="Q2831" s="27"/>
      <c r="R2831" s="27" t="str">
        <f t="shared" si="277"/>
        <v/>
      </c>
      <c r="S2831" s="21">
        <v>0</v>
      </c>
      <c r="T2831" s="20">
        <f>VLOOKUP($A2831,Database!$A:$Y,10,FALSE)</f>
        <v>0</v>
      </c>
      <c r="U2831" s="20">
        <f>VLOOKUP($A2831,Database!$A:$Y,11,FALSE)</f>
        <v>0</v>
      </c>
      <c r="V2831" s="20">
        <f>VLOOKUP($A2831,Database!$A:$Y,12,FALSE)</f>
        <v>0</v>
      </c>
      <c r="W2831" s="20" t="str">
        <f>VLOOKUP(A2831,Database!A:M,13,FALSE)</f>
        <v>À venir</v>
      </c>
      <c r="X2831" s="20" t="str">
        <f>VLOOKUP($A2831,Database!$A:$Y,20,FALSE)</f>
        <v/>
      </c>
      <c r="Y2831" s="20" t="str">
        <f>VLOOKUP($A2831,Database!$A:$Y,21,FALSE)</f>
        <v/>
      </c>
      <c r="Z2831" s="20">
        <f t="shared" si="276"/>
        <v>0</v>
      </c>
      <c r="AA2831" s="20" t="str">
        <f t="shared" si="272"/>
        <v/>
      </c>
      <c r="AB2831" s="20" t="str">
        <f t="shared" ca="1" si="273"/>
        <v/>
      </c>
      <c r="AC2831" s="20">
        <f t="shared" ca="1" si="274"/>
        <v>0</v>
      </c>
      <c r="AD2831" s="20" t="str">
        <f ca="1">IF(AC2831=0,"",IF(OR(ISBLANK(P2831),ISBLANK(Q2831)),"",IF(ISBLANK(VLOOKUP(A2831,Database!A:AA,22,FALSE)),"",VLOOKUP(A2831,Database!A:AA,22,FALSE))))</f>
        <v/>
      </c>
      <c r="AE2831" s="20" t="str">
        <f>IFERROR(
   IF(
     OR(ISBLANK(P2831),ISBLANK(Q2831)),
     "",
     IF(
       AND(AB2831&lt;&gt;"",OR(W2831="Terminé",W2831="En cours")),
       VLOOKUP(AD2831,Setup_ScoreExactBonus!A:D,4,FALSE),
       0
     )),
  0)</f>
        <v/>
      </c>
      <c r="AF2831" s="21">
        <f t="shared" si="275"/>
        <v>0</v>
      </c>
      <c r="AG2831" s="21">
        <f ca="1">SUMIFS(AF$2:AF2831,D$2:D2831,D2831)</f>
        <v>2679</v>
      </c>
    </row>
    <row r="2832" spans="1:33" hidden="1" x14ac:dyDescent="0.35">
      <c r="A2832" s="21">
        <f>IF(ISBLANK(B2832),"",COUNTIF(B$2:B2832,B2832))-1</f>
        <v>104</v>
      </c>
      <c r="B2832" s="27">
        <v>23</v>
      </c>
      <c r="C2832" s="10">
        <f>VLOOKUP($A2832+IF($A2832=0,1,0),Database!$A:$Y,7,FALSE)</f>
        <v>46222.875</v>
      </c>
      <c r="D2832" s="21" t="str">
        <f>VLOOKUP(Pronostics!$B2832,Setup_MPP!$A:$G,3,FALSE)</f>
        <v>DJUDJUPRONO</v>
      </c>
      <c r="E2832" s="21" t="str">
        <f>VLOOKUP(Pronostics!$B2832,Setup_MPP!$A:$G,2,FALSE)</f>
        <v>Juliette</v>
      </c>
      <c r="F2832" s="21" t="str">
        <f>VLOOKUP($B2832,Setup_MPP!$A:$E,4,FALSE)</f>
        <v>#F2A2A2</v>
      </c>
      <c r="G2832" s="21" t="str">
        <f>VLOOKUP($B2832,Setup_MPP!$A:$E,5,FALSE)</f>
        <v>#C25D5D</v>
      </c>
      <c r="H2832" s="21" t="str">
        <f>IFERROR(IF(AND(A2832&gt;=1,A2832&lt;=104),VLOOKUP($A2832,Location!$A:$J,6,FALSE),IF(A2832=0,"Avant l'ouverture",IF(OR(A2832=105,A2832=106),"Bonus"))),"")</f>
        <v>Finale</v>
      </c>
      <c r="I2832" s="21" t="str">
        <f>IF(LEFT(H2832,4)="Tour",VLOOKUP(A2832,Database!$A:$C,3,FALSE),"")</f>
        <v/>
      </c>
      <c r="J2832" s="21" t="str">
        <f>VLOOKUP($A2832,Location!$A:$J,7,FALSE)</f>
        <v>TBD</v>
      </c>
      <c r="K2832" s="21" t="str">
        <f>IFERROR(VLOOKUP(J2832,Setup_Team!$B:$C,2,FALSE), "TDB")</f>
        <v>TDB</v>
      </c>
      <c r="L2832" s="21" t="str">
        <f>VLOOKUP($A2832,Location!$A:$J,8,FALSE)</f>
        <v>TBD</v>
      </c>
      <c r="M2832" s="21" t="str">
        <f>IFERROR(VLOOKUP(L2832,Setup_Team!$B:$C,2,FALSE), "TDB")</f>
        <v>TDB</v>
      </c>
      <c r="N2832" s="21" t="str">
        <f>VLOOKUP($A2832,Location!$A:$J,9,FALSE)</f>
        <v>East Rutherford, New Jersey/New York</v>
      </c>
      <c r="O2832" s="21" t="str">
        <f>VLOOKUP($A2832,Location!$A:$J,10,FALSE)</f>
        <v>MetLife Stadium</v>
      </c>
      <c r="P2832" s="27"/>
      <c r="Q2832" s="27"/>
      <c r="R2832" s="27" t="str">
        <f t="shared" si="277"/>
        <v/>
      </c>
      <c r="S2832" s="21">
        <v>0</v>
      </c>
      <c r="T2832" s="20">
        <f>VLOOKUP($A2832,Database!$A:$Y,10,FALSE)</f>
        <v>0</v>
      </c>
      <c r="U2832" s="20">
        <f>VLOOKUP($A2832,Database!$A:$Y,11,FALSE)</f>
        <v>0</v>
      </c>
      <c r="V2832" s="20">
        <f>VLOOKUP($A2832,Database!$A:$Y,12,FALSE)</f>
        <v>0</v>
      </c>
      <c r="W2832" s="20" t="str">
        <f>VLOOKUP(A2832,Database!A:M,13,FALSE)</f>
        <v>À venir</v>
      </c>
      <c r="X2832" s="20" t="str">
        <f>VLOOKUP($A2832,Database!$A:$Y,20,FALSE)</f>
        <v/>
      </c>
      <c r="Y2832" s="20" t="str">
        <f>VLOOKUP($A2832,Database!$A:$Y,21,FALSE)</f>
        <v/>
      </c>
      <c r="Z2832" s="20">
        <f t="shared" si="276"/>
        <v>0</v>
      </c>
      <c r="AA2832" s="20" t="str">
        <f t="shared" si="272"/>
        <v/>
      </c>
      <c r="AB2832" s="20" t="str">
        <f t="shared" ca="1" si="273"/>
        <v/>
      </c>
      <c r="AC2832" s="20">
        <f t="shared" ca="1" si="274"/>
        <v>0</v>
      </c>
      <c r="AD2832" s="20" t="str">
        <f ca="1">IF(AC2832=0,"",IF(OR(ISBLANK(P2832),ISBLANK(Q2832)),"",IF(ISBLANK(VLOOKUP(A2832,Database!A:AA,22,FALSE)),"",VLOOKUP(A2832,Database!A:AA,22,FALSE))))</f>
        <v/>
      </c>
      <c r="AE2832" s="20" t="str">
        <f>IFERROR(
   IF(
     OR(ISBLANK(P2832),ISBLANK(Q2832)),
     "",
     IF(
       AND(AB2832&lt;&gt;"",OR(W2832="Terminé",W2832="En cours")),
       VLOOKUP(AD2832,Setup_ScoreExactBonus!A:D,4,FALSE),
       0
     )),
  0)</f>
        <v/>
      </c>
      <c r="AF2832" s="21">
        <f t="shared" si="275"/>
        <v>0</v>
      </c>
      <c r="AG2832" s="21">
        <f ca="1">SUMIFS(AF$2:AF2832,D$2:D2832,D2832)</f>
        <v>2289</v>
      </c>
    </row>
    <row r="2833" spans="1:34" hidden="1" x14ac:dyDescent="0.35">
      <c r="A2833" s="21">
        <f>IF(ISBLANK(B2833),"",COUNTIF(B$2:B2833,B2833))-1</f>
        <v>104</v>
      </c>
      <c r="B2833" s="27">
        <v>24</v>
      </c>
      <c r="C2833" s="10">
        <f>VLOOKUP($A2833+IF($A2833=0,1,0),Database!$A:$Y,7,FALSE)</f>
        <v>46222.875</v>
      </c>
      <c r="D2833" s="21" t="str">
        <f>VLOOKUP(Pronostics!$B2833,Setup_MPP!$A:$G,3,FALSE)</f>
        <v>Samyaaaaaaaaaa</v>
      </c>
      <c r="E2833" s="21" t="str">
        <f>VLOOKUP(Pronostics!$B2833,Setup_MPP!$A:$G,2,FALSE)</f>
        <v>Samya ALAOUI</v>
      </c>
      <c r="F2833" s="21" t="str">
        <f>VLOOKUP($B2833,Setup_MPP!$A:$E,4,FALSE)</f>
        <v>#A2F2C7</v>
      </c>
      <c r="G2833" s="21" t="str">
        <f>VLOOKUP($B2833,Setup_MPP!$A:$E,5,FALSE)</f>
        <v>#5DC18C</v>
      </c>
      <c r="H2833" s="21" t="str">
        <f>IFERROR(IF(AND(A2833&gt;=1,A2833&lt;=104),VLOOKUP($A2833,Location!$A:$J,6,FALSE),IF(A2833=0,"Avant l'ouverture",IF(OR(A2833=105,A2833=106),"Bonus"))),"")</f>
        <v>Finale</v>
      </c>
      <c r="I2833" s="21" t="str">
        <f>IF(LEFT(H2833,4)="Tour",VLOOKUP(A2833,Database!$A:$C,3,FALSE),"")</f>
        <v/>
      </c>
      <c r="J2833" s="21" t="str">
        <f>VLOOKUP($A2833,Location!$A:$J,7,FALSE)</f>
        <v>TBD</v>
      </c>
      <c r="K2833" s="21" t="str">
        <f>IFERROR(VLOOKUP(J2833,Setup_Team!$B:$C,2,FALSE), "TDB")</f>
        <v>TDB</v>
      </c>
      <c r="L2833" s="21" t="str">
        <f>VLOOKUP($A2833,Location!$A:$J,8,FALSE)</f>
        <v>TBD</v>
      </c>
      <c r="M2833" s="21" t="str">
        <f>IFERROR(VLOOKUP(L2833,Setup_Team!$B:$C,2,FALSE), "TDB")</f>
        <v>TDB</v>
      </c>
      <c r="N2833" s="21" t="str">
        <f>VLOOKUP($A2833,Location!$A:$J,9,FALSE)</f>
        <v>East Rutherford, New Jersey/New York</v>
      </c>
      <c r="O2833" s="21" t="str">
        <f>VLOOKUP($A2833,Location!$A:$J,10,FALSE)</f>
        <v>MetLife Stadium</v>
      </c>
      <c r="P2833" s="27"/>
      <c r="Q2833" s="27"/>
      <c r="R2833" s="27" t="str">
        <f t="shared" si="277"/>
        <v/>
      </c>
      <c r="S2833" s="21">
        <v>0</v>
      </c>
      <c r="T2833" s="20">
        <f>VLOOKUP($A2833,Database!$A:$Y,10,FALSE)</f>
        <v>0</v>
      </c>
      <c r="U2833" s="20">
        <f>VLOOKUP($A2833,Database!$A:$Y,11,FALSE)</f>
        <v>0</v>
      </c>
      <c r="V2833" s="20">
        <f>VLOOKUP($A2833,Database!$A:$Y,12,FALSE)</f>
        <v>0</v>
      </c>
      <c r="W2833" s="20" t="str">
        <f>VLOOKUP(A2833,Database!A:M,13,FALSE)</f>
        <v>À venir</v>
      </c>
      <c r="X2833" s="20" t="str">
        <f>VLOOKUP($A2833,Database!$A:$Y,20,FALSE)</f>
        <v/>
      </c>
      <c r="Y2833" s="20" t="str">
        <f>VLOOKUP($A2833,Database!$A:$Y,21,FALSE)</f>
        <v/>
      </c>
      <c r="Z2833" s="20">
        <f t="shared" si="276"/>
        <v>0</v>
      </c>
      <c r="AA2833" s="20" t="str">
        <f t="shared" si="272"/>
        <v/>
      </c>
      <c r="AB2833" s="20" t="str">
        <f t="shared" ca="1" si="273"/>
        <v/>
      </c>
      <c r="AC2833" s="20">
        <f t="shared" ca="1" si="274"/>
        <v>0</v>
      </c>
      <c r="AD2833" s="20" t="str">
        <f ca="1">IF(AC2833=0,"",IF(OR(ISBLANK(P2833),ISBLANK(Q2833)),"",IF(ISBLANK(VLOOKUP(A2833,Database!A:AA,22,FALSE)),"",VLOOKUP(A2833,Database!A:AA,22,FALSE))))</f>
        <v/>
      </c>
      <c r="AE2833" s="20" t="str">
        <f>IFERROR(
   IF(
     OR(ISBLANK(P2833),ISBLANK(Q2833)),
     "",
     IF(
       AND(AB2833&lt;&gt;"",OR(W2833="Terminé",W2833="En cours")),
       VLOOKUP(AD2833,Setup_ScoreExactBonus!A:D,4,FALSE),
       0
     )),
  0)</f>
        <v/>
      </c>
      <c r="AF2833" s="21">
        <f t="shared" si="275"/>
        <v>0</v>
      </c>
      <c r="AG2833" s="21">
        <f ca="1">SUMIFS(AF$2:AF2833,D$2:D2833,D2833)</f>
        <v>3177</v>
      </c>
    </row>
    <row r="2834" spans="1:34" hidden="1" x14ac:dyDescent="0.35">
      <c r="A2834" s="21">
        <f>IF(ISBLANK(B2834),"",COUNTIF(B$2:B2834,B2834))-1</f>
        <v>104</v>
      </c>
      <c r="B2834" s="27">
        <v>25</v>
      </c>
      <c r="C2834" s="10">
        <f>VLOOKUP($A2834+IF($A2834=0,1,0),Database!$A:$Y,7,FALSE)</f>
        <v>46222.875</v>
      </c>
      <c r="D2834" s="21" t="str">
        <f>VLOOKUP(Pronostics!$B2834,Setup_MPP!$A:$G,3,FALSE)</f>
        <v>leaw0808</v>
      </c>
      <c r="E2834" s="21" t="str">
        <f>VLOOKUP(Pronostics!$B2834,Setup_MPP!$A:$G,2,FALSE)</f>
        <v>Léa WALOCQ</v>
      </c>
      <c r="F2834" s="21" t="str">
        <f>VLOOKUP($B2834,Setup_MPP!$A:$E,4,FALSE)</f>
        <v>#D1B9EB</v>
      </c>
      <c r="G2834" s="21" t="str">
        <f>VLOOKUP($B2834,Setup_MPP!$A:$E,5,FALSE)</f>
        <v>#B58BC7</v>
      </c>
      <c r="H2834" s="21" t="str">
        <f>IFERROR(IF(AND(A2834&gt;=1,A2834&lt;=104),VLOOKUP($A2834,Location!$A:$J,6,FALSE),IF(A2834=0,"Avant l'ouverture",IF(OR(A2834=105,A2834=106),"Bonus"))),"")</f>
        <v>Finale</v>
      </c>
      <c r="I2834" s="21" t="str">
        <f>IF(LEFT(H2834,4)="Tour",VLOOKUP(A2834,Database!$A:$C,3,FALSE),"")</f>
        <v/>
      </c>
      <c r="J2834" s="21" t="str">
        <f>VLOOKUP($A2834,Location!$A:$J,7,FALSE)</f>
        <v>TBD</v>
      </c>
      <c r="K2834" s="21" t="str">
        <f>IFERROR(VLOOKUP(J2834,Setup_Team!$B:$C,2,FALSE), "TDB")</f>
        <v>TDB</v>
      </c>
      <c r="L2834" s="21" t="str">
        <f>VLOOKUP($A2834,Location!$A:$J,8,FALSE)</f>
        <v>TBD</v>
      </c>
      <c r="M2834" s="21" t="str">
        <f>IFERROR(VLOOKUP(L2834,Setup_Team!$B:$C,2,FALSE), "TDB")</f>
        <v>TDB</v>
      </c>
      <c r="N2834" s="21" t="str">
        <f>VLOOKUP($A2834,Location!$A:$J,9,FALSE)</f>
        <v>East Rutherford, New Jersey/New York</v>
      </c>
      <c r="O2834" s="21" t="str">
        <f>VLOOKUP($A2834,Location!$A:$J,10,FALSE)</f>
        <v>MetLife Stadium</v>
      </c>
      <c r="P2834" s="27"/>
      <c r="Q2834" s="27"/>
      <c r="R2834" s="27" t="str">
        <f t="shared" si="277"/>
        <v/>
      </c>
      <c r="S2834" s="21">
        <v>0</v>
      </c>
      <c r="T2834" s="20">
        <f>VLOOKUP($A2834,Database!$A:$Y,10,FALSE)</f>
        <v>0</v>
      </c>
      <c r="U2834" s="20">
        <f>VLOOKUP($A2834,Database!$A:$Y,11,FALSE)</f>
        <v>0</v>
      </c>
      <c r="V2834" s="20">
        <f>VLOOKUP($A2834,Database!$A:$Y,12,FALSE)</f>
        <v>0</v>
      </c>
      <c r="W2834" s="20" t="str">
        <f>VLOOKUP(A2834,Database!A:M,13,FALSE)</f>
        <v>À venir</v>
      </c>
      <c r="X2834" s="20" t="str">
        <f>VLOOKUP($A2834,Database!$A:$Y,20,FALSE)</f>
        <v/>
      </c>
      <c r="Y2834" s="20" t="str">
        <f>VLOOKUP($A2834,Database!$A:$Y,21,FALSE)</f>
        <v/>
      </c>
      <c r="Z2834" s="20">
        <f t="shared" si="276"/>
        <v>0</v>
      </c>
      <c r="AA2834" s="20" t="str">
        <f t="shared" si="272"/>
        <v/>
      </c>
      <c r="AB2834" s="20" t="str">
        <f t="shared" ca="1" si="273"/>
        <v/>
      </c>
      <c r="AC2834" s="20">
        <f t="shared" ca="1" si="274"/>
        <v>0</v>
      </c>
      <c r="AD2834" s="20" t="str">
        <f ca="1">IF(AC2834=0,"",IF(OR(ISBLANK(P2834),ISBLANK(Q2834)),"",IF(ISBLANK(VLOOKUP(A2834,Database!A:AA,22,FALSE)),"",VLOOKUP(A2834,Database!A:AA,22,FALSE))))</f>
        <v/>
      </c>
      <c r="AE2834" s="20" t="str">
        <f>IFERROR(
   IF(
     OR(ISBLANK(P2834),ISBLANK(Q2834)),
     "",
     IF(
       AND(AB2834&lt;&gt;"",OR(W2834="Terminé",W2834="En cours")),
       VLOOKUP(AD2834,Setup_ScoreExactBonus!A:D,4,FALSE),
       0
     )),
  0)</f>
        <v/>
      </c>
      <c r="AF2834" s="21">
        <f t="shared" si="275"/>
        <v>0</v>
      </c>
      <c r="AG2834" s="21">
        <f ca="1">SUMIFS(AF$2:AF2834,D$2:D2834,D2834)</f>
        <v>3228</v>
      </c>
    </row>
    <row r="2835" spans="1:34" hidden="1" x14ac:dyDescent="0.35">
      <c r="A2835" s="21">
        <f>IF(ISBLANK(B2835),"",COUNTIF(B$2:B2835,B2835))-1</f>
        <v>104</v>
      </c>
      <c r="B2835" s="27">
        <v>26</v>
      </c>
      <c r="C2835" s="10">
        <f>VLOOKUP($A2835+IF($A2835=0,1,0),Database!$A:$Y,7,FALSE)</f>
        <v>46222.875</v>
      </c>
      <c r="D2835" s="21" t="str">
        <f>VLOOKUP(Pronostics!$B2835,Setup_MPP!$A:$G,3,FALSE)</f>
        <v>Mohamad#5GGG1</v>
      </c>
      <c r="E2835" s="21" t="str">
        <f>VLOOKUP(Pronostics!$B2835,Setup_MPP!$A:$G,2,FALSE)</f>
        <v>Mohamad EL KAWAS</v>
      </c>
      <c r="F2835" s="21" t="str">
        <f>VLOOKUP($B2835,Setup_MPP!$A:$E,4,FALSE)</f>
        <v>#EB8787</v>
      </c>
      <c r="G2835" s="21" t="str">
        <f>VLOOKUP($B2835,Setup_MPP!$A:$E,5,FALSE)</f>
        <v>#368E2C</v>
      </c>
      <c r="H2835" s="21" t="str">
        <f>IFERROR(IF(AND(A2835&gt;=1,A2835&lt;=104),VLOOKUP($A2835,Location!$A:$J,6,FALSE),IF(A2835=0,"Avant l'ouverture",IF(OR(A2835=105,A2835=106),"Bonus"))),"")</f>
        <v>Finale</v>
      </c>
      <c r="I2835" s="21" t="str">
        <f>IF(LEFT(H2835,4)="Tour",VLOOKUP(A2835,Database!$A:$C,3,FALSE),"")</f>
        <v/>
      </c>
      <c r="J2835" s="21" t="str">
        <f>VLOOKUP($A2835,Location!$A:$J,7,FALSE)</f>
        <v>TBD</v>
      </c>
      <c r="K2835" s="21" t="str">
        <f>IFERROR(VLOOKUP(J2835,Setup_Team!$B:$C,2,FALSE), "TDB")</f>
        <v>TDB</v>
      </c>
      <c r="L2835" s="21" t="str">
        <f>VLOOKUP($A2835,Location!$A:$J,8,FALSE)</f>
        <v>TBD</v>
      </c>
      <c r="M2835" s="21" t="str">
        <f>IFERROR(VLOOKUP(L2835,Setup_Team!$B:$C,2,FALSE), "TDB")</f>
        <v>TDB</v>
      </c>
      <c r="R2835" s="27" t="str">
        <f t="shared" si="277"/>
        <v/>
      </c>
      <c r="AG2835" s="21">
        <f ca="1">SUMIFS(AF$2:AF2835,D$2:D2835,D2835)</f>
        <v>2615</v>
      </c>
    </row>
    <row r="2836" spans="1:34" hidden="1" x14ac:dyDescent="0.35">
      <c r="A2836" s="21">
        <f>IF(ISBLANK(B2836),"",COUNTIF(B$2:B2836,B2836))-1</f>
        <v>104</v>
      </c>
      <c r="B2836" s="27">
        <v>27</v>
      </c>
      <c r="C2836" s="10">
        <f>VLOOKUP($A2836+IF($A2836=0,1,0),Database!$A:$Y,7,FALSE)</f>
        <v>46222.875</v>
      </c>
      <c r="D2836" s="21" t="str">
        <f>VLOOKUP(Pronostics!$B2836,Setup_MPP!$A:$G,3,FALSE)</f>
        <v>maryemkappa</v>
      </c>
      <c r="E2836" s="21" t="str">
        <f>VLOOKUP(Pronostics!$B2836,Setup_MPP!$A:$G,2,FALSE)</f>
        <v>Maryem GUIZANI</v>
      </c>
      <c r="F2836" s="21" t="str">
        <f>VLOOKUP($B2836,Setup_MPP!$A:$E,4,FALSE)</f>
        <v>#BCA2F4</v>
      </c>
      <c r="G2836" s="21" t="str">
        <f>VLOOKUP($B2836,Setup_MPP!$A:$E,5,FALSE)</f>
        <v>#6D3DD5</v>
      </c>
      <c r="H2836" s="21" t="str">
        <f>IFERROR(IF(AND(A2836&gt;=1,A2836&lt;=104),VLOOKUP($A2836,Location!$A:$J,6,FALSE),IF(A2836=0,"Avant l'ouverture",IF(OR(A2836=105,A2836=106),"Bonus"))),"")</f>
        <v>Finale</v>
      </c>
      <c r="I2836" s="21" t="str">
        <f>IF(LEFT(H2836,4)="Tour",VLOOKUP(A2836,Database!$A:$C,3,FALSE),"")</f>
        <v/>
      </c>
      <c r="J2836" s="21" t="str">
        <f>VLOOKUP($A2836,Location!$A:$J,7,FALSE)</f>
        <v>TBD</v>
      </c>
      <c r="K2836" s="21" t="str">
        <f>IFERROR(VLOOKUP(J2836,Setup_Team!$B:$C,2,FALSE), "TDB")</f>
        <v>TDB</v>
      </c>
      <c r="L2836" s="21" t="str">
        <f>VLOOKUP($A2836,Location!$A:$J,8,FALSE)</f>
        <v>TBD</v>
      </c>
      <c r="M2836" s="21" t="str">
        <f>IFERROR(VLOOKUP(L2836,Setup_Team!$B:$C,2,FALSE), "TDB")</f>
        <v>TDB</v>
      </c>
      <c r="R2836" s="27" t="str">
        <f t="shared" si="277"/>
        <v/>
      </c>
      <c r="S2836" s="21">
        <v>0</v>
      </c>
      <c r="T2836" s="20">
        <f>VLOOKUP($A2836,Database!$A:$Y,10,FALSE)</f>
        <v>0</v>
      </c>
      <c r="U2836" s="20">
        <f>VLOOKUP($A2836,Database!$A:$Y,11,FALSE)</f>
        <v>0</v>
      </c>
      <c r="V2836" s="20">
        <f>VLOOKUP($A2836,Database!$A:$Y,12,FALSE)</f>
        <v>0</v>
      </c>
      <c r="W2836" s="20" t="str">
        <f>VLOOKUP(A2836,Database!A:M,13,FALSE)</f>
        <v>À venir</v>
      </c>
      <c r="X2836" s="20" t="str">
        <f>VLOOKUP($A2836,Database!$A:$Y,20,FALSE)</f>
        <v/>
      </c>
      <c r="Y2836" s="20" t="str">
        <f>VLOOKUP($A2836,Database!$A:$Y,21,FALSE)</f>
        <v/>
      </c>
      <c r="Z2836" s="20">
        <f>IF(A2836=0,0,IF(W2836="À venir",0,IF(AND(ISBLANK(P2836),ISBLANK(Q2836)),1,0)))</f>
        <v>0</v>
      </c>
      <c r="AA2836" s="20" t="str">
        <f>IF(OR(ISBLANK(P2836),ISBLANK(Q2836)),"",IF(OR(AND(P2836&gt;Q2836,X2836&gt;Y2836),AND(P2836=Q2836,X2836=Y2836),AND(P2836&lt;Q2836,X2836&lt;Y2836)),1,0))</f>
        <v/>
      </c>
      <c r="AB2836" s="20" t="str">
        <f ca="1">IF(C2836&lt;NOW(),IF(AND(P2836&gt;Q2836,X2836&gt;Y2836),T2836,IF(AND(P2836=Q2836,X2836=Y2836),U2836,IF(AND(P2836&lt;Q2836,X2836&lt;Y2836),V2836,0))),"")</f>
        <v/>
      </c>
      <c r="AC2836" s="20">
        <f ca="1">IF(AND(P2836=X2836,Q2836=Y2836,NOT(ISBLANK(P2836)),NOT(ISBLANK(Q2836)),NOT(ISBLANK(X2836)),NOT(ISBLANK(AB2836))),1,0)</f>
        <v>0</v>
      </c>
      <c r="AD2836" s="20" t="str">
        <f ca="1">IF(AC2836=0,"",IF(OR(ISBLANK(P2836),ISBLANK(Q2836)),"",IF(ISBLANK(VLOOKUP(A2836,Database!A:AA,22,FALSE)),"",VLOOKUP(A2836,Database!A:AA,22,FALSE))))</f>
        <v/>
      </c>
      <c r="AE2836" s="20" t="str">
        <f>IFERROR(
   IF(
     OR(ISBLANK(P2836),ISBLANK(Q2836)),
     "",
     IF(
       AND(AB2836&lt;&gt;"",OR(W2836="Terminé",W2836="En cours")),
       VLOOKUP(AD2836,Setup_ScoreExactBonus!A:D,4,FALSE),
       0
     )),
  0)</f>
        <v/>
      </c>
      <c r="AF2836" s="21">
        <f>IFERROR(IF(OR(ISBLANK(P2836),ISBLANK(Q2836)),0,IF(AB2836&lt;&gt;"", AB2836 + IF(AC2836=1,AE2836, 0), "") * (S2836+1)),"")</f>
        <v>0</v>
      </c>
      <c r="AG2836" s="21">
        <f ca="1">SUMIFS(AF$2:AF2836,D$2:D2836,D2836)</f>
        <v>2772</v>
      </c>
    </row>
    <row r="2837" spans="1:34" hidden="1" x14ac:dyDescent="0.35">
      <c r="A2837" s="21">
        <f>IF(ISBLANK(B2837),"",COUNTIF(B$2:B2837,B2837))-1</f>
        <v>105</v>
      </c>
      <c r="B2837" s="27">
        <v>1</v>
      </c>
      <c r="D2837" s="21" t="str">
        <f>VLOOKUP(Pronostics!$B2837,Setup_MPP!$A:$G,3,FALSE)</f>
        <v>_Nicolas_LM_</v>
      </c>
      <c r="E2837" s="21" t="str">
        <f>VLOOKUP(Pronostics!$B2837,Setup_MPP!$A:$G,2,FALSE)</f>
        <v>Nicolas LE MOUEL</v>
      </c>
      <c r="F2837" s="21" t="str">
        <f>VLOOKUP($B2837,Setup_MPP!$A:$E,4,FALSE)</f>
        <v>#F7C79D</v>
      </c>
      <c r="G2837" s="21" t="str">
        <f>VLOOKUP($B2837,Setup_MPP!$A:$E,5,FALSE)</f>
        <v>#FFBE85</v>
      </c>
      <c r="H2837" s="21" t="str">
        <f>IFERROR(IF(AND(A2837&gt;=1,A2837&lt;=104),VLOOKUP($A2837,Location!$A:$J,6,FALSE),IF(A2837=0,"Avant l'ouverture",IF(OR(A2837=105,A2837=106),"Bonus"))),"")</f>
        <v>Bonus</v>
      </c>
      <c r="P2837" s="21" t="str">
        <f>IFERROR(IF(VLOOKUP($B2837,Setup_MPP!$A:$G,7,FALSE)=0,"",VLOOKUP($B2837,Setup_MPP!$A:$G,7,FALSE)),"")</f>
        <v>Un Autre</v>
      </c>
      <c r="R2837" s="27" t="str">
        <f t="shared" si="277"/>
        <v/>
      </c>
      <c r="AF2837" s="21" t="str">
        <f t="shared" ref="AF2837:AF2861" si="278">IFERROR(IF(AB2837&lt;&gt;"", AB2837 + IF(AC2837=1,AE2837, 0), "") * (S2837+1),"")</f>
        <v/>
      </c>
      <c r="AG2837" s="21">
        <f ca="1">SUMIFS(AF$2:AF2837,D$2:D2837,D2837)</f>
        <v>3089</v>
      </c>
      <c r="AH2837" s="22" t="str">
        <f>IF(P2837&lt;&gt;"",VLOOKUP(Pronostics!P2837,Setup_Player!$B$2:$F$22,5,FALSE),"undefined")</f>
        <v>un_autre</v>
      </c>
    </row>
    <row r="2838" spans="1:34" hidden="1" x14ac:dyDescent="0.35">
      <c r="A2838" s="21">
        <f>IF(ISBLANK(B2838),"",COUNTIF(B$2:B2838,B2838))-1</f>
        <v>105</v>
      </c>
      <c r="B2838" s="27">
        <v>2</v>
      </c>
      <c r="D2838" s="21" t="str">
        <f>VLOOKUP(Pronostics!$B2838,Setup_MPP!$A:$G,3,FALSE)</f>
        <v>leaelaz</v>
      </c>
      <c r="E2838" s="21" t="str">
        <f>VLOOKUP(Pronostics!$B2838,Setup_MPP!$A:$G,2,FALSE)</f>
        <v>Léa EL ASERY</v>
      </c>
      <c r="F2838" s="21" t="str">
        <f>VLOOKUP($B2838,Setup_MPP!$A:$E,4,FALSE)</f>
        <v>#FFBEBE</v>
      </c>
      <c r="G2838" s="21" t="str">
        <f>VLOOKUP($B2838,Setup_MPP!$A:$E,5,FALSE)</f>
        <v>#DF6868</v>
      </c>
      <c r="H2838" s="21" t="str">
        <f>IFERROR(IF(AND(A2838&gt;=1,A2838&lt;=104),VLOOKUP($A2838,Location!$A:$J,6,FALSE),IF(A2838=0,"Avant l'ouverture",IF(OR(A2838=105,A2838=106),"Bonus"))),"")</f>
        <v>Bonus</v>
      </c>
      <c r="P2838" s="21" t="str">
        <f>IFERROR(IF(VLOOKUP($B2838,Setup_MPP!$A:$G,7,FALSE)=0,"",VLOOKUP($B2838,Setup_MPP!$A:$G,7,FALSE)),"")</f>
        <v>Un Autre</v>
      </c>
      <c r="R2838" s="27" t="str">
        <f t="shared" si="277"/>
        <v/>
      </c>
      <c r="AF2838" s="21" t="str">
        <f t="shared" si="278"/>
        <v/>
      </c>
      <c r="AG2838" s="21">
        <f ca="1">SUMIFS(AF$2:AF2838,D$2:D2838,D2838)</f>
        <v>3587</v>
      </c>
      <c r="AH2838" s="22" t="str">
        <f>IF(P2838&lt;&gt;"",VLOOKUP(Pronostics!P2838,Setup_Player!$B$2:$F$22,5,FALSE),"undefined")</f>
        <v>un_autre</v>
      </c>
    </row>
    <row r="2839" spans="1:34" hidden="1" x14ac:dyDescent="0.35">
      <c r="A2839" s="21">
        <f>IF(ISBLANK(B2839),"",COUNTIF(B$2:B2839,B2839))-1</f>
        <v>105</v>
      </c>
      <c r="B2839" s="27">
        <v>3</v>
      </c>
      <c r="D2839" s="21" t="str">
        <f>VLOOKUP(Pronostics!$B2839,Setup_MPP!$A:$G,3,FALSE)</f>
        <v>PasMetalleux</v>
      </c>
      <c r="E2839" s="21" t="str">
        <f>VLOOKUP(Pronostics!$B2839,Setup_MPP!$A:$G,2,FALSE)</f>
        <v>Elwenn JOUBREL</v>
      </c>
      <c r="F2839" s="21" t="str">
        <f>VLOOKUP($B2839,Setup_MPP!$A:$E,4,FALSE)</f>
        <v>#F5C7FC</v>
      </c>
      <c r="G2839" s="21" t="str">
        <f>VLOOKUP($B2839,Setup_MPP!$A:$E,5,FALSE)</f>
        <v>#C489CF</v>
      </c>
      <c r="H2839" s="21" t="str">
        <f>IFERROR(IF(AND(A2839&gt;=1,A2839&lt;=104),VLOOKUP($A2839,Location!$A:$J,6,FALSE),IF(A2839=0,"Avant l'ouverture",IF(OR(A2839=105,A2839=106),"Bonus"))),"")</f>
        <v>Bonus</v>
      </c>
      <c r="P2839" s="21" t="str">
        <f>IFERROR(IF(VLOOKUP($B2839,Setup_MPP!$A:$G,7,FALSE)=0,"",VLOOKUP($B2839,Setup_MPP!$A:$G,7,FALSE)),"")</f>
        <v>Kylian Mbappé</v>
      </c>
      <c r="R2839" s="27" t="str">
        <f t="shared" si="277"/>
        <v/>
      </c>
      <c r="AF2839" s="21" t="str">
        <f t="shared" si="278"/>
        <v/>
      </c>
      <c r="AG2839" s="21">
        <f ca="1">SUMIFS(AF$2:AF2839,D$2:D2839,D2839)</f>
        <v>3215</v>
      </c>
      <c r="AH2839" s="22" t="str">
        <f>IF(P2839&lt;&gt;"",VLOOKUP(Pronostics!P2839,Setup_Player!$B$2:$F$22,5,FALSE),"undefined")</f>
        <v>kylian_mbappe</v>
      </c>
    </row>
    <row r="2840" spans="1:34" hidden="1" x14ac:dyDescent="0.35">
      <c r="A2840" s="21">
        <f>IF(ISBLANK(B2840),"",COUNTIF(B$2:B2840,B2840))-1</f>
        <v>105</v>
      </c>
      <c r="B2840" s="27">
        <v>4</v>
      </c>
      <c r="D2840" s="21" t="str">
        <f>VLOOKUP(Pronostics!$B2840,Setup_MPP!$A:$G,3,FALSE)</f>
        <v>Popo444</v>
      </c>
      <c r="E2840" s="21" t="str">
        <f>VLOOKUP(Pronostics!$B2840,Setup_MPP!$A:$G,2,FALSE)</f>
        <v>Pauline OLIVIER</v>
      </c>
      <c r="F2840" s="21" t="str">
        <f>VLOOKUP($B2840,Setup_MPP!$A:$E,4,FALSE)</f>
        <v>#A5EA7F</v>
      </c>
      <c r="G2840" s="21" t="str">
        <f>VLOOKUP($B2840,Setup_MPP!$A:$E,5,FALSE)</f>
        <v>#80C65A</v>
      </c>
      <c r="H2840" s="21" t="str">
        <f>IFERROR(IF(AND(A2840&gt;=1,A2840&lt;=104),VLOOKUP($A2840,Location!$A:$J,6,FALSE),IF(A2840=0,"Avant l'ouverture",IF(OR(A2840=105,A2840=106),"Bonus"))),"")</f>
        <v>Bonus</v>
      </c>
      <c r="P2840" s="21" t="str">
        <f>IFERROR(IF(VLOOKUP($B2840,Setup_MPP!$A:$G,7,FALSE)=0,"",VLOOKUP($B2840,Setup_MPP!$A:$G,7,FALSE)),"")</f>
        <v>Kylian Mbappé</v>
      </c>
      <c r="R2840" s="27" t="str">
        <f t="shared" si="277"/>
        <v/>
      </c>
      <c r="AF2840" s="21" t="str">
        <f t="shared" si="278"/>
        <v/>
      </c>
      <c r="AG2840" s="21">
        <f ca="1">SUMIFS(AF$2:AF2840,D$2:D2840,D2840)</f>
        <v>3257</v>
      </c>
      <c r="AH2840" s="22" t="str">
        <f>IF(P2840&lt;&gt;"",VLOOKUP(Pronostics!P2840,Setup_Player!$B$2:$F$22,5,FALSE),"undefined")</f>
        <v>kylian_mbappe</v>
      </c>
    </row>
    <row r="2841" spans="1:34" hidden="1" x14ac:dyDescent="0.35">
      <c r="A2841" s="21">
        <f>IF(ISBLANK(B2841),"",COUNTIF(B$2:B2841,B2841))-1</f>
        <v>105</v>
      </c>
      <c r="B2841" s="27">
        <v>5</v>
      </c>
      <c r="D2841" s="21" t="str">
        <f>VLOOKUP(Pronostics!$B2841,Setup_MPP!$A:$G,3,FALSE)</f>
        <v>_Jujul</v>
      </c>
      <c r="E2841" s="21" t="str">
        <f>VLOOKUP(Pronostics!$B2841,Setup_MPP!$A:$G,2,FALSE)</f>
        <v>Julie BOISSIERE</v>
      </c>
      <c r="F2841" s="21" t="str">
        <f>VLOOKUP($B2841,Setup_MPP!$A:$E,4,FALSE)</f>
        <v>#D890FF</v>
      </c>
      <c r="G2841" s="21" t="str">
        <f>VLOOKUP($B2841,Setup_MPP!$A:$E,5,FALSE)</f>
        <v>#B750EF</v>
      </c>
      <c r="H2841" s="21" t="str">
        <f>IFERROR(IF(AND(A2841&gt;=1,A2841&lt;=104),VLOOKUP($A2841,Location!$A:$J,6,FALSE),IF(A2841=0,"Avant l'ouverture",IF(OR(A2841=105,A2841=106),"Bonus"))),"")</f>
        <v>Bonus</v>
      </c>
      <c r="P2841" s="21" t="str">
        <f>IFERROR(IF(VLOOKUP($B2841,Setup_MPP!$A:$G,7,FALSE)=0,"",VLOOKUP($B2841,Setup_MPP!$A:$G,7,FALSE)),"")</f>
        <v>Un Autre</v>
      </c>
      <c r="R2841" s="27" t="str">
        <f t="shared" si="277"/>
        <v/>
      </c>
      <c r="AF2841" s="21" t="str">
        <f t="shared" si="278"/>
        <v/>
      </c>
      <c r="AG2841" s="21">
        <f ca="1">SUMIFS(AF$2:AF2841,D$2:D2841,D2841)</f>
        <v>2427</v>
      </c>
      <c r="AH2841" s="22" t="str">
        <f>IF(P2841&lt;&gt;"",VLOOKUP(Pronostics!P2841,Setup_Player!$B$2:$F$22,5,FALSE),"undefined")</f>
        <v>un_autre</v>
      </c>
    </row>
    <row r="2842" spans="1:34" hidden="1" x14ac:dyDescent="0.35">
      <c r="A2842" s="21">
        <f>IF(ISBLANK(B2842),"",COUNTIF(B$2:B2842,B2842))-1</f>
        <v>105</v>
      </c>
      <c r="B2842" s="27">
        <v>6</v>
      </c>
      <c r="D2842" s="21" t="str">
        <f>VLOOKUP(Pronostics!$B2842,Setup_MPP!$A:$G,3,FALSE)</f>
        <v>Julay</v>
      </c>
      <c r="E2842" s="21" t="str">
        <f>VLOOKUP(Pronostics!$B2842,Setup_MPP!$A:$G,2,FALSE)</f>
        <v>Julie BOUCHARD</v>
      </c>
      <c r="F2842" s="21" t="str">
        <f>VLOOKUP($B2842,Setup_MPP!$A:$E,4,FALSE)</f>
        <v>#A6F7B1</v>
      </c>
      <c r="G2842" s="21" t="str">
        <f>VLOOKUP($B2842,Setup_MPP!$A:$E,5,FALSE)</f>
        <v>#6EC179</v>
      </c>
      <c r="H2842" s="21" t="str">
        <f>IFERROR(IF(AND(A2842&gt;=1,A2842&lt;=104),VLOOKUP($A2842,Location!$A:$J,6,FALSE),IF(A2842=0,"Avant l'ouverture",IF(OR(A2842=105,A2842=106),"Bonus"))),"")</f>
        <v>Bonus</v>
      </c>
      <c r="P2842" s="21" t="str">
        <f>IFERROR(IF(VLOOKUP($B2842,Setup_MPP!$A:$G,7,FALSE)=0,"",VLOOKUP($B2842,Setup_MPP!$A:$G,7,FALSE)),"")</f>
        <v>Un Autre</v>
      </c>
      <c r="R2842" s="27" t="str">
        <f t="shared" si="277"/>
        <v/>
      </c>
      <c r="AF2842" s="21" t="str">
        <f t="shared" si="278"/>
        <v/>
      </c>
      <c r="AG2842" s="21">
        <f ca="1">SUMIFS(AF$2:AF2842,D$2:D2842,D2842)</f>
        <v>3263</v>
      </c>
      <c r="AH2842" s="22" t="str">
        <f>IF(P2842&lt;&gt;"",VLOOKUP(Pronostics!P2842,Setup_Player!$B$2:$F$22,5,FALSE),"undefined")</f>
        <v>un_autre</v>
      </c>
    </row>
    <row r="2843" spans="1:34" hidden="1" x14ac:dyDescent="0.35">
      <c r="A2843" s="21">
        <f>IF(ISBLANK(B2843),"",COUNTIF(B$2:B2843,B2843))-1</f>
        <v>105</v>
      </c>
      <c r="B2843" s="27">
        <v>7</v>
      </c>
      <c r="D2843" s="21" t="str">
        <f>VLOOKUP(Pronostics!$B2843,Setup_MPP!$A:$G,3,FALSE)</f>
        <v>__Vince__</v>
      </c>
      <c r="E2843" s="21" t="str">
        <f>VLOOKUP(Pronostics!$B2843,Setup_MPP!$A:$G,2,FALSE)</f>
        <v>Vincent FRAYSSE</v>
      </c>
      <c r="F2843" s="21" t="str">
        <f>VLOOKUP($B2843,Setup_MPP!$A:$E,4,FALSE)</f>
        <v>#B2EAE8</v>
      </c>
      <c r="G2843" s="21" t="str">
        <f>VLOOKUP($B2843,Setup_MPP!$A:$E,5,FALSE)</f>
        <v>#6CB4B1</v>
      </c>
      <c r="H2843" s="21" t="str">
        <f>IFERROR(IF(AND(A2843&gt;=1,A2843&lt;=104),VLOOKUP($A2843,Location!$A:$J,6,FALSE),IF(A2843=0,"Avant l'ouverture",IF(OR(A2843=105,A2843=106),"Bonus"))),"")</f>
        <v>Bonus</v>
      </c>
      <c r="P2843" s="21" t="str">
        <f>IFERROR(IF(VLOOKUP($B2843,Setup_MPP!$A:$G,7,FALSE)=0,"",VLOOKUP($B2843,Setup_MPP!$A:$G,7,FALSE)),"")</f>
        <v>Kylian Mbappé</v>
      </c>
      <c r="R2843" s="27" t="str">
        <f t="shared" si="277"/>
        <v/>
      </c>
      <c r="AF2843" s="21" t="str">
        <f t="shared" si="278"/>
        <v/>
      </c>
      <c r="AG2843" s="21">
        <f ca="1">SUMIFS(AF$2:AF2843,D$2:D2843,D2843)</f>
        <v>1775</v>
      </c>
      <c r="AH2843" s="22" t="str">
        <f>IF(P2843&lt;&gt;"",VLOOKUP(Pronostics!P2843,Setup_Player!$B$2:$F$22,5,FALSE),"undefined")</f>
        <v>kylian_mbappe</v>
      </c>
    </row>
    <row r="2844" spans="1:34" hidden="1" x14ac:dyDescent="0.35">
      <c r="A2844" s="21">
        <f>IF(ISBLANK(B2844),"",COUNTIF(B$2:B2844,B2844))-1</f>
        <v>105</v>
      </c>
      <c r="B2844" s="27">
        <v>8</v>
      </c>
      <c r="D2844" s="21" t="str">
        <f>VLOOKUP(Pronostics!$B2844,Setup_MPP!$A:$G,3,FALSE)</f>
        <v>Louuiiis</v>
      </c>
      <c r="E2844" s="21" t="str">
        <f>VLOOKUP(Pronostics!$B2844,Setup_MPP!$A:$G,2,FALSE)</f>
        <v>Louis HARLE</v>
      </c>
      <c r="F2844" s="21" t="str">
        <f>VLOOKUP($B2844,Setup_MPP!$A:$E,4,FALSE)</f>
        <v>#EEF7B1</v>
      </c>
      <c r="G2844" s="21" t="str">
        <f>VLOOKUP($B2844,Setup_MPP!$A:$E,5,FALSE)</f>
        <v>#C1CB7D</v>
      </c>
      <c r="H2844" s="21" t="str">
        <f>IFERROR(IF(AND(A2844&gt;=1,A2844&lt;=104),VLOOKUP($A2844,Location!$A:$J,6,FALSE),IF(A2844=0,"Avant l'ouverture",IF(OR(A2844=105,A2844=106),"Bonus"))),"")</f>
        <v>Bonus</v>
      </c>
      <c r="P2844" s="21" t="str">
        <f>IFERROR(IF(VLOOKUP($B2844,Setup_MPP!$A:$G,7,FALSE)=0,"",VLOOKUP($B2844,Setup_MPP!$A:$G,7,FALSE)),"")</f>
        <v>Lamine Yamal</v>
      </c>
      <c r="R2844" s="27" t="str">
        <f t="shared" si="277"/>
        <v/>
      </c>
      <c r="AF2844" s="21" t="str">
        <f t="shared" si="278"/>
        <v/>
      </c>
      <c r="AG2844" s="21">
        <f ca="1">SUMIFS(AF$2:AF2844,D$2:D2844,D2844)</f>
        <v>3206</v>
      </c>
      <c r="AH2844" s="22" t="str">
        <f>IF(P2844&lt;&gt;"",VLOOKUP(Pronostics!P2844,Setup_Player!$B$2:$F$22,5,FALSE),"undefined")</f>
        <v>lamine_yamal</v>
      </c>
    </row>
    <row r="2845" spans="1:34" x14ac:dyDescent="0.35">
      <c r="A2845" s="21">
        <f>IF(ISBLANK(B2845),"",COUNTIF(B$2:B2845,B2845))-1</f>
        <v>105</v>
      </c>
      <c r="B2845" s="27">
        <v>9</v>
      </c>
      <c r="D2845" s="21" t="str">
        <f>VLOOKUP(Pronostics!$B2845,Setup_MPP!$A:$G,3,FALSE)</f>
        <v>Aurelien_dpq</v>
      </c>
      <c r="E2845" s="21" t="str">
        <f>VLOOKUP(Pronostics!$B2845,Setup_MPP!$A:$G,2,FALSE)</f>
        <v>Aurélien DE POULPIQUET</v>
      </c>
      <c r="F2845" s="21" t="str">
        <f>VLOOKUP($B2845,Setup_MPP!$A:$E,4,FALSE)</f>
        <v>#F4EA9D</v>
      </c>
      <c r="G2845" s="21" t="str">
        <f>VLOOKUP($B2845,Setup_MPP!$A:$E,5,FALSE)</f>
        <v>#D2C458</v>
      </c>
      <c r="H2845" s="21" t="str">
        <f>IFERROR(IF(AND(A2845&gt;=1,A2845&lt;=104),VLOOKUP($A2845,Location!$A:$J,6,FALSE),IF(A2845=0,"Avant l'ouverture",IF(OR(A2845=105,A2845=106),"Bonus"))),"")</f>
        <v>Bonus</v>
      </c>
      <c r="P2845" s="21" t="str">
        <f>IFERROR(IF(VLOOKUP($B2845,Setup_MPP!$A:$G,7,FALSE)=0,"",VLOOKUP($B2845,Setup_MPP!$A:$G,7,FALSE)),"")</f>
        <v>Un Autre</v>
      </c>
      <c r="R2845" s="27" t="str">
        <f t="shared" si="277"/>
        <v/>
      </c>
      <c r="AF2845" s="21" t="str">
        <f t="shared" si="278"/>
        <v/>
      </c>
      <c r="AG2845" s="21">
        <f ca="1">SUMIFS(AF$2:AF2845,D$2:D2845,D2845)</f>
        <v>3453</v>
      </c>
      <c r="AH2845" s="22" t="str">
        <f>IF(P2845&lt;&gt;"",VLOOKUP(Pronostics!P2845,Setup_Player!$B$2:$F$22,5,FALSE),"undefined")</f>
        <v>un_autre</v>
      </c>
    </row>
    <row r="2846" spans="1:34" hidden="1" x14ac:dyDescent="0.35">
      <c r="A2846" s="21">
        <f>IF(ISBLANK(B2846),"",COUNTIF(B$2:B2846,B2846))-1</f>
        <v>105</v>
      </c>
      <c r="B2846" s="27">
        <v>10</v>
      </c>
      <c r="D2846" s="21" t="str">
        <f>VLOOKUP(Pronostics!$B2846,Setup_MPP!$A:$G,3,FALSE)</f>
        <v>RandomPaul</v>
      </c>
      <c r="E2846" s="21" t="str">
        <f>VLOOKUP(Pronostics!$B2846,Setup_MPP!$A:$G,2,FALSE)</f>
        <v>Paul MONTESINOS</v>
      </c>
      <c r="F2846" s="21" t="str">
        <f>VLOOKUP($B2846,Setup_MPP!$A:$E,4,FALSE)</f>
        <v>#C4B0FF</v>
      </c>
      <c r="G2846" s="21" t="str">
        <f>VLOOKUP($B2846,Setup_MPP!$A:$E,5,FALSE)</f>
        <v>#7F66C8</v>
      </c>
      <c r="H2846" s="21" t="str">
        <f>IFERROR(IF(AND(A2846&gt;=1,A2846&lt;=104),VLOOKUP($A2846,Location!$A:$J,6,FALSE),IF(A2846=0,"Avant l'ouverture",IF(OR(A2846=105,A2846=106),"Bonus"))),"")</f>
        <v>Bonus</v>
      </c>
      <c r="P2846" s="21" t="str">
        <f>IFERROR(IF(VLOOKUP($B2846,Setup_MPP!$A:$G,7,FALSE)=0,"",VLOOKUP($B2846,Setup_MPP!$A:$G,7,FALSE)),"")</f>
        <v>Un Autre</v>
      </c>
      <c r="R2846" s="27" t="str">
        <f t="shared" si="277"/>
        <v/>
      </c>
      <c r="AF2846" s="21" t="str">
        <f t="shared" si="278"/>
        <v/>
      </c>
      <c r="AG2846" s="21">
        <f ca="1">SUMIFS(AF$2:AF2846,D$2:D2846,D2846)</f>
        <v>2840</v>
      </c>
      <c r="AH2846" s="22" t="str">
        <f>IF(P2846&lt;&gt;"",VLOOKUP(Pronostics!P2846,Setup_Player!$B$2:$F$22,5,FALSE),"undefined")</f>
        <v>un_autre</v>
      </c>
    </row>
    <row r="2847" spans="1:34" hidden="1" x14ac:dyDescent="0.35">
      <c r="A2847" s="21">
        <f>IF(ISBLANK(B2847),"",COUNTIF(B$2:B2847,B2847))-1</f>
        <v>105</v>
      </c>
      <c r="B2847" s="27">
        <v>11</v>
      </c>
      <c r="D2847" s="21" t="str">
        <f>VLOOKUP(Pronostics!$B2847,Setup_MPP!$A:$G,3,FALSE)</f>
        <v>Kinsley91</v>
      </c>
      <c r="E2847" s="21" t="str">
        <f>VLOOKUP(Pronostics!$B2847,Setup_MPP!$A:$G,2,FALSE)</f>
        <v>Kinsley ROQUE</v>
      </c>
      <c r="F2847" s="21" t="str">
        <f>VLOOKUP($B2847,Setup_MPP!$A:$E,4,FALSE)</f>
        <v>#CBEBBA</v>
      </c>
      <c r="G2847" s="21" t="str">
        <f>VLOOKUP($B2847,Setup_MPP!$A:$E,5,FALSE)</f>
        <v>#70BC6E</v>
      </c>
      <c r="H2847" s="21" t="str">
        <f>IFERROR(IF(AND(A2847&gt;=1,A2847&lt;=104),VLOOKUP($A2847,Location!$A:$J,6,FALSE),IF(A2847=0,"Avant l'ouverture",IF(OR(A2847=105,A2847=106),"Bonus"))),"")</f>
        <v>Bonus</v>
      </c>
      <c r="P2847" s="21" t="str">
        <f>IFERROR(IF(VLOOKUP($B2847,Setup_MPP!$A:$G,7,FALSE)=0,"",VLOOKUP($B2847,Setup_MPP!$A:$G,7,FALSE)),"")</f>
        <v>Un Autre</v>
      </c>
      <c r="R2847" s="27" t="str">
        <f t="shared" si="277"/>
        <v/>
      </c>
      <c r="AF2847" s="21" t="str">
        <f t="shared" si="278"/>
        <v/>
      </c>
      <c r="AG2847" s="21">
        <f ca="1">SUMIFS(AF$2:AF2847,D$2:D2847,D2847)</f>
        <v>3231</v>
      </c>
      <c r="AH2847" s="22" t="str">
        <f>IF(P2847&lt;&gt;"",VLOOKUP(Pronostics!P2847,Setup_Player!$B$2:$F$22,5,FALSE),"undefined")</f>
        <v>un_autre</v>
      </c>
    </row>
    <row r="2848" spans="1:34" hidden="1" x14ac:dyDescent="0.35">
      <c r="A2848" s="21">
        <f>IF(ISBLANK(B2848),"",COUNTIF(B$2:B2848,B2848))-1</f>
        <v>105</v>
      </c>
      <c r="B2848" s="27">
        <v>12</v>
      </c>
      <c r="D2848" s="21" t="str">
        <f>VLOOKUP(Pronostics!$B2848,Setup_MPP!$A:$G,3,FALSE)</f>
        <v>Jaouad1</v>
      </c>
      <c r="E2848" s="21" t="str">
        <f>VLOOKUP(Pronostics!$B2848,Setup_MPP!$A:$G,2,FALSE)</f>
        <v>Jaouad SETTI</v>
      </c>
      <c r="F2848" s="21" t="str">
        <f>VLOOKUP($B2848,Setup_MPP!$A:$E,4,FALSE)</f>
        <v>#C2D4FF</v>
      </c>
      <c r="G2848" s="21" t="str">
        <f>VLOOKUP($B2848,Setup_MPP!$A:$E,5,FALSE)</f>
        <v>#6586D5</v>
      </c>
      <c r="H2848" s="21" t="str">
        <f>IFERROR(IF(AND(A2848&gt;=1,A2848&lt;=104),VLOOKUP($A2848,Location!$A:$J,6,FALSE),IF(A2848=0,"Avant l'ouverture",IF(OR(A2848=105,A2848=106),"Bonus"))),"")</f>
        <v>Bonus</v>
      </c>
      <c r="P2848" s="21" t="str">
        <f>IFERROR(IF(VLOOKUP($B2848,Setup_MPP!$A:$G,7,FALSE)=0,"",VLOOKUP($B2848,Setup_MPP!$A:$G,7,FALSE)),"")</f>
        <v>Harry Kane</v>
      </c>
      <c r="R2848" s="27" t="str">
        <f t="shared" si="277"/>
        <v/>
      </c>
      <c r="AF2848" s="21" t="str">
        <f t="shared" si="278"/>
        <v/>
      </c>
      <c r="AG2848" s="21">
        <f ca="1">SUMIFS(AF$2:AF2848,D$2:D2848,D2848)</f>
        <v>3039</v>
      </c>
      <c r="AH2848" s="22" t="str">
        <f>IF(P2848&lt;&gt;"",VLOOKUP(Pronostics!P2848,Setup_Player!$B$2:$F$22,5,FALSE),"undefined")</f>
        <v>harry_kane</v>
      </c>
    </row>
    <row r="2849" spans="1:34" hidden="1" x14ac:dyDescent="0.35">
      <c r="A2849" s="21">
        <f>IF(ISBLANK(B2849),"",COUNTIF(B$2:B2849,B2849))-1</f>
        <v>105</v>
      </c>
      <c r="B2849" s="27">
        <v>13</v>
      </c>
      <c r="D2849" s="21" t="str">
        <f>VLOOKUP(Pronostics!$B2849,Setup_MPP!$A:$G,3,FALSE)</f>
        <v>Julien_I</v>
      </c>
      <c r="E2849" s="21" t="str">
        <f>VLOOKUP(Pronostics!$B2849,Setup_MPP!$A:$G,2,FALSE)</f>
        <v>Julien INGE</v>
      </c>
      <c r="F2849" s="21" t="str">
        <f>VLOOKUP($B2849,Setup_MPP!$A:$E,4,FALSE)</f>
        <v>#C1E0EF</v>
      </c>
      <c r="G2849" s="21" t="str">
        <f>VLOOKUP($B2849,Setup_MPP!$A:$E,5,FALSE)</f>
        <v>#4F91B2</v>
      </c>
      <c r="H2849" s="21" t="str">
        <f>IFERROR(IF(AND(A2849&gt;=1,A2849&lt;=104),VLOOKUP($A2849,Location!$A:$J,6,FALSE),IF(A2849=0,"Avant l'ouverture",IF(OR(A2849=105,A2849=106),"Bonus"))),"")</f>
        <v>Bonus</v>
      </c>
      <c r="P2849" s="21" t="str">
        <f>IFERROR(IF(VLOOKUP($B2849,Setup_MPP!$A:$G,7,FALSE)=0,"",VLOOKUP($B2849,Setup_MPP!$A:$G,7,FALSE)),"")</f>
        <v>Un Autre</v>
      </c>
      <c r="R2849" s="27" t="str">
        <f t="shared" si="277"/>
        <v/>
      </c>
      <c r="AF2849" s="21" t="str">
        <f t="shared" si="278"/>
        <v/>
      </c>
      <c r="AG2849" s="21">
        <f ca="1">SUMIFS(AF$2:AF2849,D$2:D2849,D2849)</f>
        <v>3352</v>
      </c>
      <c r="AH2849" s="22" t="str">
        <f>IF(P2849&lt;&gt;"",VLOOKUP(Pronostics!P2849,Setup_Player!$B$2:$F$22,5,FALSE),"undefined")</f>
        <v>un_autre</v>
      </c>
    </row>
    <row r="2850" spans="1:34" hidden="1" x14ac:dyDescent="0.35">
      <c r="A2850" s="21">
        <f>IF(ISBLANK(B2850),"",COUNTIF(B$2:B2850,B2850))-1</f>
        <v>105</v>
      </c>
      <c r="B2850" s="27">
        <v>14</v>
      </c>
      <c r="D2850" s="21" t="str">
        <f>VLOOKUP(Pronostics!$B2850,Setup_MPP!$A:$G,3,FALSE)</f>
        <v>MarieEYT</v>
      </c>
      <c r="E2850" s="21" t="str">
        <f>VLOOKUP(Pronostics!$B2850,Setup_MPP!$A:$G,2,FALSE)</f>
        <v>Marie EXBRAYAT</v>
      </c>
      <c r="F2850" s="21" t="str">
        <f>VLOOKUP($B2850,Setup_MPP!$A:$E,4,FALSE)</f>
        <v>#FFAFD2</v>
      </c>
      <c r="G2850" s="21" t="str">
        <f>VLOOKUP($B2850,Setup_MPP!$A:$E,5,FALSE)</f>
        <v>#F2589B</v>
      </c>
      <c r="H2850" s="21" t="str">
        <f>IFERROR(IF(AND(A2850&gt;=1,A2850&lt;=104),VLOOKUP($A2850,Location!$A:$J,6,FALSE),IF(A2850=0,"Avant l'ouverture",IF(OR(A2850=105,A2850=106),"Bonus"))),"")</f>
        <v>Bonus</v>
      </c>
      <c r="P2850" s="21" t="str">
        <f>IFERROR(IF(VLOOKUP($B2850,Setup_MPP!$A:$G,7,FALSE)=0,"",VLOOKUP($B2850,Setup_MPP!$A:$G,7,FALSE)),"")</f>
        <v>Kylian Mbappé</v>
      </c>
      <c r="R2850" s="27" t="str">
        <f t="shared" si="277"/>
        <v/>
      </c>
      <c r="AF2850" s="21" t="str">
        <f t="shared" si="278"/>
        <v/>
      </c>
      <c r="AG2850" s="21">
        <f ca="1">SUMIFS(AF$2:AF2850,D$2:D2850,D2850)</f>
        <v>3451</v>
      </c>
      <c r="AH2850" s="22" t="str">
        <f>IF(P2850&lt;&gt;"",VLOOKUP(Pronostics!P2850,Setup_Player!$B$2:$F$22,5,FALSE),"undefined")</f>
        <v>kylian_mbappe</v>
      </c>
    </row>
    <row r="2851" spans="1:34" hidden="1" x14ac:dyDescent="0.35">
      <c r="A2851" s="21">
        <f>IF(ISBLANK(B2851),"",COUNTIF(B$2:B2851,B2851))-1</f>
        <v>105</v>
      </c>
      <c r="B2851" s="27">
        <v>15</v>
      </c>
      <c r="D2851" s="21" t="str">
        <f>VLOOKUP(Pronostics!$B2851,Setup_MPP!$A:$G,3,FALSE)</f>
        <v>Amino28</v>
      </c>
      <c r="E2851" s="21" t="str">
        <f>VLOOKUP(Pronostics!$B2851,Setup_MPP!$A:$G,2,FALSE)</f>
        <v>Amine ZARROUKI</v>
      </c>
      <c r="F2851" s="21" t="str">
        <f>VLOOKUP($B2851,Setup_MPP!$A:$E,4,FALSE)</f>
        <v>#FF9898</v>
      </c>
      <c r="G2851" s="21" t="str">
        <f>VLOOKUP($B2851,Setup_MPP!$A:$E,5,FALSE)</f>
        <v>#FF5D5D</v>
      </c>
      <c r="H2851" s="21" t="str">
        <f>IFERROR(IF(AND(A2851&gt;=1,A2851&lt;=104),VLOOKUP($A2851,Location!$A:$J,6,FALSE),IF(A2851=0,"Avant l'ouverture",IF(OR(A2851=105,A2851=106),"Bonus"))),"")</f>
        <v>Bonus</v>
      </c>
      <c r="P2851" s="21" t="str">
        <f>IFERROR(IF(VLOOKUP($B2851,Setup_MPP!$A:$G,7,FALSE)=0,"",VLOOKUP($B2851,Setup_MPP!$A:$G,7,FALSE)),"")</f>
        <v>Harry Kane</v>
      </c>
      <c r="R2851" s="27" t="str">
        <f t="shared" si="277"/>
        <v/>
      </c>
      <c r="AF2851" s="21" t="str">
        <f t="shared" si="278"/>
        <v/>
      </c>
      <c r="AG2851" s="21">
        <f ca="1">SUMIFS(AF$2:AF2851,D$2:D2851,D2851)</f>
        <v>3169</v>
      </c>
      <c r="AH2851" s="22" t="str">
        <f>IF(P2851&lt;&gt;"",VLOOKUP(Pronostics!P2851,Setup_Player!$B$2:$F$22,5,FALSE),"undefined")</f>
        <v>harry_kane</v>
      </c>
    </row>
    <row r="2852" spans="1:34" hidden="1" x14ac:dyDescent="0.35">
      <c r="A2852" s="21">
        <f>IF(ISBLANK(B2852),"",COUNTIF(B$2:B2852,B2852))-1</f>
        <v>105</v>
      </c>
      <c r="B2852" s="27">
        <v>16</v>
      </c>
      <c r="D2852" s="21" t="str">
        <f>VLOOKUP(Pronostics!$B2852,Setup_MPP!$A:$G,3,FALSE)</f>
        <v>RomaLaura</v>
      </c>
      <c r="E2852" s="21" t="str">
        <f>VLOOKUP(Pronostics!$B2852,Setup_MPP!$A:$G,2,FALSE)</f>
        <v>Laura GIULIANO</v>
      </c>
      <c r="F2852" s="21" t="str">
        <f>VLOOKUP($B2852,Setup_MPP!$A:$E,4,FALSE)</f>
        <v>#86A4FE</v>
      </c>
      <c r="G2852" s="21" t="str">
        <f>VLOOKUP($B2852,Setup_MPP!$A:$E,5,FALSE)</f>
        <v>#3769FF</v>
      </c>
      <c r="H2852" s="21" t="str">
        <f>IFERROR(IF(AND(A2852&gt;=1,A2852&lt;=104),VLOOKUP($A2852,Location!$A:$J,6,FALSE),IF(A2852=0,"Avant l'ouverture",IF(OR(A2852=105,A2852=106),"Bonus"))),"")</f>
        <v>Bonus</v>
      </c>
      <c r="P2852" s="21" t="str">
        <f>IFERROR(IF(VLOOKUP($B2852,Setup_MPP!$A:$G,7,FALSE)=0,"",VLOOKUP($B2852,Setup_MPP!$A:$G,7,FALSE)),"")</f>
        <v>Un Autre</v>
      </c>
      <c r="R2852" s="27" t="str">
        <f t="shared" si="277"/>
        <v/>
      </c>
      <c r="AF2852" s="21" t="str">
        <f t="shared" si="278"/>
        <v/>
      </c>
      <c r="AG2852" s="21">
        <f ca="1">SUMIFS(AF$2:AF2852,D$2:D2852,D2852)</f>
        <v>2658</v>
      </c>
      <c r="AH2852" s="22" t="str">
        <f>IF(P2852&lt;&gt;"",VLOOKUP(Pronostics!P2852,Setup_Player!$B$2:$F$22,5,FALSE),"undefined")</f>
        <v>un_autre</v>
      </c>
    </row>
    <row r="2853" spans="1:34" hidden="1" x14ac:dyDescent="0.35">
      <c r="A2853" s="21">
        <f>IF(ISBLANK(B2853),"",COUNTIF(B$2:B2853,B2853))-1</f>
        <v>105</v>
      </c>
      <c r="B2853" s="27">
        <v>17</v>
      </c>
      <c r="D2853" s="21" t="str">
        <f>VLOOKUP(Pronostics!$B2853,Setup_MPP!$A:$G,3,FALSE)</f>
        <v>Julien_cri</v>
      </c>
      <c r="E2853" s="21" t="str">
        <f>VLOOKUP(Pronostics!$B2853,Setup_MPP!$A:$G,2,FALSE)</f>
        <v>Julien CRIMOTEL</v>
      </c>
      <c r="F2853" s="21" t="str">
        <f>VLOOKUP($B2853,Setup_MPP!$A:$E,4,FALSE)</f>
        <v>#FFB0B0</v>
      </c>
      <c r="G2853" s="21" t="str">
        <f>VLOOKUP($B2853,Setup_MPP!$A:$E,5,FALSE)</f>
        <v>#F25757</v>
      </c>
      <c r="H2853" s="21" t="str">
        <f>IFERROR(IF(AND(A2853&gt;=1,A2853&lt;=104),VLOOKUP($A2853,Location!$A:$J,6,FALSE),IF(A2853=0,"Avant l'ouverture",IF(OR(A2853=105,A2853=106),"Bonus"))),"")</f>
        <v>Bonus</v>
      </c>
      <c r="P2853" s="21" t="str">
        <f>IFERROR(IF(VLOOKUP($B2853,Setup_MPP!$A:$G,7,FALSE)=0,"",VLOOKUP($B2853,Setup_MPP!$A:$G,7,FALSE)),"")</f>
        <v>Kylian Mbappé</v>
      </c>
      <c r="R2853" s="27" t="str">
        <f t="shared" si="277"/>
        <v/>
      </c>
      <c r="AF2853" s="21" t="str">
        <f t="shared" si="278"/>
        <v/>
      </c>
      <c r="AG2853" s="21">
        <f ca="1">SUMIFS(AF$2:AF2853,D$2:D2853,D2853)</f>
        <v>3022</v>
      </c>
      <c r="AH2853" s="22" t="str">
        <f>IF(P2853&lt;&gt;"",VLOOKUP(Pronostics!P2853,Setup_Player!$B$2:$F$22,5,FALSE),"undefined")</f>
        <v>kylian_mbappe</v>
      </c>
    </row>
    <row r="2854" spans="1:34" hidden="1" x14ac:dyDescent="0.35">
      <c r="A2854" s="21">
        <f>IF(ISBLANK(B2854),"",COUNTIF(B$2:B2854,B2854))-1</f>
        <v>105</v>
      </c>
      <c r="B2854" s="27">
        <v>18</v>
      </c>
      <c r="D2854" s="21" t="str">
        <f>VLOOKUP(Pronostics!$B2854,Setup_MPP!$A:$G,3,FALSE)</f>
        <v>Cartone</v>
      </c>
      <c r="E2854" s="21" t="str">
        <f>VLOOKUP(Pronostics!$B2854,Setup_MPP!$A:$G,2,FALSE)</f>
        <v>Quentin CARTON</v>
      </c>
      <c r="F2854" s="21" t="str">
        <f>VLOOKUP($B2854,Setup_MPP!$A:$E,4,FALSE)</f>
        <v>#F0BC42</v>
      </c>
      <c r="G2854" s="21" t="str">
        <f>VLOOKUP($B2854,Setup_MPP!$A:$E,5,FALSE)</f>
        <v>#8E1F2F</v>
      </c>
      <c r="H2854" s="21" t="str">
        <f>IFERROR(IF(AND(A2854&gt;=1,A2854&lt;=104),VLOOKUP($A2854,Location!$A:$J,6,FALSE),IF(A2854=0,"Avant l'ouverture",IF(OR(A2854=105,A2854=106),"Bonus"))),"")</f>
        <v>Bonus</v>
      </c>
      <c r="P2854" s="21" t="str">
        <f>IFERROR(IF(VLOOKUP($B2854,Setup_MPP!$A:$G,7,FALSE)=0,"",VLOOKUP($B2854,Setup_MPP!$A:$G,7,FALSE)),"")</f>
        <v>Un Autre</v>
      </c>
      <c r="R2854" s="27" t="str">
        <f t="shared" si="277"/>
        <v/>
      </c>
      <c r="AF2854" s="21" t="str">
        <f t="shared" si="278"/>
        <v/>
      </c>
      <c r="AG2854" s="21">
        <f ca="1">SUMIFS(AF$2:AF2854,D$2:D2854,D2854)</f>
        <v>3102</v>
      </c>
      <c r="AH2854" s="22" t="str">
        <f>IF(P2854&lt;&gt;"",VLOOKUP(Pronostics!P2854,Setup_Player!$B$2:$F$22,5,FALSE),"undefined")</f>
        <v>un_autre</v>
      </c>
    </row>
    <row r="2855" spans="1:34" hidden="1" x14ac:dyDescent="0.35">
      <c r="A2855" s="21">
        <f>IF(ISBLANK(B2855),"",COUNTIF(B$2:B2855,B2855))-1</f>
        <v>105</v>
      </c>
      <c r="B2855" s="27">
        <v>19</v>
      </c>
      <c r="D2855" s="21" t="str">
        <f>VLOOKUP(Pronostics!$B2855,Setup_MPP!$A:$G,3,FALSE)</f>
        <v>YramVi</v>
      </c>
      <c r="E2855" s="21" t="str">
        <f>VLOOKUP(Pronostics!$B2855,Setup_MPP!$A:$G,2,FALSE)</f>
        <v>Eyram TETSHIE</v>
      </c>
      <c r="F2855" s="21" t="str">
        <f>VLOOKUP($B2855,Setup_MPP!$A:$E,4,FALSE)</f>
        <v>#E8B28F</v>
      </c>
      <c r="G2855" s="21" t="str">
        <f>VLOOKUP($B2855,Setup_MPP!$A:$E,5,FALSE)</f>
        <v>#E65568</v>
      </c>
      <c r="H2855" s="21" t="str">
        <f>IFERROR(IF(AND(A2855&gt;=1,A2855&lt;=104),VLOOKUP($A2855,Location!$A:$J,6,FALSE),IF(A2855=0,"Avant l'ouverture",IF(OR(A2855=105,A2855=106),"Bonus"))),"")</f>
        <v>Bonus</v>
      </c>
      <c r="P2855" s="21" t="str">
        <f>IFERROR(IF(VLOOKUP($B2855,Setup_MPP!$A:$G,7,FALSE)=0,"",VLOOKUP($B2855,Setup_MPP!$A:$G,7,FALSE)),"")</f>
        <v>Kylian Mbappé</v>
      </c>
      <c r="R2855" s="27" t="str">
        <f t="shared" si="277"/>
        <v/>
      </c>
      <c r="AF2855" s="21" t="str">
        <f t="shared" si="278"/>
        <v/>
      </c>
      <c r="AG2855" s="21">
        <f ca="1">SUMIFS(AF$2:AF2855,D$2:D2855,D2855)</f>
        <v>2990</v>
      </c>
      <c r="AH2855" s="22" t="str">
        <f>IF(P2855&lt;&gt;"",VLOOKUP(Pronostics!P2855,Setup_Player!$B$2:$F$22,5,FALSE),"undefined")</f>
        <v>kylian_mbappe</v>
      </c>
    </row>
    <row r="2856" spans="1:34" hidden="1" x14ac:dyDescent="0.35">
      <c r="A2856" s="21">
        <f>IF(ISBLANK(B2856),"",COUNTIF(B$2:B2856,B2856))-1</f>
        <v>105</v>
      </c>
      <c r="B2856" s="27">
        <v>20</v>
      </c>
      <c r="D2856" s="21" t="str">
        <f>VLOOKUP(Pronostics!$B2856,Setup_MPP!$A:$G,3,FALSE)</f>
        <v>Anis_MaFihache</v>
      </c>
      <c r="E2856" s="21" t="str">
        <f>VLOOKUP(Pronostics!$B2856,Setup_MPP!$A:$G,2,FALSE)</f>
        <v>Anis LEBIK</v>
      </c>
      <c r="F2856" s="21" t="str">
        <f>VLOOKUP($B2856,Setup_MPP!$A:$E,4,FALSE)</f>
        <v>#60DC8C</v>
      </c>
      <c r="G2856" s="21" t="str">
        <f>VLOOKUP($B2856,Setup_MPP!$A:$E,5,FALSE)</f>
        <v>#22A34F</v>
      </c>
      <c r="H2856" s="21" t="str">
        <f>IFERROR(IF(AND(A2856&gt;=1,A2856&lt;=104),VLOOKUP($A2856,Location!$A:$J,6,FALSE),IF(A2856=0,"Avant l'ouverture",IF(OR(A2856=105,A2856=106),"Bonus"))),"")</f>
        <v>Bonus</v>
      </c>
      <c r="P2856" s="21" t="str">
        <f>IFERROR(IF(VLOOKUP($B2856,Setup_MPP!$A:$G,7,FALSE)=0,"",VLOOKUP($B2856,Setup_MPP!$A:$G,7,FALSE)),"")</f>
        <v>Erling Haaland</v>
      </c>
      <c r="R2856" s="27" t="str">
        <f t="shared" si="277"/>
        <v/>
      </c>
      <c r="AF2856" s="21" t="str">
        <f t="shared" si="278"/>
        <v/>
      </c>
      <c r="AG2856" s="21">
        <f ca="1">SUMIFS(AF$2:AF2856,D$2:D2856,D2856)</f>
        <v>3051</v>
      </c>
      <c r="AH2856" s="22" t="str">
        <f>IF(P2856&lt;&gt;"",VLOOKUP(Pronostics!P2856,Setup_Player!$B$2:$F$22,5,FALSE),"undefined")</f>
        <v>erling_haaland</v>
      </c>
    </row>
    <row r="2857" spans="1:34" hidden="1" x14ac:dyDescent="0.35">
      <c r="A2857" s="21">
        <f>IF(ISBLANK(B2857),"",COUNTIF(B$2:B2857,B2857))-1</f>
        <v>105</v>
      </c>
      <c r="B2857" s="27">
        <v>21</v>
      </c>
      <c r="D2857" s="21" t="str">
        <f>VLOOKUP(Pronostics!$B2857,Setup_MPP!$A:$G,3,FALSE)</f>
        <v>JUJULABOSS13</v>
      </c>
      <c r="E2857" s="21" t="str">
        <f>VLOOKUP(Pronostics!$B2857,Setup_MPP!$A:$G,2,FALSE)</f>
        <v>Julia BOUANAN</v>
      </c>
      <c r="F2857" s="21" t="str">
        <f>VLOOKUP($B2857,Setup_MPP!$A:$E,4,FALSE)</f>
        <v>#2FAEE0</v>
      </c>
      <c r="G2857" s="21" t="str">
        <f>VLOOKUP($B2857,Setup_MPP!$A:$E,5,FALSE)</f>
        <v>#BEA064</v>
      </c>
      <c r="H2857" s="21" t="str">
        <f>IFERROR(IF(AND(A2857&gt;=1,A2857&lt;=104),VLOOKUP($A2857,Location!$A:$J,6,FALSE),IF(A2857=0,"Avant l'ouverture",IF(OR(A2857=105,A2857=106),"Bonus"))),"")</f>
        <v>Bonus</v>
      </c>
      <c r="P2857" s="21" t="str">
        <f>IFERROR(IF(VLOOKUP($B2857,Setup_MPP!$A:$G,7,FALSE)=0,"",VLOOKUP($B2857,Setup_MPP!$A:$G,7,FALSE)),"")</f>
        <v>Un Autre</v>
      </c>
      <c r="R2857" s="27" t="str">
        <f t="shared" si="277"/>
        <v/>
      </c>
      <c r="AF2857" s="21" t="str">
        <f t="shared" si="278"/>
        <v/>
      </c>
      <c r="AG2857" s="21">
        <f ca="1">SUMIFS(AF$2:AF2857,D$2:D2857,D2857)</f>
        <v>2853</v>
      </c>
      <c r="AH2857" s="22" t="str">
        <f>IF(P2857&lt;&gt;"",VLOOKUP(Pronostics!P2857,Setup_Player!$B$2:$F$22,5,FALSE),"undefined")</f>
        <v>un_autre</v>
      </c>
    </row>
    <row r="2858" spans="1:34" hidden="1" x14ac:dyDescent="0.35">
      <c r="A2858" s="21">
        <f>IF(ISBLANK(B2858),"",COUNTIF(B$2:B2858,B2858))-1</f>
        <v>105</v>
      </c>
      <c r="B2858" s="27">
        <v>22</v>
      </c>
      <c r="D2858" s="21" t="str">
        <f>VLOOKUP(Pronostics!$B2858,Setup_MPP!$A:$G,3,FALSE)</f>
        <v>Jujumsrd</v>
      </c>
      <c r="E2858" s="21" t="str">
        <f>VLOOKUP(Pronostics!$B2858,Setup_MPP!$A:$G,2,FALSE)</f>
        <v>Julie Mansard</v>
      </c>
      <c r="F2858" s="21" t="str">
        <f>VLOOKUP($B2858,Setup_MPP!$A:$E,4,FALSE)</f>
        <v>#41DEF0</v>
      </c>
      <c r="G2858" s="21" t="str">
        <f>VLOOKUP($B2858,Setup_MPP!$A:$E,5,FALSE)</f>
        <v>#0BA6B7</v>
      </c>
      <c r="H2858" s="21" t="str">
        <f>IFERROR(IF(AND(A2858&gt;=1,A2858&lt;=104),VLOOKUP($A2858,Location!$A:$J,6,FALSE),IF(A2858=0,"Avant l'ouverture",IF(OR(A2858=105,A2858=106),"Bonus"))),"")</f>
        <v>Bonus</v>
      </c>
      <c r="P2858" s="21" t="str">
        <f>IFERROR(IF(VLOOKUP($B2858,Setup_MPP!$A:$G,7,FALSE)=0,"",VLOOKUP($B2858,Setup_MPP!$A:$G,7,FALSE)),"")</f>
        <v>Lamine Yamal</v>
      </c>
      <c r="R2858" s="27" t="str">
        <f t="shared" si="277"/>
        <v/>
      </c>
      <c r="AF2858" s="21" t="str">
        <f t="shared" si="278"/>
        <v/>
      </c>
      <c r="AG2858" s="21">
        <f ca="1">SUMIFS(AF$2:AF2858,D$2:D2858,D2858)</f>
        <v>2679</v>
      </c>
      <c r="AH2858" s="22" t="str">
        <f>IF(P2858&lt;&gt;"",VLOOKUP(Pronostics!P2858,Setup_Player!$B$2:$F$22,5,FALSE),"undefined")</f>
        <v>lamine_yamal</v>
      </c>
    </row>
    <row r="2859" spans="1:34" hidden="1" x14ac:dyDescent="0.35">
      <c r="A2859" s="21">
        <f>IF(ISBLANK(B2859),"",COUNTIF(B$2:B2859,B2859))-1</f>
        <v>105</v>
      </c>
      <c r="B2859" s="27">
        <v>23</v>
      </c>
      <c r="D2859" s="21" t="str">
        <f>VLOOKUP(Pronostics!$B2859,Setup_MPP!$A:$G,3,FALSE)</f>
        <v>DJUDJUPRONO</v>
      </c>
      <c r="E2859" s="21" t="str">
        <f>VLOOKUP(Pronostics!$B2859,Setup_MPP!$A:$G,2,FALSE)</f>
        <v>Juliette</v>
      </c>
      <c r="F2859" s="21" t="str">
        <f>VLOOKUP($B2859,Setup_MPP!$A:$E,4,FALSE)</f>
        <v>#F2A2A2</v>
      </c>
      <c r="G2859" s="21" t="str">
        <f>VLOOKUP($B2859,Setup_MPP!$A:$E,5,FALSE)</f>
        <v>#C25D5D</v>
      </c>
      <c r="H2859" s="21" t="str">
        <f>IFERROR(IF(AND(A2859&gt;=1,A2859&lt;=104),VLOOKUP($A2859,Location!$A:$J,6,FALSE),IF(A2859=0,"Avant l'ouverture",IF(OR(A2859=105,A2859=106),"Bonus"))),"")</f>
        <v>Bonus</v>
      </c>
      <c r="P2859" s="21" t="str">
        <f>IFERROR(IF(VLOOKUP($B2859,Setup_MPP!$A:$G,7,FALSE)=0,"",VLOOKUP($B2859,Setup_MPP!$A:$G,7,FALSE)),"")</f>
        <v>Un Autre</v>
      </c>
      <c r="R2859" s="27" t="str">
        <f t="shared" si="277"/>
        <v/>
      </c>
      <c r="AF2859" s="21" t="str">
        <f t="shared" si="278"/>
        <v/>
      </c>
      <c r="AG2859" s="21">
        <f ca="1">SUMIFS(AF$2:AF2859,D$2:D2859,D2859)</f>
        <v>2289</v>
      </c>
      <c r="AH2859" s="22" t="str">
        <f>IF(P2859&lt;&gt;"",VLOOKUP(Pronostics!P2859,Setup_Player!$B$2:$F$22,5,FALSE),"undefined")</f>
        <v>un_autre</v>
      </c>
    </row>
    <row r="2860" spans="1:34" hidden="1" x14ac:dyDescent="0.35">
      <c r="A2860" s="21">
        <f>IF(ISBLANK(B2860),"",COUNTIF(B$2:B2860,B2860))-1</f>
        <v>105</v>
      </c>
      <c r="B2860" s="27">
        <v>24</v>
      </c>
      <c r="D2860" s="21" t="str">
        <f>VLOOKUP(Pronostics!$B2860,Setup_MPP!$A:$G,3,FALSE)</f>
        <v>Samyaaaaaaaaaa</v>
      </c>
      <c r="E2860" s="21" t="str">
        <f>VLOOKUP(Pronostics!$B2860,Setup_MPP!$A:$G,2,FALSE)</f>
        <v>Samya ALAOUI</v>
      </c>
      <c r="F2860" s="21" t="str">
        <f>VLOOKUP($B2860,Setup_MPP!$A:$E,4,FALSE)</f>
        <v>#A2F2C7</v>
      </c>
      <c r="G2860" s="21" t="str">
        <f>VLOOKUP($B2860,Setup_MPP!$A:$E,5,FALSE)</f>
        <v>#5DC18C</v>
      </c>
      <c r="H2860" s="21" t="str">
        <f>IFERROR(IF(AND(A2860&gt;=1,A2860&lt;=104),VLOOKUP($A2860,Location!$A:$J,6,FALSE),IF(A2860=0,"Avant l'ouverture",IF(OR(A2860=105,A2860=106),"Bonus"))),"")</f>
        <v>Bonus</v>
      </c>
      <c r="P2860" s="21" t="str">
        <f>IFERROR(IF(VLOOKUP($B2860,Setup_MPP!$A:$G,7,FALSE)=0,"",VLOOKUP($B2860,Setup_MPP!$A:$G,7,FALSE)),"")</f>
        <v>Un Autre</v>
      </c>
      <c r="R2860" s="27" t="str">
        <f t="shared" si="277"/>
        <v/>
      </c>
      <c r="AF2860" s="21" t="str">
        <f t="shared" si="278"/>
        <v/>
      </c>
      <c r="AG2860" s="21">
        <f ca="1">SUMIFS(AF$2:AF2860,D$2:D2860,D2860)</f>
        <v>3177</v>
      </c>
      <c r="AH2860" s="22" t="str">
        <f>IF(P2860&lt;&gt;"",VLOOKUP(Pronostics!P2860,Setup_Player!$B$2:$F$22,5,FALSE),"undefined")</f>
        <v>un_autre</v>
      </c>
    </row>
    <row r="2861" spans="1:34" hidden="1" x14ac:dyDescent="0.35">
      <c r="A2861" s="21">
        <f>IF(ISBLANK(B2861),"",COUNTIF(B$2:B2861,B2861))-1</f>
        <v>105</v>
      </c>
      <c r="B2861" s="27">
        <v>25</v>
      </c>
      <c r="D2861" s="21" t="str">
        <f>VLOOKUP(Pronostics!$B2861,Setup_MPP!$A:$G,3,FALSE)</f>
        <v>leaw0808</v>
      </c>
      <c r="E2861" s="21" t="str">
        <f>VLOOKUP(Pronostics!$B2861,Setup_MPP!$A:$G,2,FALSE)</f>
        <v>Léa WALOCQ</v>
      </c>
      <c r="F2861" s="21" t="str">
        <f>VLOOKUP($B2861,Setup_MPP!$A:$E,4,FALSE)</f>
        <v>#D1B9EB</v>
      </c>
      <c r="G2861" s="21" t="str">
        <f>VLOOKUP($B2861,Setup_MPP!$A:$E,5,FALSE)</f>
        <v>#B58BC7</v>
      </c>
      <c r="H2861" s="21" t="str">
        <f>IFERROR(IF(AND(A2861&gt;=1,A2861&lt;=104),VLOOKUP($A2861,Location!$A:$J,6,FALSE),IF(A2861=0,"Avant l'ouverture",IF(OR(A2861=105,A2861=106),"Bonus"))),"")</f>
        <v>Bonus</v>
      </c>
      <c r="P2861" s="21" t="str">
        <f>IFERROR(IF(VLOOKUP($B2861,Setup_MPP!$A:$G,7,FALSE)=0,"",VLOOKUP($B2861,Setup_MPP!$A:$G,7,FALSE)),"")</f>
        <v>Kylian Mbappé</v>
      </c>
      <c r="R2861" s="27" t="str">
        <f t="shared" si="277"/>
        <v/>
      </c>
      <c r="AF2861" s="21" t="str">
        <f t="shared" si="278"/>
        <v/>
      </c>
      <c r="AG2861" s="21">
        <f ca="1">SUMIFS(AF$2:AF2861,D$2:D2861,D2861)</f>
        <v>3228</v>
      </c>
      <c r="AH2861" s="22" t="str">
        <f>IF(P2861&lt;&gt;"",VLOOKUP(Pronostics!P2861,Setup_Player!$B$2:$F$22,5,FALSE),"undefined")</f>
        <v>kylian_mbappe</v>
      </c>
    </row>
    <row r="2862" spans="1:34" hidden="1" x14ac:dyDescent="0.35">
      <c r="A2862" s="21">
        <f>IF(ISBLANK(B2862),"",COUNTIF(B$2:B2862,B2862))-1</f>
        <v>105</v>
      </c>
      <c r="B2862" s="27">
        <v>26</v>
      </c>
      <c r="C2862" s="10"/>
      <c r="D2862" s="21" t="str">
        <f>VLOOKUP(Pronostics!$B2862,Setup_MPP!$A:$G,3,FALSE)</f>
        <v>Mohamad#5GGG1</v>
      </c>
      <c r="E2862" s="21" t="str">
        <f>VLOOKUP(Pronostics!$B2862,Setup_MPP!$A:$G,2,FALSE)</f>
        <v>Mohamad EL KAWAS</v>
      </c>
      <c r="F2862" s="21" t="str">
        <f>VLOOKUP($B2862,Setup_MPP!$A:$E,4,FALSE)</f>
        <v>#EB8787</v>
      </c>
      <c r="G2862" s="21" t="str">
        <f>VLOOKUP($B2862,Setup_MPP!$A:$E,5,FALSE)</f>
        <v>#368E2C</v>
      </c>
      <c r="H2862" s="21" t="str">
        <f>IFERROR(IF(AND(A2862&gt;=1,A2862&lt;=104),VLOOKUP($A2862,Location!$A:$J,6,FALSE),IF(A2862=0,"Avant l'ouverture",IF(OR(A2862=105,A2862=106),"Bonus"))),"")</f>
        <v>Bonus</v>
      </c>
      <c r="P2862" s="21" t="str">
        <f>IFERROR(IF(VLOOKUP($B2862,Setup_MPP!$A:$G,7,FALSE)=0,"",VLOOKUP($B2862,Setup_MPP!$A:$G,7,FALSE)),"")</f>
        <v>Harry Kane</v>
      </c>
      <c r="R2862" s="27" t="str">
        <f t="shared" si="277"/>
        <v/>
      </c>
      <c r="AG2862" s="21">
        <f ca="1">SUMIFS(AF$2:AF2862,D$2:D2862,D2862)</f>
        <v>2615</v>
      </c>
      <c r="AH2862" s="22" t="str">
        <f>IF(P2862&lt;&gt;"",VLOOKUP(Pronostics!P2862,Setup_Player!$B$2:$F$22,5,FALSE),"undefined")</f>
        <v>harry_kane</v>
      </c>
    </row>
    <row r="2863" spans="1:34" hidden="1" x14ac:dyDescent="0.35">
      <c r="A2863" s="21">
        <f>IF(ISBLANK(B2863),"",COUNTIF(B$2:B2863,B2863))-1</f>
        <v>105</v>
      </c>
      <c r="B2863" s="27">
        <v>27</v>
      </c>
      <c r="C2863" s="10"/>
      <c r="D2863" s="21" t="str">
        <f>VLOOKUP(Pronostics!$B2863,Setup_MPP!$A:$G,3,FALSE)</f>
        <v>maryemkappa</v>
      </c>
      <c r="E2863" s="21" t="str">
        <f>VLOOKUP(Pronostics!$B2863,Setup_MPP!$A:$G,2,FALSE)</f>
        <v>Maryem GUIZANI</v>
      </c>
      <c r="F2863" s="21" t="str">
        <f>VLOOKUP($B2863,Setup_MPP!$A:$E,4,FALSE)</f>
        <v>#BCA2F4</v>
      </c>
      <c r="G2863" s="21" t="str">
        <f>VLOOKUP($B2863,Setup_MPP!$A:$E,5,FALSE)</f>
        <v>#6D3DD5</v>
      </c>
      <c r="H2863" s="21" t="str">
        <f>IFERROR(IF(AND(A2863&gt;=1,A2863&lt;=104),VLOOKUP($A2863,Location!$A:$J,6,FALSE),IF(A2863=0,"Avant l'ouverture",IF(OR(A2863=105,A2863=106),"Bonus"))),"")</f>
        <v>Bonus</v>
      </c>
      <c r="I2863" s="21" t="str">
        <f>IF(LEFT(H2863,4)="Tour",VLOOKUP(A2863,Database!$A:$C,3,FALSE),"")</f>
        <v/>
      </c>
      <c r="P2863" s="21" t="str">
        <f>IFERROR(IF(VLOOKUP($B2863,Setup_MPP!$A:$G,7,FALSE)=0,"",VLOOKUP($B2863,Setup_MPP!$A:$G,7,FALSE)),"")</f>
        <v/>
      </c>
      <c r="R2863" s="27" t="str">
        <f t="shared" si="277"/>
        <v/>
      </c>
      <c r="AG2863" s="21">
        <f ca="1">SUMIFS(AF$2:AF2863,D$2:D2863,D2863)</f>
        <v>2772</v>
      </c>
      <c r="AH2863" s="22" t="str">
        <f>IF(P2863&lt;&gt;"",VLOOKUP(Pronostics!P2863,Setup_Player!$B$2:$F$22,5,FALSE),"undefined")</f>
        <v>undefined</v>
      </c>
    </row>
    <row r="2864" spans="1:34" hidden="1" x14ac:dyDescent="0.35">
      <c r="A2864" s="21">
        <f>IF(ISBLANK(B2864),"",COUNTIF(B$2:B2864,B2864))-1</f>
        <v>106</v>
      </c>
      <c r="B2864" s="27">
        <v>1</v>
      </c>
      <c r="D2864" s="21" t="str">
        <f>VLOOKUP(Pronostics!$B2864,Setup_MPP!$A:$G,3,FALSE)</f>
        <v>_Nicolas_LM_</v>
      </c>
      <c r="E2864" s="21" t="str">
        <f>VLOOKUP(Pronostics!$B2864,Setup_MPP!$A:$G,2,FALSE)</f>
        <v>Nicolas LE MOUEL</v>
      </c>
      <c r="F2864" s="21" t="str">
        <f>VLOOKUP($B2864,Setup_MPP!$A:$E,4,FALSE)</f>
        <v>#F7C79D</v>
      </c>
      <c r="G2864" s="21" t="str">
        <f>VLOOKUP($B2864,Setup_MPP!$A:$E,5,FALSE)</f>
        <v>#FFBE85</v>
      </c>
      <c r="H2864" s="21" t="str">
        <f>IFERROR(IF(AND(A2864&gt;=1,A2864&lt;=104),VLOOKUP($A2864,Location!$A:$J,6,FALSE),IF(A2864=0,"Avant l'ouverture",IF(OR(A2864=105,A2864=106),"Bonus"))),"")</f>
        <v>Bonus</v>
      </c>
      <c r="P2864" s="21" t="str">
        <f>IFERROR(IF(VLOOKUP($B2864,Setup_MPP!$A:$G,6,FALSE)=0,"",VLOOKUP($B2864,Setup_MPP!$A:$G,6,FALSE)),"")</f>
        <v>France</v>
      </c>
      <c r="R2864" s="27" t="str">
        <f t="shared" si="277"/>
        <v/>
      </c>
      <c r="AF2864" s="21" t="str">
        <f t="shared" ref="AF2864:AF2887" si="279">IFERROR(IF(AB2864&lt;&gt;"", AB2864 + IF(AC2864=1,AE2864, 0), "") * (S2864+1),"")</f>
        <v/>
      </c>
      <c r="AG2864" s="21">
        <f ca="1">SUMIFS(AF$2:AF2864,D$2:D2864,D2864)</f>
        <v>3089</v>
      </c>
      <c r="AH2864" s="22" t="str">
        <f>IF(P2864&lt;&gt;"",P2864,"undefined")</f>
        <v>France</v>
      </c>
    </row>
    <row r="2865" spans="1:34" hidden="1" x14ac:dyDescent="0.35">
      <c r="A2865" s="21">
        <f>IF(ISBLANK(B2865),"",COUNTIF(B$2:B2865,B2865))-1</f>
        <v>106</v>
      </c>
      <c r="B2865" s="27">
        <v>2</v>
      </c>
      <c r="D2865" s="21" t="str">
        <f>VLOOKUP(Pronostics!$B2865,Setup_MPP!$A:$G,3,FALSE)</f>
        <v>leaelaz</v>
      </c>
      <c r="E2865" s="21" t="str">
        <f>VLOOKUP(Pronostics!$B2865,Setup_MPP!$A:$G,2,FALSE)</f>
        <v>Léa EL ASERY</v>
      </c>
      <c r="F2865" s="21" t="str">
        <f>VLOOKUP($B2865,Setup_MPP!$A:$E,4,FALSE)</f>
        <v>#FFBEBE</v>
      </c>
      <c r="G2865" s="21" t="str">
        <f>VLOOKUP($B2865,Setup_MPP!$A:$E,5,FALSE)</f>
        <v>#DF6868</v>
      </c>
      <c r="H2865" s="21" t="str">
        <f>IFERROR(IF(AND(A2865&gt;=1,A2865&lt;=104),VLOOKUP($A2865,Location!$A:$J,6,FALSE),IF(A2865=0,"Avant l'ouverture",IF(OR(A2865=105,A2865=106),"Bonus"))),"")</f>
        <v>Bonus</v>
      </c>
      <c r="P2865" s="21" t="str">
        <f>IFERROR(IF(VLOOKUP($B2865,Setup_MPP!$A:$G,6,FALSE)=0,"",VLOOKUP($B2865,Setup_MPP!$A:$G,6,FALSE)),"")</f>
        <v>France</v>
      </c>
      <c r="R2865" s="27" t="str">
        <f t="shared" si="277"/>
        <v/>
      </c>
      <c r="AF2865" s="21" t="str">
        <f t="shared" si="279"/>
        <v/>
      </c>
      <c r="AG2865" s="21">
        <f ca="1">SUMIFS(AF$2:AF2865,D$2:D2865,D2865)</f>
        <v>3587</v>
      </c>
      <c r="AH2865" s="22" t="str">
        <f t="shared" ref="AH2865:AH2890" si="280">IF(P2865&lt;&gt;"",P2865,"undefined")</f>
        <v>France</v>
      </c>
    </row>
    <row r="2866" spans="1:34" hidden="1" x14ac:dyDescent="0.35">
      <c r="A2866" s="21">
        <f>IF(ISBLANK(B2866),"",COUNTIF(B$2:B2866,B2866))-1</f>
        <v>106</v>
      </c>
      <c r="B2866" s="27">
        <v>3</v>
      </c>
      <c r="D2866" s="21" t="str">
        <f>VLOOKUP(Pronostics!$B2866,Setup_MPP!$A:$G,3,FALSE)</f>
        <v>PasMetalleux</v>
      </c>
      <c r="E2866" s="21" t="str">
        <f>VLOOKUP(Pronostics!$B2866,Setup_MPP!$A:$G,2,FALSE)</f>
        <v>Elwenn JOUBREL</v>
      </c>
      <c r="F2866" s="21" t="str">
        <f>VLOOKUP($B2866,Setup_MPP!$A:$E,4,FALSE)</f>
        <v>#F5C7FC</v>
      </c>
      <c r="G2866" s="21" t="str">
        <f>VLOOKUP($B2866,Setup_MPP!$A:$E,5,FALSE)</f>
        <v>#C489CF</v>
      </c>
      <c r="H2866" s="21" t="str">
        <f>IFERROR(IF(AND(A2866&gt;=1,A2866&lt;=104),VLOOKUP($A2866,Location!$A:$J,6,FALSE),IF(A2866=0,"Avant l'ouverture",IF(OR(A2866=105,A2866=106),"Bonus"))),"")</f>
        <v>Bonus</v>
      </c>
      <c r="P2866" s="21" t="str">
        <f>IFERROR(IF(VLOOKUP($B2866,Setup_MPP!$A:$G,6,FALSE)=0,"",VLOOKUP($B2866,Setup_MPP!$A:$G,6,FALSE)),"")</f>
        <v>France</v>
      </c>
      <c r="R2866" s="27" t="str">
        <f t="shared" si="277"/>
        <v/>
      </c>
      <c r="AF2866" s="21" t="str">
        <f t="shared" si="279"/>
        <v/>
      </c>
      <c r="AG2866" s="21">
        <f ca="1">SUMIFS(AF$2:AF2866,D$2:D2866,D2866)</f>
        <v>3215</v>
      </c>
      <c r="AH2866" s="22" t="str">
        <f t="shared" si="280"/>
        <v>France</v>
      </c>
    </row>
    <row r="2867" spans="1:34" hidden="1" x14ac:dyDescent="0.35">
      <c r="A2867" s="21">
        <f>IF(ISBLANK(B2867),"",COUNTIF(B$2:B2867,B2867))-1</f>
        <v>106</v>
      </c>
      <c r="B2867" s="27">
        <v>4</v>
      </c>
      <c r="D2867" s="21" t="str">
        <f>VLOOKUP(Pronostics!$B2867,Setup_MPP!$A:$G,3,FALSE)</f>
        <v>Popo444</v>
      </c>
      <c r="E2867" s="21" t="str">
        <f>VLOOKUP(Pronostics!$B2867,Setup_MPP!$A:$G,2,FALSE)</f>
        <v>Pauline OLIVIER</v>
      </c>
      <c r="F2867" s="21" t="str">
        <f>VLOOKUP($B2867,Setup_MPP!$A:$E,4,FALSE)</f>
        <v>#A5EA7F</v>
      </c>
      <c r="G2867" s="21" t="str">
        <f>VLOOKUP($B2867,Setup_MPP!$A:$E,5,FALSE)</f>
        <v>#80C65A</v>
      </c>
      <c r="H2867" s="21" t="str">
        <f>IFERROR(IF(AND(A2867&gt;=1,A2867&lt;=104),VLOOKUP($A2867,Location!$A:$J,6,FALSE),IF(A2867=0,"Avant l'ouverture",IF(OR(A2867=105,A2867=106),"Bonus"))),"")</f>
        <v>Bonus</v>
      </c>
      <c r="P2867" s="21" t="str">
        <f>IFERROR(IF(VLOOKUP($B2867,Setup_MPP!$A:$G,6,FALSE)=0,"",VLOOKUP($B2867,Setup_MPP!$A:$G,6,FALSE)),"")</f>
        <v>Espagne</v>
      </c>
      <c r="R2867" s="27" t="str">
        <f t="shared" si="277"/>
        <v/>
      </c>
      <c r="AF2867" s="21" t="str">
        <f t="shared" si="279"/>
        <v/>
      </c>
      <c r="AG2867" s="21">
        <f ca="1">SUMIFS(AF$2:AF2867,D$2:D2867,D2867)</f>
        <v>3257</v>
      </c>
      <c r="AH2867" s="22" t="str">
        <f t="shared" si="280"/>
        <v>Espagne</v>
      </c>
    </row>
    <row r="2868" spans="1:34" hidden="1" x14ac:dyDescent="0.35">
      <c r="A2868" s="21">
        <f>IF(ISBLANK(B2868),"",COUNTIF(B$2:B2868,B2868))-1</f>
        <v>106</v>
      </c>
      <c r="B2868" s="27">
        <v>5</v>
      </c>
      <c r="D2868" s="21" t="str">
        <f>VLOOKUP(Pronostics!$B2868,Setup_MPP!$A:$G,3,FALSE)</f>
        <v>_Jujul</v>
      </c>
      <c r="E2868" s="21" t="str">
        <f>VLOOKUP(Pronostics!$B2868,Setup_MPP!$A:$G,2,FALSE)</f>
        <v>Julie BOISSIERE</v>
      </c>
      <c r="F2868" s="21" t="str">
        <f>VLOOKUP($B2868,Setup_MPP!$A:$E,4,FALSE)</f>
        <v>#D890FF</v>
      </c>
      <c r="G2868" s="21" t="str">
        <f>VLOOKUP($B2868,Setup_MPP!$A:$E,5,FALSE)</f>
        <v>#B750EF</v>
      </c>
      <c r="H2868" s="21" t="str">
        <f>IFERROR(IF(AND(A2868&gt;=1,A2868&lt;=104),VLOOKUP($A2868,Location!$A:$J,6,FALSE),IF(A2868=0,"Avant l'ouverture",IF(OR(A2868=105,A2868=106),"Bonus"))),"")</f>
        <v>Bonus</v>
      </c>
      <c r="P2868" s="21" t="str">
        <f>IFERROR(IF(VLOOKUP($B2868,Setup_MPP!$A:$G,6,FALSE)=0,"",VLOOKUP($B2868,Setup_MPP!$A:$G,6,FALSE)),"")</f>
        <v>Pays-Bas</v>
      </c>
      <c r="R2868" s="27" t="str">
        <f t="shared" si="277"/>
        <v/>
      </c>
      <c r="AF2868" s="21" t="str">
        <f t="shared" si="279"/>
        <v/>
      </c>
      <c r="AG2868" s="21">
        <f ca="1">SUMIFS(AF$2:AF2868,D$2:D2868,D2868)</f>
        <v>2427</v>
      </c>
      <c r="AH2868" s="22" t="str">
        <f t="shared" si="280"/>
        <v>Pays-Bas</v>
      </c>
    </row>
    <row r="2869" spans="1:34" hidden="1" x14ac:dyDescent="0.35">
      <c r="A2869" s="21">
        <f>IF(ISBLANK(B2869),"",COUNTIF(B$2:B2869,B2869))-1</f>
        <v>106</v>
      </c>
      <c r="B2869" s="27">
        <v>6</v>
      </c>
      <c r="D2869" s="21" t="str">
        <f>VLOOKUP(Pronostics!$B2869,Setup_MPP!$A:$G,3,FALSE)</f>
        <v>Julay</v>
      </c>
      <c r="E2869" s="21" t="str">
        <f>VLOOKUP(Pronostics!$B2869,Setup_MPP!$A:$G,2,FALSE)</f>
        <v>Julie BOUCHARD</v>
      </c>
      <c r="F2869" s="21" t="str">
        <f>VLOOKUP($B2869,Setup_MPP!$A:$E,4,FALSE)</f>
        <v>#A6F7B1</v>
      </c>
      <c r="G2869" s="21" t="str">
        <f>VLOOKUP($B2869,Setup_MPP!$A:$E,5,FALSE)</f>
        <v>#6EC179</v>
      </c>
      <c r="H2869" s="21" t="str">
        <f>IFERROR(IF(AND(A2869&gt;=1,A2869&lt;=104),VLOOKUP($A2869,Location!$A:$J,6,FALSE),IF(A2869=0,"Avant l'ouverture",IF(OR(A2869=105,A2869=106),"Bonus"))),"")</f>
        <v>Bonus</v>
      </c>
      <c r="P2869" s="21" t="str">
        <f>IFERROR(IF(VLOOKUP($B2869,Setup_MPP!$A:$G,6,FALSE)=0,"",VLOOKUP($B2869,Setup_MPP!$A:$G,6,FALSE)),"")</f>
        <v>France</v>
      </c>
      <c r="R2869" s="27" t="str">
        <f t="shared" si="277"/>
        <v/>
      </c>
      <c r="AF2869" s="21" t="str">
        <f t="shared" si="279"/>
        <v/>
      </c>
      <c r="AG2869" s="21">
        <f ca="1">SUMIFS(AF$2:AF2869,D$2:D2869,D2869)</f>
        <v>3263</v>
      </c>
      <c r="AH2869" s="22" t="str">
        <f t="shared" si="280"/>
        <v>France</v>
      </c>
    </row>
    <row r="2870" spans="1:34" hidden="1" x14ac:dyDescent="0.35">
      <c r="A2870" s="21">
        <f>IF(ISBLANK(B2870),"",COUNTIF(B$2:B2870,B2870))-1</f>
        <v>106</v>
      </c>
      <c r="B2870" s="27">
        <v>7</v>
      </c>
      <c r="D2870" s="21" t="str">
        <f>VLOOKUP(Pronostics!$B2870,Setup_MPP!$A:$G,3,FALSE)</f>
        <v>__Vince__</v>
      </c>
      <c r="E2870" s="21" t="str">
        <f>VLOOKUP(Pronostics!$B2870,Setup_MPP!$A:$G,2,FALSE)</f>
        <v>Vincent FRAYSSE</v>
      </c>
      <c r="F2870" s="21" t="str">
        <f>VLOOKUP($B2870,Setup_MPP!$A:$E,4,FALSE)</f>
        <v>#B2EAE8</v>
      </c>
      <c r="G2870" s="21" t="str">
        <f>VLOOKUP($B2870,Setup_MPP!$A:$E,5,FALSE)</f>
        <v>#6CB4B1</v>
      </c>
      <c r="H2870" s="21" t="str">
        <f>IFERROR(IF(AND(A2870&gt;=1,A2870&lt;=104),VLOOKUP($A2870,Location!$A:$J,6,FALSE),IF(A2870=0,"Avant l'ouverture",IF(OR(A2870=105,A2870=106),"Bonus"))),"")</f>
        <v>Bonus</v>
      </c>
      <c r="P2870" s="21" t="str">
        <f>IFERROR(IF(VLOOKUP($B2870,Setup_MPP!$A:$G,6,FALSE)=0,"",VLOOKUP($B2870,Setup_MPP!$A:$G,6,FALSE)),"")</f>
        <v>France</v>
      </c>
      <c r="R2870" s="27" t="str">
        <f t="shared" si="277"/>
        <v/>
      </c>
      <c r="AF2870" s="21" t="str">
        <f t="shared" si="279"/>
        <v/>
      </c>
      <c r="AG2870" s="21">
        <f ca="1">SUMIFS(AF$2:AF2870,D$2:D2870,D2870)</f>
        <v>1775</v>
      </c>
      <c r="AH2870" s="22" t="str">
        <f t="shared" si="280"/>
        <v>France</v>
      </c>
    </row>
    <row r="2871" spans="1:34" hidden="1" x14ac:dyDescent="0.35">
      <c r="A2871" s="21">
        <f>IF(ISBLANK(B2871),"",COUNTIF(B$2:B2871,B2871))-1</f>
        <v>106</v>
      </c>
      <c r="B2871" s="27">
        <v>8</v>
      </c>
      <c r="D2871" s="21" t="str">
        <f>VLOOKUP(Pronostics!$B2871,Setup_MPP!$A:$G,3,FALSE)</f>
        <v>Louuiiis</v>
      </c>
      <c r="E2871" s="21" t="str">
        <f>VLOOKUP(Pronostics!$B2871,Setup_MPP!$A:$G,2,FALSE)</f>
        <v>Louis HARLE</v>
      </c>
      <c r="F2871" s="21" t="str">
        <f>VLOOKUP($B2871,Setup_MPP!$A:$E,4,FALSE)</f>
        <v>#EEF7B1</v>
      </c>
      <c r="G2871" s="21" t="str">
        <f>VLOOKUP($B2871,Setup_MPP!$A:$E,5,FALSE)</f>
        <v>#C1CB7D</v>
      </c>
      <c r="H2871" s="21" t="str">
        <f>IFERROR(IF(AND(A2871&gt;=1,A2871&lt;=104),VLOOKUP($A2871,Location!$A:$J,6,FALSE),IF(A2871=0,"Avant l'ouverture",IF(OR(A2871=105,A2871=106),"Bonus"))),"")</f>
        <v>Bonus</v>
      </c>
      <c r="P2871" s="21" t="str">
        <f>IFERROR(IF(VLOOKUP($B2871,Setup_MPP!$A:$G,6,FALSE)=0,"",VLOOKUP($B2871,Setup_MPP!$A:$G,6,FALSE)),"")</f>
        <v>Espagne</v>
      </c>
      <c r="R2871" s="27" t="str">
        <f t="shared" si="277"/>
        <v/>
      </c>
      <c r="AF2871" s="21" t="str">
        <f t="shared" si="279"/>
        <v/>
      </c>
      <c r="AG2871" s="21">
        <f ca="1">SUMIFS(AF$2:AF2871,D$2:D2871,D2871)</f>
        <v>3206</v>
      </c>
      <c r="AH2871" s="22" t="str">
        <f t="shared" si="280"/>
        <v>Espagne</v>
      </c>
    </row>
    <row r="2872" spans="1:34" x14ac:dyDescent="0.35">
      <c r="A2872" s="21">
        <f>IF(ISBLANK(B2872),"",COUNTIF(B$2:B2872,B2872))-1</f>
        <v>106</v>
      </c>
      <c r="B2872" s="27">
        <v>9</v>
      </c>
      <c r="D2872" s="21" t="str">
        <f>VLOOKUP(Pronostics!$B2872,Setup_MPP!$A:$G,3,FALSE)</f>
        <v>Aurelien_dpq</v>
      </c>
      <c r="E2872" s="21" t="str">
        <f>VLOOKUP(Pronostics!$B2872,Setup_MPP!$A:$G,2,FALSE)</f>
        <v>Aurélien DE POULPIQUET</v>
      </c>
      <c r="F2872" s="21" t="str">
        <f>VLOOKUP($B2872,Setup_MPP!$A:$E,4,FALSE)</f>
        <v>#F4EA9D</v>
      </c>
      <c r="G2872" s="21" t="str">
        <f>VLOOKUP($B2872,Setup_MPP!$A:$E,5,FALSE)</f>
        <v>#D2C458</v>
      </c>
      <c r="H2872" s="21" t="str">
        <f>IFERROR(IF(AND(A2872&gt;=1,A2872&lt;=104),VLOOKUP($A2872,Location!$A:$J,6,FALSE),IF(A2872=0,"Avant l'ouverture",IF(OR(A2872=105,A2872=106),"Bonus"))),"")</f>
        <v>Bonus</v>
      </c>
      <c r="P2872" s="21" t="str">
        <f>IFERROR(IF(VLOOKUP($B2872,Setup_MPP!$A:$G,6,FALSE)=0,"",VLOOKUP($B2872,Setup_MPP!$A:$G,6,FALSE)),"")</f>
        <v>France</v>
      </c>
      <c r="R2872" s="27" t="str">
        <f t="shared" si="277"/>
        <v/>
      </c>
      <c r="AF2872" s="21" t="str">
        <f t="shared" si="279"/>
        <v/>
      </c>
      <c r="AG2872" s="21">
        <f ca="1">SUMIFS(AF$2:AF2872,D$2:D2872,D2872)</f>
        <v>3453</v>
      </c>
      <c r="AH2872" s="22" t="str">
        <f t="shared" si="280"/>
        <v>France</v>
      </c>
    </row>
    <row r="2873" spans="1:34" hidden="1" x14ac:dyDescent="0.35">
      <c r="A2873" s="21">
        <f>IF(ISBLANK(B2873),"",COUNTIF(B$2:B2873,B2873))-1</f>
        <v>106</v>
      </c>
      <c r="B2873" s="27">
        <v>10</v>
      </c>
      <c r="D2873" s="21" t="str">
        <f>VLOOKUP(Pronostics!$B2873,Setup_MPP!$A:$G,3,FALSE)</f>
        <v>RandomPaul</v>
      </c>
      <c r="E2873" s="21" t="str">
        <f>VLOOKUP(Pronostics!$B2873,Setup_MPP!$A:$G,2,FALSE)</f>
        <v>Paul MONTESINOS</v>
      </c>
      <c r="F2873" s="21" t="str">
        <f>VLOOKUP($B2873,Setup_MPP!$A:$E,4,FALSE)</f>
        <v>#C4B0FF</v>
      </c>
      <c r="G2873" s="21" t="str">
        <f>VLOOKUP($B2873,Setup_MPP!$A:$E,5,FALSE)</f>
        <v>#7F66C8</v>
      </c>
      <c r="H2873" s="21" t="str">
        <f>IFERROR(IF(AND(A2873&gt;=1,A2873&lt;=104),VLOOKUP($A2873,Location!$A:$J,6,FALSE),IF(A2873=0,"Avant l'ouverture",IF(OR(A2873=105,A2873=106),"Bonus"))),"")</f>
        <v>Bonus</v>
      </c>
      <c r="P2873" s="21" t="str">
        <f>IFERROR(IF(VLOOKUP($B2873,Setup_MPP!$A:$G,6,FALSE)=0,"",VLOOKUP($B2873,Setup_MPP!$A:$G,6,FALSE)),"")</f>
        <v>France</v>
      </c>
      <c r="R2873" s="27" t="str">
        <f t="shared" si="277"/>
        <v/>
      </c>
      <c r="AF2873" s="21" t="str">
        <f t="shared" si="279"/>
        <v/>
      </c>
      <c r="AG2873" s="21">
        <f ca="1">SUMIFS(AF$2:AF2873,D$2:D2873,D2873)</f>
        <v>2840</v>
      </c>
      <c r="AH2873" s="22" t="str">
        <f t="shared" si="280"/>
        <v>France</v>
      </c>
    </row>
    <row r="2874" spans="1:34" hidden="1" x14ac:dyDescent="0.35">
      <c r="A2874" s="21">
        <f>IF(ISBLANK(B2874),"",COUNTIF(B$2:B2874,B2874))-1</f>
        <v>106</v>
      </c>
      <c r="B2874" s="27">
        <v>11</v>
      </c>
      <c r="D2874" s="21" t="str">
        <f>VLOOKUP(Pronostics!$B2874,Setup_MPP!$A:$G,3,FALSE)</f>
        <v>Kinsley91</v>
      </c>
      <c r="E2874" s="21" t="str">
        <f>VLOOKUP(Pronostics!$B2874,Setup_MPP!$A:$G,2,FALSE)</f>
        <v>Kinsley ROQUE</v>
      </c>
      <c r="F2874" s="21" t="str">
        <f>VLOOKUP($B2874,Setup_MPP!$A:$E,4,FALSE)</f>
        <v>#CBEBBA</v>
      </c>
      <c r="G2874" s="21" t="str">
        <f>VLOOKUP($B2874,Setup_MPP!$A:$E,5,FALSE)</f>
        <v>#70BC6E</v>
      </c>
      <c r="H2874" s="21" t="str">
        <f>IFERROR(IF(AND(A2874&gt;=1,A2874&lt;=104),VLOOKUP($A2874,Location!$A:$J,6,FALSE),IF(A2874=0,"Avant l'ouverture",IF(OR(A2874=105,A2874=106),"Bonus"))),"")</f>
        <v>Bonus</v>
      </c>
      <c r="P2874" s="21" t="str">
        <f>IFERROR(IF(VLOOKUP($B2874,Setup_MPP!$A:$G,6,FALSE)=0,"",VLOOKUP($B2874,Setup_MPP!$A:$G,6,FALSE)),"")</f>
        <v>France</v>
      </c>
      <c r="R2874" s="27" t="str">
        <f t="shared" si="277"/>
        <v/>
      </c>
      <c r="AF2874" s="21" t="str">
        <f t="shared" si="279"/>
        <v/>
      </c>
      <c r="AG2874" s="21">
        <f ca="1">SUMIFS(AF$2:AF2874,D$2:D2874,D2874)</f>
        <v>3231</v>
      </c>
      <c r="AH2874" s="22" t="str">
        <f t="shared" si="280"/>
        <v>France</v>
      </c>
    </row>
    <row r="2875" spans="1:34" hidden="1" x14ac:dyDescent="0.35">
      <c r="A2875" s="21">
        <f>IF(ISBLANK(B2875),"",COUNTIF(B$2:B2875,B2875))-1</f>
        <v>106</v>
      </c>
      <c r="B2875" s="27">
        <v>12</v>
      </c>
      <c r="D2875" s="21" t="str">
        <f>VLOOKUP(Pronostics!$B2875,Setup_MPP!$A:$G,3,FALSE)</f>
        <v>Jaouad1</v>
      </c>
      <c r="E2875" s="21" t="str">
        <f>VLOOKUP(Pronostics!$B2875,Setup_MPP!$A:$G,2,FALSE)</f>
        <v>Jaouad SETTI</v>
      </c>
      <c r="F2875" s="21" t="str">
        <f>VLOOKUP($B2875,Setup_MPP!$A:$E,4,FALSE)</f>
        <v>#C2D4FF</v>
      </c>
      <c r="G2875" s="21" t="str">
        <f>VLOOKUP($B2875,Setup_MPP!$A:$E,5,FALSE)</f>
        <v>#6586D5</v>
      </c>
      <c r="H2875" s="21" t="str">
        <f>IFERROR(IF(AND(A2875&gt;=1,A2875&lt;=104),VLOOKUP($A2875,Location!$A:$J,6,FALSE),IF(A2875=0,"Avant l'ouverture",IF(OR(A2875=105,A2875=106),"Bonus"))),"")</f>
        <v>Bonus</v>
      </c>
      <c r="P2875" s="21" t="str">
        <f>IFERROR(IF(VLOOKUP($B2875,Setup_MPP!$A:$G,6,FALSE)=0,"",VLOOKUP($B2875,Setup_MPP!$A:$G,6,FALSE)),"")</f>
        <v>Angleterre</v>
      </c>
      <c r="R2875" s="27" t="str">
        <f t="shared" si="277"/>
        <v/>
      </c>
      <c r="AF2875" s="21" t="str">
        <f t="shared" si="279"/>
        <v/>
      </c>
      <c r="AG2875" s="21">
        <f ca="1">SUMIFS(AF$2:AF2875,D$2:D2875,D2875)</f>
        <v>3039</v>
      </c>
      <c r="AH2875" s="22" t="str">
        <f t="shared" si="280"/>
        <v>Angleterre</v>
      </c>
    </row>
    <row r="2876" spans="1:34" hidden="1" x14ac:dyDescent="0.35">
      <c r="A2876" s="21">
        <f>IF(ISBLANK(B2876),"",COUNTIF(B$2:B2876,B2876))-1</f>
        <v>106</v>
      </c>
      <c r="B2876" s="27">
        <v>13</v>
      </c>
      <c r="D2876" s="21" t="str">
        <f>VLOOKUP(Pronostics!$B2876,Setup_MPP!$A:$G,3,FALSE)</f>
        <v>Julien_I</v>
      </c>
      <c r="E2876" s="21" t="str">
        <f>VLOOKUP(Pronostics!$B2876,Setup_MPP!$A:$G,2,FALSE)</f>
        <v>Julien INGE</v>
      </c>
      <c r="F2876" s="21" t="str">
        <f>VLOOKUP($B2876,Setup_MPP!$A:$E,4,FALSE)</f>
        <v>#C1E0EF</v>
      </c>
      <c r="G2876" s="21" t="str">
        <f>VLOOKUP($B2876,Setup_MPP!$A:$E,5,FALSE)</f>
        <v>#4F91B2</v>
      </c>
      <c r="H2876" s="21" t="str">
        <f>IFERROR(IF(AND(A2876&gt;=1,A2876&lt;=104),VLOOKUP($A2876,Location!$A:$J,6,FALSE),IF(A2876=0,"Avant l'ouverture",IF(OR(A2876=105,A2876=106),"Bonus"))),"")</f>
        <v>Bonus</v>
      </c>
      <c r="P2876" s="21" t="str">
        <f>IFERROR(IF(VLOOKUP($B2876,Setup_MPP!$A:$G,6,FALSE)=0,"",VLOOKUP($B2876,Setup_MPP!$A:$G,6,FALSE)),"")</f>
        <v>France</v>
      </c>
      <c r="R2876" s="27" t="str">
        <f t="shared" si="277"/>
        <v/>
      </c>
      <c r="AF2876" s="21" t="str">
        <f t="shared" si="279"/>
        <v/>
      </c>
      <c r="AG2876" s="21">
        <f ca="1">SUMIFS(AF$2:AF2876,D$2:D2876,D2876)</f>
        <v>3352</v>
      </c>
      <c r="AH2876" s="22" t="str">
        <f t="shared" si="280"/>
        <v>France</v>
      </c>
    </row>
    <row r="2877" spans="1:34" hidden="1" x14ac:dyDescent="0.35">
      <c r="A2877" s="21">
        <f>IF(ISBLANK(B2877),"",COUNTIF(B$2:B2877,B2877))-1</f>
        <v>106</v>
      </c>
      <c r="B2877" s="27">
        <v>14</v>
      </c>
      <c r="D2877" s="21" t="str">
        <f>VLOOKUP(Pronostics!$B2877,Setup_MPP!$A:$G,3,FALSE)</f>
        <v>MarieEYT</v>
      </c>
      <c r="E2877" s="21" t="str">
        <f>VLOOKUP(Pronostics!$B2877,Setup_MPP!$A:$G,2,FALSE)</f>
        <v>Marie EXBRAYAT</v>
      </c>
      <c r="F2877" s="21" t="str">
        <f>VLOOKUP($B2877,Setup_MPP!$A:$E,4,FALSE)</f>
        <v>#FFAFD2</v>
      </c>
      <c r="G2877" s="21" t="str">
        <f>VLOOKUP($B2877,Setup_MPP!$A:$E,5,FALSE)</f>
        <v>#F2589B</v>
      </c>
      <c r="H2877" s="21" t="str">
        <f>IFERROR(IF(AND(A2877&gt;=1,A2877&lt;=104),VLOOKUP($A2877,Location!$A:$J,6,FALSE),IF(A2877=0,"Avant l'ouverture",IF(OR(A2877=105,A2877=106),"Bonus"))),"")</f>
        <v>Bonus</v>
      </c>
      <c r="P2877" s="21" t="str">
        <f>IFERROR(IF(VLOOKUP($B2877,Setup_MPP!$A:$G,6,FALSE)=0,"",VLOOKUP($B2877,Setup_MPP!$A:$G,6,FALSE)),"")</f>
        <v>France</v>
      </c>
      <c r="R2877" s="27" t="str">
        <f t="shared" si="277"/>
        <v/>
      </c>
      <c r="AF2877" s="21" t="str">
        <f t="shared" si="279"/>
        <v/>
      </c>
      <c r="AG2877" s="21">
        <f ca="1">SUMIFS(AF$2:AF2877,D$2:D2877,D2877)</f>
        <v>3451</v>
      </c>
      <c r="AH2877" s="22" t="str">
        <f t="shared" si="280"/>
        <v>France</v>
      </c>
    </row>
    <row r="2878" spans="1:34" hidden="1" x14ac:dyDescent="0.35">
      <c r="A2878" s="21">
        <f>IF(ISBLANK(B2878),"",COUNTIF(B$2:B2878,B2878))-1</f>
        <v>106</v>
      </c>
      <c r="B2878" s="27">
        <v>15</v>
      </c>
      <c r="D2878" s="21" t="str">
        <f>VLOOKUP(Pronostics!$B2878,Setup_MPP!$A:$G,3,FALSE)</f>
        <v>Amino28</v>
      </c>
      <c r="E2878" s="21" t="str">
        <f>VLOOKUP(Pronostics!$B2878,Setup_MPP!$A:$G,2,FALSE)</f>
        <v>Amine ZARROUKI</v>
      </c>
      <c r="F2878" s="21" t="str">
        <f>VLOOKUP($B2878,Setup_MPP!$A:$E,4,FALSE)</f>
        <v>#FF9898</v>
      </c>
      <c r="G2878" s="21" t="str">
        <f>VLOOKUP($B2878,Setup_MPP!$A:$E,5,FALSE)</f>
        <v>#FF5D5D</v>
      </c>
      <c r="H2878" s="21" t="str">
        <f>IFERROR(IF(AND(A2878&gt;=1,A2878&lt;=104),VLOOKUP($A2878,Location!$A:$J,6,FALSE),IF(A2878=0,"Avant l'ouverture",IF(OR(A2878=105,A2878=106),"Bonus"))),"")</f>
        <v>Bonus</v>
      </c>
      <c r="P2878" s="21" t="str">
        <f>IFERROR(IF(VLOOKUP($B2878,Setup_MPP!$A:$G,6,FALSE)=0,"",VLOOKUP($B2878,Setup_MPP!$A:$G,6,FALSE)),"")</f>
        <v>Espagne</v>
      </c>
      <c r="R2878" s="27" t="str">
        <f t="shared" si="277"/>
        <v/>
      </c>
      <c r="AF2878" s="21" t="str">
        <f t="shared" si="279"/>
        <v/>
      </c>
      <c r="AG2878" s="21">
        <f ca="1">SUMIFS(AF$2:AF2878,D$2:D2878,D2878)</f>
        <v>3169</v>
      </c>
      <c r="AH2878" s="22" t="str">
        <f t="shared" si="280"/>
        <v>Espagne</v>
      </c>
    </row>
    <row r="2879" spans="1:34" hidden="1" x14ac:dyDescent="0.35">
      <c r="A2879" s="21">
        <f>IF(ISBLANK(B2879),"",COUNTIF(B$2:B2879,B2879))-1</f>
        <v>106</v>
      </c>
      <c r="B2879" s="27">
        <v>16</v>
      </c>
      <c r="D2879" s="21" t="str">
        <f>VLOOKUP(Pronostics!$B2879,Setup_MPP!$A:$G,3,FALSE)</f>
        <v>RomaLaura</v>
      </c>
      <c r="E2879" s="21" t="str">
        <f>VLOOKUP(Pronostics!$B2879,Setup_MPP!$A:$G,2,FALSE)</f>
        <v>Laura GIULIANO</v>
      </c>
      <c r="F2879" s="21" t="str">
        <f>VLOOKUP($B2879,Setup_MPP!$A:$E,4,FALSE)</f>
        <v>#86A4FE</v>
      </c>
      <c r="G2879" s="21" t="str">
        <f>VLOOKUP($B2879,Setup_MPP!$A:$E,5,FALSE)</f>
        <v>#3769FF</v>
      </c>
      <c r="H2879" s="21" t="str">
        <f>IFERROR(IF(AND(A2879&gt;=1,A2879&lt;=104),VLOOKUP($A2879,Location!$A:$J,6,FALSE),IF(A2879=0,"Avant l'ouverture",IF(OR(A2879=105,A2879=106),"Bonus"))),"")</f>
        <v>Bonus</v>
      </c>
      <c r="P2879" s="21" t="str">
        <f>IFERROR(IF(VLOOKUP($B2879,Setup_MPP!$A:$G,6,FALSE)=0,"",VLOOKUP($B2879,Setup_MPP!$A:$G,6,FALSE)),"")</f>
        <v>Pays-Bas</v>
      </c>
      <c r="R2879" s="27" t="str">
        <f t="shared" si="277"/>
        <v/>
      </c>
      <c r="AF2879" s="21" t="str">
        <f t="shared" si="279"/>
        <v/>
      </c>
      <c r="AG2879" s="21">
        <f ca="1">SUMIFS(AF$2:AF2879,D$2:D2879,D2879)</f>
        <v>2658</v>
      </c>
      <c r="AH2879" s="22" t="str">
        <f t="shared" si="280"/>
        <v>Pays-Bas</v>
      </c>
    </row>
    <row r="2880" spans="1:34" hidden="1" x14ac:dyDescent="0.35">
      <c r="A2880" s="21">
        <f>IF(ISBLANK(B2880),"",COUNTIF(B$2:B2880,B2880))-1</f>
        <v>106</v>
      </c>
      <c r="B2880" s="27">
        <v>17</v>
      </c>
      <c r="D2880" s="21" t="str">
        <f>VLOOKUP(Pronostics!$B2880,Setup_MPP!$A:$G,3,FALSE)</f>
        <v>Julien_cri</v>
      </c>
      <c r="E2880" s="21" t="str">
        <f>VLOOKUP(Pronostics!$B2880,Setup_MPP!$A:$G,2,FALSE)</f>
        <v>Julien CRIMOTEL</v>
      </c>
      <c r="F2880" s="21" t="str">
        <f>VLOOKUP($B2880,Setup_MPP!$A:$E,4,FALSE)</f>
        <v>#FFB0B0</v>
      </c>
      <c r="G2880" s="21" t="str">
        <f>VLOOKUP($B2880,Setup_MPP!$A:$E,5,FALSE)</f>
        <v>#F25757</v>
      </c>
      <c r="H2880" s="21" t="str">
        <f>IFERROR(IF(AND(A2880&gt;=1,A2880&lt;=104),VLOOKUP($A2880,Location!$A:$J,6,FALSE),IF(A2880=0,"Avant l'ouverture",IF(OR(A2880=105,A2880=106),"Bonus"))),"")</f>
        <v>Bonus</v>
      </c>
      <c r="P2880" s="21" t="str">
        <f>IFERROR(IF(VLOOKUP($B2880,Setup_MPP!$A:$G,6,FALSE)=0,"",VLOOKUP($B2880,Setup_MPP!$A:$G,6,FALSE)),"")</f>
        <v>France</v>
      </c>
      <c r="R2880" s="27" t="str">
        <f t="shared" si="277"/>
        <v/>
      </c>
      <c r="AF2880" s="21" t="str">
        <f t="shared" si="279"/>
        <v/>
      </c>
      <c r="AG2880" s="21">
        <f ca="1">SUMIFS(AF$2:AF2880,D$2:D2880,D2880)</f>
        <v>3022</v>
      </c>
      <c r="AH2880" s="22" t="str">
        <f t="shared" si="280"/>
        <v>France</v>
      </c>
    </row>
    <row r="2881" spans="1:34" hidden="1" x14ac:dyDescent="0.35">
      <c r="A2881" s="21">
        <f>IF(ISBLANK(B2881),"",COUNTIF(B$2:B2881,B2881))-1</f>
        <v>106</v>
      </c>
      <c r="B2881" s="27">
        <v>18</v>
      </c>
      <c r="D2881" s="21" t="str">
        <f>VLOOKUP(Pronostics!$B2881,Setup_MPP!$A:$G,3,FALSE)</f>
        <v>Cartone</v>
      </c>
      <c r="E2881" s="21" t="str">
        <f>VLOOKUP(Pronostics!$B2881,Setup_MPP!$A:$G,2,FALSE)</f>
        <v>Quentin CARTON</v>
      </c>
      <c r="F2881" s="21" t="str">
        <f>VLOOKUP($B2881,Setup_MPP!$A:$E,4,FALSE)</f>
        <v>#F0BC42</v>
      </c>
      <c r="G2881" s="21" t="str">
        <f>VLOOKUP($B2881,Setup_MPP!$A:$E,5,FALSE)</f>
        <v>#8E1F2F</v>
      </c>
      <c r="H2881" s="21" t="str">
        <f>IFERROR(IF(AND(A2881&gt;=1,A2881&lt;=104),VLOOKUP($A2881,Location!$A:$J,6,FALSE),IF(A2881=0,"Avant l'ouverture",IF(OR(A2881=105,A2881=106),"Bonus"))),"")</f>
        <v>Bonus</v>
      </c>
      <c r="P2881" s="21" t="str">
        <f>IFERROR(IF(VLOOKUP($B2881,Setup_MPP!$A:$G,6,FALSE)=0,"",VLOOKUP($B2881,Setup_MPP!$A:$G,6,FALSE)),"")</f>
        <v>Portugal</v>
      </c>
      <c r="R2881" s="27" t="str">
        <f t="shared" si="277"/>
        <v/>
      </c>
      <c r="AF2881" s="21" t="str">
        <f t="shared" si="279"/>
        <v/>
      </c>
      <c r="AG2881" s="21">
        <f ca="1">SUMIFS(AF$2:AF2881,D$2:D2881,D2881)</f>
        <v>3102</v>
      </c>
      <c r="AH2881" s="22" t="str">
        <f t="shared" si="280"/>
        <v>Portugal</v>
      </c>
    </row>
    <row r="2882" spans="1:34" hidden="1" x14ac:dyDescent="0.35">
      <c r="A2882" s="21">
        <f>IF(ISBLANK(B2882),"",COUNTIF(B$2:B2882,B2882))-1</f>
        <v>106</v>
      </c>
      <c r="B2882" s="27">
        <v>19</v>
      </c>
      <c r="D2882" s="21" t="str">
        <f>VLOOKUP(Pronostics!$B2882,Setup_MPP!$A:$G,3,FALSE)</f>
        <v>YramVi</v>
      </c>
      <c r="E2882" s="21" t="str">
        <f>VLOOKUP(Pronostics!$B2882,Setup_MPP!$A:$G,2,FALSE)</f>
        <v>Eyram TETSHIE</v>
      </c>
      <c r="F2882" s="21" t="str">
        <f>VLOOKUP($B2882,Setup_MPP!$A:$E,4,FALSE)</f>
        <v>#E8B28F</v>
      </c>
      <c r="G2882" s="21" t="str">
        <f>VLOOKUP($B2882,Setup_MPP!$A:$E,5,FALSE)</f>
        <v>#E65568</v>
      </c>
      <c r="H2882" s="21" t="str">
        <f>IFERROR(IF(AND(A2882&gt;=1,A2882&lt;=104),VLOOKUP($A2882,Location!$A:$J,6,FALSE),IF(A2882=0,"Avant l'ouverture",IF(OR(A2882=105,A2882=106),"Bonus"))),"")</f>
        <v>Bonus</v>
      </c>
      <c r="P2882" s="21" t="str">
        <f>IFERROR(IF(VLOOKUP($B2882,Setup_MPP!$A:$G,6,FALSE)=0,"",VLOOKUP($B2882,Setup_MPP!$A:$G,6,FALSE)),"")</f>
        <v>Espagne</v>
      </c>
      <c r="R2882" s="27" t="str">
        <f t="shared" si="277"/>
        <v/>
      </c>
      <c r="AF2882" s="21" t="str">
        <f t="shared" si="279"/>
        <v/>
      </c>
      <c r="AG2882" s="21">
        <f ca="1">SUMIFS(AF$2:AF2882,D$2:D2882,D2882)</f>
        <v>2990</v>
      </c>
      <c r="AH2882" s="22" t="str">
        <f t="shared" si="280"/>
        <v>Espagne</v>
      </c>
    </row>
    <row r="2883" spans="1:34" hidden="1" x14ac:dyDescent="0.35">
      <c r="A2883" s="21">
        <f>IF(ISBLANK(B2883),"",COUNTIF(B$2:B2883,B2883))-1</f>
        <v>106</v>
      </c>
      <c r="B2883" s="27">
        <v>20</v>
      </c>
      <c r="D2883" s="21" t="str">
        <f>VLOOKUP(Pronostics!$B2883,Setup_MPP!$A:$G,3,FALSE)</f>
        <v>Anis_MaFihache</v>
      </c>
      <c r="E2883" s="21" t="str">
        <f>VLOOKUP(Pronostics!$B2883,Setup_MPP!$A:$G,2,FALSE)</f>
        <v>Anis LEBIK</v>
      </c>
      <c r="F2883" s="21" t="str">
        <f>VLOOKUP($B2883,Setup_MPP!$A:$E,4,FALSE)</f>
        <v>#60DC8C</v>
      </c>
      <c r="G2883" s="21" t="str">
        <f>VLOOKUP($B2883,Setup_MPP!$A:$E,5,FALSE)</f>
        <v>#22A34F</v>
      </c>
      <c r="H2883" s="21" t="str">
        <f>IFERROR(IF(AND(A2883&gt;=1,A2883&lt;=104),VLOOKUP($A2883,Location!$A:$J,6,FALSE),IF(A2883=0,"Avant l'ouverture",IF(OR(A2883=105,A2883=106),"Bonus"))),"")</f>
        <v>Bonus</v>
      </c>
      <c r="P2883" s="21" t="str">
        <f>IFERROR(IF(VLOOKUP($B2883,Setup_MPP!$A:$G,6,FALSE)=0,"",VLOOKUP($B2883,Setup_MPP!$A:$G,6,FALSE)),"")</f>
        <v>Algérie</v>
      </c>
      <c r="R2883" s="27" t="str">
        <f t="shared" ref="R2883:R2890" si="281">IF(AND(A2883&gt;0,A2883&lt;=104,W2883="Terminé"),TEXT(P2883,"0")&amp;"-"&amp;TEXT(Q2883,"0"),"")</f>
        <v/>
      </c>
      <c r="AF2883" s="21" t="str">
        <f t="shared" si="279"/>
        <v/>
      </c>
      <c r="AG2883" s="21">
        <f ca="1">SUMIFS(AF$2:AF2883,D$2:D2883,D2883)</f>
        <v>3051</v>
      </c>
      <c r="AH2883" s="22" t="str">
        <f t="shared" si="280"/>
        <v>Algérie</v>
      </c>
    </row>
    <row r="2884" spans="1:34" hidden="1" x14ac:dyDescent="0.35">
      <c r="A2884" s="21">
        <f>IF(ISBLANK(B2884),"",COUNTIF(B$2:B2884,B2884))-1</f>
        <v>106</v>
      </c>
      <c r="B2884" s="27">
        <v>21</v>
      </c>
      <c r="D2884" s="21" t="str">
        <f>VLOOKUP(Pronostics!$B2884,Setup_MPP!$A:$G,3,FALSE)</f>
        <v>JUJULABOSS13</v>
      </c>
      <c r="E2884" s="21" t="str">
        <f>VLOOKUP(Pronostics!$B2884,Setup_MPP!$A:$G,2,FALSE)</f>
        <v>Julia BOUANAN</v>
      </c>
      <c r="F2884" s="21" t="str">
        <f>VLOOKUP($B2884,Setup_MPP!$A:$E,4,FALSE)</f>
        <v>#2FAEE0</v>
      </c>
      <c r="G2884" s="21" t="str">
        <f>VLOOKUP($B2884,Setup_MPP!$A:$E,5,FALSE)</f>
        <v>#BEA064</v>
      </c>
      <c r="H2884" s="21" t="str">
        <f>IFERROR(IF(AND(A2884&gt;=1,A2884&lt;=104),VLOOKUP($A2884,Location!$A:$J,6,FALSE),IF(A2884=0,"Avant l'ouverture",IF(OR(A2884=105,A2884=106),"Bonus"))),"")</f>
        <v>Bonus</v>
      </c>
      <c r="P2884" s="21" t="str">
        <f>IFERROR(IF(VLOOKUP($B2884,Setup_MPP!$A:$G,6,FALSE)=0,"",VLOOKUP($B2884,Setup_MPP!$A:$G,6,FALSE)),"")</f>
        <v>Portugal</v>
      </c>
      <c r="R2884" s="27" t="str">
        <f t="shared" si="281"/>
        <v/>
      </c>
      <c r="AF2884" s="21" t="str">
        <f t="shared" si="279"/>
        <v/>
      </c>
      <c r="AG2884" s="21">
        <f ca="1">SUMIFS(AF$2:AF2884,D$2:D2884,D2884)</f>
        <v>2853</v>
      </c>
      <c r="AH2884" s="22" t="str">
        <f t="shared" si="280"/>
        <v>Portugal</v>
      </c>
    </row>
    <row r="2885" spans="1:34" hidden="1" x14ac:dyDescent="0.35">
      <c r="A2885" s="21">
        <f>IF(ISBLANK(B2885),"",COUNTIF(B$2:B2885,B2885))-1</f>
        <v>106</v>
      </c>
      <c r="B2885" s="27">
        <v>22</v>
      </c>
      <c r="D2885" s="21" t="str">
        <f>VLOOKUP(Pronostics!$B2885,Setup_MPP!$A:$G,3,FALSE)</f>
        <v>Jujumsrd</v>
      </c>
      <c r="E2885" s="21" t="str">
        <f>VLOOKUP(Pronostics!$B2885,Setup_MPP!$A:$G,2,FALSE)</f>
        <v>Julie Mansard</v>
      </c>
      <c r="F2885" s="21" t="str">
        <f>VLOOKUP($B2885,Setup_MPP!$A:$E,4,FALSE)</f>
        <v>#41DEF0</v>
      </c>
      <c r="G2885" s="21" t="str">
        <f>VLOOKUP($B2885,Setup_MPP!$A:$E,5,FALSE)</f>
        <v>#0BA6B7</v>
      </c>
      <c r="H2885" s="21" t="str">
        <f>IFERROR(IF(AND(A2885&gt;=1,A2885&lt;=104),VLOOKUP($A2885,Location!$A:$J,6,FALSE),IF(A2885=0,"Avant l'ouverture",IF(OR(A2885=105,A2885=106),"Bonus"))),"")</f>
        <v>Bonus</v>
      </c>
      <c r="P2885" s="21" t="str">
        <f>IFERROR(IF(VLOOKUP($B2885,Setup_MPP!$A:$G,6,FALSE)=0,"",VLOOKUP($B2885,Setup_MPP!$A:$G,6,FALSE)),"")</f>
        <v>France</v>
      </c>
      <c r="R2885" s="27" t="str">
        <f t="shared" si="281"/>
        <v/>
      </c>
      <c r="AF2885" s="21" t="str">
        <f t="shared" si="279"/>
        <v/>
      </c>
      <c r="AG2885" s="21">
        <f ca="1">SUMIFS(AF$2:AF2885,D$2:D2885,D2885)</f>
        <v>2679</v>
      </c>
      <c r="AH2885" s="22" t="str">
        <f t="shared" si="280"/>
        <v>France</v>
      </c>
    </row>
    <row r="2886" spans="1:34" hidden="1" x14ac:dyDescent="0.35">
      <c r="A2886" s="21">
        <f>IF(ISBLANK(B2886),"",COUNTIF(B$2:B2886,B2886))-1</f>
        <v>106</v>
      </c>
      <c r="B2886" s="27">
        <v>23</v>
      </c>
      <c r="D2886" s="21" t="str">
        <f>VLOOKUP(Pronostics!$B2886,Setup_MPP!$A:$G,3,FALSE)</f>
        <v>DJUDJUPRONO</v>
      </c>
      <c r="E2886" s="21" t="str">
        <f>VLOOKUP(Pronostics!$B2886,Setup_MPP!$A:$G,2,FALSE)</f>
        <v>Juliette</v>
      </c>
      <c r="F2886" s="21" t="str">
        <f>VLOOKUP($B2886,Setup_MPP!$A:$E,4,FALSE)</f>
        <v>#F2A2A2</v>
      </c>
      <c r="G2886" s="21" t="str">
        <f>VLOOKUP($B2886,Setup_MPP!$A:$E,5,FALSE)</f>
        <v>#C25D5D</v>
      </c>
      <c r="H2886" s="21" t="str">
        <f>IFERROR(IF(AND(A2886&gt;=1,A2886&lt;=104),VLOOKUP($A2886,Location!$A:$J,6,FALSE),IF(A2886=0,"Avant l'ouverture",IF(OR(A2886=105,A2886=106),"Bonus"))),"")</f>
        <v>Bonus</v>
      </c>
      <c r="P2886" s="21" t="str">
        <f>IFERROR(IF(VLOOKUP($B2886,Setup_MPP!$A:$G,6,FALSE)=0,"",VLOOKUP($B2886,Setup_MPP!$A:$G,6,FALSE)),"")</f>
        <v>France</v>
      </c>
      <c r="R2886" s="27" t="str">
        <f t="shared" si="281"/>
        <v/>
      </c>
      <c r="AF2886" s="21" t="str">
        <f t="shared" si="279"/>
        <v/>
      </c>
      <c r="AG2886" s="21">
        <f ca="1">SUMIFS(AF$2:AF2886,D$2:D2886,D2886)</f>
        <v>2289</v>
      </c>
      <c r="AH2886" s="22" t="str">
        <f t="shared" si="280"/>
        <v>France</v>
      </c>
    </row>
    <row r="2887" spans="1:34" hidden="1" x14ac:dyDescent="0.35">
      <c r="A2887" s="21">
        <f>IF(ISBLANK(B2887),"",COUNTIF(B$2:B2887,B2887))-1</f>
        <v>106</v>
      </c>
      <c r="B2887" s="27">
        <v>24</v>
      </c>
      <c r="D2887" s="21" t="str">
        <f>VLOOKUP(Pronostics!$B2887,Setup_MPP!$A:$G,3,FALSE)</f>
        <v>Samyaaaaaaaaaa</v>
      </c>
      <c r="E2887" s="21" t="str">
        <f>VLOOKUP(Pronostics!$B2887,Setup_MPP!$A:$G,2,FALSE)</f>
        <v>Samya ALAOUI</v>
      </c>
      <c r="F2887" s="21" t="str">
        <f>VLOOKUP($B2887,Setup_MPP!$A:$E,4,FALSE)</f>
        <v>#A2F2C7</v>
      </c>
      <c r="G2887" s="21" t="str">
        <f>VLOOKUP($B2887,Setup_MPP!$A:$E,5,FALSE)</f>
        <v>#5DC18C</v>
      </c>
      <c r="H2887" s="21" t="str">
        <f>IFERROR(IF(AND(A2887&gt;=1,A2887&lt;=104),VLOOKUP($A2887,Location!$A:$J,6,FALSE),IF(A2887=0,"Avant l'ouverture",IF(OR(A2887=105,A2887=106),"Bonus"))),"")</f>
        <v>Bonus</v>
      </c>
      <c r="P2887" s="21" t="str">
        <f>IFERROR(IF(VLOOKUP($B2887,Setup_MPP!$A:$G,6,FALSE)=0,"",VLOOKUP($B2887,Setup_MPP!$A:$G,6,FALSE)),"")</f>
        <v>Maroc</v>
      </c>
      <c r="R2887" s="27" t="str">
        <f t="shared" si="281"/>
        <v/>
      </c>
      <c r="AF2887" s="21" t="str">
        <f t="shared" si="279"/>
        <v/>
      </c>
      <c r="AG2887" s="21">
        <f ca="1">SUMIFS(AF$2:AF2887,D$2:D2887,D2887)</f>
        <v>3177</v>
      </c>
      <c r="AH2887" s="22" t="str">
        <f t="shared" si="280"/>
        <v>Maroc</v>
      </c>
    </row>
    <row r="2888" spans="1:34" hidden="1" x14ac:dyDescent="0.35">
      <c r="A2888" s="21">
        <f>IF(ISBLANK(B2888),"",COUNTIF(B$2:B2888,B2888))-1</f>
        <v>106</v>
      </c>
      <c r="B2888" s="27">
        <v>25</v>
      </c>
      <c r="D2888" s="21" t="str">
        <f>VLOOKUP(Pronostics!$B2888,Setup_MPP!$A:$G,3,FALSE)</f>
        <v>leaw0808</v>
      </c>
      <c r="E2888" s="21" t="str">
        <f>VLOOKUP(Pronostics!$B2888,Setup_MPP!$A:$G,2,FALSE)</f>
        <v>Léa WALOCQ</v>
      </c>
      <c r="F2888" s="21" t="str">
        <f>VLOOKUP($B2888,Setup_MPP!$A:$E,4,FALSE)</f>
        <v>#D1B9EB</v>
      </c>
      <c r="G2888" s="21" t="str">
        <f>VLOOKUP($B2888,Setup_MPP!$A:$E,5,FALSE)</f>
        <v>#B58BC7</v>
      </c>
      <c r="H2888" s="21" t="str">
        <f>IFERROR(IF(AND(A2888&gt;=1,A2888&lt;=104),VLOOKUP($A2888,Location!$A:$J,6,FALSE),IF(A2888=0,"Avant l'ouverture",IF(OR(A2888=105,A2888=106),"Bonus"))),"")</f>
        <v>Bonus</v>
      </c>
      <c r="P2888" s="21" t="str">
        <f>IFERROR(IF(VLOOKUP($B2888,Setup_MPP!$A:$G,6,FALSE)=0,"",VLOOKUP($B2888,Setup_MPP!$A:$G,6,FALSE)),"")</f>
        <v>France</v>
      </c>
      <c r="R2888" s="27" t="str">
        <f t="shared" si="281"/>
        <v/>
      </c>
      <c r="AG2888" s="21">
        <f ca="1">SUMIFS(AF$2:AF2888,D$2:D2888,D2888)</f>
        <v>3228</v>
      </c>
      <c r="AH2888" s="22" t="str">
        <f t="shared" si="280"/>
        <v>France</v>
      </c>
    </row>
    <row r="2889" spans="1:34" hidden="1" x14ac:dyDescent="0.35">
      <c r="A2889" s="21">
        <f>IF(ISBLANK(B2889),"",COUNTIF(B$2:B2889,B2889))-1</f>
        <v>106</v>
      </c>
      <c r="B2889" s="27">
        <v>26</v>
      </c>
      <c r="C2889" s="10"/>
      <c r="D2889" s="21" t="str">
        <f>VLOOKUP(Pronostics!$B2889,Setup_MPP!$A:$G,3,FALSE)</f>
        <v>Mohamad#5GGG1</v>
      </c>
      <c r="E2889" s="21" t="str">
        <f>VLOOKUP(Pronostics!$B2889,Setup_MPP!$A:$G,2,FALSE)</f>
        <v>Mohamad EL KAWAS</v>
      </c>
      <c r="F2889" s="21" t="str">
        <f>VLOOKUP($B2889,Setup_MPP!$A:$E,4,FALSE)</f>
        <v>#EB8787</v>
      </c>
      <c r="G2889" s="21" t="str">
        <f>VLOOKUP($B2889,Setup_MPP!$A:$E,5,FALSE)</f>
        <v>#368E2C</v>
      </c>
      <c r="H2889" s="21" t="str">
        <f>IFERROR(IF(AND(A2889&gt;=1,A2889&lt;=104),VLOOKUP($A2889,Location!$A:$J,6,FALSE),IF(A2889=0,"Avant l'ouverture",IF(OR(A2889=105,A2889=106),"Bonus"))),"")</f>
        <v>Bonus</v>
      </c>
      <c r="P2889" s="21" t="str">
        <f>IFERROR(IF(VLOOKUP($B2889,Setup_MPP!$A:$G,6,FALSE)=0,"",VLOOKUP($B2889,Setup_MPP!$A:$G,6,FALSE)),"")</f>
        <v>Portugal</v>
      </c>
      <c r="R2889" s="27" t="str">
        <f t="shared" si="281"/>
        <v/>
      </c>
      <c r="AG2889" s="21">
        <f ca="1">SUMIFS(AF$2:AF2889,D$2:D2889,D2889)</f>
        <v>2615</v>
      </c>
      <c r="AH2889" s="22" t="str">
        <f t="shared" si="280"/>
        <v>Portugal</v>
      </c>
    </row>
    <row r="2890" spans="1:34" hidden="1" x14ac:dyDescent="0.35">
      <c r="A2890" s="21">
        <f>IF(ISBLANK(B2890),"",COUNTIF(B$2:B2890,B2890))-1</f>
        <v>106</v>
      </c>
      <c r="B2890" s="27">
        <v>27</v>
      </c>
      <c r="C2890" s="10"/>
      <c r="D2890" s="21" t="str">
        <f>VLOOKUP(Pronostics!$B2890,Setup_MPP!$A:$G,3,FALSE)</f>
        <v>maryemkappa</v>
      </c>
      <c r="E2890" s="21" t="str">
        <f>VLOOKUP(Pronostics!$B2890,Setup_MPP!$A:$G,2,FALSE)</f>
        <v>Maryem GUIZANI</v>
      </c>
      <c r="F2890" s="21" t="str">
        <f>VLOOKUP($B2890,Setup_MPP!$A:$E,4,FALSE)</f>
        <v>#BCA2F4</v>
      </c>
      <c r="G2890" s="21" t="str">
        <f>VLOOKUP($B2890,Setup_MPP!$A:$E,5,FALSE)</f>
        <v>#6D3DD5</v>
      </c>
      <c r="H2890" s="21" t="str">
        <f>IFERROR(IF(AND(A2890&gt;=1,A2890&lt;=104),VLOOKUP($A2890,Location!$A:$J,6,FALSE),IF(A2890=0,"Avant l'ouverture",IF(OR(A2890=105,A2890=106),"Bonus"))),"")</f>
        <v>Bonus</v>
      </c>
      <c r="I2890" s="21" t="str">
        <f>IF(LEFT(H2890,4)="Tour",VLOOKUP(A2890,Database!$A:$C,3,FALSE),"")</f>
        <v/>
      </c>
      <c r="P2890" s="21" t="str">
        <f>IFERROR(IF(VLOOKUP($B2890,Setup_MPP!$A:$G,6,FALSE)=0,"",VLOOKUP($B2890,Setup_MPP!$A:$G,6,FALSE)),"")</f>
        <v/>
      </c>
      <c r="R2890" s="27" t="str">
        <f t="shared" si="281"/>
        <v/>
      </c>
      <c r="AG2890" s="21">
        <f ca="1">SUMIFS(AF$2:AF2890,D$2:D2890,D2890)</f>
        <v>2772</v>
      </c>
      <c r="AH2890" s="22" t="str">
        <f t="shared" si="280"/>
        <v>undefined</v>
      </c>
    </row>
  </sheetData>
  <autoFilter ref="A1:AG2890" xr:uid="{5AF66C33-60AA-4108-B642-4F1B1E53C3B6}">
    <filterColumn colId="3">
      <filters>
        <filter val="Aurelien_dpq"/>
      </filters>
    </filterColumn>
  </autoFilter>
  <sortState xmlns:xlrd2="http://schemas.microsoft.com/office/spreadsheetml/2017/richdata2" ref="A2:AI2781">
    <sortCondition ref="A2:A2781"/>
    <sortCondition ref="B2:B2781"/>
  </sortState>
  <phoneticPr fontId="3" type="noConversion"/>
  <pageMargins left="0.70000000000000007" right="0.70000000000000007" top="0.75" bottom="0.75" header="0.30000000000000004" footer="0.3000000000000000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D0F8-B021-4ECF-9E20-0CF6BF9B6012}">
  <dimension ref="A1:F49"/>
  <sheetViews>
    <sheetView workbookViewId="0">
      <selection activeCell="H8" sqref="H8"/>
    </sheetView>
  </sheetViews>
  <sheetFormatPr baseColWidth="10" defaultRowHeight="14.5" x14ac:dyDescent="0.35"/>
  <cols>
    <col min="1" max="1" width="10.90625" style="7" customWidth="1"/>
    <col min="2" max="2" width="27" style="13" customWidth="1"/>
    <col min="3" max="3" width="12.26953125" style="7" customWidth="1"/>
    <col min="4" max="4" width="10.90625" style="13" customWidth="1"/>
    <col min="5" max="6" width="10.90625" style="7"/>
    <col min="7" max="16384" width="10.90625" style="13"/>
  </cols>
  <sheetData>
    <row r="1" spans="1:6" s="6" customFormat="1" x14ac:dyDescent="0.35">
      <c r="A1" s="6" t="s">
        <v>162</v>
      </c>
      <c r="B1" s="6" t="s">
        <v>163</v>
      </c>
      <c r="C1" s="6" t="s">
        <v>164</v>
      </c>
      <c r="D1" s="6" t="s">
        <v>165</v>
      </c>
      <c r="E1" s="6" t="s">
        <v>344</v>
      </c>
      <c r="F1" s="6" t="s">
        <v>346</v>
      </c>
    </row>
    <row r="2" spans="1:6" x14ac:dyDescent="0.35">
      <c r="A2" s="7" t="s">
        <v>25</v>
      </c>
      <c r="B2" s="13" t="s">
        <v>27</v>
      </c>
      <c r="C2" s="7" t="s">
        <v>201</v>
      </c>
      <c r="D2" s="13">
        <v>2500</v>
      </c>
      <c r="E2" s="7">
        <v>1</v>
      </c>
      <c r="F2" s="7">
        <f t="shared" ref="F2:F49" si="0">IF(E2=1,0,IF(SUM($E$2:$E$49)=COUNTA($B$2:$B$49)-1,1,""))</f>
        <v>0</v>
      </c>
    </row>
    <row r="3" spans="1:6" x14ac:dyDescent="0.35">
      <c r="A3" s="7" t="s">
        <v>69</v>
      </c>
      <c r="B3" s="13" t="s">
        <v>71</v>
      </c>
      <c r="C3" s="7" t="s">
        <v>188</v>
      </c>
      <c r="D3" s="13">
        <v>1200</v>
      </c>
      <c r="E3" s="7">
        <v>0</v>
      </c>
      <c r="F3" s="7" t="str">
        <f t="shared" si="0"/>
        <v/>
      </c>
    </row>
    <row r="4" spans="1:6" x14ac:dyDescent="0.35">
      <c r="A4" s="7" t="s">
        <v>45</v>
      </c>
      <c r="B4" s="13" t="s">
        <v>46</v>
      </c>
      <c r="C4" s="7" t="s">
        <v>172</v>
      </c>
      <c r="D4" s="13">
        <v>150</v>
      </c>
      <c r="E4" s="7">
        <v>1</v>
      </c>
      <c r="F4" s="7">
        <f t="shared" si="0"/>
        <v>0</v>
      </c>
    </row>
    <row r="5" spans="1:6" x14ac:dyDescent="0.35">
      <c r="A5" s="7" t="s">
        <v>77</v>
      </c>
      <c r="B5" s="13" t="s">
        <v>78</v>
      </c>
      <c r="C5" s="7" t="s">
        <v>168</v>
      </c>
      <c r="D5" s="13">
        <v>100</v>
      </c>
      <c r="E5" s="7">
        <v>0</v>
      </c>
      <c r="F5" s="7" t="str">
        <f t="shared" si="0"/>
        <v/>
      </c>
    </row>
    <row r="6" spans="1:6" x14ac:dyDescent="0.35">
      <c r="A6" s="7" t="s">
        <v>55</v>
      </c>
      <c r="B6" s="13" t="s">
        <v>284</v>
      </c>
      <c r="C6" s="7" t="s">
        <v>202</v>
      </c>
      <c r="D6" s="13">
        <v>2500</v>
      </c>
      <c r="E6" s="7">
        <v>1</v>
      </c>
      <c r="F6" s="7">
        <f t="shared" si="0"/>
        <v>0</v>
      </c>
    </row>
    <row r="7" spans="1:6" x14ac:dyDescent="0.35">
      <c r="A7" s="7" t="s">
        <v>69</v>
      </c>
      <c r="B7" s="13" t="s">
        <v>70</v>
      </c>
      <c r="C7" s="7" t="s">
        <v>170</v>
      </c>
      <c r="D7" s="13">
        <v>120</v>
      </c>
      <c r="E7" s="7">
        <v>0</v>
      </c>
      <c r="F7" s="7" t="str">
        <f t="shared" si="0"/>
        <v/>
      </c>
    </row>
    <row r="8" spans="1:6" x14ac:dyDescent="0.35">
      <c r="A8" s="7" t="s">
        <v>33</v>
      </c>
      <c r="B8" s="13" t="s">
        <v>43</v>
      </c>
      <c r="C8" s="7" t="s">
        <v>194</v>
      </c>
      <c r="D8" s="13">
        <v>1750</v>
      </c>
      <c r="E8" s="7">
        <v>0</v>
      </c>
      <c r="F8" s="7" t="str">
        <f t="shared" si="0"/>
        <v/>
      </c>
    </row>
    <row r="9" spans="1:6" x14ac:dyDescent="0.35">
      <c r="A9" s="7" t="s">
        <v>69</v>
      </c>
      <c r="B9" s="13" t="s">
        <v>72</v>
      </c>
      <c r="C9" s="7" t="s">
        <v>195</v>
      </c>
      <c r="D9" s="13">
        <v>1750</v>
      </c>
      <c r="E9" s="7">
        <v>0</v>
      </c>
      <c r="F9" s="7" t="str">
        <f t="shared" si="0"/>
        <v/>
      </c>
    </row>
    <row r="10" spans="1:6" x14ac:dyDescent="0.35">
      <c r="A10" s="7" t="s">
        <v>58</v>
      </c>
      <c r="B10" s="13" t="s">
        <v>59</v>
      </c>
      <c r="C10" s="7" t="s">
        <v>175</v>
      </c>
      <c r="D10" s="13">
        <v>250</v>
      </c>
      <c r="E10" s="7">
        <v>0</v>
      </c>
      <c r="F10" s="7" t="str">
        <f t="shared" si="0"/>
        <v/>
      </c>
    </row>
    <row r="11" spans="1:6" x14ac:dyDescent="0.35">
      <c r="A11" s="7" t="s">
        <v>30</v>
      </c>
      <c r="B11" s="13" t="s">
        <v>32</v>
      </c>
      <c r="C11" s="7" t="s">
        <v>189</v>
      </c>
      <c r="D11" s="13">
        <v>1200</v>
      </c>
      <c r="E11" s="7">
        <v>0</v>
      </c>
      <c r="F11" s="7" t="str">
        <f t="shared" si="0"/>
        <v/>
      </c>
    </row>
    <row r="12" spans="1:6" x14ac:dyDescent="0.35">
      <c r="A12" s="7" t="s">
        <v>38</v>
      </c>
      <c r="B12" s="13" t="s">
        <v>39</v>
      </c>
      <c r="C12" s="7" t="s">
        <v>171</v>
      </c>
      <c r="D12" s="13">
        <v>130</v>
      </c>
      <c r="E12" s="7">
        <v>1</v>
      </c>
      <c r="F12" s="7">
        <f>IF(E12=1,0,IF(SUM($E$2:$E$49)=COUNTA($B$2:$B$49)-1,1,""))</f>
        <v>0</v>
      </c>
    </row>
    <row r="13" spans="1:6" x14ac:dyDescent="0.35">
      <c r="A13" s="7" t="s">
        <v>30</v>
      </c>
      <c r="B13" s="13" t="s">
        <v>31</v>
      </c>
      <c r="C13" s="7" t="s">
        <v>182</v>
      </c>
      <c r="D13" s="13">
        <v>600</v>
      </c>
      <c r="E13" s="7">
        <v>0</v>
      </c>
      <c r="F13" s="7" t="str">
        <f t="shared" si="0"/>
        <v/>
      </c>
    </row>
    <row r="14" spans="1:6" x14ac:dyDescent="0.35">
      <c r="A14" s="7" t="s">
        <v>55</v>
      </c>
      <c r="B14" s="13" t="s">
        <v>57</v>
      </c>
      <c r="C14" s="7" t="s">
        <v>203</v>
      </c>
      <c r="D14" s="13">
        <v>2500</v>
      </c>
      <c r="E14" s="7">
        <v>0</v>
      </c>
      <c r="F14" s="7" t="str">
        <f t="shared" si="0"/>
        <v/>
      </c>
    </row>
    <row r="15" spans="1:6" x14ac:dyDescent="0.35">
      <c r="A15" s="7" t="s">
        <v>74</v>
      </c>
      <c r="B15" s="13" t="s">
        <v>83</v>
      </c>
      <c r="C15" s="7" t="s">
        <v>176</v>
      </c>
      <c r="D15" s="13">
        <v>400</v>
      </c>
      <c r="E15" s="7">
        <v>0</v>
      </c>
      <c r="F15" s="7" t="str">
        <f t="shared" si="0"/>
        <v/>
      </c>
    </row>
    <row r="16" spans="1:6" x14ac:dyDescent="0.35">
      <c r="A16" s="7" t="s">
        <v>25</v>
      </c>
      <c r="B16" s="13" t="s">
        <v>28</v>
      </c>
      <c r="C16" s="7" t="s">
        <v>196</v>
      </c>
      <c r="D16" s="13">
        <v>1750</v>
      </c>
      <c r="E16" s="7">
        <v>1</v>
      </c>
      <c r="F16" s="7">
        <f t="shared" si="0"/>
        <v>0</v>
      </c>
    </row>
    <row r="17" spans="1:6" x14ac:dyDescent="0.35">
      <c r="A17" s="7" t="s">
        <v>45</v>
      </c>
      <c r="B17" s="13" t="s">
        <v>51</v>
      </c>
      <c r="C17" s="7" t="s">
        <v>190</v>
      </c>
      <c r="D17" s="13">
        <v>1200</v>
      </c>
      <c r="E17" s="7">
        <v>1</v>
      </c>
      <c r="F17" s="7">
        <f t="shared" si="0"/>
        <v>0</v>
      </c>
    </row>
    <row r="18" spans="1:6" x14ac:dyDescent="0.35">
      <c r="A18" s="7" t="s">
        <v>77</v>
      </c>
      <c r="B18" s="13" t="s">
        <v>79</v>
      </c>
      <c r="C18" s="7" t="s">
        <v>183</v>
      </c>
      <c r="D18" s="13">
        <v>600</v>
      </c>
      <c r="E18" s="7">
        <v>0</v>
      </c>
      <c r="F18" s="7" t="str">
        <f t="shared" si="0"/>
        <v/>
      </c>
    </row>
    <row r="19" spans="1:6" x14ac:dyDescent="0.35">
      <c r="A19" s="7" t="s">
        <v>45</v>
      </c>
      <c r="B19" s="13" t="s">
        <v>47</v>
      </c>
      <c r="C19" s="7" t="s">
        <v>204</v>
      </c>
      <c r="D19" s="13">
        <v>2500</v>
      </c>
      <c r="E19" s="7">
        <v>1</v>
      </c>
      <c r="F19" s="7">
        <f t="shared" si="0"/>
        <v>0</v>
      </c>
    </row>
    <row r="20" spans="1:6" x14ac:dyDescent="0.35">
      <c r="A20" s="7" t="s">
        <v>38</v>
      </c>
      <c r="B20" s="13" t="s">
        <v>42</v>
      </c>
      <c r="C20" s="7" t="s">
        <v>191</v>
      </c>
      <c r="D20" s="13">
        <v>1200</v>
      </c>
      <c r="E20" s="7">
        <v>1</v>
      </c>
      <c r="F20" s="7">
        <f t="shared" si="0"/>
        <v>0</v>
      </c>
    </row>
    <row r="21" spans="1:6" x14ac:dyDescent="0.35">
      <c r="A21" s="7" t="s">
        <v>58</v>
      </c>
      <c r="B21" s="13" t="s">
        <v>60</v>
      </c>
      <c r="C21" s="7" t="s">
        <v>192</v>
      </c>
      <c r="D21" s="13">
        <v>1200</v>
      </c>
      <c r="E21" s="7">
        <v>0</v>
      </c>
      <c r="F21" s="7" t="str">
        <f t="shared" si="0"/>
        <v/>
      </c>
    </row>
    <row r="22" spans="1:6" x14ac:dyDescent="0.35">
      <c r="A22" s="7" t="s">
        <v>45</v>
      </c>
      <c r="B22" s="13" t="s">
        <v>52</v>
      </c>
      <c r="C22" s="7" t="s">
        <v>184</v>
      </c>
      <c r="D22" s="13">
        <v>600</v>
      </c>
      <c r="E22" s="7">
        <v>0</v>
      </c>
      <c r="F22" s="7" t="str">
        <f t="shared" si="0"/>
        <v/>
      </c>
    </row>
    <row r="23" spans="1:6" x14ac:dyDescent="0.35">
      <c r="A23" s="7" t="s">
        <v>55</v>
      </c>
      <c r="B23" s="13" t="s">
        <v>56</v>
      </c>
      <c r="C23" s="7" t="s">
        <v>166</v>
      </c>
      <c r="D23" s="13">
        <v>80</v>
      </c>
      <c r="E23" s="7">
        <v>0</v>
      </c>
      <c r="F23" s="7" t="str">
        <f t="shared" si="0"/>
        <v/>
      </c>
    </row>
    <row r="24" spans="1:6" x14ac:dyDescent="0.35">
      <c r="A24" s="7" t="s">
        <v>33</v>
      </c>
      <c r="B24" s="13" t="s">
        <v>34</v>
      </c>
      <c r="C24" s="7" t="s">
        <v>115</v>
      </c>
      <c r="D24" s="13">
        <v>300</v>
      </c>
      <c r="E24" s="7">
        <v>0</v>
      </c>
      <c r="F24" s="7" t="str">
        <f t="shared" si="0"/>
        <v/>
      </c>
    </row>
    <row r="25" spans="1:6" x14ac:dyDescent="0.35">
      <c r="A25" s="7" t="s">
        <v>64</v>
      </c>
      <c r="B25" s="13" t="s">
        <v>65</v>
      </c>
      <c r="C25" s="7" t="s">
        <v>167</v>
      </c>
      <c r="D25" s="13">
        <v>90</v>
      </c>
      <c r="E25" s="7">
        <v>0</v>
      </c>
      <c r="F25" s="7" t="str">
        <f t="shared" si="0"/>
        <v/>
      </c>
    </row>
    <row r="26" spans="1:6" x14ac:dyDescent="0.35">
      <c r="A26" s="7" t="s">
        <v>77</v>
      </c>
      <c r="B26" s="13" t="s">
        <v>80</v>
      </c>
      <c r="C26" s="7" t="s">
        <v>197</v>
      </c>
      <c r="D26" s="13">
        <v>1750</v>
      </c>
      <c r="E26" s="7">
        <v>0</v>
      </c>
      <c r="F26" s="7" t="str">
        <f t="shared" si="0"/>
        <v/>
      </c>
    </row>
    <row r="27" spans="1:6" x14ac:dyDescent="0.35">
      <c r="A27" s="7" t="s">
        <v>38</v>
      </c>
      <c r="B27" s="13" t="s">
        <v>41</v>
      </c>
      <c r="C27" s="7" t="s">
        <v>205</v>
      </c>
      <c r="D27" s="13">
        <v>2500</v>
      </c>
      <c r="E27" s="7">
        <v>1</v>
      </c>
      <c r="F27" s="7">
        <f t="shared" si="0"/>
        <v>0</v>
      </c>
    </row>
    <row r="28" spans="1:6" x14ac:dyDescent="0.35">
      <c r="A28" s="7" t="s">
        <v>64</v>
      </c>
      <c r="B28" s="13" t="s">
        <v>67</v>
      </c>
      <c r="C28" s="7" t="s">
        <v>206</v>
      </c>
      <c r="D28" s="13">
        <v>2500</v>
      </c>
      <c r="E28" s="7">
        <v>1</v>
      </c>
      <c r="F28" s="7">
        <f t="shared" si="0"/>
        <v>0</v>
      </c>
    </row>
    <row r="29" spans="1:6" x14ac:dyDescent="0.35">
      <c r="A29" s="7" t="s">
        <v>58</v>
      </c>
      <c r="B29" s="13" t="s">
        <v>62</v>
      </c>
      <c r="C29" s="7" t="s">
        <v>198</v>
      </c>
      <c r="D29" s="13">
        <v>1750</v>
      </c>
      <c r="E29" s="7">
        <v>1</v>
      </c>
      <c r="F29" s="7">
        <f t="shared" si="0"/>
        <v>0</v>
      </c>
    </row>
    <row r="30" spans="1:6" x14ac:dyDescent="0.35">
      <c r="A30" s="7" t="s">
        <v>48</v>
      </c>
      <c r="B30" s="13" t="s">
        <v>50</v>
      </c>
      <c r="C30" s="7" t="s">
        <v>177</v>
      </c>
      <c r="D30" s="13">
        <v>400</v>
      </c>
      <c r="E30" s="7">
        <v>1</v>
      </c>
      <c r="F30" s="7">
        <f t="shared" si="0"/>
        <v>0</v>
      </c>
    </row>
    <row r="31" spans="1:6" x14ac:dyDescent="0.35">
      <c r="A31" s="7" t="s">
        <v>69</v>
      </c>
      <c r="B31" s="13" t="s">
        <v>73</v>
      </c>
      <c r="C31" s="7" t="s">
        <v>207</v>
      </c>
      <c r="D31" s="13">
        <v>2500</v>
      </c>
      <c r="E31" s="7">
        <v>1</v>
      </c>
      <c r="F31" s="7">
        <f t="shared" si="0"/>
        <v>0</v>
      </c>
    </row>
    <row r="32" spans="1:6" x14ac:dyDescent="0.35">
      <c r="A32" s="7" t="s">
        <v>38</v>
      </c>
      <c r="B32" s="13" t="s">
        <v>40</v>
      </c>
      <c r="C32" s="7" t="s">
        <v>178</v>
      </c>
      <c r="D32" s="13">
        <v>400</v>
      </c>
      <c r="E32" s="7">
        <v>0</v>
      </c>
      <c r="F32" s="7" t="str">
        <f t="shared" si="0"/>
        <v/>
      </c>
    </row>
    <row r="33" spans="1:6" x14ac:dyDescent="0.35">
      <c r="A33" s="7" t="s">
        <v>25</v>
      </c>
      <c r="B33" s="13" t="s">
        <v>26</v>
      </c>
      <c r="C33" s="7" t="s">
        <v>180</v>
      </c>
      <c r="D33" s="13">
        <v>500</v>
      </c>
      <c r="E33" s="7">
        <v>0</v>
      </c>
      <c r="F33" s="7" t="str">
        <f t="shared" si="0"/>
        <v/>
      </c>
    </row>
    <row r="34" spans="1:6" x14ac:dyDescent="0.35">
      <c r="A34" s="7" t="s">
        <v>64</v>
      </c>
      <c r="B34" s="13" t="s">
        <v>68</v>
      </c>
      <c r="C34" s="7" t="s">
        <v>174</v>
      </c>
      <c r="D34" s="13">
        <v>230</v>
      </c>
      <c r="E34" s="7">
        <v>0</v>
      </c>
      <c r="F34" s="7" t="str">
        <f t="shared" si="0"/>
        <v/>
      </c>
    </row>
    <row r="35" spans="1:6" x14ac:dyDescent="0.35">
      <c r="A35" s="7" t="s">
        <v>58</v>
      </c>
      <c r="B35" s="13" t="s">
        <v>63</v>
      </c>
      <c r="C35" s="7" t="s">
        <v>208</v>
      </c>
      <c r="D35" s="13">
        <v>2500</v>
      </c>
      <c r="E35" s="7">
        <v>1</v>
      </c>
      <c r="F35" s="7">
        <f t="shared" si="0"/>
        <v>0</v>
      </c>
    </row>
    <row r="36" spans="1:6" x14ac:dyDescent="0.35">
      <c r="A36" s="7" t="s">
        <v>74</v>
      </c>
      <c r="B36" s="13" t="s">
        <v>82</v>
      </c>
      <c r="C36" s="7" t="s">
        <v>209</v>
      </c>
      <c r="D36" s="13">
        <v>2500</v>
      </c>
      <c r="E36" s="7">
        <v>1</v>
      </c>
      <c r="F36" s="7">
        <f t="shared" si="0"/>
        <v>0</v>
      </c>
    </row>
    <row r="37" spans="1:6" x14ac:dyDescent="0.35">
      <c r="A37" s="7" t="s">
        <v>77</v>
      </c>
      <c r="B37" s="13" t="s">
        <v>81</v>
      </c>
      <c r="C37" s="7" t="s">
        <v>210</v>
      </c>
      <c r="D37" s="13">
        <v>2500</v>
      </c>
      <c r="E37" s="7">
        <v>1</v>
      </c>
      <c r="F37" s="7">
        <f t="shared" si="0"/>
        <v>0</v>
      </c>
    </row>
    <row r="38" spans="1:6" x14ac:dyDescent="0.35">
      <c r="A38" s="7" t="s">
        <v>33</v>
      </c>
      <c r="B38" s="13" t="s">
        <v>35</v>
      </c>
      <c r="C38" s="7" t="s">
        <v>187</v>
      </c>
      <c r="D38" s="13">
        <v>800</v>
      </c>
      <c r="E38" s="7">
        <v>0</v>
      </c>
      <c r="F38" s="7" t="str">
        <f t="shared" si="0"/>
        <v/>
      </c>
    </row>
    <row r="39" spans="1:6" x14ac:dyDescent="0.35">
      <c r="A39" s="7" t="s">
        <v>48</v>
      </c>
      <c r="B39" s="13" t="s">
        <v>49</v>
      </c>
      <c r="C39" s="7" t="s">
        <v>173</v>
      </c>
      <c r="D39" s="13">
        <v>200</v>
      </c>
      <c r="E39" s="7">
        <v>1</v>
      </c>
      <c r="F39" s="7">
        <f t="shared" si="0"/>
        <v>0</v>
      </c>
    </row>
    <row r="40" spans="1:6" x14ac:dyDescent="0.35">
      <c r="A40" s="7" t="s">
        <v>74</v>
      </c>
      <c r="B40" s="13" t="s">
        <v>75</v>
      </c>
      <c r="C40" s="7" t="s">
        <v>169</v>
      </c>
      <c r="D40" s="13">
        <v>110</v>
      </c>
      <c r="E40" s="7">
        <v>0</v>
      </c>
      <c r="F40" s="7" t="str">
        <f t="shared" si="0"/>
        <v/>
      </c>
    </row>
    <row r="41" spans="1:6" x14ac:dyDescent="0.35">
      <c r="A41" s="7" t="s">
        <v>30</v>
      </c>
      <c r="B41" s="13" t="s">
        <v>36</v>
      </c>
      <c r="C41" s="7" t="s">
        <v>211</v>
      </c>
      <c r="D41" s="13">
        <v>2500</v>
      </c>
      <c r="E41" s="7">
        <v>1</v>
      </c>
      <c r="F41" s="7">
        <f t="shared" si="0"/>
        <v>0</v>
      </c>
    </row>
    <row r="42" spans="1:6" x14ac:dyDescent="0.35">
      <c r="A42" s="7" t="s">
        <v>74</v>
      </c>
      <c r="B42" s="13" t="s">
        <v>76</v>
      </c>
      <c r="C42" s="7" t="s">
        <v>199</v>
      </c>
      <c r="D42" s="13">
        <v>1750</v>
      </c>
      <c r="E42" s="7">
        <v>0</v>
      </c>
      <c r="F42" s="7" t="str">
        <f t="shared" si="0"/>
        <v/>
      </c>
    </row>
    <row r="43" spans="1:6" x14ac:dyDescent="0.35">
      <c r="A43" s="7" t="s">
        <v>64</v>
      </c>
      <c r="B43" s="13" t="s">
        <v>66</v>
      </c>
      <c r="C43" s="7" t="s">
        <v>185</v>
      </c>
      <c r="D43" s="13">
        <v>600</v>
      </c>
      <c r="E43" s="7">
        <v>0</v>
      </c>
      <c r="F43" s="7" t="str">
        <f t="shared" si="0"/>
        <v/>
      </c>
    </row>
    <row r="44" spans="1:6" x14ac:dyDescent="0.35">
      <c r="A44" s="7" t="s">
        <v>48</v>
      </c>
      <c r="B44" s="13" t="s">
        <v>53</v>
      </c>
      <c r="C44" s="7" t="s">
        <v>418</v>
      </c>
      <c r="D44" s="13">
        <v>700</v>
      </c>
      <c r="E44" s="7">
        <v>0</v>
      </c>
      <c r="F44" s="7" t="str">
        <f t="shared" si="0"/>
        <v/>
      </c>
    </row>
    <row r="45" spans="1:6" x14ac:dyDescent="0.35">
      <c r="A45" s="7" t="s">
        <v>30</v>
      </c>
      <c r="B45" s="13" t="s">
        <v>37</v>
      </c>
      <c r="C45" s="7" t="s">
        <v>179</v>
      </c>
      <c r="D45" s="13">
        <v>400</v>
      </c>
      <c r="E45" s="7">
        <v>0</v>
      </c>
      <c r="F45" s="7" t="str">
        <f t="shared" si="0"/>
        <v/>
      </c>
    </row>
    <row r="46" spans="1:6" x14ac:dyDescent="0.35">
      <c r="A46" s="7" t="s">
        <v>25</v>
      </c>
      <c r="B46" s="13" t="s">
        <v>29</v>
      </c>
      <c r="C46" s="7" t="s">
        <v>193</v>
      </c>
      <c r="D46" s="13">
        <v>1200</v>
      </c>
      <c r="E46" s="7">
        <v>1</v>
      </c>
      <c r="F46" s="7">
        <f t="shared" si="0"/>
        <v>0</v>
      </c>
    </row>
    <row r="47" spans="1:6" x14ac:dyDescent="0.35">
      <c r="A47" s="7" t="s">
        <v>48</v>
      </c>
      <c r="B47" s="13" t="s">
        <v>54</v>
      </c>
      <c r="C47" s="7" t="s">
        <v>200</v>
      </c>
      <c r="D47" s="13">
        <v>1750</v>
      </c>
      <c r="E47" s="7">
        <v>1</v>
      </c>
      <c r="F47" s="7">
        <f t="shared" si="0"/>
        <v>0</v>
      </c>
    </row>
    <row r="48" spans="1:6" x14ac:dyDescent="0.35">
      <c r="A48" s="7" t="s">
        <v>33</v>
      </c>
      <c r="B48" s="13" t="s">
        <v>44</v>
      </c>
      <c r="C48" s="7" t="s">
        <v>186</v>
      </c>
      <c r="D48" s="13">
        <v>600</v>
      </c>
      <c r="E48" s="7">
        <v>1</v>
      </c>
      <c r="F48" s="7">
        <f t="shared" si="0"/>
        <v>0</v>
      </c>
    </row>
    <row r="49" spans="1:6" x14ac:dyDescent="0.35">
      <c r="A49" s="7" t="s">
        <v>55</v>
      </c>
      <c r="B49" s="13" t="s">
        <v>61</v>
      </c>
      <c r="C49" s="7" t="s">
        <v>181</v>
      </c>
      <c r="D49" s="13">
        <v>500</v>
      </c>
      <c r="E49" s="7">
        <v>1</v>
      </c>
      <c r="F49" s="7">
        <f t="shared" si="0"/>
        <v>0</v>
      </c>
    </row>
  </sheetData>
  <autoFilter ref="A1:D49" xr:uid="{3E548637-D23E-4017-973D-11F0A3735975}">
    <sortState xmlns:xlrd2="http://schemas.microsoft.com/office/spreadsheetml/2017/richdata2" ref="A2:D49">
      <sortCondition ref="B1:B49"/>
    </sortState>
  </autoFilter>
  <pageMargins left="0.70000000000000007" right="0.70000000000000007" top="0.75" bottom="0.75" header="0.30000000000000004" footer="0.3000000000000000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A6CBA-A968-42EF-82E8-CCA68E6867B3}">
  <dimension ref="A1:F22"/>
  <sheetViews>
    <sheetView zoomScale="90" zoomScaleNormal="90" workbookViewId="0">
      <pane ySplit="1" topLeftCell="A2" activePane="bottomLeft" state="frozen"/>
      <selection pane="bottomLeft" activeCell="J37" sqref="J37"/>
    </sheetView>
  </sheetViews>
  <sheetFormatPr baseColWidth="10" defaultRowHeight="14.5" x14ac:dyDescent="0.35"/>
  <cols>
    <col min="1" max="1" width="9.90625" style="19" customWidth="1"/>
    <col min="2" max="2" width="26.81640625" customWidth="1"/>
    <col min="3" max="4" width="18" style="19" customWidth="1"/>
    <col min="5" max="5" width="10.90625" style="19" customWidth="1"/>
    <col min="6" max="6" width="17.54296875" customWidth="1"/>
  </cols>
  <sheetData>
    <row r="1" spans="1:6" s="25" customFormat="1" x14ac:dyDescent="0.35">
      <c r="A1" s="25" t="s">
        <v>212</v>
      </c>
      <c r="B1" s="25" t="s">
        <v>213</v>
      </c>
      <c r="C1" s="25" t="s">
        <v>165</v>
      </c>
      <c r="D1" s="25" t="s">
        <v>214</v>
      </c>
      <c r="E1" s="25" t="s">
        <v>314</v>
      </c>
      <c r="F1" s="25" t="s">
        <v>321</v>
      </c>
    </row>
    <row r="2" spans="1:6" x14ac:dyDescent="0.35">
      <c r="A2" s="19">
        <f>COUNTA(B$2:B2)</f>
        <v>1</v>
      </c>
      <c r="B2" t="s">
        <v>216</v>
      </c>
      <c r="C2" s="19">
        <v>80</v>
      </c>
      <c r="D2" s="19">
        <v>6</v>
      </c>
      <c r="E2" s="19">
        <f t="shared" ref="E2:E22" si="0">RANK($D2,$D$2:$D$22,0)</f>
        <v>1</v>
      </c>
      <c r="F2" t="s">
        <v>323</v>
      </c>
    </row>
    <row r="3" spans="1:6" x14ac:dyDescent="0.35">
      <c r="A3" s="19">
        <f>COUNTA(B$2:B3)</f>
        <v>2</v>
      </c>
      <c r="B3" t="s">
        <v>220</v>
      </c>
      <c r="C3" s="19">
        <v>150</v>
      </c>
      <c r="D3" s="19">
        <v>4</v>
      </c>
      <c r="E3" s="19">
        <f t="shared" si="0"/>
        <v>2</v>
      </c>
      <c r="F3" t="s">
        <v>327</v>
      </c>
    </row>
    <row r="4" spans="1:6" x14ac:dyDescent="0.35">
      <c r="A4" s="19">
        <f>COUNTA(B$2:B4)</f>
        <v>3</v>
      </c>
      <c r="B4" t="s">
        <v>215</v>
      </c>
      <c r="C4" s="19">
        <v>80</v>
      </c>
      <c r="D4" s="19">
        <v>4</v>
      </c>
      <c r="E4" s="19">
        <f t="shared" si="0"/>
        <v>2</v>
      </c>
      <c r="F4" t="s">
        <v>322</v>
      </c>
    </row>
    <row r="5" spans="1:6" x14ac:dyDescent="0.35">
      <c r="A5" s="19">
        <f>COUNTA(B$2:B5)</f>
        <v>4</v>
      </c>
      <c r="B5" t="s">
        <v>221</v>
      </c>
      <c r="C5" s="19">
        <v>150</v>
      </c>
      <c r="D5" s="19">
        <v>4</v>
      </c>
      <c r="E5" s="19">
        <f t="shared" si="0"/>
        <v>2</v>
      </c>
      <c r="F5" t="s">
        <v>328</v>
      </c>
    </row>
    <row r="6" spans="1:6" x14ac:dyDescent="0.35">
      <c r="A6" s="19">
        <f>COUNTA(B$2:B6)</f>
        <v>5</v>
      </c>
      <c r="B6" t="s">
        <v>227</v>
      </c>
      <c r="C6" s="19">
        <v>500</v>
      </c>
      <c r="D6" s="19">
        <v>3</v>
      </c>
      <c r="E6" s="19">
        <f t="shared" si="0"/>
        <v>5</v>
      </c>
      <c r="F6" t="s">
        <v>334</v>
      </c>
    </row>
    <row r="7" spans="1:6" x14ac:dyDescent="0.35">
      <c r="A7" s="19">
        <f>COUNTA(B$2:B7)</f>
        <v>6</v>
      </c>
      <c r="B7" t="s">
        <v>218</v>
      </c>
      <c r="C7" s="19">
        <v>100</v>
      </c>
      <c r="D7" s="19">
        <v>3</v>
      </c>
      <c r="E7" s="19">
        <f t="shared" si="0"/>
        <v>5</v>
      </c>
      <c r="F7" t="s">
        <v>325</v>
      </c>
    </row>
    <row r="8" spans="1:6" x14ac:dyDescent="0.35">
      <c r="A8" s="19">
        <f>COUNTA(B$2:B8)</f>
        <v>7</v>
      </c>
      <c r="B8" t="s">
        <v>234</v>
      </c>
      <c r="C8" s="19">
        <v>1000</v>
      </c>
      <c r="D8" s="19">
        <v>1</v>
      </c>
      <c r="E8" s="19">
        <f t="shared" si="0"/>
        <v>9</v>
      </c>
      <c r="F8" t="s">
        <v>341</v>
      </c>
    </row>
    <row r="9" spans="1:6" x14ac:dyDescent="0.35">
      <c r="A9" s="19">
        <f>COUNTA(B$2:B9)</f>
        <v>8</v>
      </c>
      <c r="B9" t="s">
        <v>219</v>
      </c>
      <c r="C9" s="19">
        <v>120</v>
      </c>
      <c r="D9" s="19">
        <v>2</v>
      </c>
      <c r="E9" s="19">
        <f t="shared" si="0"/>
        <v>7</v>
      </c>
      <c r="F9" t="s">
        <v>326</v>
      </c>
    </row>
    <row r="10" spans="1:6" x14ac:dyDescent="0.35">
      <c r="A10" s="19">
        <f>COUNTA(B$2:B10)</f>
        <v>9</v>
      </c>
      <c r="B10" t="s">
        <v>228</v>
      </c>
      <c r="C10" s="19">
        <v>500</v>
      </c>
      <c r="D10" s="19">
        <v>0</v>
      </c>
      <c r="E10" s="19">
        <f t="shared" si="0"/>
        <v>13</v>
      </c>
      <c r="F10" t="s">
        <v>335</v>
      </c>
    </row>
    <row r="11" spans="1:6" x14ac:dyDescent="0.35">
      <c r="A11" s="19">
        <f>COUNTA(B$2:B11)</f>
        <v>10</v>
      </c>
      <c r="B11" t="s">
        <v>226</v>
      </c>
      <c r="C11" s="19">
        <v>400</v>
      </c>
      <c r="D11" s="19">
        <v>0</v>
      </c>
      <c r="E11" s="19">
        <f t="shared" si="0"/>
        <v>13</v>
      </c>
      <c r="F11" t="s">
        <v>333</v>
      </c>
    </row>
    <row r="12" spans="1:6" x14ac:dyDescent="0.35">
      <c r="A12" s="19">
        <f>COUNTA(B$2:B12)</f>
        <v>11</v>
      </c>
      <c r="B12" t="s">
        <v>222</v>
      </c>
      <c r="C12" s="19">
        <v>200</v>
      </c>
      <c r="D12" s="19">
        <v>2</v>
      </c>
      <c r="E12" s="19">
        <f t="shared" si="0"/>
        <v>7</v>
      </c>
      <c r="F12" t="s">
        <v>329</v>
      </c>
    </row>
    <row r="13" spans="1:6" x14ac:dyDescent="0.35">
      <c r="A13" s="19">
        <f>COUNTA(B$2:B13)</f>
        <v>12</v>
      </c>
      <c r="B13" t="s">
        <v>233</v>
      </c>
      <c r="C13" s="19">
        <v>900</v>
      </c>
      <c r="D13" s="19">
        <v>0</v>
      </c>
      <c r="E13" s="19">
        <f t="shared" si="0"/>
        <v>13</v>
      </c>
      <c r="F13" t="s">
        <v>340</v>
      </c>
    </row>
    <row r="14" spans="1:6" x14ac:dyDescent="0.35">
      <c r="A14" s="19">
        <f>COUNTA(B$2:B14)</f>
        <v>13</v>
      </c>
      <c r="B14" t="s">
        <v>217</v>
      </c>
      <c r="C14" s="19">
        <v>100</v>
      </c>
      <c r="D14" s="19">
        <v>1</v>
      </c>
      <c r="E14" s="19">
        <f t="shared" si="0"/>
        <v>9</v>
      </c>
      <c r="F14" t="s">
        <v>324</v>
      </c>
    </row>
    <row r="15" spans="1:6" x14ac:dyDescent="0.35">
      <c r="A15" s="19">
        <f>COUNTA(B$2:B15)</f>
        <v>14</v>
      </c>
      <c r="B15" t="s">
        <v>232</v>
      </c>
      <c r="C15" s="19">
        <v>900</v>
      </c>
      <c r="D15" s="19">
        <v>1</v>
      </c>
      <c r="E15" s="19">
        <f t="shared" si="0"/>
        <v>9</v>
      </c>
      <c r="F15" t="s">
        <v>339</v>
      </c>
    </row>
    <row r="16" spans="1:6" x14ac:dyDescent="0.35">
      <c r="A16" s="19">
        <f>COUNTA(B$2:B16)</f>
        <v>15</v>
      </c>
      <c r="B16" t="s">
        <v>223</v>
      </c>
      <c r="C16" s="19">
        <v>250</v>
      </c>
      <c r="D16" s="19">
        <v>0</v>
      </c>
      <c r="E16" s="19">
        <f t="shared" si="0"/>
        <v>13</v>
      </c>
      <c r="F16" t="s">
        <v>330</v>
      </c>
    </row>
    <row r="17" spans="1:6" x14ac:dyDescent="0.35">
      <c r="A17" s="19">
        <f>COUNTA(B$2:B17)</f>
        <v>16</v>
      </c>
      <c r="B17" t="s">
        <v>229</v>
      </c>
      <c r="C17" s="19">
        <v>600</v>
      </c>
      <c r="D17" s="19">
        <v>1</v>
      </c>
      <c r="E17" s="19">
        <f t="shared" si="0"/>
        <v>9</v>
      </c>
      <c r="F17" t="s">
        <v>336</v>
      </c>
    </row>
    <row r="18" spans="1:6" x14ac:dyDescent="0.35">
      <c r="A18" s="19">
        <f>COUNTA(B$2:B18)</f>
        <v>17</v>
      </c>
      <c r="B18" t="s">
        <v>225</v>
      </c>
      <c r="C18" s="19">
        <v>300</v>
      </c>
      <c r="D18" s="19">
        <v>0</v>
      </c>
      <c r="E18" s="19">
        <f t="shared" si="0"/>
        <v>13</v>
      </c>
      <c r="F18" t="s">
        <v>332</v>
      </c>
    </row>
    <row r="19" spans="1:6" x14ac:dyDescent="0.35">
      <c r="A19" s="19">
        <f>COUNTA(B$2:B19)</f>
        <v>18</v>
      </c>
      <c r="B19" t="s">
        <v>230</v>
      </c>
      <c r="C19" s="19">
        <v>700</v>
      </c>
      <c r="D19" s="19">
        <v>0</v>
      </c>
      <c r="E19" s="19">
        <f t="shared" si="0"/>
        <v>13</v>
      </c>
      <c r="F19" t="s">
        <v>337</v>
      </c>
    </row>
    <row r="20" spans="1:6" x14ac:dyDescent="0.35">
      <c r="A20" s="19">
        <f>COUNTA(B$2:B20)</f>
        <v>19</v>
      </c>
      <c r="B20" t="s">
        <v>224</v>
      </c>
      <c r="C20" s="19">
        <v>250</v>
      </c>
      <c r="D20" s="19">
        <v>0</v>
      </c>
      <c r="E20" s="19">
        <f t="shared" si="0"/>
        <v>13</v>
      </c>
      <c r="F20" t="s">
        <v>331</v>
      </c>
    </row>
    <row r="21" spans="1:6" x14ac:dyDescent="0.35">
      <c r="A21" s="19">
        <f>COUNTA(B$2:B21)</f>
        <v>20</v>
      </c>
      <c r="B21" t="s">
        <v>231</v>
      </c>
      <c r="C21" s="19">
        <v>800</v>
      </c>
      <c r="D21" s="19">
        <v>0</v>
      </c>
      <c r="E21" s="19">
        <f t="shared" si="0"/>
        <v>13</v>
      </c>
      <c r="F21" t="s">
        <v>338</v>
      </c>
    </row>
    <row r="22" spans="1:6" x14ac:dyDescent="0.35">
      <c r="A22" s="19">
        <f>COUNTA(B$2:B22)</f>
        <v>21</v>
      </c>
      <c r="B22" t="s">
        <v>235</v>
      </c>
      <c r="C22" s="19">
        <v>1000</v>
      </c>
      <c r="D22" s="19">
        <v>0</v>
      </c>
      <c r="E22" s="19">
        <f t="shared" si="0"/>
        <v>13</v>
      </c>
      <c r="F22" t="s">
        <v>342</v>
      </c>
    </row>
  </sheetData>
  <autoFilter ref="A1:F22" xr:uid="{801A6CBA-A968-42EF-82E8-CCA68E6867B3}">
    <sortState xmlns:xlrd2="http://schemas.microsoft.com/office/spreadsheetml/2017/richdata2" ref="A2:F22">
      <sortCondition ref="E1:E22"/>
    </sortState>
  </autoFilter>
  <pageMargins left="0.70000000000000007" right="0.70000000000000007" top="0.75" bottom="0.75" header="0.30000000000000004" footer="0.3000000000000000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AA39E-9A5C-4FED-BE3B-6E60ED6D9DB0}">
  <dimension ref="A1:O28"/>
  <sheetViews>
    <sheetView zoomScale="80" zoomScaleNormal="80" workbookViewId="0">
      <selection activeCell="C11" sqref="C11"/>
    </sheetView>
  </sheetViews>
  <sheetFormatPr baseColWidth="10" defaultRowHeight="14.5" x14ac:dyDescent="0.35"/>
  <cols>
    <col min="1" max="1" width="13.26953125" style="7" bestFit="1" customWidth="1"/>
    <col min="2" max="2" width="21.36328125" style="7" bestFit="1" customWidth="1"/>
    <col min="3" max="3" width="15.6328125" style="7" bestFit="1" customWidth="1"/>
    <col min="4" max="5" width="16.81640625" style="7" bestFit="1" customWidth="1"/>
    <col min="6" max="6" width="17.36328125" style="7" bestFit="1" customWidth="1"/>
    <col min="7" max="7" width="17" style="7" bestFit="1" customWidth="1"/>
    <col min="8" max="9" width="28.54296875" style="7" customWidth="1"/>
    <col min="10" max="10" width="17.1796875" style="7" bestFit="1" customWidth="1"/>
    <col min="11" max="11" width="16.81640625" style="7" bestFit="1" customWidth="1"/>
    <col min="12" max="12" width="19.08984375" style="7" bestFit="1" customWidth="1"/>
    <col min="13" max="13" width="19.90625" style="7" customWidth="1"/>
    <col min="14" max="15" width="14.90625" style="13" customWidth="1"/>
    <col min="16" max="16384" width="10.90625" style="13"/>
  </cols>
  <sheetData>
    <row r="1" spans="1:15" s="1" customFormat="1" ht="48.5" customHeight="1" x14ac:dyDescent="0.35">
      <c r="A1" s="1" t="s">
        <v>152</v>
      </c>
      <c r="B1" s="1" t="s">
        <v>236</v>
      </c>
      <c r="C1" s="1" t="s">
        <v>153</v>
      </c>
      <c r="D1" s="1" t="s">
        <v>291</v>
      </c>
      <c r="E1" s="1" t="s">
        <v>292</v>
      </c>
      <c r="F1" s="1" t="s">
        <v>237</v>
      </c>
      <c r="G1" s="1" t="s">
        <v>238</v>
      </c>
      <c r="H1" s="1" t="s">
        <v>345</v>
      </c>
      <c r="I1" s="1" t="s">
        <v>352</v>
      </c>
      <c r="J1" s="1" t="s">
        <v>280</v>
      </c>
      <c r="K1" s="1" t="s">
        <v>281</v>
      </c>
      <c r="L1" s="1" t="s">
        <v>315</v>
      </c>
      <c r="M1" s="1" t="s">
        <v>316</v>
      </c>
      <c r="N1" s="1" t="s">
        <v>363</v>
      </c>
      <c r="O1" s="1" t="s">
        <v>364</v>
      </c>
    </row>
    <row r="2" spans="1:15" x14ac:dyDescent="0.35">
      <c r="A2" s="7">
        <v>1</v>
      </c>
      <c r="B2" s="7" t="s">
        <v>275</v>
      </c>
      <c r="C2" s="7" t="s">
        <v>159</v>
      </c>
      <c r="D2" s="7" t="s">
        <v>293</v>
      </c>
      <c r="E2" s="7" t="s">
        <v>285</v>
      </c>
      <c r="F2" s="7" t="s">
        <v>65</v>
      </c>
      <c r="G2" s="7" t="s">
        <v>221</v>
      </c>
      <c r="H2" s="7" t="str">
        <f>IFERROR(VLOOKUP(F2,Setup_Team!B:F,5,FALSE),0)</f>
        <v/>
      </c>
      <c r="I2" s="7">
        <f>IFERROR(IF(VLOOKUP(G2,Setup_Player!B:E,4,FALSE)=1, 1, 0),"")</f>
        <v>0</v>
      </c>
      <c r="J2" s="7">
        <f>IFERROR(VLOOKUP(F2,Setup_Team!B:D,3,FALSE)*Setup_MPP!H2,0)</f>
        <v>0</v>
      </c>
      <c r="K2" s="7">
        <f>IFERROR(VLOOKUP(G2,Setup_Player!B:C,2,FALSE)*Setup_MPP!I2,0)</f>
        <v>0</v>
      </c>
      <c r="L2" s="7">
        <f t="shared" ref="L2" si="0">IFERROR(IF(H2=1,J2,0),0)</f>
        <v>0</v>
      </c>
      <c r="M2" s="7">
        <f t="shared" ref="M2" si="1">IFERROR(IF(I2=1,K2,0),0)</f>
        <v>0</v>
      </c>
      <c r="N2" s="13">
        <f ca="1">COUNTIFS(Pronostics!$D:$D,Setup_MPP!C2,Pronostics!AB:AB,"&gt;0")</f>
        <v>41</v>
      </c>
      <c r="O2" s="13">
        <f ca="1">COUNTIFS(Pronostics!$D:$D,Setup_MPP!C2,Pronostics!AC:AC,1)</f>
        <v>12</v>
      </c>
    </row>
    <row r="3" spans="1:15" x14ac:dyDescent="0.35">
      <c r="A3" s="7">
        <v>2</v>
      </c>
      <c r="B3" s="7" t="s">
        <v>239</v>
      </c>
      <c r="C3" s="7" t="s">
        <v>160</v>
      </c>
      <c r="D3" s="7" t="s">
        <v>295</v>
      </c>
      <c r="E3" s="7" t="s">
        <v>309</v>
      </c>
      <c r="F3" s="7" t="s">
        <v>65</v>
      </c>
      <c r="G3" s="7" t="s">
        <v>221</v>
      </c>
      <c r="H3" s="7" t="str">
        <f>IFERROR(VLOOKUP(F3,Setup_Team!B:F,5,FALSE),0)</f>
        <v/>
      </c>
      <c r="I3" s="7">
        <f>IFERROR(IF(VLOOKUP(G3,Setup_Player!B:E,4,FALSE)=1, 1, 0),"")</f>
        <v>0</v>
      </c>
      <c r="J3" s="7">
        <f>IFERROR(VLOOKUP(F3,Setup_Team!B:D,3,FALSE)*Setup_MPP!H3,0)</f>
        <v>0</v>
      </c>
      <c r="K3" s="7">
        <f>IFERROR(VLOOKUP(G3,Setup_Player!B:C,2,FALSE)*Setup_MPP!I3,0)</f>
        <v>0</v>
      </c>
      <c r="L3" s="7">
        <f t="shared" ref="L3:L28" si="2">IFERROR(IF(H3=1,J3,0),0)</f>
        <v>0</v>
      </c>
      <c r="M3" s="7">
        <f t="shared" ref="M3:M28" si="3">IFERROR(IF(I3=1,K3,0),0)</f>
        <v>0</v>
      </c>
      <c r="N3" s="13">
        <f ca="1">COUNTIFS(Pronostics!$D:$D,Setup_MPP!C3,Pronostics!AB:AB,"&gt;0")</f>
        <v>53</v>
      </c>
      <c r="O3" s="13">
        <f ca="1">COUNTIFS(Pronostics!$D:$D,Setup_MPP!C3,Pronostics!AC:AC,1)</f>
        <v>7</v>
      </c>
    </row>
    <row r="4" spans="1:15" x14ac:dyDescent="0.35">
      <c r="A4" s="7">
        <v>3</v>
      </c>
      <c r="B4" s="7" t="s">
        <v>240</v>
      </c>
      <c r="C4" s="7" t="s">
        <v>161</v>
      </c>
      <c r="D4" s="7" t="s">
        <v>286</v>
      </c>
      <c r="E4" s="7" t="s">
        <v>300</v>
      </c>
      <c r="F4" s="7" t="s">
        <v>65</v>
      </c>
      <c r="G4" s="7" t="s">
        <v>215</v>
      </c>
      <c r="H4" s="7" t="str">
        <f>IFERROR(VLOOKUP(F4,Setup_Team!B:F,5,FALSE),0)</f>
        <v/>
      </c>
      <c r="I4" s="7">
        <f>IFERROR(IF(VLOOKUP(G4,Setup_Player!B:E,4,FALSE)=1, 1, 0),"")</f>
        <v>0</v>
      </c>
      <c r="J4" s="7">
        <f>IFERROR(VLOOKUP(F4,Setup_Team!B:D,3,FALSE)*Setup_MPP!H4,0)</f>
        <v>0</v>
      </c>
      <c r="K4" s="7">
        <f>IFERROR(VLOOKUP(G4,Setup_Player!B:C,2,FALSE)*Setup_MPP!I4,0)</f>
        <v>0</v>
      </c>
      <c r="L4" s="7">
        <f t="shared" si="2"/>
        <v>0</v>
      </c>
      <c r="M4" s="7">
        <f t="shared" si="3"/>
        <v>0</v>
      </c>
      <c r="N4" s="13">
        <f ca="1">COUNTIFS(Pronostics!$D:$D,Setup_MPP!C4,Pronostics!AB:AB,"&gt;0")</f>
        <v>49</v>
      </c>
      <c r="O4" s="13">
        <f ca="1">COUNTIFS(Pronostics!$D:$D,Setup_MPP!C4,Pronostics!AC:AC,1)</f>
        <v>7</v>
      </c>
    </row>
    <row r="5" spans="1:15" x14ac:dyDescent="0.35">
      <c r="A5" s="7">
        <v>4</v>
      </c>
      <c r="B5" s="7" t="s">
        <v>241</v>
      </c>
      <c r="C5" s="7" t="s">
        <v>242</v>
      </c>
      <c r="D5" s="7" t="s">
        <v>288</v>
      </c>
      <c r="E5" s="7" t="s">
        <v>302</v>
      </c>
      <c r="F5" s="7" t="s">
        <v>56</v>
      </c>
      <c r="G5" s="7" t="s">
        <v>215</v>
      </c>
      <c r="H5" s="7" t="str">
        <f>IFERROR(VLOOKUP(F5,Setup_Team!B:F,5,FALSE),0)</f>
        <v/>
      </c>
      <c r="I5" s="7">
        <f>IFERROR(IF(VLOOKUP(G5,Setup_Player!B:E,4,FALSE)=1, 1, 0),"")</f>
        <v>0</v>
      </c>
      <c r="J5" s="7">
        <f>IFERROR(VLOOKUP(F5,Setup_Team!B:D,3,FALSE)*Setup_MPP!H5,0)</f>
        <v>0</v>
      </c>
      <c r="K5" s="7">
        <f>IFERROR(VLOOKUP(G5,Setup_Player!B:C,2,FALSE)*Setup_MPP!I5,0)</f>
        <v>0</v>
      </c>
      <c r="L5" s="7">
        <f t="shared" si="2"/>
        <v>0</v>
      </c>
      <c r="M5" s="7">
        <f t="shared" si="3"/>
        <v>0</v>
      </c>
      <c r="N5" s="13">
        <f ca="1">COUNTIFS(Pronostics!$D:$D,Setup_MPP!C5,Pronostics!AB:AB,"&gt;0")</f>
        <v>50</v>
      </c>
      <c r="O5" s="13">
        <f ca="1">COUNTIFS(Pronostics!$D:$D,Setup_MPP!C5,Pronostics!AC:AC,1)</f>
        <v>12</v>
      </c>
    </row>
    <row r="6" spans="1:15" x14ac:dyDescent="0.35">
      <c r="A6" s="7">
        <v>5</v>
      </c>
      <c r="B6" s="7" t="s">
        <v>243</v>
      </c>
      <c r="C6" s="7" t="s">
        <v>244</v>
      </c>
      <c r="D6" s="7" t="s">
        <v>311</v>
      </c>
      <c r="E6" s="7" t="s">
        <v>312</v>
      </c>
      <c r="F6" s="7" t="s">
        <v>49</v>
      </c>
      <c r="G6" s="7" t="s">
        <v>221</v>
      </c>
      <c r="H6" s="7">
        <f>IFERROR(VLOOKUP(F6,Setup_Team!B:F,5,FALSE),0)</f>
        <v>0</v>
      </c>
      <c r="I6" s="7">
        <f>IFERROR(IF(VLOOKUP(G6,Setup_Player!B:E,4,FALSE)=1, 1, 0),"")</f>
        <v>0</v>
      </c>
      <c r="J6" s="7">
        <f>IFERROR(VLOOKUP(F6,Setup_Team!B:D,3,FALSE)*Setup_MPP!H6,0)</f>
        <v>0</v>
      </c>
      <c r="K6" s="7">
        <f>IFERROR(VLOOKUP(G6,Setup_Player!B:C,2,FALSE)*Setup_MPP!I6,0)</f>
        <v>0</v>
      </c>
      <c r="L6" s="7">
        <f t="shared" si="2"/>
        <v>0</v>
      </c>
      <c r="M6" s="7">
        <f t="shared" si="3"/>
        <v>0</v>
      </c>
      <c r="N6" s="13">
        <f ca="1">COUNTIFS(Pronostics!$D:$D,Setup_MPP!C6,Pronostics!AB:AB,"&gt;0")</f>
        <v>31</v>
      </c>
      <c r="O6" s="13">
        <f ca="1">COUNTIFS(Pronostics!$D:$D,Setup_MPP!C6,Pronostics!AC:AC,1)</f>
        <v>7</v>
      </c>
    </row>
    <row r="7" spans="1:15" x14ac:dyDescent="0.35">
      <c r="A7" s="7">
        <v>6</v>
      </c>
      <c r="B7" s="7" t="s">
        <v>245</v>
      </c>
      <c r="C7" s="7" t="s">
        <v>246</v>
      </c>
      <c r="D7" s="7" t="s">
        <v>289</v>
      </c>
      <c r="E7" s="7" t="s">
        <v>303</v>
      </c>
      <c r="F7" s="7" t="s">
        <v>65</v>
      </c>
      <c r="G7" s="7" t="s">
        <v>221</v>
      </c>
      <c r="H7" s="7" t="str">
        <f>IFERROR(VLOOKUP(F7,Setup_Team!B:F,5,FALSE),0)</f>
        <v/>
      </c>
      <c r="I7" s="7">
        <f>IFERROR(IF(VLOOKUP(G7,Setup_Player!B:E,4,FALSE)=1, 1, 0),"")</f>
        <v>0</v>
      </c>
      <c r="J7" s="7">
        <f>IFERROR(VLOOKUP(F7,Setup_Team!B:D,3,FALSE)*Setup_MPP!H7,0)</f>
        <v>0</v>
      </c>
      <c r="K7" s="7">
        <f>IFERROR(VLOOKUP(G7,Setup_Player!B:C,2,FALSE)*Setup_MPP!I7,0)</f>
        <v>0</v>
      </c>
      <c r="L7" s="7">
        <f t="shared" si="2"/>
        <v>0</v>
      </c>
      <c r="M7" s="7">
        <f t="shared" si="3"/>
        <v>0</v>
      </c>
      <c r="N7" s="13">
        <f ca="1">COUNTIFS(Pronostics!$D:$D,Setup_MPP!C7,Pronostics!AB:AB,"&gt;0")</f>
        <v>51</v>
      </c>
      <c r="O7" s="13">
        <f ca="1">COUNTIFS(Pronostics!$D:$D,Setup_MPP!C7,Pronostics!AC:AC,1)</f>
        <v>8</v>
      </c>
    </row>
    <row r="8" spans="1:15" x14ac:dyDescent="0.35">
      <c r="A8" s="7">
        <v>7</v>
      </c>
      <c r="B8" s="7" t="s">
        <v>247</v>
      </c>
      <c r="C8" s="7" t="s">
        <v>248</v>
      </c>
      <c r="D8" s="7" t="s">
        <v>290</v>
      </c>
      <c r="E8" s="7" t="s">
        <v>304</v>
      </c>
      <c r="F8" s="7" t="s">
        <v>65</v>
      </c>
      <c r="G8" s="7" t="s">
        <v>215</v>
      </c>
      <c r="H8" s="7" t="str">
        <f>IFERROR(VLOOKUP(F8,Setup_Team!B:F,5,FALSE),0)</f>
        <v/>
      </c>
      <c r="I8" s="7">
        <f>IFERROR(IF(VLOOKUP(G8,Setup_Player!B:E,4,FALSE)=1, 1, 0),"")</f>
        <v>0</v>
      </c>
      <c r="J8" s="7">
        <f>IFERROR(VLOOKUP(F8,Setup_Team!B:D,3,FALSE)*Setup_MPP!H8,0)</f>
        <v>0</v>
      </c>
      <c r="K8" s="7">
        <f>IFERROR(VLOOKUP(G8,Setup_Player!B:C,2,FALSE)*Setup_MPP!I8,0)</f>
        <v>0</v>
      </c>
      <c r="L8" s="7">
        <f t="shared" si="2"/>
        <v>0</v>
      </c>
      <c r="M8" s="7">
        <f t="shared" si="3"/>
        <v>0</v>
      </c>
      <c r="N8" s="13">
        <f ca="1">COUNTIFS(Pronostics!$D:$D,Setup_MPP!C8,Pronostics!AB:AB,"&gt;0")</f>
        <v>34</v>
      </c>
      <c r="O8" s="13">
        <f ca="1">COUNTIFS(Pronostics!$D:$D,Setup_MPP!C8,Pronostics!AC:AC,1)</f>
        <v>5</v>
      </c>
    </row>
    <row r="9" spans="1:15" x14ac:dyDescent="0.35">
      <c r="A9" s="7">
        <v>8</v>
      </c>
      <c r="B9" s="7" t="s">
        <v>249</v>
      </c>
      <c r="C9" s="7" t="s">
        <v>250</v>
      </c>
      <c r="D9" s="7" t="s">
        <v>306</v>
      </c>
      <c r="E9" s="7" t="s">
        <v>305</v>
      </c>
      <c r="F9" s="7" t="s">
        <v>56</v>
      </c>
      <c r="G9" s="7" t="s">
        <v>217</v>
      </c>
      <c r="H9" s="7" t="str">
        <f>IFERROR(VLOOKUP(F9,Setup_Team!B:F,5,FALSE),0)</f>
        <v/>
      </c>
      <c r="I9" s="7">
        <f>IFERROR(IF(VLOOKUP(G9,Setup_Player!B:E,4,FALSE)=1, 1, 0),"")</f>
        <v>0</v>
      </c>
      <c r="J9" s="7">
        <f>IFERROR(VLOOKUP(F9,Setup_Team!B:D,3,FALSE)*Setup_MPP!H9,0)</f>
        <v>0</v>
      </c>
      <c r="K9" s="7">
        <f>IFERROR(VLOOKUP(G9,Setup_Player!B:C,2,FALSE)*Setup_MPP!I9,0)</f>
        <v>0</v>
      </c>
      <c r="L9" s="7">
        <f t="shared" si="2"/>
        <v>0</v>
      </c>
      <c r="M9" s="7">
        <f t="shared" si="3"/>
        <v>0</v>
      </c>
      <c r="N9" s="13">
        <f ca="1">COUNTIFS(Pronostics!$D:$D,Setup_MPP!C9,Pronostics!AB:AB,"&gt;0")</f>
        <v>47</v>
      </c>
      <c r="O9" s="13">
        <f ca="1">COUNTIFS(Pronostics!$D:$D,Setup_MPP!C9,Pronostics!AC:AC,1)</f>
        <v>11</v>
      </c>
    </row>
    <row r="10" spans="1:15" x14ac:dyDescent="0.35">
      <c r="A10" s="7">
        <v>9</v>
      </c>
      <c r="B10" s="7" t="s">
        <v>254</v>
      </c>
      <c r="C10" s="7" t="s">
        <v>421</v>
      </c>
      <c r="D10" s="7" t="s">
        <v>294</v>
      </c>
      <c r="E10" s="7" t="s">
        <v>307</v>
      </c>
      <c r="F10" s="7" t="s">
        <v>65</v>
      </c>
      <c r="G10" s="7" t="s">
        <v>221</v>
      </c>
      <c r="H10" s="7" t="str">
        <f>IFERROR(VLOOKUP(F10,Setup_Team!B:F,5,FALSE),0)</f>
        <v/>
      </c>
      <c r="I10" s="7">
        <f>IFERROR(IF(VLOOKUP(G10,Setup_Player!B:E,4,FALSE)=1, 1, 0),"")</f>
        <v>0</v>
      </c>
      <c r="J10" s="7">
        <f>IFERROR(VLOOKUP(F10,Setup_Team!B:D,3,FALSE)*Setup_MPP!H10,0)</f>
        <v>0</v>
      </c>
      <c r="K10" s="7">
        <f>IFERROR(VLOOKUP(G10,Setup_Player!B:C,2,FALSE)*Setup_MPP!I10,0)</f>
        <v>0</v>
      </c>
      <c r="L10" s="7">
        <f t="shared" si="2"/>
        <v>0</v>
      </c>
      <c r="M10" s="7">
        <f t="shared" si="3"/>
        <v>0</v>
      </c>
      <c r="N10" s="13">
        <f ca="1">COUNTIFS(Pronostics!$D:$D,Setup_MPP!C10,Pronostics!AB:AB,"&gt;0")</f>
        <v>51</v>
      </c>
      <c r="O10" s="13">
        <f ca="1">COUNTIFS(Pronostics!$D:$D,Setup_MPP!C10,Pronostics!AC:AC,1)</f>
        <v>12</v>
      </c>
    </row>
    <row r="11" spans="1:15" x14ac:dyDescent="0.35">
      <c r="A11" s="7">
        <v>10</v>
      </c>
      <c r="B11" s="7" t="s">
        <v>253</v>
      </c>
      <c r="C11" s="7" t="s">
        <v>252</v>
      </c>
      <c r="D11" s="7" t="s">
        <v>299</v>
      </c>
      <c r="E11" s="24" t="s">
        <v>308</v>
      </c>
      <c r="F11" s="7" t="s">
        <v>65</v>
      </c>
      <c r="G11" s="7" t="s">
        <v>221</v>
      </c>
      <c r="H11" s="7" t="str">
        <f>IFERROR(VLOOKUP(F11,Setup_Team!B:F,5,FALSE),0)</f>
        <v/>
      </c>
      <c r="I11" s="7">
        <f>IFERROR(IF(VLOOKUP(G11,Setup_Player!B:E,4,FALSE)=1, 1, 0),"")</f>
        <v>0</v>
      </c>
      <c r="J11" s="7">
        <f>IFERROR(VLOOKUP(F11,Setup_Team!B:D,3,FALSE)*Setup_MPP!H11,0)</f>
        <v>0</v>
      </c>
      <c r="K11" s="7">
        <f>IFERROR(VLOOKUP(G11,Setup_Player!B:C,2,FALSE)*Setup_MPP!I11,0)</f>
        <v>0</v>
      </c>
      <c r="L11" s="7">
        <f t="shared" si="2"/>
        <v>0</v>
      </c>
      <c r="M11" s="7">
        <f t="shared" si="3"/>
        <v>0</v>
      </c>
      <c r="N11" s="13">
        <f ca="1">COUNTIFS(Pronostics!$D:$D,Setup_MPP!C11,Pronostics!AB:AB,"&gt;0")</f>
        <v>44</v>
      </c>
      <c r="O11" s="13">
        <f ca="1">COUNTIFS(Pronostics!$D:$D,Setup_MPP!C11,Pronostics!AC:AC,1)</f>
        <v>5</v>
      </c>
    </row>
    <row r="12" spans="1:15" x14ac:dyDescent="0.35">
      <c r="A12" s="7">
        <v>11</v>
      </c>
      <c r="B12" s="7" t="s">
        <v>273</v>
      </c>
      <c r="C12" s="7" t="s">
        <v>404</v>
      </c>
      <c r="D12" s="7" t="s">
        <v>287</v>
      </c>
      <c r="E12" s="7" t="s">
        <v>313</v>
      </c>
      <c r="F12" s="7" t="s">
        <v>65</v>
      </c>
      <c r="G12" s="7" t="s">
        <v>221</v>
      </c>
      <c r="H12" s="7" t="str">
        <f>IFERROR(VLOOKUP(F12,Setup_Team!B:F,5,FALSE),0)</f>
        <v/>
      </c>
      <c r="I12" s="7">
        <f>IFERROR(IF(VLOOKUP(G12,Setup_Player!B:E,4,FALSE)=1, 1, 0),"")</f>
        <v>0</v>
      </c>
      <c r="J12" s="7">
        <f>IFERROR(VLOOKUP(F12,Setup_Team!B:D,3,FALSE)*Setup_MPP!H12,0)</f>
        <v>0</v>
      </c>
      <c r="K12" s="7">
        <f>IFERROR(VLOOKUP(G12,Setup_Player!B:C,2,FALSE)*Setup_MPP!I12,0)</f>
        <v>0</v>
      </c>
      <c r="L12" s="7">
        <f t="shared" si="2"/>
        <v>0</v>
      </c>
      <c r="M12" s="7">
        <f t="shared" si="3"/>
        <v>0</v>
      </c>
      <c r="N12" s="13">
        <f ca="1">COUNTIFS(Pronostics!$D:$D,Setup_MPP!C12,Pronostics!AB:AB,"&gt;0")</f>
        <v>46</v>
      </c>
      <c r="O12" s="13">
        <f ca="1">COUNTIFS(Pronostics!$D:$D,Setup_MPP!C12,Pronostics!AC:AC,1)</f>
        <v>7</v>
      </c>
    </row>
    <row r="13" spans="1:15" x14ac:dyDescent="0.35">
      <c r="A13" s="7">
        <v>12</v>
      </c>
      <c r="B13" s="7" t="s">
        <v>276</v>
      </c>
      <c r="C13" s="7" t="s">
        <v>277</v>
      </c>
      <c r="D13" s="7" t="s">
        <v>296</v>
      </c>
      <c r="E13" s="7" t="s">
        <v>310</v>
      </c>
      <c r="F13" s="7" t="s">
        <v>78</v>
      </c>
      <c r="G13" s="7" t="s">
        <v>218</v>
      </c>
      <c r="H13" s="7" t="str">
        <f>IFERROR(VLOOKUP(F13,Setup_Team!B:F,5,FALSE),0)</f>
        <v/>
      </c>
      <c r="I13" s="7">
        <f>IFERROR(IF(VLOOKUP(G13,Setup_Player!B:E,4,FALSE)=1, 1, 0),"")</f>
        <v>0</v>
      </c>
      <c r="J13" s="7">
        <f>IFERROR(VLOOKUP(F13,Setup_Team!B:D,3,FALSE)*Setup_MPP!H13,0)</f>
        <v>0</v>
      </c>
      <c r="K13" s="7">
        <f>IFERROR(VLOOKUP(G13,Setup_Player!B:C,2,FALSE)*Setup_MPP!I13,0)</f>
        <v>0</v>
      </c>
      <c r="L13" s="7">
        <f t="shared" si="2"/>
        <v>0</v>
      </c>
      <c r="M13" s="7">
        <f t="shared" si="3"/>
        <v>0</v>
      </c>
      <c r="N13" s="13">
        <f ca="1">COUNTIFS(Pronostics!$D:$D,Setup_MPP!C13,Pronostics!AB:AB,"&gt;0")</f>
        <v>43</v>
      </c>
      <c r="O13" s="13">
        <f ca="1">COUNTIFS(Pronostics!$D:$D,Setup_MPP!C13,Pronostics!AC:AC,1)</f>
        <v>7</v>
      </c>
    </row>
    <row r="14" spans="1:15" x14ac:dyDescent="0.35">
      <c r="A14" s="7">
        <v>13</v>
      </c>
      <c r="B14" s="7" t="s">
        <v>318</v>
      </c>
      <c r="C14" s="7" t="s">
        <v>319</v>
      </c>
      <c r="D14" s="7" t="s">
        <v>347</v>
      </c>
      <c r="E14" s="7" t="s">
        <v>348</v>
      </c>
      <c r="F14" s="7" t="s">
        <v>65</v>
      </c>
      <c r="G14" s="7" t="s">
        <v>221</v>
      </c>
      <c r="H14" s="7" t="str">
        <f>IFERROR(VLOOKUP(F14,Setup_Team!B:F,5,FALSE),0)</f>
        <v/>
      </c>
      <c r="I14" s="7">
        <f>IFERROR(IF(VLOOKUP(G14,Setup_Player!B:E,4,FALSE)=1, 1, 0),"")</f>
        <v>0</v>
      </c>
      <c r="J14" s="7">
        <f>IFERROR(VLOOKUP(F14,Setup_Team!B:D,3,FALSE)*Setup_MPP!H14,0)</f>
        <v>0</v>
      </c>
      <c r="K14" s="7">
        <f>IFERROR(VLOOKUP(G14,Setup_Player!B:C,2,FALSE)*Setup_MPP!I14,0)</f>
        <v>0</v>
      </c>
      <c r="L14" s="7">
        <f t="shared" si="2"/>
        <v>0</v>
      </c>
      <c r="M14" s="7">
        <f t="shared" si="3"/>
        <v>0</v>
      </c>
      <c r="N14" s="13">
        <f ca="1">COUNTIFS(Pronostics!$D:$D,Setup_MPP!C14,Pronostics!AB:AB,"&gt;0")</f>
        <v>46</v>
      </c>
      <c r="O14" s="13">
        <f ca="1">COUNTIFS(Pronostics!$D:$D,Setup_MPP!C14,Pronostics!AC:AC,1)</f>
        <v>6</v>
      </c>
    </row>
    <row r="15" spans="1:15" x14ac:dyDescent="0.35">
      <c r="A15" s="7">
        <v>14</v>
      </c>
      <c r="B15" s="7" t="s">
        <v>317</v>
      </c>
      <c r="C15" s="7" t="s">
        <v>350</v>
      </c>
      <c r="D15" s="7" t="s">
        <v>358</v>
      </c>
      <c r="E15" s="7" t="s">
        <v>357</v>
      </c>
      <c r="F15" s="7" t="s">
        <v>65</v>
      </c>
      <c r="G15" s="7" t="s">
        <v>215</v>
      </c>
      <c r="H15" s="7" t="str">
        <f>IFERROR(VLOOKUP(F15,Setup_Team!B:F,5,FALSE),0)</f>
        <v/>
      </c>
      <c r="I15" s="7">
        <f>IFERROR(IF(VLOOKUP(G15,Setup_Player!B:E,4,FALSE)=1, 1, 0),"")</f>
        <v>0</v>
      </c>
      <c r="J15" s="7">
        <f>IFERROR(VLOOKUP(F15,Setup_Team!B:D,3,FALSE)*Setup_MPP!H15,0)</f>
        <v>0</v>
      </c>
      <c r="K15" s="7">
        <f>IFERROR(VLOOKUP(G15,Setup_Player!B:C,2,FALSE)*Setup_MPP!I15,0)</f>
        <v>0</v>
      </c>
      <c r="L15" s="7">
        <f t="shared" si="2"/>
        <v>0</v>
      </c>
      <c r="M15" s="7">
        <f t="shared" si="3"/>
        <v>0</v>
      </c>
      <c r="N15" s="13">
        <f ca="1">COUNTIFS(Pronostics!$D:$D,Setup_MPP!C15,Pronostics!AB:AB,"&gt;0")</f>
        <v>52</v>
      </c>
      <c r="O15" s="13">
        <f ca="1">COUNTIFS(Pronostics!$D:$D,Setup_MPP!C15,Pronostics!AC:AC,1)</f>
        <v>9</v>
      </c>
    </row>
    <row r="16" spans="1:15" x14ac:dyDescent="0.35">
      <c r="A16" s="7">
        <v>15</v>
      </c>
      <c r="B16" s="7" t="s">
        <v>320</v>
      </c>
      <c r="C16" s="7" t="s">
        <v>393</v>
      </c>
      <c r="D16" s="7" t="s">
        <v>356</v>
      </c>
      <c r="E16" s="7" t="s">
        <v>355</v>
      </c>
      <c r="F16" s="7" t="s">
        <v>56</v>
      </c>
      <c r="G16" s="7" t="s">
        <v>218</v>
      </c>
      <c r="H16" s="7" t="str">
        <f>IFERROR(VLOOKUP(F16,Setup_Team!B:F,5,FALSE),0)</f>
        <v/>
      </c>
      <c r="I16" s="7">
        <f>IFERROR(IF(VLOOKUP(G16,Setup_Player!B:E,4,FALSE)=1, 1, 0),"")</f>
        <v>0</v>
      </c>
      <c r="J16" s="7">
        <f>IFERROR(VLOOKUP(F16,Setup_Team!B:D,3,FALSE)*Setup_MPP!H16,0)</f>
        <v>0</v>
      </c>
      <c r="K16" s="7">
        <f>IFERROR(VLOOKUP(G16,Setup_Player!B:C,2,FALSE)*Setup_MPP!I16,0)</f>
        <v>0</v>
      </c>
      <c r="L16" s="7">
        <f t="shared" si="2"/>
        <v>0</v>
      </c>
      <c r="M16" s="7">
        <f t="shared" si="3"/>
        <v>0</v>
      </c>
      <c r="N16" s="13">
        <f ca="1">COUNTIFS(Pronostics!$D:$D,Setup_MPP!C16,Pronostics!AB:AB,"&gt;0")</f>
        <v>48</v>
      </c>
      <c r="O16" s="13">
        <f ca="1">COUNTIFS(Pronostics!$D:$D,Setup_MPP!C16,Pronostics!AC:AC,1)</f>
        <v>9</v>
      </c>
    </row>
    <row r="17" spans="1:15" x14ac:dyDescent="0.35">
      <c r="A17" s="7">
        <v>16</v>
      </c>
      <c r="B17" s="7" t="s">
        <v>351</v>
      </c>
      <c r="C17" s="7" t="s">
        <v>391</v>
      </c>
      <c r="D17" s="7" t="s">
        <v>353</v>
      </c>
      <c r="E17" s="7" t="s">
        <v>354</v>
      </c>
      <c r="F17" s="7" t="s">
        <v>49</v>
      </c>
      <c r="G17" s="7" t="s">
        <v>221</v>
      </c>
      <c r="H17" s="7">
        <f>IFERROR(VLOOKUP(F17,Setup_Team!B:F,5,FALSE),0)</f>
        <v>0</v>
      </c>
      <c r="I17" s="7">
        <f>IFERROR(IF(VLOOKUP(G17,Setup_Player!B:E,4,FALSE)=1, 1, 0),"")</f>
        <v>0</v>
      </c>
      <c r="J17" s="7">
        <f>IFERROR(VLOOKUP(F17,Setup_Team!B:D,3,FALSE)*Setup_MPP!H17,0)</f>
        <v>0</v>
      </c>
      <c r="K17" s="7">
        <f>IFERROR(VLOOKUP(G17,Setup_Player!B:C,2,FALSE)*Setup_MPP!I17,0)</f>
        <v>0</v>
      </c>
      <c r="L17" s="7">
        <f t="shared" si="2"/>
        <v>0</v>
      </c>
      <c r="M17" s="7">
        <f t="shared" si="3"/>
        <v>0</v>
      </c>
      <c r="N17" s="13">
        <f ca="1">COUNTIFS(Pronostics!$D:$D,Setup_MPP!C17,Pronostics!AB:AB,"&gt;0")</f>
        <v>37</v>
      </c>
      <c r="O17" s="13">
        <f ca="1">COUNTIFS(Pronostics!$D:$D,Setup_MPP!C17,Pronostics!AC:AC,1)</f>
        <v>7</v>
      </c>
    </row>
    <row r="18" spans="1:15" x14ac:dyDescent="0.35">
      <c r="A18" s="7">
        <v>17</v>
      </c>
      <c r="B18" s="7" t="s">
        <v>361</v>
      </c>
      <c r="C18" s="7" t="s">
        <v>362</v>
      </c>
      <c r="D18" s="7" t="s">
        <v>359</v>
      </c>
      <c r="E18" s="7" t="s">
        <v>360</v>
      </c>
      <c r="F18" s="7" t="s">
        <v>65</v>
      </c>
      <c r="G18" s="7" t="s">
        <v>215</v>
      </c>
      <c r="H18" s="7" t="str">
        <f>IFERROR(VLOOKUP(F18,Setup_Team!B:F,5,FALSE),0)</f>
        <v/>
      </c>
      <c r="I18" s="7">
        <f>IFERROR(IF(VLOOKUP(G18,Setup_Player!B:E,4,FALSE)=1, 1, 0),"")</f>
        <v>0</v>
      </c>
      <c r="J18" s="7">
        <f>IFERROR(VLOOKUP(F18,Setup_Team!B:D,3,FALSE)*Setup_MPP!H18,0)</f>
        <v>0</v>
      </c>
      <c r="K18" s="7">
        <f>IFERROR(VLOOKUP(G18,Setup_Player!B:C,2,FALSE)*Setup_MPP!I18,0)</f>
        <v>0</v>
      </c>
      <c r="L18" s="7">
        <f t="shared" si="2"/>
        <v>0</v>
      </c>
      <c r="M18" s="7">
        <f t="shared" si="3"/>
        <v>0</v>
      </c>
      <c r="N18" s="13">
        <f ca="1">COUNTIFS(Pronostics!$D:$D,Setup_MPP!C18,Pronostics!AB:AB,"&gt;0")</f>
        <v>47</v>
      </c>
      <c r="O18" s="13">
        <f ca="1">COUNTIFS(Pronostics!$D:$D,Setup_MPP!C18,Pronostics!AC:AC,1)</f>
        <v>10</v>
      </c>
    </row>
    <row r="19" spans="1:15" x14ac:dyDescent="0.35">
      <c r="A19" s="7">
        <v>18</v>
      </c>
      <c r="B19" s="7" t="s">
        <v>370</v>
      </c>
      <c r="C19" s="7" t="s">
        <v>365</v>
      </c>
      <c r="D19" s="7" t="s">
        <v>373</v>
      </c>
      <c r="E19" s="7" t="s">
        <v>374</v>
      </c>
      <c r="F19" s="7" t="s">
        <v>75</v>
      </c>
      <c r="G19" s="7" t="s">
        <v>221</v>
      </c>
      <c r="H19" s="7" t="str">
        <f>IFERROR(VLOOKUP(F19,Setup_Team!B:F,5,FALSE),0)</f>
        <v/>
      </c>
      <c r="I19" s="7">
        <f>IFERROR(IF(VLOOKUP(G19,Setup_Player!B:E,4,FALSE)=1, 1, 0),"")</f>
        <v>0</v>
      </c>
      <c r="J19" s="7">
        <f>IFERROR(VLOOKUP(F19,Setup_Team!B:D,3,FALSE)*Setup_MPP!H19,0)</f>
        <v>0</v>
      </c>
      <c r="K19" s="7">
        <f>IFERROR(VLOOKUP(G19,Setup_Player!B:C,2,FALSE)*Setup_MPP!I19,0)</f>
        <v>0</v>
      </c>
      <c r="L19" s="7">
        <f t="shared" si="2"/>
        <v>0</v>
      </c>
      <c r="M19" s="7">
        <f t="shared" si="3"/>
        <v>0</v>
      </c>
      <c r="N19" s="13">
        <f ca="1">COUNTIFS(Pronostics!$D:$D,Setup_MPP!C19,Pronostics!AB:AB,"&gt;0")</f>
        <v>37</v>
      </c>
      <c r="O19" s="13">
        <f ca="1">COUNTIFS(Pronostics!$D:$D,Setup_MPP!C19,Pronostics!AC:AC,1)</f>
        <v>9</v>
      </c>
    </row>
    <row r="20" spans="1:15" x14ac:dyDescent="0.35">
      <c r="A20" s="7">
        <v>19</v>
      </c>
      <c r="B20" s="7" t="s">
        <v>369</v>
      </c>
      <c r="C20" s="7" t="s">
        <v>405</v>
      </c>
      <c r="D20" s="7" t="s">
        <v>382</v>
      </c>
      <c r="E20" s="7" t="s">
        <v>381</v>
      </c>
      <c r="F20" s="7" t="s">
        <v>56</v>
      </c>
      <c r="G20" s="7" t="s">
        <v>215</v>
      </c>
      <c r="H20" s="7" t="str">
        <f>IFERROR(VLOOKUP(F20,Setup_Team!B:F,5,FALSE),0)</f>
        <v/>
      </c>
      <c r="I20" s="7">
        <f>IFERROR(IF(VLOOKUP(G20,Setup_Player!B:E,4,FALSE)=1, 1, 0),"")</f>
        <v>0</v>
      </c>
      <c r="J20" s="7">
        <f>IFERROR(VLOOKUP(F20,Setup_Team!B:D,3,FALSE)*Setup_MPP!H20,0)</f>
        <v>0</v>
      </c>
      <c r="K20" s="7">
        <f>IFERROR(VLOOKUP(G20,Setup_Player!B:C,2,FALSE)*Setup_MPP!I20,0)</f>
        <v>0</v>
      </c>
      <c r="L20" s="7">
        <f t="shared" si="2"/>
        <v>0</v>
      </c>
      <c r="M20" s="7">
        <f t="shared" si="3"/>
        <v>0</v>
      </c>
      <c r="N20" s="13">
        <f ca="1">COUNTIFS(Pronostics!$D:$D,Setup_MPP!C20,Pronostics!AB:AB,"&gt;0")</f>
        <v>48</v>
      </c>
      <c r="O20" s="13">
        <f ca="1">COUNTIFS(Pronostics!$D:$D,Setup_MPP!C20,Pronostics!AC:AC,1)</f>
        <v>6</v>
      </c>
    </row>
    <row r="21" spans="1:15" x14ac:dyDescent="0.35">
      <c r="A21" s="7">
        <v>20</v>
      </c>
      <c r="B21" s="7" t="s">
        <v>371</v>
      </c>
      <c r="C21" s="7" t="s">
        <v>366</v>
      </c>
      <c r="D21" s="7" t="s">
        <v>379</v>
      </c>
      <c r="E21" s="7" t="s">
        <v>380</v>
      </c>
      <c r="F21" s="7" t="s">
        <v>71</v>
      </c>
      <c r="G21" s="7" t="s">
        <v>220</v>
      </c>
      <c r="H21" s="7" t="str">
        <f>IFERROR(VLOOKUP(F21,Setup_Team!B:F,5,FALSE),0)</f>
        <v/>
      </c>
      <c r="I21" s="7">
        <f>IFERROR(IF(VLOOKUP(G21,Setup_Player!B:E,4,FALSE)=1, 1, 0),"")</f>
        <v>0</v>
      </c>
      <c r="J21" s="7">
        <f>IFERROR(VLOOKUP(F21,Setup_Team!B:D,3,FALSE)*Setup_MPP!H21,0)</f>
        <v>0</v>
      </c>
      <c r="K21" s="7">
        <f>IFERROR(VLOOKUP(G21,Setup_Player!B:C,2,FALSE)*Setup_MPP!I21,0)</f>
        <v>0</v>
      </c>
      <c r="L21" s="7">
        <f t="shared" si="2"/>
        <v>0</v>
      </c>
      <c r="M21" s="7">
        <f t="shared" si="3"/>
        <v>0</v>
      </c>
      <c r="N21" s="13">
        <f ca="1">COUNTIFS(Pronostics!$D:$D,Setup_MPP!C21,Pronostics!AB:AB,"&gt;0")</f>
        <v>46</v>
      </c>
      <c r="O21" s="13">
        <f ca="1">COUNTIFS(Pronostics!$D:$D,Setup_MPP!C21,Pronostics!AC:AC,1)</f>
        <v>7</v>
      </c>
    </row>
    <row r="22" spans="1:15" x14ac:dyDescent="0.35">
      <c r="A22" s="7">
        <v>21</v>
      </c>
      <c r="B22" s="7" t="s">
        <v>372</v>
      </c>
      <c r="C22" s="7" t="s">
        <v>384</v>
      </c>
      <c r="D22" s="7" t="s">
        <v>377</v>
      </c>
      <c r="E22" s="7" t="s">
        <v>378</v>
      </c>
      <c r="F22" s="7" t="s">
        <v>75</v>
      </c>
      <c r="G22" s="7" t="s">
        <v>221</v>
      </c>
      <c r="H22" s="7" t="str">
        <f>IFERROR(VLOOKUP(F22,Setup_Team!B:F,5,FALSE),0)</f>
        <v/>
      </c>
      <c r="I22" s="7">
        <f>IFERROR(IF(VLOOKUP(G22,Setup_Player!B:E,4,FALSE)=1, 1, 0),"")</f>
        <v>0</v>
      </c>
      <c r="J22" s="7">
        <f>IFERROR(VLOOKUP(F22,Setup_Team!B:D,3,FALSE)*Setup_MPP!H22,0)</f>
        <v>0</v>
      </c>
      <c r="K22" s="7">
        <f>IFERROR(VLOOKUP(G22,Setup_Player!B:C,2,FALSE)*Setup_MPP!I22,0)</f>
        <v>0</v>
      </c>
      <c r="L22" s="7">
        <f t="shared" si="2"/>
        <v>0</v>
      </c>
      <c r="M22" s="7">
        <f t="shared" si="3"/>
        <v>0</v>
      </c>
      <c r="N22" s="13">
        <f ca="1">COUNTIFS(Pronostics!$D:$D,Setup_MPP!C22,Pronostics!AB:AB,"&gt;0")</f>
        <v>40</v>
      </c>
      <c r="O22" s="13">
        <f ca="1">COUNTIFS(Pronostics!$D:$D,Setup_MPP!C22,Pronostics!AC:AC,1)</f>
        <v>4</v>
      </c>
    </row>
    <row r="23" spans="1:15" x14ac:dyDescent="0.35">
      <c r="A23" s="7">
        <v>22</v>
      </c>
      <c r="B23" s="7" t="s">
        <v>368</v>
      </c>
      <c r="C23" s="7" t="s">
        <v>367</v>
      </c>
      <c r="D23" s="7" t="s">
        <v>375</v>
      </c>
      <c r="E23" s="7" t="s">
        <v>376</v>
      </c>
      <c r="F23" s="7" t="s">
        <v>65</v>
      </c>
      <c r="G23" s="7" t="s">
        <v>217</v>
      </c>
      <c r="H23" s="7" t="str">
        <f>IFERROR(VLOOKUP(F23,Setup_Team!B:F,5,FALSE),0)</f>
        <v/>
      </c>
      <c r="I23" s="7">
        <f>IFERROR(IF(VLOOKUP(G23,Setup_Player!B:E,4,FALSE)=1, 1, 0),"")</f>
        <v>0</v>
      </c>
      <c r="J23" s="7">
        <f>IFERROR(VLOOKUP(F23,Setup_Team!B:D,3,FALSE)*Setup_MPP!H23,0)</f>
        <v>0</v>
      </c>
      <c r="K23" s="7">
        <f>IFERROR(VLOOKUP(G23,Setup_Player!B:C,2,FALSE)*Setup_MPP!I23,0)</f>
        <v>0</v>
      </c>
      <c r="L23" s="7">
        <f t="shared" si="2"/>
        <v>0</v>
      </c>
      <c r="M23" s="7">
        <f t="shared" si="3"/>
        <v>0</v>
      </c>
      <c r="N23" s="13">
        <f ca="1">COUNTIFS(Pronostics!$D:$D,Setup_MPP!C23,Pronostics!AB:AB,"&gt;0")</f>
        <v>38</v>
      </c>
      <c r="O23" s="13">
        <f ca="1">COUNTIFS(Pronostics!$D:$D,Setup_MPP!C23,Pronostics!AC:AC,1)</f>
        <v>8</v>
      </c>
    </row>
    <row r="24" spans="1:15" x14ac:dyDescent="0.35">
      <c r="A24" s="7">
        <v>23</v>
      </c>
      <c r="B24" s="7" t="s">
        <v>383</v>
      </c>
      <c r="C24" s="7" t="s">
        <v>392</v>
      </c>
      <c r="D24" s="7" t="s">
        <v>389</v>
      </c>
      <c r="E24" s="7" t="s">
        <v>390</v>
      </c>
      <c r="F24" s="7" t="s">
        <v>65</v>
      </c>
      <c r="G24" s="7" t="s">
        <v>221</v>
      </c>
      <c r="H24" s="7" t="str">
        <f>IFERROR(VLOOKUP(F24,Setup_Team!B:F,5,FALSE),0)</f>
        <v/>
      </c>
      <c r="I24" s="7">
        <f>IFERROR(IF(VLOOKUP(G24,Setup_Player!B:E,4,FALSE)=1, 1, 0),"")</f>
        <v>0</v>
      </c>
      <c r="J24" s="7">
        <f>IFERROR(VLOOKUP(F24,Setup_Team!B:D,3,FALSE)*Setup_MPP!H24,0)</f>
        <v>0</v>
      </c>
      <c r="K24" s="7">
        <f>IFERROR(VLOOKUP(G24,Setup_Player!B:C,2,FALSE)*Setup_MPP!I24,0)</f>
        <v>0</v>
      </c>
      <c r="L24" s="7">
        <f t="shared" si="2"/>
        <v>0</v>
      </c>
      <c r="M24" s="7">
        <f t="shared" si="3"/>
        <v>0</v>
      </c>
      <c r="N24" s="13">
        <f ca="1">COUNTIFS(Pronostics!$D:$D,Setup_MPP!C24,Pronostics!AB:AB,"&gt;0")</f>
        <v>39</v>
      </c>
      <c r="O24" s="13">
        <f ca="1">COUNTIFS(Pronostics!$D:$D,Setup_MPP!C24,Pronostics!AC:AC,1)</f>
        <v>5</v>
      </c>
    </row>
    <row r="25" spans="1:15" x14ac:dyDescent="0.35">
      <c r="A25" s="7">
        <v>24</v>
      </c>
      <c r="B25" s="7" t="s">
        <v>385</v>
      </c>
      <c r="C25" s="7" t="s">
        <v>386</v>
      </c>
      <c r="D25" s="7" t="s">
        <v>387</v>
      </c>
      <c r="E25" s="7" t="s">
        <v>388</v>
      </c>
      <c r="F25" s="7" t="s">
        <v>40</v>
      </c>
      <c r="G25" s="7" t="s">
        <v>221</v>
      </c>
      <c r="H25" s="7" t="str">
        <f>IFERROR(VLOOKUP(F25,Setup_Team!B:F,5,FALSE),0)</f>
        <v/>
      </c>
      <c r="I25" s="7">
        <f>IFERROR(IF(VLOOKUP(G25,Setup_Player!B:E,4,FALSE)=1, 1, 0),"")</f>
        <v>0</v>
      </c>
      <c r="J25" s="7">
        <f>IFERROR(VLOOKUP(F25,Setup_Team!B:D,3,FALSE)*Setup_MPP!H25,0)</f>
        <v>0</v>
      </c>
      <c r="K25" s="7">
        <f>IFERROR(VLOOKUP(G25,Setup_Player!B:C,2,FALSE)*Setup_MPP!I25,0)</f>
        <v>0</v>
      </c>
      <c r="L25" s="7">
        <f t="shared" si="2"/>
        <v>0</v>
      </c>
      <c r="M25" s="7">
        <f t="shared" si="3"/>
        <v>0</v>
      </c>
      <c r="N25" s="13">
        <f ca="1">COUNTIFS(Pronostics!$D:$D,Setup_MPP!C25,Pronostics!AB:AB,"&gt;0")</f>
        <v>43</v>
      </c>
      <c r="O25" s="13">
        <f ca="1">COUNTIFS(Pronostics!$D:$D,Setup_MPP!C25,Pronostics!AC:AC,1)</f>
        <v>7</v>
      </c>
    </row>
    <row r="26" spans="1:15" x14ac:dyDescent="0.35">
      <c r="A26" s="7">
        <v>25</v>
      </c>
      <c r="B26" s="7" t="s">
        <v>395</v>
      </c>
      <c r="C26" s="7" t="s">
        <v>396</v>
      </c>
      <c r="D26" s="7" t="s">
        <v>397</v>
      </c>
      <c r="E26" s="7" t="s">
        <v>398</v>
      </c>
      <c r="F26" s="7" t="s">
        <v>65</v>
      </c>
      <c r="G26" s="7" t="s">
        <v>215</v>
      </c>
      <c r="H26" s="7" t="str">
        <f>IFERROR(VLOOKUP(F26,Setup_Team!B:F,5,FALSE),0)</f>
        <v/>
      </c>
      <c r="I26" s="7">
        <f>IFERROR(IF(VLOOKUP(G26,Setup_Player!B:E,4,FALSE)=1, 1, 0),"")</f>
        <v>0</v>
      </c>
      <c r="J26" s="7">
        <f>IFERROR(VLOOKUP(F26,Setup_Team!B:D,3,FALSE)*Setup_MPP!H26,0)</f>
        <v>0</v>
      </c>
      <c r="K26" s="7">
        <f>IFERROR(VLOOKUP(G26,Setup_Player!B:C,2,FALSE)*Setup_MPP!I26,0)</f>
        <v>0</v>
      </c>
      <c r="L26" s="7">
        <f t="shared" si="2"/>
        <v>0</v>
      </c>
      <c r="M26" s="7">
        <f t="shared" si="3"/>
        <v>0</v>
      </c>
      <c r="N26" s="13">
        <f ca="1">COUNTIFS(Pronostics!$D:$D,Setup_MPP!C26,Pronostics!AB:AB,"&gt;0")</f>
        <v>46</v>
      </c>
      <c r="O26" s="13">
        <f ca="1">COUNTIFS(Pronostics!$D:$D,Setup_MPP!C26,Pronostics!AC:AC,1)</f>
        <v>9</v>
      </c>
    </row>
    <row r="27" spans="1:15" x14ac:dyDescent="0.35">
      <c r="A27" s="7">
        <v>26</v>
      </c>
      <c r="B27" s="7" t="s">
        <v>400</v>
      </c>
      <c r="C27" s="7" t="s">
        <v>401</v>
      </c>
      <c r="D27" s="7" t="s">
        <v>402</v>
      </c>
      <c r="E27" s="7" t="s">
        <v>403</v>
      </c>
      <c r="F27" s="7" t="s">
        <v>75</v>
      </c>
      <c r="G27" s="7" t="s">
        <v>218</v>
      </c>
      <c r="H27" s="7" t="str">
        <f>IFERROR(VLOOKUP(F27,Setup_Team!B:F,5,FALSE),0)</f>
        <v/>
      </c>
      <c r="I27" s="7">
        <f>IFERROR(IF(VLOOKUP(G27,Setup_Player!B:E,4,FALSE)=1, 1, 0),"")</f>
        <v>0</v>
      </c>
      <c r="J27" s="7">
        <f>IFERROR(VLOOKUP(F27,Setup_Team!B:D,3,FALSE)*Setup_MPP!H27,0)</f>
        <v>0</v>
      </c>
      <c r="K27" s="7">
        <f>IFERROR(VLOOKUP(G27,Setup_Player!B:C,2,FALSE)*Setup_MPP!I27,0)</f>
        <v>0</v>
      </c>
      <c r="L27" s="7">
        <f t="shared" si="2"/>
        <v>0</v>
      </c>
      <c r="M27" s="7">
        <f t="shared" si="3"/>
        <v>0</v>
      </c>
      <c r="N27" s="13">
        <f ca="1">COUNTIFS(Pronostics!$D:$D,Setup_MPP!C27,Pronostics!AB:AB,"&gt;0")</f>
        <v>52</v>
      </c>
      <c r="O27" s="13">
        <f ca="1">COUNTIFS(Pronostics!$D:$D,Setup_MPP!C27,Pronostics!AC:AC,1)</f>
        <v>7</v>
      </c>
    </row>
    <row r="28" spans="1:15" x14ac:dyDescent="0.35">
      <c r="A28" s="7">
        <v>27</v>
      </c>
      <c r="B28" s="7" t="s">
        <v>420</v>
      </c>
      <c r="C28" s="7" t="s">
        <v>415</v>
      </c>
      <c r="D28" s="7" t="s">
        <v>417</v>
      </c>
      <c r="E28" s="7" t="s">
        <v>416</v>
      </c>
      <c r="H28" s="7">
        <f>IFERROR(VLOOKUP(F28,Setup_Team!B:F,5,FALSE),0)</f>
        <v>0</v>
      </c>
      <c r="I28" s="7">
        <f>IFERROR(IF(VLOOKUP(G28,Setup_Player!B:E,4,FALSE)=1, 1, 0),0)</f>
        <v>0</v>
      </c>
      <c r="J28" s="7">
        <f>IFERROR(VLOOKUP(F28,Setup_Team!B:D,3,FALSE)*Setup_MPP!H28,0)</f>
        <v>0</v>
      </c>
      <c r="K28" s="7">
        <f>IFERROR(VLOOKUP(G28,Setup_Player!B:C,2,FALSE)*Setup_MPP!I28,0)</f>
        <v>0</v>
      </c>
      <c r="L28" s="7">
        <f t="shared" si="2"/>
        <v>0</v>
      </c>
      <c r="M28" s="7">
        <f t="shared" si="3"/>
        <v>0</v>
      </c>
      <c r="N28" s="13">
        <f ca="1">COUNTIFS(Pronostics!$D:$D,Setup_MPP!C28,Pronostics!AB:AB,"&gt;0")</f>
        <v>46</v>
      </c>
      <c r="O28" s="13">
        <f ca="1">COUNTIFS(Pronostics!$D:$D,Setup_MPP!C28,Pronostics!AC:AC,1)</f>
        <v>8</v>
      </c>
    </row>
  </sheetData>
  <autoFilter ref="A1:M25" xr:uid="{2E1AA39E-9A5C-4FED-BE3B-6E60ED6D9DB0}"/>
  <phoneticPr fontId="3" type="noConversion"/>
  <pageMargins left="0.70000000000000007" right="0.70000000000000007" top="0.75" bottom="0.75" header="0.30000000000000004" footer="0.30000000000000004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6625D09-93D4-471D-A7C1-F1E817FDE854}">
          <x14:formula1>
            <xm:f>Setup_Team!$B$2:$B$49</xm:f>
          </x14:formula1>
          <xm:sqref>F2:F25 F27:F28</xm:sqref>
        </x14:dataValidation>
        <x14:dataValidation type="list" allowBlank="1" showInputMessage="1" showErrorMessage="1" xr:uid="{269C28C9-4F52-4827-8C54-8630342AFABC}">
          <x14:formula1>
            <xm:f>Setup_Player!$B$2:$B$22</xm:f>
          </x14:formula1>
          <xm:sqref>G2:G25 G27:G28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B5A11-3835-48B1-8063-83A8B34912C8}">
  <dimension ref="A1:D6"/>
  <sheetViews>
    <sheetView workbookViewId="0">
      <selection activeCell="F3" sqref="F3"/>
    </sheetView>
  </sheetViews>
  <sheetFormatPr baseColWidth="10" defaultRowHeight="14.5" x14ac:dyDescent="0.35"/>
  <cols>
    <col min="1" max="1" width="16.08984375" style="19" customWidth="1"/>
    <col min="2" max="3" width="12.54296875" style="19" customWidth="1"/>
    <col min="4" max="4" width="10.90625" style="19"/>
  </cols>
  <sheetData>
    <row r="1" spans="1:4" x14ac:dyDescent="0.35">
      <c r="A1" s="19" t="s">
        <v>260</v>
      </c>
      <c r="B1" s="19" t="s">
        <v>258</v>
      </c>
      <c r="C1" s="19" t="s">
        <v>259</v>
      </c>
      <c r="D1" s="19" t="s">
        <v>261</v>
      </c>
    </row>
    <row r="2" spans="1:4" x14ac:dyDescent="0.35">
      <c r="A2" s="19" t="s">
        <v>262</v>
      </c>
      <c r="B2" s="19">
        <v>30</v>
      </c>
      <c r="C2" s="19">
        <v>100</v>
      </c>
      <c r="D2" s="19">
        <v>20</v>
      </c>
    </row>
    <row r="3" spans="1:4" x14ac:dyDescent="0.35">
      <c r="A3" s="19" t="s">
        <v>263</v>
      </c>
      <c r="B3" s="19">
        <v>20</v>
      </c>
      <c r="C3" s="19">
        <v>30</v>
      </c>
      <c r="D3" s="19">
        <v>30</v>
      </c>
    </row>
    <row r="4" spans="1:4" x14ac:dyDescent="0.35">
      <c r="A4" s="19" t="s">
        <v>264</v>
      </c>
      <c r="B4" s="19">
        <v>5</v>
      </c>
      <c r="C4" s="19">
        <v>20</v>
      </c>
      <c r="D4" s="19">
        <v>50</v>
      </c>
    </row>
    <row r="5" spans="1:4" x14ac:dyDescent="0.35">
      <c r="A5" s="19" t="s">
        <v>265</v>
      </c>
      <c r="B5" s="19">
        <v>0.5</v>
      </c>
      <c r="C5" s="19">
        <v>5</v>
      </c>
      <c r="D5" s="19">
        <v>70</v>
      </c>
    </row>
    <row r="6" spans="1:4" x14ac:dyDescent="0.35">
      <c r="A6" s="19" t="s">
        <v>266</v>
      </c>
      <c r="B6" s="19">
        <v>0</v>
      </c>
      <c r="C6" s="19">
        <v>0.5</v>
      </c>
      <c r="D6" s="1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Database</vt:lpstr>
      <vt:lpstr>Location</vt:lpstr>
      <vt:lpstr>Phase_de_groupes</vt:lpstr>
      <vt:lpstr>Feuil2</vt:lpstr>
      <vt:lpstr>Feuil3</vt:lpstr>
      <vt:lpstr>Pronostics</vt:lpstr>
      <vt:lpstr>Setup_Team</vt:lpstr>
      <vt:lpstr>Setup_Player</vt:lpstr>
      <vt:lpstr>Setup_MPP</vt:lpstr>
      <vt:lpstr>Setup_ScoreExactBonus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Le Mouël</dc:creator>
  <cp:lastModifiedBy>Nicolas Le Mouël</cp:lastModifiedBy>
  <dcterms:created xsi:type="dcterms:W3CDTF">2026-05-15T12:30:20Z</dcterms:created>
  <dcterms:modified xsi:type="dcterms:W3CDTF">2026-07-01T20:50:52Z</dcterms:modified>
</cp:coreProperties>
</file>